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-12" yWindow="4572" windowWidth="23064" windowHeight="4608" activeTab="1"/>
  </bookViews>
  <sheets>
    <sheet name="PPM K" sheetId="6850" r:id="rId1"/>
    <sheet name="PPM M" sheetId="2" r:id="rId2"/>
    <sheet name="Liczyrzepa - zima K" sheetId="6991" r:id="rId3"/>
    <sheet name="Liczyrzepa - zima M" sheetId="6917" r:id="rId4"/>
    <sheet name="ZdZ K" sheetId="6992" r:id="rId5"/>
    <sheet name="ZdZ M" sheetId="6993" r:id="rId6"/>
    <sheet name="Róża K" sheetId="6994" r:id="rId7"/>
    <sheet name="Róża M" sheetId="6995" r:id="rId8"/>
    <sheet name="XV Szago K" sheetId="6997" r:id="rId9"/>
    <sheet name="XV Szago M" sheetId="6996" r:id="rId10"/>
    <sheet name="Liszkor K" sheetId="6998" r:id="rId11"/>
    <sheet name="Liszkor M" sheetId="6999" r:id="rId12"/>
    <sheet name="Wiosenne 360 K" sheetId="7001" r:id="rId13"/>
    <sheet name="Wiosenne 360 M" sheetId="7000" r:id="rId14"/>
    <sheet name="H55 TR200 K" sheetId="7002" r:id="rId15"/>
    <sheet name="H55 TR200 M" sheetId="7004" r:id="rId16"/>
    <sheet name="H55 TR100 K" sheetId="7003" r:id="rId17"/>
    <sheet name="H55 TR100 M" sheetId="7005" r:id="rId18"/>
    <sheet name="Irokez K" sheetId="7007" r:id="rId19"/>
    <sheet name="Irokez M" sheetId="7006" r:id="rId20"/>
    <sheet name="BO Wielkopolska K" sheetId="7009" r:id="rId21"/>
    <sheet name="BO Wielkopolska M" sheetId="7008" r:id="rId22"/>
    <sheet name="RW TR200 K" sheetId="7011" r:id="rId23"/>
    <sheet name="RW TR200 M" sheetId="7010" r:id="rId24"/>
    <sheet name="Dymno K" sheetId="7015" r:id="rId25"/>
    <sheet name="Dymno M" sheetId="7014" r:id="rId26"/>
    <sheet name="Liczyrzepa wiosna K" sheetId="7013" r:id="rId27"/>
    <sheet name="Liczyrzepa wiosna M" sheetId="7012" r:id="rId28"/>
    <sheet name="XIV RzK K" sheetId="7016" r:id="rId29"/>
    <sheet name="XIV RzK M" sheetId="7017" r:id="rId30"/>
    <sheet name="13 K" sheetId="7018" r:id="rId31"/>
    <sheet name="13 M" sheetId="7019" r:id="rId32"/>
    <sheet name="Tropy K" sheetId="7020" r:id="rId33"/>
    <sheet name="Tropy M" sheetId="7021" r:id="rId34"/>
    <sheet name="ZnO Grassor M" sheetId="7025" r:id="rId35"/>
    <sheet name="Celestynów K" sheetId="7023" r:id="rId36"/>
    <sheet name="Celestynów M" sheetId="7024" r:id="rId37"/>
    <sheet name="Grassor 300 K" sheetId="7027" r:id="rId38"/>
    <sheet name="Grassor 300 M" sheetId="7026" r:id="rId39"/>
    <sheet name="BO K" sheetId="7030" r:id="rId40"/>
    <sheet name="BO M" sheetId="7031" r:id="rId41"/>
    <sheet name="Komorów K" sheetId="7028" r:id="rId42"/>
    <sheet name="Komorów M" sheetId="7029" r:id="rId43"/>
    <sheet name="ITOrient K" sheetId="7032" r:id="rId44"/>
    <sheet name="ITOrient M" sheetId="7033" r:id="rId45"/>
    <sheet name="ŚJatka K" sheetId="7035" r:id="rId46"/>
    <sheet name="ŚJatka M" sheetId="7034" r:id="rId47"/>
    <sheet name="Konwalie K" sheetId="7036" r:id="rId48"/>
    <sheet name="Konwalie M" sheetId="7037" r:id="rId49"/>
    <sheet name="Sudecka Wyrypa K" sheetId="7040" r:id="rId50"/>
    <sheet name="Sudecka Wyrypa M" sheetId="7038" r:id="rId51"/>
    <sheet name="KoRnO K" sheetId="7039" r:id="rId52"/>
    <sheet name="KoRnO M" sheetId="7041" r:id="rId53"/>
    <sheet name="Abentojra K" sheetId="7042" r:id="rId54"/>
    <sheet name="Abentojra M" sheetId="7043" r:id="rId55"/>
    <sheet name="Mordownik K" sheetId="7044" r:id="rId56"/>
    <sheet name="Mordownik M" sheetId="7045" r:id="rId57"/>
    <sheet name="XVI Szago K" sheetId="7053" r:id="rId58"/>
    <sheet name="XVI Szago M" sheetId="7052" r:id="rId59"/>
    <sheet name="Kaczawska M" sheetId="7047" r:id="rId60"/>
    <sheet name="XV RzK M" sheetId="7046" r:id="rId61"/>
    <sheet name="Jesienne 360 K" sheetId="7048" r:id="rId62"/>
    <sheet name="Jesienne 360 M" sheetId="7049" r:id="rId63"/>
    <sheet name="Waligóra K" sheetId="7050" r:id="rId64"/>
    <sheet name="Waligóra M" sheetId="7051" r:id="rId65"/>
    <sheet name="Jurajska Jatka K" sheetId="7054" r:id="rId66"/>
    <sheet name="Jurajska Jatka M" sheetId="7055" r:id="rId67"/>
    <sheet name="H56 TR200 K" sheetId="7059" r:id="rId68"/>
    <sheet name="H56 TR200 M" sheetId="7061" r:id="rId69"/>
    <sheet name="H56 TR100 K" sheetId="7058" r:id="rId70"/>
    <sheet name="H56 TR100 M" sheetId="7062" r:id="rId71"/>
    <sheet name="Wawer K" sheetId="7057" r:id="rId72"/>
    <sheet name="Wawer M" sheetId="7056" r:id="rId73"/>
    <sheet name="Pazur K" sheetId="7064" r:id="rId74"/>
    <sheet name="Pazur M" sheetId="7063" r:id="rId75"/>
    <sheet name="Azymut K" sheetId="7065" r:id="rId76"/>
    <sheet name="Azymut M" sheetId="7066" r:id="rId77"/>
    <sheet name="Wilga K" sheetId="7067" r:id="rId78"/>
    <sheet name="Wilga M" sheetId="7068" r:id="rId79"/>
    <sheet name="NM 200 K" sheetId="7069" r:id="rId80"/>
    <sheet name="NM 200 M" sheetId="7071" r:id="rId81"/>
    <sheet name="NM 100 M" sheetId="7070" r:id="rId82"/>
    <sheet name="id" sheetId="6847" r:id="rId83"/>
    <sheet name="id (2017)" sheetId="6990" state="hidden" r:id="rId84"/>
    <sheet name="id (2016)" sheetId="6916" state="hidden" r:id="rId85"/>
    <sheet name="frekwencja" sheetId="6892" r:id="rId86"/>
    <sheet name="czas zwycięzcy" sheetId="6911" r:id="rId87"/>
  </sheets>
  <definedNames>
    <definedName name="_xlnm._FilterDatabase" localSheetId="30" hidden="1">'13 K'!$A$5:$U$10</definedName>
    <definedName name="_xlnm._FilterDatabase" localSheetId="31" hidden="1">'13 M'!$A$4:$P$27</definedName>
    <definedName name="_xlnm._FilterDatabase" localSheetId="54" hidden="1">'Abentojra M'!$A$2:$T$39</definedName>
    <definedName name="_xlnm._FilterDatabase" localSheetId="76" hidden="1">'Azymut M'!$A$5:$AZ$38</definedName>
    <definedName name="_xlnm._FilterDatabase" localSheetId="39" hidden="1">'BO K'!$A$2:$AB$8</definedName>
    <definedName name="_xlnm._FilterDatabase" localSheetId="40" hidden="1">'BO M'!$Q$1:$W$37</definedName>
    <definedName name="_xlnm._FilterDatabase" localSheetId="20" hidden="1">'BO Wielkopolska K'!$A$2:$AB$6</definedName>
    <definedName name="_xlnm._FilterDatabase" localSheetId="21" hidden="1">'BO Wielkopolska M'!$Q$1:$W$38</definedName>
    <definedName name="_xlnm._FilterDatabase" localSheetId="24" hidden="1">'Dymno K'!$A$1:$AF$6</definedName>
    <definedName name="_xlnm._FilterDatabase" localSheetId="25" hidden="1">'Dymno M'!$A$1:$AF$35</definedName>
    <definedName name="_xlnm._FilterDatabase" localSheetId="37" hidden="1">'Grassor 300 K'!$A$6:$CL$16</definedName>
    <definedName name="_xlnm._FilterDatabase" localSheetId="38" hidden="1">'Grassor 300 M'!$A$5:$CL$39</definedName>
    <definedName name="_xlnm._FilterDatabase" localSheetId="16" hidden="1">'H55 TR100 K'!$A$2:$AR$25</definedName>
    <definedName name="_xlnm._FilterDatabase" localSheetId="17" hidden="1">'H55 TR100 M'!$AG$2:$AM$165</definedName>
    <definedName name="_xlnm._FilterDatabase" localSheetId="14" hidden="1">'H55 TR200 K'!$AV$4:$AY$8</definedName>
    <definedName name="_xlnm._FilterDatabase" localSheetId="15" hidden="1">'H55 TR200 M'!$A$2:$BE$85</definedName>
    <definedName name="_xlnm._FilterDatabase" localSheetId="69" hidden="1">'H56 TR100 K'!$A$2:$AT$30</definedName>
    <definedName name="_xlnm._FilterDatabase" localSheetId="70" hidden="1">'H56 TR100 M'!$AI$2:$AO$224</definedName>
    <definedName name="_xlnm._FilterDatabase" localSheetId="67" hidden="1">'H56 TR200 K'!$A$2:$BE$12</definedName>
    <definedName name="_xlnm._FilterDatabase" localSheetId="68" hidden="1">'H56 TR200 M'!$AT$2:$AZ$106</definedName>
    <definedName name="_xlnm._FilterDatabase" localSheetId="82" hidden="1">id!$A$420:$L$463</definedName>
    <definedName name="_xlnm._FilterDatabase" localSheetId="84" hidden="1">'id (2016)'!$A$1:$K$379</definedName>
    <definedName name="_xlnm._FilterDatabase" localSheetId="83" hidden="1">'id (2017)'!$A$1:$L$754</definedName>
    <definedName name="_xlnm._FilterDatabase" localSheetId="18" hidden="1">'Irokez K'!$A$4:$EY$10</definedName>
    <definedName name="_xlnm._FilterDatabase" localSheetId="19" hidden="1">'Irokez M'!$A$3:$EY$22</definedName>
    <definedName name="_xlnm._FilterDatabase" localSheetId="61" hidden="1">'Jesienne 360 K'!$A$1:$U$3</definedName>
    <definedName name="_xlnm._FilterDatabase" localSheetId="62" hidden="1">'Jesienne 360 M'!$A$1:$U$20</definedName>
    <definedName name="_xlnm._FilterDatabase" localSheetId="65" hidden="1">'Jurajska Jatka K'!$A$2:$W$13</definedName>
    <definedName name="_xlnm._FilterDatabase" localSheetId="66" hidden="1">'Jurajska Jatka M'!$A$2:$W$43</definedName>
    <definedName name="_xlnm._FilterDatabase" localSheetId="48" hidden="1">'Konwalie M'!$M$2:$S$31</definedName>
    <definedName name="_xlnm._FilterDatabase" localSheetId="51" hidden="1">'KoRnO K'!$A$4:$AO$13</definedName>
    <definedName name="_xlnm._FilterDatabase" localSheetId="52" hidden="1">'KoRnO M'!$A$1:$AO$42</definedName>
    <definedName name="_xlnm._FilterDatabase" localSheetId="2" hidden="1">'Liczyrzepa - zima K'!$A$1:$X$4</definedName>
    <definedName name="_xlnm._FilterDatabase" localSheetId="3" hidden="1">'Liczyrzepa - zima M'!$A$1:$K$35</definedName>
    <definedName name="_xlnm._FilterDatabase" localSheetId="27" hidden="1">'Liczyrzepa wiosna M'!$A$1:$X$26</definedName>
    <definedName name="_xlnm._FilterDatabase" localSheetId="10" hidden="1">'Liszkor K'!$A$2:$BL$13</definedName>
    <definedName name="_xlnm._FilterDatabase" localSheetId="11" hidden="1">'Liszkor M'!$A$1:$AY$44</definedName>
    <definedName name="_xlnm._FilterDatabase" localSheetId="55" hidden="1">'Mordownik K'!$A$3:$IU$9</definedName>
    <definedName name="_xlnm._FilterDatabase" localSheetId="56" hidden="1">'Mordownik M'!$A$5:$IU$29</definedName>
    <definedName name="_xlnm._FilterDatabase" localSheetId="79" hidden="1">'NM 200 K'!$A$5:$AT$10</definedName>
    <definedName name="_xlnm._FilterDatabase" localSheetId="80" hidden="1">'NM 200 M'!$A$5:$AT$38</definedName>
    <definedName name="_xlnm._FilterDatabase" localSheetId="73" hidden="1">'Pazur K'!$AU$1:$BA$4</definedName>
    <definedName name="_xlnm._FilterDatabase" localSheetId="74" hidden="1">'Pazur M'!$AU$1:$BA$36</definedName>
    <definedName name="_xlnm._FilterDatabase" localSheetId="0" hidden="1">'PPM K'!$A$1:$AX$5</definedName>
    <definedName name="_xlnm._FilterDatabase" localSheetId="1" hidden="1">'PPM M'!$A$1:$AP$36</definedName>
    <definedName name="_xlnm._FilterDatabase" localSheetId="6" hidden="1">'Róża K'!$A$1:$AMJ$9</definedName>
    <definedName name="_xlnm._FilterDatabase" localSheetId="7" hidden="1">'Róża M'!$A$1:$AMJ$34</definedName>
    <definedName name="_xlnm._FilterDatabase" localSheetId="46" hidden="1">'ŚJatka M'!$A$2:$AA$25</definedName>
    <definedName name="_xlnm._FilterDatabase" localSheetId="32" hidden="1">'Tropy K'!$A$4:$AB$13</definedName>
    <definedName name="_xlnm._FilterDatabase" localSheetId="33" hidden="1">'Tropy M'!$A$3:$AB$3</definedName>
    <definedName name="_xlnm._FilterDatabase" localSheetId="63" hidden="1">'Waligóra K'!$A$1:$AA$11</definedName>
    <definedName name="_xlnm._FilterDatabase" localSheetId="64" hidden="1">'Waligóra M'!$A$1:$AA$25</definedName>
    <definedName name="_xlnm._FilterDatabase" localSheetId="77" hidden="1">'Wilga K'!$A$2:$W$3</definedName>
    <definedName name="_xlnm._FilterDatabase" localSheetId="78" hidden="1">'Wilga M'!$A$2:$W$29</definedName>
    <definedName name="_xlnm._FilterDatabase" localSheetId="13" hidden="1">'Wiosenne 360 M'!$A$2:$U$22</definedName>
    <definedName name="_xlnm._FilterDatabase" localSheetId="28" hidden="1">'XIV RzK K'!$A$2:$V$3</definedName>
    <definedName name="_xlnm._FilterDatabase" localSheetId="29" hidden="1">'XIV RzK M'!$A$2:$V$39</definedName>
    <definedName name="_xlnm._FilterDatabase" localSheetId="60" hidden="1">'XV RzK M'!$A$2:$V$12</definedName>
    <definedName name="_xlnm._FilterDatabase" localSheetId="9" hidden="1">'XV Szago M'!$A$3:$DV$28</definedName>
    <definedName name="_xlnm._FilterDatabase" localSheetId="58" hidden="1">'XVI Szago M'!$A$2:$V$48</definedName>
    <definedName name="_xlnm._FilterDatabase" localSheetId="5" hidden="1">'ZdZ M'!$A$5:$AY$46</definedName>
    <definedName name="_xlnm.Print_Area" localSheetId="24">'Dymno K'!$A$1:$S$7</definedName>
    <definedName name="_xlnm.Print_Area" localSheetId="25">'Dymno M'!$A$1:$S$36</definedName>
    <definedName name="_xlnm.Print_Area" localSheetId="69">'H56 TR100 K'!$A$1:$AG$30</definedName>
    <definedName name="_xlnm.Print_Area" localSheetId="70">'H56 TR100 M'!$A$1:$AG$225</definedName>
    <definedName name="_xlnm.Print_Area" localSheetId="67">'H56 TR200 K'!$A$1:$AR$12</definedName>
    <definedName name="_xlnm.Print_Area" localSheetId="68">'H56 TR200 M'!$A$1:$AR$107</definedName>
    <definedName name="_xlnm.Print_Area" localSheetId="32">'Tropy K'!$B$2:$O$13</definedName>
    <definedName name="_xlnm.Print_Area" localSheetId="33">'Tropy M'!$B$2:$O$66</definedName>
    <definedName name="_xlnm.Print_Titles" localSheetId="24">'Dymno K'!$A:$A</definedName>
    <definedName name="_xlnm.Print_Titles" localSheetId="25">'Dymno M'!$A:$A</definedName>
    <definedName name="_xlnm.Print_Titles" localSheetId="16">'H55 TR100 K'!$2:$2</definedName>
    <definedName name="_xlnm.Print_Titles" localSheetId="17">'H55 TR100 M'!$2:$2</definedName>
    <definedName name="_xlnm.Print_Titles" localSheetId="14">'H55 TR200 K'!$2:$2</definedName>
    <definedName name="_xlnm.Print_Titles" localSheetId="15">'H55 TR200 M'!$2:$2</definedName>
    <definedName name="_xlnm.Print_Titles" localSheetId="67">'H56 TR200 K'!$2:$2</definedName>
    <definedName name="_xlnm.Print_Titles" localSheetId="68">'H56 TR200 M'!$2:$2</definedName>
  </definedNames>
  <calcPr calcId="145621"/>
</workbook>
</file>

<file path=xl/calcChain.xml><?xml version="1.0" encoding="utf-8"?>
<calcChain xmlns="http://schemas.openxmlformats.org/spreadsheetml/2006/main">
  <c r="AI37" i="6892" l="1"/>
  <c r="AH37" i="6892" s="1"/>
  <c r="AF37" i="6892"/>
  <c r="AE37" i="6892" s="1"/>
  <c r="V46" i="6892"/>
  <c r="Z37" i="6892"/>
  <c r="Y37" i="6892" s="1"/>
  <c r="W37" i="6892"/>
  <c r="V37" i="6892" s="1"/>
  <c r="Q37" i="6892"/>
  <c r="P37" i="6892" s="1"/>
  <c r="N37" i="6892"/>
  <c r="M37" i="6892" s="1"/>
  <c r="H37" i="6892"/>
  <c r="G37" i="6892" s="1"/>
  <c r="E37" i="6892"/>
  <c r="D37" i="6892" s="1"/>
  <c r="AL96" i="6850"/>
  <c r="AL95" i="6850"/>
  <c r="AL94" i="6850"/>
  <c r="AL93" i="6850"/>
  <c r="AL92" i="6850"/>
  <c r="AL91" i="6850"/>
  <c r="AL90" i="6850"/>
  <c r="AL89" i="6850"/>
  <c r="AL88" i="6850"/>
  <c r="AL87" i="6850"/>
  <c r="AL86" i="6850"/>
  <c r="AL85" i="6850"/>
  <c r="AL84" i="6850"/>
  <c r="AL83" i="6850"/>
  <c r="AL82" i="6850"/>
  <c r="AL81" i="6850"/>
  <c r="AL80" i="6850"/>
  <c r="AL78" i="6850"/>
  <c r="AL77" i="6850"/>
  <c r="AL76" i="6850"/>
  <c r="AL74" i="6850"/>
  <c r="AL73" i="6850"/>
  <c r="AL72" i="6850"/>
  <c r="AL71" i="6850"/>
  <c r="AL70" i="6850"/>
  <c r="AL69" i="6850"/>
  <c r="AL68" i="6850"/>
  <c r="AL67" i="6850"/>
  <c r="AL66" i="6850"/>
  <c r="AL65" i="6850"/>
  <c r="AL64" i="6850"/>
  <c r="AL63" i="6850"/>
  <c r="AL62" i="6850"/>
  <c r="AL61" i="6850"/>
  <c r="AL60" i="6850"/>
  <c r="AL59" i="6850"/>
  <c r="AL58" i="6850"/>
  <c r="AL57" i="6850"/>
  <c r="AL56" i="6850"/>
  <c r="AL55" i="6850"/>
  <c r="AL54" i="6850"/>
  <c r="AL53" i="6850"/>
  <c r="AL52" i="6850"/>
  <c r="AL79" i="6850"/>
  <c r="AL51" i="6850"/>
  <c r="AL50" i="6850"/>
  <c r="AL49" i="6850"/>
  <c r="AL48" i="6850"/>
  <c r="AL46" i="6850"/>
  <c r="AL45" i="6850"/>
  <c r="AL44" i="6850"/>
  <c r="AL43" i="6850"/>
  <c r="AL42" i="6850"/>
  <c r="AL41" i="6850"/>
  <c r="AL40" i="6850"/>
  <c r="AL39" i="6850"/>
  <c r="AL38" i="6850"/>
  <c r="AL37" i="6850"/>
  <c r="AL47" i="6850"/>
  <c r="AL36" i="6850"/>
  <c r="AL35" i="6850"/>
  <c r="AL34" i="6850"/>
  <c r="AL33" i="6850"/>
  <c r="AL32" i="6850"/>
  <c r="AL31" i="6850"/>
  <c r="AL30" i="6850"/>
  <c r="AL29" i="6850"/>
  <c r="AL28" i="6850"/>
  <c r="AL27" i="6850"/>
  <c r="AL25" i="6850"/>
  <c r="AL24" i="6850"/>
  <c r="AL22" i="6850"/>
  <c r="AL21" i="6850"/>
  <c r="AL20" i="6850"/>
  <c r="AL19" i="6850"/>
  <c r="AL26" i="6850"/>
  <c r="AL17" i="6850"/>
  <c r="AL18" i="6850"/>
  <c r="AL23" i="6850"/>
  <c r="AL16" i="6850"/>
  <c r="AL15" i="6850"/>
  <c r="AL14" i="6850"/>
  <c r="AL13" i="6850"/>
  <c r="AL12" i="6850"/>
  <c r="AL11" i="6850"/>
  <c r="AL10" i="6850"/>
  <c r="AL9" i="6850"/>
  <c r="AL8" i="6850"/>
  <c r="AL7" i="6850"/>
  <c r="AL6" i="6850"/>
  <c r="AL5" i="6850"/>
  <c r="AL4" i="6850"/>
  <c r="AL3" i="6850"/>
  <c r="B32" i="6911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78" i="2"/>
  <c r="AL677" i="2"/>
  <c r="AL674" i="2"/>
  <c r="AL679" i="2"/>
  <c r="AL673" i="2"/>
  <c r="AL672" i="2"/>
  <c r="AL671" i="2"/>
  <c r="AL669" i="2"/>
  <c r="AL662" i="2"/>
  <c r="AL661" i="2"/>
  <c r="AL660" i="2"/>
  <c r="AL659" i="2"/>
  <c r="AL658" i="2"/>
  <c r="AL657" i="2"/>
  <c r="AL656" i="2"/>
  <c r="AL655" i="2"/>
  <c r="AL654" i="2"/>
  <c r="AL653" i="2"/>
  <c r="AL651" i="2"/>
  <c r="AL650" i="2"/>
  <c r="AL648" i="2"/>
  <c r="AL647" i="2"/>
  <c r="AL646" i="2"/>
  <c r="AL645" i="2"/>
  <c r="AL644" i="2"/>
  <c r="AL641" i="2"/>
  <c r="AL640" i="2"/>
  <c r="AL639" i="2"/>
  <c r="AL638" i="2"/>
  <c r="AL636" i="2"/>
  <c r="AL635" i="2"/>
  <c r="AL634" i="2"/>
  <c r="AL632" i="2"/>
  <c r="AL629" i="2"/>
  <c r="AL628" i="2"/>
  <c r="AL622" i="2"/>
  <c r="AL621" i="2"/>
  <c r="AL620" i="2"/>
  <c r="AL619" i="2"/>
  <c r="AL618" i="2"/>
  <c r="AL611" i="2"/>
  <c r="AL610" i="2"/>
  <c r="AL609" i="2"/>
  <c r="AL607" i="2"/>
  <c r="AL606" i="2"/>
  <c r="AL605" i="2"/>
  <c r="AL603" i="2"/>
  <c r="AL602" i="2"/>
  <c r="AL601" i="2"/>
  <c r="AL594" i="2"/>
  <c r="AL593" i="2"/>
  <c r="AL591" i="2"/>
  <c r="AL589" i="2"/>
  <c r="AL588" i="2"/>
  <c r="AL587" i="2"/>
  <c r="AL586" i="2"/>
  <c r="AL585" i="2"/>
  <c r="AL584" i="2"/>
  <c r="AL583" i="2"/>
  <c r="AL582" i="2"/>
  <c r="AL581" i="2"/>
  <c r="AL580" i="2"/>
  <c r="AL579" i="2"/>
  <c r="AL576" i="2"/>
  <c r="AL574" i="2"/>
  <c r="AL573" i="2"/>
  <c r="AL572" i="2"/>
  <c r="AL571" i="2"/>
  <c r="AL570" i="2"/>
  <c r="AL569" i="2"/>
  <c r="AL568" i="2"/>
  <c r="AL567" i="2"/>
  <c r="AL566" i="2"/>
  <c r="AL565" i="2"/>
  <c r="AL563" i="2"/>
  <c r="AL560" i="2"/>
  <c r="AL556" i="2"/>
  <c r="AL555" i="2"/>
  <c r="AL553" i="2"/>
  <c r="AL552" i="2"/>
  <c r="AL550" i="2"/>
  <c r="AL546" i="2"/>
  <c r="AL538" i="2"/>
  <c r="AL537" i="2"/>
  <c r="AL536" i="2"/>
  <c r="AL535" i="2"/>
  <c r="AL534" i="2"/>
  <c r="AL533" i="2"/>
  <c r="AL531" i="2"/>
  <c r="AL528" i="2"/>
  <c r="AL527" i="2"/>
  <c r="AL525" i="2"/>
  <c r="AL524" i="2"/>
  <c r="AL521" i="2"/>
  <c r="AL519" i="2"/>
  <c r="AL518" i="2"/>
  <c r="AL516" i="2"/>
  <c r="AL515" i="2"/>
  <c r="AL514" i="2"/>
  <c r="AL511" i="2"/>
  <c r="AL510" i="2"/>
  <c r="AL509" i="2"/>
  <c r="AL508" i="2"/>
  <c r="AL507" i="2"/>
  <c r="AL506" i="2"/>
  <c r="AL504" i="2"/>
  <c r="AL503" i="2"/>
  <c r="AL502" i="2"/>
  <c r="AL501" i="2"/>
  <c r="AL500" i="2"/>
  <c r="AL499" i="2"/>
  <c r="AL498" i="2"/>
  <c r="AL497" i="2"/>
  <c r="AL495" i="2"/>
  <c r="AL490" i="2"/>
  <c r="AL489" i="2"/>
  <c r="AL488" i="2"/>
  <c r="AL487" i="2"/>
  <c r="AL485" i="2"/>
  <c r="AL484" i="2"/>
  <c r="AL475" i="2"/>
  <c r="AL474" i="2"/>
  <c r="AL473" i="2"/>
  <c r="AL472" i="2"/>
  <c r="AL462" i="2"/>
  <c r="AL460" i="2"/>
  <c r="AL458" i="2"/>
  <c r="AL457" i="2"/>
  <c r="AL451" i="2"/>
  <c r="AL450" i="2"/>
  <c r="AL449" i="2"/>
  <c r="AL448" i="2"/>
  <c r="AL447" i="2"/>
  <c r="AL446" i="2"/>
  <c r="AL445" i="2"/>
  <c r="AL444" i="2"/>
  <c r="AL443" i="2"/>
  <c r="AL436" i="2"/>
  <c r="AL435" i="2"/>
  <c r="AL434" i="2"/>
  <c r="AL430" i="2"/>
  <c r="AL429" i="2"/>
  <c r="AL419" i="2"/>
  <c r="AL417" i="2"/>
  <c r="AL416" i="2"/>
  <c r="AL410" i="2"/>
  <c r="AL409" i="2"/>
  <c r="AL408" i="2"/>
  <c r="AL407" i="2"/>
  <c r="AL406" i="2"/>
  <c r="AL405" i="2"/>
  <c r="AL404" i="2"/>
  <c r="AL403" i="2"/>
  <c r="AL402" i="2"/>
  <c r="AL401" i="2"/>
  <c r="AL400" i="2"/>
  <c r="AL395" i="2"/>
  <c r="AL375" i="2"/>
  <c r="AL374" i="2"/>
  <c r="AL373" i="2"/>
  <c r="AL372" i="2"/>
  <c r="AL371" i="2"/>
  <c r="AL369" i="2"/>
  <c r="AL368" i="2"/>
  <c r="AL367" i="2"/>
  <c r="AL366" i="2"/>
  <c r="AL365" i="2"/>
  <c r="AL364" i="2"/>
  <c r="AL363" i="2"/>
  <c r="AL362" i="2"/>
  <c r="AL360" i="2"/>
  <c r="AL359" i="2"/>
  <c r="AL356" i="2"/>
  <c r="AL355" i="2"/>
  <c r="AL354" i="2"/>
  <c r="AL350" i="2"/>
  <c r="AL349" i="2"/>
  <c r="AL344" i="2"/>
  <c r="AL343" i="2"/>
  <c r="AL339" i="2"/>
  <c r="AL338" i="2"/>
  <c r="AL334" i="2"/>
  <c r="AL330" i="2"/>
  <c r="AL329" i="2"/>
  <c r="AL327" i="2"/>
  <c r="AL326" i="2"/>
  <c r="AL324" i="2"/>
  <c r="AL323" i="2"/>
  <c r="AL322" i="2"/>
  <c r="AL320" i="2"/>
  <c r="AL319" i="2"/>
  <c r="AL318" i="2"/>
  <c r="AL317" i="2"/>
  <c r="AL316" i="2"/>
  <c r="AL314" i="2"/>
  <c r="AL313" i="2"/>
  <c r="AL312" i="2"/>
  <c r="AL310" i="2"/>
  <c r="AL309" i="2"/>
  <c r="AL308" i="2"/>
  <c r="AL307" i="2"/>
  <c r="AL305" i="2"/>
  <c r="AL304" i="2"/>
  <c r="AL301" i="2"/>
  <c r="AL300" i="2"/>
  <c r="AL299" i="2"/>
  <c r="AL292" i="2"/>
  <c r="AL291" i="2"/>
  <c r="AL290" i="2"/>
  <c r="AL289" i="2"/>
  <c r="AL288" i="2"/>
  <c r="AL286" i="2"/>
  <c r="AL285" i="2"/>
  <c r="AL284" i="2"/>
  <c r="AL283" i="2"/>
  <c r="AL517" i="2"/>
  <c r="AL282" i="2"/>
  <c r="AL281" i="2"/>
  <c r="AL280" i="2"/>
  <c r="AL279" i="2"/>
  <c r="AL278" i="2"/>
  <c r="AL277" i="2"/>
  <c r="AL275" i="2"/>
  <c r="AL273" i="2"/>
  <c r="AL272" i="2"/>
  <c r="AL271" i="2"/>
  <c r="AL270" i="2"/>
  <c r="AL269" i="2"/>
  <c r="AL268" i="2"/>
  <c r="AL267" i="2"/>
  <c r="AL266" i="2"/>
  <c r="AL264" i="2"/>
  <c r="AL263" i="2"/>
  <c r="AL262" i="2"/>
  <c r="AL261" i="2"/>
  <c r="AL260" i="2"/>
  <c r="AL492" i="2"/>
  <c r="AL491" i="2"/>
  <c r="AL258" i="2"/>
  <c r="AL257" i="2"/>
  <c r="AL255" i="2"/>
  <c r="AL254" i="2"/>
  <c r="AL328" i="2"/>
  <c r="AL253" i="2"/>
  <c r="AL252" i="2"/>
  <c r="AL251" i="2"/>
  <c r="AL250" i="2"/>
  <c r="AL470" i="2"/>
  <c r="AL469" i="2"/>
  <c r="AL246" i="2"/>
  <c r="AL461" i="2"/>
  <c r="AL315" i="2"/>
  <c r="AL245" i="2"/>
  <c r="AL244" i="2"/>
  <c r="AL243" i="2"/>
  <c r="AL311" i="2"/>
  <c r="AL242" i="2"/>
  <c r="AL240" i="2"/>
  <c r="AL238" i="2"/>
  <c r="AL237" i="2"/>
  <c r="AL236" i="2"/>
  <c r="AL234" i="2"/>
  <c r="AL233" i="2"/>
  <c r="AL232" i="2"/>
  <c r="AL231" i="2"/>
  <c r="AL230" i="2"/>
  <c r="AL229" i="2"/>
  <c r="AL228" i="2"/>
  <c r="AL226" i="2"/>
  <c r="AL225" i="2"/>
  <c r="AL224" i="2"/>
  <c r="AL223" i="2"/>
  <c r="AL222" i="2"/>
  <c r="AL221" i="2"/>
  <c r="AL220" i="2"/>
  <c r="AL218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3" i="2"/>
  <c r="AL202" i="2"/>
  <c r="AL201" i="2"/>
  <c r="AL199" i="2"/>
  <c r="AL198" i="2"/>
  <c r="AL197" i="2"/>
  <c r="AL196" i="2"/>
  <c r="AL195" i="2"/>
  <c r="AL194" i="2"/>
  <c r="AL193" i="2"/>
  <c r="AL192" i="2"/>
  <c r="AL188" i="2"/>
  <c r="AL186" i="2"/>
  <c r="AL185" i="2"/>
  <c r="AL184" i="2"/>
  <c r="AL183" i="2"/>
  <c r="AL180" i="2"/>
  <c r="AL179" i="2"/>
  <c r="AL178" i="2"/>
  <c r="AL177" i="2"/>
  <c r="AL176" i="2"/>
  <c r="AL171" i="2"/>
  <c r="AL170" i="2"/>
  <c r="AL169" i="2"/>
  <c r="AL168" i="2"/>
  <c r="AL167" i="2"/>
  <c r="AL166" i="2"/>
  <c r="AL165" i="2"/>
  <c r="AL164" i="2"/>
  <c r="AL163" i="2"/>
  <c r="AL161" i="2"/>
  <c r="AL160" i="2"/>
  <c r="AL159" i="2"/>
  <c r="AL158" i="2"/>
  <c r="AL157" i="2"/>
  <c r="AL156" i="2"/>
  <c r="AL155" i="2"/>
  <c r="AL154" i="2"/>
  <c r="AL153" i="2"/>
  <c r="AL152" i="2"/>
  <c r="AL148" i="2"/>
  <c r="AL146" i="2"/>
  <c r="AL144" i="2"/>
  <c r="AL141" i="2"/>
  <c r="AL140" i="2"/>
  <c r="AL139" i="2"/>
  <c r="AL138" i="2"/>
  <c r="AL137" i="2"/>
  <c r="AL135" i="2"/>
  <c r="AL134" i="2"/>
  <c r="AL187" i="2"/>
  <c r="AL133" i="2"/>
  <c r="AL132" i="2"/>
  <c r="AL131" i="2"/>
  <c r="AL130" i="2"/>
  <c r="AL129" i="2"/>
  <c r="AL128" i="2"/>
  <c r="AL127" i="2"/>
  <c r="AL174" i="2"/>
  <c r="AL173" i="2"/>
  <c r="AL175" i="2"/>
  <c r="AL191" i="2"/>
  <c r="AL126" i="2"/>
  <c r="AL125" i="2"/>
  <c r="AL124" i="2"/>
  <c r="AL123" i="2"/>
  <c r="AL122" i="2"/>
  <c r="AL121" i="2"/>
  <c r="AL147" i="2"/>
  <c r="AL145" i="2"/>
  <c r="AL120" i="2"/>
  <c r="AL119" i="2"/>
  <c r="AL118" i="2"/>
  <c r="AL117" i="2"/>
  <c r="AL116" i="2"/>
  <c r="AL115" i="2"/>
  <c r="AL114" i="2"/>
  <c r="AL111" i="2"/>
  <c r="AL110" i="2"/>
  <c r="AL151" i="2"/>
  <c r="AL108" i="2"/>
  <c r="AL107" i="2"/>
  <c r="AL106" i="2"/>
  <c r="AL105" i="2"/>
  <c r="AL103" i="2"/>
  <c r="AL102" i="2"/>
  <c r="AL101" i="2"/>
  <c r="AL100" i="2"/>
  <c r="AL99" i="2"/>
  <c r="AL98" i="2"/>
  <c r="AL97" i="2"/>
  <c r="AL96" i="2"/>
  <c r="AL95" i="2"/>
  <c r="AL94" i="2"/>
  <c r="AL93" i="2"/>
  <c r="AL113" i="2"/>
  <c r="AL112" i="2"/>
  <c r="AL92" i="2"/>
  <c r="AL91" i="2"/>
  <c r="AL90" i="2"/>
  <c r="AL89" i="2"/>
  <c r="AL88" i="2"/>
  <c r="AL87" i="2"/>
  <c r="AL109" i="2"/>
  <c r="AL85" i="2"/>
  <c r="AL84" i="2"/>
  <c r="AL104" i="2"/>
  <c r="AL83" i="2"/>
  <c r="AL82" i="2"/>
  <c r="AL81" i="2"/>
  <c r="AL80" i="2"/>
  <c r="AL79" i="2"/>
  <c r="AL78" i="2"/>
  <c r="AL86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5" i="2"/>
  <c r="AL54" i="2"/>
  <c r="AL53" i="2"/>
  <c r="AL52" i="2"/>
  <c r="AL51" i="2"/>
  <c r="AL50" i="2"/>
  <c r="AL49" i="2"/>
  <c r="AL48" i="2"/>
  <c r="AL47" i="2"/>
  <c r="AL45" i="2"/>
  <c r="AL56" i="2"/>
  <c r="AL44" i="2"/>
  <c r="AL43" i="2"/>
  <c r="AL42" i="2"/>
  <c r="AL41" i="2"/>
  <c r="AL40" i="2"/>
  <c r="AL46" i="2"/>
  <c r="AL38" i="2"/>
  <c r="AL37" i="2"/>
  <c r="AL36" i="2"/>
  <c r="AL35" i="2"/>
  <c r="AL34" i="2"/>
  <c r="AL33" i="2"/>
  <c r="AL39" i="2"/>
  <c r="AL31" i="2"/>
  <c r="AL30" i="2"/>
  <c r="AL32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3" i="2"/>
  <c r="AL14" i="2"/>
  <c r="AL12" i="2"/>
  <c r="AL11" i="2"/>
  <c r="AL10" i="2"/>
  <c r="AL9" i="2"/>
  <c r="AL7" i="2"/>
  <c r="AL8" i="2"/>
  <c r="AL6" i="2"/>
  <c r="AL5" i="2"/>
  <c r="AL4" i="2"/>
  <c r="AL3" i="2"/>
  <c r="AD37" i="6892" l="1"/>
  <c r="U37" i="6892"/>
  <c r="L37" i="6892"/>
  <c r="C37" i="6892"/>
  <c r="K6" i="7071"/>
  <c r="AS7" i="7071" s="1"/>
  <c r="AO7" i="7071" s="1"/>
  <c r="S5" i="2" s="1"/>
  <c r="S4" i="6850"/>
  <c r="S5" i="6850"/>
  <c r="S6" i="6850"/>
  <c r="S7" i="6850"/>
  <c r="S8" i="6850"/>
  <c r="S9" i="6850"/>
  <c r="S10" i="6850"/>
  <c r="S11" i="6850"/>
  <c r="S12" i="6850"/>
  <c r="S13" i="6850"/>
  <c r="S14" i="6850"/>
  <c r="S15" i="6850"/>
  <c r="S16" i="6850"/>
  <c r="S23" i="6850"/>
  <c r="S18" i="6850"/>
  <c r="S26" i="6850"/>
  <c r="S19" i="6850"/>
  <c r="S20" i="6850"/>
  <c r="S21" i="6850"/>
  <c r="S22" i="6850"/>
  <c r="S24" i="6850"/>
  <c r="S25" i="6850"/>
  <c r="S27" i="6850"/>
  <c r="S28" i="6850"/>
  <c r="S29" i="6850"/>
  <c r="S30" i="6850"/>
  <c r="S31" i="6850"/>
  <c r="S32" i="6850"/>
  <c r="S33" i="6850"/>
  <c r="S34" i="6850"/>
  <c r="S35" i="6850"/>
  <c r="S36" i="6850"/>
  <c r="S47" i="6850"/>
  <c r="S17" i="6850"/>
  <c r="S37" i="6850"/>
  <c r="S38" i="6850"/>
  <c r="S39" i="6850"/>
  <c r="S40" i="6850"/>
  <c r="S41" i="6850"/>
  <c r="S42" i="6850"/>
  <c r="S43" i="6850"/>
  <c r="S44" i="6850"/>
  <c r="S45" i="6850"/>
  <c r="S46" i="6850"/>
  <c r="S48" i="6850"/>
  <c r="S49" i="6850"/>
  <c r="S50" i="6850"/>
  <c r="S51" i="6850"/>
  <c r="S79" i="6850"/>
  <c r="S52" i="6850"/>
  <c r="S53" i="6850"/>
  <c r="S54" i="6850"/>
  <c r="S55" i="6850"/>
  <c r="S56" i="6850"/>
  <c r="S57" i="6850"/>
  <c r="S58" i="6850"/>
  <c r="S59" i="6850"/>
  <c r="S60" i="6850"/>
  <c r="S61" i="6850"/>
  <c r="S62" i="6850"/>
  <c r="S63" i="6850"/>
  <c r="S64" i="6850"/>
  <c r="S65" i="6850"/>
  <c r="S66" i="6850"/>
  <c r="S67" i="6850"/>
  <c r="S68" i="6850"/>
  <c r="S69" i="6850"/>
  <c r="S70" i="6850"/>
  <c r="S71" i="6850"/>
  <c r="S72" i="6850"/>
  <c r="S73" i="6850"/>
  <c r="S74" i="6850"/>
  <c r="S75" i="6850"/>
  <c r="S76" i="6850"/>
  <c r="S77" i="6850"/>
  <c r="S78" i="6850"/>
  <c r="S80" i="6850"/>
  <c r="S81" i="6850"/>
  <c r="S82" i="6850"/>
  <c r="S83" i="6850"/>
  <c r="S84" i="6850"/>
  <c r="S85" i="6850"/>
  <c r="S86" i="6850"/>
  <c r="S87" i="6850"/>
  <c r="S88" i="6850"/>
  <c r="S89" i="6850"/>
  <c r="S90" i="6850"/>
  <c r="S91" i="6850"/>
  <c r="S92" i="6850"/>
  <c r="S93" i="6850"/>
  <c r="S96" i="6850"/>
  <c r="S94" i="6850"/>
  <c r="S95" i="6850"/>
  <c r="S3" i="6850"/>
  <c r="AW4" i="2"/>
  <c r="AW5" i="2"/>
  <c r="AW6" i="2"/>
  <c r="AW8" i="2"/>
  <c r="AW7" i="2"/>
  <c r="AW9" i="2"/>
  <c r="AW10" i="2"/>
  <c r="AW11" i="2"/>
  <c r="AW12" i="2"/>
  <c r="AW14" i="2"/>
  <c r="AW13" i="2"/>
  <c r="AW16" i="2"/>
  <c r="AW15" i="2"/>
  <c r="AW18" i="2"/>
  <c r="AW17" i="2"/>
  <c r="AW19" i="2"/>
  <c r="AW20" i="2"/>
  <c r="AW21" i="2"/>
  <c r="AW22" i="2"/>
  <c r="AW23" i="2"/>
  <c r="AW24" i="2"/>
  <c r="AW25" i="2"/>
  <c r="AW26" i="2"/>
  <c r="AW27" i="2"/>
  <c r="AW28" i="2"/>
  <c r="AW29" i="2"/>
  <c r="AW32" i="2"/>
  <c r="AW30" i="2"/>
  <c r="AW31" i="2"/>
  <c r="AW39" i="2"/>
  <c r="AW33" i="2"/>
  <c r="AW35" i="2"/>
  <c r="AW36" i="2"/>
  <c r="AW37" i="2"/>
  <c r="AW46" i="2"/>
  <c r="AW38" i="2"/>
  <c r="AW34" i="2"/>
  <c r="AW44" i="2"/>
  <c r="AW56" i="2"/>
  <c r="AW45" i="2"/>
  <c r="AW47" i="2"/>
  <c r="AW48" i="2"/>
  <c r="AW49" i="2"/>
  <c r="AW50" i="2"/>
  <c r="AW51" i="2"/>
  <c r="AW40" i="2"/>
  <c r="AW43" i="2"/>
  <c r="AW52" i="2"/>
  <c r="AW53" i="2"/>
  <c r="AW41" i="2"/>
  <c r="AW54" i="2"/>
  <c r="AW55" i="2"/>
  <c r="AW42" i="2"/>
  <c r="AW58" i="2"/>
  <c r="AW60" i="2"/>
  <c r="AW61" i="2"/>
  <c r="AW62" i="2"/>
  <c r="AW63" i="2"/>
  <c r="AW64" i="2"/>
  <c r="AW65" i="2"/>
  <c r="AW66" i="2"/>
  <c r="AW67" i="2"/>
  <c r="AW68" i="2"/>
  <c r="AW69" i="2"/>
  <c r="AW70" i="2"/>
  <c r="AW57" i="2"/>
  <c r="AW71" i="2"/>
  <c r="AW72" i="2"/>
  <c r="AW73" i="2"/>
  <c r="AW74" i="2"/>
  <c r="AW59" i="2"/>
  <c r="AW75" i="2"/>
  <c r="AW76" i="2"/>
  <c r="AW77" i="2"/>
  <c r="AW86" i="2"/>
  <c r="AW78" i="2"/>
  <c r="AW79" i="2"/>
  <c r="AW80" i="2"/>
  <c r="AW81" i="2"/>
  <c r="AW82" i="2"/>
  <c r="AW83" i="2"/>
  <c r="AW104" i="2"/>
  <c r="AW84" i="2"/>
  <c r="AW85" i="2"/>
  <c r="AW109" i="2"/>
  <c r="AW87" i="2"/>
  <c r="AW88" i="2"/>
  <c r="AW89" i="2"/>
  <c r="AW90" i="2"/>
  <c r="AW91" i="2"/>
  <c r="AW92" i="2"/>
  <c r="AW112" i="2"/>
  <c r="AW113" i="2"/>
  <c r="AW93" i="2"/>
  <c r="AW94" i="2"/>
  <c r="AW95" i="2"/>
  <c r="AW96" i="2"/>
  <c r="AW97" i="2"/>
  <c r="AW98" i="2"/>
  <c r="AW99" i="2"/>
  <c r="AW100" i="2"/>
  <c r="AW101" i="2"/>
  <c r="AW102" i="2"/>
  <c r="AW105" i="2"/>
  <c r="AW106" i="2"/>
  <c r="AW107" i="2"/>
  <c r="AW108" i="2"/>
  <c r="AW151" i="2"/>
  <c r="AW110" i="2"/>
  <c r="AW111" i="2"/>
  <c r="AW114" i="2"/>
  <c r="AW115" i="2"/>
  <c r="AW116" i="2"/>
  <c r="AW117" i="2"/>
  <c r="AW118" i="2"/>
  <c r="AW119" i="2"/>
  <c r="AW120" i="2"/>
  <c r="AW145" i="2"/>
  <c r="AW147" i="2"/>
  <c r="AW121" i="2"/>
  <c r="AW122" i="2"/>
  <c r="AW123" i="2"/>
  <c r="AW124" i="2"/>
  <c r="AW125" i="2"/>
  <c r="AW126" i="2"/>
  <c r="AW191" i="2"/>
  <c r="AW175" i="2"/>
  <c r="AW173" i="2"/>
  <c r="AW174" i="2"/>
  <c r="AW127" i="2"/>
  <c r="AW128" i="2"/>
  <c r="AW129" i="2"/>
  <c r="AW130" i="2"/>
  <c r="AW131" i="2"/>
  <c r="AW132" i="2"/>
  <c r="AW133" i="2"/>
  <c r="AW187" i="2"/>
  <c r="AW103" i="2"/>
  <c r="AW134" i="2"/>
  <c r="AW135" i="2"/>
  <c r="AW137" i="2"/>
  <c r="AW138" i="2"/>
  <c r="AW139" i="2"/>
  <c r="AW140" i="2"/>
  <c r="AW141" i="2"/>
  <c r="AW142" i="2"/>
  <c r="AW143" i="2"/>
  <c r="AW144" i="2"/>
  <c r="AW146" i="2"/>
  <c r="AW148" i="2"/>
  <c r="AW149" i="2"/>
  <c r="AW150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6" i="2"/>
  <c r="AW177" i="2"/>
  <c r="AW178" i="2"/>
  <c r="AW179" i="2"/>
  <c r="AW180" i="2"/>
  <c r="AW181" i="2"/>
  <c r="AW182" i="2"/>
  <c r="AW183" i="2"/>
  <c r="AW184" i="2"/>
  <c r="AW185" i="2"/>
  <c r="AW186" i="2"/>
  <c r="AW188" i="2"/>
  <c r="AW189" i="2"/>
  <c r="AW190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311" i="2"/>
  <c r="AW243" i="2"/>
  <c r="AW244" i="2"/>
  <c r="AW245" i="2"/>
  <c r="AW315" i="2"/>
  <c r="AW461" i="2"/>
  <c r="AW246" i="2"/>
  <c r="AW247" i="2"/>
  <c r="AW248" i="2"/>
  <c r="AW249" i="2"/>
  <c r="AW469" i="2"/>
  <c r="AW470" i="2"/>
  <c r="AW250" i="2"/>
  <c r="AW251" i="2"/>
  <c r="AW252" i="2"/>
  <c r="AW253" i="2"/>
  <c r="AW328" i="2"/>
  <c r="AW254" i="2"/>
  <c r="AW255" i="2"/>
  <c r="AW256" i="2"/>
  <c r="AW257" i="2"/>
  <c r="AW258" i="2"/>
  <c r="AW491" i="2"/>
  <c r="AW492" i="2"/>
  <c r="AW260" i="2"/>
  <c r="AW261" i="2"/>
  <c r="AW262" i="2"/>
  <c r="AW263" i="2"/>
  <c r="AW264" i="2"/>
  <c r="AW266" i="2"/>
  <c r="AW267" i="2"/>
  <c r="AW268" i="2"/>
  <c r="AW269" i="2"/>
  <c r="AW270" i="2"/>
  <c r="AW271" i="2"/>
  <c r="AW272" i="2"/>
  <c r="AW273" i="2"/>
  <c r="AW274" i="2"/>
  <c r="AW275" i="2"/>
  <c r="AW277" i="2"/>
  <c r="AW278" i="2"/>
  <c r="AW279" i="2"/>
  <c r="AW280" i="2"/>
  <c r="AW281" i="2"/>
  <c r="AW282" i="2"/>
  <c r="AW517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2" i="2"/>
  <c r="AW313" i="2"/>
  <c r="AW314" i="2"/>
  <c r="AW316" i="2"/>
  <c r="AW317" i="2"/>
  <c r="AW318" i="2"/>
  <c r="AW319" i="2"/>
  <c r="AW136" i="2"/>
  <c r="AW320" i="2"/>
  <c r="AW321" i="2"/>
  <c r="AW322" i="2"/>
  <c r="AW323" i="2"/>
  <c r="AW324" i="2"/>
  <c r="AW325" i="2"/>
  <c r="AW326" i="2"/>
  <c r="AW327" i="2"/>
  <c r="AW329" i="2"/>
  <c r="AW330" i="2"/>
  <c r="AW331" i="2"/>
  <c r="AW332" i="2"/>
  <c r="AW333" i="2"/>
  <c r="AW334" i="2"/>
  <c r="AW335" i="2"/>
  <c r="AW336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3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408" i="2"/>
  <c r="AW409" i="2"/>
  <c r="AW410" i="2"/>
  <c r="AW411" i="2"/>
  <c r="AW412" i="2"/>
  <c r="AW413" i="2"/>
  <c r="AW414" i="2"/>
  <c r="AW415" i="2"/>
  <c r="AW416" i="2"/>
  <c r="AW417" i="2"/>
  <c r="AW418" i="2"/>
  <c r="AW419" i="2"/>
  <c r="AW420" i="2"/>
  <c r="AW421" i="2"/>
  <c r="AW422" i="2"/>
  <c r="AW423" i="2"/>
  <c r="AW424" i="2"/>
  <c r="AW425" i="2"/>
  <c r="AW426" i="2"/>
  <c r="AW427" i="2"/>
  <c r="AW428" i="2"/>
  <c r="AW429" i="2"/>
  <c r="AW430" i="2"/>
  <c r="AW431" i="2"/>
  <c r="AW432" i="2"/>
  <c r="AW433" i="2"/>
  <c r="AW434" i="2"/>
  <c r="AW435" i="2"/>
  <c r="AW436" i="2"/>
  <c r="AW442" i="2"/>
  <c r="AW443" i="2"/>
  <c r="AW444" i="2"/>
  <c r="AW445" i="2"/>
  <c r="AW446" i="2"/>
  <c r="AW447" i="2"/>
  <c r="AW448" i="2"/>
  <c r="AW449" i="2"/>
  <c r="AW450" i="2"/>
  <c r="AW451" i="2"/>
  <c r="AW452" i="2"/>
  <c r="AW453" i="2"/>
  <c r="AW454" i="2"/>
  <c r="AW455" i="2"/>
  <c r="AW456" i="2"/>
  <c r="AW457" i="2"/>
  <c r="AW458" i="2"/>
  <c r="AW459" i="2"/>
  <c r="AW460" i="2"/>
  <c r="AW462" i="2"/>
  <c r="AW463" i="2"/>
  <c r="AW464" i="2"/>
  <c r="AW465" i="2"/>
  <c r="AW466" i="2"/>
  <c r="AW467" i="2"/>
  <c r="AW468" i="2"/>
  <c r="AW471" i="2"/>
  <c r="AW472" i="2"/>
  <c r="AW473" i="2"/>
  <c r="AW474" i="2"/>
  <c r="AW475" i="2"/>
  <c r="AW476" i="2"/>
  <c r="AW477" i="2"/>
  <c r="AW478" i="2"/>
  <c r="AW479" i="2"/>
  <c r="AW480" i="2"/>
  <c r="AW481" i="2"/>
  <c r="AW482" i="2"/>
  <c r="AW483" i="2"/>
  <c r="AW484" i="2"/>
  <c r="AW485" i="2"/>
  <c r="AW486" i="2"/>
  <c r="AW487" i="2"/>
  <c r="AW488" i="2"/>
  <c r="AW489" i="2"/>
  <c r="AW490" i="2"/>
  <c r="AW493" i="2"/>
  <c r="AW495" i="2"/>
  <c r="AW496" i="2"/>
  <c r="AW497" i="2"/>
  <c r="AW498" i="2"/>
  <c r="AW499" i="2"/>
  <c r="AW500" i="2"/>
  <c r="AW501" i="2"/>
  <c r="AW502" i="2"/>
  <c r="AW503" i="2"/>
  <c r="AW504" i="2"/>
  <c r="AW505" i="2"/>
  <c r="AW506" i="2"/>
  <c r="AW507" i="2"/>
  <c r="AW508" i="2"/>
  <c r="AW509" i="2"/>
  <c r="AW510" i="2"/>
  <c r="AW511" i="2"/>
  <c r="AW512" i="2"/>
  <c r="AW513" i="2"/>
  <c r="AW514" i="2"/>
  <c r="AW515" i="2"/>
  <c r="AW516" i="2"/>
  <c r="AW518" i="2"/>
  <c r="AW519" i="2"/>
  <c r="AW520" i="2"/>
  <c r="AW521" i="2"/>
  <c r="AW522" i="2"/>
  <c r="AW523" i="2"/>
  <c r="AW524" i="2"/>
  <c r="AW525" i="2"/>
  <c r="AW526" i="2"/>
  <c r="AW527" i="2"/>
  <c r="AW528" i="2"/>
  <c r="AW529" i="2"/>
  <c r="AW530" i="2"/>
  <c r="AW531" i="2"/>
  <c r="AW532" i="2"/>
  <c r="AW533" i="2"/>
  <c r="AW534" i="2"/>
  <c r="AW535" i="2"/>
  <c r="AW536" i="2"/>
  <c r="AW537" i="2"/>
  <c r="AW538" i="2"/>
  <c r="AW539" i="2"/>
  <c r="AW540" i="2"/>
  <c r="AW541" i="2"/>
  <c r="AW542" i="2"/>
  <c r="AW543" i="2"/>
  <c r="AW544" i="2"/>
  <c r="AW545" i="2"/>
  <c r="AW546" i="2"/>
  <c r="AW547" i="2"/>
  <c r="AW548" i="2"/>
  <c r="AW549" i="2"/>
  <c r="AW550" i="2"/>
  <c r="AW551" i="2"/>
  <c r="AW552" i="2"/>
  <c r="AW553" i="2"/>
  <c r="AW554" i="2"/>
  <c r="AW555" i="2"/>
  <c r="AW556" i="2"/>
  <c r="AW557" i="2"/>
  <c r="AW558" i="2"/>
  <c r="AW559" i="2"/>
  <c r="AW560" i="2"/>
  <c r="AW561" i="2"/>
  <c r="AW562" i="2"/>
  <c r="AW563" i="2"/>
  <c r="AW564" i="2"/>
  <c r="AW565" i="2"/>
  <c r="AW566" i="2"/>
  <c r="AW567" i="2"/>
  <c r="AW568" i="2"/>
  <c r="AW569" i="2"/>
  <c r="AW570" i="2"/>
  <c r="AW571" i="2"/>
  <c r="AW572" i="2"/>
  <c r="AW573" i="2"/>
  <c r="AW574" i="2"/>
  <c r="AW575" i="2"/>
  <c r="AW576" i="2"/>
  <c r="AW577" i="2"/>
  <c r="AW578" i="2"/>
  <c r="AW579" i="2"/>
  <c r="AW580" i="2"/>
  <c r="AW581" i="2"/>
  <c r="AW582" i="2"/>
  <c r="AW583" i="2"/>
  <c r="AW584" i="2"/>
  <c r="AW585" i="2"/>
  <c r="AW586" i="2"/>
  <c r="AW587" i="2"/>
  <c r="AW588" i="2"/>
  <c r="AW589" i="2"/>
  <c r="AW590" i="2"/>
  <c r="AW591" i="2"/>
  <c r="AW592" i="2"/>
  <c r="AW593" i="2"/>
  <c r="AW594" i="2"/>
  <c r="AW595" i="2"/>
  <c r="AW596" i="2"/>
  <c r="AW597" i="2"/>
  <c r="AW598" i="2"/>
  <c r="AW599" i="2"/>
  <c r="AW600" i="2"/>
  <c r="AW601" i="2"/>
  <c r="AW602" i="2"/>
  <c r="AW603" i="2"/>
  <c r="AW604" i="2"/>
  <c r="AW605" i="2"/>
  <c r="AW606" i="2"/>
  <c r="AW607" i="2"/>
  <c r="AW608" i="2"/>
  <c r="AW609" i="2"/>
  <c r="AW610" i="2"/>
  <c r="AW611" i="2"/>
  <c r="AW612" i="2"/>
  <c r="AW613" i="2"/>
  <c r="AW614" i="2"/>
  <c r="AW615" i="2"/>
  <c r="AW616" i="2"/>
  <c r="AW617" i="2"/>
  <c r="AW618" i="2"/>
  <c r="AW619" i="2"/>
  <c r="AW620" i="2"/>
  <c r="AW621" i="2"/>
  <c r="AW622" i="2"/>
  <c r="AW623" i="2"/>
  <c r="AW624" i="2"/>
  <c r="AW625" i="2"/>
  <c r="AW626" i="2"/>
  <c r="AW627" i="2"/>
  <c r="AW628" i="2"/>
  <c r="AW629" i="2"/>
  <c r="AW630" i="2"/>
  <c r="AW631" i="2"/>
  <c r="AW632" i="2"/>
  <c r="AW633" i="2"/>
  <c r="AW634" i="2"/>
  <c r="AW635" i="2"/>
  <c r="AW636" i="2"/>
  <c r="AW637" i="2"/>
  <c r="AW638" i="2"/>
  <c r="AW639" i="2"/>
  <c r="AW640" i="2"/>
  <c r="AW641" i="2"/>
  <c r="AW642" i="2"/>
  <c r="AW643" i="2"/>
  <c r="AW644" i="2"/>
  <c r="AW645" i="2"/>
  <c r="AW646" i="2"/>
  <c r="AW647" i="2"/>
  <c r="AW648" i="2"/>
  <c r="AW649" i="2"/>
  <c r="AW650" i="2"/>
  <c r="AW651" i="2"/>
  <c r="AW652" i="2"/>
  <c r="AW653" i="2"/>
  <c r="AW654" i="2"/>
  <c r="AW655" i="2"/>
  <c r="AW656" i="2"/>
  <c r="AW657" i="2"/>
  <c r="AW658" i="2"/>
  <c r="AW659" i="2"/>
  <c r="AW660" i="2"/>
  <c r="AW661" i="2"/>
  <c r="AW662" i="2"/>
  <c r="AW663" i="2"/>
  <c r="AW664" i="2"/>
  <c r="AW665" i="2"/>
  <c r="AW666" i="2"/>
  <c r="AW667" i="2"/>
  <c r="AW668" i="2"/>
  <c r="AW669" i="2"/>
  <c r="AW670" i="2"/>
  <c r="AW671" i="2"/>
  <c r="AW672" i="2"/>
  <c r="AW673" i="2"/>
  <c r="AW679" i="2"/>
  <c r="AW674" i="2"/>
  <c r="AW675" i="2"/>
  <c r="AW676" i="2"/>
  <c r="AW677" i="2"/>
  <c r="AW678" i="2"/>
  <c r="AW680" i="2"/>
  <c r="AW681" i="2"/>
  <c r="AW682" i="2"/>
  <c r="AW683" i="2"/>
  <c r="AW684" i="2"/>
  <c r="AW685" i="2"/>
  <c r="AW686" i="2"/>
  <c r="AW687" i="2"/>
  <c r="AW688" i="2"/>
  <c r="AW689" i="2"/>
  <c r="AW690" i="2"/>
  <c r="AW691" i="2"/>
  <c r="AW692" i="2"/>
  <c r="AW693" i="2"/>
  <c r="AW694" i="2"/>
  <c r="AW695" i="2"/>
  <c r="AW696" i="2"/>
  <c r="AW697" i="2"/>
  <c r="AW698" i="2"/>
  <c r="AW699" i="2"/>
  <c r="AW700" i="2"/>
  <c r="AW172" i="2"/>
  <c r="AW219" i="2"/>
  <c r="AW265" i="2"/>
  <c r="AW276" i="2"/>
  <c r="AW437" i="2"/>
  <c r="AW438" i="2"/>
  <c r="AW439" i="2"/>
  <c r="AW440" i="2"/>
  <c r="AW441" i="2"/>
  <c r="AW259" i="2"/>
  <c r="AW494" i="2"/>
  <c r="AW3" i="2"/>
  <c r="S4" i="2"/>
  <c r="S6" i="2"/>
  <c r="S8" i="2"/>
  <c r="S9" i="2"/>
  <c r="S11" i="2"/>
  <c r="S12" i="2"/>
  <c r="S14" i="2"/>
  <c r="S18" i="2"/>
  <c r="S19" i="2"/>
  <c r="S22" i="2"/>
  <c r="S23" i="2"/>
  <c r="S24" i="2"/>
  <c r="S25" i="2"/>
  <c r="S27" i="2"/>
  <c r="S28" i="2"/>
  <c r="S29" i="2"/>
  <c r="S32" i="2"/>
  <c r="S30" i="2"/>
  <c r="S31" i="2"/>
  <c r="S39" i="2"/>
  <c r="S33" i="2"/>
  <c r="S35" i="2"/>
  <c r="S36" i="2"/>
  <c r="S37" i="2"/>
  <c r="S46" i="2"/>
  <c r="S44" i="2"/>
  <c r="S56" i="2"/>
  <c r="S45" i="2"/>
  <c r="S47" i="2"/>
  <c r="S48" i="2"/>
  <c r="S49" i="2"/>
  <c r="S50" i="2"/>
  <c r="S51" i="2"/>
  <c r="S52" i="2"/>
  <c r="S53" i="2"/>
  <c r="S54" i="2"/>
  <c r="S55" i="2"/>
  <c r="S58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86" i="2"/>
  <c r="S78" i="2"/>
  <c r="S80" i="2"/>
  <c r="S81" i="2"/>
  <c r="S82" i="2"/>
  <c r="S83" i="2"/>
  <c r="S104" i="2"/>
  <c r="S84" i="2"/>
  <c r="S109" i="2"/>
  <c r="S87" i="2"/>
  <c r="S88" i="2"/>
  <c r="S89" i="2"/>
  <c r="S90" i="2"/>
  <c r="S91" i="2"/>
  <c r="S92" i="2"/>
  <c r="S112" i="2"/>
  <c r="S113" i="2"/>
  <c r="S93" i="2"/>
  <c r="S94" i="2"/>
  <c r="S95" i="2"/>
  <c r="S96" i="2"/>
  <c r="S97" i="2"/>
  <c r="S98" i="2"/>
  <c r="S99" i="2"/>
  <c r="S100" i="2"/>
  <c r="S101" i="2"/>
  <c r="S102" i="2"/>
  <c r="S105" i="2"/>
  <c r="S106" i="2"/>
  <c r="S107" i="2"/>
  <c r="S108" i="2"/>
  <c r="S151" i="2"/>
  <c r="S110" i="2"/>
  <c r="S111" i="2"/>
  <c r="S114" i="2"/>
  <c r="S115" i="2"/>
  <c r="S116" i="2"/>
  <c r="S117" i="2"/>
  <c r="S118" i="2"/>
  <c r="S119" i="2"/>
  <c r="S120" i="2"/>
  <c r="S145" i="2"/>
  <c r="S147" i="2"/>
  <c r="S121" i="2"/>
  <c r="S122" i="2"/>
  <c r="S123" i="2"/>
  <c r="S124" i="2"/>
  <c r="S125" i="2"/>
  <c r="S126" i="2"/>
  <c r="S191" i="2"/>
  <c r="S175" i="2"/>
  <c r="S173" i="2"/>
  <c r="S174" i="2"/>
  <c r="S127" i="2"/>
  <c r="S128" i="2"/>
  <c r="S129" i="2"/>
  <c r="S130" i="2"/>
  <c r="S131" i="2"/>
  <c r="S132" i="2"/>
  <c r="S133" i="2"/>
  <c r="S187" i="2"/>
  <c r="S134" i="2"/>
  <c r="S135" i="2"/>
  <c r="S137" i="2"/>
  <c r="S138" i="2"/>
  <c r="S139" i="2"/>
  <c r="S140" i="2"/>
  <c r="S141" i="2"/>
  <c r="S142" i="2"/>
  <c r="S143" i="2"/>
  <c r="S144" i="2"/>
  <c r="S146" i="2"/>
  <c r="S148" i="2"/>
  <c r="S149" i="2"/>
  <c r="S150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6" i="2"/>
  <c r="S177" i="2"/>
  <c r="S178" i="2"/>
  <c r="S179" i="2"/>
  <c r="S180" i="2"/>
  <c r="S181" i="2"/>
  <c r="S182" i="2"/>
  <c r="S183" i="2"/>
  <c r="S184" i="2"/>
  <c r="S185" i="2"/>
  <c r="S186" i="2"/>
  <c r="S188" i="2"/>
  <c r="S189" i="2"/>
  <c r="S190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311" i="2"/>
  <c r="S243" i="2"/>
  <c r="S244" i="2"/>
  <c r="S245" i="2"/>
  <c r="S315" i="2"/>
  <c r="S461" i="2"/>
  <c r="S246" i="2"/>
  <c r="S247" i="2"/>
  <c r="S248" i="2"/>
  <c r="S249" i="2"/>
  <c r="S469" i="2"/>
  <c r="S470" i="2"/>
  <c r="S250" i="2"/>
  <c r="S251" i="2"/>
  <c r="S252" i="2"/>
  <c r="S253" i="2"/>
  <c r="S328" i="2"/>
  <c r="S254" i="2"/>
  <c r="S255" i="2"/>
  <c r="S256" i="2"/>
  <c r="S257" i="2"/>
  <c r="S258" i="2"/>
  <c r="S491" i="2"/>
  <c r="S492" i="2"/>
  <c r="S260" i="2"/>
  <c r="S261" i="2"/>
  <c r="S262" i="2"/>
  <c r="S263" i="2"/>
  <c r="S264" i="2"/>
  <c r="S266" i="2"/>
  <c r="S267" i="2"/>
  <c r="S268" i="2"/>
  <c r="S269" i="2"/>
  <c r="S270" i="2"/>
  <c r="S271" i="2"/>
  <c r="S272" i="2"/>
  <c r="S273" i="2"/>
  <c r="S274" i="2"/>
  <c r="S275" i="2"/>
  <c r="S277" i="2"/>
  <c r="S278" i="2"/>
  <c r="S279" i="2"/>
  <c r="S280" i="2"/>
  <c r="S281" i="2"/>
  <c r="S282" i="2"/>
  <c r="S517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2" i="2"/>
  <c r="S313" i="2"/>
  <c r="S314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9" i="2"/>
  <c r="S330" i="2"/>
  <c r="S331" i="2"/>
  <c r="S332" i="2"/>
  <c r="S333" i="2"/>
  <c r="S334" i="2"/>
  <c r="S335" i="2"/>
  <c r="S336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2" i="2"/>
  <c r="S463" i="2"/>
  <c r="S464" i="2"/>
  <c r="S465" i="2"/>
  <c r="S466" i="2"/>
  <c r="S467" i="2"/>
  <c r="S468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3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9" i="2"/>
  <c r="S674" i="2"/>
  <c r="S675" i="2"/>
  <c r="S676" i="2"/>
  <c r="S677" i="2"/>
  <c r="S678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259" i="2"/>
  <c r="S494" i="2"/>
  <c r="S3" i="2"/>
  <c r="R3" i="2"/>
  <c r="B43" i="6911"/>
  <c r="B15" i="6911"/>
  <c r="AO8" i="7069"/>
  <c r="AO9" i="7069"/>
  <c r="AO10" i="7069"/>
  <c r="AQ8" i="7069"/>
  <c r="AR8" i="7069"/>
  <c r="AT8" i="7069" s="1"/>
  <c r="AS8" i="7069"/>
  <c r="AQ9" i="7069"/>
  <c r="AR9" i="7069"/>
  <c r="AT9" i="7069" s="1"/>
  <c r="AS9" i="7069"/>
  <c r="AQ10" i="7069"/>
  <c r="AR10" i="7069"/>
  <c r="AT10" i="7069" s="1"/>
  <c r="AS10" i="7069"/>
  <c r="A8" i="7069"/>
  <c r="A9" i="7069"/>
  <c r="A10" i="7069" s="1"/>
  <c r="A6" i="7069"/>
  <c r="A7" i="7069" s="1"/>
  <c r="AQ7" i="7069"/>
  <c r="AR7" i="7069"/>
  <c r="AT7" i="7069" s="1"/>
  <c r="AS7" i="7069"/>
  <c r="AQ12" i="7071"/>
  <c r="AR12" i="7071"/>
  <c r="AT12" i="7071" s="1"/>
  <c r="AS12" i="7071"/>
  <c r="AQ13" i="7071"/>
  <c r="AR13" i="7071"/>
  <c r="AT13" i="7071" s="1"/>
  <c r="AS13" i="7071"/>
  <c r="AQ14" i="7071"/>
  <c r="AR14" i="7071"/>
  <c r="AS14" i="7071"/>
  <c r="AT14" i="7071"/>
  <c r="AQ15" i="7071"/>
  <c r="AR15" i="7071"/>
  <c r="AS15" i="7071"/>
  <c r="AT15" i="7071"/>
  <c r="AQ16" i="7071"/>
  <c r="AR16" i="7071"/>
  <c r="AT16" i="7071" s="1"/>
  <c r="AS16" i="7071"/>
  <c r="AQ17" i="7071"/>
  <c r="AR17" i="7071"/>
  <c r="AT17" i="7071" s="1"/>
  <c r="AS17" i="7071"/>
  <c r="AQ18" i="7071"/>
  <c r="AR18" i="7071"/>
  <c r="AS18" i="7071"/>
  <c r="AT18" i="7071"/>
  <c r="AQ19" i="7071"/>
  <c r="AR19" i="7071"/>
  <c r="AS19" i="7071"/>
  <c r="AT19" i="7071"/>
  <c r="AQ20" i="7071"/>
  <c r="AR20" i="7071"/>
  <c r="AT20" i="7071" s="1"/>
  <c r="AS20" i="7071"/>
  <c r="AQ21" i="7071"/>
  <c r="AR21" i="7071"/>
  <c r="AT21" i="7071" s="1"/>
  <c r="AS21" i="7071"/>
  <c r="AQ22" i="7071"/>
  <c r="AR22" i="7071"/>
  <c r="AS22" i="7071"/>
  <c r="AT22" i="7071"/>
  <c r="AQ23" i="7071"/>
  <c r="AR23" i="7071"/>
  <c r="AS23" i="7071"/>
  <c r="AT23" i="7071"/>
  <c r="AQ24" i="7071"/>
  <c r="AR24" i="7071"/>
  <c r="AT24" i="7071" s="1"/>
  <c r="AS24" i="7071"/>
  <c r="AQ25" i="7071"/>
  <c r="AR25" i="7071"/>
  <c r="AT25" i="7071" s="1"/>
  <c r="AS25" i="7071"/>
  <c r="AQ26" i="7071"/>
  <c r="AR26" i="7071"/>
  <c r="AS26" i="7071"/>
  <c r="AT26" i="7071"/>
  <c r="AQ27" i="7071"/>
  <c r="AR27" i="7071"/>
  <c r="AS27" i="7071"/>
  <c r="AT27" i="7071"/>
  <c r="AQ28" i="7071"/>
  <c r="AR28" i="7071"/>
  <c r="AT28" i="7071" s="1"/>
  <c r="AS28" i="7071"/>
  <c r="AQ29" i="7071"/>
  <c r="AR29" i="7071"/>
  <c r="AT29" i="7071" s="1"/>
  <c r="AS29" i="7071"/>
  <c r="AQ30" i="7071"/>
  <c r="AR30" i="7071"/>
  <c r="AS30" i="7071"/>
  <c r="AT30" i="7071"/>
  <c r="AQ31" i="7071"/>
  <c r="AR31" i="7071"/>
  <c r="AS31" i="7071"/>
  <c r="AT31" i="7071"/>
  <c r="AQ32" i="7071"/>
  <c r="AR32" i="7071"/>
  <c r="AT32" i="7071" s="1"/>
  <c r="AS32" i="7071"/>
  <c r="AQ33" i="7071"/>
  <c r="AR33" i="7071"/>
  <c r="AT33" i="7071" s="1"/>
  <c r="AS33" i="7071"/>
  <c r="AQ34" i="7071"/>
  <c r="AR34" i="7071"/>
  <c r="AS34" i="7071"/>
  <c r="AT34" i="7071"/>
  <c r="AQ35" i="7071"/>
  <c r="AR35" i="7071"/>
  <c r="AS35" i="7071"/>
  <c r="AT35" i="7071"/>
  <c r="AQ36" i="7071"/>
  <c r="AR36" i="7071"/>
  <c r="AT36" i="7071" s="1"/>
  <c r="AS36" i="7071"/>
  <c r="AQ37" i="7071"/>
  <c r="AR37" i="7071"/>
  <c r="AT37" i="7071" s="1"/>
  <c r="AS37" i="7071"/>
  <c r="AQ38" i="7071"/>
  <c r="AR38" i="7071"/>
  <c r="AS38" i="7071"/>
  <c r="AT38" i="7071"/>
  <c r="A11" i="7071"/>
  <c r="A12" i="7071"/>
  <c r="A13" i="7071" s="1"/>
  <c r="A14" i="7071" s="1"/>
  <c r="A15" i="7071"/>
  <c r="A16" i="7071"/>
  <c r="A17" i="7071"/>
  <c r="A18" i="7071"/>
  <c r="A19" i="7071"/>
  <c r="A20" i="7071"/>
  <c r="A21" i="7071"/>
  <c r="A22" i="7071"/>
  <c r="A23" i="7071"/>
  <c r="A24" i="7071"/>
  <c r="A25" i="7071"/>
  <c r="A26" i="7071"/>
  <c r="A27" i="7071" s="1"/>
  <c r="A28" i="7071"/>
  <c r="A29" i="7071"/>
  <c r="A30" i="7071"/>
  <c r="A31" i="7071"/>
  <c r="A32" i="7071" s="1"/>
  <c r="A33" i="7071"/>
  <c r="A34" i="7071"/>
  <c r="A35" i="7071"/>
  <c r="A36" i="7071"/>
  <c r="A37" i="7071"/>
  <c r="A38" i="7071"/>
  <c r="AN38" i="7071"/>
  <c r="AL38" i="7071"/>
  <c r="AK38" i="7071"/>
  <c r="AN37" i="7071"/>
  <c r="AL37" i="7071"/>
  <c r="AK37" i="7071"/>
  <c r="AN36" i="7071"/>
  <c r="AL36" i="7071"/>
  <c r="AK36" i="7071"/>
  <c r="AN35" i="7071"/>
  <c r="AL35" i="7071"/>
  <c r="AK35" i="7071"/>
  <c r="AN34" i="7071"/>
  <c r="AL34" i="7071"/>
  <c r="AK34" i="7071"/>
  <c r="AN33" i="7071"/>
  <c r="AL33" i="7071"/>
  <c r="AK33" i="7071"/>
  <c r="AN32" i="7071"/>
  <c r="AL32" i="7071"/>
  <c r="AK32" i="7071"/>
  <c r="AN31" i="7071"/>
  <c r="AL31" i="7071"/>
  <c r="AK31" i="7071"/>
  <c r="AN30" i="7071"/>
  <c r="AL30" i="7071"/>
  <c r="AK30" i="7071"/>
  <c r="AN29" i="7071"/>
  <c r="AL29" i="7071"/>
  <c r="AK29" i="7071"/>
  <c r="AN28" i="7071"/>
  <c r="AL28" i="7071"/>
  <c r="AK28" i="7071"/>
  <c r="AN27" i="7071"/>
  <c r="AL27" i="7071"/>
  <c r="AK27" i="7071"/>
  <c r="AN26" i="7071"/>
  <c r="AL26" i="7071"/>
  <c r="AK26" i="7071"/>
  <c r="AN25" i="7071"/>
  <c r="AL25" i="7071"/>
  <c r="AK25" i="7071"/>
  <c r="AN24" i="7071"/>
  <c r="AL24" i="7071"/>
  <c r="AK24" i="7071"/>
  <c r="AN23" i="7071"/>
  <c r="AL23" i="7071"/>
  <c r="AK23" i="7071"/>
  <c r="AJ23" i="7071" s="1"/>
  <c r="AI23" i="7071" s="1"/>
  <c r="AN22" i="7071"/>
  <c r="AL22" i="7071"/>
  <c r="AK22" i="7071"/>
  <c r="AN21" i="7071"/>
  <c r="AL21" i="7071"/>
  <c r="AK21" i="7071"/>
  <c r="AN20" i="7071"/>
  <c r="AL20" i="7071"/>
  <c r="AK20" i="7071"/>
  <c r="AN19" i="7071"/>
  <c r="AL19" i="7071"/>
  <c r="AK19" i="7071"/>
  <c r="AN18" i="7071"/>
  <c r="AL18" i="7071"/>
  <c r="AK18" i="7071"/>
  <c r="AN17" i="7071"/>
  <c r="AL17" i="7071"/>
  <c r="AK17" i="7071"/>
  <c r="AJ17" i="7071" s="1"/>
  <c r="AI17" i="7071" s="1"/>
  <c r="AN16" i="7071"/>
  <c r="AL16" i="7071"/>
  <c r="AK16" i="7071"/>
  <c r="AN15" i="7071"/>
  <c r="AL15" i="7071"/>
  <c r="AK15" i="7071"/>
  <c r="AN14" i="7071"/>
  <c r="AL14" i="7071"/>
  <c r="AK14" i="7071"/>
  <c r="AN13" i="7071"/>
  <c r="AL13" i="7071"/>
  <c r="AK13" i="7071"/>
  <c r="AN12" i="7071"/>
  <c r="AL12" i="7071"/>
  <c r="AK12" i="7071"/>
  <c r="AS11" i="7071"/>
  <c r="AR11" i="7071"/>
  <c r="AT11" i="7071" s="1"/>
  <c r="AQ11" i="7071"/>
  <c r="AN11" i="7071"/>
  <c r="AL11" i="7071"/>
  <c r="AK11" i="7071"/>
  <c r="AT10" i="7071"/>
  <c r="AS10" i="7071"/>
  <c r="AR10" i="7071"/>
  <c r="AQ10" i="7071"/>
  <c r="AN10" i="7071"/>
  <c r="AL10" i="7071"/>
  <c r="AK10" i="7071"/>
  <c r="AS9" i="7071"/>
  <c r="AR9" i="7071"/>
  <c r="AT9" i="7071" s="1"/>
  <c r="AQ9" i="7071"/>
  <c r="AN9" i="7071"/>
  <c r="AL9" i="7071"/>
  <c r="AK9" i="7071"/>
  <c r="A9" i="7071"/>
  <c r="A10" i="7071" s="1"/>
  <c r="AS8" i="7071"/>
  <c r="AR8" i="7071"/>
  <c r="AT8" i="7071" s="1"/>
  <c r="AQ8" i="7071"/>
  <c r="AN8" i="7071"/>
  <c r="AL8" i="7071"/>
  <c r="AK8" i="7071"/>
  <c r="AR7" i="7071"/>
  <c r="AT7" i="7071" s="1"/>
  <c r="AQ7" i="7071"/>
  <c r="AN7" i="7071"/>
  <c r="AL7" i="7071"/>
  <c r="AK7" i="7071"/>
  <c r="AN6" i="7071"/>
  <c r="AL6" i="7071"/>
  <c r="AK6" i="7071"/>
  <c r="AV494" i="2"/>
  <c r="AU494" i="2"/>
  <c r="AT494" i="2"/>
  <c r="AS494" i="2"/>
  <c r="R494" i="2"/>
  <c r="Q494" i="2"/>
  <c r="C494" i="2"/>
  <c r="B494" i="2"/>
  <c r="AV259" i="2"/>
  <c r="AU259" i="2"/>
  <c r="AT259" i="2"/>
  <c r="AS259" i="2"/>
  <c r="R259" i="2"/>
  <c r="Q259" i="2"/>
  <c r="C259" i="2"/>
  <c r="B259" i="2"/>
  <c r="AV441" i="2"/>
  <c r="AU441" i="2"/>
  <c r="AT441" i="2"/>
  <c r="AS441" i="2"/>
  <c r="R441" i="2"/>
  <c r="Q441" i="2"/>
  <c r="C441" i="2"/>
  <c r="B441" i="2"/>
  <c r="AV440" i="2"/>
  <c r="AU440" i="2"/>
  <c r="AT440" i="2"/>
  <c r="AS440" i="2"/>
  <c r="R440" i="2"/>
  <c r="Q440" i="2"/>
  <c r="C440" i="2"/>
  <c r="B440" i="2"/>
  <c r="AV439" i="2"/>
  <c r="AU439" i="2"/>
  <c r="AT439" i="2"/>
  <c r="AS439" i="2"/>
  <c r="R439" i="2"/>
  <c r="Q439" i="2"/>
  <c r="C439" i="2"/>
  <c r="B439" i="2"/>
  <c r="AV438" i="2"/>
  <c r="AU438" i="2"/>
  <c r="AT438" i="2"/>
  <c r="AS438" i="2"/>
  <c r="R438" i="2"/>
  <c r="Q438" i="2"/>
  <c r="C438" i="2"/>
  <c r="B438" i="2"/>
  <c r="AV437" i="2"/>
  <c r="AU437" i="2"/>
  <c r="AT437" i="2"/>
  <c r="AS437" i="2"/>
  <c r="R437" i="2"/>
  <c r="Q437" i="2"/>
  <c r="C437" i="2"/>
  <c r="B437" i="2"/>
  <c r="AV276" i="2"/>
  <c r="AU276" i="2"/>
  <c r="AT276" i="2"/>
  <c r="AS276" i="2"/>
  <c r="R276" i="2"/>
  <c r="Q276" i="2"/>
  <c r="C276" i="2"/>
  <c r="B276" i="2"/>
  <c r="AV265" i="2"/>
  <c r="AU265" i="2"/>
  <c r="AT265" i="2"/>
  <c r="AS265" i="2"/>
  <c r="R265" i="2"/>
  <c r="Q265" i="2"/>
  <c r="C265" i="2"/>
  <c r="B265" i="2"/>
  <c r="AV219" i="2"/>
  <c r="AU219" i="2"/>
  <c r="AT219" i="2"/>
  <c r="AS219" i="2"/>
  <c r="R219" i="2"/>
  <c r="Q219" i="2"/>
  <c r="C219" i="2"/>
  <c r="B219" i="2"/>
  <c r="AV172" i="2"/>
  <c r="AU172" i="2"/>
  <c r="AT172" i="2"/>
  <c r="AS172" i="2"/>
  <c r="R172" i="2"/>
  <c r="Q172" i="2"/>
  <c r="C172" i="2"/>
  <c r="B172" i="2"/>
  <c r="H794" i="6847"/>
  <c r="I794" i="6847"/>
  <c r="L794" i="6847"/>
  <c r="H795" i="6847"/>
  <c r="L795" i="6847" s="1"/>
  <c r="I795" i="6847"/>
  <c r="A794" i="6847"/>
  <c r="A795" i="6847"/>
  <c r="C794" i="6847"/>
  <c r="C795" i="6847" s="1"/>
  <c r="AI7" i="7070"/>
  <c r="AH7" i="7070"/>
  <c r="AJ7" i="7070" s="1"/>
  <c r="AG7" i="7070"/>
  <c r="AE7" i="7070"/>
  <c r="AD7" i="7070"/>
  <c r="AB7" i="7070"/>
  <c r="AA7" i="7070"/>
  <c r="Z7" i="7070" s="1"/>
  <c r="Y7" i="7070" s="1"/>
  <c r="AD6" i="7070"/>
  <c r="AB6" i="7070"/>
  <c r="AA6" i="7070"/>
  <c r="Z6" i="7070" s="1"/>
  <c r="Y6" i="7070" s="1"/>
  <c r="A7" i="7070"/>
  <c r="A6" i="7070"/>
  <c r="C95" i="6850"/>
  <c r="B95" i="6850"/>
  <c r="C94" i="6850"/>
  <c r="B94" i="6850"/>
  <c r="H783" i="6847"/>
  <c r="I783" i="6847"/>
  <c r="L783" i="6847"/>
  <c r="H784" i="6847"/>
  <c r="L784" i="6847" s="1"/>
  <c r="I784" i="6847"/>
  <c r="H785" i="6847"/>
  <c r="L785" i="6847" s="1"/>
  <c r="I785" i="6847"/>
  <c r="H786" i="6847"/>
  <c r="I786" i="6847"/>
  <c r="L786" i="6847"/>
  <c r="H787" i="6847"/>
  <c r="I787" i="6847"/>
  <c r="L787" i="6847"/>
  <c r="H788" i="6847"/>
  <c r="L788" i="6847" s="1"/>
  <c r="I788" i="6847"/>
  <c r="H789" i="6847"/>
  <c r="L789" i="6847" s="1"/>
  <c r="I789" i="6847"/>
  <c r="H790" i="6847"/>
  <c r="I790" i="6847"/>
  <c r="L790" i="6847"/>
  <c r="H791" i="6847"/>
  <c r="I791" i="6847"/>
  <c r="L791" i="6847"/>
  <c r="H792" i="6847"/>
  <c r="L792" i="6847" s="1"/>
  <c r="I792" i="6847"/>
  <c r="H793" i="6847"/>
  <c r="L793" i="6847" s="1"/>
  <c r="I793" i="6847"/>
  <c r="A783" i="6847"/>
  <c r="C783" i="6847"/>
  <c r="A784" i="6847"/>
  <c r="C784" i="6847"/>
  <c r="C785" i="6847" s="1"/>
  <c r="C786" i="6847" s="1"/>
  <c r="C787" i="6847" s="1"/>
  <c r="C788" i="6847" s="1"/>
  <c r="C789" i="6847" s="1"/>
  <c r="C790" i="6847" s="1"/>
  <c r="C791" i="6847" s="1"/>
  <c r="C792" i="6847" s="1"/>
  <c r="C793" i="6847" s="1"/>
  <c r="A785" i="6847"/>
  <c r="A786" i="6847"/>
  <c r="A787" i="6847"/>
  <c r="A788" i="6847"/>
  <c r="A789" i="6847"/>
  <c r="A790" i="6847"/>
  <c r="A791" i="6847"/>
  <c r="A792" i="6847"/>
  <c r="A793" i="6847"/>
  <c r="AK6" i="7069"/>
  <c r="AL6" i="7069"/>
  <c r="AN6" i="7069"/>
  <c r="AK7" i="7069"/>
  <c r="AL7" i="7069"/>
  <c r="AN7" i="7069"/>
  <c r="AK8" i="7069"/>
  <c r="AL8" i="7069"/>
  <c r="AN8" i="7069"/>
  <c r="AK9" i="7069"/>
  <c r="AL9" i="7069"/>
  <c r="AN9" i="7069"/>
  <c r="AK10" i="7069"/>
  <c r="AL10" i="7069"/>
  <c r="AN10" i="7069"/>
  <c r="U172" i="2" l="1"/>
  <c r="T438" i="2"/>
  <c r="T494" i="2"/>
  <c r="U441" i="2"/>
  <c r="A6" i="7071"/>
  <c r="A7" i="7071"/>
  <c r="A8" i="7071" s="1"/>
  <c r="T219" i="2"/>
  <c r="T437" i="2"/>
  <c r="AX494" i="2"/>
  <c r="T265" i="2"/>
  <c r="U439" i="2"/>
  <c r="U440" i="2"/>
  <c r="T259" i="2"/>
  <c r="U265" i="2"/>
  <c r="U276" i="2"/>
  <c r="U437" i="2"/>
  <c r="T439" i="2"/>
  <c r="U494" i="2"/>
  <c r="U219" i="2"/>
  <c r="T172" i="2"/>
  <c r="T441" i="2"/>
  <c r="U259" i="2"/>
  <c r="U438" i="2"/>
  <c r="AX259" i="2"/>
  <c r="AJ10" i="7071"/>
  <c r="AI10" i="7071" s="1"/>
  <c r="AJ31" i="7071"/>
  <c r="AI31" i="7071" s="1"/>
  <c r="AJ33" i="7071"/>
  <c r="AI33" i="7071" s="1"/>
  <c r="AJ24" i="7071"/>
  <c r="AI24" i="7071" s="1"/>
  <c r="AJ32" i="7071"/>
  <c r="AI32" i="7071" s="1"/>
  <c r="AJ9" i="7071"/>
  <c r="AI9" i="7071" s="1"/>
  <c r="AJ13" i="7071"/>
  <c r="AI13" i="7071" s="1"/>
  <c r="AJ19" i="7071"/>
  <c r="AI19" i="7071" s="1"/>
  <c r="AJ7" i="7071"/>
  <c r="AI7" i="7071" s="1"/>
  <c r="AO8" i="7071"/>
  <c r="AJ14" i="7071"/>
  <c r="AI14" i="7071" s="1"/>
  <c r="AJ25" i="7071"/>
  <c r="AI25" i="7071" s="1"/>
  <c r="AJ35" i="7071"/>
  <c r="AI35" i="7071" s="1"/>
  <c r="AJ37" i="7071"/>
  <c r="AI37" i="7071" s="1"/>
  <c r="AJ16" i="7071"/>
  <c r="AI16" i="7071" s="1"/>
  <c r="AJ21" i="7071"/>
  <c r="AI21" i="7071" s="1"/>
  <c r="AJ27" i="7071"/>
  <c r="AI27" i="7071" s="1"/>
  <c r="AJ36" i="7071"/>
  <c r="AI36" i="7071" s="1"/>
  <c r="AJ12" i="7071"/>
  <c r="AI12" i="7071" s="1"/>
  <c r="AJ15" i="7071"/>
  <c r="AI15" i="7071" s="1"/>
  <c r="AJ26" i="7071"/>
  <c r="AI26" i="7071" s="1"/>
  <c r="AJ34" i="7071"/>
  <c r="AI34" i="7071" s="1"/>
  <c r="AJ6" i="7071"/>
  <c r="AI6" i="7071" s="1"/>
  <c r="AJ11" i="7071"/>
  <c r="AI11" i="7071" s="1"/>
  <c r="AJ20" i="7071"/>
  <c r="AI20" i="7071" s="1"/>
  <c r="AJ22" i="7071"/>
  <c r="AI22" i="7071" s="1"/>
  <c r="AJ29" i="7071"/>
  <c r="AI29" i="7071" s="1"/>
  <c r="AJ38" i="7071"/>
  <c r="AI38" i="7071" s="1"/>
  <c r="AJ8" i="7071"/>
  <c r="AI8" i="7071" s="1"/>
  <c r="AJ18" i="7071"/>
  <c r="AI18" i="7071" s="1"/>
  <c r="AJ28" i="7071"/>
  <c r="AI28" i="7071" s="1"/>
  <c r="AJ30" i="7071"/>
  <c r="AI30" i="7071" s="1"/>
  <c r="T276" i="2"/>
  <c r="T440" i="2"/>
  <c r="AJ10" i="7069"/>
  <c r="AI10" i="7069" s="1"/>
  <c r="AJ7" i="7069"/>
  <c r="AI7" i="7069" s="1"/>
  <c r="AJ9" i="7069"/>
  <c r="AI9" i="7069" s="1"/>
  <c r="AJ8" i="7069"/>
  <c r="AI8" i="7069" s="1"/>
  <c r="AJ6" i="7069"/>
  <c r="AI6" i="7069" s="1"/>
  <c r="AO7" i="7069"/>
  <c r="C57" i="6847"/>
  <c r="E494" i="2" l="1"/>
  <c r="AO9" i="7071"/>
  <c r="S7" i="2"/>
  <c r="E259" i="2"/>
  <c r="B42" i="6911"/>
  <c r="V29" i="7068"/>
  <c r="T29" i="7068"/>
  <c r="Q29" i="7068"/>
  <c r="P29" i="7068"/>
  <c r="O29" i="7068"/>
  <c r="N29" i="7068"/>
  <c r="V28" i="7068"/>
  <c r="T28" i="7068"/>
  <c r="Q28" i="7068"/>
  <c r="P28" i="7068"/>
  <c r="O28" i="7068"/>
  <c r="N28" i="7068"/>
  <c r="V27" i="7068"/>
  <c r="T27" i="7068"/>
  <c r="Q27" i="7068"/>
  <c r="P27" i="7068"/>
  <c r="O27" i="7068"/>
  <c r="N27" i="7068"/>
  <c r="M27" i="7068"/>
  <c r="V26" i="7068"/>
  <c r="T26" i="7068"/>
  <c r="Q26" i="7068"/>
  <c r="P26" i="7068"/>
  <c r="O26" i="7068"/>
  <c r="N26" i="7068"/>
  <c r="M26" i="7068"/>
  <c r="L26" i="7068" s="1"/>
  <c r="V25" i="7068"/>
  <c r="T25" i="7068"/>
  <c r="Q25" i="7068"/>
  <c r="P25" i="7068"/>
  <c r="O25" i="7068"/>
  <c r="N25" i="7068"/>
  <c r="V24" i="7068"/>
  <c r="T24" i="7068"/>
  <c r="Q24" i="7068"/>
  <c r="P24" i="7068"/>
  <c r="O24" i="7068"/>
  <c r="N24" i="7068"/>
  <c r="V23" i="7068"/>
  <c r="T23" i="7068"/>
  <c r="Q23" i="7068"/>
  <c r="P23" i="7068"/>
  <c r="O23" i="7068"/>
  <c r="N23" i="7068"/>
  <c r="M23" i="7068" s="1"/>
  <c r="L23" i="7068" s="1"/>
  <c r="V22" i="7068"/>
  <c r="T22" i="7068"/>
  <c r="Q22" i="7068"/>
  <c r="P22" i="7068"/>
  <c r="O22" i="7068"/>
  <c r="N22" i="7068"/>
  <c r="M22" i="7068" s="1"/>
  <c r="L22" i="7068" s="1"/>
  <c r="V21" i="7068"/>
  <c r="T21" i="7068"/>
  <c r="Q21" i="7068"/>
  <c r="P21" i="7068"/>
  <c r="O21" i="7068"/>
  <c r="N21" i="7068"/>
  <c r="M21" i="7068" s="1"/>
  <c r="V20" i="7068"/>
  <c r="T20" i="7068"/>
  <c r="Q20" i="7068"/>
  <c r="P20" i="7068"/>
  <c r="O20" i="7068"/>
  <c r="N20" i="7068"/>
  <c r="V19" i="7068"/>
  <c r="T19" i="7068"/>
  <c r="Q19" i="7068"/>
  <c r="P19" i="7068"/>
  <c r="O19" i="7068"/>
  <c r="N19" i="7068"/>
  <c r="V18" i="7068"/>
  <c r="T18" i="7068"/>
  <c r="Q18" i="7068"/>
  <c r="P18" i="7068"/>
  <c r="O18" i="7068"/>
  <c r="N18" i="7068"/>
  <c r="M18" i="7068"/>
  <c r="V17" i="7068"/>
  <c r="T17" i="7068"/>
  <c r="Q17" i="7068"/>
  <c r="P17" i="7068"/>
  <c r="O17" i="7068"/>
  <c r="N17" i="7068"/>
  <c r="V16" i="7068"/>
  <c r="T16" i="7068"/>
  <c r="Q16" i="7068"/>
  <c r="P16" i="7068"/>
  <c r="O16" i="7068"/>
  <c r="N16" i="7068"/>
  <c r="V15" i="7068"/>
  <c r="T15" i="7068"/>
  <c r="Q15" i="7068"/>
  <c r="P15" i="7068"/>
  <c r="O15" i="7068"/>
  <c r="N15" i="7068"/>
  <c r="M15" i="7068" s="1"/>
  <c r="L15" i="7068" s="1"/>
  <c r="V14" i="7068"/>
  <c r="T14" i="7068"/>
  <c r="Q14" i="7068"/>
  <c r="P14" i="7068"/>
  <c r="O14" i="7068"/>
  <c r="N14" i="7068"/>
  <c r="M14" i="7068" s="1"/>
  <c r="V13" i="7068"/>
  <c r="T13" i="7068"/>
  <c r="Q13" i="7068"/>
  <c r="P13" i="7068"/>
  <c r="O13" i="7068"/>
  <c r="N13" i="7068"/>
  <c r="M13" i="7068" s="1"/>
  <c r="V12" i="7068"/>
  <c r="T12" i="7068"/>
  <c r="Q12" i="7068"/>
  <c r="P12" i="7068"/>
  <c r="O12" i="7068"/>
  <c r="N12" i="7068"/>
  <c r="V11" i="7068"/>
  <c r="T11" i="7068"/>
  <c r="Q11" i="7068"/>
  <c r="P11" i="7068"/>
  <c r="O11" i="7068"/>
  <c r="N11" i="7068"/>
  <c r="M11" i="7068" s="1"/>
  <c r="L11" i="7068" s="1"/>
  <c r="V10" i="7068"/>
  <c r="T10" i="7068"/>
  <c r="Q10" i="7068"/>
  <c r="P10" i="7068"/>
  <c r="O10" i="7068"/>
  <c r="N10" i="7068"/>
  <c r="M10" i="7068" s="1"/>
  <c r="L10" i="7068" s="1"/>
  <c r="V9" i="7068"/>
  <c r="T9" i="7068"/>
  <c r="Q9" i="7068"/>
  <c r="P9" i="7068"/>
  <c r="O9" i="7068"/>
  <c r="N9" i="7068"/>
  <c r="V8" i="7068"/>
  <c r="T8" i="7068"/>
  <c r="Q8" i="7068"/>
  <c r="P8" i="7068"/>
  <c r="O8" i="7068"/>
  <c r="N8" i="7068"/>
  <c r="V7" i="7068"/>
  <c r="T7" i="7068"/>
  <c r="Q7" i="7068"/>
  <c r="P7" i="7068"/>
  <c r="O7" i="7068"/>
  <c r="N7" i="7068"/>
  <c r="M7" i="7068"/>
  <c r="L7" i="7068" s="1"/>
  <c r="V6" i="7068"/>
  <c r="T6" i="7068"/>
  <c r="Q6" i="7068"/>
  <c r="P6" i="7068"/>
  <c r="O6" i="7068"/>
  <c r="N6" i="7068"/>
  <c r="M6" i="7068"/>
  <c r="L6" i="7068" s="1"/>
  <c r="V5" i="7068"/>
  <c r="T5" i="7068"/>
  <c r="Q5" i="7068"/>
  <c r="P5" i="7068"/>
  <c r="O5" i="7068"/>
  <c r="N5" i="7068"/>
  <c r="V4" i="7068"/>
  <c r="T4" i="7068"/>
  <c r="Q4" i="7068"/>
  <c r="P4" i="7068"/>
  <c r="O4" i="7068"/>
  <c r="N4" i="7068"/>
  <c r="M4" i="7068" s="1"/>
  <c r="L4" i="7068" s="1"/>
  <c r="Q3" i="7068"/>
  <c r="P3" i="7068"/>
  <c r="O3" i="7068"/>
  <c r="N3" i="7068"/>
  <c r="M3" i="7068" s="1"/>
  <c r="L3" i="7068" s="1"/>
  <c r="I782" i="6847"/>
  <c r="H782" i="6847"/>
  <c r="L782" i="6847" s="1"/>
  <c r="I781" i="6847"/>
  <c r="H781" i="6847"/>
  <c r="L781" i="6847" s="1"/>
  <c r="L780" i="6847"/>
  <c r="I780" i="6847"/>
  <c r="H780" i="6847"/>
  <c r="L779" i="6847"/>
  <c r="I779" i="6847"/>
  <c r="H779" i="6847"/>
  <c r="I778" i="6847"/>
  <c r="H778" i="6847"/>
  <c r="L778" i="6847" s="1"/>
  <c r="A782" i="6847"/>
  <c r="A781" i="6847"/>
  <c r="A780" i="6847"/>
  <c r="A779" i="6847"/>
  <c r="A778" i="6847"/>
  <c r="Q3" i="7067"/>
  <c r="P3" i="7067"/>
  <c r="O3" i="7067"/>
  <c r="N3" i="7067"/>
  <c r="AO10" i="7071" l="1"/>
  <c r="S20" i="2"/>
  <c r="AV5" i="2"/>
  <c r="AV10" i="2"/>
  <c r="R4" i="7068"/>
  <c r="R5" i="7068" s="1"/>
  <c r="R6" i="7068" s="1"/>
  <c r="R7" i="7068" s="1"/>
  <c r="R8" i="7068" s="1"/>
  <c r="R9" i="7068" s="1"/>
  <c r="R10" i="7068" s="1"/>
  <c r="R11" i="7068" s="1"/>
  <c r="R12" i="7068" s="1"/>
  <c r="R13" i="7068" s="1"/>
  <c r="R14" i="7068" s="1"/>
  <c r="R15" i="7068" s="1"/>
  <c r="R16" i="7068" s="1"/>
  <c r="R17" i="7068" s="1"/>
  <c r="R18" i="7068" s="1"/>
  <c r="R19" i="7068" s="1"/>
  <c r="R20" i="7068" s="1"/>
  <c r="R21" i="7068" s="1"/>
  <c r="R22" i="7068" s="1"/>
  <c r="R23" i="7068" s="1"/>
  <c r="R24" i="7068" s="1"/>
  <c r="R25" i="7068" s="1"/>
  <c r="R26" i="7068" s="1"/>
  <c r="R27" i="7068" s="1"/>
  <c r="R28" i="7068" s="1"/>
  <c r="R29" i="7068" s="1"/>
  <c r="M9" i="7068"/>
  <c r="L9" i="7068" s="1"/>
  <c r="M28" i="7068"/>
  <c r="M5" i="7068"/>
  <c r="L5" i="7068" s="1"/>
  <c r="AV17" i="2" s="1"/>
  <c r="M12" i="7068"/>
  <c r="L12" i="7068" s="1"/>
  <c r="M16" i="7068"/>
  <c r="L16" i="7068" s="1"/>
  <c r="M24" i="7068"/>
  <c r="M29" i="7068"/>
  <c r="M8" i="7068"/>
  <c r="L8" i="7068" s="1"/>
  <c r="M17" i="7068"/>
  <c r="M19" i="7068"/>
  <c r="L19" i="7068" s="1"/>
  <c r="M20" i="7068"/>
  <c r="M25" i="7068"/>
  <c r="M3" i="7067"/>
  <c r="AU7" i="7065"/>
  <c r="AY7" i="7065"/>
  <c r="AW7" i="7065"/>
  <c r="AW8" i="7065"/>
  <c r="AY8" i="7065"/>
  <c r="AW9" i="7065"/>
  <c r="AY9" i="7065"/>
  <c r="B14" i="6911"/>
  <c r="AW16" i="7066"/>
  <c r="AY16" i="7066"/>
  <c r="AU16" i="7066" s="1"/>
  <c r="AU17" i="7066" s="1"/>
  <c r="AU18" i="7066" s="1"/>
  <c r="AU19" i="7066" s="1"/>
  <c r="AU20" i="7066" s="1"/>
  <c r="AU21" i="7066" s="1"/>
  <c r="AU22" i="7066" s="1"/>
  <c r="AU23" i="7066" s="1"/>
  <c r="AU24" i="7066" s="1"/>
  <c r="AU25" i="7066" s="1"/>
  <c r="AU26" i="7066" s="1"/>
  <c r="AU27" i="7066" s="1"/>
  <c r="AU28" i="7066" s="1"/>
  <c r="AU29" i="7066" s="1"/>
  <c r="AU30" i="7066" s="1"/>
  <c r="AU31" i="7066" s="1"/>
  <c r="AU32" i="7066" s="1"/>
  <c r="AU33" i="7066" s="1"/>
  <c r="AU34" i="7066" s="1"/>
  <c r="AU35" i="7066" s="1"/>
  <c r="AU36" i="7066" s="1"/>
  <c r="AU37" i="7066" s="1"/>
  <c r="AU38" i="7066" s="1"/>
  <c r="AW17" i="7066"/>
  <c r="AY17" i="7066"/>
  <c r="AW18" i="7066"/>
  <c r="AY18" i="7066"/>
  <c r="AW19" i="7066"/>
  <c r="AY19" i="7066"/>
  <c r="AW20" i="7066"/>
  <c r="AY20" i="7066"/>
  <c r="AW21" i="7066"/>
  <c r="AY21" i="7066"/>
  <c r="AW22" i="7066"/>
  <c r="AY22" i="7066"/>
  <c r="AW23" i="7066"/>
  <c r="AY23" i="7066"/>
  <c r="AW24" i="7066"/>
  <c r="AY24" i="7066"/>
  <c r="AW25" i="7066"/>
  <c r="AY25" i="7066"/>
  <c r="AW26" i="7066"/>
  <c r="AY26" i="7066"/>
  <c r="AW27" i="7066"/>
  <c r="AY27" i="7066"/>
  <c r="AW28" i="7066"/>
  <c r="AY28" i="7066"/>
  <c r="AW29" i="7066"/>
  <c r="AY29" i="7066"/>
  <c r="AW30" i="7066"/>
  <c r="AY30" i="7066"/>
  <c r="AW31" i="7066"/>
  <c r="AY31" i="7066"/>
  <c r="AW32" i="7066"/>
  <c r="AY32" i="7066"/>
  <c r="AW33" i="7066"/>
  <c r="AY33" i="7066"/>
  <c r="AW34" i="7066"/>
  <c r="AY34" i="7066"/>
  <c r="AW35" i="7066"/>
  <c r="AY35" i="7066"/>
  <c r="AW36" i="7066"/>
  <c r="AY36" i="7066"/>
  <c r="AW37" i="7066"/>
  <c r="AY37" i="7066"/>
  <c r="AW38" i="7066"/>
  <c r="AY38" i="7066"/>
  <c r="AT38" i="7066"/>
  <c r="AR38" i="7066"/>
  <c r="AQ38" i="7066"/>
  <c r="AT37" i="7066"/>
  <c r="AR37" i="7066"/>
  <c r="AQ37" i="7066"/>
  <c r="AT36" i="7066"/>
  <c r="AR36" i="7066"/>
  <c r="AQ36" i="7066"/>
  <c r="AT35" i="7066"/>
  <c r="AR35" i="7066"/>
  <c r="AQ35" i="7066"/>
  <c r="AT34" i="7066"/>
  <c r="AR34" i="7066"/>
  <c r="AQ34" i="7066"/>
  <c r="AT33" i="7066"/>
  <c r="AR33" i="7066"/>
  <c r="AQ33" i="7066"/>
  <c r="AT32" i="7066"/>
  <c r="AR32" i="7066"/>
  <c r="AQ32" i="7066"/>
  <c r="AT31" i="7066"/>
  <c r="AR31" i="7066"/>
  <c r="AQ31" i="7066"/>
  <c r="AT30" i="7066"/>
  <c r="AR30" i="7066"/>
  <c r="AQ30" i="7066"/>
  <c r="AT29" i="7066"/>
  <c r="AP29" i="7066" s="1"/>
  <c r="AO29" i="7066" s="1"/>
  <c r="AR29" i="7066"/>
  <c r="AQ29" i="7066"/>
  <c r="AT28" i="7066"/>
  <c r="AR28" i="7066"/>
  <c r="AQ28" i="7066"/>
  <c r="AT27" i="7066"/>
  <c r="AR27" i="7066"/>
  <c r="AQ27" i="7066"/>
  <c r="AT26" i="7066"/>
  <c r="AR26" i="7066"/>
  <c r="AQ26" i="7066"/>
  <c r="AT25" i="7066"/>
  <c r="AR25" i="7066"/>
  <c r="AQ25" i="7066"/>
  <c r="AT24" i="7066"/>
  <c r="AR24" i="7066"/>
  <c r="AQ24" i="7066"/>
  <c r="AT23" i="7066"/>
  <c r="AR23" i="7066"/>
  <c r="AQ23" i="7066"/>
  <c r="AT22" i="7066"/>
  <c r="AR22" i="7066"/>
  <c r="AQ22" i="7066"/>
  <c r="AT21" i="7066"/>
  <c r="AR21" i="7066"/>
  <c r="AQ21" i="7066"/>
  <c r="AT20" i="7066"/>
  <c r="AR20" i="7066"/>
  <c r="AQ20" i="7066"/>
  <c r="AT19" i="7066"/>
  <c r="AR19" i="7066"/>
  <c r="AQ19" i="7066"/>
  <c r="AT18" i="7066"/>
  <c r="AR18" i="7066"/>
  <c r="AQ18" i="7066"/>
  <c r="AT17" i="7066"/>
  <c r="AR17" i="7066"/>
  <c r="AQ17" i="7066"/>
  <c r="AT16" i="7066"/>
  <c r="AR16" i="7066"/>
  <c r="AQ16" i="7066"/>
  <c r="AY15" i="7066"/>
  <c r="AW15" i="7066"/>
  <c r="AT15" i="7066"/>
  <c r="AR15" i="7066"/>
  <c r="AQ15" i="7066"/>
  <c r="AY14" i="7066"/>
  <c r="AW14" i="7066"/>
  <c r="AT14" i="7066"/>
  <c r="AR14" i="7066"/>
  <c r="AQ14" i="7066"/>
  <c r="AY13" i="7066"/>
  <c r="AW13" i="7066"/>
  <c r="AT13" i="7066"/>
  <c r="AR13" i="7066"/>
  <c r="AQ13" i="7066"/>
  <c r="AY12" i="7066"/>
  <c r="AW12" i="7066"/>
  <c r="AT12" i="7066"/>
  <c r="AR12" i="7066"/>
  <c r="AQ12" i="7066"/>
  <c r="AY11" i="7066"/>
  <c r="AW11" i="7066"/>
  <c r="AT11" i="7066"/>
  <c r="AR11" i="7066"/>
  <c r="AQ11" i="7066"/>
  <c r="AY10" i="7066"/>
  <c r="AW10" i="7066"/>
  <c r="AT10" i="7066"/>
  <c r="AR10" i="7066"/>
  <c r="AQ10" i="7066"/>
  <c r="AY9" i="7066"/>
  <c r="AW9" i="7066"/>
  <c r="AT9" i="7066"/>
  <c r="AR9" i="7066"/>
  <c r="AQ9" i="7066"/>
  <c r="AY8" i="7066"/>
  <c r="AW8" i="7066"/>
  <c r="AT8" i="7066"/>
  <c r="AR8" i="7066"/>
  <c r="AQ8" i="7066"/>
  <c r="AY7" i="7066"/>
  <c r="AU7" i="7066" s="1"/>
  <c r="AU8" i="7066" s="1"/>
  <c r="AU9" i="7066" s="1"/>
  <c r="AU10" i="7066" s="1"/>
  <c r="AU11" i="7066" s="1"/>
  <c r="AU12" i="7066" s="1"/>
  <c r="AU13" i="7066" s="1"/>
  <c r="AU14" i="7066" s="1"/>
  <c r="AU15" i="7066" s="1"/>
  <c r="AW7" i="7066"/>
  <c r="AT7" i="7066"/>
  <c r="AR7" i="7066"/>
  <c r="AQ7" i="7066"/>
  <c r="AT6" i="7066"/>
  <c r="AR6" i="7066"/>
  <c r="AQ6" i="7066"/>
  <c r="AQ6" i="7065"/>
  <c r="AR6" i="7065"/>
  <c r="AT6" i="7065"/>
  <c r="AQ7" i="7065"/>
  <c r="AR7" i="7065"/>
  <c r="AT7" i="7065"/>
  <c r="AQ8" i="7065"/>
  <c r="AR8" i="7065"/>
  <c r="AT8" i="7065"/>
  <c r="AQ9" i="7065"/>
  <c r="AR9" i="7065"/>
  <c r="AT9" i="7065"/>
  <c r="AO11" i="7071" l="1"/>
  <c r="S13" i="2"/>
  <c r="AV36" i="2"/>
  <c r="AV6" i="2"/>
  <c r="AV7" i="2"/>
  <c r="AV13" i="2"/>
  <c r="AV39" i="2"/>
  <c r="AV9" i="2"/>
  <c r="AV15" i="2"/>
  <c r="AP9" i="7065"/>
  <c r="AU8" i="7065"/>
  <c r="AU9" i="7065" s="1"/>
  <c r="AP8" i="7065"/>
  <c r="AP6" i="7065"/>
  <c r="AP6" i="7066"/>
  <c r="AO6" i="7066" s="1"/>
  <c r="AP18" i="7066"/>
  <c r="AP26" i="7066"/>
  <c r="AO26" i="7066" s="1"/>
  <c r="AP11" i="7066"/>
  <c r="AO11" i="7066" s="1"/>
  <c r="AP15" i="7066"/>
  <c r="AO15" i="7066" s="1"/>
  <c r="AP31" i="7066"/>
  <c r="AO31" i="7066" s="1"/>
  <c r="AP35" i="7066"/>
  <c r="AO35" i="7066" s="1"/>
  <c r="AP22" i="7066"/>
  <c r="AO22" i="7066" s="1"/>
  <c r="AP9" i="7066"/>
  <c r="AO9" i="7066" s="1"/>
  <c r="AP13" i="7066"/>
  <c r="AO13" i="7066" s="1"/>
  <c r="AP16" i="7066"/>
  <c r="AP20" i="7066"/>
  <c r="AO20" i="7066" s="1"/>
  <c r="AP24" i="7066"/>
  <c r="AO24" i="7066" s="1"/>
  <c r="AP30" i="7066"/>
  <c r="AP33" i="7066"/>
  <c r="AP37" i="7066"/>
  <c r="AP7" i="7066"/>
  <c r="AO7" i="7066" s="1"/>
  <c r="AP10" i="7066"/>
  <c r="AP14" i="7066"/>
  <c r="AP17" i="7066"/>
  <c r="AO17" i="7066" s="1"/>
  <c r="AP21" i="7066"/>
  <c r="AO21" i="7066" s="1"/>
  <c r="AP25" i="7066"/>
  <c r="AO25" i="7066" s="1"/>
  <c r="AP28" i="7066"/>
  <c r="AP34" i="7066"/>
  <c r="AP38" i="7066"/>
  <c r="AO38" i="7066" s="1"/>
  <c r="AP8" i="7066"/>
  <c r="AO8" i="7066" s="1"/>
  <c r="AP12" i="7066"/>
  <c r="AP19" i="7066"/>
  <c r="AP23" i="7066"/>
  <c r="AO23" i="7066" s="1"/>
  <c r="AP27" i="7066"/>
  <c r="AO27" i="7066" s="1"/>
  <c r="AP32" i="7066"/>
  <c r="AO32" i="7066" s="1"/>
  <c r="AP36" i="7066"/>
  <c r="AO36" i="7066" s="1"/>
  <c r="AP7" i="7065"/>
  <c r="B41" i="6911"/>
  <c r="B40" i="6911"/>
  <c r="B39" i="6911"/>
  <c r="B13" i="6911"/>
  <c r="BC36" i="7063"/>
  <c r="BC35" i="7063"/>
  <c r="BC34" i="7063"/>
  <c r="BC33" i="7063"/>
  <c r="BC32" i="7063"/>
  <c r="BC31" i="7063"/>
  <c r="BC30" i="7063"/>
  <c r="BC29" i="7063"/>
  <c r="BC28" i="7063"/>
  <c r="BC27" i="7063"/>
  <c r="BC26" i="7063"/>
  <c r="BC25" i="7063"/>
  <c r="BC24" i="7063"/>
  <c r="BC23" i="7063"/>
  <c r="BC22" i="7063"/>
  <c r="BC21" i="7063"/>
  <c r="BC20" i="7063"/>
  <c r="BC19" i="7063"/>
  <c r="BC18" i="7063"/>
  <c r="BC17" i="7063"/>
  <c r="BC16" i="7063"/>
  <c r="BC15" i="7063"/>
  <c r="BC14" i="7063"/>
  <c r="BA14" i="7063" s="1"/>
  <c r="BA15" i="7063" s="1"/>
  <c r="BA16" i="7063" s="1"/>
  <c r="BA17" i="7063" s="1"/>
  <c r="BA18" i="7063" s="1"/>
  <c r="BA19" i="7063" s="1"/>
  <c r="BA20" i="7063" s="1"/>
  <c r="BA21" i="7063" s="1"/>
  <c r="BA22" i="7063" s="1"/>
  <c r="BA23" i="7063" s="1"/>
  <c r="BA24" i="7063" s="1"/>
  <c r="BA25" i="7063" s="1"/>
  <c r="BA26" i="7063" s="1"/>
  <c r="BA27" i="7063" s="1"/>
  <c r="BA28" i="7063" s="1"/>
  <c r="BA29" i="7063" s="1"/>
  <c r="BA30" i="7063" s="1"/>
  <c r="BA31" i="7063" s="1"/>
  <c r="BA32" i="7063" s="1"/>
  <c r="BA33" i="7063" s="1"/>
  <c r="BA34" i="7063" s="1"/>
  <c r="BA35" i="7063" s="1"/>
  <c r="BA36" i="7063" s="1"/>
  <c r="BC4" i="7064"/>
  <c r="BA4" i="7064"/>
  <c r="AZ4" i="7064"/>
  <c r="AY4" i="7064"/>
  <c r="AX4" i="7064"/>
  <c r="AW4" i="7064"/>
  <c r="AR4" i="7064"/>
  <c r="AQ4" i="7064"/>
  <c r="AO4" i="7064"/>
  <c r="AZ3" i="7064"/>
  <c r="AY3" i="7064"/>
  <c r="AX3" i="7064"/>
  <c r="AW3" i="7064"/>
  <c r="AR3" i="7064"/>
  <c r="AQ3" i="7064"/>
  <c r="AO3" i="7064"/>
  <c r="AZ2" i="7064"/>
  <c r="AY2" i="7064"/>
  <c r="AX2" i="7064"/>
  <c r="AW2" i="7064"/>
  <c r="AR2" i="7064"/>
  <c r="AQ2" i="7064"/>
  <c r="AO2" i="7064"/>
  <c r="AR3" i="7063"/>
  <c r="AR4" i="7063"/>
  <c r="AR5" i="7063"/>
  <c r="AR6" i="7063"/>
  <c r="AR7" i="7063"/>
  <c r="AR8" i="7063"/>
  <c r="AR9" i="7063"/>
  <c r="AR10" i="7063"/>
  <c r="AR11" i="7063"/>
  <c r="AR12" i="7063"/>
  <c r="AR13" i="7063"/>
  <c r="AR14" i="7063"/>
  <c r="AR15" i="7063"/>
  <c r="AR16" i="7063"/>
  <c r="AR17" i="7063"/>
  <c r="AR18" i="7063"/>
  <c r="AR19" i="7063"/>
  <c r="AR20" i="7063"/>
  <c r="AR21" i="7063"/>
  <c r="AR22" i="7063"/>
  <c r="AR23" i="7063"/>
  <c r="AR24" i="7063"/>
  <c r="AR25" i="7063"/>
  <c r="AR26" i="7063"/>
  <c r="AR27" i="7063"/>
  <c r="AR28" i="7063"/>
  <c r="AR29" i="7063"/>
  <c r="AR30" i="7063"/>
  <c r="AR31" i="7063"/>
  <c r="AR32" i="7063"/>
  <c r="AR33" i="7063"/>
  <c r="AR34" i="7063"/>
  <c r="AR35" i="7063"/>
  <c r="AR36" i="7063"/>
  <c r="AR2" i="7063"/>
  <c r="AQ3" i="7063"/>
  <c r="AQ4" i="7063"/>
  <c r="AQ5" i="7063"/>
  <c r="AQ6" i="7063"/>
  <c r="AQ7" i="7063"/>
  <c r="AQ8" i="7063"/>
  <c r="AQ9" i="7063"/>
  <c r="AQ10" i="7063"/>
  <c r="AQ11" i="7063"/>
  <c r="AQ12" i="7063"/>
  <c r="AQ13" i="7063"/>
  <c r="AQ14" i="7063"/>
  <c r="AQ15" i="7063"/>
  <c r="AQ16" i="7063"/>
  <c r="AQ17" i="7063"/>
  <c r="AQ18" i="7063"/>
  <c r="AQ19" i="7063"/>
  <c r="AQ20" i="7063"/>
  <c r="AQ21" i="7063"/>
  <c r="AQ22" i="7063"/>
  <c r="AQ23" i="7063"/>
  <c r="AQ24" i="7063"/>
  <c r="AQ25" i="7063"/>
  <c r="AQ26" i="7063"/>
  <c r="AQ27" i="7063"/>
  <c r="AQ28" i="7063"/>
  <c r="AQ29" i="7063"/>
  <c r="AQ30" i="7063"/>
  <c r="AQ31" i="7063"/>
  <c r="AQ32" i="7063"/>
  <c r="AQ33" i="7063"/>
  <c r="AQ34" i="7063"/>
  <c r="AQ35" i="7063"/>
  <c r="AQ36" i="7063"/>
  <c r="AQ2" i="7063"/>
  <c r="AZ36" i="7063"/>
  <c r="AY36" i="7063"/>
  <c r="AX36" i="7063"/>
  <c r="AW36" i="7063"/>
  <c r="AZ35" i="7063"/>
  <c r="AY35" i="7063"/>
  <c r="AX35" i="7063"/>
  <c r="AW35" i="7063"/>
  <c r="AZ34" i="7063"/>
  <c r="AY34" i="7063"/>
  <c r="AX34" i="7063"/>
  <c r="AW34" i="7063"/>
  <c r="AZ33" i="7063"/>
  <c r="AY33" i="7063"/>
  <c r="AX33" i="7063"/>
  <c r="AW33" i="7063"/>
  <c r="AV33" i="7063"/>
  <c r="AZ32" i="7063"/>
  <c r="AY32" i="7063"/>
  <c r="AX32" i="7063"/>
  <c r="AW32" i="7063"/>
  <c r="AZ31" i="7063"/>
  <c r="AY31" i="7063"/>
  <c r="AX31" i="7063"/>
  <c r="AW31" i="7063"/>
  <c r="AZ30" i="7063"/>
  <c r="AY30" i="7063"/>
  <c r="AX30" i="7063"/>
  <c r="AW30" i="7063"/>
  <c r="AZ29" i="7063"/>
  <c r="AY29" i="7063"/>
  <c r="AX29" i="7063"/>
  <c r="AW29" i="7063"/>
  <c r="AZ28" i="7063"/>
  <c r="AY28" i="7063"/>
  <c r="AX28" i="7063"/>
  <c r="AW28" i="7063"/>
  <c r="AZ27" i="7063"/>
  <c r="AY27" i="7063"/>
  <c r="AX27" i="7063"/>
  <c r="AW27" i="7063"/>
  <c r="AZ26" i="7063"/>
  <c r="AY26" i="7063"/>
  <c r="AX26" i="7063"/>
  <c r="AW26" i="7063"/>
  <c r="AZ25" i="7063"/>
  <c r="AY25" i="7063"/>
  <c r="AX25" i="7063"/>
  <c r="AW25" i="7063"/>
  <c r="AZ24" i="7063"/>
  <c r="AY24" i="7063"/>
  <c r="AX24" i="7063"/>
  <c r="AW24" i="7063"/>
  <c r="AZ23" i="7063"/>
  <c r="AY23" i="7063"/>
  <c r="AX23" i="7063"/>
  <c r="AW23" i="7063"/>
  <c r="AZ22" i="7063"/>
  <c r="AY22" i="7063"/>
  <c r="AX22" i="7063"/>
  <c r="AW22" i="7063"/>
  <c r="AZ21" i="7063"/>
  <c r="AY21" i="7063"/>
  <c r="AX21" i="7063"/>
  <c r="AW21" i="7063"/>
  <c r="AZ20" i="7063"/>
  <c r="AY20" i="7063"/>
  <c r="AX20" i="7063"/>
  <c r="AW20" i="7063"/>
  <c r="AZ19" i="7063"/>
  <c r="AY19" i="7063"/>
  <c r="AX19" i="7063"/>
  <c r="AW19" i="7063"/>
  <c r="AZ18" i="7063"/>
  <c r="AY18" i="7063"/>
  <c r="AX18" i="7063"/>
  <c r="AW18" i="7063"/>
  <c r="AZ17" i="7063"/>
  <c r="AY17" i="7063"/>
  <c r="AX17" i="7063"/>
  <c r="AW17" i="7063"/>
  <c r="AZ16" i="7063"/>
  <c r="AY16" i="7063"/>
  <c r="AX16" i="7063"/>
  <c r="AW16" i="7063"/>
  <c r="AZ15" i="7063"/>
  <c r="AY15" i="7063"/>
  <c r="AX15" i="7063"/>
  <c r="AW15" i="7063"/>
  <c r="AZ14" i="7063"/>
  <c r="AY14" i="7063"/>
  <c r="AX14" i="7063"/>
  <c r="AW14" i="7063"/>
  <c r="AZ13" i="7063"/>
  <c r="AY13" i="7063"/>
  <c r="AX13" i="7063"/>
  <c r="AW13" i="7063"/>
  <c r="AZ12" i="7063"/>
  <c r="AY12" i="7063"/>
  <c r="AX12" i="7063"/>
  <c r="AW12" i="7063"/>
  <c r="AZ11" i="7063"/>
  <c r="AY11" i="7063"/>
  <c r="AX11" i="7063"/>
  <c r="AW11" i="7063"/>
  <c r="AZ10" i="7063"/>
  <c r="AY10" i="7063"/>
  <c r="AX10" i="7063"/>
  <c r="AW10" i="7063"/>
  <c r="AZ9" i="7063"/>
  <c r="AY9" i="7063"/>
  <c r="AX9" i="7063"/>
  <c r="AW9" i="7063"/>
  <c r="AZ8" i="7063"/>
  <c r="AY8" i="7063"/>
  <c r="AX8" i="7063"/>
  <c r="AW8" i="7063"/>
  <c r="AZ7" i="7063"/>
  <c r="AY7" i="7063"/>
  <c r="AX7" i="7063"/>
  <c r="AW7" i="7063"/>
  <c r="AZ6" i="7063"/>
  <c r="AY6" i="7063"/>
  <c r="AX6" i="7063"/>
  <c r="AW6" i="7063"/>
  <c r="AZ5" i="7063"/>
  <c r="AY5" i="7063"/>
  <c r="AX5" i="7063"/>
  <c r="AW5" i="7063"/>
  <c r="AZ4" i="7063"/>
  <c r="AY4" i="7063"/>
  <c r="AX4" i="7063"/>
  <c r="AW4" i="7063"/>
  <c r="AZ3" i="7063"/>
  <c r="AY3" i="7063"/>
  <c r="AX3" i="7063"/>
  <c r="AW3" i="7063"/>
  <c r="AZ2" i="7063"/>
  <c r="AY2" i="7063"/>
  <c r="AX2" i="7063"/>
  <c r="AW2" i="7063"/>
  <c r="H766" i="6847"/>
  <c r="I766" i="6847"/>
  <c r="L766" i="6847"/>
  <c r="H767" i="6847"/>
  <c r="L767" i="6847" s="1"/>
  <c r="I767" i="6847"/>
  <c r="H768" i="6847"/>
  <c r="L768" i="6847" s="1"/>
  <c r="I768" i="6847"/>
  <c r="H769" i="6847"/>
  <c r="I769" i="6847"/>
  <c r="L769" i="6847"/>
  <c r="H770" i="6847"/>
  <c r="I770" i="6847"/>
  <c r="L770" i="6847"/>
  <c r="H771" i="6847"/>
  <c r="L771" i="6847" s="1"/>
  <c r="I771" i="6847"/>
  <c r="H772" i="6847"/>
  <c r="L772" i="6847" s="1"/>
  <c r="I772" i="6847"/>
  <c r="H773" i="6847"/>
  <c r="I773" i="6847"/>
  <c r="L773" i="6847"/>
  <c r="H774" i="6847"/>
  <c r="I774" i="6847"/>
  <c r="L774" i="6847"/>
  <c r="H775" i="6847"/>
  <c r="L775" i="6847" s="1"/>
  <c r="I775" i="6847"/>
  <c r="H776" i="6847"/>
  <c r="L776" i="6847" s="1"/>
  <c r="I776" i="6847"/>
  <c r="H777" i="6847"/>
  <c r="I777" i="6847"/>
  <c r="L777" i="6847"/>
  <c r="A766" i="6847"/>
  <c r="A767" i="6847"/>
  <c r="A768" i="6847"/>
  <c r="A769" i="6847"/>
  <c r="A770" i="6847"/>
  <c r="A771" i="6847"/>
  <c r="A772" i="6847"/>
  <c r="A773" i="6847"/>
  <c r="A774" i="6847"/>
  <c r="A775" i="6847"/>
  <c r="A776" i="6847"/>
  <c r="A777" i="6847"/>
  <c r="H764" i="6847"/>
  <c r="L764" i="6847" s="1"/>
  <c r="I764" i="6847"/>
  <c r="H765" i="6847"/>
  <c r="I765" i="6847"/>
  <c r="L765" i="6847"/>
  <c r="A764" i="6847"/>
  <c r="A765" i="6847"/>
  <c r="I763" i="6847"/>
  <c r="H763" i="6847"/>
  <c r="L763" i="6847" s="1"/>
  <c r="L762" i="6847"/>
  <c r="I762" i="6847"/>
  <c r="H762" i="6847"/>
  <c r="L761" i="6847"/>
  <c r="I761" i="6847"/>
  <c r="H761" i="6847"/>
  <c r="I760" i="6847"/>
  <c r="H760" i="6847"/>
  <c r="L760" i="6847" s="1"/>
  <c r="I759" i="6847"/>
  <c r="H759" i="6847"/>
  <c r="L759" i="6847" s="1"/>
  <c r="L758" i="6847"/>
  <c r="I758" i="6847"/>
  <c r="H758" i="6847"/>
  <c r="L757" i="6847"/>
  <c r="I757" i="6847"/>
  <c r="H757" i="6847"/>
  <c r="I756" i="6847"/>
  <c r="H756" i="6847"/>
  <c r="L756" i="6847" s="1"/>
  <c r="I755" i="6847"/>
  <c r="H755" i="6847"/>
  <c r="L755" i="6847" s="1"/>
  <c r="L754" i="6847"/>
  <c r="I754" i="6847"/>
  <c r="H754" i="6847"/>
  <c r="L753" i="6847"/>
  <c r="I753" i="6847"/>
  <c r="H753" i="6847"/>
  <c r="I752" i="6847"/>
  <c r="H752" i="6847"/>
  <c r="L752" i="6847" s="1"/>
  <c r="I751" i="6847"/>
  <c r="H751" i="6847"/>
  <c r="L751" i="6847" s="1"/>
  <c r="L750" i="6847"/>
  <c r="I750" i="6847"/>
  <c r="H750" i="6847"/>
  <c r="L749" i="6847"/>
  <c r="I749" i="6847"/>
  <c r="H749" i="6847"/>
  <c r="I748" i="6847"/>
  <c r="H748" i="6847"/>
  <c r="L748" i="6847" s="1"/>
  <c r="I747" i="6847"/>
  <c r="H747" i="6847"/>
  <c r="L747" i="6847" s="1"/>
  <c r="L746" i="6847"/>
  <c r="I746" i="6847"/>
  <c r="H746" i="6847"/>
  <c r="L745" i="6847"/>
  <c r="I745" i="6847"/>
  <c r="H745" i="6847"/>
  <c r="I744" i="6847"/>
  <c r="H744" i="6847"/>
  <c r="L744" i="6847" s="1"/>
  <c r="I743" i="6847"/>
  <c r="H743" i="6847"/>
  <c r="L743" i="6847" s="1"/>
  <c r="L742" i="6847"/>
  <c r="I742" i="6847"/>
  <c r="H742" i="6847"/>
  <c r="L741" i="6847"/>
  <c r="I741" i="6847"/>
  <c r="H741" i="6847"/>
  <c r="I740" i="6847"/>
  <c r="H740" i="6847"/>
  <c r="L740" i="6847" s="1"/>
  <c r="I739" i="6847"/>
  <c r="H739" i="6847"/>
  <c r="L739" i="6847" s="1"/>
  <c r="L738" i="6847"/>
  <c r="I738" i="6847"/>
  <c r="H738" i="6847"/>
  <c r="L737" i="6847"/>
  <c r="I737" i="6847"/>
  <c r="H737" i="6847"/>
  <c r="I736" i="6847"/>
  <c r="H736" i="6847"/>
  <c r="L736" i="6847" s="1"/>
  <c r="I735" i="6847"/>
  <c r="H735" i="6847"/>
  <c r="L735" i="6847" s="1"/>
  <c r="L734" i="6847"/>
  <c r="I734" i="6847"/>
  <c r="H734" i="6847"/>
  <c r="L733" i="6847"/>
  <c r="I733" i="6847"/>
  <c r="H733" i="6847"/>
  <c r="I732" i="6847"/>
  <c r="H732" i="6847"/>
  <c r="L732" i="6847" s="1"/>
  <c r="I731" i="6847"/>
  <c r="H731" i="6847"/>
  <c r="L731" i="6847" s="1"/>
  <c r="L730" i="6847"/>
  <c r="I730" i="6847"/>
  <c r="H730" i="6847"/>
  <c r="L729" i="6847"/>
  <c r="I729" i="6847"/>
  <c r="H729" i="6847"/>
  <c r="I728" i="6847"/>
  <c r="H728" i="6847"/>
  <c r="L728" i="6847" s="1"/>
  <c r="I727" i="6847"/>
  <c r="H727" i="6847"/>
  <c r="L727" i="6847" s="1"/>
  <c r="L726" i="6847"/>
  <c r="I726" i="6847"/>
  <c r="H726" i="6847"/>
  <c r="L725" i="6847"/>
  <c r="I725" i="6847"/>
  <c r="H725" i="6847"/>
  <c r="I724" i="6847"/>
  <c r="H724" i="6847"/>
  <c r="L724" i="6847" s="1"/>
  <c r="I723" i="6847"/>
  <c r="H723" i="6847"/>
  <c r="L723" i="6847" s="1"/>
  <c r="L722" i="6847"/>
  <c r="I722" i="6847"/>
  <c r="H722" i="6847"/>
  <c r="L721" i="6847"/>
  <c r="I721" i="6847"/>
  <c r="H721" i="6847"/>
  <c r="I720" i="6847"/>
  <c r="H720" i="6847"/>
  <c r="L720" i="6847" s="1"/>
  <c r="I719" i="6847"/>
  <c r="H719" i="6847"/>
  <c r="L719" i="6847" s="1"/>
  <c r="L718" i="6847"/>
  <c r="I718" i="6847"/>
  <c r="H718" i="6847"/>
  <c r="L717" i="6847"/>
  <c r="I717" i="6847"/>
  <c r="H717" i="6847"/>
  <c r="I716" i="6847"/>
  <c r="H716" i="6847"/>
  <c r="L716" i="6847" s="1"/>
  <c r="I715" i="6847"/>
  <c r="H715" i="6847"/>
  <c r="L715" i="6847" s="1"/>
  <c r="L714" i="6847"/>
  <c r="I714" i="6847"/>
  <c r="H714" i="6847"/>
  <c r="L713" i="6847"/>
  <c r="I713" i="6847"/>
  <c r="H713" i="6847"/>
  <c r="I712" i="6847"/>
  <c r="H712" i="6847"/>
  <c r="L712" i="6847" s="1"/>
  <c r="I711" i="6847"/>
  <c r="H711" i="6847"/>
  <c r="L711" i="6847" s="1"/>
  <c r="L710" i="6847"/>
  <c r="I710" i="6847"/>
  <c r="H710" i="6847"/>
  <c r="L709" i="6847"/>
  <c r="I709" i="6847"/>
  <c r="H709" i="6847"/>
  <c r="I708" i="6847"/>
  <c r="H708" i="6847"/>
  <c r="L708" i="6847" s="1"/>
  <c r="I707" i="6847"/>
  <c r="H707" i="6847"/>
  <c r="L707" i="6847" s="1"/>
  <c r="L706" i="6847"/>
  <c r="I706" i="6847"/>
  <c r="H706" i="6847"/>
  <c r="L705" i="6847"/>
  <c r="I705" i="6847"/>
  <c r="H705" i="6847"/>
  <c r="I704" i="6847"/>
  <c r="H704" i="6847"/>
  <c r="L704" i="6847" s="1"/>
  <c r="I703" i="6847"/>
  <c r="H703" i="6847"/>
  <c r="L703" i="6847" s="1"/>
  <c r="L702" i="6847"/>
  <c r="I702" i="6847"/>
  <c r="H702" i="6847"/>
  <c r="L701" i="6847"/>
  <c r="I701" i="6847"/>
  <c r="H701" i="6847"/>
  <c r="I700" i="6847"/>
  <c r="H700" i="6847"/>
  <c r="L700" i="6847" s="1"/>
  <c r="I699" i="6847"/>
  <c r="H699" i="6847"/>
  <c r="L699" i="6847" s="1"/>
  <c r="L698" i="6847"/>
  <c r="I698" i="6847"/>
  <c r="H698" i="6847"/>
  <c r="L697" i="6847"/>
  <c r="I697" i="6847"/>
  <c r="H697" i="6847"/>
  <c r="I696" i="6847"/>
  <c r="H696" i="6847"/>
  <c r="L696" i="6847" s="1"/>
  <c r="I695" i="6847"/>
  <c r="H695" i="6847"/>
  <c r="L695" i="6847" s="1"/>
  <c r="L694" i="6847"/>
  <c r="I694" i="6847"/>
  <c r="H694" i="6847"/>
  <c r="L693" i="6847"/>
  <c r="I693" i="6847"/>
  <c r="H693" i="6847"/>
  <c r="I692" i="6847"/>
  <c r="H692" i="6847"/>
  <c r="L692" i="6847" s="1"/>
  <c r="I691" i="6847"/>
  <c r="H691" i="6847"/>
  <c r="L691" i="6847" s="1"/>
  <c r="L690" i="6847"/>
  <c r="I690" i="6847"/>
  <c r="H690" i="6847"/>
  <c r="L689" i="6847"/>
  <c r="I689" i="6847"/>
  <c r="H689" i="6847"/>
  <c r="I688" i="6847"/>
  <c r="H688" i="6847"/>
  <c r="L688" i="6847" s="1"/>
  <c r="I687" i="6847"/>
  <c r="H687" i="6847"/>
  <c r="L687" i="6847" s="1"/>
  <c r="L686" i="6847"/>
  <c r="I686" i="6847"/>
  <c r="H686" i="6847"/>
  <c r="L685" i="6847"/>
  <c r="I685" i="6847"/>
  <c r="H685" i="6847"/>
  <c r="I684" i="6847"/>
  <c r="H684" i="6847"/>
  <c r="L684" i="6847" s="1"/>
  <c r="I683" i="6847"/>
  <c r="H683" i="6847"/>
  <c r="L683" i="6847" s="1"/>
  <c r="L682" i="6847"/>
  <c r="I682" i="6847"/>
  <c r="H682" i="6847"/>
  <c r="L681" i="6847"/>
  <c r="I681" i="6847"/>
  <c r="H681" i="6847"/>
  <c r="I680" i="6847"/>
  <c r="H680" i="6847"/>
  <c r="L680" i="6847" s="1"/>
  <c r="I679" i="6847"/>
  <c r="H679" i="6847"/>
  <c r="L679" i="6847" s="1"/>
  <c r="L678" i="6847"/>
  <c r="I678" i="6847"/>
  <c r="H678" i="6847"/>
  <c r="L677" i="6847"/>
  <c r="I677" i="6847"/>
  <c r="H677" i="6847"/>
  <c r="I676" i="6847"/>
  <c r="H676" i="6847"/>
  <c r="L676" i="6847" s="1"/>
  <c r="I675" i="6847"/>
  <c r="H675" i="6847"/>
  <c r="L675" i="6847" s="1"/>
  <c r="L674" i="6847"/>
  <c r="I674" i="6847"/>
  <c r="H674" i="6847"/>
  <c r="L673" i="6847"/>
  <c r="I673" i="6847"/>
  <c r="H673" i="6847"/>
  <c r="I672" i="6847"/>
  <c r="H672" i="6847"/>
  <c r="L672" i="6847" s="1"/>
  <c r="I671" i="6847"/>
  <c r="H671" i="6847"/>
  <c r="L671" i="6847" s="1"/>
  <c r="L670" i="6847"/>
  <c r="I670" i="6847"/>
  <c r="H670" i="6847"/>
  <c r="L669" i="6847"/>
  <c r="I669" i="6847"/>
  <c r="H669" i="6847"/>
  <c r="I668" i="6847"/>
  <c r="H668" i="6847"/>
  <c r="L668" i="6847" s="1"/>
  <c r="I667" i="6847"/>
  <c r="H667" i="6847"/>
  <c r="L667" i="6847" s="1"/>
  <c r="L666" i="6847"/>
  <c r="I666" i="6847"/>
  <c r="H666" i="6847"/>
  <c r="L665" i="6847"/>
  <c r="I665" i="6847"/>
  <c r="H665" i="6847"/>
  <c r="I664" i="6847"/>
  <c r="H664" i="6847"/>
  <c r="L664" i="6847" s="1"/>
  <c r="I663" i="6847"/>
  <c r="H663" i="6847"/>
  <c r="L663" i="6847" s="1"/>
  <c r="L662" i="6847"/>
  <c r="I662" i="6847"/>
  <c r="H662" i="6847"/>
  <c r="L661" i="6847"/>
  <c r="I661" i="6847"/>
  <c r="H661" i="6847"/>
  <c r="I660" i="6847"/>
  <c r="H660" i="6847"/>
  <c r="L660" i="6847" s="1"/>
  <c r="I659" i="6847"/>
  <c r="H659" i="6847"/>
  <c r="L659" i="6847" s="1"/>
  <c r="L658" i="6847"/>
  <c r="I658" i="6847"/>
  <c r="H658" i="6847"/>
  <c r="L657" i="6847"/>
  <c r="I657" i="6847"/>
  <c r="H657" i="6847"/>
  <c r="I656" i="6847"/>
  <c r="H656" i="6847"/>
  <c r="L656" i="6847" s="1"/>
  <c r="I655" i="6847"/>
  <c r="H655" i="6847"/>
  <c r="L655" i="6847" s="1"/>
  <c r="L654" i="6847"/>
  <c r="I654" i="6847"/>
  <c r="H654" i="6847"/>
  <c r="L653" i="6847"/>
  <c r="I653" i="6847"/>
  <c r="H653" i="6847"/>
  <c r="I652" i="6847"/>
  <c r="H652" i="6847"/>
  <c r="L652" i="6847" s="1"/>
  <c r="I651" i="6847"/>
  <c r="H651" i="6847"/>
  <c r="L651" i="6847" s="1"/>
  <c r="L650" i="6847"/>
  <c r="I650" i="6847"/>
  <c r="H650" i="6847"/>
  <c r="L649" i="6847"/>
  <c r="I649" i="6847"/>
  <c r="H649" i="6847"/>
  <c r="I648" i="6847"/>
  <c r="H648" i="6847"/>
  <c r="L648" i="6847" s="1"/>
  <c r="I647" i="6847"/>
  <c r="H647" i="6847"/>
  <c r="L647" i="6847" s="1"/>
  <c r="L646" i="6847"/>
  <c r="I646" i="6847"/>
  <c r="H646" i="6847"/>
  <c r="L645" i="6847"/>
  <c r="I645" i="6847"/>
  <c r="H645" i="6847"/>
  <c r="I644" i="6847"/>
  <c r="H644" i="6847"/>
  <c r="L644" i="6847" s="1"/>
  <c r="I643" i="6847"/>
  <c r="H643" i="6847"/>
  <c r="L643" i="6847" s="1"/>
  <c r="L642" i="6847"/>
  <c r="I642" i="6847"/>
  <c r="H642" i="6847"/>
  <c r="L641" i="6847"/>
  <c r="I641" i="6847"/>
  <c r="H641" i="6847"/>
  <c r="I640" i="6847"/>
  <c r="H640" i="6847"/>
  <c r="L640" i="6847" s="1"/>
  <c r="I639" i="6847"/>
  <c r="H639" i="6847"/>
  <c r="L639" i="6847" s="1"/>
  <c r="L638" i="6847"/>
  <c r="I638" i="6847"/>
  <c r="H638" i="6847"/>
  <c r="L637" i="6847"/>
  <c r="I637" i="6847"/>
  <c r="H637" i="6847"/>
  <c r="I636" i="6847"/>
  <c r="H636" i="6847"/>
  <c r="L636" i="6847" s="1"/>
  <c r="I635" i="6847"/>
  <c r="H635" i="6847"/>
  <c r="L635" i="6847" s="1"/>
  <c r="L634" i="6847"/>
  <c r="I634" i="6847"/>
  <c r="H634" i="6847"/>
  <c r="L633" i="6847"/>
  <c r="I633" i="6847"/>
  <c r="H633" i="6847"/>
  <c r="I632" i="6847"/>
  <c r="H632" i="6847"/>
  <c r="L632" i="6847" s="1"/>
  <c r="I631" i="6847"/>
  <c r="H631" i="6847"/>
  <c r="L631" i="6847" s="1"/>
  <c r="L630" i="6847"/>
  <c r="I630" i="6847"/>
  <c r="H630" i="6847"/>
  <c r="L629" i="6847"/>
  <c r="I629" i="6847"/>
  <c r="H629" i="6847"/>
  <c r="I628" i="6847"/>
  <c r="H628" i="6847"/>
  <c r="L628" i="6847" s="1"/>
  <c r="I627" i="6847"/>
  <c r="H627" i="6847"/>
  <c r="L627" i="6847" s="1"/>
  <c r="L626" i="6847"/>
  <c r="I626" i="6847"/>
  <c r="H626" i="6847"/>
  <c r="L625" i="6847"/>
  <c r="I625" i="6847"/>
  <c r="H625" i="6847"/>
  <c r="I624" i="6847"/>
  <c r="H624" i="6847"/>
  <c r="L624" i="6847" s="1"/>
  <c r="I623" i="6847"/>
  <c r="H623" i="6847"/>
  <c r="L623" i="6847" s="1"/>
  <c r="L622" i="6847"/>
  <c r="I622" i="6847"/>
  <c r="H622" i="6847"/>
  <c r="L621" i="6847"/>
  <c r="I621" i="6847"/>
  <c r="H621" i="6847"/>
  <c r="I620" i="6847"/>
  <c r="H620" i="6847"/>
  <c r="L620" i="6847" s="1"/>
  <c r="I619" i="6847"/>
  <c r="H619" i="6847"/>
  <c r="L619" i="6847" s="1"/>
  <c r="L618" i="6847"/>
  <c r="I618" i="6847"/>
  <c r="H618" i="6847"/>
  <c r="L617" i="6847"/>
  <c r="I617" i="6847"/>
  <c r="H617" i="6847"/>
  <c r="I616" i="6847"/>
  <c r="H616" i="6847"/>
  <c r="L616" i="6847" s="1"/>
  <c r="I615" i="6847"/>
  <c r="H615" i="6847"/>
  <c r="L615" i="6847" s="1"/>
  <c r="L614" i="6847"/>
  <c r="I614" i="6847"/>
  <c r="H614" i="6847"/>
  <c r="L613" i="6847"/>
  <c r="I613" i="6847"/>
  <c r="H613" i="6847"/>
  <c r="I612" i="6847"/>
  <c r="H612" i="6847"/>
  <c r="L612" i="6847" s="1"/>
  <c r="I611" i="6847"/>
  <c r="H611" i="6847"/>
  <c r="L611" i="6847" s="1"/>
  <c r="L610" i="6847"/>
  <c r="I610" i="6847"/>
  <c r="H610" i="6847"/>
  <c r="L609" i="6847"/>
  <c r="I609" i="6847"/>
  <c r="H609" i="6847"/>
  <c r="I608" i="6847"/>
  <c r="H608" i="6847"/>
  <c r="L608" i="6847" s="1"/>
  <c r="I607" i="6847"/>
  <c r="H607" i="6847"/>
  <c r="L607" i="6847" s="1"/>
  <c r="L606" i="6847"/>
  <c r="I606" i="6847"/>
  <c r="H606" i="6847"/>
  <c r="L605" i="6847"/>
  <c r="I605" i="6847"/>
  <c r="H605" i="6847"/>
  <c r="I604" i="6847"/>
  <c r="H604" i="6847"/>
  <c r="L604" i="6847" s="1"/>
  <c r="I603" i="6847"/>
  <c r="H603" i="6847"/>
  <c r="L603" i="6847" s="1"/>
  <c r="L602" i="6847"/>
  <c r="I602" i="6847"/>
  <c r="H602" i="6847"/>
  <c r="L601" i="6847"/>
  <c r="I601" i="6847"/>
  <c r="H601" i="6847"/>
  <c r="I600" i="6847"/>
  <c r="H600" i="6847"/>
  <c r="L600" i="6847" s="1"/>
  <c r="I599" i="6847"/>
  <c r="H599" i="6847"/>
  <c r="L599" i="6847" s="1"/>
  <c r="L598" i="6847"/>
  <c r="I598" i="6847"/>
  <c r="H598" i="6847"/>
  <c r="L597" i="6847"/>
  <c r="I597" i="6847"/>
  <c r="H597" i="6847"/>
  <c r="I596" i="6847"/>
  <c r="H596" i="6847"/>
  <c r="L596" i="6847" s="1"/>
  <c r="I595" i="6847"/>
  <c r="H595" i="6847"/>
  <c r="L595" i="6847" s="1"/>
  <c r="L594" i="6847"/>
  <c r="I594" i="6847"/>
  <c r="H594" i="6847"/>
  <c r="L593" i="6847"/>
  <c r="I593" i="6847"/>
  <c r="H593" i="6847"/>
  <c r="I592" i="6847"/>
  <c r="H592" i="6847"/>
  <c r="L592" i="6847" s="1"/>
  <c r="I591" i="6847"/>
  <c r="H591" i="6847"/>
  <c r="L591" i="6847" s="1"/>
  <c r="I590" i="6847"/>
  <c r="H590" i="6847"/>
  <c r="L590" i="6847" s="1"/>
  <c r="A763" i="6847"/>
  <c r="A762" i="6847"/>
  <c r="A761" i="6847"/>
  <c r="A760" i="6847"/>
  <c r="A759" i="6847"/>
  <c r="A758" i="6847"/>
  <c r="A757" i="6847"/>
  <c r="A756" i="6847"/>
  <c r="A755" i="6847"/>
  <c r="A754" i="6847"/>
  <c r="A753" i="6847"/>
  <c r="A752" i="6847"/>
  <c r="A751" i="6847"/>
  <c r="A750" i="6847"/>
  <c r="A749" i="6847"/>
  <c r="A748" i="6847"/>
  <c r="A747" i="6847"/>
  <c r="A746" i="6847"/>
  <c r="A745" i="6847"/>
  <c r="A744" i="6847"/>
  <c r="A743" i="6847"/>
  <c r="A742" i="6847"/>
  <c r="A741" i="6847"/>
  <c r="A740" i="6847"/>
  <c r="A739" i="6847"/>
  <c r="A738" i="6847"/>
  <c r="A737" i="6847"/>
  <c r="A736" i="6847"/>
  <c r="A735" i="6847"/>
  <c r="A734" i="6847"/>
  <c r="A733" i="6847"/>
  <c r="A732" i="6847"/>
  <c r="A731" i="6847"/>
  <c r="A730" i="6847"/>
  <c r="A729" i="6847"/>
  <c r="A728" i="6847"/>
  <c r="A727" i="6847"/>
  <c r="A726" i="6847"/>
  <c r="A725" i="6847"/>
  <c r="A724" i="6847"/>
  <c r="A723" i="6847"/>
  <c r="A722" i="6847"/>
  <c r="A721" i="6847"/>
  <c r="A720" i="6847"/>
  <c r="A719" i="6847"/>
  <c r="A718" i="6847"/>
  <c r="A717" i="6847"/>
  <c r="A716" i="6847"/>
  <c r="A715" i="6847"/>
  <c r="A714" i="6847"/>
  <c r="A713" i="6847"/>
  <c r="A712" i="6847"/>
  <c r="A711" i="6847"/>
  <c r="A710" i="6847"/>
  <c r="A709" i="6847"/>
  <c r="A708" i="6847"/>
  <c r="A707" i="6847"/>
  <c r="A706" i="6847"/>
  <c r="A705" i="6847"/>
  <c r="A704" i="6847"/>
  <c r="A703" i="6847"/>
  <c r="A702" i="6847"/>
  <c r="A701" i="6847"/>
  <c r="A700" i="6847"/>
  <c r="A699" i="6847"/>
  <c r="A698" i="6847"/>
  <c r="A697" i="6847"/>
  <c r="A696" i="6847"/>
  <c r="A695" i="6847"/>
  <c r="A694" i="6847"/>
  <c r="A693" i="6847"/>
  <c r="A692" i="6847"/>
  <c r="A691" i="6847"/>
  <c r="A690" i="6847"/>
  <c r="A689" i="6847"/>
  <c r="A688" i="6847"/>
  <c r="A687" i="6847"/>
  <c r="A686" i="6847"/>
  <c r="A685" i="6847"/>
  <c r="A684" i="6847"/>
  <c r="A683" i="6847"/>
  <c r="A682" i="6847"/>
  <c r="A681" i="6847"/>
  <c r="A680" i="6847"/>
  <c r="A679" i="6847"/>
  <c r="A678" i="6847"/>
  <c r="A677" i="6847"/>
  <c r="A676" i="6847"/>
  <c r="A675" i="6847"/>
  <c r="A674" i="6847"/>
  <c r="A673" i="6847"/>
  <c r="A672" i="6847"/>
  <c r="A671" i="6847"/>
  <c r="A670" i="6847"/>
  <c r="A669" i="6847"/>
  <c r="A668" i="6847"/>
  <c r="A667" i="6847"/>
  <c r="A666" i="6847"/>
  <c r="A665" i="6847"/>
  <c r="A664" i="6847"/>
  <c r="A663" i="6847"/>
  <c r="A662" i="6847"/>
  <c r="A661" i="6847"/>
  <c r="A660" i="6847"/>
  <c r="A659" i="6847"/>
  <c r="A658" i="6847"/>
  <c r="A657" i="6847"/>
  <c r="A656" i="6847"/>
  <c r="A655" i="6847"/>
  <c r="A654" i="6847"/>
  <c r="A653" i="6847"/>
  <c r="A652" i="6847"/>
  <c r="A651" i="6847"/>
  <c r="A650" i="6847"/>
  <c r="A649" i="6847"/>
  <c r="A648" i="6847"/>
  <c r="A647" i="6847"/>
  <c r="A646" i="6847"/>
  <c r="A645" i="6847"/>
  <c r="A644" i="6847"/>
  <c r="A643" i="6847"/>
  <c r="A642" i="6847"/>
  <c r="A641" i="6847"/>
  <c r="A640" i="6847"/>
  <c r="A639" i="6847"/>
  <c r="A638" i="6847"/>
  <c r="A637" i="6847"/>
  <c r="A636" i="6847"/>
  <c r="A635" i="6847"/>
  <c r="A634" i="6847"/>
  <c r="A633" i="6847"/>
  <c r="A632" i="6847"/>
  <c r="A631" i="6847"/>
  <c r="A630" i="6847"/>
  <c r="A629" i="6847"/>
  <c r="A628" i="6847"/>
  <c r="A627" i="6847"/>
  <c r="A626" i="6847"/>
  <c r="A625" i="6847"/>
  <c r="A624" i="6847"/>
  <c r="A623" i="6847"/>
  <c r="A622" i="6847"/>
  <c r="A621" i="6847"/>
  <c r="A620" i="6847"/>
  <c r="A619" i="6847"/>
  <c r="A618" i="6847"/>
  <c r="A617" i="6847"/>
  <c r="A616" i="6847"/>
  <c r="A615" i="6847"/>
  <c r="A614" i="6847"/>
  <c r="A613" i="6847"/>
  <c r="A612" i="6847"/>
  <c r="A611" i="6847"/>
  <c r="A610" i="6847"/>
  <c r="A609" i="6847"/>
  <c r="A608" i="6847"/>
  <c r="A607" i="6847"/>
  <c r="A606" i="6847"/>
  <c r="A605" i="6847"/>
  <c r="A604" i="6847"/>
  <c r="A603" i="6847"/>
  <c r="A602" i="6847"/>
  <c r="A601" i="6847"/>
  <c r="A600" i="6847"/>
  <c r="A599" i="6847"/>
  <c r="A598" i="6847"/>
  <c r="A597" i="6847"/>
  <c r="A596" i="6847"/>
  <c r="A595" i="6847"/>
  <c r="A594" i="6847"/>
  <c r="A593" i="6847"/>
  <c r="A592" i="6847"/>
  <c r="A591" i="6847"/>
  <c r="A590" i="6847"/>
  <c r="H571" i="6847"/>
  <c r="I571" i="6847"/>
  <c r="L571" i="6847"/>
  <c r="H572" i="6847"/>
  <c r="L572" i="6847" s="1"/>
  <c r="I572" i="6847"/>
  <c r="H573" i="6847"/>
  <c r="L573" i="6847" s="1"/>
  <c r="I573" i="6847"/>
  <c r="H574" i="6847"/>
  <c r="I574" i="6847"/>
  <c r="L574" i="6847"/>
  <c r="H575" i="6847"/>
  <c r="I575" i="6847"/>
  <c r="L575" i="6847"/>
  <c r="H576" i="6847"/>
  <c r="L576" i="6847" s="1"/>
  <c r="I576" i="6847"/>
  <c r="H577" i="6847"/>
  <c r="L577" i="6847" s="1"/>
  <c r="I577" i="6847"/>
  <c r="H578" i="6847"/>
  <c r="I578" i="6847"/>
  <c r="L578" i="6847"/>
  <c r="H579" i="6847"/>
  <c r="I579" i="6847"/>
  <c r="L579" i="6847"/>
  <c r="H580" i="6847"/>
  <c r="L580" i="6847" s="1"/>
  <c r="I580" i="6847"/>
  <c r="H581" i="6847"/>
  <c r="L581" i="6847" s="1"/>
  <c r="I581" i="6847"/>
  <c r="H582" i="6847"/>
  <c r="I582" i="6847"/>
  <c r="L582" i="6847"/>
  <c r="H583" i="6847"/>
  <c r="I583" i="6847"/>
  <c r="L583" i="6847"/>
  <c r="H584" i="6847"/>
  <c r="L584" i="6847" s="1"/>
  <c r="I584" i="6847"/>
  <c r="H585" i="6847"/>
  <c r="L585" i="6847" s="1"/>
  <c r="I585" i="6847"/>
  <c r="H586" i="6847"/>
  <c r="I586" i="6847"/>
  <c r="L586" i="6847"/>
  <c r="H587" i="6847"/>
  <c r="I587" i="6847"/>
  <c r="L587" i="6847"/>
  <c r="H588" i="6847"/>
  <c r="L588" i="6847" s="1"/>
  <c r="I588" i="6847"/>
  <c r="H589" i="6847"/>
  <c r="L589" i="6847" s="1"/>
  <c r="I589" i="6847"/>
  <c r="A573" i="6847"/>
  <c r="A574" i="6847"/>
  <c r="A575" i="6847"/>
  <c r="A576" i="6847"/>
  <c r="A577" i="6847"/>
  <c r="A578" i="6847"/>
  <c r="A579" i="6847"/>
  <c r="A580" i="6847"/>
  <c r="A581" i="6847"/>
  <c r="A582" i="6847"/>
  <c r="A583" i="6847"/>
  <c r="A584" i="6847"/>
  <c r="A585" i="6847"/>
  <c r="A586" i="6847"/>
  <c r="A587" i="6847"/>
  <c r="A588" i="6847"/>
  <c r="A589" i="6847"/>
  <c r="A571" i="6847"/>
  <c r="A572" i="6847"/>
  <c r="AS29" i="7058"/>
  <c r="AR29" i="7058"/>
  <c r="AT29" i="7058" s="1"/>
  <c r="AQ29" i="7058"/>
  <c r="AS28" i="7058"/>
  <c r="AR28" i="7058"/>
  <c r="AT28" i="7058" s="1"/>
  <c r="AQ28" i="7058"/>
  <c r="AS27" i="7058"/>
  <c r="AR27" i="7058"/>
  <c r="AT27" i="7058" s="1"/>
  <c r="AQ27" i="7058"/>
  <c r="AS26" i="7058"/>
  <c r="AR26" i="7058"/>
  <c r="AT26" i="7058" s="1"/>
  <c r="AQ26" i="7058"/>
  <c r="AS25" i="7058"/>
  <c r="AR25" i="7058"/>
  <c r="AT25" i="7058" s="1"/>
  <c r="AQ25" i="7058"/>
  <c r="AS24" i="7058"/>
  <c r="AR24" i="7058"/>
  <c r="AT24" i="7058" s="1"/>
  <c r="AQ24" i="7058"/>
  <c r="AS23" i="7058"/>
  <c r="AR23" i="7058"/>
  <c r="AT23" i="7058" s="1"/>
  <c r="AQ23" i="7058"/>
  <c r="AS22" i="7058"/>
  <c r="AR22" i="7058"/>
  <c r="AT22" i="7058" s="1"/>
  <c r="AQ22" i="7058"/>
  <c r="AT21" i="7058"/>
  <c r="AS21" i="7058"/>
  <c r="AR21" i="7058"/>
  <c r="AQ21" i="7058"/>
  <c r="AT20" i="7058"/>
  <c r="AS20" i="7058"/>
  <c r="AR20" i="7058"/>
  <c r="AQ20" i="7058"/>
  <c r="AS19" i="7058"/>
  <c r="AR19" i="7058"/>
  <c r="AT19" i="7058" s="1"/>
  <c r="AQ19" i="7058"/>
  <c r="AS18" i="7058"/>
  <c r="AR18" i="7058"/>
  <c r="AT18" i="7058" s="1"/>
  <c r="AQ18" i="7058"/>
  <c r="AS17" i="7058"/>
  <c r="AR17" i="7058"/>
  <c r="AT17" i="7058" s="1"/>
  <c r="AQ17" i="7058"/>
  <c r="AS16" i="7058"/>
  <c r="AR16" i="7058"/>
  <c r="AT16" i="7058" s="1"/>
  <c r="AQ16" i="7058"/>
  <c r="AS15" i="7058"/>
  <c r="AR15" i="7058"/>
  <c r="AT15" i="7058" s="1"/>
  <c r="AQ15" i="7058"/>
  <c r="AS14" i="7058"/>
  <c r="AR14" i="7058"/>
  <c r="AT14" i="7058" s="1"/>
  <c r="AQ14" i="7058"/>
  <c r="AS13" i="7058"/>
  <c r="AR13" i="7058"/>
  <c r="AT13" i="7058" s="1"/>
  <c r="AQ13" i="7058"/>
  <c r="AS12" i="7058"/>
  <c r="AR12" i="7058"/>
  <c r="AT12" i="7058" s="1"/>
  <c r="AQ12" i="7058"/>
  <c r="AS11" i="7058"/>
  <c r="AR11" i="7058"/>
  <c r="AT11" i="7058" s="1"/>
  <c r="AQ11" i="7058"/>
  <c r="AS10" i="7058"/>
  <c r="AR10" i="7058"/>
  <c r="AT10" i="7058" s="1"/>
  <c r="AQ10" i="7058"/>
  <c r="AS9" i="7058"/>
  <c r="AR9" i="7058"/>
  <c r="AT9" i="7058" s="1"/>
  <c r="AQ9" i="7058"/>
  <c r="AS8" i="7058"/>
  <c r="AR8" i="7058"/>
  <c r="AT8" i="7058" s="1"/>
  <c r="AQ8" i="7058"/>
  <c r="AS7" i="7058"/>
  <c r="AR7" i="7058"/>
  <c r="AT7" i="7058" s="1"/>
  <c r="AQ7" i="7058"/>
  <c r="AS6" i="7058"/>
  <c r="AR6" i="7058"/>
  <c r="AT6" i="7058" s="1"/>
  <c r="AQ6" i="7058"/>
  <c r="AS5" i="7058"/>
  <c r="AR5" i="7058"/>
  <c r="AT5" i="7058" s="1"/>
  <c r="AQ5" i="7058"/>
  <c r="AS4" i="7058"/>
  <c r="AR4" i="7058"/>
  <c r="AT4" i="7058" s="1"/>
  <c r="AQ4" i="7058"/>
  <c r="AS224" i="7062"/>
  <c r="AR224" i="7062"/>
  <c r="AT224" i="7062" s="1"/>
  <c r="AQ224" i="7062"/>
  <c r="AS223" i="7062"/>
  <c r="AR223" i="7062"/>
  <c r="AT223" i="7062" s="1"/>
  <c r="AQ223" i="7062"/>
  <c r="AS222" i="7062"/>
  <c r="AR222" i="7062"/>
  <c r="AT222" i="7062" s="1"/>
  <c r="AQ222" i="7062"/>
  <c r="AS221" i="7062"/>
  <c r="AR221" i="7062"/>
  <c r="AT221" i="7062" s="1"/>
  <c r="AQ221" i="7062"/>
  <c r="AS220" i="7062"/>
  <c r="AR220" i="7062"/>
  <c r="AT220" i="7062" s="1"/>
  <c r="AQ220" i="7062"/>
  <c r="AS219" i="7062"/>
  <c r="AR219" i="7062"/>
  <c r="AT219" i="7062" s="1"/>
  <c r="AQ219" i="7062"/>
  <c r="AT218" i="7062"/>
  <c r="AS218" i="7062"/>
  <c r="AR218" i="7062"/>
  <c r="AQ218" i="7062"/>
  <c r="AT217" i="7062"/>
  <c r="AS217" i="7062"/>
  <c r="AR217" i="7062"/>
  <c r="AQ217" i="7062"/>
  <c r="AS216" i="7062"/>
  <c r="AR216" i="7062"/>
  <c r="AT216" i="7062" s="1"/>
  <c r="AQ216" i="7062"/>
  <c r="AS215" i="7062"/>
  <c r="AR215" i="7062"/>
  <c r="AT215" i="7062" s="1"/>
  <c r="AQ215" i="7062"/>
  <c r="AS214" i="7062"/>
  <c r="AR214" i="7062"/>
  <c r="AT214" i="7062" s="1"/>
  <c r="AQ214" i="7062"/>
  <c r="AS213" i="7062"/>
  <c r="AR213" i="7062"/>
  <c r="AT213" i="7062" s="1"/>
  <c r="AQ213" i="7062"/>
  <c r="AS212" i="7062"/>
  <c r="AR212" i="7062"/>
  <c r="AT212" i="7062" s="1"/>
  <c r="AQ212" i="7062"/>
  <c r="AS211" i="7062"/>
  <c r="AR211" i="7062"/>
  <c r="AT211" i="7062" s="1"/>
  <c r="AQ211" i="7062"/>
  <c r="AS210" i="7062"/>
  <c r="AR210" i="7062"/>
  <c r="AT210" i="7062" s="1"/>
  <c r="AQ210" i="7062"/>
  <c r="AS209" i="7062"/>
  <c r="AR209" i="7062"/>
  <c r="AT209" i="7062" s="1"/>
  <c r="AQ209" i="7062"/>
  <c r="AS208" i="7062"/>
  <c r="AR208" i="7062"/>
  <c r="AT208" i="7062" s="1"/>
  <c r="AQ208" i="7062"/>
  <c r="AS207" i="7062"/>
  <c r="AR207" i="7062"/>
  <c r="AT207" i="7062" s="1"/>
  <c r="AQ207" i="7062"/>
  <c r="AS206" i="7062"/>
  <c r="AR206" i="7062"/>
  <c r="AT206" i="7062" s="1"/>
  <c r="AQ206" i="7062"/>
  <c r="AS205" i="7062"/>
  <c r="AR205" i="7062"/>
  <c r="AT205" i="7062" s="1"/>
  <c r="AQ205" i="7062"/>
  <c r="AS204" i="7062"/>
  <c r="AR204" i="7062"/>
  <c r="AT204" i="7062" s="1"/>
  <c r="AQ204" i="7062"/>
  <c r="AS203" i="7062"/>
  <c r="AR203" i="7062"/>
  <c r="AT203" i="7062" s="1"/>
  <c r="AQ203" i="7062"/>
  <c r="AT202" i="7062"/>
  <c r="AS202" i="7062"/>
  <c r="AR202" i="7062"/>
  <c r="AQ202" i="7062"/>
  <c r="AT201" i="7062"/>
  <c r="AS201" i="7062"/>
  <c r="AR201" i="7062"/>
  <c r="AQ201" i="7062"/>
  <c r="AS200" i="7062"/>
  <c r="AR200" i="7062"/>
  <c r="AT200" i="7062" s="1"/>
  <c r="AQ200" i="7062"/>
  <c r="AS199" i="7062"/>
  <c r="AR199" i="7062"/>
  <c r="AT199" i="7062" s="1"/>
  <c r="AQ199" i="7062"/>
  <c r="AS198" i="7062"/>
  <c r="AR198" i="7062"/>
  <c r="AT198" i="7062" s="1"/>
  <c r="AQ198" i="7062"/>
  <c r="AS197" i="7062"/>
  <c r="AR197" i="7062"/>
  <c r="AT197" i="7062" s="1"/>
  <c r="AQ197" i="7062"/>
  <c r="AS196" i="7062"/>
  <c r="AR196" i="7062"/>
  <c r="AT196" i="7062" s="1"/>
  <c r="AQ196" i="7062"/>
  <c r="AS195" i="7062"/>
  <c r="AR195" i="7062"/>
  <c r="AT195" i="7062" s="1"/>
  <c r="AQ195" i="7062"/>
  <c r="AS194" i="7062"/>
  <c r="AR194" i="7062"/>
  <c r="AT194" i="7062" s="1"/>
  <c r="AQ194" i="7062"/>
  <c r="AS193" i="7062"/>
  <c r="AR193" i="7062"/>
  <c r="AT193" i="7062" s="1"/>
  <c r="AQ193" i="7062"/>
  <c r="AS192" i="7062"/>
  <c r="AR192" i="7062"/>
  <c r="AT192" i="7062" s="1"/>
  <c r="AQ192" i="7062"/>
  <c r="AS191" i="7062"/>
  <c r="AR191" i="7062"/>
  <c r="AT191" i="7062" s="1"/>
  <c r="AQ191" i="7062"/>
  <c r="AS190" i="7062"/>
  <c r="AR190" i="7062"/>
  <c r="AT190" i="7062" s="1"/>
  <c r="AQ190" i="7062"/>
  <c r="AS189" i="7062"/>
  <c r="AR189" i="7062"/>
  <c r="AT189" i="7062" s="1"/>
  <c r="AQ189" i="7062"/>
  <c r="AS188" i="7062"/>
  <c r="AR188" i="7062"/>
  <c r="AT188" i="7062" s="1"/>
  <c r="AQ188" i="7062"/>
  <c r="AS187" i="7062"/>
  <c r="AR187" i="7062"/>
  <c r="AT187" i="7062" s="1"/>
  <c r="AQ187" i="7062"/>
  <c r="AT186" i="7062"/>
  <c r="AS186" i="7062"/>
  <c r="AR186" i="7062"/>
  <c r="AQ186" i="7062"/>
  <c r="AT185" i="7062"/>
  <c r="AS185" i="7062"/>
  <c r="AR185" i="7062"/>
  <c r="AQ185" i="7062"/>
  <c r="AS184" i="7062"/>
  <c r="AR184" i="7062"/>
  <c r="AT184" i="7062" s="1"/>
  <c r="AQ184" i="7062"/>
  <c r="AS183" i="7062"/>
  <c r="AR183" i="7062"/>
  <c r="AT183" i="7062" s="1"/>
  <c r="AQ183" i="7062"/>
  <c r="AS182" i="7062"/>
  <c r="AR182" i="7062"/>
  <c r="AT182" i="7062" s="1"/>
  <c r="AQ182" i="7062"/>
  <c r="AS181" i="7062"/>
  <c r="AR181" i="7062"/>
  <c r="AT181" i="7062" s="1"/>
  <c r="AQ181" i="7062"/>
  <c r="AS180" i="7062"/>
  <c r="AR180" i="7062"/>
  <c r="AT180" i="7062" s="1"/>
  <c r="AQ180" i="7062"/>
  <c r="AS179" i="7062"/>
  <c r="AR179" i="7062"/>
  <c r="AT179" i="7062" s="1"/>
  <c r="AQ179" i="7062"/>
  <c r="AS178" i="7062"/>
  <c r="AR178" i="7062"/>
  <c r="AT178" i="7062" s="1"/>
  <c r="AQ178" i="7062"/>
  <c r="AS177" i="7062"/>
  <c r="AR177" i="7062"/>
  <c r="AT177" i="7062" s="1"/>
  <c r="AQ177" i="7062"/>
  <c r="AS176" i="7062"/>
  <c r="AR176" i="7062"/>
  <c r="AT176" i="7062" s="1"/>
  <c r="AQ176" i="7062"/>
  <c r="AS175" i="7062"/>
  <c r="AR175" i="7062"/>
  <c r="AT175" i="7062" s="1"/>
  <c r="AQ175" i="7062"/>
  <c r="AS174" i="7062"/>
  <c r="AR174" i="7062"/>
  <c r="AT174" i="7062" s="1"/>
  <c r="AQ174" i="7062"/>
  <c r="AS173" i="7062"/>
  <c r="AR173" i="7062"/>
  <c r="AT173" i="7062" s="1"/>
  <c r="AQ173" i="7062"/>
  <c r="AS172" i="7062"/>
  <c r="AR172" i="7062"/>
  <c r="AT172" i="7062" s="1"/>
  <c r="AQ172" i="7062"/>
  <c r="AS171" i="7062"/>
  <c r="AR171" i="7062"/>
  <c r="AT171" i="7062" s="1"/>
  <c r="AQ171" i="7062"/>
  <c r="AT170" i="7062"/>
  <c r="AS170" i="7062"/>
  <c r="AR170" i="7062"/>
  <c r="AQ170" i="7062"/>
  <c r="AT169" i="7062"/>
  <c r="AS169" i="7062"/>
  <c r="AR169" i="7062"/>
  <c r="AQ169" i="7062"/>
  <c r="AS168" i="7062"/>
  <c r="AR168" i="7062"/>
  <c r="AT168" i="7062" s="1"/>
  <c r="AQ168" i="7062"/>
  <c r="AS167" i="7062"/>
  <c r="AR167" i="7062"/>
  <c r="AT167" i="7062" s="1"/>
  <c r="AQ167" i="7062"/>
  <c r="AS166" i="7062"/>
  <c r="AR166" i="7062"/>
  <c r="AT166" i="7062" s="1"/>
  <c r="AQ166" i="7062"/>
  <c r="AS165" i="7062"/>
  <c r="AR165" i="7062"/>
  <c r="AT165" i="7062" s="1"/>
  <c r="AQ165" i="7062"/>
  <c r="AS164" i="7062"/>
  <c r="AR164" i="7062"/>
  <c r="AT164" i="7062" s="1"/>
  <c r="AQ164" i="7062"/>
  <c r="AS163" i="7062"/>
  <c r="AR163" i="7062"/>
  <c r="AT163" i="7062" s="1"/>
  <c r="AQ163" i="7062"/>
  <c r="AS162" i="7062"/>
  <c r="AR162" i="7062"/>
  <c r="AT162" i="7062" s="1"/>
  <c r="AQ162" i="7062"/>
  <c r="AS161" i="7062"/>
  <c r="AR161" i="7062"/>
  <c r="AT161" i="7062" s="1"/>
  <c r="AQ161" i="7062"/>
  <c r="AS160" i="7062"/>
  <c r="AR160" i="7062"/>
  <c r="AT160" i="7062" s="1"/>
  <c r="AQ160" i="7062"/>
  <c r="AS159" i="7062"/>
  <c r="AR159" i="7062"/>
  <c r="AT159" i="7062" s="1"/>
  <c r="AQ159" i="7062"/>
  <c r="AS158" i="7062"/>
  <c r="AR158" i="7062"/>
  <c r="AT158" i="7062" s="1"/>
  <c r="AQ158" i="7062"/>
  <c r="AS157" i="7062"/>
  <c r="AR157" i="7062"/>
  <c r="AT157" i="7062" s="1"/>
  <c r="AQ157" i="7062"/>
  <c r="AS156" i="7062"/>
  <c r="AR156" i="7062"/>
  <c r="AT156" i="7062" s="1"/>
  <c r="AQ156" i="7062"/>
  <c r="AS155" i="7062"/>
  <c r="AR155" i="7062"/>
  <c r="AT155" i="7062" s="1"/>
  <c r="AQ155" i="7062"/>
  <c r="AT154" i="7062"/>
  <c r="AS154" i="7062"/>
  <c r="AR154" i="7062"/>
  <c r="AQ154" i="7062"/>
  <c r="AT153" i="7062"/>
  <c r="AS153" i="7062"/>
  <c r="AR153" i="7062"/>
  <c r="AQ153" i="7062"/>
  <c r="AS152" i="7062"/>
  <c r="AR152" i="7062"/>
  <c r="AT152" i="7062" s="1"/>
  <c r="AQ152" i="7062"/>
  <c r="AS151" i="7062"/>
  <c r="AR151" i="7062"/>
  <c r="AT151" i="7062" s="1"/>
  <c r="AQ151" i="7062"/>
  <c r="AS150" i="7062"/>
  <c r="AR150" i="7062"/>
  <c r="AT150" i="7062" s="1"/>
  <c r="AQ150" i="7062"/>
  <c r="AS149" i="7062"/>
  <c r="AR149" i="7062"/>
  <c r="AT149" i="7062" s="1"/>
  <c r="AQ149" i="7062"/>
  <c r="AS148" i="7062"/>
  <c r="AR148" i="7062"/>
  <c r="AT148" i="7062" s="1"/>
  <c r="AQ148" i="7062"/>
  <c r="AS147" i="7062"/>
  <c r="AR147" i="7062"/>
  <c r="AT147" i="7062" s="1"/>
  <c r="AQ147" i="7062"/>
  <c r="AS146" i="7062"/>
  <c r="AR146" i="7062"/>
  <c r="AT146" i="7062" s="1"/>
  <c r="AQ146" i="7062"/>
  <c r="AS145" i="7062"/>
  <c r="AR145" i="7062"/>
  <c r="AT145" i="7062" s="1"/>
  <c r="AQ145" i="7062"/>
  <c r="AS144" i="7062"/>
  <c r="AR144" i="7062"/>
  <c r="AT144" i="7062" s="1"/>
  <c r="AQ144" i="7062"/>
  <c r="AS143" i="7062"/>
  <c r="AR143" i="7062"/>
  <c r="AT143" i="7062" s="1"/>
  <c r="AQ143" i="7062"/>
  <c r="AS142" i="7062"/>
  <c r="AR142" i="7062"/>
  <c r="AT142" i="7062" s="1"/>
  <c r="AQ142" i="7062"/>
  <c r="AS141" i="7062"/>
  <c r="AR141" i="7062"/>
  <c r="AT141" i="7062" s="1"/>
  <c r="AQ141" i="7062"/>
  <c r="AS140" i="7062"/>
  <c r="AR140" i="7062"/>
  <c r="AT140" i="7062" s="1"/>
  <c r="AQ140" i="7062"/>
  <c r="AS139" i="7062"/>
  <c r="AR139" i="7062"/>
  <c r="AT139" i="7062" s="1"/>
  <c r="AQ139" i="7062"/>
  <c r="AT138" i="7062"/>
  <c r="AS138" i="7062"/>
  <c r="AR138" i="7062"/>
  <c r="AQ138" i="7062"/>
  <c r="AT137" i="7062"/>
  <c r="AS137" i="7062"/>
  <c r="AR137" i="7062"/>
  <c r="AQ137" i="7062"/>
  <c r="AS136" i="7062"/>
  <c r="AR136" i="7062"/>
  <c r="AT136" i="7062" s="1"/>
  <c r="AQ136" i="7062"/>
  <c r="AS135" i="7062"/>
  <c r="AR135" i="7062"/>
  <c r="AT135" i="7062" s="1"/>
  <c r="AQ135" i="7062"/>
  <c r="AS134" i="7062"/>
  <c r="AR134" i="7062"/>
  <c r="AT134" i="7062" s="1"/>
  <c r="AQ134" i="7062"/>
  <c r="AS133" i="7062"/>
  <c r="AR133" i="7062"/>
  <c r="AT133" i="7062" s="1"/>
  <c r="AQ133" i="7062"/>
  <c r="AS132" i="7062"/>
  <c r="AR132" i="7062"/>
  <c r="AT132" i="7062" s="1"/>
  <c r="AQ132" i="7062"/>
  <c r="AS131" i="7062"/>
  <c r="AR131" i="7062"/>
  <c r="AT131" i="7062" s="1"/>
  <c r="AQ131" i="7062"/>
  <c r="AS130" i="7062"/>
  <c r="AR130" i="7062"/>
  <c r="AT130" i="7062" s="1"/>
  <c r="AQ130" i="7062"/>
  <c r="AS129" i="7062"/>
  <c r="AR129" i="7062"/>
  <c r="AT129" i="7062" s="1"/>
  <c r="AQ129" i="7062"/>
  <c r="AS128" i="7062"/>
  <c r="AR128" i="7062"/>
  <c r="AT128" i="7062" s="1"/>
  <c r="AQ128" i="7062"/>
  <c r="AS127" i="7062"/>
  <c r="AR127" i="7062"/>
  <c r="AT127" i="7062" s="1"/>
  <c r="AQ127" i="7062"/>
  <c r="AS126" i="7062"/>
  <c r="AR126" i="7062"/>
  <c r="AT126" i="7062" s="1"/>
  <c r="AQ126" i="7062"/>
  <c r="AS125" i="7062"/>
  <c r="AR125" i="7062"/>
  <c r="AT125" i="7062" s="1"/>
  <c r="AQ125" i="7062"/>
  <c r="AS124" i="7062"/>
  <c r="AR124" i="7062"/>
  <c r="AT124" i="7062" s="1"/>
  <c r="AQ124" i="7062"/>
  <c r="AS123" i="7062"/>
  <c r="AR123" i="7062"/>
  <c r="AT123" i="7062" s="1"/>
  <c r="AQ123" i="7062"/>
  <c r="AT122" i="7062"/>
  <c r="AS122" i="7062"/>
  <c r="AR122" i="7062"/>
  <c r="AQ122" i="7062"/>
  <c r="AT121" i="7062"/>
  <c r="AS121" i="7062"/>
  <c r="AR121" i="7062"/>
  <c r="AQ121" i="7062"/>
  <c r="AS120" i="7062"/>
  <c r="AR120" i="7062"/>
  <c r="AT120" i="7062" s="1"/>
  <c r="AQ120" i="7062"/>
  <c r="AS119" i="7062"/>
  <c r="AR119" i="7062"/>
  <c r="AT119" i="7062" s="1"/>
  <c r="AQ119" i="7062"/>
  <c r="AS118" i="7062"/>
  <c r="AR118" i="7062"/>
  <c r="AT118" i="7062" s="1"/>
  <c r="AQ118" i="7062"/>
  <c r="AS117" i="7062"/>
  <c r="AR117" i="7062"/>
  <c r="AT117" i="7062" s="1"/>
  <c r="AQ117" i="7062"/>
  <c r="AS116" i="7062"/>
  <c r="AR116" i="7062"/>
  <c r="AT116" i="7062" s="1"/>
  <c r="AQ116" i="7062"/>
  <c r="AS115" i="7062"/>
  <c r="AR115" i="7062"/>
  <c r="AT115" i="7062" s="1"/>
  <c r="AQ115" i="7062"/>
  <c r="AS114" i="7062"/>
  <c r="AR114" i="7062"/>
  <c r="AT114" i="7062" s="1"/>
  <c r="AQ114" i="7062"/>
  <c r="AS113" i="7062"/>
  <c r="AR113" i="7062"/>
  <c r="AT113" i="7062" s="1"/>
  <c r="AQ113" i="7062"/>
  <c r="AS112" i="7062"/>
  <c r="AR112" i="7062"/>
  <c r="AT112" i="7062" s="1"/>
  <c r="AQ112" i="7062"/>
  <c r="AS111" i="7062"/>
  <c r="AR111" i="7062"/>
  <c r="AT111" i="7062" s="1"/>
  <c r="AQ111" i="7062"/>
  <c r="AS110" i="7062"/>
  <c r="AR110" i="7062"/>
  <c r="AT110" i="7062" s="1"/>
  <c r="AQ110" i="7062"/>
  <c r="AS109" i="7062"/>
  <c r="AR109" i="7062"/>
  <c r="AT109" i="7062" s="1"/>
  <c r="AQ109" i="7062"/>
  <c r="AS108" i="7062"/>
  <c r="AR108" i="7062"/>
  <c r="AT108" i="7062" s="1"/>
  <c r="AQ108" i="7062"/>
  <c r="AS107" i="7062"/>
  <c r="AR107" i="7062"/>
  <c r="AT107" i="7062" s="1"/>
  <c r="AQ107" i="7062"/>
  <c r="AT106" i="7062"/>
  <c r="AS106" i="7062"/>
  <c r="AR106" i="7062"/>
  <c r="AQ106" i="7062"/>
  <c r="AT105" i="7062"/>
  <c r="AS105" i="7062"/>
  <c r="AR105" i="7062"/>
  <c r="AQ105" i="7062"/>
  <c r="AS104" i="7062"/>
  <c r="AR104" i="7062"/>
  <c r="AT104" i="7062" s="1"/>
  <c r="AQ104" i="7062"/>
  <c r="AS103" i="7062"/>
  <c r="AR103" i="7062"/>
  <c r="AT103" i="7062" s="1"/>
  <c r="AQ103" i="7062"/>
  <c r="AS102" i="7062"/>
  <c r="AR102" i="7062"/>
  <c r="AT102" i="7062" s="1"/>
  <c r="AQ102" i="7062"/>
  <c r="AS101" i="7062"/>
  <c r="AR101" i="7062"/>
  <c r="AT101" i="7062" s="1"/>
  <c r="AQ101" i="7062"/>
  <c r="AS100" i="7062"/>
  <c r="AR100" i="7062"/>
  <c r="AT100" i="7062" s="1"/>
  <c r="AQ100" i="7062"/>
  <c r="AS99" i="7062"/>
  <c r="AR99" i="7062"/>
  <c r="AT99" i="7062" s="1"/>
  <c r="AQ99" i="7062"/>
  <c r="AS98" i="7062"/>
  <c r="AR98" i="7062"/>
  <c r="AT98" i="7062" s="1"/>
  <c r="AQ98" i="7062"/>
  <c r="AS97" i="7062"/>
  <c r="AR97" i="7062"/>
  <c r="AT97" i="7062" s="1"/>
  <c r="AQ97" i="7062"/>
  <c r="AS96" i="7062"/>
  <c r="AR96" i="7062"/>
  <c r="AT96" i="7062" s="1"/>
  <c r="AQ96" i="7062"/>
  <c r="AS95" i="7062"/>
  <c r="AR95" i="7062"/>
  <c r="AT95" i="7062" s="1"/>
  <c r="AQ95" i="7062"/>
  <c r="AS94" i="7062"/>
  <c r="AR94" i="7062"/>
  <c r="AT94" i="7062" s="1"/>
  <c r="AQ94" i="7062"/>
  <c r="AS93" i="7062"/>
  <c r="AR93" i="7062"/>
  <c r="AT93" i="7062" s="1"/>
  <c r="AQ93" i="7062"/>
  <c r="AS92" i="7062"/>
  <c r="AR92" i="7062"/>
  <c r="AT92" i="7062" s="1"/>
  <c r="AQ92" i="7062"/>
  <c r="AS91" i="7062"/>
  <c r="AR91" i="7062"/>
  <c r="AT91" i="7062" s="1"/>
  <c r="AQ91" i="7062"/>
  <c r="AT90" i="7062"/>
  <c r="AS90" i="7062"/>
  <c r="AR90" i="7062"/>
  <c r="AQ90" i="7062"/>
  <c r="AT89" i="7062"/>
  <c r="AS89" i="7062"/>
  <c r="AR89" i="7062"/>
  <c r="AQ89" i="7062"/>
  <c r="AS88" i="7062"/>
  <c r="AR88" i="7062"/>
  <c r="AT88" i="7062" s="1"/>
  <c r="AQ88" i="7062"/>
  <c r="AS87" i="7062"/>
  <c r="AR87" i="7062"/>
  <c r="AT87" i="7062" s="1"/>
  <c r="AQ87" i="7062"/>
  <c r="AS86" i="7062"/>
  <c r="AR86" i="7062"/>
  <c r="AT86" i="7062" s="1"/>
  <c r="AQ86" i="7062"/>
  <c r="AS85" i="7062"/>
  <c r="AR85" i="7062"/>
  <c r="AT85" i="7062" s="1"/>
  <c r="AQ85" i="7062"/>
  <c r="AS84" i="7062"/>
  <c r="AR84" i="7062"/>
  <c r="AT84" i="7062" s="1"/>
  <c r="AQ84" i="7062"/>
  <c r="AS83" i="7062"/>
  <c r="AR83" i="7062"/>
  <c r="AT83" i="7062" s="1"/>
  <c r="AQ83" i="7062"/>
  <c r="AS82" i="7062"/>
  <c r="AR82" i="7062"/>
  <c r="AT82" i="7062" s="1"/>
  <c r="AQ82" i="7062"/>
  <c r="AS81" i="7062"/>
  <c r="AR81" i="7062"/>
  <c r="AT81" i="7062" s="1"/>
  <c r="AQ81" i="7062"/>
  <c r="AS80" i="7062"/>
  <c r="AR80" i="7062"/>
  <c r="AT80" i="7062" s="1"/>
  <c r="AQ80" i="7062"/>
  <c r="AS79" i="7062"/>
  <c r="AR79" i="7062"/>
  <c r="AT79" i="7062" s="1"/>
  <c r="AQ79" i="7062"/>
  <c r="AS78" i="7062"/>
  <c r="AR78" i="7062"/>
  <c r="AT78" i="7062" s="1"/>
  <c r="AQ78" i="7062"/>
  <c r="AS77" i="7062"/>
  <c r="AR77" i="7062"/>
  <c r="AT77" i="7062" s="1"/>
  <c r="AQ77" i="7062"/>
  <c r="AS76" i="7062"/>
  <c r="AR76" i="7062"/>
  <c r="AT76" i="7062" s="1"/>
  <c r="AQ76" i="7062"/>
  <c r="AS75" i="7062"/>
  <c r="AR75" i="7062"/>
  <c r="AT75" i="7062" s="1"/>
  <c r="AQ75" i="7062"/>
  <c r="AT74" i="7062"/>
  <c r="AS74" i="7062"/>
  <c r="AR74" i="7062"/>
  <c r="AQ74" i="7062"/>
  <c r="AT73" i="7062"/>
  <c r="AS73" i="7062"/>
  <c r="AR73" i="7062"/>
  <c r="AQ73" i="7062"/>
  <c r="AS72" i="7062"/>
  <c r="AR72" i="7062"/>
  <c r="AT72" i="7062" s="1"/>
  <c r="AQ72" i="7062"/>
  <c r="AS71" i="7062"/>
  <c r="AR71" i="7062"/>
  <c r="AT71" i="7062" s="1"/>
  <c r="AQ71" i="7062"/>
  <c r="AS70" i="7062"/>
  <c r="AR70" i="7062"/>
  <c r="AT70" i="7062" s="1"/>
  <c r="AQ70" i="7062"/>
  <c r="AS69" i="7062"/>
  <c r="AR69" i="7062"/>
  <c r="AT69" i="7062" s="1"/>
  <c r="AQ69" i="7062"/>
  <c r="AS68" i="7062"/>
  <c r="AR68" i="7062"/>
  <c r="AT68" i="7062" s="1"/>
  <c r="AQ68" i="7062"/>
  <c r="AS67" i="7062"/>
  <c r="AR67" i="7062"/>
  <c r="AT67" i="7062" s="1"/>
  <c r="AQ67" i="7062"/>
  <c r="AS66" i="7062"/>
  <c r="AR66" i="7062"/>
  <c r="AT66" i="7062" s="1"/>
  <c r="AQ66" i="7062"/>
  <c r="AS65" i="7062"/>
  <c r="AR65" i="7062"/>
  <c r="AT65" i="7062" s="1"/>
  <c r="AQ65" i="7062"/>
  <c r="AS64" i="7062"/>
  <c r="AR64" i="7062"/>
  <c r="AT64" i="7062" s="1"/>
  <c r="AQ64" i="7062"/>
  <c r="AS63" i="7062"/>
  <c r="AR63" i="7062"/>
  <c r="AT63" i="7062" s="1"/>
  <c r="AQ63" i="7062"/>
  <c r="AS62" i="7062"/>
  <c r="AR62" i="7062"/>
  <c r="AT62" i="7062" s="1"/>
  <c r="AQ62" i="7062"/>
  <c r="AS61" i="7062"/>
  <c r="AR61" i="7062"/>
  <c r="AT61" i="7062" s="1"/>
  <c r="AQ61" i="7062"/>
  <c r="AS60" i="7062"/>
  <c r="AR60" i="7062"/>
  <c r="AT60" i="7062" s="1"/>
  <c r="AQ60" i="7062"/>
  <c r="AS59" i="7062"/>
  <c r="AR59" i="7062"/>
  <c r="AT59" i="7062" s="1"/>
  <c r="AQ59" i="7062"/>
  <c r="AN224" i="7062"/>
  <c r="AM224" i="7062"/>
  <c r="AL224" i="7062"/>
  <c r="AK224" i="7062"/>
  <c r="AN223" i="7062"/>
  <c r="AM223" i="7062"/>
  <c r="AL223" i="7062"/>
  <c r="AK223" i="7062"/>
  <c r="AN222" i="7062"/>
  <c r="AM222" i="7062"/>
  <c r="AL222" i="7062"/>
  <c r="AK222" i="7062"/>
  <c r="AN221" i="7062"/>
  <c r="AM221" i="7062"/>
  <c r="AL221" i="7062"/>
  <c r="AK221" i="7062"/>
  <c r="AN220" i="7062"/>
  <c r="AM220" i="7062"/>
  <c r="AL220" i="7062"/>
  <c r="AK220" i="7062"/>
  <c r="AN219" i="7062"/>
  <c r="AM219" i="7062"/>
  <c r="AL219" i="7062"/>
  <c r="AK219" i="7062"/>
  <c r="AN218" i="7062"/>
  <c r="AM218" i="7062"/>
  <c r="AL218" i="7062"/>
  <c r="AK218" i="7062"/>
  <c r="AN217" i="7062"/>
  <c r="AM217" i="7062"/>
  <c r="AL217" i="7062"/>
  <c r="AK217" i="7062"/>
  <c r="AN216" i="7062"/>
  <c r="AM216" i="7062"/>
  <c r="AL216" i="7062"/>
  <c r="AK216" i="7062"/>
  <c r="AN215" i="7062"/>
  <c r="AM215" i="7062"/>
  <c r="AL215" i="7062"/>
  <c r="AK215" i="7062"/>
  <c r="AN214" i="7062"/>
  <c r="AM214" i="7062"/>
  <c r="AL214" i="7062"/>
  <c r="AK214" i="7062"/>
  <c r="AN213" i="7062"/>
  <c r="AM213" i="7062"/>
  <c r="AL213" i="7062"/>
  <c r="AK213" i="7062"/>
  <c r="AN212" i="7062"/>
  <c r="AM212" i="7062"/>
  <c r="AL212" i="7062"/>
  <c r="AK212" i="7062"/>
  <c r="AN211" i="7062"/>
  <c r="AM211" i="7062"/>
  <c r="AL211" i="7062"/>
  <c r="AK211" i="7062"/>
  <c r="AN210" i="7062"/>
  <c r="AM210" i="7062"/>
  <c r="AL210" i="7062"/>
  <c r="AK210" i="7062"/>
  <c r="AN209" i="7062"/>
  <c r="AM209" i="7062"/>
  <c r="AL209" i="7062"/>
  <c r="AK209" i="7062"/>
  <c r="AN208" i="7062"/>
  <c r="AM208" i="7062"/>
  <c r="AL208" i="7062"/>
  <c r="AK208" i="7062"/>
  <c r="AN207" i="7062"/>
  <c r="AM207" i="7062"/>
  <c r="AL207" i="7062"/>
  <c r="AK207" i="7062"/>
  <c r="AN206" i="7062"/>
  <c r="AM206" i="7062"/>
  <c r="AL206" i="7062"/>
  <c r="AK206" i="7062"/>
  <c r="AN205" i="7062"/>
  <c r="AM205" i="7062"/>
  <c r="AL205" i="7062"/>
  <c r="AK205" i="7062"/>
  <c r="AN204" i="7062"/>
  <c r="AM204" i="7062"/>
  <c r="AL204" i="7062"/>
  <c r="AK204" i="7062"/>
  <c r="AN203" i="7062"/>
  <c r="AM203" i="7062"/>
  <c r="AL203" i="7062"/>
  <c r="AK203" i="7062"/>
  <c r="AN202" i="7062"/>
  <c r="AM202" i="7062"/>
  <c r="AL202" i="7062"/>
  <c r="AK202" i="7062"/>
  <c r="AJ202" i="7062"/>
  <c r="AN201" i="7062"/>
  <c r="AM201" i="7062"/>
  <c r="AL201" i="7062"/>
  <c r="AK201" i="7062"/>
  <c r="AJ201" i="7062" s="1"/>
  <c r="AN200" i="7062"/>
  <c r="AM200" i="7062"/>
  <c r="AL200" i="7062"/>
  <c r="AK200" i="7062"/>
  <c r="AN199" i="7062"/>
  <c r="AM199" i="7062"/>
  <c r="AL199" i="7062"/>
  <c r="AK199" i="7062"/>
  <c r="AN198" i="7062"/>
  <c r="AM198" i="7062"/>
  <c r="AL198" i="7062"/>
  <c r="AK198" i="7062"/>
  <c r="AN197" i="7062"/>
  <c r="AM197" i="7062"/>
  <c r="AL197" i="7062"/>
  <c r="AK197" i="7062"/>
  <c r="AN196" i="7062"/>
  <c r="AM196" i="7062"/>
  <c r="AL196" i="7062"/>
  <c r="AK196" i="7062"/>
  <c r="AN195" i="7062"/>
  <c r="AM195" i="7062"/>
  <c r="AL195" i="7062"/>
  <c r="AK195" i="7062"/>
  <c r="AN194" i="7062"/>
  <c r="AM194" i="7062"/>
  <c r="AL194" i="7062"/>
  <c r="AK194" i="7062"/>
  <c r="AN193" i="7062"/>
  <c r="AM193" i="7062"/>
  <c r="AL193" i="7062"/>
  <c r="AK193" i="7062"/>
  <c r="AN192" i="7062"/>
  <c r="AM192" i="7062"/>
  <c r="AL192" i="7062"/>
  <c r="AK192" i="7062"/>
  <c r="AN191" i="7062"/>
  <c r="AM191" i="7062"/>
  <c r="AL191" i="7062"/>
  <c r="AK191" i="7062"/>
  <c r="AN190" i="7062"/>
  <c r="AM190" i="7062"/>
  <c r="AL190" i="7062"/>
  <c r="AK190" i="7062"/>
  <c r="AN189" i="7062"/>
  <c r="AM189" i="7062"/>
  <c r="AL189" i="7062"/>
  <c r="AK189" i="7062"/>
  <c r="AN188" i="7062"/>
  <c r="AM188" i="7062"/>
  <c r="AL188" i="7062"/>
  <c r="AK188" i="7062"/>
  <c r="AN187" i="7062"/>
  <c r="AM187" i="7062"/>
  <c r="AL187" i="7062"/>
  <c r="AK187" i="7062"/>
  <c r="AN186" i="7062"/>
  <c r="AM186" i="7062"/>
  <c r="AL186" i="7062"/>
  <c r="AK186" i="7062"/>
  <c r="AN185" i="7062"/>
  <c r="AM185" i="7062"/>
  <c r="AL185" i="7062"/>
  <c r="AK185" i="7062"/>
  <c r="AN184" i="7062"/>
  <c r="AM184" i="7062"/>
  <c r="AL184" i="7062"/>
  <c r="AK184" i="7062"/>
  <c r="AN183" i="7062"/>
  <c r="AM183" i="7062"/>
  <c r="AL183" i="7062"/>
  <c r="AK183" i="7062"/>
  <c r="AN182" i="7062"/>
  <c r="AM182" i="7062"/>
  <c r="AL182" i="7062"/>
  <c r="AK182" i="7062"/>
  <c r="AN181" i="7062"/>
  <c r="AM181" i="7062"/>
  <c r="AL181" i="7062"/>
  <c r="AK181" i="7062"/>
  <c r="AN180" i="7062"/>
  <c r="AM180" i="7062"/>
  <c r="AL180" i="7062"/>
  <c r="AK180" i="7062"/>
  <c r="AN179" i="7062"/>
  <c r="AM179" i="7062"/>
  <c r="AL179" i="7062"/>
  <c r="AK179" i="7062"/>
  <c r="AN178" i="7062"/>
  <c r="AM178" i="7062"/>
  <c r="AL178" i="7062"/>
  <c r="AK178" i="7062"/>
  <c r="AN177" i="7062"/>
  <c r="AM177" i="7062"/>
  <c r="AL177" i="7062"/>
  <c r="AK177" i="7062"/>
  <c r="AN176" i="7062"/>
  <c r="AM176" i="7062"/>
  <c r="AL176" i="7062"/>
  <c r="AK176" i="7062"/>
  <c r="AN175" i="7062"/>
  <c r="AM175" i="7062"/>
  <c r="AL175" i="7062"/>
  <c r="AK175" i="7062"/>
  <c r="AN174" i="7062"/>
  <c r="AM174" i="7062"/>
  <c r="AL174" i="7062"/>
  <c r="AK174" i="7062"/>
  <c r="AN173" i="7062"/>
  <c r="AM173" i="7062"/>
  <c r="AL173" i="7062"/>
  <c r="AK173" i="7062"/>
  <c r="AN172" i="7062"/>
  <c r="AM172" i="7062"/>
  <c r="AL172" i="7062"/>
  <c r="AK172" i="7062"/>
  <c r="AN171" i="7062"/>
  <c r="AM171" i="7062"/>
  <c r="AL171" i="7062"/>
  <c r="AK171" i="7062"/>
  <c r="AN170" i="7062"/>
  <c r="AM170" i="7062"/>
  <c r="AL170" i="7062"/>
  <c r="AK170" i="7062"/>
  <c r="AN169" i="7062"/>
  <c r="AM169" i="7062"/>
  <c r="AL169" i="7062"/>
  <c r="AK169" i="7062"/>
  <c r="AN168" i="7062"/>
  <c r="AM168" i="7062"/>
  <c r="AL168" i="7062"/>
  <c r="AK168" i="7062"/>
  <c r="AN167" i="7062"/>
  <c r="AM167" i="7062"/>
  <c r="AL167" i="7062"/>
  <c r="AK167" i="7062"/>
  <c r="AN166" i="7062"/>
  <c r="AM166" i="7062"/>
  <c r="AL166" i="7062"/>
  <c r="AK166" i="7062"/>
  <c r="AN165" i="7062"/>
  <c r="AM165" i="7062"/>
  <c r="AL165" i="7062"/>
  <c r="AK165" i="7062"/>
  <c r="AN164" i="7062"/>
  <c r="AM164" i="7062"/>
  <c r="AL164" i="7062"/>
  <c r="AK164" i="7062"/>
  <c r="AN163" i="7062"/>
  <c r="AM163" i="7062"/>
  <c r="AL163" i="7062"/>
  <c r="AK163" i="7062"/>
  <c r="AN162" i="7062"/>
  <c r="AM162" i="7062"/>
  <c r="AL162" i="7062"/>
  <c r="AK162" i="7062"/>
  <c r="AN161" i="7062"/>
  <c r="AM161" i="7062"/>
  <c r="AL161" i="7062"/>
  <c r="AK161" i="7062"/>
  <c r="AN160" i="7062"/>
  <c r="AM160" i="7062"/>
  <c r="AL160" i="7062"/>
  <c r="AK160" i="7062"/>
  <c r="AN159" i="7062"/>
  <c r="AM159" i="7062"/>
  <c r="AL159" i="7062"/>
  <c r="AK159" i="7062"/>
  <c r="AN158" i="7062"/>
  <c r="AM158" i="7062"/>
  <c r="AL158" i="7062"/>
  <c r="AK158" i="7062"/>
  <c r="AN157" i="7062"/>
  <c r="AM157" i="7062"/>
  <c r="AL157" i="7062"/>
  <c r="AK157" i="7062"/>
  <c r="AN156" i="7062"/>
  <c r="AM156" i="7062"/>
  <c r="AL156" i="7062"/>
  <c r="AK156" i="7062"/>
  <c r="AN155" i="7062"/>
  <c r="AM155" i="7062"/>
  <c r="AL155" i="7062"/>
  <c r="AK155" i="7062"/>
  <c r="AN154" i="7062"/>
  <c r="AM154" i="7062"/>
  <c r="AL154" i="7062"/>
  <c r="AK154" i="7062"/>
  <c r="AN153" i="7062"/>
  <c r="AM153" i="7062"/>
  <c r="AL153" i="7062"/>
  <c r="AK153" i="7062"/>
  <c r="AN152" i="7062"/>
  <c r="AM152" i="7062"/>
  <c r="AL152" i="7062"/>
  <c r="AK152" i="7062"/>
  <c r="AN151" i="7062"/>
  <c r="AM151" i="7062"/>
  <c r="AL151" i="7062"/>
  <c r="AK151" i="7062"/>
  <c r="AN150" i="7062"/>
  <c r="AM150" i="7062"/>
  <c r="AL150" i="7062"/>
  <c r="AK150" i="7062"/>
  <c r="AN149" i="7062"/>
  <c r="AM149" i="7062"/>
  <c r="AL149" i="7062"/>
  <c r="AK149" i="7062"/>
  <c r="AN148" i="7062"/>
  <c r="AM148" i="7062"/>
  <c r="AL148" i="7062"/>
  <c r="AK148" i="7062"/>
  <c r="AN147" i="7062"/>
  <c r="AM147" i="7062"/>
  <c r="AL147" i="7062"/>
  <c r="AK147" i="7062"/>
  <c r="AN146" i="7062"/>
  <c r="AM146" i="7062"/>
  <c r="AL146" i="7062"/>
  <c r="AK146" i="7062"/>
  <c r="AN145" i="7062"/>
  <c r="AM145" i="7062"/>
  <c r="AL145" i="7062"/>
  <c r="AK145" i="7062"/>
  <c r="AN144" i="7062"/>
  <c r="AM144" i="7062"/>
  <c r="AL144" i="7062"/>
  <c r="AK144" i="7062"/>
  <c r="AN143" i="7062"/>
  <c r="AM143" i="7062"/>
  <c r="AL143" i="7062"/>
  <c r="AK143" i="7062"/>
  <c r="AN142" i="7062"/>
  <c r="AM142" i="7062"/>
  <c r="AL142" i="7062"/>
  <c r="AK142" i="7062"/>
  <c r="AN141" i="7062"/>
  <c r="AM141" i="7062"/>
  <c r="AL141" i="7062"/>
  <c r="AK141" i="7062"/>
  <c r="AN140" i="7062"/>
  <c r="AM140" i="7062"/>
  <c r="AL140" i="7062"/>
  <c r="AK140" i="7062"/>
  <c r="AN139" i="7062"/>
  <c r="AM139" i="7062"/>
  <c r="AL139" i="7062"/>
  <c r="AK139" i="7062"/>
  <c r="AN138" i="7062"/>
  <c r="AM138" i="7062"/>
  <c r="AL138" i="7062"/>
  <c r="AK138" i="7062"/>
  <c r="AN137" i="7062"/>
  <c r="AM137" i="7062"/>
  <c r="AL137" i="7062"/>
  <c r="AK137" i="7062"/>
  <c r="AN136" i="7062"/>
  <c r="AM136" i="7062"/>
  <c r="AL136" i="7062"/>
  <c r="AK136" i="7062"/>
  <c r="AN135" i="7062"/>
  <c r="AM135" i="7062"/>
  <c r="AL135" i="7062"/>
  <c r="AK135" i="7062"/>
  <c r="AN134" i="7062"/>
  <c r="AM134" i="7062"/>
  <c r="AL134" i="7062"/>
  <c r="AK134" i="7062"/>
  <c r="AN133" i="7062"/>
  <c r="AM133" i="7062"/>
  <c r="AL133" i="7062"/>
  <c r="AK133" i="7062"/>
  <c r="AN132" i="7062"/>
  <c r="AM132" i="7062"/>
  <c r="AL132" i="7062"/>
  <c r="AK132" i="7062"/>
  <c r="AN131" i="7062"/>
  <c r="AM131" i="7062"/>
  <c r="AL131" i="7062"/>
  <c r="AK131" i="7062"/>
  <c r="AN130" i="7062"/>
  <c r="AM130" i="7062"/>
  <c r="AL130" i="7062"/>
  <c r="AK130" i="7062"/>
  <c r="AN129" i="7062"/>
  <c r="AM129" i="7062"/>
  <c r="AL129" i="7062"/>
  <c r="AK129" i="7062"/>
  <c r="AN128" i="7062"/>
  <c r="AM128" i="7062"/>
  <c r="AL128" i="7062"/>
  <c r="AK128" i="7062"/>
  <c r="AN127" i="7062"/>
  <c r="AM127" i="7062"/>
  <c r="AL127" i="7062"/>
  <c r="AK127" i="7062"/>
  <c r="AN126" i="7062"/>
  <c r="AM126" i="7062"/>
  <c r="AL126" i="7062"/>
  <c r="AK126" i="7062"/>
  <c r="AN125" i="7062"/>
  <c r="AM125" i="7062"/>
  <c r="AL125" i="7062"/>
  <c r="AK125" i="7062"/>
  <c r="AN124" i="7062"/>
  <c r="AM124" i="7062"/>
  <c r="AL124" i="7062"/>
  <c r="AK124" i="7062"/>
  <c r="AN123" i="7062"/>
  <c r="AM123" i="7062"/>
  <c r="AL123" i="7062"/>
  <c r="AK123" i="7062"/>
  <c r="AN122" i="7062"/>
  <c r="AM122" i="7062"/>
  <c r="AL122" i="7062"/>
  <c r="AK122" i="7062"/>
  <c r="AN121" i="7062"/>
  <c r="AM121" i="7062"/>
  <c r="AL121" i="7062"/>
  <c r="AK121" i="7062"/>
  <c r="AN120" i="7062"/>
  <c r="AM120" i="7062"/>
  <c r="AL120" i="7062"/>
  <c r="AK120" i="7062"/>
  <c r="AN119" i="7062"/>
  <c r="AM119" i="7062"/>
  <c r="AL119" i="7062"/>
  <c r="AK119" i="7062"/>
  <c r="AN118" i="7062"/>
  <c r="AM118" i="7062"/>
  <c r="AL118" i="7062"/>
  <c r="AK118" i="7062"/>
  <c r="AN117" i="7062"/>
  <c r="AM117" i="7062"/>
  <c r="AL117" i="7062"/>
  <c r="AK117" i="7062"/>
  <c r="AN116" i="7062"/>
  <c r="AM116" i="7062"/>
  <c r="AL116" i="7062"/>
  <c r="AK116" i="7062"/>
  <c r="AN115" i="7062"/>
  <c r="AM115" i="7062"/>
  <c r="AL115" i="7062"/>
  <c r="AK115" i="7062"/>
  <c r="AN114" i="7062"/>
  <c r="AM114" i="7062"/>
  <c r="AL114" i="7062"/>
  <c r="AK114" i="7062"/>
  <c r="AN113" i="7062"/>
  <c r="AM113" i="7062"/>
  <c r="AL113" i="7062"/>
  <c r="AK113" i="7062"/>
  <c r="AN112" i="7062"/>
  <c r="AM112" i="7062"/>
  <c r="AL112" i="7062"/>
  <c r="AK112" i="7062"/>
  <c r="AN111" i="7062"/>
  <c r="AM111" i="7062"/>
  <c r="AL111" i="7062"/>
  <c r="AK111" i="7062"/>
  <c r="AN110" i="7062"/>
  <c r="AM110" i="7062"/>
  <c r="AL110" i="7062"/>
  <c r="AK110" i="7062"/>
  <c r="AN109" i="7062"/>
  <c r="AM109" i="7062"/>
  <c r="AL109" i="7062"/>
  <c r="AK109" i="7062"/>
  <c r="AN108" i="7062"/>
  <c r="AM108" i="7062"/>
  <c r="AL108" i="7062"/>
  <c r="AK108" i="7062"/>
  <c r="AN107" i="7062"/>
  <c r="AM107" i="7062"/>
  <c r="AL107" i="7062"/>
  <c r="AK107" i="7062"/>
  <c r="AN106" i="7062"/>
  <c r="AM106" i="7062"/>
  <c r="AL106" i="7062"/>
  <c r="AK106" i="7062"/>
  <c r="AN105" i="7062"/>
  <c r="AM105" i="7062"/>
  <c r="AL105" i="7062"/>
  <c r="AK105" i="7062"/>
  <c r="AN104" i="7062"/>
  <c r="AM104" i="7062"/>
  <c r="AL104" i="7062"/>
  <c r="AK104" i="7062"/>
  <c r="AN103" i="7062"/>
  <c r="AM103" i="7062"/>
  <c r="AL103" i="7062"/>
  <c r="AK103" i="7062"/>
  <c r="AN102" i="7062"/>
  <c r="AM102" i="7062"/>
  <c r="AL102" i="7062"/>
  <c r="AK102" i="7062"/>
  <c r="AN101" i="7062"/>
  <c r="AM101" i="7062"/>
  <c r="AL101" i="7062"/>
  <c r="AK101" i="7062"/>
  <c r="AN100" i="7062"/>
  <c r="AM100" i="7062"/>
  <c r="AL100" i="7062"/>
  <c r="AK100" i="7062"/>
  <c r="AN99" i="7062"/>
  <c r="AM99" i="7062"/>
  <c r="AL99" i="7062"/>
  <c r="AK99" i="7062"/>
  <c r="AN98" i="7062"/>
  <c r="AM98" i="7062"/>
  <c r="AL98" i="7062"/>
  <c r="AK98" i="7062"/>
  <c r="AN97" i="7062"/>
  <c r="AM97" i="7062"/>
  <c r="AL97" i="7062"/>
  <c r="AK97" i="7062"/>
  <c r="AN96" i="7062"/>
  <c r="AM96" i="7062"/>
  <c r="AL96" i="7062"/>
  <c r="AK96" i="7062"/>
  <c r="AN95" i="7062"/>
  <c r="AM95" i="7062"/>
  <c r="AL95" i="7062"/>
  <c r="AK95" i="7062"/>
  <c r="AN94" i="7062"/>
  <c r="AM94" i="7062"/>
  <c r="AL94" i="7062"/>
  <c r="AK94" i="7062"/>
  <c r="AN93" i="7062"/>
  <c r="AM93" i="7062"/>
  <c r="AL93" i="7062"/>
  <c r="AK93" i="7062"/>
  <c r="AN92" i="7062"/>
  <c r="AM92" i="7062"/>
  <c r="AL92" i="7062"/>
  <c r="AK92" i="7062"/>
  <c r="AN91" i="7062"/>
  <c r="AM91" i="7062"/>
  <c r="AL91" i="7062"/>
  <c r="AK91" i="7062"/>
  <c r="AN90" i="7062"/>
  <c r="AM90" i="7062"/>
  <c r="AL90" i="7062"/>
  <c r="AK90" i="7062"/>
  <c r="AN89" i="7062"/>
  <c r="AM89" i="7062"/>
  <c r="AL89" i="7062"/>
  <c r="AK89" i="7062"/>
  <c r="AN88" i="7062"/>
  <c r="AM88" i="7062"/>
  <c r="AL88" i="7062"/>
  <c r="AK88" i="7062"/>
  <c r="AN87" i="7062"/>
  <c r="AM87" i="7062"/>
  <c r="AL87" i="7062"/>
  <c r="AK87" i="7062"/>
  <c r="AN86" i="7062"/>
  <c r="AM86" i="7062"/>
  <c r="AL86" i="7062"/>
  <c r="AK86" i="7062"/>
  <c r="AN85" i="7062"/>
  <c r="AM85" i="7062"/>
  <c r="AL85" i="7062"/>
  <c r="AK85" i="7062"/>
  <c r="AN84" i="7062"/>
  <c r="AM84" i="7062"/>
  <c r="AL84" i="7062"/>
  <c r="AK84" i="7062"/>
  <c r="AN83" i="7062"/>
  <c r="AM83" i="7062"/>
  <c r="AL83" i="7062"/>
  <c r="AK83" i="7062"/>
  <c r="AN82" i="7062"/>
  <c r="AM82" i="7062"/>
  <c r="AL82" i="7062"/>
  <c r="AK82" i="7062"/>
  <c r="AN81" i="7062"/>
  <c r="AM81" i="7062"/>
  <c r="AL81" i="7062"/>
  <c r="AK81" i="7062"/>
  <c r="AN80" i="7062"/>
  <c r="AM80" i="7062"/>
  <c r="AL80" i="7062"/>
  <c r="AK80" i="7062"/>
  <c r="AN79" i="7062"/>
  <c r="AM79" i="7062"/>
  <c r="AL79" i="7062"/>
  <c r="AK79" i="7062"/>
  <c r="AN78" i="7062"/>
  <c r="AM78" i="7062"/>
  <c r="AL78" i="7062"/>
  <c r="AK78" i="7062"/>
  <c r="AN77" i="7062"/>
  <c r="AM77" i="7062"/>
  <c r="AL77" i="7062"/>
  <c r="AK77" i="7062"/>
  <c r="AN76" i="7062"/>
  <c r="AM76" i="7062"/>
  <c r="AL76" i="7062"/>
  <c r="AK76" i="7062"/>
  <c r="AN75" i="7062"/>
  <c r="AM75" i="7062"/>
  <c r="AL75" i="7062"/>
  <c r="AK75" i="7062"/>
  <c r="AN74" i="7062"/>
  <c r="AM74" i="7062"/>
  <c r="AL74" i="7062"/>
  <c r="AK74" i="7062"/>
  <c r="AN73" i="7062"/>
  <c r="AM73" i="7062"/>
  <c r="AL73" i="7062"/>
  <c r="AK73" i="7062"/>
  <c r="AN72" i="7062"/>
  <c r="AM72" i="7062"/>
  <c r="AL72" i="7062"/>
  <c r="AK72" i="7062"/>
  <c r="AN71" i="7062"/>
  <c r="AM71" i="7062"/>
  <c r="AL71" i="7062"/>
  <c r="AK71" i="7062"/>
  <c r="AN70" i="7062"/>
  <c r="AM70" i="7062"/>
  <c r="AL70" i="7062"/>
  <c r="AK70" i="7062"/>
  <c r="AN69" i="7062"/>
  <c r="AM69" i="7062"/>
  <c r="AL69" i="7062"/>
  <c r="AK69" i="7062"/>
  <c r="AN68" i="7062"/>
  <c r="AM68" i="7062"/>
  <c r="AL68" i="7062"/>
  <c r="AK68" i="7062"/>
  <c r="AN67" i="7062"/>
  <c r="AM67" i="7062"/>
  <c r="AL67" i="7062"/>
  <c r="AK67" i="7062"/>
  <c r="AN66" i="7062"/>
  <c r="AM66" i="7062"/>
  <c r="AL66" i="7062"/>
  <c r="AK66" i="7062"/>
  <c r="AN65" i="7062"/>
  <c r="AM65" i="7062"/>
  <c r="AL65" i="7062"/>
  <c r="AK65" i="7062"/>
  <c r="AN64" i="7062"/>
  <c r="AM64" i="7062"/>
  <c r="AL64" i="7062"/>
  <c r="AK64" i="7062"/>
  <c r="AN63" i="7062"/>
  <c r="AM63" i="7062"/>
  <c r="AL63" i="7062"/>
  <c r="AK63" i="7062"/>
  <c r="AJ63" i="7062" s="1"/>
  <c r="AN62" i="7062"/>
  <c r="AM62" i="7062"/>
  <c r="AL62" i="7062"/>
  <c r="AK62" i="7062"/>
  <c r="AJ62" i="7062" s="1"/>
  <c r="AN61" i="7062"/>
  <c r="AM61" i="7062"/>
  <c r="AL61" i="7062"/>
  <c r="AK61" i="7062"/>
  <c r="AN60" i="7062"/>
  <c r="AM60" i="7062"/>
  <c r="AL60" i="7062"/>
  <c r="AK60" i="7062"/>
  <c r="AN59" i="7062"/>
  <c r="AM59" i="7062"/>
  <c r="AL59" i="7062"/>
  <c r="AJ59" i="7062" s="1"/>
  <c r="AK59" i="7062"/>
  <c r="AS58" i="7062"/>
  <c r="AR58" i="7062"/>
  <c r="AT58" i="7062" s="1"/>
  <c r="AQ58" i="7062"/>
  <c r="AN58" i="7062"/>
  <c r="AM58" i="7062"/>
  <c r="AL58" i="7062"/>
  <c r="AK58" i="7062"/>
  <c r="AS57" i="7062"/>
  <c r="AR57" i="7062"/>
  <c r="AT57" i="7062" s="1"/>
  <c r="AQ57" i="7062"/>
  <c r="AN57" i="7062"/>
  <c r="AM57" i="7062"/>
  <c r="AL57" i="7062"/>
  <c r="AK57" i="7062"/>
  <c r="AS56" i="7062"/>
  <c r="AR56" i="7062"/>
  <c r="AT56" i="7062" s="1"/>
  <c r="AQ56" i="7062"/>
  <c r="AN56" i="7062"/>
  <c r="AM56" i="7062"/>
  <c r="AL56" i="7062"/>
  <c r="AK56" i="7062"/>
  <c r="AS55" i="7062"/>
  <c r="AR55" i="7062"/>
  <c r="AT55" i="7062" s="1"/>
  <c r="AQ55" i="7062"/>
  <c r="AN55" i="7062"/>
  <c r="AM55" i="7062"/>
  <c r="AL55" i="7062"/>
  <c r="AK55" i="7062"/>
  <c r="AS54" i="7062"/>
  <c r="AR54" i="7062"/>
  <c r="AT54" i="7062" s="1"/>
  <c r="AQ54" i="7062"/>
  <c r="AN54" i="7062"/>
  <c r="AM54" i="7062"/>
  <c r="AL54" i="7062"/>
  <c r="AK54" i="7062"/>
  <c r="AS53" i="7062"/>
  <c r="AR53" i="7062"/>
  <c r="AT53" i="7062" s="1"/>
  <c r="AQ53" i="7062"/>
  <c r="AN53" i="7062"/>
  <c r="AM53" i="7062"/>
  <c r="AL53" i="7062"/>
  <c r="AK53" i="7062"/>
  <c r="AS52" i="7062"/>
  <c r="AR52" i="7062"/>
  <c r="AT52" i="7062" s="1"/>
  <c r="AQ52" i="7062"/>
  <c r="AN52" i="7062"/>
  <c r="AM52" i="7062"/>
  <c r="AL52" i="7062"/>
  <c r="AK52" i="7062"/>
  <c r="AS51" i="7062"/>
  <c r="AR51" i="7062"/>
  <c r="AT51" i="7062" s="1"/>
  <c r="AQ51" i="7062"/>
  <c r="AN51" i="7062"/>
  <c r="AM51" i="7062"/>
  <c r="AL51" i="7062"/>
  <c r="AK51" i="7062"/>
  <c r="AS50" i="7062"/>
  <c r="AR50" i="7062"/>
  <c r="AT50" i="7062" s="1"/>
  <c r="AQ50" i="7062"/>
  <c r="AN50" i="7062"/>
  <c r="AM50" i="7062"/>
  <c r="AL50" i="7062"/>
  <c r="AK50" i="7062"/>
  <c r="AS49" i="7062"/>
  <c r="AR49" i="7062"/>
  <c r="AT49" i="7062" s="1"/>
  <c r="AQ49" i="7062"/>
  <c r="AN49" i="7062"/>
  <c r="AM49" i="7062"/>
  <c r="AL49" i="7062"/>
  <c r="AK49" i="7062"/>
  <c r="AS48" i="7062"/>
  <c r="AR48" i="7062"/>
  <c r="AT48" i="7062" s="1"/>
  <c r="AQ48" i="7062"/>
  <c r="AN48" i="7062"/>
  <c r="AM48" i="7062"/>
  <c r="AL48" i="7062"/>
  <c r="AK48" i="7062"/>
  <c r="AS47" i="7062"/>
  <c r="AR47" i="7062"/>
  <c r="AT47" i="7062" s="1"/>
  <c r="AQ47" i="7062"/>
  <c r="AN47" i="7062"/>
  <c r="AM47" i="7062"/>
  <c r="AL47" i="7062"/>
  <c r="AK47" i="7062"/>
  <c r="AS46" i="7062"/>
  <c r="AR46" i="7062"/>
  <c r="AT46" i="7062" s="1"/>
  <c r="AQ46" i="7062"/>
  <c r="AN46" i="7062"/>
  <c r="AM46" i="7062"/>
  <c r="AL46" i="7062"/>
  <c r="AK46" i="7062"/>
  <c r="AS45" i="7062"/>
  <c r="AR45" i="7062"/>
  <c r="AT45" i="7062" s="1"/>
  <c r="AQ45" i="7062"/>
  <c r="AN45" i="7062"/>
  <c r="AM45" i="7062"/>
  <c r="AL45" i="7062"/>
  <c r="AK45" i="7062"/>
  <c r="AS44" i="7062"/>
  <c r="AR44" i="7062"/>
  <c r="AT44" i="7062" s="1"/>
  <c r="AQ44" i="7062"/>
  <c r="AN44" i="7062"/>
  <c r="AM44" i="7062"/>
  <c r="AL44" i="7062"/>
  <c r="AK44" i="7062"/>
  <c r="AS43" i="7062"/>
  <c r="AR43" i="7062"/>
  <c r="AT43" i="7062" s="1"/>
  <c r="AQ43" i="7062"/>
  <c r="AN43" i="7062"/>
  <c r="AM43" i="7062"/>
  <c r="AL43" i="7062"/>
  <c r="AK43" i="7062"/>
  <c r="AS42" i="7062"/>
  <c r="AR42" i="7062"/>
  <c r="AT42" i="7062" s="1"/>
  <c r="AQ42" i="7062"/>
  <c r="AN42" i="7062"/>
  <c r="AM42" i="7062"/>
  <c r="AL42" i="7062"/>
  <c r="AK42" i="7062"/>
  <c r="AS41" i="7062"/>
  <c r="AR41" i="7062"/>
  <c r="AT41" i="7062" s="1"/>
  <c r="AQ41" i="7062"/>
  <c r="AN41" i="7062"/>
  <c r="AM41" i="7062"/>
  <c r="AL41" i="7062"/>
  <c r="AK41" i="7062"/>
  <c r="AS40" i="7062"/>
  <c r="AR40" i="7062"/>
  <c r="AT40" i="7062" s="1"/>
  <c r="AQ40" i="7062"/>
  <c r="AN40" i="7062"/>
  <c r="AM40" i="7062"/>
  <c r="AL40" i="7062"/>
  <c r="AK40" i="7062"/>
  <c r="AS39" i="7062"/>
  <c r="AR39" i="7062"/>
  <c r="AT39" i="7062" s="1"/>
  <c r="AQ39" i="7062"/>
  <c r="AN39" i="7062"/>
  <c r="AM39" i="7062"/>
  <c r="AL39" i="7062"/>
  <c r="AK39" i="7062"/>
  <c r="AS38" i="7062"/>
  <c r="AR38" i="7062"/>
  <c r="AT38" i="7062" s="1"/>
  <c r="AQ38" i="7062"/>
  <c r="AN38" i="7062"/>
  <c r="AM38" i="7062"/>
  <c r="AL38" i="7062"/>
  <c r="AK38" i="7062"/>
  <c r="AS37" i="7062"/>
  <c r="AR37" i="7062"/>
  <c r="AT37" i="7062" s="1"/>
  <c r="AQ37" i="7062"/>
  <c r="AN37" i="7062"/>
  <c r="AM37" i="7062"/>
  <c r="AL37" i="7062"/>
  <c r="AK37" i="7062"/>
  <c r="AS36" i="7062"/>
  <c r="AR36" i="7062"/>
  <c r="AT36" i="7062" s="1"/>
  <c r="AQ36" i="7062"/>
  <c r="AN36" i="7062"/>
  <c r="AM36" i="7062"/>
  <c r="AL36" i="7062"/>
  <c r="AK36" i="7062"/>
  <c r="AS35" i="7062"/>
  <c r="AR35" i="7062"/>
  <c r="AT35" i="7062" s="1"/>
  <c r="AQ35" i="7062"/>
  <c r="AN35" i="7062"/>
  <c r="AM35" i="7062"/>
  <c r="AL35" i="7062"/>
  <c r="AK35" i="7062"/>
  <c r="AS34" i="7062"/>
  <c r="AR34" i="7062"/>
  <c r="AT34" i="7062" s="1"/>
  <c r="AQ34" i="7062"/>
  <c r="AN34" i="7062"/>
  <c r="AM34" i="7062"/>
  <c r="AL34" i="7062"/>
  <c r="AK34" i="7062"/>
  <c r="AS33" i="7062"/>
  <c r="AR33" i="7062"/>
  <c r="AT33" i="7062" s="1"/>
  <c r="AQ33" i="7062"/>
  <c r="AN33" i="7062"/>
  <c r="AM33" i="7062"/>
  <c r="AL33" i="7062"/>
  <c r="AK33" i="7062"/>
  <c r="AS32" i="7062"/>
  <c r="AR32" i="7062"/>
  <c r="AT32" i="7062" s="1"/>
  <c r="AQ32" i="7062"/>
  <c r="AN32" i="7062"/>
  <c r="AM32" i="7062"/>
  <c r="AL32" i="7062"/>
  <c r="AK32" i="7062"/>
  <c r="AS31" i="7062"/>
  <c r="AR31" i="7062"/>
  <c r="AT31" i="7062" s="1"/>
  <c r="AQ31" i="7062"/>
  <c r="AN31" i="7062"/>
  <c r="AM31" i="7062"/>
  <c r="AL31" i="7062"/>
  <c r="AK31" i="7062"/>
  <c r="AS30" i="7062"/>
  <c r="AR30" i="7062"/>
  <c r="AT30" i="7062" s="1"/>
  <c r="AQ30" i="7062"/>
  <c r="AN30" i="7062"/>
  <c r="AM30" i="7062"/>
  <c r="AL30" i="7062"/>
  <c r="AK30" i="7062"/>
  <c r="AS29" i="7062"/>
  <c r="AR29" i="7062"/>
  <c r="AT29" i="7062" s="1"/>
  <c r="AQ29" i="7062"/>
  <c r="AN29" i="7062"/>
  <c r="AM29" i="7062"/>
  <c r="AL29" i="7062"/>
  <c r="AJ29" i="7062" s="1"/>
  <c r="AK29" i="7062"/>
  <c r="AS28" i="7062"/>
  <c r="AR28" i="7062"/>
  <c r="AT28" i="7062" s="1"/>
  <c r="AQ28" i="7062"/>
  <c r="AN28" i="7062"/>
  <c r="AM28" i="7062"/>
  <c r="AL28" i="7062"/>
  <c r="AJ28" i="7062" s="1"/>
  <c r="AK28" i="7062"/>
  <c r="AS27" i="7062"/>
  <c r="AR27" i="7062"/>
  <c r="AT27" i="7062" s="1"/>
  <c r="AQ27" i="7062"/>
  <c r="AN27" i="7062"/>
  <c r="AM27" i="7062"/>
  <c r="AL27" i="7062"/>
  <c r="AK27" i="7062"/>
  <c r="AS26" i="7062"/>
  <c r="AR26" i="7062"/>
  <c r="AT26" i="7062" s="1"/>
  <c r="AQ26" i="7062"/>
  <c r="AN26" i="7062"/>
  <c r="AM26" i="7062"/>
  <c r="AL26" i="7062"/>
  <c r="AK26" i="7062"/>
  <c r="AS25" i="7062"/>
  <c r="AR25" i="7062"/>
  <c r="AT25" i="7062" s="1"/>
  <c r="AQ25" i="7062"/>
  <c r="AN25" i="7062"/>
  <c r="AM25" i="7062"/>
  <c r="AL25" i="7062"/>
  <c r="AJ25" i="7062" s="1"/>
  <c r="AK25" i="7062"/>
  <c r="AS24" i="7062"/>
  <c r="AR24" i="7062"/>
  <c r="AT24" i="7062" s="1"/>
  <c r="AQ24" i="7062"/>
  <c r="AN24" i="7062"/>
  <c r="AM24" i="7062"/>
  <c r="AL24" i="7062"/>
  <c r="AJ24" i="7062" s="1"/>
  <c r="AK24" i="7062"/>
  <c r="AS23" i="7062"/>
  <c r="AR23" i="7062"/>
  <c r="AT23" i="7062" s="1"/>
  <c r="AQ23" i="7062"/>
  <c r="AN23" i="7062"/>
  <c r="AM23" i="7062"/>
  <c r="AL23" i="7062"/>
  <c r="AK23" i="7062"/>
  <c r="AS22" i="7062"/>
  <c r="AR22" i="7062"/>
  <c r="AT22" i="7062" s="1"/>
  <c r="AQ22" i="7062"/>
  <c r="AN22" i="7062"/>
  <c r="AM22" i="7062"/>
  <c r="AL22" i="7062"/>
  <c r="AK22" i="7062"/>
  <c r="AS21" i="7062"/>
  <c r="AR21" i="7062"/>
  <c r="AT21" i="7062" s="1"/>
  <c r="AQ21" i="7062"/>
  <c r="AN21" i="7062"/>
  <c r="AM21" i="7062"/>
  <c r="AL21" i="7062"/>
  <c r="AJ21" i="7062" s="1"/>
  <c r="AK21" i="7062"/>
  <c r="AS20" i="7062"/>
  <c r="AR20" i="7062"/>
  <c r="AT20" i="7062" s="1"/>
  <c r="AQ20" i="7062"/>
  <c r="AN20" i="7062"/>
  <c r="AM20" i="7062"/>
  <c r="AL20" i="7062"/>
  <c r="AJ20" i="7062" s="1"/>
  <c r="AK20" i="7062"/>
  <c r="AS19" i="7062"/>
  <c r="AR19" i="7062"/>
  <c r="AT19" i="7062" s="1"/>
  <c r="AQ19" i="7062"/>
  <c r="AN19" i="7062"/>
  <c r="AM19" i="7062"/>
  <c r="AL19" i="7062"/>
  <c r="AK19" i="7062"/>
  <c r="AS18" i="7062"/>
  <c r="AR18" i="7062"/>
  <c r="AT18" i="7062" s="1"/>
  <c r="AQ18" i="7062"/>
  <c r="AN18" i="7062"/>
  <c r="AM18" i="7062"/>
  <c r="AL18" i="7062"/>
  <c r="AK18" i="7062"/>
  <c r="AS17" i="7062"/>
  <c r="AR17" i="7062"/>
  <c r="AT17" i="7062" s="1"/>
  <c r="AQ17" i="7062"/>
  <c r="AN17" i="7062"/>
  <c r="AM17" i="7062"/>
  <c r="AL17" i="7062"/>
  <c r="AJ17" i="7062" s="1"/>
  <c r="AK17" i="7062"/>
  <c r="AS16" i="7062"/>
  <c r="AR16" i="7062"/>
  <c r="AT16" i="7062" s="1"/>
  <c r="AQ16" i="7062"/>
  <c r="AN16" i="7062"/>
  <c r="AM16" i="7062"/>
  <c r="AL16" i="7062"/>
  <c r="AJ16" i="7062" s="1"/>
  <c r="AK16" i="7062"/>
  <c r="AS15" i="7062"/>
  <c r="AR15" i="7062"/>
  <c r="AT15" i="7062" s="1"/>
  <c r="AQ15" i="7062"/>
  <c r="AN15" i="7062"/>
  <c r="AM15" i="7062"/>
  <c r="AL15" i="7062"/>
  <c r="AK15" i="7062"/>
  <c r="AS14" i="7062"/>
  <c r="AR14" i="7062"/>
  <c r="AT14" i="7062" s="1"/>
  <c r="AQ14" i="7062"/>
  <c r="AN14" i="7062"/>
  <c r="AM14" i="7062"/>
  <c r="AL14" i="7062"/>
  <c r="AK14" i="7062"/>
  <c r="AS13" i="7062"/>
  <c r="AR13" i="7062"/>
  <c r="AT13" i="7062" s="1"/>
  <c r="AQ13" i="7062"/>
  <c r="AN13" i="7062"/>
  <c r="AM13" i="7062"/>
  <c r="AL13" i="7062"/>
  <c r="AK13" i="7062"/>
  <c r="AS12" i="7062"/>
  <c r="AR12" i="7062"/>
  <c r="AT12" i="7062" s="1"/>
  <c r="AQ12" i="7062"/>
  <c r="AN12" i="7062"/>
  <c r="AM12" i="7062"/>
  <c r="AL12" i="7062"/>
  <c r="AK12" i="7062"/>
  <c r="AS11" i="7062"/>
  <c r="AR11" i="7062"/>
  <c r="AT11" i="7062" s="1"/>
  <c r="AQ11" i="7062"/>
  <c r="AN11" i="7062"/>
  <c r="AM11" i="7062"/>
  <c r="AL11" i="7062"/>
  <c r="AK11" i="7062"/>
  <c r="AS10" i="7062"/>
  <c r="AR10" i="7062"/>
  <c r="AT10" i="7062" s="1"/>
  <c r="AQ10" i="7062"/>
  <c r="AN10" i="7062"/>
  <c r="AM10" i="7062"/>
  <c r="AL10" i="7062"/>
  <c r="AK10" i="7062"/>
  <c r="AS9" i="7062"/>
  <c r="AR9" i="7062"/>
  <c r="AT9" i="7062" s="1"/>
  <c r="AQ9" i="7062"/>
  <c r="AN9" i="7062"/>
  <c r="AM9" i="7062"/>
  <c r="AL9" i="7062"/>
  <c r="AK9" i="7062"/>
  <c r="AS8" i="7062"/>
  <c r="AR8" i="7062"/>
  <c r="AT8" i="7062" s="1"/>
  <c r="AQ8" i="7062"/>
  <c r="AN8" i="7062"/>
  <c r="AM8" i="7062"/>
  <c r="AL8" i="7062"/>
  <c r="AK8" i="7062"/>
  <c r="AS7" i="7062"/>
  <c r="AR7" i="7062"/>
  <c r="AT7" i="7062" s="1"/>
  <c r="AQ7" i="7062"/>
  <c r="AN7" i="7062"/>
  <c r="AM7" i="7062"/>
  <c r="AL7" i="7062"/>
  <c r="AK7" i="7062"/>
  <c r="AS6" i="7062"/>
  <c r="AR6" i="7062"/>
  <c r="AT6" i="7062" s="1"/>
  <c r="AQ6" i="7062"/>
  <c r="AN6" i="7062"/>
  <c r="AM6" i="7062"/>
  <c r="AL6" i="7062"/>
  <c r="AK6" i="7062"/>
  <c r="AS5" i="7062"/>
  <c r="AR5" i="7062"/>
  <c r="AT5" i="7062" s="1"/>
  <c r="AQ5" i="7062"/>
  <c r="AN5" i="7062"/>
  <c r="AM5" i="7062"/>
  <c r="AL5" i="7062"/>
  <c r="AK5" i="7062"/>
  <c r="AS4" i="7062"/>
  <c r="AR4" i="7062"/>
  <c r="AT4" i="7062" s="1"/>
  <c r="AQ4" i="7062"/>
  <c r="AN4" i="7062"/>
  <c r="AM4" i="7062"/>
  <c r="AL4" i="7062"/>
  <c r="AK4" i="7062"/>
  <c r="AN3" i="7062"/>
  <c r="AM3" i="7062"/>
  <c r="AL3" i="7062"/>
  <c r="AK3" i="7062"/>
  <c r="BD11" i="7059"/>
  <c r="BC11" i="7059"/>
  <c r="BE11" i="7059" s="1"/>
  <c r="BD10" i="7059"/>
  <c r="BC10" i="7059"/>
  <c r="BE10" i="7059" s="1"/>
  <c r="BD9" i="7059"/>
  <c r="BC9" i="7059"/>
  <c r="BE9" i="7059" s="1"/>
  <c r="BD8" i="7059"/>
  <c r="BC8" i="7059"/>
  <c r="BE8" i="7059" s="1"/>
  <c r="BD7" i="7059"/>
  <c r="BC7" i="7059"/>
  <c r="BE7" i="7059" s="1"/>
  <c r="BD6" i="7059"/>
  <c r="BC6" i="7059"/>
  <c r="BE6" i="7059" s="1"/>
  <c r="BD5" i="7059"/>
  <c r="BC5" i="7059"/>
  <c r="BE5" i="7059" s="1"/>
  <c r="BD4" i="7059"/>
  <c r="AZ4" i="7059" s="1"/>
  <c r="BC4" i="7059"/>
  <c r="BE4" i="7059" s="1"/>
  <c r="BD106" i="7061"/>
  <c r="BC106" i="7061"/>
  <c r="BE106" i="7061" s="1"/>
  <c r="BD105" i="7061"/>
  <c r="BC105" i="7061"/>
  <c r="BE105" i="7061" s="1"/>
  <c r="BD104" i="7061"/>
  <c r="BC104" i="7061"/>
  <c r="BE104" i="7061" s="1"/>
  <c r="BD103" i="7061"/>
  <c r="BC103" i="7061"/>
  <c r="BE103" i="7061" s="1"/>
  <c r="BD102" i="7061"/>
  <c r="BC102" i="7061"/>
  <c r="BE102" i="7061" s="1"/>
  <c r="BD101" i="7061"/>
  <c r="BC101" i="7061"/>
  <c r="BE101" i="7061" s="1"/>
  <c r="BE100" i="7061"/>
  <c r="BD100" i="7061"/>
  <c r="BC100" i="7061"/>
  <c r="BD99" i="7061"/>
  <c r="BC99" i="7061"/>
  <c r="BE99" i="7061" s="1"/>
  <c r="BD98" i="7061"/>
  <c r="BC98" i="7061"/>
  <c r="BE98" i="7061" s="1"/>
  <c r="BD97" i="7061"/>
  <c r="BC97" i="7061"/>
  <c r="BE97" i="7061" s="1"/>
  <c r="BD96" i="7061"/>
  <c r="BC96" i="7061"/>
  <c r="BE96" i="7061" s="1"/>
  <c r="BD95" i="7061"/>
  <c r="BC95" i="7061"/>
  <c r="BE95" i="7061" s="1"/>
  <c r="BD94" i="7061"/>
  <c r="BC94" i="7061"/>
  <c r="BE94" i="7061" s="1"/>
  <c r="BD93" i="7061"/>
  <c r="BC93" i="7061"/>
  <c r="BE93" i="7061" s="1"/>
  <c r="BD92" i="7061"/>
  <c r="BC92" i="7061"/>
  <c r="BE92" i="7061" s="1"/>
  <c r="BD91" i="7061"/>
  <c r="BC91" i="7061"/>
  <c r="BE91" i="7061" s="1"/>
  <c r="BD90" i="7061"/>
  <c r="BC90" i="7061"/>
  <c r="BE90" i="7061" s="1"/>
  <c r="BD89" i="7061"/>
  <c r="BC89" i="7061"/>
  <c r="BE89" i="7061" s="1"/>
  <c r="BD88" i="7061"/>
  <c r="BC88" i="7061"/>
  <c r="BE88" i="7061" s="1"/>
  <c r="BD87" i="7061"/>
  <c r="BC87" i="7061"/>
  <c r="BE87" i="7061" s="1"/>
  <c r="BD86" i="7061"/>
  <c r="BC86" i="7061"/>
  <c r="BE86" i="7061" s="1"/>
  <c r="BD85" i="7061"/>
  <c r="BC85" i="7061"/>
  <c r="BE85" i="7061" s="1"/>
  <c r="BD84" i="7061"/>
  <c r="BC84" i="7061"/>
  <c r="BE84" i="7061" s="1"/>
  <c r="BD83" i="7061"/>
  <c r="BC83" i="7061"/>
  <c r="BE83" i="7061" s="1"/>
  <c r="BD82" i="7061"/>
  <c r="BC82" i="7061"/>
  <c r="BE82" i="7061" s="1"/>
  <c r="BD81" i="7061"/>
  <c r="BC81" i="7061"/>
  <c r="BE81" i="7061" s="1"/>
  <c r="BD80" i="7061"/>
  <c r="BC80" i="7061"/>
  <c r="BE80" i="7061" s="1"/>
  <c r="BD79" i="7061"/>
  <c r="BC79" i="7061"/>
  <c r="BE79" i="7061" s="1"/>
  <c r="BD78" i="7061"/>
  <c r="BC78" i="7061"/>
  <c r="BE78" i="7061" s="1"/>
  <c r="BD77" i="7061"/>
  <c r="BC77" i="7061"/>
  <c r="BE77" i="7061" s="1"/>
  <c r="BD76" i="7061"/>
  <c r="BC76" i="7061"/>
  <c r="BE76" i="7061" s="1"/>
  <c r="BD75" i="7061"/>
  <c r="BC75" i="7061"/>
  <c r="BE75" i="7061" s="1"/>
  <c r="BD74" i="7061"/>
  <c r="BC74" i="7061"/>
  <c r="BE74" i="7061" s="1"/>
  <c r="BD73" i="7061"/>
  <c r="BC73" i="7061"/>
  <c r="BE73" i="7061" s="1"/>
  <c r="BD72" i="7061"/>
  <c r="BC72" i="7061"/>
  <c r="BE72" i="7061" s="1"/>
  <c r="BD71" i="7061"/>
  <c r="BC71" i="7061"/>
  <c r="BE71" i="7061" s="1"/>
  <c r="BD70" i="7061"/>
  <c r="BC70" i="7061"/>
  <c r="BE70" i="7061" s="1"/>
  <c r="BD69" i="7061"/>
  <c r="BC69" i="7061"/>
  <c r="BE69" i="7061" s="1"/>
  <c r="BE68" i="7061"/>
  <c r="BD68" i="7061"/>
  <c r="BC68" i="7061"/>
  <c r="BD67" i="7061"/>
  <c r="BC67" i="7061"/>
  <c r="BE67" i="7061" s="1"/>
  <c r="BD66" i="7061"/>
  <c r="BC66" i="7061"/>
  <c r="BE66" i="7061" s="1"/>
  <c r="BD65" i="7061"/>
  <c r="BC65" i="7061"/>
  <c r="BE65" i="7061" s="1"/>
  <c r="BD64" i="7061"/>
  <c r="BC64" i="7061"/>
  <c r="BE64" i="7061" s="1"/>
  <c r="BD63" i="7061"/>
  <c r="BC63" i="7061"/>
  <c r="BE63" i="7061" s="1"/>
  <c r="BD62" i="7061"/>
  <c r="BC62" i="7061"/>
  <c r="BE62" i="7061" s="1"/>
  <c r="BD61" i="7061"/>
  <c r="BC61" i="7061"/>
  <c r="BE61" i="7061" s="1"/>
  <c r="BD60" i="7061"/>
  <c r="BC60" i="7061"/>
  <c r="BE60" i="7061" s="1"/>
  <c r="BD59" i="7061"/>
  <c r="BC59" i="7061"/>
  <c r="BE59" i="7061" s="1"/>
  <c r="BD58" i="7061"/>
  <c r="BC58" i="7061"/>
  <c r="BE58" i="7061" s="1"/>
  <c r="BD57" i="7061"/>
  <c r="BC57" i="7061"/>
  <c r="BE57" i="7061" s="1"/>
  <c r="BD56" i="7061"/>
  <c r="BC56" i="7061"/>
  <c r="BE56" i="7061" s="1"/>
  <c r="BD55" i="7061"/>
  <c r="BC55" i="7061"/>
  <c r="BE55" i="7061" s="1"/>
  <c r="BD54" i="7061"/>
  <c r="BC54" i="7061"/>
  <c r="BE54" i="7061" s="1"/>
  <c r="BD53" i="7061"/>
  <c r="BC53" i="7061"/>
  <c r="BE53" i="7061" s="1"/>
  <c r="BD52" i="7061"/>
  <c r="BC52" i="7061"/>
  <c r="BE52" i="7061" s="1"/>
  <c r="BD51" i="7061"/>
  <c r="BC51" i="7061"/>
  <c r="BE51" i="7061" s="1"/>
  <c r="BD50" i="7061"/>
  <c r="BC50" i="7061"/>
  <c r="BE50" i="7061" s="1"/>
  <c r="BD49" i="7061"/>
  <c r="BC49" i="7061"/>
  <c r="BE49" i="7061" s="1"/>
  <c r="BD48" i="7061"/>
  <c r="BC48" i="7061"/>
  <c r="BE48" i="7061" s="1"/>
  <c r="BD47" i="7061"/>
  <c r="BC47" i="7061"/>
  <c r="BE47" i="7061" s="1"/>
  <c r="BD46" i="7061"/>
  <c r="BC46" i="7061"/>
  <c r="BE46" i="7061" s="1"/>
  <c r="BD45" i="7061"/>
  <c r="BC45" i="7061"/>
  <c r="BE45" i="7061" s="1"/>
  <c r="BD44" i="7061"/>
  <c r="BC44" i="7061"/>
  <c r="BE44" i="7061" s="1"/>
  <c r="BD43" i="7061"/>
  <c r="BC43" i="7061"/>
  <c r="BE43" i="7061" s="1"/>
  <c r="BD42" i="7061"/>
  <c r="BC42" i="7061"/>
  <c r="BE42" i="7061" s="1"/>
  <c r="AY106" i="7061"/>
  <c r="AX106" i="7061"/>
  <c r="AW106" i="7061"/>
  <c r="AV106" i="7061"/>
  <c r="AQ106" i="7061"/>
  <c r="AC106" i="7061"/>
  <c r="AY105" i="7061"/>
  <c r="AX105" i="7061"/>
  <c r="AW105" i="7061"/>
  <c r="AV105" i="7061"/>
  <c r="AQ105" i="7061"/>
  <c r="AC105" i="7061"/>
  <c r="AY104" i="7061"/>
  <c r="AX104" i="7061"/>
  <c r="AW104" i="7061"/>
  <c r="AV104" i="7061"/>
  <c r="AQ104" i="7061"/>
  <c r="AC104" i="7061"/>
  <c r="AY103" i="7061"/>
  <c r="AX103" i="7061"/>
  <c r="AW103" i="7061"/>
  <c r="AV103" i="7061"/>
  <c r="AQ103" i="7061"/>
  <c r="AC103" i="7061"/>
  <c r="AY102" i="7061"/>
  <c r="AX102" i="7061"/>
  <c r="AW102" i="7061"/>
  <c r="AV102" i="7061"/>
  <c r="AQ102" i="7061"/>
  <c r="AC102" i="7061"/>
  <c r="AY101" i="7061"/>
  <c r="AX101" i="7061"/>
  <c r="AW101" i="7061"/>
  <c r="AV101" i="7061"/>
  <c r="AQ101" i="7061"/>
  <c r="AC101" i="7061"/>
  <c r="AY100" i="7061"/>
  <c r="AX100" i="7061"/>
  <c r="AW100" i="7061"/>
  <c r="AV100" i="7061"/>
  <c r="AQ100" i="7061"/>
  <c r="AC100" i="7061"/>
  <c r="AY99" i="7061"/>
  <c r="AX99" i="7061"/>
  <c r="AW99" i="7061"/>
  <c r="AV99" i="7061"/>
  <c r="AQ99" i="7061"/>
  <c r="AC99" i="7061"/>
  <c r="AY98" i="7061"/>
  <c r="AX98" i="7061"/>
  <c r="AW98" i="7061"/>
  <c r="AV98" i="7061"/>
  <c r="AQ98" i="7061"/>
  <c r="AC98" i="7061"/>
  <c r="AY97" i="7061"/>
  <c r="AX97" i="7061"/>
  <c r="AW97" i="7061"/>
  <c r="AV97" i="7061"/>
  <c r="AQ97" i="7061"/>
  <c r="AC97" i="7061"/>
  <c r="AY96" i="7061"/>
  <c r="AX96" i="7061"/>
  <c r="AW96" i="7061"/>
  <c r="AV96" i="7061"/>
  <c r="AQ96" i="7061"/>
  <c r="AC96" i="7061"/>
  <c r="AY95" i="7061"/>
  <c r="AX95" i="7061"/>
  <c r="AW95" i="7061"/>
  <c r="AV95" i="7061"/>
  <c r="AQ95" i="7061"/>
  <c r="AC95" i="7061"/>
  <c r="AY94" i="7061"/>
  <c r="AX94" i="7061"/>
  <c r="AW94" i="7061"/>
  <c r="AV94" i="7061"/>
  <c r="AQ94" i="7061"/>
  <c r="AC94" i="7061"/>
  <c r="AY93" i="7061"/>
  <c r="AX93" i="7061"/>
  <c r="AW93" i="7061"/>
  <c r="AV93" i="7061"/>
  <c r="AQ93" i="7061"/>
  <c r="AC93" i="7061"/>
  <c r="AY92" i="7061"/>
  <c r="AX92" i="7061"/>
  <c r="AW92" i="7061"/>
  <c r="AV92" i="7061"/>
  <c r="AQ92" i="7061"/>
  <c r="AC92" i="7061"/>
  <c r="AY91" i="7061"/>
  <c r="AX91" i="7061"/>
  <c r="AW91" i="7061"/>
  <c r="AV91" i="7061"/>
  <c r="AQ91" i="7061"/>
  <c r="AC91" i="7061"/>
  <c r="AY90" i="7061"/>
  <c r="AX90" i="7061"/>
  <c r="AW90" i="7061"/>
  <c r="AV90" i="7061"/>
  <c r="AQ90" i="7061"/>
  <c r="AC90" i="7061"/>
  <c r="AY89" i="7061"/>
  <c r="AX89" i="7061"/>
  <c r="AW89" i="7061"/>
  <c r="AV89" i="7061"/>
  <c r="AQ89" i="7061"/>
  <c r="AC89" i="7061"/>
  <c r="AY88" i="7061"/>
  <c r="AX88" i="7061"/>
  <c r="AW88" i="7061"/>
  <c r="AV88" i="7061"/>
  <c r="AQ88" i="7061"/>
  <c r="AC88" i="7061"/>
  <c r="AY87" i="7061"/>
  <c r="AX87" i="7061"/>
  <c r="AW87" i="7061"/>
  <c r="AV87" i="7061"/>
  <c r="AQ87" i="7061"/>
  <c r="N87" i="7061" s="1"/>
  <c r="AC87" i="7061"/>
  <c r="AY86" i="7061"/>
  <c r="AX86" i="7061"/>
  <c r="AW86" i="7061"/>
  <c r="AV86" i="7061"/>
  <c r="AQ86" i="7061"/>
  <c r="AC86" i="7061"/>
  <c r="AY85" i="7061"/>
  <c r="AX85" i="7061"/>
  <c r="AW85" i="7061"/>
  <c r="AV85" i="7061"/>
  <c r="AQ85" i="7061"/>
  <c r="AC85" i="7061"/>
  <c r="AY84" i="7061"/>
  <c r="AX84" i="7061"/>
  <c r="AW84" i="7061"/>
  <c r="AV84" i="7061"/>
  <c r="AQ84" i="7061"/>
  <c r="AC84" i="7061"/>
  <c r="AY83" i="7061"/>
  <c r="AX83" i="7061"/>
  <c r="AW83" i="7061"/>
  <c r="AV83" i="7061"/>
  <c r="AQ83" i="7061"/>
  <c r="AC83" i="7061"/>
  <c r="AY82" i="7061"/>
  <c r="AX82" i="7061"/>
  <c r="AW82" i="7061"/>
  <c r="AV82" i="7061"/>
  <c r="AQ82" i="7061"/>
  <c r="AC82" i="7061"/>
  <c r="AY81" i="7061"/>
  <c r="AX81" i="7061"/>
  <c r="AW81" i="7061"/>
  <c r="AV81" i="7061"/>
  <c r="AQ81" i="7061"/>
  <c r="AC81" i="7061"/>
  <c r="AY80" i="7061"/>
  <c r="AX80" i="7061"/>
  <c r="AW80" i="7061"/>
  <c r="AV80" i="7061"/>
  <c r="AQ80" i="7061"/>
  <c r="AC80" i="7061"/>
  <c r="AY79" i="7061"/>
  <c r="AX79" i="7061"/>
  <c r="AW79" i="7061"/>
  <c r="AV79" i="7061"/>
  <c r="AQ79" i="7061"/>
  <c r="AC79" i="7061"/>
  <c r="AY78" i="7061"/>
  <c r="AX78" i="7061"/>
  <c r="AW78" i="7061"/>
  <c r="AV78" i="7061"/>
  <c r="AQ78" i="7061"/>
  <c r="AC78" i="7061"/>
  <c r="AY77" i="7061"/>
  <c r="AX77" i="7061"/>
  <c r="AW77" i="7061"/>
  <c r="AV77" i="7061"/>
  <c r="AQ77" i="7061"/>
  <c r="N77" i="7061" s="1"/>
  <c r="AC77" i="7061"/>
  <c r="AY76" i="7061"/>
  <c r="AX76" i="7061"/>
  <c r="AW76" i="7061"/>
  <c r="AV76" i="7061"/>
  <c r="AQ76" i="7061"/>
  <c r="AC76" i="7061"/>
  <c r="AY75" i="7061"/>
  <c r="AX75" i="7061"/>
  <c r="AW75" i="7061"/>
  <c r="AV75" i="7061"/>
  <c r="AQ75" i="7061"/>
  <c r="AC75" i="7061"/>
  <c r="AY74" i="7061"/>
  <c r="AX74" i="7061"/>
  <c r="AW74" i="7061"/>
  <c r="AV74" i="7061"/>
  <c r="AQ74" i="7061"/>
  <c r="AC74" i="7061"/>
  <c r="AY73" i="7061"/>
  <c r="AX73" i="7061"/>
  <c r="AW73" i="7061"/>
  <c r="AV73" i="7061"/>
  <c r="AQ73" i="7061"/>
  <c r="AC73" i="7061"/>
  <c r="AY72" i="7061"/>
  <c r="AX72" i="7061"/>
  <c r="AW72" i="7061"/>
  <c r="AV72" i="7061"/>
  <c r="AQ72" i="7061"/>
  <c r="AC72" i="7061"/>
  <c r="AY71" i="7061"/>
  <c r="AX71" i="7061"/>
  <c r="AW71" i="7061"/>
  <c r="AV71" i="7061"/>
  <c r="AQ71" i="7061"/>
  <c r="AC71" i="7061"/>
  <c r="AY70" i="7061"/>
  <c r="AX70" i="7061"/>
  <c r="AW70" i="7061"/>
  <c r="AV70" i="7061"/>
  <c r="AQ70" i="7061"/>
  <c r="AC70" i="7061"/>
  <c r="AY69" i="7061"/>
  <c r="AX69" i="7061"/>
  <c r="AW69" i="7061"/>
  <c r="AV69" i="7061"/>
  <c r="AQ69" i="7061"/>
  <c r="AC69" i="7061"/>
  <c r="AY68" i="7061"/>
  <c r="AX68" i="7061"/>
  <c r="AW68" i="7061"/>
  <c r="AV68" i="7061"/>
  <c r="AQ68" i="7061"/>
  <c r="AC68" i="7061"/>
  <c r="AY67" i="7061"/>
  <c r="AX67" i="7061"/>
  <c r="AW67" i="7061"/>
  <c r="AV67" i="7061"/>
  <c r="AQ67" i="7061"/>
  <c r="AC67" i="7061"/>
  <c r="AY66" i="7061"/>
  <c r="AX66" i="7061"/>
  <c r="AW66" i="7061"/>
  <c r="AV66" i="7061"/>
  <c r="AQ66" i="7061"/>
  <c r="AC66" i="7061"/>
  <c r="AY65" i="7061"/>
  <c r="AX65" i="7061"/>
  <c r="AW65" i="7061"/>
  <c r="AV65" i="7061"/>
  <c r="AQ65" i="7061"/>
  <c r="AC65" i="7061"/>
  <c r="AY64" i="7061"/>
  <c r="AX64" i="7061"/>
  <c r="AW64" i="7061"/>
  <c r="AV64" i="7061"/>
  <c r="AQ64" i="7061"/>
  <c r="AC64" i="7061"/>
  <c r="AY63" i="7061"/>
  <c r="AX63" i="7061"/>
  <c r="AW63" i="7061"/>
  <c r="AV63" i="7061"/>
  <c r="AQ63" i="7061"/>
  <c r="AC63" i="7061"/>
  <c r="AY62" i="7061"/>
  <c r="AX62" i="7061"/>
  <c r="AW62" i="7061"/>
  <c r="AV62" i="7061"/>
  <c r="AQ62" i="7061"/>
  <c r="AC62" i="7061"/>
  <c r="AY61" i="7061"/>
  <c r="AX61" i="7061"/>
  <c r="AW61" i="7061"/>
  <c r="AV61" i="7061"/>
  <c r="AQ61" i="7061"/>
  <c r="AC61" i="7061"/>
  <c r="AY60" i="7061"/>
  <c r="AX60" i="7061"/>
  <c r="AW60" i="7061"/>
  <c r="AV60" i="7061"/>
  <c r="AQ60" i="7061"/>
  <c r="AC60" i="7061"/>
  <c r="AY59" i="7061"/>
  <c r="AX59" i="7061"/>
  <c r="AW59" i="7061"/>
  <c r="AV59" i="7061"/>
  <c r="AQ59" i="7061"/>
  <c r="AC59" i="7061"/>
  <c r="AY58" i="7061"/>
  <c r="AX58" i="7061"/>
  <c r="AW58" i="7061"/>
  <c r="AV58" i="7061"/>
  <c r="AQ58" i="7061"/>
  <c r="AC58" i="7061"/>
  <c r="AY57" i="7061"/>
  <c r="AX57" i="7061"/>
  <c r="AW57" i="7061"/>
  <c r="AV57" i="7061"/>
  <c r="AQ57" i="7061"/>
  <c r="AC57" i="7061"/>
  <c r="AY56" i="7061"/>
  <c r="AX56" i="7061"/>
  <c r="AW56" i="7061"/>
  <c r="AV56" i="7061"/>
  <c r="AQ56" i="7061"/>
  <c r="AC56" i="7061"/>
  <c r="AY55" i="7061"/>
  <c r="AX55" i="7061"/>
  <c r="AW55" i="7061"/>
  <c r="AV55" i="7061"/>
  <c r="AQ55" i="7061"/>
  <c r="AC55" i="7061"/>
  <c r="AY54" i="7061"/>
  <c r="AX54" i="7061"/>
  <c r="AW54" i="7061"/>
  <c r="AV54" i="7061"/>
  <c r="AQ54" i="7061"/>
  <c r="AC54" i="7061"/>
  <c r="AY53" i="7061"/>
  <c r="AX53" i="7061"/>
  <c r="AW53" i="7061"/>
  <c r="AV53" i="7061"/>
  <c r="AQ53" i="7061"/>
  <c r="N53" i="7061" s="1"/>
  <c r="AC53" i="7061"/>
  <c r="AY52" i="7061"/>
  <c r="AX52" i="7061"/>
  <c r="AW52" i="7061"/>
  <c r="AV52" i="7061"/>
  <c r="AQ52" i="7061"/>
  <c r="AC52" i="7061"/>
  <c r="AY51" i="7061"/>
  <c r="AX51" i="7061"/>
  <c r="AW51" i="7061"/>
  <c r="AV51" i="7061"/>
  <c r="AQ51" i="7061"/>
  <c r="AC51" i="7061"/>
  <c r="AY50" i="7061"/>
  <c r="AX50" i="7061"/>
  <c r="AW50" i="7061"/>
  <c r="AV50" i="7061"/>
  <c r="AQ50" i="7061"/>
  <c r="AC50" i="7061"/>
  <c r="AY49" i="7061"/>
  <c r="AX49" i="7061"/>
  <c r="AW49" i="7061"/>
  <c r="AV49" i="7061"/>
  <c r="AQ49" i="7061"/>
  <c r="AC49" i="7061"/>
  <c r="AY48" i="7061"/>
  <c r="AX48" i="7061"/>
  <c r="AW48" i="7061"/>
  <c r="AV48" i="7061"/>
  <c r="AQ48" i="7061"/>
  <c r="AC48" i="7061"/>
  <c r="AY47" i="7061"/>
  <c r="AX47" i="7061"/>
  <c r="AW47" i="7061"/>
  <c r="AV47" i="7061"/>
  <c r="AQ47" i="7061"/>
  <c r="N47" i="7061" s="1"/>
  <c r="AC47" i="7061"/>
  <c r="AY46" i="7061"/>
  <c r="AX46" i="7061"/>
  <c r="AW46" i="7061"/>
  <c r="AV46" i="7061"/>
  <c r="AQ46" i="7061"/>
  <c r="AC46" i="7061"/>
  <c r="AY45" i="7061"/>
  <c r="AX45" i="7061"/>
  <c r="AW45" i="7061"/>
  <c r="AV45" i="7061"/>
  <c r="AQ45" i="7061"/>
  <c r="N45" i="7061" s="1"/>
  <c r="AC45" i="7061"/>
  <c r="AY44" i="7061"/>
  <c r="AX44" i="7061"/>
  <c r="AW44" i="7061"/>
  <c r="AV44" i="7061"/>
  <c r="AQ44" i="7061"/>
  <c r="AC44" i="7061"/>
  <c r="AY43" i="7061"/>
  <c r="AX43" i="7061"/>
  <c r="AW43" i="7061"/>
  <c r="AV43" i="7061"/>
  <c r="AQ43" i="7061"/>
  <c r="AC43" i="7061"/>
  <c r="AY42" i="7061"/>
  <c r="AX42" i="7061"/>
  <c r="AW42" i="7061"/>
  <c r="AV42" i="7061"/>
  <c r="AQ42" i="7061"/>
  <c r="AC42" i="7061"/>
  <c r="BD41" i="7061"/>
  <c r="BC41" i="7061"/>
  <c r="BE41" i="7061" s="1"/>
  <c r="AY41" i="7061"/>
  <c r="AX41" i="7061"/>
  <c r="AW41" i="7061"/>
  <c r="AV41" i="7061"/>
  <c r="AQ41" i="7061"/>
  <c r="AC41" i="7061"/>
  <c r="BD40" i="7061"/>
  <c r="BC40" i="7061"/>
  <c r="BE40" i="7061" s="1"/>
  <c r="AY40" i="7061"/>
  <c r="AX40" i="7061"/>
  <c r="AW40" i="7061"/>
  <c r="AV40" i="7061"/>
  <c r="AQ40" i="7061"/>
  <c r="AC40" i="7061"/>
  <c r="BD39" i="7061"/>
  <c r="BC39" i="7061"/>
  <c r="BE39" i="7061" s="1"/>
  <c r="AY39" i="7061"/>
  <c r="AX39" i="7061"/>
  <c r="AW39" i="7061"/>
  <c r="AV39" i="7061"/>
  <c r="AQ39" i="7061"/>
  <c r="AC39" i="7061"/>
  <c r="BD38" i="7061"/>
  <c r="BC38" i="7061"/>
  <c r="BE38" i="7061" s="1"/>
  <c r="AY38" i="7061"/>
  <c r="AX38" i="7061"/>
  <c r="AW38" i="7061"/>
  <c r="AV38" i="7061"/>
  <c r="AQ38" i="7061"/>
  <c r="AC38" i="7061"/>
  <c r="BD37" i="7061"/>
  <c r="BC37" i="7061"/>
  <c r="BE37" i="7061" s="1"/>
  <c r="AY37" i="7061"/>
  <c r="AX37" i="7061"/>
  <c r="AW37" i="7061"/>
  <c r="AV37" i="7061"/>
  <c r="AQ37" i="7061"/>
  <c r="AC37" i="7061"/>
  <c r="BD36" i="7061"/>
  <c r="BC36" i="7061"/>
  <c r="BE36" i="7061" s="1"/>
  <c r="AY36" i="7061"/>
  <c r="AX36" i="7061"/>
  <c r="AW36" i="7061"/>
  <c r="AV36" i="7061"/>
  <c r="AQ36" i="7061"/>
  <c r="AC36" i="7061"/>
  <c r="BD35" i="7061"/>
  <c r="BC35" i="7061"/>
  <c r="BE35" i="7061" s="1"/>
  <c r="AY35" i="7061"/>
  <c r="AX35" i="7061"/>
  <c r="AW35" i="7061"/>
  <c r="AV35" i="7061"/>
  <c r="AQ35" i="7061"/>
  <c r="AC35" i="7061"/>
  <c r="BD34" i="7061"/>
  <c r="BC34" i="7061"/>
  <c r="BE34" i="7061" s="1"/>
  <c r="AY34" i="7061"/>
  <c r="AX34" i="7061"/>
  <c r="AW34" i="7061"/>
  <c r="AV34" i="7061"/>
  <c r="AQ34" i="7061"/>
  <c r="AC34" i="7061"/>
  <c r="BD33" i="7061"/>
  <c r="BC33" i="7061"/>
  <c r="BE33" i="7061" s="1"/>
  <c r="AY33" i="7061"/>
  <c r="AX33" i="7061"/>
  <c r="AW33" i="7061"/>
  <c r="AV33" i="7061"/>
  <c r="AQ33" i="7061"/>
  <c r="AC33" i="7061"/>
  <c r="BD32" i="7061"/>
  <c r="BC32" i="7061"/>
  <c r="BE32" i="7061" s="1"/>
  <c r="AY32" i="7061"/>
  <c r="AX32" i="7061"/>
  <c r="AW32" i="7061"/>
  <c r="AV32" i="7061"/>
  <c r="AQ32" i="7061"/>
  <c r="AC32" i="7061"/>
  <c r="BD31" i="7061"/>
  <c r="BC31" i="7061"/>
  <c r="BE31" i="7061" s="1"/>
  <c r="AY31" i="7061"/>
  <c r="AX31" i="7061"/>
  <c r="AW31" i="7061"/>
  <c r="AV31" i="7061"/>
  <c r="AQ31" i="7061"/>
  <c r="AC31" i="7061"/>
  <c r="BD30" i="7061"/>
  <c r="BC30" i="7061"/>
  <c r="BE30" i="7061" s="1"/>
  <c r="AY30" i="7061"/>
  <c r="AX30" i="7061"/>
  <c r="AW30" i="7061"/>
  <c r="AV30" i="7061"/>
  <c r="AQ30" i="7061"/>
  <c r="AC30" i="7061"/>
  <c r="BD29" i="7061"/>
  <c r="BC29" i="7061"/>
  <c r="BE29" i="7061" s="1"/>
  <c r="AY29" i="7061"/>
  <c r="AX29" i="7061"/>
  <c r="AW29" i="7061"/>
  <c r="AV29" i="7061"/>
  <c r="AQ29" i="7061"/>
  <c r="AC29" i="7061"/>
  <c r="BD28" i="7061"/>
  <c r="BC28" i="7061"/>
  <c r="BE28" i="7061" s="1"/>
  <c r="AY28" i="7061"/>
  <c r="AX28" i="7061"/>
  <c r="AW28" i="7061"/>
  <c r="AV28" i="7061"/>
  <c r="AQ28" i="7061"/>
  <c r="AC28" i="7061"/>
  <c r="BD27" i="7061"/>
  <c r="BC27" i="7061"/>
  <c r="BE27" i="7061" s="1"/>
  <c r="AY27" i="7061"/>
  <c r="AX27" i="7061"/>
  <c r="AW27" i="7061"/>
  <c r="AV27" i="7061"/>
  <c r="AQ27" i="7061"/>
  <c r="AC27" i="7061"/>
  <c r="BD26" i="7061"/>
  <c r="BC26" i="7061"/>
  <c r="BE26" i="7061" s="1"/>
  <c r="AY26" i="7061"/>
  <c r="AX26" i="7061"/>
  <c r="AW26" i="7061"/>
  <c r="AV26" i="7061"/>
  <c r="AQ26" i="7061"/>
  <c r="AC26" i="7061"/>
  <c r="BD25" i="7061"/>
  <c r="BC25" i="7061"/>
  <c r="BE25" i="7061" s="1"/>
  <c r="AY25" i="7061"/>
  <c r="AX25" i="7061"/>
  <c r="AW25" i="7061"/>
  <c r="AV25" i="7061"/>
  <c r="AQ25" i="7061"/>
  <c r="AC25" i="7061"/>
  <c r="BD24" i="7061"/>
  <c r="BC24" i="7061"/>
  <c r="BE24" i="7061" s="1"/>
  <c r="AY24" i="7061"/>
  <c r="AX24" i="7061"/>
  <c r="AW24" i="7061"/>
  <c r="AV24" i="7061"/>
  <c r="AQ24" i="7061"/>
  <c r="AC24" i="7061"/>
  <c r="BD23" i="7061"/>
  <c r="BC23" i="7061"/>
  <c r="BE23" i="7061" s="1"/>
  <c r="AY23" i="7061"/>
  <c r="AX23" i="7061"/>
  <c r="AW23" i="7061"/>
  <c r="AV23" i="7061"/>
  <c r="AQ23" i="7061"/>
  <c r="AC23" i="7061"/>
  <c r="BD22" i="7061"/>
  <c r="BC22" i="7061"/>
  <c r="BE22" i="7061" s="1"/>
  <c r="AY22" i="7061"/>
  <c r="AX22" i="7061"/>
  <c r="AW22" i="7061"/>
  <c r="AV22" i="7061"/>
  <c r="AQ22" i="7061"/>
  <c r="AC22" i="7061"/>
  <c r="BD21" i="7061"/>
  <c r="BC21" i="7061"/>
  <c r="BE21" i="7061" s="1"/>
  <c r="AY21" i="7061"/>
  <c r="AX21" i="7061"/>
  <c r="AW21" i="7061"/>
  <c r="AV21" i="7061"/>
  <c r="AQ21" i="7061"/>
  <c r="AC21" i="7061"/>
  <c r="BD20" i="7061"/>
  <c r="BC20" i="7061"/>
  <c r="BE20" i="7061" s="1"/>
  <c r="AY20" i="7061"/>
  <c r="AX20" i="7061"/>
  <c r="AW20" i="7061"/>
  <c r="AV20" i="7061"/>
  <c r="AQ20" i="7061"/>
  <c r="AC20" i="7061"/>
  <c r="BD19" i="7061"/>
  <c r="BC19" i="7061"/>
  <c r="BE19" i="7061" s="1"/>
  <c r="AY19" i="7061"/>
  <c r="AX19" i="7061"/>
  <c r="AW19" i="7061"/>
  <c r="AV19" i="7061"/>
  <c r="AQ19" i="7061"/>
  <c r="AC19" i="7061"/>
  <c r="BD18" i="7061"/>
  <c r="BC18" i="7061"/>
  <c r="BE18" i="7061" s="1"/>
  <c r="AY18" i="7061"/>
  <c r="AX18" i="7061"/>
  <c r="AW18" i="7061"/>
  <c r="AV18" i="7061"/>
  <c r="AQ18" i="7061"/>
  <c r="AC18" i="7061"/>
  <c r="BD17" i="7061"/>
  <c r="BC17" i="7061"/>
  <c r="BE17" i="7061" s="1"/>
  <c r="AY17" i="7061"/>
  <c r="AX17" i="7061"/>
  <c r="AW17" i="7061"/>
  <c r="AV17" i="7061"/>
  <c r="AQ17" i="7061"/>
  <c r="AC17" i="7061"/>
  <c r="BD16" i="7061"/>
  <c r="BC16" i="7061"/>
  <c r="BE16" i="7061" s="1"/>
  <c r="AY16" i="7061"/>
  <c r="AX16" i="7061"/>
  <c r="AW16" i="7061"/>
  <c r="AV16" i="7061"/>
  <c r="AQ16" i="7061"/>
  <c r="AC16" i="7061"/>
  <c r="BD15" i="7061"/>
  <c r="BC15" i="7061"/>
  <c r="BE15" i="7061" s="1"/>
  <c r="AY15" i="7061"/>
  <c r="AX15" i="7061"/>
  <c r="AW15" i="7061"/>
  <c r="AV15" i="7061"/>
  <c r="AQ15" i="7061"/>
  <c r="AC15" i="7061"/>
  <c r="BD14" i="7061"/>
  <c r="BC14" i="7061"/>
  <c r="BE14" i="7061" s="1"/>
  <c r="AY14" i="7061"/>
  <c r="AX14" i="7061"/>
  <c r="AW14" i="7061"/>
  <c r="AV14" i="7061"/>
  <c r="AQ14" i="7061"/>
  <c r="AC14" i="7061"/>
  <c r="BD13" i="7061"/>
  <c r="BC13" i="7061"/>
  <c r="BE13" i="7061" s="1"/>
  <c r="AY13" i="7061"/>
  <c r="AX13" i="7061"/>
  <c r="AW13" i="7061"/>
  <c r="AV13" i="7061"/>
  <c r="AQ13" i="7061"/>
  <c r="AC13" i="7061"/>
  <c r="BD12" i="7061"/>
  <c r="BC12" i="7061"/>
  <c r="BE12" i="7061" s="1"/>
  <c r="AY12" i="7061"/>
  <c r="AX12" i="7061"/>
  <c r="AW12" i="7061"/>
  <c r="AV12" i="7061"/>
  <c r="AQ12" i="7061"/>
  <c r="AC12" i="7061"/>
  <c r="BD11" i="7061"/>
  <c r="BC11" i="7061"/>
  <c r="BE11" i="7061" s="1"/>
  <c r="AY11" i="7061"/>
  <c r="AX11" i="7061"/>
  <c r="AW11" i="7061"/>
  <c r="AV11" i="7061"/>
  <c r="AQ11" i="7061"/>
  <c r="AC11" i="7061"/>
  <c r="BD10" i="7061"/>
  <c r="BC10" i="7061"/>
  <c r="BE10" i="7061" s="1"/>
  <c r="AY10" i="7061"/>
  <c r="AX10" i="7061"/>
  <c r="AW10" i="7061"/>
  <c r="AV10" i="7061"/>
  <c r="AQ10" i="7061"/>
  <c r="AC10" i="7061"/>
  <c r="BD9" i="7061"/>
  <c r="BC9" i="7061"/>
  <c r="BE9" i="7061" s="1"/>
  <c r="AY9" i="7061"/>
  <c r="AX9" i="7061"/>
  <c r="AW9" i="7061"/>
  <c r="AV9" i="7061"/>
  <c r="AQ9" i="7061"/>
  <c r="AC9" i="7061"/>
  <c r="BD8" i="7061"/>
  <c r="BC8" i="7061"/>
  <c r="BE8" i="7061" s="1"/>
  <c r="AY8" i="7061"/>
  <c r="AX8" i="7061"/>
  <c r="AW8" i="7061"/>
  <c r="AV8" i="7061"/>
  <c r="AQ8" i="7061"/>
  <c r="AC8" i="7061"/>
  <c r="BD7" i="7061"/>
  <c r="BC7" i="7061"/>
  <c r="BE7" i="7061" s="1"/>
  <c r="AY7" i="7061"/>
  <c r="AX7" i="7061"/>
  <c r="AW7" i="7061"/>
  <c r="AV7" i="7061"/>
  <c r="AQ7" i="7061"/>
  <c r="AC7" i="7061"/>
  <c r="BE6" i="7061"/>
  <c r="BD6" i="7061"/>
  <c r="BC6" i="7061"/>
  <c r="AY6" i="7061"/>
  <c r="AX6" i="7061"/>
  <c r="AW6" i="7061"/>
  <c r="AV6" i="7061"/>
  <c r="AQ6" i="7061"/>
  <c r="AC6" i="7061"/>
  <c r="BD5" i="7061"/>
  <c r="BC5" i="7061"/>
  <c r="BE5" i="7061" s="1"/>
  <c r="AY5" i="7061"/>
  <c r="AX5" i="7061"/>
  <c r="AW5" i="7061"/>
  <c r="AV5" i="7061"/>
  <c r="AQ5" i="7061"/>
  <c r="AC5" i="7061"/>
  <c r="BD4" i="7061"/>
  <c r="BC4" i="7061"/>
  <c r="BE4" i="7061" s="1"/>
  <c r="AY4" i="7061"/>
  <c r="AX4" i="7061"/>
  <c r="AW4" i="7061"/>
  <c r="AV4" i="7061"/>
  <c r="AQ4" i="7061"/>
  <c r="AC4" i="7061"/>
  <c r="AY3" i="7061"/>
  <c r="AX3" i="7061"/>
  <c r="AW3" i="7061"/>
  <c r="AV3" i="7061"/>
  <c r="AQ3" i="7061"/>
  <c r="AC3" i="7061"/>
  <c r="AK3" i="7058"/>
  <c r="AL3" i="7058"/>
  <c r="AM3" i="7058"/>
  <c r="AN3" i="7058"/>
  <c r="AK4" i="7058"/>
  <c r="AL4" i="7058"/>
  <c r="AM4" i="7058"/>
  <c r="AN4" i="7058"/>
  <c r="AK5" i="7058"/>
  <c r="AL5" i="7058"/>
  <c r="AM5" i="7058"/>
  <c r="AN5" i="7058"/>
  <c r="AK6" i="7058"/>
  <c r="AL6" i="7058"/>
  <c r="AM6" i="7058"/>
  <c r="AN6" i="7058"/>
  <c r="AK7" i="7058"/>
  <c r="AL7" i="7058"/>
  <c r="AM7" i="7058"/>
  <c r="AN7" i="7058"/>
  <c r="AK8" i="7058"/>
  <c r="AL8" i="7058"/>
  <c r="AM8" i="7058"/>
  <c r="AN8" i="7058"/>
  <c r="AK9" i="7058"/>
  <c r="AL9" i="7058"/>
  <c r="AM9" i="7058"/>
  <c r="AN9" i="7058"/>
  <c r="AK10" i="7058"/>
  <c r="AL10" i="7058"/>
  <c r="AM10" i="7058"/>
  <c r="AN10" i="7058"/>
  <c r="AK11" i="7058"/>
  <c r="AL11" i="7058"/>
  <c r="AM11" i="7058"/>
  <c r="AN11" i="7058"/>
  <c r="AK12" i="7058"/>
  <c r="AL12" i="7058"/>
  <c r="AM12" i="7058"/>
  <c r="AN12" i="7058"/>
  <c r="AK13" i="7058"/>
  <c r="AL13" i="7058"/>
  <c r="AM13" i="7058"/>
  <c r="AN13" i="7058"/>
  <c r="AK14" i="7058"/>
  <c r="AL14" i="7058"/>
  <c r="AM14" i="7058"/>
  <c r="AN14" i="7058"/>
  <c r="AK15" i="7058"/>
  <c r="AL15" i="7058"/>
  <c r="AM15" i="7058"/>
  <c r="AN15" i="7058"/>
  <c r="AK16" i="7058"/>
  <c r="AL16" i="7058"/>
  <c r="AM16" i="7058"/>
  <c r="AN16" i="7058"/>
  <c r="AK17" i="7058"/>
  <c r="AL17" i="7058"/>
  <c r="AM17" i="7058"/>
  <c r="AN17" i="7058"/>
  <c r="AK18" i="7058"/>
  <c r="AL18" i="7058"/>
  <c r="AM18" i="7058"/>
  <c r="AN18" i="7058"/>
  <c r="AK19" i="7058"/>
  <c r="AL19" i="7058"/>
  <c r="AM19" i="7058"/>
  <c r="AN19" i="7058"/>
  <c r="AK20" i="7058"/>
  <c r="AL20" i="7058"/>
  <c r="AM20" i="7058"/>
  <c r="AN20" i="7058"/>
  <c r="AK21" i="7058"/>
  <c r="AL21" i="7058"/>
  <c r="AM21" i="7058"/>
  <c r="AN21" i="7058"/>
  <c r="AK22" i="7058"/>
  <c r="AL22" i="7058"/>
  <c r="AM22" i="7058"/>
  <c r="AN22" i="7058"/>
  <c r="AK23" i="7058"/>
  <c r="AL23" i="7058"/>
  <c r="AM23" i="7058"/>
  <c r="AN23" i="7058"/>
  <c r="AK24" i="7058"/>
  <c r="AL24" i="7058"/>
  <c r="AM24" i="7058"/>
  <c r="AN24" i="7058"/>
  <c r="AK25" i="7058"/>
  <c r="AL25" i="7058"/>
  <c r="AM25" i="7058"/>
  <c r="AN25" i="7058"/>
  <c r="AK26" i="7058"/>
  <c r="AL26" i="7058"/>
  <c r="AM26" i="7058"/>
  <c r="AN26" i="7058"/>
  <c r="AK27" i="7058"/>
  <c r="AL27" i="7058"/>
  <c r="AM27" i="7058"/>
  <c r="AN27" i="7058"/>
  <c r="AK28" i="7058"/>
  <c r="AL28" i="7058"/>
  <c r="AM28" i="7058"/>
  <c r="AN28" i="7058"/>
  <c r="AK29" i="7058"/>
  <c r="AL29" i="7058"/>
  <c r="AM29" i="7058"/>
  <c r="AN29" i="7058"/>
  <c r="AV3" i="7059"/>
  <c r="AW3" i="7059"/>
  <c r="AV4" i="7059"/>
  <c r="AW4" i="7059"/>
  <c r="AV5" i="7059"/>
  <c r="AW5" i="7059"/>
  <c r="AU5" i="7059" s="1"/>
  <c r="AV6" i="7059"/>
  <c r="AW6" i="7059"/>
  <c r="AV7" i="7059"/>
  <c r="AW7" i="7059"/>
  <c r="AV8" i="7059"/>
  <c r="AW8" i="7059"/>
  <c r="AV9" i="7059"/>
  <c r="AW9" i="7059"/>
  <c r="AV10" i="7059"/>
  <c r="AW10" i="7059"/>
  <c r="AV11" i="7059"/>
  <c r="AW11" i="7059"/>
  <c r="AX3" i="7059"/>
  <c r="AY3" i="7059"/>
  <c r="AX4" i="7059"/>
  <c r="AY4" i="7059"/>
  <c r="AX5" i="7059"/>
  <c r="AY5" i="7059"/>
  <c r="AX6" i="7059"/>
  <c r="AY6" i="7059"/>
  <c r="AX7" i="7059"/>
  <c r="AY7" i="7059"/>
  <c r="AX8" i="7059"/>
  <c r="AY8" i="7059"/>
  <c r="AX9" i="7059"/>
  <c r="AY9" i="7059"/>
  <c r="AX10" i="7059"/>
  <c r="AY10" i="7059"/>
  <c r="AX11" i="7059"/>
  <c r="AY11" i="7059"/>
  <c r="S15" i="2" l="1"/>
  <c r="AO12" i="7071"/>
  <c r="R5" i="2"/>
  <c r="R10" i="2"/>
  <c r="R7" i="2"/>
  <c r="R6" i="2"/>
  <c r="AV30" i="7063"/>
  <c r="AV34" i="7063"/>
  <c r="AV31" i="7063"/>
  <c r="AV32" i="7063"/>
  <c r="AV3" i="7063"/>
  <c r="AV5" i="7063"/>
  <c r="AV7" i="7063"/>
  <c r="AV9" i="7063"/>
  <c r="AV11" i="7063"/>
  <c r="AV12" i="7063"/>
  <c r="AV17" i="7063"/>
  <c r="AV18" i="7063"/>
  <c r="AV25" i="7063"/>
  <c r="AV26" i="7063"/>
  <c r="AV29" i="7063"/>
  <c r="AV35" i="7063"/>
  <c r="AV36" i="7063"/>
  <c r="AV3" i="7064"/>
  <c r="AS3" i="7064"/>
  <c r="AV4" i="7064"/>
  <c r="AV2" i="7064"/>
  <c r="AS2" i="7064"/>
  <c r="AS4" i="7064"/>
  <c r="AV14" i="7063"/>
  <c r="AV22" i="7063"/>
  <c r="AV2" i="7063"/>
  <c r="AU2" i="7063" s="1"/>
  <c r="AV15" i="7063"/>
  <c r="AV21" i="7063"/>
  <c r="AU21" i="7063" s="1"/>
  <c r="AO24" i="7063"/>
  <c r="AS24" i="7063" s="1"/>
  <c r="AV4" i="7063"/>
  <c r="AV6" i="7063"/>
  <c r="AU6" i="7063" s="1"/>
  <c r="AV8" i="7063"/>
  <c r="AV10" i="7063"/>
  <c r="AV13" i="7063"/>
  <c r="AV19" i="7063"/>
  <c r="AV23" i="7063"/>
  <c r="AV27" i="7063"/>
  <c r="AO34" i="7063"/>
  <c r="AS34" i="7063" s="1"/>
  <c r="AV16" i="7063"/>
  <c r="AU16" i="7063" s="1"/>
  <c r="AV20" i="7063"/>
  <c r="AV24" i="7063"/>
  <c r="AV28" i="7063"/>
  <c r="N34" i="7061"/>
  <c r="N36" i="7061"/>
  <c r="N62" i="7061"/>
  <c r="N66" i="7061"/>
  <c r="N88" i="7061"/>
  <c r="BB88" i="7061" s="1"/>
  <c r="N90" i="7061"/>
  <c r="AJ111" i="7062"/>
  <c r="AJ172" i="7062"/>
  <c r="AJ175" i="7062"/>
  <c r="AJ178" i="7062"/>
  <c r="AJ179" i="7062"/>
  <c r="AJ189" i="7062"/>
  <c r="AJ193" i="7062"/>
  <c r="AJ4" i="7062"/>
  <c r="AJ8" i="7062"/>
  <c r="AJ12" i="7062"/>
  <c r="AJ211" i="7062"/>
  <c r="AJ214" i="7062"/>
  <c r="AJ33" i="7062"/>
  <c r="AJ37" i="7062"/>
  <c r="AJ41" i="7062"/>
  <c r="AJ45" i="7062"/>
  <c r="AJ49" i="7062"/>
  <c r="AJ53" i="7062"/>
  <c r="AJ57" i="7062"/>
  <c r="AJ70" i="7062"/>
  <c r="AJ74" i="7062"/>
  <c r="AJ78" i="7062"/>
  <c r="AJ82" i="7062"/>
  <c r="AJ86" i="7062"/>
  <c r="AJ90" i="7062"/>
  <c r="AJ94" i="7062"/>
  <c r="AJ98" i="7062"/>
  <c r="AJ106" i="7062"/>
  <c r="AJ114" i="7062"/>
  <c r="AJ143" i="7062"/>
  <c r="AJ162" i="7062"/>
  <c r="AJ170" i="7062"/>
  <c r="AJ182" i="7062"/>
  <c r="AU55" i="7061"/>
  <c r="AU57" i="7061"/>
  <c r="AU59" i="7061"/>
  <c r="AU16" i="7061"/>
  <c r="AU68" i="7061"/>
  <c r="N40" i="7061"/>
  <c r="N50" i="7061"/>
  <c r="N68" i="7061"/>
  <c r="AU101" i="7061"/>
  <c r="N16" i="7061"/>
  <c r="AU32" i="7061"/>
  <c r="N55" i="7061"/>
  <c r="N76" i="7061"/>
  <c r="BB77" i="7061" s="1"/>
  <c r="N82" i="7061"/>
  <c r="N52" i="7061"/>
  <c r="BB53" i="7061" s="1"/>
  <c r="AU97" i="7061"/>
  <c r="N14" i="7061"/>
  <c r="AU94" i="7061"/>
  <c r="N97" i="7061"/>
  <c r="AO4" i="7058"/>
  <c r="AO5" i="7058" s="1"/>
  <c r="AO6" i="7058" s="1"/>
  <c r="AO7" i="7058" s="1"/>
  <c r="AO8" i="7058" s="1"/>
  <c r="AO9" i="7058" s="1"/>
  <c r="AO10" i="7058" s="1"/>
  <c r="AO11" i="7058" s="1"/>
  <c r="AO12" i="7058" s="1"/>
  <c r="AO13" i="7058" s="1"/>
  <c r="AO14" i="7058" s="1"/>
  <c r="AO15" i="7058" s="1"/>
  <c r="AO16" i="7058" s="1"/>
  <c r="AO17" i="7058" s="1"/>
  <c r="AO18" i="7058" s="1"/>
  <c r="AO19" i="7058" s="1"/>
  <c r="AO20" i="7058" s="1"/>
  <c r="AO21" i="7058" s="1"/>
  <c r="AO22" i="7058" s="1"/>
  <c r="AO23" i="7058" s="1"/>
  <c r="AO24" i="7058" s="1"/>
  <c r="AO25" i="7058" s="1"/>
  <c r="AO26" i="7058" s="1"/>
  <c r="AO27" i="7058" s="1"/>
  <c r="AO28" i="7058" s="1"/>
  <c r="AO29" i="7058" s="1"/>
  <c r="AJ24" i="7058"/>
  <c r="AJ11" i="7058"/>
  <c r="AJ10" i="7058"/>
  <c r="AJ15" i="7058"/>
  <c r="AJ28" i="7058"/>
  <c r="AJ26" i="7058"/>
  <c r="AJ19" i="7058"/>
  <c r="AJ8" i="7058"/>
  <c r="AJ29" i="7058"/>
  <c r="AJ27" i="7058"/>
  <c r="AJ25" i="7058"/>
  <c r="AJ23" i="7058"/>
  <c r="AJ21" i="7058"/>
  <c r="AJ20" i="7058"/>
  <c r="AJ12" i="7058"/>
  <c r="AJ9" i="7058"/>
  <c r="AJ7" i="7058"/>
  <c r="AJ16" i="7058"/>
  <c r="AJ14" i="7058"/>
  <c r="AJ13" i="7058"/>
  <c r="AJ6" i="7058"/>
  <c r="AJ18" i="7058"/>
  <c r="AJ17" i="7058"/>
  <c r="AJ5" i="7058"/>
  <c r="AJ4" i="7058"/>
  <c r="AJ3" i="7058"/>
  <c r="AJ105" i="7062"/>
  <c r="AJ109" i="7062"/>
  <c r="AJ129" i="7062"/>
  <c r="AJ148" i="7062"/>
  <c r="AJ188" i="7062"/>
  <c r="AJ192" i="7062"/>
  <c r="AJ174" i="7062"/>
  <c r="AJ203" i="7062"/>
  <c r="AJ133" i="7062"/>
  <c r="AJ137" i="7062"/>
  <c r="AJ147" i="7062"/>
  <c r="AJ158" i="7062"/>
  <c r="AJ163" i="7062"/>
  <c r="AJ161" i="7062"/>
  <c r="AJ185" i="7062"/>
  <c r="AJ196" i="7062"/>
  <c r="AJ220" i="7062"/>
  <c r="AJ97" i="7062"/>
  <c r="AJ121" i="7062"/>
  <c r="AJ206" i="7062"/>
  <c r="AJ210" i="7062"/>
  <c r="AJ5" i="7062"/>
  <c r="AJ9" i="7062"/>
  <c r="AJ13" i="7062"/>
  <c r="AJ32" i="7062"/>
  <c r="AJ36" i="7062"/>
  <c r="AJ40" i="7062"/>
  <c r="AJ44" i="7062"/>
  <c r="AJ48" i="7062"/>
  <c r="AJ52" i="7062"/>
  <c r="AJ56" i="7062"/>
  <c r="AJ67" i="7062"/>
  <c r="AJ71" i="7062"/>
  <c r="AJ75" i="7062"/>
  <c r="AJ79" i="7062"/>
  <c r="AJ83" i="7062"/>
  <c r="AJ87" i="7062"/>
  <c r="AJ91" i="7062"/>
  <c r="AJ103" i="7062"/>
  <c r="AJ159" i="7062"/>
  <c r="AJ165" i="7062"/>
  <c r="AJ169" i="7062"/>
  <c r="AJ66" i="7062"/>
  <c r="AJ101" i="7062"/>
  <c r="AJ112" i="7062"/>
  <c r="AJ120" i="7062"/>
  <c r="AJ130" i="7062"/>
  <c r="AJ131" i="7062"/>
  <c r="AJ140" i="7062"/>
  <c r="AJ149" i="7062"/>
  <c r="AJ166" i="7062"/>
  <c r="AJ183" i="7062"/>
  <c r="AJ187" i="7062"/>
  <c r="AJ205" i="7062"/>
  <c r="AJ115" i="7062"/>
  <c r="AJ200" i="7062"/>
  <c r="AJ224" i="7062"/>
  <c r="AJ117" i="7062"/>
  <c r="AJ118" i="7062"/>
  <c r="AJ123" i="7062"/>
  <c r="AJ126" i="7062"/>
  <c r="AJ135" i="7062"/>
  <c r="AJ144" i="7062"/>
  <c r="AJ145" i="7062"/>
  <c r="AJ151" i="7062"/>
  <c r="AJ155" i="7062"/>
  <c r="AJ198" i="7062"/>
  <c r="AJ208" i="7062"/>
  <c r="AJ218" i="7062"/>
  <c r="AJ222" i="7062"/>
  <c r="AJ6" i="7062"/>
  <c r="AJ7" i="7062"/>
  <c r="AJ100" i="7062"/>
  <c r="AJ116" i="7062"/>
  <c r="AJ134" i="7062"/>
  <c r="AJ194" i="7062"/>
  <c r="AJ197" i="7062"/>
  <c r="AJ217" i="7062"/>
  <c r="AJ221" i="7062"/>
  <c r="AJ10" i="7062"/>
  <c r="AJ11" i="7062"/>
  <c r="AJ14" i="7062"/>
  <c r="AJ15" i="7062"/>
  <c r="AJ18" i="7062"/>
  <c r="AJ19" i="7062"/>
  <c r="AJ22" i="7062"/>
  <c r="AJ23" i="7062"/>
  <c r="AJ26" i="7062"/>
  <c r="AJ27" i="7062"/>
  <c r="AJ30" i="7062"/>
  <c r="AJ31" i="7062"/>
  <c r="AJ34" i="7062"/>
  <c r="AJ35" i="7062"/>
  <c r="AJ38" i="7062"/>
  <c r="AJ39" i="7062"/>
  <c r="AJ42" i="7062"/>
  <c r="AJ43" i="7062"/>
  <c r="AJ46" i="7062"/>
  <c r="AJ47" i="7062"/>
  <c r="AJ50" i="7062"/>
  <c r="AJ51" i="7062"/>
  <c r="AJ54" i="7062"/>
  <c r="AJ55" i="7062"/>
  <c r="AJ58" i="7062"/>
  <c r="AJ60" i="7062"/>
  <c r="AJ61" i="7062"/>
  <c r="AJ64" i="7062"/>
  <c r="AJ65" i="7062"/>
  <c r="AJ68" i="7062"/>
  <c r="AJ69" i="7062"/>
  <c r="AJ72" i="7062"/>
  <c r="AJ73" i="7062"/>
  <c r="AJ76" i="7062"/>
  <c r="AJ77" i="7062"/>
  <c r="AJ80" i="7062"/>
  <c r="AJ81" i="7062"/>
  <c r="AJ84" i="7062"/>
  <c r="AJ85" i="7062"/>
  <c r="AJ88" i="7062"/>
  <c r="AJ89" i="7062"/>
  <c r="AJ92" i="7062"/>
  <c r="AJ93" i="7062"/>
  <c r="AJ104" i="7062"/>
  <c r="AJ107" i="7062"/>
  <c r="AJ119" i="7062"/>
  <c r="AJ127" i="7062"/>
  <c r="AJ141" i="7062"/>
  <c r="AJ156" i="7062"/>
  <c r="AJ173" i="7062"/>
  <c r="AJ177" i="7062"/>
  <c r="AJ191" i="7062"/>
  <c r="AJ213" i="7062"/>
  <c r="AJ96" i="7062"/>
  <c r="AJ99" i="7062"/>
  <c r="AJ108" i="7062"/>
  <c r="AJ110" i="7062"/>
  <c r="AJ113" i="7062"/>
  <c r="AJ124" i="7062"/>
  <c r="AJ125" i="7062"/>
  <c r="AJ138" i="7062"/>
  <c r="AJ139" i="7062"/>
  <c r="AJ152" i="7062"/>
  <c r="AJ153" i="7062"/>
  <c r="AJ181" i="7062"/>
  <c r="AJ216" i="7062"/>
  <c r="AJ95" i="7062"/>
  <c r="AJ3" i="7062"/>
  <c r="AO4" i="7062"/>
  <c r="AO5" i="7062" s="1"/>
  <c r="AO6" i="7062" s="1"/>
  <c r="AO7" i="7062" s="1"/>
  <c r="AO8" i="7062" s="1"/>
  <c r="AO9" i="7062" s="1"/>
  <c r="AO10" i="7062" s="1"/>
  <c r="AO11" i="7062" s="1"/>
  <c r="AO12" i="7062" s="1"/>
  <c r="AO13" i="7062" s="1"/>
  <c r="AO14" i="7062" s="1"/>
  <c r="AO15" i="7062" s="1"/>
  <c r="AO16" i="7062" s="1"/>
  <c r="AO17" i="7062" s="1"/>
  <c r="AO18" i="7062" s="1"/>
  <c r="AO19" i="7062" s="1"/>
  <c r="AO20" i="7062" s="1"/>
  <c r="AO21" i="7062" s="1"/>
  <c r="AO22" i="7062" s="1"/>
  <c r="AO23" i="7062" s="1"/>
  <c r="AO24" i="7062" s="1"/>
  <c r="AO25" i="7062" s="1"/>
  <c r="AO26" i="7062" s="1"/>
  <c r="AO27" i="7062" s="1"/>
  <c r="AO28" i="7062" s="1"/>
  <c r="AO29" i="7062" s="1"/>
  <c r="AO30" i="7062" s="1"/>
  <c r="AO31" i="7062" s="1"/>
  <c r="AO32" i="7062" s="1"/>
  <c r="AO33" i="7062" s="1"/>
  <c r="AO34" i="7062" s="1"/>
  <c r="AO35" i="7062" s="1"/>
  <c r="AO36" i="7062" s="1"/>
  <c r="AO37" i="7062" s="1"/>
  <c r="AO38" i="7062" s="1"/>
  <c r="AO39" i="7062" s="1"/>
  <c r="AO40" i="7062" s="1"/>
  <c r="AO41" i="7062" s="1"/>
  <c r="AO42" i="7062" s="1"/>
  <c r="AO43" i="7062" s="1"/>
  <c r="AO44" i="7062" s="1"/>
  <c r="AO45" i="7062" s="1"/>
  <c r="AO46" i="7062" s="1"/>
  <c r="AO47" i="7062" s="1"/>
  <c r="AO48" i="7062" s="1"/>
  <c r="AO49" i="7062" s="1"/>
  <c r="AO50" i="7062" s="1"/>
  <c r="AO51" i="7062" s="1"/>
  <c r="AO52" i="7062" s="1"/>
  <c r="AO53" i="7062" s="1"/>
  <c r="AO54" i="7062" s="1"/>
  <c r="AO55" i="7062" s="1"/>
  <c r="AO56" i="7062" s="1"/>
  <c r="AO57" i="7062" s="1"/>
  <c r="AO58" i="7062" s="1"/>
  <c r="AO59" i="7062" s="1"/>
  <c r="AO60" i="7062" s="1"/>
  <c r="AO61" i="7062" s="1"/>
  <c r="AO62" i="7062" s="1"/>
  <c r="AO63" i="7062" s="1"/>
  <c r="AO64" i="7062" s="1"/>
  <c r="AO65" i="7062" s="1"/>
  <c r="AO66" i="7062" s="1"/>
  <c r="AO67" i="7062" s="1"/>
  <c r="AO68" i="7062" s="1"/>
  <c r="AO69" i="7062" s="1"/>
  <c r="AO70" i="7062" s="1"/>
  <c r="AO71" i="7062" s="1"/>
  <c r="AO72" i="7062" s="1"/>
  <c r="AO73" i="7062" s="1"/>
  <c r="AO74" i="7062" s="1"/>
  <c r="AO75" i="7062" s="1"/>
  <c r="AO76" i="7062" s="1"/>
  <c r="AO77" i="7062" s="1"/>
  <c r="AO78" i="7062" s="1"/>
  <c r="AO79" i="7062" s="1"/>
  <c r="AO80" i="7062" s="1"/>
  <c r="AO81" i="7062" s="1"/>
  <c r="AO82" i="7062" s="1"/>
  <c r="AO83" i="7062" s="1"/>
  <c r="AO84" i="7062" s="1"/>
  <c r="AO85" i="7062" s="1"/>
  <c r="AO86" i="7062" s="1"/>
  <c r="AO87" i="7062" s="1"/>
  <c r="AO88" i="7062" s="1"/>
  <c r="AO89" i="7062" s="1"/>
  <c r="AO90" i="7062" s="1"/>
  <c r="AO91" i="7062" s="1"/>
  <c r="AO92" i="7062" s="1"/>
  <c r="AO93" i="7062" s="1"/>
  <c r="AO94" i="7062" s="1"/>
  <c r="AO95" i="7062" s="1"/>
  <c r="AO96" i="7062" s="1"/>
  <c r="AO97" i="7062" s="1"/>
  <c r="AO98" i="7062" s="1"/>
  <c r="AO99" i="7062" s="1"/>
  <c r="AO100" i="7062" s="1"/>
  <c r="AO101" i="7062" s="1"/>
  <c r="AO102" i="7062" s="1"/>
  <c r="AO103" i="7062" s="1"/>
  <c r="AO104" i="7062" s="1"/>
  <c r="AO105" i="7062" s="1"/>
  <c r="AO106" i="7062" s="1"/>
  <c r="AO107" i="7062" s="1"/>
  <c r="AO108" i="7062" s="1"/>
  <c r="AO109" i="7062" s="1"/>
  <c r="AO110" i="7062" s="1"/>
  <c r="AO111" i="7062" s="1"/>
  <c r="AO112" i="7062" s="1"/>
  <c r="AO113" i="7062" s="1"/>
  <c r="AO114" i="7062" s="1"/>
  <c r="AO115" i="7062" s="1"/>
  <c r="AO116" i="7062" s="1"/>
  <c r="AO117" i="7062" s="1"/>
  <c r="AO118" i="7062" s="1"/>
  <c r="AO119" i="7062" s="1"/>
  <c r="AO120" i="7062" s="1"/>
  <c r="AO121" i="7062" s="1"/>
  <c r="AO122" i="7062" s="1"/>
  <c r="AO123" i="7062" s="1"/>
  <c r="AO124" i="7062" s="1"/>
  <c r="AO125" i="7062" s="1"/>
  <c r="AO126" i="7062" s="1"/>
  <c r="AO127" i="7062" s="1"/>
  <c r="AO128" i="7062" s="1"/>
  <c r="AO129" i="7062" s="1"/>
  <c r="AO130" i="7062" s="1"/>
  <c r="AO131" i="7062" s="1"/>
  <c r="AO132" i="7062" s="1"/>
  <c r="AO133" i="7062" s="1"/>
  <c r="AO134" i="7062" s="1"/>
  <c r="AO135" i="7062" s="1"/>
  <c r="AO136" i="7062" s="1"/>
  <c r="AO137" i="7062" s="1"/>
  <c r="AO138" i="7062" s="1"/>
  <c r="AO139" i="7062" s="1"/>
  <c r="AO140" i="7062" s="1"/>
  <c r="AO141" i="7062" s="1"/>
  <c r="AO142" i="7062" s="1"/>
  <c r="AO143" i="7062" s="1"/>
  <c r="AO144" i="7062" s="1"/>
  <c r="AO145" i="7062" s="1"/>
  <c r="AO146" i="7062" s="1"/>
  <c r="AO147" i="7062" s="1"/>
  <c r="AO148" i="7062" s="1"/>
  <c r="AO149" i="7062" s="1"/>
  <c r="AO150" i="7062" s="1"/>
  <c r="AO151" i="7062" s="1"/>
  <c r="AO152" i="7062" s="1"/>
  <c r="AO153" i="7062" s="1"/>
  <c r="AO154" i="7062" s="1"/>
  <c r="AO155" i="7062" s="1"/>
  <c r="AO156" i="7062" s="1"/>
  <c r="AO157" i="7062" s="1"/>
  <c r="AO158" i="7062" s="1"/>
  <c r="AO159" i="7062" s="1"/>
  <c r="AO160" i="7062" s="1"/>
  <c r="AO161" i="7062" s="1"/>
  <c r="AO162" i="7062" s="1"/>
  <c r="AO163" i="7062" s="1"/>
  <c r="AO164" i="7062" s="1"/>
  <c r="AO165" i="7062" s="1"/>
  <c r="AO166" i="7062" s="1"/>
  <c r="AO167" i="7062" s="1"/>
  <c r="AO168" i="7062" s="1"/>
  <c r="AO169" i="7062" s="1"/>
  <c r="AO170" i="7062" s="1"/>
  <c r="AO171" i="7062" s="1"/>
  <c r="AO172" i="7062" s="1"/>
  <c r="AO173" i="7062" s="1"/>
  <c r="AO174" i="7062" s="1"/>
  <c r="AO175" i="7062" s="1"/>
  <c r="AO176" i="7062" s="1"/>
  <c r="AO177" i="7062" s="1"/>
  <c r="AO178" i="7062" s="1"/>
  <c r="AO179" i="7062" s="1"/>
  <c r="AO180" i="7062" s="1"/>
  <c r="AO181" i="7062" s="1"/>
  <c r="AO182" i="7062" s="1"/>
  <c r="AO183" i="7062" s="1"/>
  <c r="AO184" i="7062" s="1"/>
  <c r="AO185" i="7062" s="1"/>
  <c r="AO186" i="7062" s="1"/>
  <c r="AO187" i="7062" s="1"/>
  <c r="AO188" i="7062" s="1"/>
  <c r="AO189" i="7062" s="1"/>
  <c r="AO190" i="7062" s="1"/>
  <c r="AO191" i="7062" s="1"/>
  <c r="AO192" i="7062" s="1"/>
  <c r="AO193" i="7062" s="1"/>
  <c r="AO194" i="7062" s="1"/>
  <c r="AO195" i="7062" s="1"/>
  <c r="AO196" i="7062" s="1"/>
  <c r="AO197" i="7062" s="1"/>
  <c r="AO198" i="7062" s="1"/>
  <c r="AO199" i="7062" s="1"/>
  <c r="AO200" i="7062" s="1"/>
  <c r="AO201" i="7062" s="1"/>
  <c r="AO202" i="7062" s="1"/>
  <c r="AO203" i="7062" s="1"/>
  <c r="AO204" i="7062" s="1"/>
  <c r="AO205" i="7062" s="1"/>
  <c r="AO206" i="7062" s="1"/>
  <c r="AO207" i="7062" s="1"/>
  <c r="AO208" i="7062" s="1"/>
  <c r="AO209" i="7062" s="1"/>
  <c r="AO210" i="7062" s="1"/>
  <c r="AO211" i="7062" s="1"/>
  <c r="AO212" i="7062" s="1"/>
  <c r="AO213" i="7062" s="1"/>
  <c r="AO214" i="7062" s="1"/>
  <c r="AO215" i="7062" s="1"/>
  <c r="AO216" i="7062" s="1"/>
  <c r="AO217" i="7062" s="1"/>
  <c r="AO218" i="7062" s="1"/>
  <c r="AJ102" i="7062"/>
  <c r="AJ122" i="7062"/>
  <c r="AJ128" i="7062"/>
  <c r="AJ132" i="7062"/>
  <c r="AJ136" i="7062"/>
  <c r="AJ142" i="7062"/>
  <c r="AJ146" i="7062"/>
  <c r="AJ150" i="7062"/>
  <c r="AJ154" i="7062"/>
  <c r="AJ167" i="7062"/>
  <c r="AJ157" i="7062"/>
  <c r="AJ160" i="7062"/>
  <c r="AJ164" i="7062"/>
  <c r="AJ168" i="7062"/>
  <c r="AJ171" i="7062"/>
  <c r="AJ176" i="7062"/>
  <c r="AJ180" i="7062"/>
  <c r="AJ184" i="7062"/>
  <c r="AJ186" i="7062"/>
  <c r="AJ190" i="7062"/>
  <c r="AJ195" i="7062"/>
  <c r="AJ199" i="7062"/>
  <c r="AJ204" i="7062"/>
  <c r="AJ207" i="7062"/>
  <c r="AJ209" i="7062"/>
  <c r="AJ212" i="7062"/>
  <c r="AJ215" i="7062"/>
  <c r="AJ219" i="7062"/>
  <c r="AJ223" i="7062"/>
  <c r="AU3" i="7059"/>
  <c r="AU10" i="7059"/>
  <c r="AU7" i="7059"/>
  <c r="AU4" i="7059"/>
  <c r="AU6" i="7059"/>
  <c r="AU8" i="7059"/>
  <c r="AU11" i="7059"/>
  <c r="AU7" i="7061"/>
  <c r="AU8" i="7061"/>
  <c r="N22" i="7061"/>
  <c r="N26" i="7061"/>
  <c r="N28" i="7061"/>
  <c r="N59" i="7061"/>
  <c r="N60" i="7061"/>
  <c r="N78" i="7061"/>
  <c r="N80" i="7061"/>
  <c r="N104" i="7061"/>
  <c r="N32" i="7061"/>
  <c r="N70" i="7061"/>
  <c r="N72" i="7061"/>
  <c r="AU76" i="7061"/>
  <c r="AU47" i="7061"/>
  <c r="AU49" i="7061"/>
  <c r="AU52" i="7061"/>
  <c r="N61" i="7061"/>
  <c r="N63" i="7061"/>
  <c r="BB63" i="7061" s="1"/>
  <c r="N65" i="7061"/>
  <c r="BB66" i="7061" s="1"/>
  <c r="N74" i="7061"/>
  <c r="N79" i="7061"/>
  <c r="AU82" i="7061"/>
  <c r="AU85" i="7061"/>
  <c r="AU103" i="7061"/>
  <c r="AU105" i="7061"/>
  <c r="N106" i="7061"/>
  <c r="AU5" i="7061"/>
  <c r="AU6" i="7061"/>
  <c r="AU22" i="7061"/>
  <c r="N30" i="7061"/>
  <c r="N38" i="7061"/>
  <c r="AU45" i="7061"/>
  <c r="N57" i="7061"/>
  <c r="AU60" i="7061"/>
  <c r="AU66" i="7061"/>
  <c r="AU70" i="7061"/>
  <c r="AU72" i="7061"/>
  <c r="AU74" i="7061"/>
  <c r="AU80" i="7061"/>
  <c r="AU87" i="7061"/>
  <c r="N89" i="7061"/>
  <c r="N91" i="7061"/>
  <c r="BB91" i="7061" s="1"/>
  <c r="N94" i="7061"/>
  <c r="N101" i="7061"/>
  <c r="AU106" i="7061"/>
  <c r="AU4" i="7061"/>
  <c r="AU10" i="7061"/>
  <c r="AU12" i="7061"/>
  <c r="AU14" i="7061"/>
  <c r="AU18" i="7061"/>
  <c r="AU20" i="7061"/>
  <c r="N24" i="7061"/>
  <c r="AU40" i="7061"/>
  <c r="AU43" i="7061"/>
  <c r="AU51" i="7061"/>
  <c r="AU3" i="7061"/>
  <c r="N10" i="7061"/>
  <c r="N12" i="7061"/>
  <c r="N18" i="7061"/>
  <c r="N20" i="7061"/>
  <c r="AU24" i="7061"/>
  <c r="AU26" i="7061"/>
  <c r="AU28" i="7061"/>
  <c r="AU30" i="7061"/>
  <c r="AU34" i="7061"/>
  <c r="AU36" i="7061"/>
  <c r="AU38" i="7061"/>
  <c r="N43" i="7061"/>
  <c r="N85" i="7061"/>
  <c r="AU88" i="7061"/>
  <c r="AU98" i="7061"/>
  <c r="N103" i="7061"/>
  <c r="N7" i="7061"/>
  <c r="N49" i="7061"/>
  <c r="BB50" i="7061" s="1"/>
  <c r="N5" i="7061"/>
  <c r="N9" i="7061"/>
  <c r="N6" i="7061"/>
  <c r="BB7" i="7061" s="1"/>
  <c r="N8" i="7061"/>
  <c r="AU9" i="7061"/>
  <c r="N11" i="7061"/>
  <c r="AU15" i="7061"/>
  <c r="N17" i="7061"/>
  <c r="AU25" i="7061"/>
  <c r="N27" i="7061"/>
  <c r="AU31" i="7061"/>
  <c r="N33" i="7061"/>
  <c r="BB34" i="7061" s="1"/>
  <c r="AU41" i="7061"/>
  <c r="N42" i="7061"/>
  <c r="BB43" i="7061" s="1"/>
  <c r="AU46" i="7061"/>
  <c r="N48" i="7061"/>
  <c r="AU53" i="7061"/>
  <c r="N54" i="7061"/>
  <c r="AU62" i="7061"/>
  <c r="AU64" i="7061"/>
  <c r="AU69" i="7061"/>
  <c r="N71" i="7061"/>
  <c r="BB72" i="7061" s="1"/>
  <c r="AU77" i="7061"/>
  <c r="AU81" i="7061"/>
  <c r="N83" i="7061"/>
  <c r="AU90" i="7061"/>
  <c r="AU92" i="7061"/>
  <c r="N93" i="7061"/>
  <c r="BB94" i="7061" s="1"/>
  <c r="AU95" i="7061"/>
  <c r="N96" i="7061"/>
  <c r="BB97" i="7061" s="1"/>
  <c r="AU99" i="7061"/>
  <c r="N100" i="7061"/>
  <c r="AU102" i="7061"/>
  <c r="N105" i="7061"/>
  <c r="N3" i="7061"/>
  <c r="AU17" i="7061"/>
  <c r="N19" i="7061"/>
  <c r="AU23" i="7061"/>
  <c r="N25" i="7061"/>
  <c r="AU33" i="7061"/>
  <c r="N35" i="7061"/>
  <c r="AU39" i="7061"/>
  <c r="N41" i="7061"/>
  <c r="AU48" i="7061"/>
  <c r="N51" i="7061"/>
  <c r="N56" i="7061"/>
  <c r="BB57" i="7061" s="1"/>
  <c r="AU61" i="7061"/>
  <c r="N64" i="7061"/>
  <c r="BB65" i="7061" s="1"/>
  <c r="AU67" i="7061"/>
  <c r="N69" i="7061"/>
  <c r="BB70" i="7061" s="1"/>
  <c r="AU78" i="7061"/>
  <c r="AU83" i="7061"/>
  <c r="N84" i="7061"/>
  <c r="AU89" i="7061"/>
  <c r="N92" i="7061"/>
  <c r="N95" i="7061"/>
  <c r="N98" i="7061"/>
  <c r="N99" i="7061"/>
  <c r="BB100" i="7061" s="1"/>
  <c r="N102" i="7061"/>
  <c r="N4" i="7061"/>
  <c r="N13" i="7061"/>
  <c r="N21" i="7061"/>
  <c r="N29" i="7061"/>
  <c r="N37" i="7061"/>
  <c r="BB38" i="7061" s="1"/>
  <c r="N44" i="7061"/>
  <c r="BB45" i="7061" s="1"/>
  <c r="N58" i="7061"/>
  <c r="N73" i="7061"/>
  <c r="AU11" i="7061"/>
  <c r="N15" i="7061"/>
  <c r="AU19" i="7061"/>
  <c r="N23" i="7061"/>
  <c r="AU27" i="7061"/>
  <c r="N31" i="7061"/>
  <c r="AU35" i="7061"/>
  <c r="N39" i="7061"/>
  <c r="BB40" i="7061" s="1"/>
  <c r="AU42" i="7061"/>
  <c r="N46" i="7061"/>
  <c r="N86" i="7061"/>
  <c r="BB87" i="7061" s="1"/>
  <c r="AU13" i="7061"/>
  <c r="BB18" i="7061"/>
  <c r="AU21" i="7061"/>
  <c r="AU29" i="7061"/>
  <c r="AU37" i="7061"/>
  <c r="AU44" i="7061"/>
  <c r="AU50" i="7061"/>
  <c r="AU54" i="7061"/>
  <c r="AU75" i="7061"/>
  <c r="AU56" i="7061"/>
  <c r="AU63" i="7061"/>
  <c r="N67" i="7061"/>
  <c r="BB67" i="7061" s="1"/>
  <c r="AU71" i="7061"/>
  <c r="N75" i="7061"/>
  <c r="AU79" i="7061"/>
  <c r="N81" i="7061"/>
  <c r="BB82" i="7061" s="1"/>
  <c r="AU84" i="7061"/>
  <c r="AU91" i="7061"/>
  <c r="AU58" i="7061"/>
  <c r="AU65" i="7061"/>
  <c r="AU73" i="7061"/>
  <c r="AU86" i="7061"/>
  <c r="AU93" i="7061"/>
  <c r="AU96" i="7061"/>
  <c r="AU100" i="7061"/>
  <c r="AU104" i="7061"/>
  <c r="AJ22" i="7058"/>
  <c r="AU9" i="7059"/>
  <c r="AO13" i="7071" l="1"/>
  <c r="S40" i="2"/>
  <c r="AU6" i="2"/>
  <c r="BC3" i="7064"/>
  <c r="BA3" i="7064" s="1"/>
  <c r="AO16" i="7063"/>
  <c r="AS16" i="7063" s="1"/>
  <c r="BB52" i="7061"/>
  <c r="BB35" i="7061"/>
  <c r="BB20" i="7061"/>
  <c r="BB33" i="7061"/>
  <c r="BB30" i="7061"/>
  <c r="BB93" i="7061"/>
  <c r="BB80" i="7061"/>
  <c r="BB62" i="7061"/>
  <c r="BB106" i="7061"/>
  <c r="BB60" i="7061"/>
  <c r="BB76" i="7061"/>
  <c r="BB32" i="7061"/>
  <c r="BB16" i="7061"/>
  <c r="BB14" i="7061"/>
  <c r="BB102" i="7061"/>
  <c r="BB73" i="7061"/>
  <c r="BB81" i="7061"/>
  <c r="BB12" i="7061"/>
  <c r="BB86" i="7061"/>
  <c r="BB58" i="7061"/>
  <c r="BB17" i="7061"/>
  <c r="BB46" i="7061"/>
  <c r="BB47" i="7061"/>
  <c r="BB99" i="7061"/>
  <c r="BB85" i="7061"/>
  <c r="BB56" i="7061"/>
  <c r="BB69" i="7061"/>
  <c r="BB68" i="7061"/>
  <c r="BB24" i="7061"/>
  <c r="BB74" i="7061"/>
  <c r="BB5" i="7061"/>
  <c r="BB96" i="7061"/>
  <c r="BB101" i="7061"/>
  <c r="BB49" i="7061"/>
  <c r="BB48" i="7061"/>
  <c r="BB95" i="7061"/>
  <c r="BB71" i="7061"/>
  <c r="BB79" i="7061"/>
  <c r="BB98" i="7061"/>
  <c r="BB51" i="7061"/>
  <c r="BB54" i="7061"/>
  <c r="BB55" i="7061"/>
  <c r="BB90" i="7061"/>
  <c r="BB89" i="7061"/>
  <c r="BB105" i="7061"/>
  <c r="BB84" i="7061"/>
  <c r="BB104" i="7061"/>
  <c r="BB44" i="7061"/>
  <c r="BB75" i="7061"/>
  <c r="BB59" i="7061"/>
  <c r="BB103" i="7061"/>
  <c r="BB41" i="7061"/>
  <c r="BB42" i="7061"/>
  <c r="BB25" i="7061"/>
  <c r="BB92" i="7061"/>
  <c r="BB64" i="7061"/>
  <c r="BB61" i="7061"/>
  <c r="BB83" i="7061"/>
  <c r="BB78" i="7061"/>
  <c r="BB27" i="7061"/>
  <c r="BB22" i="7061"/>
  <c r="BB8" i="7061"/>
  <c r="BB10" i="7061"/>
  <c r="BB28" i="7061"/>
  <c r="BB15" i="7061"/>
  <c r="BB13" i="7061"/>
  <c r="BB11" i="7061"/>
  <c r="BB36" i="7061"/>
  <c r="BB26" i="7061"/>
  <c r="BB9" i="7061"/>
  <c r="BB6" i="7061"/>
  <c r="BB19" i="7061"/>
  <c r="BB37" i="7061"/>
  <c r="BB31" i="7061"/>
  <c r="BB23" i="7061"/>
  <c r="BB4" i="7061"/>
  <c r="AZ4" i="7061" s="1"/>
  <c r="AZ5" i="7061" s="1"/>
  <c r="AZ6" i="7061" s="1"/>
  <c r="AZ7" i="7061" s="1"/>
  <c r="BB39" i="7061"/>
  <c r="BB29" i="7061"/>
  <c r="BB21" i="7061"/>
  <c r="AC3" i="7059"/>
  <c r="AQ3" i="7059"/>
  <c r="AC4" i="7059"/>
  <c r="AQ4" i="7059"/>
  <c r="AC5" i="7059"/>
  <c r="AQ5" i="7059"/>
  <c r="AC6" i="7059"/>
  <c r="AQ6" i="7059"/>
  <c r="AC7" i="7059"/>
  <c r="AQ7" i="7059"/>
  <c r="AC8" i="7059"/>
  <c r="AQ8" i="7059"/>
  <c r="AC9" i="7059"/>
  <c r="AQ9" i="7059"/>
  <c r="AC10" i="7059"/>
  <c r="AQ10" i="7059"/>
  <c r="AC11" i="7059"/>
  <c r="AQ11" i="7059"/>
  <c r="AO14" i="7071" l="1"/>
  <c r="S34" i="2"/>
  <c r="AO26" i="7063"/>
  <c r="AS26" i="7063" s="1"/>
  <c r="AZ8" i="7061"/>
  <c r="AZ9" i="7061" s="1"/>
  <c r="AZ10" i="7061" s="1"/>
  <c r="AZ11" i="7061" s="1"/>
  <c r="AZ12" i="7061" s="1"/>
  <c r="AZ13" i="7061" s="1"/>
  <c r="AZ14" i="7061" s="1"/>
  <c r="AZ15" i="7061" s="1"/>
  <c r="AZ16" i="7061" s="1"/>
  <c r="AZ17" i="7061" s="1"/>
  <c r="AZ18" i="7061" s="1"/>
  <c r="AZ19" i="7061" s="1"/>
  <c r="AZ20" i="7061" s="1"/>
  <c r="AZ21" i="7061" s="1"/>
  <c r="AZ22" i="7061" s="1"/>
  <c r="AZ23" i="7061" s="1"/>
  <c r="AZ24" i="7061" s="1"/>
  <c r="AZ25" i="7061" s="1"/>
  <c r="AZ26" i="7061" s="1"/>
  <c r="AZ27" i="7061" s="1"/>
  <c r="AZ28" i="7061" s="1"/>
  <c r="AZ29" i="7061" s="1"/>
  <c r="AZ30" i="7061" s="1"/>
  <c r="AZ31" i="7061" s="1"/>
  <c r="AZ32" i="7061" s="1"/>
  <c r="AZ33" i="7061" s="1"/>
  <c r="AZ34" i="7061" s="1"/>
  <c r="AZ35" i="7061" s="1"/>
  <c r="AZ36" i="7061" s="1"/>
  <c r="AZ37" i="7061" s="1"/>
  <c r="AZ38" i="7061" s="1"/>
  <c r="AZ39" i="7061" s="1"/>
  <c r="AZ40" i="7061" s="1"/>
  <c r="AZ41" i="7061" s="1"/>
  <c r="AZ42" i="7061" s="1"/>
  <c r="AZ43" i="7061" s="1"/>
  <c r="AZ44" i="7061" s="1"/>
  <c r="AZ45" i="7061" s="1"/>
  <c r="AZ46" i="7061" s="1"/>
  <c r="AZ47" i="7061" s="1"/>
  <c r="AZ48" i="7061" s="1"/>
  <c r="AZ49" i="7061" s="1"/>
  <c r="AZ50" i="7061" s="1"/>
  <c r="AZ51" i="7061" s="1"/>
  <c r="AZ52" i="7061" s="1"/>
  <c r="AZ53" i="7061" s="1"/>
  <c r="AZ54" i="7061" s="1"/>
  <c r="AZ55" i="7061" s="1"/>
  <c r="AZ56" i="7061" s="1"/>
  <c r="AZ57" i="7061" s="1"/>
  <c r="AZ58" i="7061" s="1"/>
  <c r="AZ59" i="7061" s="1"/>
  <c r="AZ60" i="7061" s="1"/>
  <c r="AZ61" i="7061" s="1"/>
  <c r="AZ62" i="7061" s="1"/>
  <c r="AZ63" i="7061" s="1"/>
  <c r="AZ64" i="7061" s="1"/>
  <c r="AZ65" i="7061" s="1"/>
  <c r="AZ66" i="7061" s="1"/>
  <c r="AZ67" i="7061" s="1"/>
  <c r="AZ68" i="7061" s="1"/>
  <c r="AZ69" i="7061" s="1"/>
  <c r="AZ70" i="7061" s="1"/>
  <c r="AZ71" i="7061" s="1"/>
  <c r="AZ72" i="7061" s="1"/>
  <c r="AZ73" i="7061" s="1"/>
  <c r="AZ74" i="7061" s="1"/>
  <c r="AZ75" i="7061" s="1"/>
  <c r="AZ76" i="7061" s="1"/>
  <c r="AZ77" i="7061" s="1"/>
  <c r="AZ78" i="7061" s="1"/>
  <c r="AZ79" i="7061" s="1"/>
  <c r="AZ80" i="7061" s="1"/>
  <c r="AZ81" i="7061" s="1"/>
  <c r="AZ82" i="7061" s="1"/>
  <c r="AZ83" i="7061" s="1"/>
  <c r="AZ84" i="7061" s="1"/>
  <c r="AZ85" i="7061" s="1"/>
  <c r="AZ86" i="7061" s="1"/>
  <c r="AZ87" i="7061" s="1"/>
  <c r="AZ88" i="7061" s="1"/>
  <c r="AZ89" i="7061" s="1"/>
  <c r="AZ90" i="7061" s="1"/>
  <c r="AZ91" i="7061" s="1"/>
  <c r="AZ92" i="7061" s="1"/>
  <c r="AZ93" i="7061" s="1"/>
  <c r="AZ94" i="7061" s="1"/>
  <c r="AZ95" i="7061" s="1"/>
  <c r="AZ96" i="7061" s="1"/>
  <c r="AZ97" i="7061" s="1"/>
  <c r="AZ98" i="7061" s="1"/>
  <c r="AZ99" i="7061" s="1"/>
  <c r="AZ100" i="7061" s="1"/>
  <c r="AZ101" i="7061" s="1"/>
  <c r="AZ102" i="7061" s="1"/>
  <c r="AZ103" i="7061" s="1"/>
  <c r="AZ104" i="7061" s="1"/>
  <c r="AZ105" i="7061" s="1"/>
  <c r="AZ106" i="7061" s="1"/>
  <c r="N10" i="7059"/>
  <c r="N6" i="7059"/>
  <c r="N11" i="7059"/>
  <c r="N5" i="7059"/>
  <c r="N4" i="7059"/>
  <c r="N7" i="7059"/>
  <c r="N8" i="7059"/>
  <c r="N9" i="7059"/>
  <c r="N3" i="7059"/>
  <c r="C3" i="7057"/>
  <c r="P3" i="7057" s="1"/>
  <c r="C2" i="7057"/>
  <c r="P15" i="7056"/>
  <c r="P13" i="7056"/>
  <c r="P11" i="7056"/>
  <c r="P10" i="7056"/>
  <c r="P7" i="7056"/>
  <c r="P5" i="7056"/>
  <c r="Q3" i="7057"/>
  <c r="M3" i="7057"/>
  <c r="K3" i="7057"/>
  <c r="J3" i="7057"/>
  <c r="M2" i="7057"/>
  <c r="K2" i="7057"/>
  <c r="J2" i="7057"/>
  <c r="I2" i="7057"/>
  <c r="M3" i="7056"/>
  <c r="M6" i="7056"/>
  <c r="M7" i="7056"/>
  <c r="M10" i="7056"/>
  <c r="M11" i="7056"/>
  <c r="M14" i="7056"/>
  <c r="M15" i="7056"/>
  <c r="M2" i="7056"/>
  <c r="J2" i="7056"/>
  <c r="K2" i="7056"/>
  <c r="J3" i="7056"/>
  <c r="K3" i="7056"/>
  <c r="J4" i="7056"/>
  <c r="K4" i="7056"/>
  <c r="J5" i="7056"/>
  <c r="K5" i="7056"/>
  <c r="J6" i="7056"/>
  <c r="K6" i="7056"/>
  <c r="J7" i="7056"/>
  <c r="K7" i="7056"/>
  <c r="J8" i="7056"/>
  <c r="K8" i="7056"/>
  <c r="J9" i="7056"/>
  <c r="K9" i="7056"/>
  <c r="J10" i="7056"/>
  <c r="K10" i="7056"/>
  <c r="J11" i="7056"/>
  <c r="K11" i="7056"/>
  <c r="J12" i="7056"/>
  <c r="K12" i="7056"/>
  <c r="J13" i="7056"/>
  <c r="K13" i="7056"/>
  <c r="J14" i="7056"/>
  <c r="K14" i="7056"/>
  <c r="J15" i="7056"/>
  <c r="K15" i="7056"/>
  <c r="Q15" i="7056"/>
  <c r="Q14" i="7056"/>
  <c r="P14" i="7056"/>
  <c r="Q13" i="7056"/>
  <c r="M13" i="7056"/>
  <c r="Q12" i="7056"/>
  <c r="P12" i="7056"/>
  <c r="M12" i="7056"/>
  <c r="Q11" i="7056"/>
  <c r="Q10" i="7056"/>
  <c r="Q9" i="7056"/>
  <c r="P9" i="7056"/>
  <c r="M9" i="7056"/>
  <c r="Q8" i="7056"/>
  <c r="M8" i="7056"/>
  <c r="Q7" i="7056"/>
  <c r="Q6" i="7056"/>
  <c r="P6" i="7056"/>
  <c r="Q5" i="7056"/>
  <c r="M5" i="7056"/>
  <c r="Q4" i="7056"/>
  <c r="P4" i="7056"/>
  <c r="M4" i="7056"/>
  <c r="Q3" i="7056"/>
  <c r="AO15" i="7071" l="1"/>
  <c r="S21" i="2"/>
  <c r="AO25" i="7063"/>
  <c r="AS25" i="7063" s="1"/>
  <c r="BB5" i="7059"/>
  <c r="AZ5" i="7059" s="1"/>
  <c r="AZ6" i="7059" s="1"/>
  <c r="AZ7" i="7059" s="1"/>
  <c r="BB11" i="7059"/>
  <c r="BB6" i="7059"/>
  <c r="BB10" i="7059"/>
  <c r="BB9" i="7059"/>
  <c r="BB8" i="7059"/>
  <c r="BB7" i="7059"/>
  <c r="BB4" i="7059"/>
  <c r="N3" i="7057"/>
  <c r="P3" i="7056"/>
  <c r="N3" i="7056" s="1"/>
  <c r="N4" i="7056" s="1"/>
  <c r="N5" i="7056" s="1"/>
  <c r="N6" i="7056" s="1"/>
  <c r="N7" i="7056" s="1"/>
  <c r="N8" i="7056" s="1"/>
  <c r="N9" i="7056" s="1"/>
  <c r="N10" i="7056" s="1"/>
  <c r="N11" i="7056" s="1"/>
  <c r="N12" i="7056" s="1"/>
  <c r="N13" i="7056" s="1"/>
  <c r="N14" i="7056" s="1"/>
  <c r="N15" i="7056" s="1"/>
  <c r="P8" i="7056"/>
  <c r="I3" i="7057"/>
  <c r="I14" i="7056"/>
  <c r="I12" i="7056"/>
  <c r="I10" i="7056"/>
  <c r="I8" i="7056"/>
  <c r="I6" i="7056"/>
  <c r="I4" i="7056"/>
  <c r="I15" i="7056"/>
  <c r="I13" i="7056"/>
  <c r="I11" i="7056"/>
  <c r="I9" i="7056"/>
  <c r="I7" i="7056"/>
  <c r="I5" i="7056"/>
  <c r="I3" i="7056"/>
  <c r="I2" i="7056"/>
  <c r="B38" i="6911"/>
  <c r="U4" i="7054"/>
  <c r="U5" i="7054"/>
  <c r="U6" i="7054"/>
  <c r="U7" i="7054"/>
  <c r="U8" i="7054"/>
  <c r="U9" i="7054"/>
  <c r="U10" i="7054"/>
  <c r="U11" i="7054"/>
  <c r="U12" i="7054"/>
  <c r="T15" i="7055"/>
  <c r="U15" i="7055"/>
  <c r="R15" i="7055" s="1"/>
  <c r="R16" i="7055" s="1"/>
  <c r="R17" i="7055" s="1"/>
  <c r="R18" i="7055" s="1"/>
  <c r="R19" i="7055" s="1"/>
  <c r="R20" i="7055" s="1"/>
  <c r="R21" i="7055" s="1"/>
  <c r="R22" i="7055" s="1"/>
  <c r="R23" i="7055" s="1"/>
  <c r="R24" i="7055" s="1"/>
  <c r="R25" i="7055" s="1"/>
  <c r="R26" i="7055" s="1"/>
  <c r="R27" i="7055" s="1"/>
  <c r="R28" i="7055" s="1"/>
  <c r="R29" i="7055" s="1"/>
  <c r="R30" i="7055" s="1"/>
  <c r="R31" i="7055" s="1"/>
  <c r="R32" i="7055" s="1"/>
  <c r="R33" i="7055" s="1"/>
  <c r="R34" i="7055" s="1"/>
  <c r="R35" i="7055" s="1"/>
  <c r="R36" i="7055" s="1"/>
  <c r="R37" i="7055" s="1"/>
  <c r="R38" i="7055" s="1"/>
  <c r="R39" i="7055" s="1"/>
  <c r="R40" i="7055" s="1"/>
  <c r="R41" i="7055" s="1"/>
  <c r="R42" i="7055" s="1"/>
  <c r="T16" i="7055"/>
  <c r="U16" i="7055"/>
  <c r="T17" i="7055"/>
  <c r="U17" i="7055"/>
  <c r="T18" i="7055"/>
  <c r="U18" i="7055"/>
  <c r="T19" i="7055"/>
  <c r="U19" i="7055"/>
  <c r="T20" i="7055"/>
  <c r="U20" i="7055"/>
  <c r="T21" i="7055"/>
  <c r="U21" i="7055"/>
  <c r="T22" i="7055"/>
  <c r="U22" i="7055"/>
  <c r="T23" i="7055"/>
  <c r="U23" i="7055"/>
  <c r="T24" i="7055"/>
  <c r="U24" i="7055"/>
  <c r="T25" i="7055"/>
  <c r="U25" i="7055"/>
  <c r="T26" i="7055"/>
  <c r="U26" i="7055"/>
  <c r="T27" i="7055"/>
  <c r="U27" i="7055"/>
  <c r="T28" i="7055"/>
  <c r="U28" i="7055"/>
  <c r="T29" i="7055"/>
  <c r="U29" i="7055"/>
  <c r="T30" i="7055"/>
  <c r="U30" i="7055"/>
  <c r="T31" i="7055"/>
  <c r="U31" i="7055"/>
  <c r="T32" i="7055"/>
  <c r="U32" i="7055"/>
  <c r="T33" i="7055"/>
  <c r="U33" i="7055"/>
  <c r="T34" i="7055"/>
  <c r="U34" i="7055"/>
  <c r="T35" i="7055"/>
  <c r="U35" i="7055"/>
  <c r="T36" i="7055"/>
  <c r="U36" i="7055"/>
  <c r="T37" i="7055"/>
  <c r="U37" i="7055"/>
  <c r="T38" i="7055"/>
  <c r="U38" i="7055"/>
  <c r="T39" i="7055"/>
  <c r="U39" i="7055"/>
  <c r="T40" i="7055"/>
  <c r="U40" i="7055"/>
  <c r="T41" i="7055"/>
  <c r="U41" i="7055"/>
  <c r="T42" i="7055"/>
  <c r="U42" i="7055"/>
  <c r="Q42" i="7055"/>
  <c r="O42" i="7055"/>
  <c r="N42" i="7055"/>
  <c r="J42" i="7055"/>
  <c r="Q41" i="7055"/>
  <c r="O41" i="7055"/>
  <c r="N41" i="7055"/>
  <c r="J41" i="7055"/>
  <c r="Q40" i="7055"/>
  <c r="O40" i="7055"/>
  <c r="N40" i="7055"/>
  <c r="J40" i="7055"/>
  <c r="Q39" i="7055"/>
  <c r="O39" i="7055"/>
  <c r="N39" i="7055"/>
  <c r="J39" i="7055"/>
  <c r="Q38" i="7055"/>
  <c r="O38" i="7055"/>
  <c r="N38" i="7055"/>
  <c r="J38" i="7055"/>
  <c r="Q37" i="7055"/>
  <c r="O37" i="7055"/>
  <c r="N37" i="7055"/>
  <c r="J37" i="7055"/>
  <c r="Q36" i="7055"/>
  <c r="O36" i="7055"/>
  <c r="N36" i="7055"/>
  <c r="M36" i="7055" s="1"/>
  <c r="J36" i="7055"/>
  <c r="Q35" i="7055"/>
  <c r="O35" i="7055"/>
  <c r="N35" i="7055"/>
  <c r="J35" i="7055"/>
  <c r="Q34" i="7055"/>
  <c r="O34" i="7055"/>
  <c r="N34" i="7055"/>
  <c r="J34" i="7055"/>
  <c r="Q33" i="7055"/>
  <c r="O33" i="7055"/>
  <c r="N33" i="7055"/>
  <c r="J33" i="7055"/>
  <c r="Q32" i="7055"/>
  <c r="O32" i="7055"/>
  <c r="N32" i="7055"/>
  <c r="J32" i="7055"/>
  <c r="Q31" i="7055"/>
  <c r="O31" i="7055"/>
  <c r="N31" i="7055"/>
  <c r="J31" i="7055"/>
  <c r="Q30" i="7055"/>
  <c r="O30" i="7055"/>
  <c r="N30" i="7055"/>
  <c r="J30" i="7055"/>
  <c r="Q29" i="7055"/>
  <c r="O29" i="7055"/>
  <c r="N29" i="7055"/>
  <c r="M29" i="7055" s="1"/>
  <c r="J29" i="7055"/>
  <c r="Q28" i="7055"/>
  <c r="O28" i="7055"/>
  <c r="M28" i="7055" s="1"/>
  <c r="N28" i="7055"/>
  <c r="J28" i="7055"/>
  <c r="Q27" i="7055"/>
  <c r="M27" i="7055" s="1"/>
  <c r="O27" i="7055"/>
  <c r="N27" i="7055"/>
  <c r="J27" i="7055"/>
  <c r="Q26" i="7055"/>
  <c r="O26" i="7055"/>
  <c r="N26" i="7055"/>
  <c r="J26" i="7055"/>
  <c r="Q25" i="7055"/>
  <c r="O25" i="7055"/>
  <c r="N25" i="7055"/>
  <c r="J25" i="7055"/>
  <c r="Q24" i="7055"/>
  <c r="O24" i="7055"/>
  <c r="N24" i="7055"/>
  <c r="J24" i="7055"/>
  <c r="Q23" i="7055"/>
  <c r="O23" i="7055"/>
  <c r="N23" i="7055"/>
  <c r="J23" i="7055"/>
  <c r="Q22" i="7055"/>
  <c r="O22" i="7055"/>
  <c r="N22" i="7055"/>
  <c r="M22" i="7055" s="1"/>
  <c r="J22" i="7055"/>
  <c r="Q21" i="7055"/>
  <c r="O21" i="7055"/>
  <c r="M21" i="7055" s="1"/>
  <c r="N21" i="7055"/>
  <c r="J21" i="7055"/>
  <c r="Q20" i="7055"/>
  <c r="M20" i="7055" s="1"/>
  <c r="O20" i="7055"/>
  <c r="N20" i="7055"/>
  <c r="J20" i="7055"/>
  <c r="Q19" i="7055"/>
  <c r="O19" i="7055"/>
  <c r="N19" i="7055"/>
  <c r="J19" i="7055"/>
  <c r="Q18" i="7055"/>
  <c r="O18" i="7055"/>
  <c r="N18" i="7055"/>
  <c r="J18" i="7055"/>
  <c r="Q17" i="7055"/>
  <c r="O17" i="7055"/>
  <c r="N17" i="7055"/>
  <c r="J17" i="7055"/>
  <c r="Q16" i="7055"/>
  <c r="O16" i="7055"/>
  <c r="N16" i="7055"/>
  <c r="M16" i="7055" s="1"/>
  <c r="J16" i="7055"/>
  <c r="Q15" i="7055"/>
  <c r="O15" i="7055"/>
  <c r="N15" i="7055"/>
  <c r="J15" i="7055"/>
  <c r="U14" i="7055"/>
  <c r="Q14" i="7055"/>
  <c r="O14" i="7055"/>
  <c r="N14" i="7055"/>
  <c r="J14" i="7055"/>
  <c r="U13" i="7055"/>
  <c r="Q13" i="7055"/>
  <c r="O13" i="7055"/>
  <c r="N13" i="7055"/>
  <c r="J13" i="7055"/>
  <c r="U12" i="7055"/>
  <c r="Q12" i="7055"/>
  <c r="O12" i="7055"/>
  <c r="N12" i="7055"/>
  <c r="J12" i="7055"/>
  <c r="U11" i="7055"/>
  <c r="Q11" i="7055"/>
  <c r="O11" i="7055"/>
  <c r="N11" i="7055"/>
  <c r="J11" i="7055"/>
  <c r="U10" i="7055"/>
  <c r="Q10" i="7055"/>
  <c r="O10" i="7055"/>
  <c r="N10" i="7055"/>
  <c r="J10" i="7055"/>
  <c r="U9" i="7055"/>
  <c r="Q9" i="7055"/>
  <c r="O9" i="7055"/>
  <c r="N9" i="7055"/>
  <c r="J9" i="7055"/>
  <c r="U8" i="7055"/>
  <c r="Q8" i="7055"/>
  <c r="O8" i="7055"/>
  <c r="N8" i="7055"/>
  <c r="J8" i="7055"/>
  <c r="U7" i="7055"/>
  <c r="Q7" i="7055"/>
  <c r="O7" i="7055"/>
  <c r="N7" i="7055"/>
  <c r="J7" i="7055"/>
  <c r="U6" i="7055"/>
  <c r="Q6" i="7055"/>
  <c r="O6" i="7055"/>
  <c r="N6" i="7055"/>
  <c r="J6" i="7055"/>
  <c r="U5" i="7055"/>
  <c r="Q5" i="7055"/>
  <c r="O5" i="7055"/>
  <c r="N5" i="7055"/>
  <c r="J5" i="7055"/>
  <c r="U4" i="7055"/>
  <c r="Q4" i="7055"/>
  <c r="O4" i="7055"/>
  <c r="N4" i="7055"/>
  <c r="J4" i="7055"/>
  <c r="Q3" i="7055"/>
  <c r="O3" i="7055"/>
  <c r="N3" i="7055"/>
  <c r="J3" i="7055"/>
  <c r="T4" i="7055" s="1"/>
  <c r="R4" i="7055" s="1"/>
  <c r="H558" i="6847"/>
  <c r="I558" i="6847"/>
  <c r="L558" i="6847"/>
  <c r="H559" i="6847"/>
  <c r="L559" i="6847" s="1"/>
  <c r="I559" i="6847"/>
  <c r="H560" i="6847"/>
  <c r="L560" i="6847" s="1"/>
  <c r="I560" i="6847"/>
  <c r="H561" i="6847"/>
  <c r="L561" i="6847" s="1"/>
  <c r="I561" i="6847"/>
  <c r="H562" i="6847"/>
  <c r="L562" i="6847" s="1"/>
  <c r="I562" i="6847"/>
  <c r="H563" i="6847"/>
  <c r="L563" i="6847" s="1"/>
  <c r="I563" i="6847"/>
  <c r="H564" i="6847"/>
  <c r="L564" i="6847" s="1"/>
  <c r="I564" i="6847"/>
  <c r="H565" i="6847"/>
  <c r="I565" i="6847"/>
  <c r="L565" i="6847"/>
  <c r="H566" i="6847"/>
  <c r="I566" i="6847"/>
  <c r="L566" i="6847"/>
  <c r="H567" i="6847"/>
  <c r="L567" i="6847" s="1"/>
  <c r="I567" i="6847"/>
  <c r="H568" i="6847"/>
  <c r="L568" i="6847" s="1"/>
  <c r="I568" i="6847"/>
  <c r="H569" i="6847"/>
  <c r="L569" i="6847" s="1"/>
  <c r="I569" i="6847"/>
  <c r="H570" i="6847"/>
  <c r="L570" i="6847" s="1"/>
  <c r="I570" i="6847"/>
  <c r="A558" i="6847"/>
  <c r="A559" i="6847"/>
  <c r="A560" i="6847"/>
  <c r="A561" i="6847"/>
  <c r="A562" i="6847"/>
  <c r="A563" i="6847"/>
  <c r="A564" i="6847"/>
  <c r="A565" i="6847"/>
  <c r="A566" i="6847"/>
  <c r="A567" i="6847"/>
  <c r="A568" i="6847"/>
  <c r="A569" i="6847"/>
  <c r="A570" i="6847"/>
  <c r="S16" i="2" l="1"/>
  <c r="AO16" i="7071"/>
  <c r="AO7" i="7063"/>
  <c r="AS7" i="7063" s="1"/>
  <c r="AZ8" i="7059"/>
  <c r="AZ9" i="7059" s="1"/>
  <c r="AZ10" i="7059" s="1"/>
  <c r="AZ11" i="7059" s="1"/>
  <c r="M4" i="7055"/>
  <c r="M8" i="7055"/>
  <c r="M10" i="7055"/>
  <c r="T12" i="7055"/>
  <c r="M14" i="7055"/>
  <c r="M12" i="7055"/>
  <c r="T5" i="7055"/>
  <c r="R5" i="7055" s="1"/>
  <c r="T9" i="7055"/>
  <c r="M33" i="7055"/>
  <c r="M34" i="7055"/>
  <c r="M35" i="7055"/>
  <c r="M41" i="7055"/>
  <c r="M3" i="7055"/>
  <c r="M17" i="7055"/>
  <c r="M23" i="7055"/>
  <c r="M30" i="7055"/>
  <c r="M5" i="7055"/>
  <c r="T6" i="7055"/>
  <c r="T10" i="7055"/>
  <c r="T13" i="7055"/>
  <c r="M15" i="7055"/>
  <c r="M40" i="7055"/>
  <c r="T11" i="7055"/>
  <c r="M6" i="7055"/>
  <c r="T8" i="7055"/>
  <c r="T7" i="7055"/>
  <c r="M11" i="7055"/>
  <c r="M13" i="7055"/>
  <c r="M24" i="7055"/>
  <c r="M25" i="7055"/>
  <c r="M31" i="7055"/>
  <c r="M37" i="7055"/>
  <c r="M38" i="7055"/>
  <c r="M42" i="7055"/>
  <c r="M7" i="7055"/>
  <c r="M9" i="7055"/>
  <c r="T14" i="7055"/>
  <c r="M18" i="7055"/>
  <c r="M19" i="7055"/>
  <c r="M26" i="7055"/>
  <c r="M32" i="7055"/>
  <c r="M39" i="7055"/>
  <c r="N3" i="7054"/>
  <c r="O3" i="7054"/>
  <c r="Q3" i="7054"/>
  <c r="N4" i="7054"/>
  <c r="O4" i="7054"/>
  <c r="Q4" i="7054"/>
  <c r="N5" i="7054"/>
  <c r="O5" i="7054"/>
  <c r="Q5" i="7054"/>
  <c r="N6" i="7054"/>
  <c r="O6" i="7054"/>
  <c r="Q6" i="7054"/>
  <c r="N7" i="7054"/>
  <c r="O7" i="7054"/>
  <c r="Q7" i="7054"/>
  <c r="N8" i="7054"/>
  <c r="O8" i="7054"/>
  <c r="Q8" i="7054"/>
  <c r="N9" i="7054"/>
  <c r="O9" i="7054"/>
  <c r="Q9" i="7054"/>
  <c r="N10" i="7054"/>
  <c r="O10" i="7054"/>
  <c r="Q10" i="7054"/>
  <c r="N11" i="7054"/>
  <c r="O11" i="7054"/>
  <c r="Q11" i="7054"/>
  <c r="N12" i="7054"/>
  <c r="O12" i="7054"/>
  <c r="Q12" i="7054"/>
  <c r="J3" i="7054"/>
  <c r="J4" i="7054"/>
  <c r="J5" i="7054"/>
  <c r="J6" i="7054"/>
  <c r="T7" i="7054" s="1"/>
  <c r="J7" i="7054"/>
  <c r="J8" i="7054"/>
  <c r="J9" i="7054"/>
  <c r="J10" i="7054"/>
  <c r="T11" i="7054" s="1"/>
  <c r="J11" i="7054"/>
  <c r="J12" i="7054"/>
  <c r="AO17" i="7071" l="1"/>
  <c r="S172" i="2"/>
  <c r="AO29" i="7063"/>
  <c r="AS29" i="7063" s="1"/>
  <c r="T10" i="7054"/>
  <c r="T6" i="7054"/>
  <c r="T9" i="7054"/>
  <c r="T5" i="7054"/>
  <c r="T12" i="7054"/>
  <c r="T8" i="7054"/>
  <c r="T4" i="7054"/>
  <c r="R6" i="7055"/>
  <c r="R7" i="7055" s="1"/>
  <c r="R8" i="7055" s="1"/>
  <c r="R9" i="7055" s="1"/>
  <c r="R10" i="7055" s="1"/>
  <c r="R11" i="7055" s="1"/>
  <c r="R12" i="7055" s="1"/>
  <c r="R13" i="7055" s="1"/>
  <c r="R14" i="7055" s="1"/>
  <c r="M8" i="7054"/>
  <c r="M11" i="7054"/>
  <c r="M5" i="7054"/>
  <c r="M9" i="7054"/>
  <c r="M3" i="7054"/>
  <c r="M4" i="7054"/>
  <c r="M10" i="7054"/>
  <c r="M12" i="7054"/>
  <c r="M7" i="7054"/>
  <c r="M6" i="7054"/>
  <c r="A557" i="6847"/>
  <c r="H557" i="6847"/>
  <c r="L557" i="6847" s="1"/>
  <c r="I557" i="6847"/>
  <c r="Y26" i="7051"/>
  <c r="V26" i="7051" s="1"/>
  <c r="X26" i="7051"/>
  <c r="U26" i="7051"/>
  <c r="T26" i="7051"/>
  <c r="S26" i="7051"/>
  <c r="R26" i="7051"/>
  <c r="Q26" i="7051" s="1"/>
  <c r="AX172" i="2" l="1"/>
  <c r="E172" i="2"/>
  <c r="AO18" i="7071"/>
  <c r="S17" i="2"/>
  <c r="AO32" i="7063"/>
  <c r="AS32" i="7063" s="1"/>
  <c r="R4" i="7054"/>
  <c r="R5" i="7054" s="1"/>
  <c r="R6" i="7054" s="1"/>
  <c r="R7" i="7054" s="1"/>
  <c r="R8" i="7054" s="1"/>
  <c r="R9" i="7054" s="1"/>
  <c r="R10" i="7054" s="1"/>
  <c r="R11" i="7054" s="1"/>
  <c r="R12" i="7054" s="1"/>
  <c r="B12" i="6911"/>
  <c r="A544" i="6847"/>
  <c r="A545" i="6847"/>
  <c r="A546" i="6847"/>
  <c r="A547" i="6847"/>
  <c r="A548" i="6847"/>
  <c r="A549" i="6847"/>
  <c r="A550" i="6847"/>
  <c r="A551" i="6847"/>
  <c r="A552" i="6847"/>
  <c r="A553" i="6847"/>
  <c r="A554" i="6847"/>
  <c r="A555" i="6847"/>
  <c r="A556" i="6847"/>
  <c r="H544" i="6847"/>
  <c r="I544" i="6847"/>
  <c r="L544" i="6847"/>
  <c r="H545" i="6847"/>
  <c r="L545" i="6847" s="1"/>
  <c r="I545" i="6847"/>
  <c r="H546" i="6847"/>
  <c r="L546" i="6847" s="1"/>
  <c r="I546" i="6847"/>
  <c r="H547" i="6847"/>
  <c r="L547" i="6847" s="1"/>
  <c r="I547" i="6847"/>
  <c r="H548" i="6847"/>
  <c r="L548" i="6847" s="1"/>
  <c r="I548" i="6847"/>
  <c r="H549" i="6847"/>
  <c r="L549" i="6847" s="1"/>
  <c r="I549" i="6847"/>
  <c r="H550" i="6847"/>
  <c r="L550" i="6847" s="1"/>
  <c r="I550" i="6847"/>
  <c r="H551" i="6847"/>
  <c r="I551" i="6847"/>
  <c r="L551" i="6847"/>
  <c r="H552" i="6847"/>
  <c r="I552" i="6847"/>
  <c r="L552" i="6847"/>
  <c r="H553" i="6847"/>
  <c r="L553" i="6847" s="1"/>
  <c r="I553" i="6847"/>
  <c r="H554" i="6847"/>
  <c r="L554" i="6847" s="1"/>
  <c r="I554" i="6847"/>
  <c r="H555" i="6847"/>
  <c r="L555" i="6847" s="1"/>
  <c r="I555" i="6847"/>
  <c r="H556" i="6847"/>
  <c r="L556" i="6847" s="1"/>
  <c r="I556" i="6847"/>
  <c r="U8" i="7053"/>
  <c r="S8" i="7053"/>
  <c r="P8" i="7053"/>
  <c r="O8" i="7053"/>
  <c r="N8" i="7053"/>
  <c r="L8" i="7053" s="1"/>
  <c r="M8" i="7053"/>
  <c r="U7" i="7053"/>
  <c r="S7" i="7053"/>
  <c r="P7" i="7053"/>
  <c r="O7" i="7053"/>
  <c r="N7" i="7053"/>
  <c r="M7" i="7053"/>
  <c r="L7" i="7053"/>
  <c r="U6" i="7053"/>
  <c r="S6" i="7053"/>
  <c r="P6" i="7053"/>
  <c r="O6" i="7053"/>
  <c r="N6" i="7053"/>
  <c r="M6" i="7053"/>
  <c r="L6" i="7053"/>
  <c r="U5" i="7053"/>
  <c r="S5" i="7053"/>
  <c r="P5" i="7053"/>
  <c r="O5" i="7053"/>
  <c r="N5" i="7053"/>
  <c r="M5" i="7053"/>
  <c r="L5" i="7053" s="1"/>
  <c r="U4" i="7053"/>
  <c r="Q4" i="7053" s="1"/>
  <c r="Q5" i="7053" s="1"/>
  <c r="Q6" i="7053" s="1"/>
  <c r="Q7" i="7053" s="1"/>
  <c r="Q8" i="7053" s="1"/>
  <c r="S4" i="7053"/>
  <c r="P4" i="7053"/>
  <c r="O4" i="7053"/>
  <c r="N4" i="7053"/>
  <c r="L4" i="7053" s="1"/>
  <c r="M4" i="7053"/>
  <c r="P3" i="7053"/>
  <c r="O3" i="7053"/>
  <c r="N3" i="7053"/>
  <c r="M3" i="7053"/>
  <c r="L3" i="7053"/>
  <c r="M8" i="7052"/>
  <c r="N8" i="7052"/>
  <c r="O8" i="7052"/>
  <c r="P8" i="7052"/>
  <c r="S8" i="7052"/>
  <c r="U8" i="7052"/>
  <c r="M9" i="7052"/>
  <c r="N9" i="7052"/>
  <c r="O9" i="7052"/>
  <c r="P9" i="7052"/>
  <c r="S9" i="7052"/>
  <c r="U9" i="7052"/>
  <c r="M10" i="7052"/>
  <c r="N10" i="7052"/>
  <c r="O10" i="7052"/>
  <c r="P10" i="7052"/>
  <c r="S10" i="7052"/>
  <c r="U10" i="7052"/>
  <c r="M11" i="7052"/>
  <c r="N11" i="7052"/>
  <c r="O11" i="7052"/>
  <c r="P11" i="7052"/>
  <c r="S11" i="7052"/>
  <c r="U11" i="7052"/>
  <c r="M12" i="7052"/>
  <c r="N12" i="7052"/>
  <c r="O12" i="7052"/>
  <c r="P12" i="7052"/>
  <c r="S12" i="7052"/>
  <c r="U12" i="7052"/>
  <c r="M13" i="7052"/>
  <c r="N13" i="7052"/>
  <c r="O13" i="7052"/>
  <c r="P13" i="7052"/>
  <c r="S13" i="7052"/>
  <c r="U13" i="7052"/>
  <c r="M14" i="7052"/>
  <c r="N14" i="7052"/>
  <c r="O14" i="7052"/>
  <c r="P14" i="7052"/>
  <c r="S14" i="7052"/>
  <c r="U14" i="7052"/>
  <c r="M15" i="7052"/>
  <c r="N15" i="7052"/>
  <c r="O15" i="7052"/>
  <c r="P15" i="7052"/>
  <c r="S15" i="7052"/>
  <c r="U15" i="7052"/>
  <c r="M16" i="7052"/>
  <c r="N16" i="7052"/>
  <c r="O16" i="7052"/>
  <c r="P16" i="7052"/>
  <c r="S16" i="7052"/>
  <c r="U16" i="7052"/>
  <c r="M17" i="7052"/>
  <c r="N17" i="7052"/>
  <c r="O17" i="7052"/>
  <c r="P17" i="7052"/>
  <c r="S17" i="7052"/>
  <c r="U17" i="7052"/>
  <c r="M18" i="7052"/>
  <c r="N18" i="7052"/>
  <c r="O18" i="7052"/>
  <c r="P18" i="7052"/>
  <c r="S18" i="7052"/>
  <c r="U18" i="7052"/>
  <c r="M19" i="7052"/>
  <c r="N19" i="7052"/>
  <c r="O19" i="7052"/>
  <c r="P19" i="7052"/>
  <c r="S19" i="7052"/>
  <c r="U19" i="7052"/>
  <c r="M20" i="7052"/>
  <c r="N20" i="7052"/>
  <c r="O20" i="7052"/>
  <c r="P20" i="7052"/>
  <c r="S20" i="7052"/>
  <c r="U20" i="7052"/>
  <c r="M21" i="7052"/>
  <c r="N21" i="7052"/>
  <c r="O21" i="7052"/>
  <c r="P21" i="7052"/>
  <c r="S21" i="7052"/>
  <c r="U21" i="7052"/>
  <c r="M22" i="7052"/>
  <c r="N22" i="7052"/>
  <c r="O22" i="7052"/>
  <c r="P22" i="7052"/>
  <c r="S22" i="7052"/>
  <c r="U22" i="7052"/>
  <c r="M23" i="7052"/>
  <c r="N23" i="7052"/>
  <c r="O23" i="7052"/>
  <c r="P23" i="7052"/>
  <c r="S23" i="7052"/>
  <c r="U23" i="7052"/>
  <c r="M24" i="7052"/>
  <c r="N24" i="7052"/>
  <c r="O24" i="7052"/>
  <c r="P24" i="7052"/>
  <c r="S24" i="7052"/>
  <c r="U24" i="7052"/>
  <c r="M25" i="7052"/>
  <c r="N25" i="7052"/>
  <c r="O25" i="7052"/>
  <c r="P25" i="7052"/>
  <c r="S25" i="7052"/>
  <c r="U25" i="7052"/>
  <c r="M26" i="7052"/>
  <c r="N26" i="7052"/>
  <c r="O26" i="7052"/>
  <c r="P26" i="7052"/>
  <c r="S26" i="7052"/>
  <c r="U26" i="7052"/>
  <c r="M27" i="7052"/>
  <c r="N27" i="7052"/>
  <c r="O27" i="7052"/>
  <c r="P27" i="7052"/>
  <c r="S27" i="7052"/>
  <c r="U27" i="7052"/>
  <c r="M28" i="7052"/>
  <c r="N28" i="7052"/>
  <c r="O28" i="7052"/>
  <c r="P28" i="7052"/>
  <c r="S28" i="7052"/>
  <c r="U28" i="7052"/>
  <c r="M29" i="7052"/>
  <c r="N29" i="7052"/>
  <c r="O29" i="7052"/>
  <c r="P29" i="7052"/>
  <c r="S29" i="7052"/>
  <c r="U29" i="7052"/>
  <c r="M30" i="7052"/>
  <c r="N30" i="7052"/>
  <c r="O30" i="7052"/>
  <c r="P30" i="7052"/>
  <c r="S30" i="7052"/>
  <c r="U30" i="7052"/>
  <c r="M31" i="7052"/>
  <c r="N31" i="7052"/>
  <c r="O31" i="7052"/>
  <c r="P31" i="7052"/>
  <c r="S31" i="7052"/>
  <c r="U31" i="7052"/>
  <c r="M32" i="7052"/>
  <c r="N32" i="7052"/>
  <c r="O32" i="7052"/>
  <c r="P32" i="7052"/>
  <c r="S32" i="7052"/>
  <c r="U32" i="7052"/>
  <c r="M33" i="7052"/>
  <c r="N33" i="7052"/>
  <c r="O33" i="7052"/>
  <c r="P33" i="7052"/>
  <c r="S33" i="7052"/>
  <c r="U33" i="7052"/>
  <c r="M34" i="7052"/>
  <c r="N34" i="7052"/>
  <c r="O34" i="7052"/>
  <c r="P34" i="7052"/>
  <c r="S34" i="7052"/>
  <c r="U34" i="7052"/>
  <c r="M35" i="7052"/>
  <c r="N35" i="7052"/>
  <c r="O35" i="7052"/>
  <c r="P35" i="7052"/>
  <c r="S35" i="7052"/>
  <c r="U35" i="7052"/>
  <c r="M36" i="7052"/>
  <c r="N36" i="7052"/>
  <c r="O36" i="7052"/>
  <c r="P36" i="7052"/>
  <c r="S36" i="7052"/>
  <c r="U36" i="7052"/>
  <c r="M37" i="7052"/>
  <c r="N37" i="7052"/>
  <c r="O37" i="7052"/>
  <c r="P37" i="7052"/>
  <c r="S37" i="7052"/>
  <c r="U37" i="7052"/>
  <c r="M38" i="7052"/>
  <c r="N38" i="7052"/>
  <c r="O38" i="7052"/>
  <c r="P38" i="7052"/>
  <c r="S38" i="7052"/>
  <c r="U38" i="7052"/>
  <c r="M39" i="7052"/>
  <c r="N39" i="7052"/>
  <c r="O39" i="7052"/>
  <c r="P39" i="7052"/>
  <c r="S39" i="7052"/>
  <c r="U39" i="7052"/>
  <c r="M40" i="7052"/>
  <c r="N40" i="7052"/>
  <c r="O40" i="7052"/>
  <c r="P40" i="7052"/>
  <c r="S40" i="7052"/>
  <c r="U40" i="7052"/>
  <c r="M41" i="7052"/>
  <c r="N41" i="7052"/>
  <c r="O41" i="7052"/>
  <c r="P41" i="7052"/>
  <c r="S41" i="7052"/>
  <c r="U41" i="7052"/>
  <c r="M42" i="7052"/>
  <c r="N42" i="7052"/>
  <c r="O42" i="7052"/>
  <c r="P42" i="7052"/>
  <c r="S42" i="7052"/>
  <c r="U42" i="7052"/>
  <c r="M43" i="7052"/>
  <c r="N43" i="7052"/>
  <c r="O43" i="7052"/>
  <c r="P43" i="7052"/>
  <c r="S43" i="7052"/>
  <c r="U43" i="7052"/>
  <c r="M44" i="7052"/>
  <c r="N44" i="7052"/>
  <c r="O44" i="7052"/>
  <c r="P44" i="7052"/>
  <c r="S44" i="7052"/>
  <c r="U44" i="7052"/>
  <c r="M45" i="7052"/>
  <c r="N45" i="7052"/>
  <c r="O45" i="7052"/>
  <c r="P45" i="7052"/>
  <c r="S45" i="7052"/>
  <c r="U45" i="7052"/>
  <c r="M46" i="7052"/>
  <c r="N46" i="7052"/>
  <c r="O46" i="7052"/>
  <c r="P46" i="7052"/>
  <c r="S46" i="7052"/>
  <c r="U46" i="7052"/>
  <c r="M47" i="7052"/>
  <c r="N47" i="7052"/>
  <c r="O47" i="7052"/>
  <c r="P47" i="7052"/>
  <c r="S47" i="7052"/>
  <c r="U47" i="7052"/>
  <c r="M48" i="7052"/>
  <c r="N48" i="7052"/>
  <c r="O48" i="7052"/>
  <c r="P48" i="7052"/>
  <c r="S48" i="7052"/>
  <c r="U48" i="7052"/>
  <c r="M4" i="7052"/>
  <c r="N4" i="7052"/>
  <c r="L4" i="7052" s="1"/>
  <c r="O4" i="7052"/>
  <c r="P4" i="7052"/>
  <c r="M5" i="7052"/>
  <c r="N5" i="7052"/>
  <c r="O5" i="7052"/>
  <c r="P5" i="7052"/>
  <c r="M6" i="7052"/>
  <c r="N6" i="7052"/>
  <c r="O6" i="7052"/>
  <c r="P6" i="7052"/>
  <c r="M7" i="7052"/>
  <c r="N7" i="7052"/>
  <c r="L7" i="7052" s="1"/>
  <c r="O7" i="7052"/>
  <c r="P7" i="7052"/>
  <c r="S5" i="7052"/>
  <c r="S6" i="7052"/>
  <c r="S7" i="7052"/>
  <c r="U5" i="7052"/>
  <c r="U6" i="7052"/>
  <c r="U7" i="7052"/>
  <c r="U4" i="7052"/>
  <c r="S4" i="7052"/>
  <c r="P3" i="7052"/>
  <c r="O3" i="7052"/>
  <c r="N3" i="7052"/>
  <c r="M3" i="7052"/>
  <c r="AO19" i="7071" l="1"/>
  <c r="S38" i="2"/>
  <c r="AO33" i="7063"/>
  <c r="AS33" i="7063" s="1"/>
  <c r="L42" i="7052"/>
  <c r="L38" i="7052"/>
  <c r="L34" i="7052"/>
  <c r="L30" i="7052"/>
  <c r="L26" i="7052"/>
  <c r="L22" i="7052"/>
  <c r="L18" i="7052"/>
  <c r="L14" i="7052"/>
  <c r="L10" i="7052"/>
  <c r="L44" i="7052"/>
  <c r="L28" i="7052"/>
  <c r="L27" i="7052"/>
  <c r="L25" i="7052"/>
  <c r="L23" i="7052"/>
  <c r="L21" i="7052"/>
  <c r="L19" i="7052"/>
  <c r="L17" i="7052"/>
  <c r="L15" i="7052"/>
  <c r="L13" i="7052"/>
  <c r="L11" i="7052"/>
  <c r="L9" i="7052"/>
  <c r="L48" i="7052"/>
  <c r="L6" i="7052"/>
  <c r="L5" i="7052"/>
  <c r="L47" i="7052"/>
  <c r="L45" i="7052"/>
  <c r="L40" i="7052"/>
  <c r="L36" i="7052"/>
  <c r="L32" i="7052"/>
  <c r="Q4" i="7052"/>
  <c r="Q5" i="7052" s="1"/>
  <c r="Q6" i="7052" s="1"/>
  <c r="Q7" i="7052" s="1"/>
  <c r="Q8" i="7052" s="1"/>
  <c r="Q9" i="7052" s="1"/>
  <c r="Q10" i="7052" s="1"/>
  <c r="Q11" i="7052" s="1"/>
  <c r="Q12" i="7052" s="1"/>
  <c r="Q13" i="7052" s="1"/>
  <c r="Q14" i="7052" s="1"/>
  <c r="Q15" i="7052" s="1"/>
  <c r="Q16" i="7052" s="1"/>
  <c r="Q17" i="7052" s="1"/>
  <c r="Q18" i="7052" s="1"/>
  <c r="Q19" i="7052" s="1"/>
  <c r="Q20" i="7052" s="1"/>
  <c r="Q21" i="7052" s="1"/>
  <c r="Q22" i="7052" s="1"/>
  <c r="Q23" i="7052" s="1"/>
  <c r="Q24" i="7052" s="1"/>
  <c r="Q25" i="7052" s="1"/>
  <c r="Q26" i="7052" s="1"/>
  <c r="Q27" i="7052" s="1"/>
  <c r="Q28" i="7052" s="1"/>
  <c r="Q29" i="7052" s="1"/>
  <c r="Q30" i="7052" s="1"/>
  <c r="Q31" i="7052" s="1"/>
  <c r="Q32" i="7052" s="1"/>
  <c r="Q33" i="7052" s="1"/>
  <c r="Q34" i="7052" s="1"/>
  <c r="Q35" i="7052" s="1"/>
  <c r="Q36" i="7052" s="1"/>
  <c r="Q37" i="7052" s="1"/>
  <c r="Q38" i="7052" s="1"/>
  <c r="Q39" i="7052" s="1"/>
  <c r="Q40" i="7052" s="1"/>
  <c r="Q41" i="7052" s="1"/>
  <c r="Q42" i="7052" s="1"/>
  <c r="Q43" i="7052" s="1"/>
  <c r="Q44" i="7052" s="1"/>
  <c r="Q45" i="7052" s="1"/>
  <c r="Q46" i="7052" s="1"/>
  <c r="Q47" i="7052" s="1"/>
  <c r="L46" i="7052"/>
  <c r="L43" i="7052"/>
  <c r="L41" i="7052"/>
  <c r="L39" i="7052"/>
  <c r="L37" i="7052"/>
  <c r="L35" i="7052"/>
  <c r="L33" i="7052"/>
  <c r="L31" i="7052"/>
  <c r="L29" i="7052"/>
  <c r="L24" i="7052"/>
  <c r="L20" i="7052"/>
  <c r="L16" i="7052"/>
  <c r="L12" i="7052"/>
  <c r="L8" i="7052"/>
  <c r="L3" i="7052"/>
  <c r="X4" i="7050"/>
  <c r="Y4" i="7050"/>
  <c r="X5" i="7050"/>
  <c r="Y5" i="7050"/>
  <c r="X6" i="7050"/>
  <c r="Y6" i="7050"/>
  <c r="X7" i="7050"/>
  <c r="Y7" i="7050"/>
  <c r="X8" i="7050"/>
  <c r="Y8" i="7050"/>
  <c r="X9" i="7050"/>
  <c r="Y9" i="7050"/>
  <c r="X10" i="7050"/>
  <c r="Y10" i="7050"/>
  <c r="X11" i="7050"/>
  <c r="Y11" i="7050"/>
  <c r="B37" i="6911"/>
  <c r="X12" i="7051"/>
  <c r="Y12" i="7051"/>
  <c r="X13" i="7051"/>
  <c r="Y13" i="7051"/>
  <c r="X14" i="7051"/>
  <c r="Y14" i="7051"/>
  <c r="X15" i="7051"/>
  <c r="Y15" i="7051"/>
  <c r="X16" i="7051"/>
  <c r="Y16" i="7051"/>
  <c r="X17" i="7051"/>
  <c r="Y17" i="7051"/>
  <c r="X18" i="7051"/>
  <c r="Y18" i="7051"/>
  <c r="X19" i="7051"/>
  <c r="Y19" i="7051"/>
  <c r="X20" i="7051"/>
  <c r="Y20" i="7051"/>
  <c r="X21" i="7051"/>
  <c r="Y21" i="7051"/>
  <c r="X22" i="7051"/>
  <c r="Y22" i="7051"/>
  <c r="X23" i="7051"/>
  <c r="Y23" i="7051"/>
  <c r="X24" i="7051"/>
  <c r="Y24" i="7051"/>
  <c r="X25" i="7051"/>
  <c r="Y25" i="7051"/>
  <c r="U25" i="7051"/>
  <c r="T25" i="7051"/>
  <c r="S25" i="7051"/>
  <c r="R25" i="7051"/>
  <c r="U24" i="7051"/>
  <c r="T24" i="7051"/>
  <c r="S24" i="7051"/>
  <c r="R24" i="7051"/>
  <c r="U23" i="7051"/>
  <c r="T23" i="7051"/>
  <c r="S23" i="7051"/>
  <c r="R23" i="7051"/>
  <c r="U22" i="7051"/>
  <c r="T22" i="7051"/>
  <c r="S22" i="7051"/>
  <c r="R22" i="7051"/>
  <c r="U21" i="7051"/>
  <c r="T21" i="7051"/>
  <c r="S21" i="7051"/>
  <c r="R21" i="7051"/>
  <c r="U20" i="7051"/>
  <c r="T20" i="7051"/>
  <c r="S20" i="7051"/>
  <c r="R20" i="7051"/>
  <c r="U19" i="7051"/>
  <c r="T19" i="7051"/>
  <c r="S19" i="7051"/>
  <c r="R19" i="7051"/>
  <c r="U18" i="7051"/>
  <c r="T18" i="7051"/>
  <c r="S18" i="7051"/>
  <c r="R18" i="7051"/>
  <c r="U17" i="7051"/>
  <c r="T17" i="7051"/>
  <c r="S17" i="7051"/>
  <c r="R17" i="7051"/>
  <c r="U16" i="7051"/>
  <c r="T16" i="7051"/>
  <c r="S16" i="7051"/>
  <c r="R16" i="7051"/>
  <c r="U15" i="7051"/>
  <c r="T15" i="7051"/>
  <c r="S15" i="7051"/>
  <c r="R15" i="7051"/>
  <c r="U14" i="7051"/>
  <c r="T14" i="7051"/>
  <c r="S14" i="7051"/>
  <c r="R14" i="7051"/>
  <c r="U13" i="7051"/>
  <c r="T13" i="7051"/>
  <c r="S13" i="7051"/>
  <c r="R13" i="7051"/>
  <c r="U12" i="7051"/>
  <c r="T12" i="7051"/>
  <c r="S12" i="7051"/>
  <c r="R12" i="7051"/>
  <c r="Y11" i="7051"/>
  <c r="X11" i="7051"/>
  <c r="U11" i="7051"/>
  <c r="T11" i="7051"/>
  <c r="S11" i="7051"/>
  <c r="R11" i="7051"/>
  <c r="Y10" i="7051"/>
  <c r="X10" i="7051"/>
  <c r="U10" i="7051"/>
  <c r="T10" i="7051"/>
  <c r="S10" i="7051"/>
  <c r="R10" i="7051"/>
  <c r="Y9" i="7051"/>
  <c r="X9" i="7051"/>
  <c r="U9" i="7051"/>
  <c r="T9" i="7051"/>
  <c r="S9" i="7051"/>
  <c r="R9" i="7051"/>
  <c r="Y8" i="7051"/>
  <c r="X8" i="7051"/>
  <c r="U8" i="7051"/>
  <c r="T8" i="7051"/>
  <c r="S8" i="7051"/>
  <c r="R8" i="7051"/>
  <c r="Y7" i="7051"/>
  <c r="X7" i="7051"/>
  <c r="U7" i="7051"/>
  <c r="T7" i="7051"/>
  <c r="S7" i="7051"/>
  <c r="R7" i="7051"/>
  <c r="Q7" i="7051" s="1"/>
  <c r="Y6" i="7051"/>
  <c r="X6" i="7051"/>
  <c r="U6" i="7051"/>
  <c r="T6" i="7051"/>
  <c r="S6" i="7051"/>
  <c r="R6" i="7051"/>
  <c r="Y5" i="7051"/>
  <c r="X5" i="7051"/>
  <c r="U5" i="7051"/>
  <c r="T5" i="7051"/>
  <c r="S5" i="7051"/>
  <c r="R5" i="7051"/>
  <c r="Y4" i="7051"/>
  <c r="X4" i="7051"/>
  <c r="U4" i="7051"/>
  <c r="T4" i="7051"/>
  <c r="S4" i="7051"/>
  <c r="R4" i="7051"/>
  <c r="Y3" i="7051"/>
  <c r="X3" i="7051"/>
  <c r="U3" i="7051"/>
  <c r="T3" i="7051"/>
  <c r="S3" i="7051"/>
  <c r="R3" i="7051"/>
  <c r="U2" i="7051"/>
  <c r="T2" i="7051"/>
  <c r="S2" i="7051"/>
  <c r="R2" i="7051"/>
  <c r="H539" i="6847"/>
  <c r="L539" i="6847" s="1"/>
  <c r="I539" i="6847"/>
  <c r="H540" i="6847"/>
  <c r="L540" i="6847" s="1"/>
  <c r="I540" i="6847"/>
  <c r="H541" i="6847"/>
  <c r="L541" i="6847" s="1"/>
  <c r="I541" i="6847"/>
  <c r="H542" i="6847"/>
  <c r="L542" i="6847" s="1"/>
  <c r="I542" i="6847"/>
  <c r="H543" i="6847"/>
  <c r="L543" i="6847" s="1"/>
  <c r="I543" i="6847"/>
  <c r="A539" i="6847"/>
  <c r="A540" i="6847"/>
  <c r="A541" i="6847"/>
  <c r="A542" i="6847"/>
  <c r="A543" i="6847"/>
  <c r="R2" i="7050"/>
  <c r="S2" i="7050"/>
  <c r="T2" i="7050"/>
  <c r="U2" i="7050"/>
  <c r="R3" i="7050"/>
  <c r="S3" i="7050"/>
  <c r="T3" i="7050"/>
  <c r="U3" i="7050"/>
  <c r="X3" i="7050"/>
  <c r="Y3" i="7050"/>
  <c r="R4" i="7050"/>
  <c r="S4" i="7050"/>
  <c r="T4" i="7050"/>
  <c r="U4" i="7050"/>
  <c r="R5" i="7050"/>
  <c r="S5" i="7050"/>
  <c r="T5" i="7050"/>
  <c r="U5" i="7050"/>
  <c r="R6" i="7050"/>
  <c r="S6" i="7050"/>
  <c r="T6" i="7050"/>
  <c r="U6" i="7050"/>
  <c r="R7" i="7050"/>
  <c r="S7" i="7050"/>
  <c r="T7" i="7050"/>
  <c r="U7" i="7050"/>
  <c r="R8" i="7050"/>
  <c r="S8" i="7050"/>
  <c r="T8" i="7050"/>
  <c r="U8" i="7050"/>
  <c r="R9" i="7050"/>
  <c r="S9" i="7050"/>
  <c r="T9" i="7050"/>
  <c r="U9" i="7050"/>
  <c r="R10" i="7050"/>
  <c r="S10" i="7050"/>
  <c r="T10" i="7050"/>
  <c r="U10" i="7050"/>
  <c r="R11" i="7050"/>
  <c r="S11" i="7050"/>
  <c r="T11" i="7050"/>
  <c r="U11" i="7050"/>
  <c r="AO20" i="7071" l="1"/>
  <c r="S219" i="2"/>
  <c r="AO6" i="7063"/>
  <c r="AS6" i="7063" s="1"/>
  <c r="BC7" i="7063" s="1"/>
  <c r="Q4" i="7050"/>
  <c r="Q8" i="7051"/>
  <c r="Q13" i="7051"/>
  <c r="Q15" i="7051"/>
  <c r="Q18" i="7051"/>
  <c r="Q22" i="7051"/>
  <c r="Q24" i="7051"/>
  <c r="Q11" i="7051"/>
  <c r="Q5" i="7050"/>
  <c r="Q3" i="7050"/>
  <c r="Q10" i="7050"/>
  <c r="V3" i="7050"/>
  <c r="V4" i="7050" s="1"/>
  <c r="V5" i="7050" s="1"/>
  <c r="V6" i="7050" s="1"/>
  <c r="V7" i="7050" s="1"/>
  <c r="V8" i="7050" s="1"/>
  <c r="V9" i="7050" s="1"/>
  <c r="V10" i="7050" s="1"/>
  <c r="V11" i="7050" s="1"/>
  <c r="Q11" i="7050"/>
  <c r="Q8" i="7050"/>
  <c r="Q7" i="7050"/>
  <c r="Q9" i="7050"/>
  <c r="Q6" i="7050"/>
  <c r="Q2" i="7050"/>
  <c r="Q25" i="7051"/>
  <c r="Q4" i="7051"/>
  <c r="Q14" i="7051"/>
  <c r="Q19" i="7051"/>
  <c r="Q23" i="7051"/>
  <c r="V3" i="7051"/>
  <c r="V4" i="7051" s="1"/>
  <c r="V5" i="7051" s="1"/>
  <c r="V6" i="7051" s="1"/>
  <c r="V7" i="7051" s="1"/>
  <c r="V8" i="7051" s="1"/>
  <c r="V9" i="7051" s="1"/>
  <c r="V10" i="7051" s="1"/>
  <c r="V11" i="7051" s="1"/>
  <c r="V12" i="7051" s="1"/>
  <c r="V13" i="7051" s="1"/>
  <c r="V14" i="7051" s="1"/>
  <c r="V15" i="7051" s="1"/>
  <c r="V16" i="7051" s="1"/>
  <c r="V17" i="7051" s="1"/>
  <c r="V18" i="7051" s="1"/>
  <c r="V19" i="7051" s="1"/>
  <c r="V20" i="7051" s="1"/>
  <c r="V21" i="7051" s="1"/>
  <c r="V22" i="7051" s="1"/>
  <c r="V23" i="7051" s="1"/>
  <c r="V24" i="7051" s="1"/>
  <c r="V25" i="7051" s="1"/>
  <c r="Q3" i="7051"/>
  <c r="Q9" i="7051"/>
  <c r="Q5" i="7051"/>
  <c r="Q2" i="7051"/>
  <c r="Q10" i="7051"/>
  <c r="Q20" i="7051"/>
  <c r="Q12" i="7051"/>
  <c r="Q16" i="7051"/>
  <c r="Q21" i="7051"/>
  <c r="Q6" i="7051"/>
  <c r="Q17" i="7051"/>
  <c r="B36" i="6911"/>
  <c r="R14" i="7049"/>
  <c r="S14" i="7049"/>
  <c r="R15" i="7049"/>
  <c r="S15" i="7049"/>
  <c r="R16" i="7049"/>
  <c r="S16" i="7049"/>
  <c r="R17" i="7049"/>
  <c r="S17" i="7049"/>
  <c r="R18" i="7049"/>
  <c r="S18" i="7049"/>
  <c r="R19" i="7049"/>
  <c r="S19" i="7049"/>
  <c r="R20" i="7049"/>
  <c r="S20" i="7049"/>
  <c r="P14" i="7049"/>
  <c r="R3" i="7048"/>
  <c r="S3" i="7048"/>
  <c r="O15" i="7049"/>
  <c r="M15" i="7049"/>
  <c r="L15" i="7049"/>
  <c r="O14" i="7049"/>
  <c r="M14" i="7049"/>
  <c r="L14" i="7049"/>
  <c r="O20" i="7049"/>
  <c r="M20" i="7049"/>
  <c r="L20" i="7049"/>
  <c r="O19" i="7049"/>
  <c r="M19" i="7049"/>
  <c r="L19" i="7049"/>
  <c r="O18" i="7049"/>
  <c r="M18" i="7049"/>
  <c r="L18" i="7049"/>
  <c r="O17" i="7049"/>
  <c r="M17" i="7049"/>
  <c r="L17" i="7049"/>
  <c r="O16" i="7049"/>
  <c r="M16" i="7049"/>
  <c r="L16" i="7049"/>
  <c r="S13" i="7049"/>
  <c r="R13" i="7049"/>
  <c r="O13" i="7049"/>
  <c r="M13" i="7049"/>
  <c r="L13" i="7049"/>
  <c r="S12" i="7049"/>
  <c r="R12" i="7049"/>
  <c r="O12" i="7049"/>
  <c r="M12" i="7049"/>
  <c r="L12" i="7049"/>
  <c r="S11" i="7049"/>
  <c r="R11" i="7049"/>
  <c r="O11" i="7049"/>
  <c r="M11" i="7049"/>
  <c r="L11" i="7049"/>
  <c r="S10" i="7049"/>
  <c r="R10" i="7049"/>
  <c r="O10" i="7049"/>
  <c r="M10" i="7049"/>
  <c r="L10" i="7049"/>
  <c r="S9" i="7049"/>
  <c r="R9" i="7049"/>
  <c r="O9" i="7049"/>
  <c r="M9" i="7049"/>
  <c r="L9" i="7049"/>
  <c r="S8" i="7049"/>
  <c r="R8" i="7049"/>
  <c r="O8" i="7049"/>
  <c r="M8" i="7049"/>
  <c r="L8" i="7049"/>
  <c r="S7" i="7049"/>
  <c r="R7" i="7049"/>
  <c r="O7" i="7049"/>
  <c r="M7" i="7049"/>
  <c r="L7" i="7049"/>
  <c r="S6" i="7049"/>
  <c r="R6" i="7049"/>
  <c r="O6" i="7049"/>
  <c r="M6" i="7049"/>
  <c r="L6" i="7049"/>
  <c r="S5" i="7049"/>
  <c r="R5" i="7049"/>
  <c r="O5" i="7049"/>
  <c r="M5" i="7049"/>
  <c r="L5" i="7049"/>
  <c r="S4" i="7049"/>
  <c r="R4" i="7049"/>
  <c r="O4" i="7049"/>
  <c r="M4" i="7049"/>
  <c r="L4" i="7049"/>
  <c r="S3" i="7049"/>
  <c r="R3" i="7049"/>
  <c r="O3" i="7049"/>
  <c r="M3" i="7049"/>
  <c r="L3" i="7049"/>
  <c r="O2" i="7049"/>
  <c r="M2" i="7049"/>
  <c r="L2" i="7049"/>
  <c r="A532" i="6847"/>
  <c r="A533" i="6847"/>
  <c r="A534" i="6847"/>
  <c r="A535" i="6847"/>
  <c r="A536" i="6847"/>
  <c r="A537" i="6847"/>
  <c r="A538" i="6847"/>
  <c r="H532" i="6847"/>
  <c r="I532" i="6847"/>
  <c r="L532" i="6847"/>
  <c r="H533" i="6847"/>
  <c r="L533" i="6847" s="1"/>
  <c r="I533" i="6847"/>
  <c r="H534" i="6847"/>
  <c r="L534" i="6847" s="1"/>
  <c r="I534" i="6847"/>
  <c r="H535" i="6847"/>
  <c r="L535" i="6847" s="1"/>
  <c r="I535" i="6847"/>
  <c r="H536" i="6847"/>
  <c r="L536" i="6847" s="1"/>
  <c r="I536" i="6847"/>
  <c r="H537" i="6847"/>
  <c r="L537" i="6847" s="1"/>
  <c r="I537" i="6847"/>
  <c r="H538" i="6847"/>
  <c r="L538" i="6847" s="1"/>
  <c r="I538" i="6847"/>
  <c r="L2" i="7048"/>
  <c r="M2" i="7048"/>
  <c r="O2" i="7048"/>
  <c r="L3" i="7048"/>
  <c r="M3" i="7048"/>
  <c r="O3" i="7048"/>
  <c r="B34" i="6911"/>
  <c r="N6" i="7047"/>
  <c r="M6" i="7047" s="1"/>
  <c r="O6" i="7047"/>
  <c r="Q6" i="7047"/>
  <c r="T6" i="7047"/>
  <c r="U6" i="7047"/>
  <c r="R6" i="7047" s="1"/>
  <c r="R7" i="7047" s="1"/>
  <c r="R8" i="7047" s="1"/>
  <c r="R9" i="7047" s="1"/>
  <c r="N7" i="7047"/>
  <c r="M7" i="7047" s="1"/>
  <c r="O7" i="7047"/>
  <c r="Q7" i="7047"/>
  <c r="T7" i="7047"/>
  <c r="U7" i="7047"/>
  <c r="N8" i="7047"/>
  <c r="M8" i="7047" s="1"/>
  <c r="O8" i="7047"/>
  <c r="Q8" i="7047"/>
  <c r="T8" i="7047"/>
  <c r="U8" i="7047"/>
  <c r="N9" i="7047"/>
  <c r="M9" i="7047" s="1"/>
  <c r="O9" i="7047"/>
  <c r="Q9" i="7047"/>
  <c r="T9" i="7047"/>
  <c r="U9" i="7047"/>
  <c r="T5" i="7047"/>
  <c r="U5" i="7047"/>
  <c r="U4" i="7047"/>
  <c r="T4" i="7047"/>
  <c r="N4" i="7047"/>
  <c r="M4" i="7047" s="1"/>
  <c r="O4" i="7047"/>
  <c r="Q4" i="7047"/>
  <c r="N5" i="7047"/>
  <c r="M5" i="7047" s="1"/>
  <c r="O5" i="7047"/>
  <c r="Q5" i="7047"/>
  <c r="O3" i="7047"/>
  <c r="N3" i="7047"/>
  <c r="R4" i="7047"/>
  <c r="R5" i="7047" s="1"/>
  <c r="Q3" i="7047"/>
  <c r="A529" i="6847"/>
  <c r="A530" i="6847"/>
  <c r="A531" i="6847"/>
  <c r="H529" i="6847"/>
  <c r="L529" i="6847" s="1"/>
  <c r="I529" i="6847"/>
  <c r="H530" i="6847"/>
  <c r="L530" i="6847" s="1"/>
  <c r="I530" i="6847"/>
  <c r="H531" i="6847"/>
  <c r="L531" i="6847" s="1"/>
  <c r="I531" i="6847"/>
  <c r="M8" i="7046"/>
  <c r="N8" i="7046"/>
  <c r="O8" i="7046"/>
  <c r="P8" i="7046"/>
  <c r="S8" i="7046"/>
  <c r="T8" i="7046"/>
  <c r="M9" i="7046"/>
  <c r="N9" i="7046"/>
  <c r="O9" i="7046"/>
  <c r="P9" i="7046"/>
  <c r="S9" i="7046"/>
  <c r="T9" i="7046"/>
  <c r="M10" i="7046"/>
  <c r="N10" i="7046"/>
  <c r="O10" i="7046"/>
  <c r="P10" i="7046"/>
  <c r="S10" i="7046"/>
  <c r="T10" i="7046"/>
  <c r="M11" i="7046"/>
  <c r="N11" i="7046"/>
  <c r="O11" i="7046"/>
  <c r="P11" i="7046"/>
  <c r="S11" i="7046"/>
  <c r="T11" i="7046"/>
  <c r="M12" i="7046"/>
  <c r="N12" i="7046"/>
  <c r="O12" i="7046"/>
  <c r="P12" i="7046"/>
  <c r="S12" i="7046"/>
  <c r="T12" i="7046"/>
  <c r="S5" i="7046"/>
  <c r="T5" i="7046"/>
  <c r="S6" i="7046"/>
  <c r="T6" i="7046"/>
  <c r="S7" i="7046"/>
  <c r="T7" i="7046"/>
  <c r="T4" i="7046"/>
  <c r="Q4" i="7046" s="1"/>
  <c r="S4" i="7046"/>
  <c r="M4" i="7046"/>
  <c r="N4" i="7046"/>
  <c r="O4" i="7046"/>
  <c r="M5" i="7046"/>
  <c r="N5" i="7046"/>
  <c r="O5" i="7046"/>
  <c r="M6" i="7046"/>
  <c r="N6" i="7046"/>
  <c r="O6" i="7046"/>
  <c r="M7" i="7046"/>
  <c r="N7" i="7046"/>
  <c r="O7" i="7046"/>
  <c r="O3" i="7046"/>
  <c r="N3" i="7046"/>
  <c r="M3" i="7046"/>
  <c r="P7" i="7046"/>
  <c r="P6" i="7046"/>
  <c r="P5" i="7046"/>
  <c r="P4" i="7046"/>
  <c r="P3" i="7046"/>
  <c r="B35" i="6911"/>
  <c r="AX219" i="2" l="1"/>
  <c r="E219" i="2"/>
  <c r="AO21" i="7071"/>
  <c r="S43" i="2"/>
  <c r="AO11" i="7063"/>
  <c r="AS11" i="7063" s="1"/>
  <c r="P15" i="7049"/>
  <c r="P16" i="7049" s="1"/>
  <c r="P17" i="7049" s="1"/>
  <c r="P18" i="7049" s="1"/>
  <c r="P19" i="7049" s="1"/>
  <c r="P20" i="7049" s="1"/>
  <c r="K4" i="7049"/>
  <c r="K8" i="7049"/>
  <c r="K12" i="7049"/>
  <c r="K18" i="7049"/>
  <c r="K15" i="7049"/>
  <c r="P3" i="7048"/>
  <c r="K2" i="7048"/>
  <c r="K2" i="7049"/>
  <c r="K5" i="7049"/>
  <c r="K9" i="7049"/>
  <c r="K13" i="7049"/>
  <c r="K19" i="7049"/>
  <c r="P3" i="7049"/>
  <c r="P4" i="7049" s="1"/>
  <c r="P5" i="7049" s="1"/>
  <c r="P6" i="7049" s="1"/>
  <c r="P7" i="7049" s="1"/>
  <c r="P8" i="7049" s="1"/>
  <c r="P9" i="7049" s="1"/>
  <c r="P10" i="7049" s="1"/>
  <c r="P11" i="7049" s="1"/>
  <c r="P12" i="7049" s="1"/>
  <c r="P13" i="7049" s="1"/>
  <c r="K6" i="7049"/>
  <c r="K10" i="7049"/>
  <c r="K16" i="7049"/>
  <c r="K20" i="7049"/>
  <c r="K3" i="7049"/>
  <c r="K7" i="7049"/>
  <c r="K11" i="7049"/>
  <c r="K17" i="7049"/>
  <c r="K14" i="7049"/>
  <c r="K3" i="7048"/>
  <c r="M3" i="7047"/>
  <c r="L12" i="7046"/>
  <c r="L7" i="7046"/>
  <c r="L10" i="7046"/>
  <c r="L4" i="7046"/>
  <c r="L8" i="7046"/>
  <c r="L6" i="7046"/>
  <c r="L5" i="7046"/>
  <c r="L11" i="7046"/>
  <c r="L9" i="7046"/>
  <c r="Q5" i="7046"/>
  <c r="Q6" i="7046" s="1"/>
  <c r="Q7" i="7046" s="1"/>
  <c r="Q8" i="7046" s="1"/>
  <c r="Q9" i="7046" s="1"/>
  <c r="Q10" i="7046" s="1"/>
  <c r="Q11" i="7046" s="1"/>
  <c r="Q12" i="7046" s="1"/>
  <c r="L3" i="7046"/>
  <c r="AF40" i="6892"/>
  <c r="AE40" i="6892" s="1"/>
  <c r="AF39" i="6892"/>
  <c r="AE39" i="6892" s="1"/>
  <c r="AF31" i="6892"/>
  <c r="AE31" i="6892" s="1"/>
  <c r="W40" i="6892"/>
  <c r="V40" i="6892" s="1"/>
  <c r="W39" i="6892"/>
  <c r="V39" i="6892" s="1"/>
  <c r="W31" i="6892"/>
  <c r="N40" i="6892"/>
  <c r="M40" i="6892" s="1"/>
  <c r="N39" i="6892"/>
  <c r="M39" i="6892" s="1"/>
  <c r="N31" i="6892"/>
  <c r="E40" i="6892"/>
  <c r="D40" i="6892" s="1"/>
  <c r="E39" i="6892"/>
  <c r="D39" i="6892" s="1"/>
  <c r="AO22" i="7071" l="1"/>
  <c r="S59" i="2"/>
  <c r="AO35" i="7063"/>
  <c r="AS35" i="7063" s="1"/>
  <c r="AO12" i="7063"/>
  <c r="AS12" i="7063" s="1"/>
  <c r="BC12" i="7063" s="1"/>
  <c r="E31" i="6892"/>
  <c r="D31" i="6892" s="1"/>
  <c r="AJ17" i="6892"/>
  <c r="AA17" i="6892"/>
  <c r="R17" i="6892"/>
  <c r="I17" i="6892"/>
  <c r="B33" i="6911"/>
  <c r="S4" i="7044"/>
  <c r="S5" i="7044" s="1"/>
  <c r="S6" i="7044" s="1"/>
  <c r="S7" i="7044" s="1"/>
  <c r="S8" i="7044" s="1"/>
  <c r="V4" i="7044"/>
  <c r="U5" i="7044"/>
  <c r="V5" i="7044"/>
  <c r="V6" i="7044"/>
  <c r="V7" i="7044"/>
  <c r="V8" i="7044"/>
  <c r="U13" i="7045"/>
  <c r="V13" i="7045"/>
  <c r="S13" i="7045" s="1"/>
  <c r="S14" i="7045" s="1"/>
  <c r="S15" i="7045" s="1"/>
  <c r="S16" i="7045" s="1"/>
  <c r="S17" i="7045" s="1"/>
  <c r="S18" i="7045" s="1"/>
  <c r="S19" i="7045" s="1"/>
  <c r="S20" i="7045" s="1"/>
  <c r="S21" i="7045" s="1"/>
  <c r="S22" i="7045" s="1"/>
  <c r="S23" i="7045" s="1"/>
  <c r="S24" i="7045" s="1"/>
  <c r="S25" i="7045" s="1"/>
  <c r="S26" i="7045" s="1"/>
  <c r="S27" i="7045" s="1"/>
  <c r="S28" i="7045" s="1"/>
  <c r="S29" i="7045" s="1"/>
  <c r="U14" i="7045"/>
  <c r="V14" i="7045"/>
  <c r="U15" i="7045"/>
  <c r="V15" i="7045"/>
  <c r="U16" i="7045"/>
  <c r="V16" i="7045"/>
  <c r="U17" i="7045"/>
  <c r="V17" i="7045"/>
  <c r="U18" i="7045"/>
  <c r="V18" i="7045"/>
  <c r="U19" i="7045"/>
  <c r="V19" i="7045"/>
  <c r="U20" i="7045"/>
  <c r="V20" i="7045"/>
  <c r="U21" i="7045"/>
  <c r="V21" i="7045"/>
  <c r="U22" i="7045"/>
  <c r="V22" i="7045"/>
  <c r="U23" i="7045"/>
  <c r="V23" i="7045"/>
  <c r="U24" i="7045"/>
  <c r="V24" i="7045"/>
  <c r="U25" i="7045"/>
  <c r="V25" i="7045"/>
  <c r="U26" i="7045"/>
  <c r="V26" i="7045"/>
  <c r="U27" i="7045"/>
  <c r="V27" i="7045"/>
  <c r="U28" i="7045"/>
  <c r="V28" i="7045"/>
  <c r="U29" i="7045"/>
  <c r="V29" i="7045"/>
  <c r="R29" i="7045"/>
  <c r="P29" i="7045"/>
  <c r="O29" i="7045"/>
  <c r="G29" i="7045"/>
  <c r="R28" i="7045"/>
  <c r="P28" i="7045"/>
  <c r="O28" i="7045"/>
  <c r="N28" i="7045" s="1"/>
  <c r="G28" i="7045"/>
  <c r="R27" i="7045"/>
  <c r="P27" i="7045"/>
  <c r="O27" i="7045"/>
  <c r="G27" i="7045"/>
  <c r="R26" i="7045"/>
  <c r="N26" i="7045" s="1"/>
  <c r="P26" i="7045"/>
  <c r="O26" i="7045"/>
  <c r="G26" i="7045"/>
  <c r="R25" i="7045"/>
  <c r="P25" i="7045"/>
  <c r="O25" i="7045"/>
  <c r="G25" i="7045"/>
  <c r="R24" i="7045"/>
  <c r="P24" i="7045"/>
  <c r="O24" i="7045"/>
  <c r="G24" i="7045"/>
  <c r="R23" i="7045"/>
  <c r="P23" i="7045"/>
  <c r="N23" i="7045" s="1"/>
  <c r="O23" i="7045"/>
  <c r="G23" i="7045"/>
  <c r="R22" i="7045"/>
  <c r="P22" i="7045"/>
  <c r="O22" i="7045"/>
  <c r="G22" i="7045"/>
  <c r="R21" i="7045"/>
  <c r="P21" i="7045"/>
  <c r="O21" i="7045"/>
  <c r="G21" i="7045"/>
  <c r="R20" i="7045"/>
  <c r="P20" i="7045"/>
  <c r="O20" i="7045"/>
  <c r="G20" i="7045"/>
  <c r="R19" i="7045"/>
  <c r="P19" i="7045"/>
  <c r="O19" i="7045"/>
  <c r="G19" i="7045"/>
  <c r="R18" i="7045"/>
  <c r="P18" i="7045"/>
  <c r="O18" i="7045"/>
  <c r="G18" i="7045"/>
  <c r="R17" i="7045"/>
  <c r="P17" i="7045"/>
  <c r="O17" i="7045"/>
  <c r="G17" i="7045"/>
  <c r="R16" i="7045"/>
  <c r="P16" i="7045"/>
  <c r="O16" i="7045"/>
  <c r="G16" i="7045"/>
  <c r="R15" i="7045"/>
  <c r="P15" i="7045"/>
  <c r="O15" i="7045"/>
  <c r="G15" i="7045"/>
  <c r="R14" i="7045"/>
  <c r="P14" i="7045"/>
  <c r="O14" i="7045"/>
  <c r="G14" i="7045"/>
  <c r="R13" i="7045"/>
  <c r="P13" i="7045"/>
  <c r="O13" i="7045"/>
  <c r="G13" i="7045"/>
  <c r="V12" i="7045"/>
  <c r="R12" i="7045"/>
  <c r="P12" i="7045"/>
  <c r="O12" i="7045"/>
  <c r="G12" i="7045"/>
  <c r="V11" i="7045"/>
  <c r="R11" i="7045"/>
  <c r="P11" i="7045"/>
  <c r="N11" i="7045" s="1"/>
  <c r="O11" i="7045"/>
  <c r="G11" i="7045"/>
  <c r="V10" i="7045"/>
  <c r="R10" i="7045"/>
  <c r="P10" i="7045"/>
  <c r="O10" i="7045"/>
  <c r="G10" i="7045"/>
  <c r="V9" i="7045"/>
  <c r="R9" i="7045"/>
  <c r="P9" i="7045"/>
  <c r="O9" i="7045"/>
  <c r="G9" i="7045"/>
  <c r="V8" i="7045"/>
  <c r="R8" i="7045"/>
  <c r="P8" i="7045"/>
  <c r="O8" i="7045"/>
  <c r="G8" i="7045"/>
  <c r="U9" i="7045" s="1"/>
  <c r="V7" i="7045"/>
  <c r="R7" i="7045"/>
  <c r="P7" i="7045"/>
  <c r="O7" i="7045"/>
  <c r="G7" i="7045"/>
  <c r="V6" i="7045"/>
  <c r="R6" i="7045"/>
  <c r="P6" i="7045"/>
  <c r="O6" i="7045"/>
  <c r="G6" i="7045"/>
  <c r="U7" i="7045" s="1"/>
  <c r="V5" i="7045"/>
  <c r="R5" i="7045"/>
  <c r="P5" i="7045"/>
  <c r="O5" i="7045"/>
  <c r="G5" i="7045"/>
  <c r="V4" i="7045"/>
  <c r="R4" i="7045"/>
  <c r="P4" i="7045"/>
  <c r="O4" i="7045"/>
  <c r="G4" i="7045"/>
  <c r="U5" i="7045" s="1"/>
  <c r="R3" i="7045"/>
  <c r="P3" i="7045"/>
  <c r="O3" i="7045"/>
  <c r="G3" i="7045"/>
  <c r="U4" i="7045" s="1"/>
  <c r="S4" i="7045" s="1"/>
  <c r="S5" i="7045" s="1"/>
  <c r="H525" i="6847"/>
  <c r="L525" i="6847" s="1"/>
  <c r="I525" i="6847"/>
  <c r="H526" i="6847"/>
  <c r="L526" i="6847" s="1"/>
  <c r="I526" i="6847"/>
  <c r="H527" i="6847"/>
  <c r="I527" i="6847"/>
  <c r="L527" i="6847"/>
  <c r="H528" i="6847"/>
  <c r="L528" i="6847" s="1"/>
  <c r="I528" i="6847"/>
  <c r="A525" i="6847"/>
  <c r="A526" i="6847"/>
  <c r="A527" i="6847"/>
  <c r="A528" i="6847"/>
  <c r="O3" i="7044"/>
  <c r="P3" i="7044"/>
  <c r="R3" i="7044"/>
  <c r="O4" i="7044"/>
  <c r="P4" i="7044"/>
  <c r="R4" i="7044"/>
  <c r="O5" i="7044"/>
  <c r="P5" i="7044"/>
  <c r="R5" i="7044"/>
  <c r="O6" i="7044"/>
  <c r="P6" i="7044"/>
  <c r="R6" i="7044"/>
  <c r="O7" i="7044"/>
  <c r="P7" i="7044"/>
  <c r="R7" i="7044"/>
  <c r="O8" i="7044"/>
  <c r="P8" i="7044"/>
  <c r="R8" i="7044"/>
  <c r="O9" i="7044"/>
  <c r="N9" i="7044" s="1"/>
  <c r="P9" i="7044"/>
  <c r="R9" i="7044"/>
  <c r="V9" i="7044"/>
  <c r="G3" i="7044"/>
  <c r="U4" i="7044" s="1"/>
  <c r="G4" i="7044"/>
  <c r="G5" i="7044"/>
  <c r="U6" i="7044" s="1"/>
  <c r="G6" i="7044"/>
  <c r="U7" i="7044" s="1"/>
  <c r="G7" i="7044"/>
  <c r="U8" i="7044" s="1"/>
  <c r="G8" i="7044"/>
  <c r="G9" i="7044"/>
  <c r="AO23" i="7071" l="1"/>
  <c r="S136" i="2"/>
  <c r="AO30" i="7063"/>
  <c r="AS30" i="7063" s="1"/>
  <c r="N6" i="7044"/>
  <c r="N7" i="7044"/>
  <c r="N3" i="7044"/>
  <c r="N8" i="7044"/>
  <c r="U9" i="7044"/>
  <c r="S9" i="7044" s="1"/>
  <c r="N4" i="7044"/>
  <c r="N5" i="7044"/>
  <c r="N7" i="7045"/>
  <c r="N12" i="7045"/>
  <c r="N17" i="7045"/>
  <c r="N5" i="7045"/>
  <c r="N15" i="7045"/>
  <c r="N24" i="7045"/>
  <c r="N4" i="7045"/>
  <c r="N13" i="7045"/>
  <c r="N16" i="7045"/>
  <c r="N3" i="7045"/>
  <c r="U6" i="7045"/>
  <c r="U10" i="7045"/>
  <c r="N18" i="7045"/>
  <c r="N14" i="7045"/>
  <c r="N27" i="7045"/>
  <c r="N6" i="7045"/>
  <c r="U8" i="7045"/>
  <c r="N9" i="7045"/>
  <c r="U11" i="7045"/>
  <c r="N19" i="7045"/>
  <c r="N21" i="7045"/>
  <c r="N29" i="7045"/>
  <c r="N8" i="7045"/>
  <c r="N10" i="7045"/>
  <c r="U12" i="7045"/>
  <c r="N20" i="7045"/>
  <c r="N22" i="7045"/>
  <c r="N25" i="7045"/>
  <c r="S6" i="7045"/>
  <c r="S7" i="7045" s="1"/>
  <c r="A524" i="6847"/>
  <c r="H524" i="6847"/>
  <c r="L524" i="6847" s="1"/>
  <c r="I524" i="6847"/>
  <c r="A512" i="6847"/>
  <c r="A513" i="6847"/>
  <c r="A514" i="6847"/>
  <c r="A515" i="6847"/>
  <c r="A516" i="6847"/>
  <c r="A517" i="6847"/>
  <c r="A518" i="6847"/>
  <c r="A519" i="6847"/>
  <c r="A520" i="6847"/>
  <c r="A521" i="6847"/>
  <c r="A522" i="6847"/>
  <c r="A523" i="6847"/>
  <c r="L514" i="6847"/>
  <c r="L522" i="6847"/>
  <c r="H514" i="6847"/>
  <c r="I514" i="6847"/>
  <c r="H515" i="6847"/>
  <c r="L515" i="6847" s="1"/>
  <c r="I515" i="6847"/>
  <c r="H516" i="6847"/>
  <c r="L516" i="6847" s="1"/>
  <c r="I516" i="6847"/>
  <c r="H517" i="6847"/>
  <c r="L517" i="6847" s="1"/>
  <c r="I517" i="6847"/>
  <c r="H518" i="6847"/>
  <c r="L518" i="6847" s="1"/>
  <c r="I518" i="6847"/>
  <c r="H519" i="6847"/>
  <c r="L519" i="6847" s="1"/>
  <c r="I519" i="6847"/>
  <c r="H520" i="6847"/>
  <c r="L520" i="6847" s="1"/>
  <c r="I520" i="6847"/>
  <c r="H521" i="6847"/>
  <c r="L521" i="6847" s="1"/>
  <c r="I521" i="6847"/>
  <c r="H522" i="6847"/>
  <c r="I522" i="6847"/>
  <c r="H523" i="6847"/>
  <c r="L523" i="6847" s="1"/>
  <c r="I523" i="6847"/>
  <c r="H512" i="6847"/>
  <c r="L512" i="6847" s="1"/>
  <c r="I512" i="6847"/>
  <c r="H513" i="6847"/>
  <c r="L513" i="6847" s="1"/>
  <c r="I513" i="6847"/>
  <c r="Q4" i="7042"/>
  <c r="R4" i="7042"/>
  <c r="Q5" i="7042"/>
  <c r="R5" i="7042"/>
  <c r="Q6" i="7042"/>
  <c r="R6" i="7042"/>
  <c r="Q7" i="7042"/>
  <c r="R7" i="7042"/>
  <c r="Q8" i="7042"/>
  <c r="R8" i="7042"/>
  <c r="K3" i="7042"/>
  <c r="L3" i="7042"/>
  <c r="N3" i="7042"/>
  <c r="K4" i="7042"/>
  <c r="L4" i="7042"/>
  <c r="N4" i="7042"/>
  <c r="K5" i="7042"/>
  <c r="L5" i="7042"/>
  <c r="N5" i="7042"/>
  <c r="K6" i="7042"/>
  <c r="L6" i="7042"/>
  <c r="N6" i="7042"/>
  <c r="K7" i="7042"/>
  <c r="L7" i="7042"/>
  <c r="N7" i="7042"/>
  <c r="K8" i="7042"/>
  <c r="L8" i="7042"/>
  <c r="N8" i="7042"/>
  <c r="R39" i="7043"/>
  <c r="Q39" i="7043"/>
  <c r="N39" i="7043"/>
  <c r="L39" i="7043"/>
  <c r="K39" i="7043"/>
  <c r="R38" i="7043"/>
  <c r="Q38" i="7043"/>
  <c r="N38" i="7043"/>
  <c r="L38" i="7043"/>
  <c r="K38" i="7043"/>
  <c r="R37" i="7043"/>
  <c r="Q37" i="7043"/>
  <c r="N37" i="7043"/>
  <c r="L37" i="7043"/>
  <c r="K37" i="7043"/>
  <c r="R36" i="7043"/>
  <c r="Q36" i="7043"/>
  <c r="N36" i="7043"/>
  <c r="L36" i="7043"/>
  <c r="K36" i="7043"/>
  <c r="R35" i="7043"/>
  <c r="Q35" i="7043"/>
  <c r="N35" i="7043"/>
  <c r="L35" i="7043"/>
  <c r="K35" i="7043"/>
  <c r="R34" i="7043"/>
  <c r="Q34" i="7043"/>
  <c r="N34" i="7043"/>
  <c r="L34" i="7043"/>
  <c r="K34" i="7043"/>
  <c r="R33" i="7043"/>
  <c r="Q33" i="7043"/>
  <c r="N33" i="7043"/>
  <c r="L33" i="7043"/>
  <c r="K33" i="7043"/>
  <c r="R32" i="7043"/>
  <c r="Q32" i="7043"/>
  <c r="N32" i="7043"/>
  <c r="L32" i="7043"/>
  <c r="K32" i="7043"/>
  <c r="R31" i="7043"/>
  <c r="Q31" i="7043"/>
  <c r="N31" i="7043"/>
  <c r="L31" i="7043"/>
  <c r="K31" i="7043"/>
  <c r="R30" i="7043"/>
  <c r="Q30" i="7043"/>
  <c r="N30" i="7043"/>
  <c r="L30" i="7043"/>
  <c r="K30" i="7043"/>
  <c r="R29" i="7043"/>
  <c r="Q29" i="7043"/>
  <c r="N29" i="7043"/>
  <c r="L29" i="7043"/>
  <c r="K29" i="7043"/>
  <c r="R28" i="7043"/>
  <c r="Q28" i="7043"/>
  <c r="N28" i="7043"/>
  <c r="L28" i="7043"/>
  <c r="K28" i="7043"/>
  <c r="R27" i="7043"/>
  <c r="Q27" i="7043"/>
  <c r="N27" i="7043"/>
  <c r="L27" i="7043"/>
  <c r="K27" i="7043"/>
  <c r="R26" i="7043"/>
  <c r="Q26" i="7043"/>
  <c r="N26" i="7043"/>
  <c r="L26" i="7043"/>
  <c r="K26" i="7043"/>
  <c r="R25" i="7043"/>
  <c r="Q25" i="7043"/>
  <c r="N25" i="7043"/>
  <c r="L25" i="7043"/>
  <c r="K25" i="7043"/>
  <c r="R24" i="7043"/>
  <c r="Q24" i="7043"/>
  <c r="N24" i="7043"/>
  <c r="L24" i="7043"/>
  <c r="K24" i="7043"/>
  <c r="R23" i="7043"/>
  <c r="Q23" i="7043"/>
  <c r="N23" i="7043"/>
  <c r="L23" i="7043"/>
  <c r="K23" i="7043"/>
  <c r="R22" i="7043"/>
  <c r="Q22" i="7043"/>
  <c r="N22" i="7043"/>
  <c r="L22" i="7043"/>
  <c r="K22" i="7043"/>
  <c r="R21" i="7043"/>
  <c r="Q21" i="7043"/>
  <c r="N21" i="7043"/>
  <c r="L21" i="7043"/>
  <c r="K21" i="7043"/>
  <c r="R20" i="7043"/>
  <c r="Q20" i="7043"/>
  <c r="N20" i="7043"/>
  <c r="L20" i="7043"/>
  <c r="K20" i="7043"/>
  <c r="R19" i="7043"/>
  <c r="Q19" i="7043"/>
  <c r="N19" i="7043"/>
  <c r="L19" i="7043"/>
  <c r="K19" i="7043"/>
  <c r="R18" i="7043"/>
  <c r="Q18" i="7043"/>
  <c r="N18" i="7043"/>
  <c r="L18" i="7043"/>
  <c r="K18" i="7043"/>
  <c r="R17" i="7043"/>
  <c r="Q17" i="7043"/>
  <c r="N17" i="7043"/>
  <c r="L17" i="7043"/>
  <c r="K17" i="7043"/>
  <c r="R16" i="7043"/>
  <c r="Q16" i="7043"/>
  <c r="N16" i="7043"/>
  <c r="L16" i="7043"/>
  <c r="K16" i="7043"/>
  <c r="R15" i="7043"/>
  <c r="Q15" i="7043"/>
  <c r="N15" i="7043"/>
  <c r="L15" i="7043"/>
  <c r="K15" i="7043"/>
  <c r="R14" i="7043"/>
  <c r="Q14" i="7043"/>
  <c r="N14" i="7043"/>
  <c r="L14" i="7043"/>
  <c r="K14" i="7043"/>
  <c r="R13" i="7043"/>
  <c r="Q13" i="7043"/>
  <c r="N13" i="7043"/>
  <c r="L13" i="7043"/>
  <c r="K13" i="7043"/>
  <c r="R12" i="7043"/>
  <c r="Q12" i="7043"/>
  <c r="N12" i="7043"/>
  <c r="L12" i="7043"/>
  <c r="K12" i="7043"/>
  <c r="R11" i="7043"/>
  <c r="Q11" i="7043"/>
  <c r="N11" i="7043"/>
  <c r="L11" i="7043"/>
  <c r="K11" i="7043"/>
  <c r="R10" i="7043"/>
  <c r="Q10" i="7043"/>
  <c r="N10" i="7043"/>
  <c r="L10" i="7043"/>
  <c r="K10" i="7043"/>
  <c r="R9" i="7043"/>
  <c r="Q9" i="7043"/>
  <c r="N9" i="7043"/>
  <c r="L9" i="7043"/>
  <c r="K9" i="7043"/>
  <c r="R8" i="7043"/>
  <c r="Q8" i="7043"/>
  <c r="N8" i="7043"/>
  <c r="L8" i="7043"/>
  <c r="K8" i="7043"/>
  <c r="R7" i="7043"/>
  <c r="Q7" i="7043"/>
  <c r="N7" i="7043"/>
  <c r="L7" i="7043"/>
  <c r="K7" i="7043"/>
  <c r="R6" i="7043"/>
  <c r="Q6" i="7043"/>
  <c r="N6" i="7043"/>
  <c r="L6" i="7043"/>
  <c r="K6" i="7043"/>
  <c r="R5" i="7043"/>
  <c r="Q5" i="7043"/>
  <c r="N5" i="7043"/>
  <c r="L5" i="7043"/>
  <c r="K5" i="7043"/>
  <c r="R4" i="7043"/>
  <c r="Q4" i="7043"/>
  <c r="O4" i="7043"/>
  <c r="N4" i="7043"/>
  <c r="L4" i="7043"/>
  <c r="K4" i="7043"/>
  <c r="N3" i="7043"/>
  <c r="L3" i="7043"/>
  <c r="K3" i="7043"/>
  <c r="AO24" i="7071" l="1"/>
  <c r="S42" i="2"/>
  <c r="AO22" i="7063"/>
  <c r="AS22" i="7063" s="1"/>
  <c r="S8" i="7045"/>
  <c r="S9" i="7045" s="1"/>
  <c r="S10" i="7045" s="1"/>
  <c r="S11" i="7045" s="1"/>
  <c r="S12" i="7045" s="1"/>
  <c r="J3" i="7043"/>
  <c r="O5" i="7043"/>
  <c r="O6" i="7043" s="1"/>
  <c r="O7" i="7043" s="1"/>
  <c r="O8" i="7043" s="1"/>
  <c r="O9" i="7043" s="1"/>
  <c r="O10" i="7043" s="1"/>
  <c r="O11" i="7043" s="1"/>
  <c r="O12" i="7043" s="1"/>
  <c r="O13" i="7043" s="1"/>
  <c r="O14" i="7043" s="1"/>
  <c r="O15" i="7043" s="1"/>
  <c r="O16" i="7043" s="1"/>
  <c r="O17" i="7043" s="1"/>
  <c r="O18" i="7043" s="1"/>
  <c r="O19" i="7043" s="1"/>
  <c r="O20" i="7043" s="1"/>
  <c r="O21" i="7043" s="1"/>
  <c r="O22" i="7043" s="1"/>
  <c r="O23" i="7043" s="1"/>
  <c r="O24" i="7043" s="1"/>
  <c r="O25" i="7043" s="1"/>
  <c r="O26" i="7043" s="1"/>
  <c r="O27" i="7043" s="1"/>
  <c r="O28" i="7043" s="1"/>
  <c r="O29" i="7043" s="1"/>
  <c r="O30" i="7043" s="1"/>
  <c r="O31" i="7043" s="1"/>
  <c r="O32" i="7043" s="1"/>
  <c r="O33" i="7043" s="1"/>
  <c r="O34" i="7043" s="1"/>
  <c r="O35" i="7043" s="1"/>
  <c r="O36" i="7043" s="1"/>
  <c r="O37" i="7043" s="1"/>
  <c r="O38" i="7043" s="1"/>
  <c r="O39" i="7043" s="1"/>
  <c r="J8" i="7043"/>
  <c r="J12" i="7043"/>
  <c r="J16" i="7043"/>
  <c r="J20" i="7043"/>
  <c r="J24" i="7043"/>
  <c r="J28" i="7043"/>
  <c r="J32" i="7043"/>
  <c r="J36" i="7043"/>
  <c r="J5" i="7043"/>
  <c r="J9" i="7043"/>
  <c r="J13" i="7043"/>
  <c r="J17" i="7043"/>
  <c r="J21" i="7043"/>
  <c r="J25" i="7043"/>
  <c r="J29" i="7043"/>
  <c r="J33" i="7043"/>
  <c r="J37" i="7043"/>
  <c r="J6" i="7043"/>
  <c r="J10" i="7043"/>
  <c r="J14" i="7043"/>
  <c r="J18" i="7043"/>
  <c r="J22" i="7043"/>
  <c r="J26" i="7043"/>
  <c r="J30" i="7043"/>
  <c r="J34" i="7043"/>
  <c r="J38" i="7043"/>
  <c r="J4" i="7043"/>
  <c r="J7" i="7043"/>
  <c r="J11" i="7043"/>
  <c r="J15" i="7043"/>
  <c r="J19" i="7043"/>
  <c r="J23" i="7043"/>
  <c r="J27" i="7043"/>
  <c r="J31" i="7043"/>
  <c r="J35" i="7043"/>
  <c r="J39" i="7043"/>
  <c r="O4" i="7042"/>
  <c r="O5" i="7042" s="1"/>
  <c r="O6" i="7042" s="1"/>
  <c r="O7" i="7042" s="1"/>
  <c r="O8" i="7042" s="1"/>
  <c r="J7" i="7042"/>
  <c r="J6" i="7042"/>
  <c r="J5" i="7042"/>
  <c r="J8" i="7042"/>
  <c r="J4" i="7042"/>
  <c r="J3" i="7042"/>
  <c r="B11" i="6911"/>
  <c r="N2" i="7039"/>
  <c r="N3" i="7039"/>
  <c r="N4" i="7039"/>
  <c r="N5" i="7039"/>
  <c r="AL6" i="7039" s="1"/>
  <c r="N6" i="7039"/>
  <c r="N7" i="7039"/>
  <c r="N8" i="7039"/>
  <c r="N9" i="7039"/>
  <c r="AL10" i="7039" s="1"/>
  <c r="N10" i="7039"/>
  <c r="N11" i="7039"/>
  <c r="N12" i="7039"/>
  <c r="N13" i="7039"/>
  <c r="AO25" i="7071" l="1"/>
  <c r="S10" i="2"/>
  <c r="AO3" i="7063"/>
  <c r="AS3" i="7063" s="1"/>
  <c r="AL13" i="7039"/>
  <c r="AL9" i="7039"/>
  <c r="AL5" i="7039"/>
  <c r="AL11" i="7039"/>
  <c r="AL7" i="7039"/>
  <c r="AL3" i="7039"/>
  <c r="AL4" i="7039"/>
  <c r="AL8" i="7039"/>
  <c r="AL12" i="7039"/>
  <c r="O2" i="7039"/>
  <c r="P2" i="7039"/>
  <c r="Q2" i="7039" s="1"/>
  <c r="AF2" i="7039"/>
  <c r="AG2" i="7039"/>
  <c r="AH2" i="7039"/>
  <c r="AI2" i="7039"/>
  <c r="P3" i="7039"/>
  <c r="O3" i="7039"/>
  <c r="AF3" i="7039"/>
  <c r="AG3" i="7039"/>
  <c r="AH3" i="7039"/>
  <c r="AI3" i="7039"/>
  <c r="AO3" i="7039"/>
  <c r="O4" i="7039"/>
  <c r="P4" i="7039"/>
  <c r="AF4" i="7039"/>
  <c r="AG4" i="7039"/>
  <c r="AH4" i="7039"/>
  <c r="AI4" i="7039"/>
  <c r="AO4" i="7039"/>
  <c r="P5" i="7039"/>
  <c r="O5" i="7039"/>
  <c r="AF5" i="7039"/>
  <c r="AG5" i="7039"/>
  <c r="AH5" i="7039"/>
  <c r="AI5" i="7039"/>
  <c r="AO5" i="7039"/>
  <c r="O6" i="7039"/>
  <c r="P6" i="7039"/>
  <c r="Q6" i="7039" s="1"/>
  <c r="AF6" i="7039"/>
  <c r="AG6" i="7039"/>
  <c r="AH6" i="7039"/>
  <c r="AI6" i="7039"/>
  <c r="AO6" i="7039"/>
  <c r="P7" i="7039"/>
  <c r="O7" i="7039"/>
  <c r="AF7" i="7039"/>
  <c r="AG7" i="7039"/>
  <c r="AH7" i="7039"/>
  <c r="AI7" i="7039"/>
  <c r="AO7" i="7039"/>
  <c r="O8" i="7039"/>
  <c r="P8" i="7039"/>
  <c r="AF8" i="7039"/>
  <c r="AG8" i="7039"/>
  <c r="AH8" i="7039"/>
  <c r="AI8" i="7039"/>
  <c r="AO8" i="7039"/>
  <c r="P9" i="7039"/>
  <c r="O9" i="7039"/>
  <c r="AF9" i="7039"/>
  <c r="AG9" i="7039"/>
  <c r="AH9" i="7039"/>
  <c r="AI9" i="7039"/>
  <c r="AO9" i="7039"/>
  <c r="O10" i="7039"/>
  <c r="P10" i="7039"/>
  <c r="Q10" i="7039" s="1"/>
  <c r="AF10" i="7039"/>
  <c r="AG10" i="7039"/>
  <c r="AH10" i="7039"/>
  <c r="AI10" i="7039"/>
  <c r="AO10" i="7039"/>
  <c r="P11" i="7039"/>
  <c r="O11" i="7039"/>
  <c r="AF11" i="7039"/>
  <c r="AG11" i="7039"/>
  <c r="AH11" i="7039"/>
  <c r="AI11" i="7039"/>
  <c r="AO11" i="7039"/>
  <c r="O12" i="7039"/>
  <c r="P12" i="7039"/>
  <c r="AF12" i="7039"/>
  <c r="AG12" i="7039"/>
  <c r="AH12" i="7039"/>
  <c r="AI12" i="7039"/>
  <c r="AO12" i="7039"/>
  <c r="P13" i="7039"/>
  <c r="O13" i="7039"/>
  <c r="AF13" i="7039"/>
  <c r="AG13" i="7039"/>
  <c r="AH13" i="7039"/>
  <c r="AI13" i="7039"/>
  <c r="AO13" i="7039"/>
  <c r="AO42" i="7041"/>
  <c r="AN42" i="7041"/>
  <c r="AL42" i="7041"/>
  <c r="AO41" i="7041"/>
  <c r="AN41" i="7041"/>
  <c r="AL41" i="7041"/>
  <c r="AO40" i="7041"/>
  <c r="AN40" i="7041"/>
  <c r="AL40" i="7041"/>
  <c r="AO39" i="7041"/>
  <c r="AN39" i="7041"/>
  <c r="AL39" i="7041"/>
  <c r="AO38" i="7041"/>
  <c r="AN38" i="7041"/>
  <c r="AL38" i="7041"/>
  <c r="AO37" i="7041"/>
  <c r="AN37" i="7041"/>
  <c r="AL37" i="7041"/>
  <c r="AO36" i="7041"/>
  <c r="AN36" i="7041"/>
  <c r="AL36" i="7041"/>
  <c r="AO35" i="7041"/>
  <c r="AN35" i="7041"/>
  <c r="AL35" i="7041"/>
  <c r="AO34" i="7041"/>
  <c r="AN34" i="7041"/>
  <c r="AL34" i="7041"/>
  <c r="AO33" i="7041"/>
  <c r="AN33" i="7041"/>
  <c r="AL33" i="7041"/>
  <c r="AO32" i="7041"/>
  <c r="AN32" i="7041"/>
  <c r="AL32" i="7041"/>
  <c r="AO31" i="7041"/>
  <c r="AN31" i="7041"/>
  <c r="AL31" i="7041"/>
  <c r="AO30" i="7041"/>
  <c r="AN30" i="7041"/>
  <c r="AL30" i="7041"/>
  <c r="AO29" i="7041"/>
  <c r="AN29" i="7041"/>
  <c r="AL29" i="7041"/>
  <c r="AO28" i="7041"/>
  <c r="AN28" i="7041"/>
  <c r="AL28" i="7041"/>
  <c r="AO27" i="7041"/>
  <c r="AN27" i="7041"/>
  <c r="AL27" i="7041"/>
  <c r="AO26" i="7041"/>
  <c r="AN26" i="7041"/>
  <c r="AL26" i="7041"/>
  <c r="AO25" i="7041"/>
  <c r="AN25" i="7041"/>
  <c r="AL25" i="7041"/>
  <c r="AO24" i="7041"/>
  <c r="AN24" i="7041"/>
  <c r="AL24" i="7041"/>
  <c r="AO23" i="7041"/>
  <c r="AN23" i="7041"/>
  <c r="AL23" i="7041"/>
  <c r="AO22" i="7041"/>
  <c r="AN22" i="7041"/>
  <c r="AL22" i="7041"/>
  <c r="AO21" i="7041"/>
  <c r="AN21" i="7041"/>
  <c r="AL21" i="7041"/>
  <c r="AO20" i="7041"/>
  <c r="AN20" i="7041"/>
  <c r="AL20" i="7041"/>
  <c r="AO19" i="7041"/>
  <c r="AN19" i="7041"/>
  <c r="AL19" i="7041"/>
  <c r="AO18" i="7041"/>
  <c r="AN18" i="7041"/>
  <c r="AL18" i="7041"/>
  <c r="AO17" i="7041"/>
  <c r="AN17" i="7041"/>
  <c r="AL17" i="7041"/>
  <c r="AO16" i="7041"/>
  <c r="AN16" i="7041"/>
  <c r="AL16" i="7041"/>
  <c r="AO15" i="7041"/>
  <c r="AN15" i="7041"/>
  <c r="AL15" i="7041"/>
  <c r="AO14" i="7041"/>
  <c r="AN14" i="7041"/>
  <c r="AL14" i="7041"/>
  <c r="AO13" i="7041"/>
  <c r="AN13" i="7041"/>
  <c r="AL13" i="7041"/>
  <c r="AF13" i="7041"/>
  <c r="AG13" i="7041"/>
  <c r="AH13" i="7041"/>
  <c r="AI13" i="7041"/>
  <c r="AF14" i="7041"/>
  <c r="AG14" i="7041"/>
  <c r="AH14" i="7041"/>
  <c r="AI14" i="7041"/>
  <c r="AF15" i="7041"/>
  <c r="AG15" i="7041"/>
  <c r="AH15" i="7041"/>
  <c r="AI15" i="7041"/>
  <c r="AF16" i="7041"/>
  <c r="AG16" i="7041"/>
  <c r="AH16" i="7041"/>
  <c r="AI16" i="7041"/>
  <c r="AF17" i="7041"/>
  <c r="AG17" i="7041"/>
  <c r="AH17" i="7041"/>
  <c r="AI17" i="7041"/>
  <c r="AF18" i="7041"/>
  <c r="AG18" i="7041"/>
  <c r="AH18" i="7041"/>
  <c r="AI18" i="7041"/>
  <c r="AE18" i="7041" s="1"/>
  <c r="AF19" i="7041"/>
  <c r="AG19" i="7041"/>
  <c r="AH19" i="7041"/>
  <c r="AI19" i="7041"/>
  <c r="AE19" i="7041" s="1"/>
  <c r="AI42" i="7041"/>
  <c r="AH42" i="7041"/>
  <c r="AG42" i="7041"/>
  <c r="AF42" i="7041"/>
  <c r="O42" i="7041"/>
  <c r="N42" i="7041"/>
  <c r="AI41" i="7041"/>
  <c r="AH41" i="7041"/>
  <c r="AG41" i="7041"/>
  <c r="AF41" i="7041"/>
  <c r="AE41" i="7041" s="1"/>
  <c r="O41" i="7041"/>
  <c r="N41" i="7041"/>
  <c r="AI40" i="7041"/>
  <c r="AH40" i="7041"/>
  <c r="AG40" i="7041"/>
  <c r="AF40" i="7041"/>
  <c r="O40" i="7041"/>
  <c r="N40" i="7041"/>
  <c r="AI39" i="7041"/>
  <c r="AH39" i="7041"/>
  <c r="AG39" i="7041"/>
  <c r="AF39" i="7041"/>
  <c r="P39" i="7041"/>
  <c r="O39" i="7041"/>
  <c r="N39" i="7041"/>
  <c r="AI38" i="7041"/>
  <c r="AH38" i="7041"/>
  <c r="AG38" i="7041"/>
  <c r="AF38" i="7041"/>
  <c r="AE38" i="7041"/>
  <c r="O38" i="7041"/>
  <c r="N38" i="7041"/>
  <c r="AI37" i="7041"/>
  <c r="AH37" i="7041"/>
  <c r="AG37" i="7041"/>
  <c r="AF37" i="7041"/>
  <c r="O37" i="7041"/>
  <c r="N37" i="7041"/>
  <c r="AI36" i="7041"/>
  <c r="AH36" i="7041"/>
  <c r="AG36" i="7041"/>
  <c r="AF36" i="7041"/>
  <c r="O36" i="7041"/>
  <c r="N36" i="7041"/>
  <c r="AI35" i="7041"/>
  <c r="AH35" i="7041"/>
  <c r="AG35" i="7041"/>
  <c r="AE35" i="7041" s="1"/>
  <c r="AF35" i="7041"/>
  <c r="O35" i="7041"/>
  <c r="N35" i="7041"/>
  <c r="AI34" i="7041"/>
  <c r="AH34" i="7041"/>
  <c r="AG34" i="7041"/>
  <c r="AF34" i="7041"/>
  <c r="O34" i="7041"/>
  <c r="N34" i="7041"/>
  <c r="AI33" i="7041"/>
  <c r="AH33" i="7041"/>
  <c r="AG33" i="7041"/>
  <c r="AF33" i="7041"/>
  <c r="AE33" i="7041"/>
  <c r="O33" i="7041"/>
  <c r="N33" i="7041"/>
  <c r="AI32" i="7041"/>
  <c r="AH32" i="7041"/>
  <c r="AG32" i="7041"/>
  <c r="AF32" i="7041"/>
  <c r="AE32" i="7041"/>
  <c r="O32" i="7041"/>
  <c r="N32" i="7041"/>
  <c r="AI31" i="7041"/>
  <c r="AH31" i="7041"/>
  <c r="AG31" i="7041"/>
  <c r="AF31" i="7041"/>
  <c r="P31" i="7041"/>
  <c r="O31" i="7041"/>
  <c r="N31" i="7041"/>
  <c r="AI30" i="7041"/>
  <c r="AH30" i="7041"/>
  <c r="AG30" i="7041"/>
  <c r="AF30" i="7041"/>
  <c r="AE30" i="7041"/>
  <c r="O30" i="7041"/>
  <c r="N30" i="7041"/>
  <c r="AI29" i="7041"/>
  <c r="AH29" i="7041"/>
  <c r="AG29" i="7041"/>
  <c r="AF29" i="7041"/>
  <c r="O29" i="7041"/>
  <c r="N29" i="7041"/>
  <c r="AI28" i="7041"/>
  <c r="AH28" i="7041"/>
  <c r="AG28" i="7041"/>
  <c r="AF28" i="7041"/>
  <c r="O28" i="7041"/>
  <c r="N28" i="7041"/>
  <c r="AI27" i="7041"/>
  <c r="AH27" i="7041"/>
  <c r="AG27" i="7041"/>
  <c r="AF27" i="7041"/>
  <c r="O27" i="7041"/>
  <c r="N27" i="7041"/>
  <c r="AI26" i="7041"/>
  <c r="AH26" i="7041"/>
  <c r="AG26" i="7041"/>
  <c r="AF26" i="7041"/>
  <c r="O26" i="7041"/>
  <c r="N26" i="7041"/>
  <c r="AI25" i="7041"/>
  <c r="AH25" i="7041"/>
  <c r="AG25" i="7041"/>
  <c r="AF25" i="7041"/>
  <c r="O25" i="7041"/>
  <c r="N25" i="7041"/>
  <c r="P25" i="7041" s="1"/>
  <c r="Q25" i="7041" s="1"/>
  <c r="AI24" i="7041"/>
  <c r="AH24" i="7041"/>
  <c r="AG24" i="7041"/>
  <c r="AF24" i="7041"/>
  <c r="O24" i="7041"/>
  <c r="N24" i="7041"/>
  <c r="AI23" i="7041"/>
  <c r="AH23" i="7041"/>
  <c r="AG23" i="7041"/>
  <c r="AF23" i="7041"/>
  <c r="O23" i="7041"/>
  <c r="N23" i="7041"/>
  <c r="AI22" i="7041"/>
  <c r="AH22" i="7041"/>
  <c r="AG22" i="7041"/>
  <c r="AF22" i="7041"/>
  <c r="O22" i="7041"/>
  <c r="N22" i="7041"/>
  <c r="AI21" i="7041"/>
  <c r="AH21" i="7041"/>
  <c r="AG21" i="7041"/>
  <c r="AF21" i="7041"/>
  <c r="O21" i="7041"/>
  <c r="N21" i="7041"/>
  <c r="AI20" i="7041"/>
  <c r="AH20" i="7041"/>
  <c r="AG20" i="7041"/>
  <c r="AF20" i="7041"/>
  <c r="AE20" i="7041"/>
  <c r="O20" i="7041"/>
  <c r="N20" i="7041"/>
  <c r="P19" i="7041"/>
  <c r="O19" i="7041"/>
  <c r="N19" i="7041"/>
  <c r="O18" i="7041"/>
  <c r="N18" i="7041"/>
  <c r="O17" i="7041"/>
  <c r="N17" i="7041"/>
  <c r="O16" i="7041"/>
  <c r="N16" i="7041"/>
  <c r="O15" i="7041"/>
  <c r="N15" i="7041"/>
  <c r="O14" i="7041"/>
  <c r="N14" i="7041"/>
  <c r="P14" i="7041" s="1"/>
  <c r="O13" i="7041"/>
  <c r="N13" i="7041"/>
  <c r="P13" i="7041" s="1"/>
  <c r="AO12" i="7041"/>
  <c r="AI12" i="7041"/>
  <c r="AH12" i="7041"/>
  <c r="AG12" i="7041"/>
  <c r="AF12" i="7041"/>
  <c r="O12" i="7041"/>
  <c r="N12" i="7041"/>
  <c r="AO11" i="7041"/>
  <c r="AI11" i="7041"/>
  <c r="AH11" i="7041"/>
  <c r="AG11" i="7041"/>
  <c r="AF11" i="7041"/>
  <c r="O11" i="7041"/>
  <c r="N11" i="7041"/>
  <c r="AO10" i="7041"/>
  <c r="AI10" i="7041"/>
  <c r="AH10" i="7041"/>
  <c r="AG10" i="7041"/>
  <c r="AF10" i="7041"/>
  <c r="O10" i="7041"/>
  <c r="N10" i="7041"/>
  <c r="AO9" i="7041"/>
  <c r="AI9" i="7041"/>
  <c r="AH9" i="7041"/>
  <c r="AG9" i="7041"/>
  <c r="AF9" i="7041"/>
  <c r="O9" i="7041"/>
  <c r="N9" i="7041"/>
  <c r="AO8" i="7041"/>
  <c r="AI8" i="7041"/>
  <c r="AH8" i="7041"/>
  <c r="AG8" i="7041"/>
  <c r="AF8" i="7041"/>
  <c r="O8" i="7041"/>
  <c r="N8" i="7041"/>
  <c r="AO7" i="7041"/>
  <c r="AI7" i="7041"/>
  <c r="AH7" i="7041"/>
  <c r="AG7" i="7041"/>
  <c r="AF7" i="7041"/>
  <c r="O7" i="7041"/>
  <c r="N7" i="7041"/>
  <c r="AO6" i="7041"/>
  <c r="AI6" i="7041"/>
  <c r="AH6" i="7041"/>
  <c r="AG6" i="7041"/>
  <c r="AF6" i="7041"/>
  <c r="O6" i="7041"/>
  <c r="N6" i="7041"/>
  <c r="P6" i="7041" s="1"/>
  <c r="AO5" i="7041"/>
  <c r="AI5" i="7041"/>
  <c r="AH5" i="7041"/>
  <c r="AG5" i="7041"/>
  <c r="AF5" i="7041"/>
  <c r="O5" i="7041"/>
  <c r="N5" i="7041"/>
  <c r="AL6" i="7041" s="1"/>
  <c r="AO4" i="7041"/>
  <c r="AI4" i="7041"/>
  <c r="AH4" i="7041"/>
  <c r="AG4" i="7041"/>
  <c r="AF4" i="7041"/>
  <c r="O4" i="7041"/>
  <c r="N4" i="7041"/>
  <c r="P4" i="7041" s="1"/>
  <c r="AO3" i="7041"/>
  <c r="AI3" i="7041"/>
  <c r="AH3" i="7041"/>
  <c r="AG3" i="7041"/>
  <c r="AF3" i="7041"/>
  <c r="O3" i="7041"/>
  <c r="N3" i="7041"/>
  <c r="B3" i="7041"/>
  <c r="AI2" i="7041"/>
  <c r="AH2" i="7041"/>
  <c r="AG2" i="7041"/>
  <c r="AF2" i="7041"/>
  <c r="AE2" i="7041" s="1"/>
  <c r="O2" i="7041"/>
  <c r="N2" i="7041"/>
  <c r="B2" i="7041"/>
  <c r="B31" i="6911"/>
  <c r="V14" i="7038"/>
  <c r="W14" i="7038"/>
  <c r="T14" i="7038" s="1"/>
  <c r="T15" i="7038" s="1"/>
  <c r="T16" i="7038" s="1"/>
  <c r="T17" i="7038" s="1"/>
  <c r="T18" i="7038" s="1"/>
  <c r="V15" i="7038"/>
  <c r="W15" i="7038"/>
  <c r="V16" i="7038"/>
  <c r="W16" i="7038"/>
  <c r="V17" i="7038"/>
  <c r="W17" i="7038"/>
  <c r="V18" i="7038"/>
  <c r="W18" i="7038"/>
  <c r="W5" i="7040"/>
  <c r="W6" i="7040"/>
  <c r="S6" i="7040"/>
  <c r="R6" i="7040"/>
  <c r="Q6" i="7040"/>
  <c r="P6" i="7040"/>
  <c r="K6" i="7040"/>
  <c r="S5" i="7040"/>
  <c r="R5" i="7040"/>
  <c r="Q5" i="7040"/>
  <c r="P5" i="7040"/>
  <c r="K5" i="7040"/>
  <c r="V6" i="7040" s="1"/>
  <c r="S4" i="7040"/>
  <c r="R4" i="7040"/>
  <c r="Q4" i="7040"/>
  <c r="P4" i="7040"/>
  <c r="K4" i="7040"/>
  <c r="A500" i="6847"/>
  <c r="A501" i="6847"/>
  <c r="A502" i="6847"/>
  <c r="A503" i="6847"/>
  <c r="A504" i="6847"/>
  <c r="A505" i="6847"/>
  <c r="A506" i="6847"/>
  <c r="A507" i="6847"/>
  <c r="A508" i="6847"/>
  <c r="A509" i="6847"/>
  <c r="A510" i="6847"/>
  <c r="A511" i="6847"/>
  <c r="H500" i="6847"/>
  <c r="L500" i="6847" s="1"/>
  <c r="I500" i="6847"/>
  <c r="H501" i="6847"/>
  <c r="L501" i="6847" s="1"/>
  <c r="I501" i="6847"/>
  <c r="H502" i="6847"/>
  <c r="L502" i="6847" s="1"/>
  <c r="I502" i="6847"/>
  <c r="H503" i="6847"/>
  <c r="I503" i="6847"/>
  <c r="L503" i="6847"/>
  <c r="H504" i="6847"/>
  <c r="L504" i="6847" s="1"/>
  <c r="I504" i="6847"/>
  <c r="H505" i="6847"/>
  <c r="L505" i="6847" s="1"/>
  <c r="I505" i="6847"/>
  <c r="H506" i="6847"/>
  <c r="L506" i="6847" s="1"/>
  <c r="I506" i="6847"/>
  <c r="H507" i="6847"/>
  <c r="L507" i="6847" s="1"/>
  <c r="I507" i="6847"/>
  <c r="H508" i="6847"/>
  <c r="I508" i="6847"/>
  <c r="L508" i="6847"/>
  <c r="H509" i="6847"/>
  <c r="L509" i="6847" s="1"/>
  <c r="I509" i="6847"/>
  <c r="H510" i="6847"/>
  <c r="L510" i="6847" s="1"/>
  <c r="I510" i="6847"/>
  <c r="H511" i="6847"/>
  <c r="L511" i="6847" s="1"/>
  <c r="I511" i="6847"/>
  <c r="A498" i="6847"/>
  <c r="A499" i="6847"/>
  <c r="I499" i="6847"/>
  <c r="H499" i="6847"/>
  <c r="L499" i="6847" s="1"/>
  <c r="I498" i="6847"/>
  <c r="H498" i="6847"/>
  <c r="L498" i="6847" s="1"/>
  <c r="W8" i="7038"/>
  <c r="W9" i="7038"/>
  <c r="W10" i="7038"/>
  <c r="V11" i="7038"/>
  <c r="W11" i="7038"/>
  <c r="W12" i="7038"/>
  <c r="W13" i="7038"/>
  <c r="W6" i="7038"/>
  <c r="W7" i="7038"/>
  <c r="W5" i="7038"/>
  <c r="P8" i="7038"/>
  <c r="Q8" i="7038"/>
  <c r="R8" i="7038"/>
  <c r="S8" i="7038"/>
  <c r="P9" i="7038"/>
  <c r="Q9" i="7038"/>
  <c r="R9" i="7038"/>
  <c r="S9" i="7038"/>
  <c r="P10" i="7038"/>
  <c r="Q10" i="7038"/>
  <c r="R10" i="7038"/>
  <c r="S10" i="7038"/>
  <c r="P11" i="7038"/>
  <c r="Q11" i="7038"/>
  <c r="R11" i="7038"/>
  <c r="S11" i="7038"/>
  <c r="P12" i="7038"/>
  <c r="Q12" i="7038"/>
  <c r="R12" i="7038"/>
  <c r="S12" i="7038"/>
  <c r="P13" i="7038"/>
  <c r="Q13" i="7038"/>
  <c r="R13" i="7038"/>
  <c r="S13" i="7038"/>
  <c r="P14" i="7038"/>
  <c r="Q14" i="7038"/>
  <c r="R14" i="7038"/>
  <c r="S14" i="7038"/>
  <c r="P15" i="7038"/>
  <c r="Q15" i="7038"/>
  <c r="R15" i="7038"/>
  <c r="S15" i="7038"/>
  <c r="P16" i="7038"/>
  <c r="Q16" i="7038"/>
  <c r="R16" i="7038"/>
  <c r="S16" i="7038"/>
  <c r="P17" i="7038"/>
  <c r="Q17" i="7038"/>
  <c r="R17" i="7038"/>
  <c r="S17" i="7038"/>
  <c r="P18" i="7038"/>
  <c r="Q18" i="7038"/>
  <c r="R18" i="7038"/>
  <c r="S18" i="7038"/>
  <c r="P5" i="7038"/>
  <c r="Q5" i="7038"/>
  <c r="R5" i="7038"/>
  <c r="S5" i="7038"/>
  <c r="P6" i="7038"/>
  <c r="O6" i="7038" s="1"/>
  <c r="Q6" i="7038"/>
  <c r="R6" i="7038"/>
  <c r="S6" i="7038"/>
  <c r="P7" i="7038"/>
  <c r="Q7" i="7038"/>
  <c r="R7" i="7038"/>
  <c r="S7" i="7038"/>
  <c r="O7" i="7038" s="1"/>
  <c r="S4" i="7038"/>
  <c r="R4" i="7038"/>
  <c r="Q4" i="7038"/>
  <c r="P4" i="7038"/>
  <c r="K4" i="7038"/>
  <c r="K5" i="7038"/>
  <c r="V6" i="7038" s="1"/>
  <c r="K6" i="7038"/>
  <c r="V7" i="7038" s="1"/>
  <c r="K7" i="7038"/>
  <c r="V8" i="7038" s="1"/>
  <c r="K8" i="7038"/>
  <c r="V9" i="7038" s="1"/>
  <c r="K9" i="7038"/>
  <c r="V10" i="7038" s="1"/>
  <c r="K10" i="7038"/>
  <c r="K11" i="7038"/>
  <c r="V12" i="7038" s="1"/>
  <c r="K12" i="7038"/>
  <c r="V13" i="7038" s="1"/>
  <c r="K13" i="7038"/>
  <c r="K14" i="7038"/>
  <c r="K15" i="7038"/>
  <c r="K16" i="7038"/>
  <c r="K17" i="7038"/>
  <c r="K18" i="7038"/>
  <c r="AO26" i="7071" l="1"/>
  <c r="S26" i="2"/>
  <c r="AE10" i="7039"/>
  <c r="AE6" i="7039"/>
  <c r="AE2" i="7039"/>
  <c r="Q11" i="7039"/>
  <c r="Q13" i="7039"/>
  <c r="AE11" i="7039"/>
  <c r="Q9" i="7039"/>
  <c r="AN10" i="7039" s="1"/>
  <c r="Q5" i="7039"/>
  <c r="AN6" i="7039" s="1"/>
  <c r="AE3" i="7039"/>
  <c r="AE13" i="7039"/>
  <c r="Q12" i="7039"/>
  <c r="AN11" i="7039"/>
  <c r="AE9" i="7039"/>
  <c r="Q8" i="7039"/>
  <c r="Q7" i="7039"/>
  <c r="AN7" i="7039" s="1"/>
  <c r="AE5" i="7039"/>
  <c r="Q4" i="7039"/>
  <c r="Q3" i="7039"/>
  <c r="AN3" i="7039" s="1"/>
  <c r="AJ3" i="7039" s="1"/>
  <c r="AE7" i="7039"/>
  <c r="AE12" i="7039"/>
  <c r="AE8" i="7039"/>
  <c r="AE4" i="7039"/>
  <c r="AL4" i="7041"/>
  <c r="AE34" i="7041"/>
  <c r="P3" i="7041"/>
  <c r="Q3" i="7041" s="1"/>
  <c r="AN4" i="7041" s="1"/>
  <c r="AL8" i="7041"/>
  <c r="AE9" i="7041"/>
  <c r="AL9" i="7041"/>
  <c r="AE28" i="7041"/>
  <c r="AE26" i="7041"/>
  <c r="P5" i="7041"/>
  <c r="Q5" i="7041" s="1"/>
  <c r="AL10" i="7041"/>
  <c r="AE11" i="7041"/>
  <c r="AE22" i="7041"/>
  <c r="Q4" i="7041"/>
  <c r="AE7" i="7041"/>
  <c r="Q13" i="7041"/>
  <c r="Q14" i="7041"/>
  <c r="AE24" i="7041"/>
  <c r="AE29" i="7041"/>
  <c r="AE3" i="7041"/>
  <c r="AL11" i="7041"/>
  <c r="Q19" i="7041"/>
  <c r="AE21" i="7041"/>
  <c r="Q31" i="7041"/>
  <c r="AE5" i="7041"/>
  <c r="AE6" i="7041"/>
  <c r="AE31" i="7041"/>
  <c r="AE37" i="7041"/>
  <c r="AE15" i="7041"/>
  <c r="Q6" i="7041"/>
  <c r="AE36" i="7041"/>
  <c r="Q39" i="7041"/>
  <c r="AE8" i="7041"/>
  <c r="AE10" i="7041"/>
  <c r="AE12" i="7041"/>
  <c r="AE23" i="7041"/>
  <c r="AE42" i="7041"/>
  <c r="AE17" i="7041"/>
  <c r="AE13" i="7041"/>
  <c r="AL3" i="7041"/>
  <c r="P2" i="7041"/>
  <c r="Q2" i="7041" s="1"/>
  <c r="P24" i="7041"/>
  <c r="Q24" i="7041" s="1"/>
  <c r="P42" i="7041"/>
  <c r="Q42" i="7041" s="1"/>
  <c r="P36" i="7041"/>
  <c r="Q36" i="7041" s="1"/>
  <c r="P29" i="7041"/>
  <c r="Q29" i="7041" s="1"/>
  <c r="P17" i="7041"/>
  <c r="Q17" i="7041" s="1"/>
  <c r="P34" i="7041"/>
  <c r="Q34" i="7041" s="1"/>
  <c r="P21" i="7041"/>
  <c r="Q21" i="7041" s="1"/>
  <c r="P16" i="7041"/>
  <c r="Q16" i="7041" s="1"/>
  <c r="P40" i="7041"/>
  <c r="Q40" i="7041" s="1"/>
  <c r="P27" i="7041"/>
  <c r="Q27" i="7041" s="1"/>
  <c r="AE4" i="7041"/>
  <c r="AL7" i="7041"/>
  <c r="P9" i="7041"/>
  <c r="Q9" i="7041" s="1"/>
  <c r="P11" i="7041"/>
  <c r="Q11" i="7041" s="1"/>
  <c r="P12" i="7041"/>
  <c r="Q12" i="7041" s="1"/>
  <c r="P32" i="7041"/>
  <c r="Q32" i="7041" s="1"/>
  <c r="P18" i="7041"/>
  <c r="Q18" i="7041" s="1"/>
  <c r="P30" i="7041"/>
  <c r="Q30" i="7041" s="1"/>
  <c r="P38" i="7041"/>
  <c r="Q38" i="7041" s="1"/>
  <c r="AL5" i="7041"/>
  <c r="P7" i="7041"/>
  <c r="Q7" i="7041" s="1"/>
  <c r="AN7" i="7041" s="1"/>
  <c r="P8" i="7041"/>
  <c r="Q8" i="7041" s="1"/>
  <c r="P10" i="7041"/>
  <c r="Q10" i="7041" s="1"/>
  <c r="AL12" i="7041"/>
  <c r="AE16" i="7041"/>
  <c r="P23" i="7041"/>
  <c r="Q23" i="7041" s="1"/>
  <c r="AE27" i="7041"/>
  <c r="P37" i="7041"/>
  <c r="Q37" i="7041" s="1"/>
  <c r="AE40" i="7041"/>
  <c r="P26" i="7041"/>
  <c r="Q26" i="7041" s="1"/>
  <c r="P15" i="7041"/>
  <c r="Q15" i="7041" s="1"/>
  <c r="P20" i="7041"/>
  <c r="Q20" i="7041" s="1"/>
  <c r="P33" i="7041"/>
  <c r="Q33" i="7041" s="1"/>
  <c r="AE14" i="7041"/>
  <c r="P22" i="7041"/>
  <c r="Q22" i="7041" s="1"/>
  <c r="AE25" i="7041"/>
  <c r="P28" i="7041"/>
  <c r="Q28" i="7041" s="1"/>
  <c r="P35" i="7041"/>
  <c r="Q35" i="7041" s="1"/>
  <c r="AE39" i="7041"/>
  <c r="P41" i="7041"/>
  <c r="Q41" i="7041" s="1"/>
  <c r="V5" i="7038"/>
  <c r="O5" i="7038"/>
  <c r="O18" i="7038"/>
  <c r="O17" i="7038"/>
  <c r="O16" i="7038"/>
  <c r="O15" i="7038"/>
  <c r="O14" i="7038"/>
  <c r="O13" i="7038"/>
  <c r="O12" i="7038"/>
  <c r="O11" i="7038"/>
  <c r="O10" i="7038"/>
  <c r="O9" i="7038"/>
  <c r="O8" i="7038"/>
  <c r="V5" i="7040"/>
  <c r="T5" i="7040"/>
  <c r="T6" i="7040" s="1"/>
  <c r="O6" i="7040"/>
  <c r="O4" i="7040"/>
  <c r="O5" i="7040"/>
  <c r="T5" i="7038"/>
  <c r="T6" i="7038" s="1"/>
  <c r="T7" i="7038" s="1"/>
  <c r="T8" i="7038" s="1"/>
  <c r="T9" i="7038" s="1"/>
  <c r="T10" i="7038" s="1"/>
  <c r="T11" i="7038" s="1"/>
  <c r="T12" i="7038" s="1"/>
  <c r="T13" i="7038" s="1"/>
  <c r="O4" i="7038"/>
  <c r="H492" i="6847"/>
  <c r="L492" i="6847" s="1"/>
  <c r="I492" i="6847"/>
  <c r="H493" i="6847"/>
  <c r="L493" i="6847" s="1"/>
  <c r="I493" i="6847"/>
  <c r="H494" i="6847"/>
  <c r="L494" i="6847" s="1"/>
  <c r="I494" i="6847"/>
  <c r="H495" i="6847"/>
  <c r="L495" i="6847" s="1"/>
  <c r="I495" i="6847"/>
  <c r="H496" i="6847"/>
  <c r="L496" i="6847" s="1"/>
  <c r="I496" i="6847"/>
  <c r="H497" i="6847"/>
  <c r="L497" i="6847" s="1"/>
  <c r="I497" i="6847"/>
  <c r="A492" i="6847"/>
  <c r="A493" i="6847"/>
  <c r="A494" i="6847"/>
  <c r="A495" i="6847"/>
  <c r="A496" i="6847"/>
  <c r="A497" i="6847"/>
  <c r="H488" i="6847"/>
  <c r="L488" i="6847" s="1"/>
  <c r="I488" i="6847"/>
  <c r="H489" i="6847"/>
  <c r="L489" i="6847" s="1"/>
  <c r="I489" i="6847"/>
  <c r="H490" i="6847"/>
  <c r="L490" i="6847" s="1"/>
  <c r="I490" i="6847"/>
  <c r="H491" i="6847"/>
  <c r="L491" i="6847" s="1"/>
  <c r="I491" i="6847"/>
  <c r="A488" i="6847"/>
  <c r="A489" i="6847"/>
  <c r="A490" i="6847"/>
  <c r="A491" i="6847"/>
  <c r="V15" i="7037"/>
  <c r="V16" i="7037"/>
  <c r="V17" i="7037"/>
  <c r="V18" i="7037"/>
  <c r="V19" i="7037"/>
  <c r="U20" i="7037"/>
  <c r="V20" i="7037"/>
  <c r="V21" i="7037"/>
  <c r="V22" i="7037"/>
  <c r="V23" i="7037"/>
  <c r="V24" i="7037"/>
  <c r="V25" i="7037"/>
  <c r="V26" i="7037"/>
  <c r="V27" i="7037"/>
  <c r="V28" i="7037"/>
  <c r="V29" i="7037"/>
  <c r="V30" i="7037"/>
  <c r="V31" i="7037"/>
  <c r="V4" i="7036"/>
  <c r="V5" i="7036"/>
  <c r="V6" i="7036"/>
  <c r="U7" i="7036"/>
  <c r="V7" i="7036"/>
  <c r="R31" i="7037"/>
  <c r="Q31" i="7037"/>
  <c r="P31" i="7037"/>
  <c r="O31" i="7037"/>
  <c r="K31" i="7037"/>
  <c r="R30" i="7037"/>
  <c r="Q30" i="7037"/>
  <c r="P30" i="7037"/>
  <c r="O30" i="7037"/>
  <c r="K30" i="7037"/>
  <c r="U31" i="7037" s="1"/>
  <c r="R29" i="7037"/>
  <c r="Q29" i="7037"/>
  <c r="P29" i="7037"/>
  <c r="O29" i="7037"/>
  <c r="K29" i="7037"/>
  <c r="U30" i="7037" s="1"/>
  <c r="R28" i="7037"/>
  <c r="Q28" i="7037"/>
  <c r="P28" i="7037"/>
  <c r="O28" i="7037"/>
  <c r="N28" i="7037" s="1"/>
  <c r="K28" i="7037"/>
  <c r="R27" i="7037"/>
  <c r="Q27" i="7037"/>
  <c r="P27" i="7037"/>
  <c r="O27" i="7037"/>
  <c r="K27" i="7037"/>
  <c r="U28" i="7037" s="1"/>
  <c r="R26" i="7037"/>
  <c r="Q26" i="7037"/>
  <c r="P26" i="7037"/>
  <c r="O26" i="7037"/>
  <c r="K26" i="7037"/>
  <c r="U27" i="7037" s="1"/>
  <c r="R25" i="7037"/>
  <c r="Q25" i="7037"/>
  <c r="P25" i="7037"/>
  <c r="O25" i="7037"/>
  <c r="K25" i="7037"/>
  <c r="R24" i="7037"/>
  <c r="Q24" i="7037"/>
  <c r="P24" i="7037"/>
  <c r="O24" i="7037"/>
  <c r="K24" i="7037"/>
  <c r="R23" i="7037"/>
  <c r="Q23" i="7037"/>
  <c r="P23" i="7037"/>
  <c r="O23" i="7037"/>
  <c r="N23" i="7037"/>
  <c r="K23" i="7037"/>
  <c r="U24" i="7037" s="1"/>
  <c r="R22" i="7037"/>
  <c r="Q22" i="7037"/>
  <c r="P22" i="7037"/>
  <c r="O22" i="7037"/>
  <c r="K22" i="7037"/>
  <c r="R21" i="7037"/>
  <c r="Q21" i="7037"/>
  <c r="P21" i="7037"/>
  <c r="N21" i="7037" s="1"/>
  <c r="O21" i="7037"/>
  <c r="K21" i="7037"/>
  <c r="U22" i="7037" s="1"/>
  <c r="R20" i="7037"/>
  <c r="Q20" i="7037"/>
  <c r="P20" i="7037"/>
  <c r="O20" i="7037"/>
  <c r="N20" i="7037"/>
  <c r="K20" i="7037"/>
  <c r="U21" i="7037" s="1"/>
  <c r="R19" i="7037"/>
  <c r="Q19" i="7037"/>
  <c r="P19" i="7037"/>
  <c r="O19" i="7037"/>
  <c r="K19" i="7037"/>
  <c r="R18" i="7037"/>
  <c r="Q18" i="7037"/>
  <c r="P18" i="7037"/>
  <c r="O18" i="7037"/>
  <c r="K18" i="7037"/>
  <c r="U19" i="7037" s="1"/>
  <c r="R17" i="7037"/>
  <c r="Q17" i="7037"/>
  <c r="P17" i="7037"/>
  <c r="O17" i="7037"/>
  <c r="K17" i="7037"/>
  <c r="U18" i="7037" s="1"/>
  <c r="R16" i="7037"/>
  <c r="Q16" i="7037"/>
  <c r="P16" i="7037"/>
  <c r="O16" i="7037"/>
  <c r="N16" i="7037" s="1"/>
  <c r="K16" i="7037"/>
  <c r="R15" i="7037"/>
  <c r="Q15" i="7037"/>
  <c r="P15" i="7037"/>
  <c r="O15" i="7037"/>
  <c r="K15" i="7037"/>
  <c r="V14" i="7037"/>
  <c r="R14" i="7037"/>
  <c r="Q14" i="7037"/>
  <c r="P14" i="7037"/>
  <c r="O14" i="7037"/>
  <c r="K14" i="7037"/>
  <c r="U15" i="7037" s="1"/>
  <c r="V13" i="7037"/>
  <c r="R13" i="7037"/>
  <c r="Q13" i="7037"/>
  <c r="P13" i="7037"/>
  <c r="O13" i="7037"/>
  <c r="N13" i="7037" s="1"/>
  <c r="K13" i="7037"/>
  <c r="V12" i="7037"/>
  <c r="R12" i="7037"/>
  <c r="Q12" i="7037"/>
  <c r="P12" i="7037"/>
  <c r="O12" i="7037"/>
  <c r="K12" i="7037"/>
  <c r="V11" i="7037"/>
  <c r="R11" i="7037"/>
  <c r="Q11" i="7037"/>
  <c r="P11" i="7037"/>
  <c r="O11" i="7037"/>
  <c r="K11" i="7037"/>
  <c r="V10" i="7037"/>
  <c r="R10" i="7037"/>
  <c r="Q10" i="7037"/>
  <c r="P10" i="7037"/>
  <c r="O10" i="7037"/>
  <c r="K10" i="7037"/>
  <c r="V9" i="7037"/>
  <c r="R9" i="7037"/>
  <c r="Q9" i="7037"/>
  <c r="P9" i="7037"/>
  <c r="O9" i="7037"/>
  <c r="K9" i="7037"/>
  <c r="V8" i="7037"/>
  <c r="R8" i="7037"/>
  <c r="Q8" i="7037"/>
  <c r="P8" i="7037"/>
  <c r="O8" i="7037"/>
  <c r="K8" i="7037"/>
  <c r="V7" i="7037"/>
  <c r="R7" i="7037"/>
  <c r="Q7" i="7037"/>
  <c r="P7" i="7037"/>
  <c r="O7" i="7037"/>
  <c r="K7" i="7037"/>
  <c r="V6" i="7037"/>
  <c r="R6" i="7037"/>
  <c r="Q6" i="7037"/>
  <c r="P6" i="7037"/>
  <c r="O6" i="7037"/>
  <c r="K6" i="7037"/>
  <c r="V5" i="7037"/>
  <c r="R5" i="7037"/>
  <c r="N5" i="7037" s="1"/>
  <c r="Q5" i="7037"/>
  <c r="P5" i="7037"/>
  <c r="O5" i="7037"/>
  <c r="K5" i="7037"/>
  <c r="V4" i="7037"/>
  <c r="R4" i="7037"/>
  <c r="Q4" i="7037"/>
  <c r="P4" i="7037"/>
  <c r="O4" i="7037"/>
  <c r="K4" i="7037"/>
  <c r="R3" i="7037"/>
  <c r="Q3" i="7037"/>
  <c r="P3" i="7037"/>
  <c r="O3" i="7037"/>
  <c r="K3" i="7037"/>
  <c r="B10" i="6911" s="1"/>
  <c r="O3" i="7036"/>
  <c r="P3" i="7036"/>
  <c r="Q3" i="7036"/>
  <c r="R3" i="7036"/>
  <c r="O4" i="7036"/>
  <c r="P4" i="7036"/>
  <c r="Q4" i="7036"/>
  <c r="R4" i="7036"/>
  <c r="O5" i="7036"/>
  <c r="P5" i="7036"/>
  <c r="Q5" i="7036"/>
  <c r="R5" i="7036"/>
  <c r="O6" i="7036"/>
  <c r="P6" i="7036"/>
  <c r="Q6" i="7036"/>
  <c r="R6" i="7036"/>
  <c r="O7" i="7036"/>
  <c r="P7" i="7036"/>
  <c r="Q7" i="7036"/>
  <c r="R7" i="7036"/>
  <c r="K3" i="7036"/>
  <c r="U4" i="7036" s="1"/>
  <c r="K4" i="7036"/>
  <c r="U5" i="7036" s="1"/>
  <c r="K5" i="7036"/>
  <c r="U6" i="7036" s="1"/>
  <c r="K6" i="7036"/>
  <c r="K7" i="7036"/>
  <c r="Y18" i="7034"/>
  <c r="Y19" i="7034"/>
  <c r="Y20" i="7034"/>
  <c r="Y21" i="7034"/>
  <c r="Y22" i="7034"/>
  <c r="Y23" i="7034"/>
  <c r="Y24" i="7034"/>
  <c r="Y25" i="7034"/>
  <c r="Y4" i="7035"/>
  <c r="X5" i="7035"/>
  <c r="Y5" i="7035"/>
  <c r="Y6" i="7035"/>
  <c r="X7" i="7035"/>
  <c r="Y7" i="7035"/>
  <c r="U7" i="7035"/>
  <c r="T7" i="7035"/>
  <c r="S7" i="7035"/>
  <c r="R7" i="7035"/>
  <c r="U6" i="7035"/>
  <c r="T6" i="7035"/>
  <c r="S6" i="7035"/>
  <c r="Q6" i="7035" s="1"/>
  <c r="R6" i="7035"/>
  <c r="N6" i="7035"/>
  <c r="X6" i="7035" s="1"/>
  <c r="U5" i="7035"/>
  <c r="T5" i="7035"/>
  <c r="S5" i="7035"/>
  <c r="R5" i="7035"/>
  <c r="Q5" i="7035"/>
  <c r="N5" i="7035"/>
  <c r="U4" i="7035"/>
  <c r="T4" i="7035"/>
  <c r="S4" i="7035"/>
  <c r="R4" i="7035"/>
  <c r="N4" i="7035"/>
  <c r="U3" i="7035"/>
  <c r="T3" i="7035"/>
  <c r="S3" i="7035"/>
  <c r="R3" i="7035"/>
  <c r="N3" i="7035"/>
  <c r="R10" i="7034"/>
  <c r="S10" i="7034"/>
  <c r="T10" i="7034"/>
  <c r="U10" i="7034"/>
  <c r="Y10" i="7034"/>
  <c r="R11" i="7034"/>
  <c r="S11" i="7034"/>
  <c r="T11" i="7034"/>
  <c r="U11" i="7034"/>
  <c r="Y11" i="7034"/>
  <c r="R12" i="7034"/>
  <c r="S12" i="7034"/>
  <c r="T12" i="7034"/>
  <c r="U12" i="7034"/>
  <c r="Y12" i="7034"/>
  <c r="R13" i="7034"/>
  <c r="S13" i="7034"/>
  <c r="T13" i="7034"/>
  <c r="U13" i="7034"/>
  <c r="Y13" i="7034"/>
  <c r="R14" i="7034"/>
  <c r="S14" i="7034"/>
  <c r="T14" i="7034"/>
  <c r="U14" i="7034"/>
  <c r="Y14" i="7034"/>
  <c r="R15" i="7034"/>
  <c r="S15" i="7034"/>
  <c r="T15" i="7034"/>
  <c r="U15" i="7034"/>
  <c r="Y15" i="7034"/>
  <c r="R16" i="7034"/>
  <c r="S16" i="7034"/>
  <c r="T16" i="7034"/>
  <c r="U16" i="7034"/>
  <c r="Y16" i="7034"/>
  <c r="R17" i="7034"/>
  <c r="S17" i="7034"/>
  <c r="T17" i="7034"/>
  <c r="U17" i="7034"/>
  <c r="Y17" i="7034"/>
  <c r="R18" i="7034"/>
  <c r="S18" i="7034"/>
  <c r="T18" i="7034"/>
  <c r="U18" i="7034"/>
  <c r="R19" i="7034"/>
  <c r="S19" i="7034"/>
  <c r="T19" i="7034"/>
  <c r="U19" i="7034"/>
  <c r="R20" i="7034"/>
  <c r="S20" i="7034"/>
  <c r="T20" i="7034"/>
  <c r="U20" i="7034"/>
  <c r="R21" i="7034"/>
  <c r="S21" i="7034"/>
  <c r="T21" i="7034"/>
  <c r="U21" i="7034"/>
  <c r="R22" i="7034"/>
  <c r="S22" i="7034"/>
  <c r="T22" i="7034"/>
  <c r="U22" i="7034"/>
  <c r="R23" i="7034"/>
  <c r="S23" i="7034"/>
  <c r="T23" i="7034"/>
  <c r="U23" i="7034"/>
  <c r="R24" i="7034"/>
  <c r="S24" i="7034"/>
  <c r="T24" i="7034"/>
  <c r="U24" i="7034"/>
  <c r="R25" i="7034"/>
  <c r="S25" i="7034"/>
  <c r="T25" i="7034"/>
  <c r="U25" i="7034"/>
  <c r="Y5" i="7034"/>
  <c r="Y6" i="7034"/>
  <c r="Y7" i="7034"/>
  <c r="Y8" i="7034"/>
  <c r="Y9" i="7034"/>
  <c r="R4" i="7034"/>
  <c r="S4" i="7034"/>
  <c r="T4" i="7034"/>
  <c r="U4" i="7034"/>
  <c r="R5" i="7034"/>
  <c r="S5" i="7034"/>
  <c r="T5" i="7034"/>
  <c r="U5" i="7034"/>
  <c r="R6" i="7034"/>
  <c r="S6" i="7034"/>
  <c r="Q6" i="7034" s="1"/>
  <c r="T6" i="7034"/>
  <c r="U6" i="7034"/>
  <c r="R7" i="7034"/>
  <c r="S7" i="7034"/>
  <c r="T7" i="7034"/>
  <c r="U7" i="7034"/>
  <c r="R8" i="7034"/>
  <c r="S8" i="7034"/>
  <c r="Q8" i="7034" s="1"/>
  <c r="T8" i="7034"/>
  <c r="U8" i="7034"/>
  <c r="R9" i="7034"/>
  <c r="S9" i="7034"/>
  <c r="T9" i="7034"/>
  <c r="U9" i="7034"/>
  <c r="U3" i="7034"/>
  <c r="T3" i="7034"/>
  <c r="S3" i="7034"/>
  <c r="Y4" i="7034"/>
  <c r="R3" i="7034"/>
  <c r="N3" i="7034"/>
  <c r="B30" i="6911" s="1"/>
  <c r="N4" i="7034"/>
  <c r="N5" i="7034"/>
  <c r="N6" i="7034"/>
  <c r="N7" i="7034"/>
  <c r="N8" i="7034"/>
  <c r="N9" i="7034"/>
  <c r="N10" i="7034"/>
  <c r="X10" i="7034" s="1"/>
  <c r="N11" i="7034"/>
  <c r="N12" i="7034"/>
  <c r="N13" i="7034"/>
  <c r="N14" i="7034"/>
  <c r="X14" i="7034" s="1"/>
  <c r="N15" i="7034"/>
  <c r="N16" i="7034"/>
  <c r="N17" i="7034"/>
  <c r="N18" i="7034"/>
  <c r="N19" i="7034"/>
  <c r="X20" i="7034" s="1"/>
  <c r="N20" i="7034"/>
  <c r="N21" i="7034"/>
  <c r="N22" i="7034"/>
  <c r="N23" i="7034"/>
  <c r="X24" i="7034" s="1"/>
  <c r="N24" i="7034"/>
  <c r="N25" i="7034"/>
  <c r="X25" i="7034" s="1"/>
  <c r="AO27" i="7071" l="1"/>
  <c r="S265" i="2"/>
  <c r="AO27" i="7063"/>
  <c r="AS27" i="7063" s="1"/>
  <c r="AN8" i="7039"/>
  <c r="AN12" i="7039"/>
  <c r="AN13" i="7039"/>
  <c r="AN9" i="7039"/>
  <c r="AN4" i="7039"/>
  <c r="AJ4" i="7039" s="1"/>
  <c r="AN5" i="7039"/>
  <c r="AN3" i="7041"/>
  <c r="AJ3" i="7041" s="1"/>
  <c r="AN5" i="7041"/>
  <c r="AN8" i="7041"/>
  <c r="AJ4" i="7041"/>
  <c r="AJ5" i="7041" s="1"/>
  <c r="AN10" i="7041"/>
  <c r="AN12" i="7041"/>
  <c r="AN6" i="7041"/>
  <c r="AN11" i="7041"/>
  <c r="AN9" i="7041"/>
  <c r="U16" i="7037"/>
  <c r="U25" i="7037"/>
  <c r="U29" i="7037"/>
  <c r="N29" i="7037"/>
  <c r="N30" i="7037"/>
  <c r="N9" i="7037"/>
  <c r="U13" i="7037"/>
  <c r="U17" i="7037"/>
  <c r="U23" i="7037"/>
  <c r="N27" i="7037"/>
  <c r="N7" i="7037"/>
  <c r="N10" i="7037"/>
  <c r="N17" i="7037"/>
  <c r="N25" i="7037"/>
  <c r="N31" i="7037"/>
  <c r="U26" i="7037"/>
  <c r="N18" i="7037"/>
  <c r="N3" i="7037"/>
  <c r="N4" i="7037"/>
  <c r="N6" i="7037"/>
  <c r="N11" i="7037"/>
  <c r="N14" i="7037"/>
  <c r="X19" i="7034"/>
  <c r="X18" i="7034"/>
  <c r="Q13" i="7034"/>
  <c r="X23" i="7034"/>
  <c r="X7" i="7034"/>
  <c r="Q5" i="7034"/>
  <c r="X22" i="7034"/>
  <c r="Q9" i="7034"/>
  <c r="X21" i="7034"/>
  <c r="X17" i="7034"/>
  <c r="X13" i="7034"/>
  <c r="X5" i="7034"/>
  <c r="X16" i="7034"/>
  <c r="X12" i="7034"/>
  <c r="X8" i="7034"/>
  <c r="X4" i="7034"/>
  <c r="V4" i="7034" s="1"/>
  <c r="V5" i="7034" s="1"/>
  <c r="V6" i="7034" s="1"/>
  <c r="V7" i="7034" s="1"/>
  <c r="V8" i="7034" s="1"/>
  <c r="V9" i="7034" s="1"/>
  <c r="V10" i="7034" s="1"/>
  <c r="V11" i="7034" s="1"/>
  <c r="V12" i="7034" s="1"/>
  <c r="V13" i="7034" s="1"/>
  <c r="V14" i="7034" s="1"/>
  <c r="V15" i="7034" s="1"/>
  <c r="V16" i="7034" s="1"/>
  <c r="V17" i="7034" s="1"/>
  <c r="V18" i="7034" s="1"/>
  <c r="V19" i="7034" s="1"/>
  <c r="V20" i="7034" s="1"/>
  <c r="V21" i="7034" s="1"/>
  <c r="V22" i="7034" s="1"/>
  <c r="V23" i="7034" s="1"/>
  <c r="V24" i="7034" s="1"/>
  <c r="V25" i="7034" s="1"/>
  <c r="Q3" i="7034"/>
  <c r="Q17" i="7034"/>
  <c r="X11" i="7034"/>
  <c r="X6" i="7034"/>
  <c r="Q4" i="7034"/>
  <c r="X9" i="7034"/>
  <c r="Q18" i="7034"/>
  <c r="X15" i="7034"/>
  <c r="N8" i="7037"/>
  <c r="U4" i="7037"/>
  <c r="S4" i="7037" s="1"/>
  <c r="U7" i="7037"/>
  <c r="U10" i="7037"/>
  <c r="N24" i="7037"/>
  <c r="U8" i="7037"/>
  <c r="N22" i="7037"/>
  <c r="N26" i="7037"/>
  <c r="N12" i="7037"/>
  <c r="N15" i="7037"/>
  <c r="N19" i="7037"/>
  <c r="N6" i="7036"/>
  <c r="N4" i="7036"/>
  <c r="N7" i="7036"/>
  <c r="N5" i="7036"/>
  <c r="N3" i="7036"/>
  <c r="U6" i="7037"/>
  <c r="U12" i="7037"/>
  <c r="U14" i="7037"/>
  <c r="U5" i="7037"/>
  <c r="U9" i="7037"/>
  <c r="U11" i="7037"/>
  <c r="Q20" i="7034"/>
  <c r="Q15" i="7034"/>
  <c r="Q11" i="7034"/>
  <c r="Q25" i="7034"/>
  <c r="Q23" i="7034"/>
  <c r="Q21" i="7034"/>
  <c r="Q19" i="7034"/>
  <c r="Q10" i="7034"/>
  <c r="Q22" i="7034"/>
  <c r="Q7" i="7034"/>
  <c r="Q24" i="7034"/>
  <c r="Q16" i="7034"/>
  <c r="Q14" i="7034"/>
  <c r="Q12" i="7034"/>
  <c r="X4" i="7035"/>
  <c r="Q3" i="7035"/>
  <c r="Q4" i="7035"/>
  <c r="Q7" i="7035"/>
  <c r="B29" i="6911"/>
  <c r="X4" i="7032"/>
  <c r="Y4" i="7032"/>
  <c r="X5" i="7032"/>
  <c r="Y5" i="7032"/>
  <c r="V14" i="7033"/>
  <c r="V15" i="7033" s="1"/>
  <c r="V16" i="7033" s="1"/>
  <c r="X14" i="7033"/>
  <c r="Y14" i="7033"/>
  <c r="X15" i="7033"/>
  <c r="Y15" i="7033"/>
  <c r="X16" i="7033"/>
  <c r="Y16" i="7033"/>
  <c r="T16" i="7033"/>
  <c r="S16" i="7033"/>
  <c r="R16" i="7033"/>
  <c r="T15" i="7033"/>
  <c r="S15" i="7033"/>
  <c r="R15" i="7033"/>
  <c r="T14" i="7033"/>
  <c r="S14" i="7033"/>
  <c r="R14" i="7033"/>
  <c r="Y13" i="7033"/>
  <c r="X13" i="7033"/>
  <c r="T13" i="7033"/>
  <c r="S13" i="7033"/>
  <c r="R13" i="7033"/>
  <c r="Y12" i="7033"/>
  <c r="X12" i="7033"/>
  <c r="T12" i="7033"/>
  <c r="S12" i="7033"/>
  <c r="R12" i="7033"/>
  <c r="Y11" i="7033"/>
  <c r="X11" i="7033"/>
  <c r="T11" i="7033"/>
  <c r="S11" i="7033"/>
  <c r="R11" i="7033"/>
  <c r="Y10" i="7033"/>
  <c r="X10" i="7033"/>
  <c r="T10" i="7033"/>
  <c r="S10" i="7033"/>
  <c r="R10" i="7033"/>
  <c r="Y9" i="7033"/>
  <c r="X9" i="7033"/>
  <c r="T9" i="7033"/>
  <c r="S9" i="7033"/>
  <c r="R9" i="7033"/>
  <c r="Y8" i="7033"/>
  <c r="X8" i="7033"/>
  <c r="T8" i="7033"/>
  <c r="S8" i="7033"/>
  <c r="R8" i="7033"/>
  <c r="Y7" i="7033"/>
  <c r="X7" i="7033"/>
  <c r="T7" i="7033"/>
  <c r="S7" i="7033"/>
  <c r="R7" i="7033"/>
  <c r="Y6" i="7033"/>
  <c r="X6" i="7033"/>
  <c r="T6" i="7033"/>
  <c r="S6" i="7033"/>
  <c r="R6" i="7033"/>
  <c r="Y5" i="7033"/>
  <c r="X5" i="7033"/>
  <c r="T5" i="7033"/>
  <c r="S5" i="7033"/>
  <c r="R5" i="7033"/>
  <c r="Y4" i="7033"/>
  <c r="X4" i="7033"/>
  <c r="T4" i="7033"/>
  <c r="S4" i="7033"/>
  <c r="R4" i="7033"/>
  <c r="T3" i="7033"/>
  <c r="S3" i="7033"/>
  <c r="R3" i="7033"/>
  <c r="R3" i="7032"/>
  <c r="S3" i="7032"/>
  <c r="T3" i="7032"/>
  <c r="R4" i="7032"/>
  <c r="S4" i="7032"/>
  <c r="T4" i="7032"/>
  <c r="R5" i="7032"/>
  <c r="S5" i="7032"/>
  <c r="T5" i="7032"/>
  <c r="AX265" i="2" l="1"/>
  <c r="E265" i="2"/>
  <c r="AO28" i="7071"/>
  <c r="S41" i="2"/>
  <c r="AO18" i="7063"/>
  <c r="AS18" i="7063" s="1"/>
  <c r="AJ5" i="7039"/>
  <c r="AJ6" i="7039" s="1"/>
  <c r="AJ7" i="7039" s="1"/>
  <c r="AJ8" i="7039" s="1"/>
  <c r="AJ9" i="7039" s="1"/>
  <c r="AJ10" i="7039" s="1"/>
  <c r="AJ11" i="7039" s="1"/>
  <c r="AJ12" i="7039" s="1"/>
  <c r="AJ13" i="7039" s="1"/>
  <c r="AJ6" i="7041"/>
  <c r="AJ7" i="7041" s="1"/>
  <c r="AJ8" i="7041" s="1"/>
  <c r="AJ9" i="7041" s="1"/>
  <c r="AJ10" i="7041" s="1"/>
  <c r="AJ11" i="7041" s="1"/>
  <c r="AJ12" i="7041" s="1"/>
  <c r="AJ13" i="7041" s="1"/>
  <c r="AJ14" i="7041" s="1"/>
  <c r="AJ15" i="7041" s="1"/>
  <c r="AJ16" i="7041" s="1"/>
  <c r="AJ17" i="7041" s="1"/>
  <c r="AJ18" i="7041" s="1"/>
  <c r="AJ19" i="7041" s="1"/>
  <c r="AJ20" i="7041" s="1"/>
  <c r="AJ21" i="7041" s="1"/>
  <c r="AJ22" i="7041" s="1"/>
  <c r="AJ23" i="7041" s="1"/>
  <c r="AJ24" i="7041" s="1"/>
  <c r="AJ25" i="7041" s="1"/>
  <c r="AJ26" i="7041" s="1"/>
  <c r="AJ27" i="7041" s="1"/>
  <c r="AJ28" i="7041" s="1"/>
  <c r="AJ29" i="7041" s="1"/>
  <c r="AJ30" i="7041" s="1"/>
  <c r="AJ31" i="7041" s="1"/>
  <c r="AJ32" i="7041" s="1"/>
  <c r="AJ33" i="7041" s="1"/>
  <c r="AJ34" i="7041" s="1"/>
  <c r="AJ35" i="7041" s="1"/>
  <c r="AJ36" i="7041" s="1"/>
  <c r="AJ37" i="7041" s="1"/>
  <c r="AJ38" i="7041" s="1"/>
  <c r="AJ39" i="7041" s="1"/>
  <c r="AJ40" i="7041" s="1"/>
  <c r="AJ41" i="7041" s="1"/>
  <c r="AJ42" i="7041" s="1"/>
  <c r="S5" i="7037"/>
  <c r="S6" i="7037" s="1"/>
  <c r="S7" i="7037" s="1"/>
  <c r="S8" i="7037" s="1"/>
  <c r="S9" i="7037" s="1"/>
  <c r="S10" i="7037" s="1"/>
  <c r="S11" i="7037" s="1"/>
  <c r="S12" i="7037" s="1"/>
  <c r="S13" i="7037" s="1"/>
  <c r="S14" i="7037" s="1"/>
  <c r="S15" i="7037" s="1"/>
  <c r="S16" i="7037" s="1"/>
  <c r="S17" i="7037" s="1"/>
  <c r="S18" i="7037" s="1"/>
  <c r="S19" i="7037" s="1"/>
  <c r="S20" i="7037" s="1"/>
  <c r="S21" i="7037" s="1"/>
  <c r="S22" i="7037" s="1"/>
  <c r="S23" i="7037" s="1"/>
  <c r="S24" i="7037" s="1"/>
  <c r="S25" i="7037" s="1"/>
  <c r="S26" i="7037" s="1"/>
  <c r="S27" i="7037" s="1"/>
  <c r="S28" i="7037" s="1"/>
  <c r="S29" i="7037" s="1"/>
  <c r="S30" i="7037" s="1"/>
  <c r="S31" i="7037" s="1"/>
  <c r="S4" i="7036"/>
  <c r="S5" i="7036" s="1"/>
  <c r="S6" i="7036" s="1"/>
  <c r="S7" i="7036" s="1"/>
  <c r="V4" i="7035"/>
  <c r="V5" i="7035" s="1"/>
  <c r="V6" i="7035" s="1"/>
  <c r="V7" i="7035" s="1"/>
  <c r="V4" i="7033"/>
  <c r="V5" i="7033" s="1"/>
  <c r="V6" i="7033" s="1"/>
  <c r="V7" i="7033" s="1"/>
  <c r="V8" i="7033" s="1"/>
  <c r="V9" i="7033" s="1"/>
  <c r="V10" i="7033" s="1"/>
  <c r="V11" i="7033" s="1"/>
  <c r="V12" i="7033" s="1"/>
  <c r="V13" i="7033" s="1"/>
  <c r="V4" i="7032"/>
  <c r="V5" i="7032" s="1"/>
  <c r="H485" i="6847"/>
  <c r="L485" i="6847" s="1"/>
  <c r="I485" i="6847"/>
  <c r="H486" i="6847"/>
  <c r="L486" i="6847" s="1"/>
  <c r="I486" i="6847"/>
  <c r="H487" i="6847"/>
  <c r="I487" i="6847"/>
  <c r="L487" i="6847"/>
  <c r="A485" i="6847"/>
  <c r="A486" i="6847"/>
  <c r="A487" i="6847"/>
  <c r="H472" i="6847"/>
  <c r="L472" i="6847" s="1"/>
  <c r="I472" i="6847"/>
  <c r="H473" i="6847"/>
  <c r="L473" i="6847" s="1"/>
  <c r="I473" i="6847"/>
  <c r="H474" i="6847"/>
  <c r="L474" i="6847" s="1"/>
  <c r="I474" i="6847"/>
  <c r="H475" i="6847"/>
  <c r="L475" i="6847" s="1"/>
  <c r="I475" i="6847"/>
  <c r="H476" i="6847"/>
  <c r="L476" i="6847" s="1"/>
  <c r="I476" i="6847"/>
  <c r="H477" i="6847"/>
  <c r="L477" i="6847" s="1"/>
  <c r="I477" i="6847"/>
  <c r="H478" i="6847"/>
  <c r="L478" i="6847" s="1"/>
  <c r="I478" i="6847"/>
  <c r="H479" i="6847"/>
  <c r="L479" i="6847" s="1"/>
  <c r="I479" i="6847"/>
  <c r="H480" i="6847"/>
  <c r="L480" i="6847" s="1"/>
  <c r="I480" i="6847"/>
  <c r="H481" i="6847"/>
  <c r="L481" i="6847" s="1"/>
  <c r="I481" i="6847"/>
  <c r="H482" i="6847"/>
  <c r="L482" i="6847" s="1"/>
  <c r="I482" i="6847"/>
  <c r="H483" i="6847"/>
  <c r="L483" i="6847" s="1"/>
  <c r="I483" i="6847"/>
  <c r="H484" i="6847"/>
  <c r="L484" i="6847" s="1"/>
  <c r="I484" i="6847"/>
  <c r="A472" i="6847"/>
  <c r="A473" i="6847"/>
  <c r="A474" i="6847"/>
  <c r="A475" i="6847"/>
  <c r="A476" i="6847"/>
  <c r="A477" i="6847"/>
  <c r="A478" i="6847"/>
  <c r="A479" i="6847"/>
  <c r="A480" i="6847"/>
  <c r="A481" i="6847"/>
  <c r="A482" i="6847"/>
  <c r="A483" i="6847"/>
  <c r="A484" i="6847"/>
  <c r="Y16" i="7031"/>
  <c r="Z16" i="7031"/>
  <c r="Y17" i="7031"/>
  <c r="Z17" i="7031"/>
  <c r="Y18" i="7031"/>
  <c r="Z18" i="7031"/>
  <c r="Y19" i="7031"/>
  <c r="Z19" i="7031"/>
  <c r="Y20" i="7031"/>
  <c r="Z20" i="7031"/>
  <c r="Y21" i="7031"/>
  <c r="Z21" i="7031"/>
  <c r="Y22" i="7031"/>
  <c r="Z22" i="7031"/>
  <c r="Y23" i="7031"/>
  <c r="Z23" i="7031"/>
  <c r="Y24" i="7031"/>
  <c r="Z24" i="7031"/>
  <c r="Y25" i="7031"/>
  <c r="Z25" i="7031"/>
  <c r="Y26" i="7031"/>
  <c r="Z26" i="7031"/>
  <c r="Y27" i="7031"/>
  <c r="Z27" i="7031"/>
  <c r="Y28" i="7031"/>
  <c r="Z28" i="7031"/>
  <c r="Y29" i="7031"/>
  <c r="Z29" i="7031"/>
  <c r="Y30" i="7031"/>
  <c r="Z30" i="7031"/>
  <c r="Y31" i="7031"/>
  <c r="Z31" i="7031"/>
  <c r="Y32" i="7031"/>
  <c r="Z32" i="7031"/>
  <c r="Y33" i="7031"/>
  <c r="Z33" i="7031"/>
  <c r="Y34" i="7031"/>
  <c r="Z34" i="7031"/>
  <c r="Y35" i="7031"/>
  <c r="Z35" i="7031"/>
  <c r="Y36" i="7031"/>
  <c r="Z36" i="7031"/>
  <c r="Y37" i="7031"/>
  <c r="Z37" i="7031"/>
  <c r="Z8" i="7030"/>
  <c r="Y8" i="7030"/>
  <c r="Z7" i="7030"/>
  <c r="Y7" i="7030"/>
  <c r="Z6" i="7030"/>
  <c r="Y6" i="7030"/>
  <c r="Z5" i="7030"/>
  <c r="Y5" i="7030"/>
  <c r="Z4" i="7030"/>
  <c r="Y4" i="7030"/>
  <c r="Z3" i="7030"/>
  <c r="Y3" i="7030"/>
  <c r="B9" i="6911"/>
  <c r="V37" i="7031"/>
  <c r="U37" i="7031"/>
  <c r="T37" i="7031"/>
  <c r="S37" i="7031"/>
  <c r="R37" i="7031" s="1"/>
  <c r="V36" i="7031"/>
  <c r="U36" i="7031"/>
  <c r="T36" i="7031"/>
  <c r="S36" i="7031"/>
  <c r="V35" i="7031"/>
  <c r="U35" i="7031"/>
  <c r="T35" i="7031"/>
  <c r="S35" i="7031"/>
  <c r="V34" i="7031"/>
  <c r="U34" i="7031"/>
  <c r="T34" i="7031"/>
  <c r="S34" i="7031"/>
  <c r="V33" i="7031"/>
  <c r="U33" i="7031"/>
  <c r="T33" i="7031"/>
  <c r="S33" i="7031"/>
  <c r="V32" i="7031"/>
  <c r="U32" i="7031"/>
  <c r="T32" i="7031"/>
  <c r="S32" i="7031"/>
  <c r="V31" i="7031"/>
  <c r="U31" i="7031"/>
  <c r="T31" i="7031"/>
  <c r="S31" i="7031"/>
  <c r="V30" i="7031"/>
  <c r="U30" i="7031"/>
  <c r="T30" i="7031"/>
  <c r="S30" i="7031"/>
  <c r="V29" i="7031"/>
  <c r="U29" i="7031"/>
  <c r="T29" i="7031"/>
  <c r="S29" i="7031"/>
  <c r="V28" i="7031"/>
  <c r="U28" i="7031"/>
  <c r="T28" i="7031"/>
  <c r="S28" i="7031"/>
  <c r="V27" i="7031"/>
  <c r="U27" i="7031"/>
  <c r="T27" i="7031"/>
  <c r="S27" i="7031"/>
  <c r="V26" i="7031"/>
  <c r="U26" i="7031"/>
  <c r="T26" i="7031"/>
  <c r="S26" i="7031"/>
  <c r="V25" i="7031"/>
  <c r="U25" i="7031"/>
  <c r="T25" i="7031"/>
  <c r="S25" i="7031"/>
  <c r="V24" i="7031"/>
  <c r="U24" i="7031"/>
  <c r="T24" i="7031"/>
  <c r="S24" i="7031"/>
  <c r="V23" i="7031"/>
  <c r="U23" i="7031"/>
  <c r="T23" i="7031"/>
  <c r="S23" i="7031"/>
  <c r="V22" i="7031"/>
  <c r="U22" i="7031"/>
  <c r="T22" i="7031"/>
  <c r="S22" i="7031"/>
  <c r="V21" i="7031"/>
  <c r="U21" i="7031"/>
  <c r="T21" i="7031"/>
  <c r="S21" i="7031"/>
  <c r="V20" i="7031"/>
  <c r="U20" i="7031"/>
  <c r="T20" i="7031"/>
  <c r="S20" i="7031"/>
  <c r="V19" i="7031"/>
  <c r="U19" i="7031"/>
  <c r="T19" i="7031"/>
  <c r="S19" i="7031"/>
  <c r="V18" i="7031"/>
  <c r="U18" i="7031"/>
  <c r="T18" i="7031"/>
  <c r="S18" i="7031"/>
  <c r="V17" i="7031"/>
  <c r="U17" i="7031"/>
  <c r="T17" i="7031"/>
  <c r="S17" i="7031"/>
  <c r="V16" i="7031"/>
  <c r="U16" i="7031"/>
  <c r="T16" i="7031"/>
  <c r="S16" i="7031"/>
  <c r="Z15" i="7031"/>
  <c r="Y15" i="7031"/>
  <c r="V15" i="7031"/>
  <c r="U15" i="7031"/>
  <c r="T15" i="7031"/>
  <c r="S15" i="7031"/>
  <c r="Z14" i="7031"/>
  <c r="Y14" i="7031"/>
  <c r="V14" i="7031"/>
  <c r="U14" i="7031"/>
  <c r="T14" i="7031"/>
  <c r="S14" i="7031"/>
  <c r="Z13" i="7031"/>
  <c r="Y13" i="7031"/>
  <c r="V13" i="7031"/>
  <c r="U13" i="7031"/>
  <c r="T13" i="7031"/>
  <c r="S13" i="7031"/>
  <c r="Z12" i="7031"/>
  <c r="Y12" i="7031"/>
  <c r="V12" i="7031"/>
  <c r="U12" i="7031"/>
  <c r="T12" i="7031"/>
  <c r="R12" i="7031" s="1"/>
  <c r="S12" i="7031"/>
  <c r="Z11" i="7031"/>
  <c r="Y11" i="7031"/>
  <c r="V11" i="7031"/>
  <c r="U11" i="7031"/>
  <c r="T11" i="7031"/>
  <c r="S11" i="7031"/>
  <c r="Z10" i="7031"/>
  <c r="Y10" i="7031"/>
  <c r="V10" i="7031"/>
  <c r="U10" i="7031"/>
  <c r="T10" i="7031"/>
  <c r="S10" i="7031"/>
  <c r="Z9" i="7031"/>
  <c r="Y9" i="7031"/>
  <c r="V9" i="7031"/>
  <c r="U9" i="7031"/>
  <c r="T9" i="7031"/>
  <c r="S9" i="7031"/>
  <c r="Z8" i="7031"/>
  <c r="Y8" i="7031"/>
  <c r="V8" i="7031"/>
  <c r="U8" i="7031"/>
  <c r="T8" i="7031"/>
  <c r="S8" i="7031"/>
  <c r="R8" i="7031" s="1"/>
  <c r="Z7" i="7031"/>
  <c r="Y7" i="7031"/>
  <c r="V7" i="7031"/>
  <c r="U7" i="7031"/>
  <c r="T7" i="7031"/>
  <c r="S7" i="7031"/>
  <c r="Z6" i="7031"/>
  <c r="Y6" i="7031"/>
  <c r="V6" i="7031"/>
  <c r="U6" i="7031"/>
  <c r="T6" i="7031"/>
  <c r="S6" i="7031"/>
  <c r="Z5" i="7031"/>
  <c r="Y5" i="7031"/>
  <c r="V5" i="7031"/>
  <c r="U5" i="7031"/>
  <c r="T5" i="7031"/>
  <c r="S5" i="7031"/>
  <c r="Z4" i="7031"/>
  <c r="Y4" i="7031"/>
  <c r="V4" i="7031"/>
  <c r="U4" i="7031"/>
  <c r="T4" i="7031"/>
  <c r="S4" i="7031"/>
  <c r="Z3" i="7031"/>
  <c r="Y3" i="7031"/>
  <c r="V3" i="7031"/>
  <c r="U3" i="7031"/>
  <c r="T3" i="7031"/>
  <c r="S3" i="7031"/>
  <c r="V2" i="7031"/>
  <c r="U2" i="7031"/>
  <c r="T2" i="7031"/>
  <c r="S2" i="7031"/>
  <c r="S2" i="7030"/>
  <c r="T2" i="7030"/>
  <c r="U2" i="7030"/>
  <c r="V2" i="7030"/>
  <c r="S3" i="7030"/>
  <c r="T3" i="7030"/>
  <c r="U3" i="7030"/>
  <c r="V3" i="7030"/>
  <c r="S4" i="7030"/>
  <c r="T4" i="7030"/>
  <c r="U4" i="7030"/>
  <c r="V4" i="7030"/>
  <c r="S5" i="7030"/>
  <c r="T5" i="7030"/>
  <c r="U5" i="7030"/>
  <c r="V5" i="7030"/>
  <c r="S6" i="7030"/>
  <c r="T6" i="7030"/>
  <c r="U6" i="7030"/>
  <c r="V6" i="7030"/>
  <c r="S7" i="7030"/>
  <c r="T7" i="7030"/>
  <c r="U7" i="7030"/>
  <c r="V7" i="7030"/>
  <c r="S8" i="7030"/>
  <c r="T8" i="7030"/>
  <c r="U8" i="7030"/>
  <c r="V8" i="7030"/>
  <c r="AO29" i="7071" l="1"/>
  <c r="S57" i="2"/>
  <c r="AO19" i="7063"/>
  <c r="AS19" i="7063" s="1"/>
  <c r="R33" i="7031"/>
  <c r="R34" i="7031"/>
  <c r="R22" i="7031"/>
  <c r="R13" i="7031"/>
  <c r="R2" i="7031"/>
  <c r="R5" i="7031"/>
  <c r="R9" i="7031"/>
  <c r="R25" i="7031"/>
  <c r="R14" i="7031"/>
  <c r="R26" i="7031"/>
  <c r="W3" i="7031"/>
  <c r="W4" i="7031" s="1"/>
  <c r="R4" i="7031"/>
  <c r="R27" i="7031"/>
  <c r="R17" i="7031"/>
  <c r="R19" i="7031"/>
  <c r="R29" i="7031"/>
  <c r="R31" i="7031"/>
  <c r="R16" i="7031"/>
  <c r="R18" i="7031"/>
  <c r="R30" i="7031"/>
  <c r="R35" i="7031"/>
  <c r="R6" i="7031"/>
  <c r="R11" i="7031"/>
  <c r="R20" i="7031"/>
  <c r="R24" i="7031"/>
  <c r="R36" i="7031"/>
  <c r="R10" i="7031"/>
  <c r="R15" i="7031"/>
  <c r="R23" i="7031"/>
  <c r="R28" i="7031"/>
  <c r="R3" i="7031"/>
  <c r="R7" i="7031"/>
  <c r="R21" i="7031"/>
  <c r="R32" i="7031"/>
  <c r="R8" i="7030"/>
  <c r="R7" i="7030"/>
  <c r="R6" i="7030"/>
  <c r="R5" i="7030"/>
  <c r="R4" i="7030"/>
  <c r="R3" i="7030"/>
  <c r="R2" i="7030"/>
  <c r="W3" i="7030"/>
  <c r="W4" i="7030" s="1"/>
  <c r="W5" i="7030" s="1"/>
  <c r="W6" i="7030" s="1"/>
  <c r="W7" i="7030" s="1"/>
  <c r="W8" i="7030" s="1"/>
  <c r="W5" i="7031"/>
  <c r="W6" i="7031" s="1"/>
  <c r="W7" i="7031" s="1"/>
  <c r="W8" i="7031" s="1"/>
  <c r="W9" i="7031" s="1"/>
  <c r="W10" i="7031" s="1"/>
  <c r="W11" i="7031" s="1"/>
  <c r="W12" i="7031" s="1"/>
  <c r="W13" i="7031" s="1"/>
  <c r="W14" i="7031" s="1"/>
  <c r="W15" i="7031" s="1"/>
  <c r="W16" i="7031" s="1"/>
  <c r="W17" i="7031" s="1"/>
  <c r="W18" i="7031" s="1"/>
  <c r="W19" i="7031" s="1"/>
  <c r="W20" i="7031" s="1"/>
  <c r="W21" i="7031" s="1"/>
  <c r="W22" i="7031" s="1"/>
  <c r="W23" i="7031" s="1"/>
  <c r="W24" i="7031" s="1"/>
  <c r="W25" i="7031" s="1"/>
  <c r="W26" i="7031" s="1"/>
  <c r="W27" i="7031" s="1"/>
  <c r="W28" i="7031" s="1"/>
  <c r="W29" i="7031" s="1"/>
  <c r="W30" i="7031" s="1"/>
  <c r="W31" i="7031" s="1"/>
  <c r="W32" i="7031" s="1"/>
  <c r="W33" i="7031" s="1"/>
  <c r="W34" i="7031" s="1"/>
  <c r="W35" i="7031" s="1"/>
  <c r="W36" i="7031" s="1"/>
  <c r="W37" i="7031" s="1"/>
  <c r="H470" i="6847"/>
  <c r="L470" i="6847" s="1"/>
  <c r="I470" i="6847"/>
  <c r="H471" i="6847"/>
  <c r="L471" i="6847" s="1"/>
  <c r="I471" i="6847"/>
  <c r="A470" i="6847"/>
  <c r="A471" i="6847"/>
  <c r="I4" i="7029"/>
  <c r="J4" i="7029"/>
  <c r="K4" i="7029"/>
  <c r="M4" i="7029"/>
  <c r="N4" i="7029"/>
  <c r="P4" i="7029"/>
  <c r="Q4" i="7029"/>
  <c r="I5" i="7029"/>
  <c r="J5" i="7029"/>
  <c r="K5" i="7029"/>
  <c r="M5" i="7029"/>
  <c r="N5" i="7029"/>
  <c r="N6" i="7029" s="1"/>
  <c r="N7" i="7029" s="1"/>
  <c r="N8" i="7029" s="1"/>
  <c r="N9" i="7029" s="1"/>
  <c r="N10" i="7029" s="1"/>
  <c r="N11" i="7029" s="1"/>
  <c r="N12" i="7029" s="1"/>
  <c r="N13" i="7029" s="1"/>
  <c r="N14" i="7029" s="1"/>
  <c r="N15" i="7029" s="1"/>
  <c r="P5" i="7029"/>
  <c r="Q5" i="7029"/>
  <c r="I6" i="7029"/>
  <c r="J6" i="7029"/>
  <c r="K6" i="7029"/>
  <c r="M6" i="7029"/>
  <c r="P6" i="7029"/>
  <c r="Q6" i="7029"/>
  <c r="I7" i="7029"/>
  <c r="J7" i="7029"/>
  <c r="K7" i="7029"/>
  <c r="M7" i="7029"/>
  <c r="P7" i="7029"/>
  <c r="Q7" i="7029"/>
  <c r="I8" i="7029"/>
  <c r="J8" i="7029"/>
  <c r="K8" i="7029"/>
  <c r="M8" i="7029"/>
  <c r="P8" i="7029"/>
  <c r="Q8" i="7029"/>
  <c r="I9" i="7029"/>
  <c r="J9" i="7029"/>
  <c r="K9" i="7029"/>
  <c r="M9" i="7029"/>
  <c r="P9" i="7029"/>
  <c r="Q9" i="7029"/>
  <c r="I10" i="7029"/>
  <c r="J10" i="7029"/>
  <c r="K10" i="7029"/>
  <c r="M10" i="7029"/>
  <c r="P10" i="7029"/>
  <c r="Q10" i="7029"/>
  <c r="I11" i="7029"/>
  <c r="J11" i="7029"/>
  <c r="K11" i="7029"/>
  <c r="M11" i="7029"/>
  <c r="P11" i="7029"/>
  <c r="Q11" i="7029"/>
  <c r="I12" i="7029"/>
  <c r="J12" i="7029"/>
  <c r="K12" i="7029"/>
  <c r="M12" i="7029"/>
  <c r="P12" i="7029"/>
  <c r="Q12" i="7029"/>
  <c r="I13" i="7029"/>
  <c r="J13" i="7029"/>
  <c r="K13" i="7029"/>
  <c r="M13" i="7029"/>
  <c r="P13" i="7029"/>
  <c r="Q13" i="7029"/>
  <c r="I14" i="7029"/>
  <c r="J14" i="7029"/>
  <c r="K14" i="7029"/>
  <c r="M14" i="7029"/>
  <c r="P14" i="7029"/>
  <c r="Q14" i="7029"/>
  <c r="I15" i="7029"/>
  <c r="J15" i="7029"/>
  <c r="K15" i="7029"/>
  <c r="M15" i="7029"/>
  <c r="P15" i="7029"/>
  <c r="Q15" i="7029"/>
  <c r="Q3" i="7029"/>
  <c r="N3" i="7029" s="1"/>
  <c r="P3" i="7029"/>
  <c r="M3" i="7029"/>
  <c r="K3" i="7029"/>
  <c r="J3" i="7029"/>
  <c r="I3" i="7029" s="1"/>
  <c r="M2" i="7029"/>
  <c r="K2" i="7029"/>
  <c r="I2" i="7029" s="1"/>
  <c r="J2" i="7029"/>
  <c r="B28" i="6911"/>
  <c r="Q3" i="7028"/>
  <c r="P3" i="7028"/>
  <c r="N3" i="7028"/>
  <c r="M3" i="7028"/>
  <c r="I3" i="7028" s="1"/>
  <c r="K3" i="7028"/>
  <c r="J3" i="7028"/>
  <c r="M2" i="7028"/>
  <c r="K2" i="7028"/>
  <c r="J2" i="7028"/>
  <c r="I2" i="7028"/>
  <c r="C3" i="7028"/>
  <c r="C2" i="7028"/>
  <c r="AO30" i="7071" l="1"/>
  <c r="S276" i="2"/>
  <c r="AO4" i="7063"/>
  <c r="AS4" i="7063" s="1"/>
  <c r="CK16" i="7027"/>
  <c r="CJ16" i="7027"/>
  <c r="CL16" i="7027" s="1"/>
  <c r="CI16" i="7027"/>
  <c r="CK15" i="7027"/>
  <c r="CI15" i="7027"/>
  <c r="CK14" i="7027"/>
  <c r="CI14" i="7027"/>
  <c r="CK13" i="7027"/>
  <c r="CI13" i="7027"/>
  <c r="CK12" i="7027"/>
  <c r="CI12" i="7027"/>
  <c r="CK11" i="7027"/>
  <c r="CI11" i="7027"/>
  <c r="CK10" i="7027"/>
  <c r="CJ10" i="7027"/>
  <c r="CL10" i="7027" s="1"/>
  <c r="CI10" i="7027"/>
  <c r="CK9" i="7027"/>
  <c r="CI9" i="7027"/>
  <c r="CK8" i="7027"/>
  <c r="CI8" i="7027"/>
  <c r="CK7" i="7027"/>
  <c r="CI7" i="7027"/>
  <c r="CG7" i="7027"/>
  <c r="CG8" i="7027" s="1"/>
  <c r="CG9" i="7027" s="1"/>
  <c r="CI23" i="7026"/>
  <c r="CJ23" i="7026"/>
  <c r="CL23" i="7026" s="1"/>
  <c r="CK23" i="7026"/>
  <c r="CG23" i="7026" s="1"/>
  <c r="CG24" i="7026" s="1"/>
  <c r="CG25" i="7026" s="1"/>
  <c r="CG26" i="7026" s="1"/>
  <c r="CG27" i="7026" s="1"/>
  <c r="CG28" i="7026" s="1"/>
  <c r="CG29" i="7026" s="1"/>
  <c r="CG30" i="7026" s="1"/>
  <c r="CG31" i="7026" s="1"/>
  <c r="CG32" i="7026" s="1"/>
  <c r="CG33" i="7026" s="1"/>
  <c r="CG34" i="7026" s="1"/>
  <c r="CG35" i="7026" s="1"/>
  <c r="CG36" i="7026" s="1"/>
  <c r="CG37" i="7026" s="1"/>
  <c r="CG38" i="7026" s="1"/>
  <c r="CG39" i="7026" s="1"/>
  <c r="CI24" i="7026"/>
  <c r="CJ24" i="7026"/>
  <c r="CL24" i="7026" s="1"/>
  <c r="CK24" i="7026"/>
  <c r="CI25" i="7026"/>
  <c r="CJ25" i="7026"/>
  <c r="CK25" i="7026"/>
  <c r="CL25" i="7026"/>
  <c r="CI26" i="7026"/>
  <c r="CJ26" i="7026"/>
  <c r="CK26" i="7026"/>
  <c r="CL26" i="7026"/>
  <c r="CI27" i="7026"/>
  <c r="CJ27" i="7026"/>
  <c r="CL27" i="7026" s="1"/>
  <c r="CK27" i="7026"/>
  <c r="CI28" i="7026"/>
  <c r="CJ28" i="7026"/>
  <c r="CL28" i="7026" s="1"/>
  <c r="CK28" i="7026"/>
  <c r="CI29" i="7026"/>
  <c r="CJ29" i="7026"/>
  <c r="CK29" i="7026"/>
  <c r="CL29" i="7026"/>
  <c r="CI30" i="7026"/>
  <c r="CJ30" i="7026"/>
  <c r="CK30" i="7026"/>
  <c r="CL30" i="7026"/>
  <c r="CI31" i="7026"/>
  <c r="CJ31" i="7026"/>
  <c r="CL31" i="7026" s="1"/>
  <c r="CK31" i="7026"/>
  <c r="CI32" i="7026"/>
  <c r="CJ32" i="7026"/>
  <c r="CL32" i="7026" s="1"/>
  <c r="CK32" i="7026"/>
  <c r="CI33" i="7026"/>
  <c r="CJ33" i="7026"/>
  <c r="CK33" i="7026"/>
  <c r="CL33" i="7026"/>
  <c r="CI34" i="7026"/>
  <c r="CJ34" i="7026"/>
  <c r="CK34" i="7026"/>
  <c r="CL34" i="7026"/>
  <c r="CI35" i="7026"/>
  <c r="CJ35" i="7026"/>
  <c r="CL35" i="7026" s="1"/>
  <c r="CK35" i="7026"/>
  <c r="CI36" i="7026"/>
  <c r="CJ36" i="7026"/>
  <c r="CL36" i="7026" s="1"/>
  <c r="CK36" i="7026"/>
  <c r="CI37" i="7026"/>
  <c r="CJ37" i="7026"/>
  <c r="CK37" i="7026"/>
  <c r="CL37" i="7026"/>
  <c r="CI38" i="7026"/>
  <c r="CJ38" i="7026"/>
  <c r="CK38" i="7026"/>
  <c r="CL38" i="7026"/>
  <c r="CI39" i="7026"/>
  <c r="CJ39" i="7026"/>
  <c r="CL39" i="7026" s="1"/>
  <c r="CK39" i="7026"/>
  <c r="CF16" i="7027"/>
  <c r="CD16" i="7027"/>
  <c r="CC16" i="7027"/>
  <c r="R16" i="7027"/>
  <c r="K16" i="7027"/>
  <c r="J16" i="7027"/>
  <c r="L16" i="7027" s="1"/>
  <c r="M16" i="7027" s="1"/>
  <c r="N16" i="7027" s="1"/>
  <c r="I16" i="7027"/>
  <c r="CF15" i="7027"/>
  <c r="CD15" i="7027"/>
  <c r="CC15" i="7027"/>
  <c r="CB15" i="7027" s="1"/>
  <c r="R15" i="7027"/>
  <c r="K15" i="7027"/>
  <c r="I15" i="7027"/>
  <c r="J15" i="7027" s="1"/>
  <c r="CF14" i="7027"/>
  <c r="CD14" i="7027"/>
  <c r="CC14" i="7027"/>
  <c r="R14" i="7027"/>
  <c r="CJ14" i="7027" s="1"/>
  <c r="CL14" i="7027" s="1"/>
  <c r="K14" i="7027"/>
  <c r="I14" i="7027"/>
  <c r="J14" i="7027" s="1"/>
  <c r="CF13" i="7027"/>
  <c r="CD13" i="7027"/>
  <c r="CC13" i="7027"/>
  <c r="R13" i="7027"/>
  <c r="CJ13" i="7027" s="1"/>
  <c r="CL13" i="7027" s="1"/>
  <c r="K13" i="7027"/>
  <c r="I13" i="7027"/>
  <c r="J13" i="7027" s="1"/>
  <c r="CF12" i="7027"/>
  <c r="CD12" i="7027"/>
  <c r="CC12" i="7027"/>
  <c r="R12" i="7027"/>
  <c r="CJ12" i="7027" s="1"/>
  <c r="CL12" i="7027" s="1"/>
  <c r="K12" i="7027"/>
  <c r="I12" i="7027"/>
  <c r="J12" i="7027" s="1"/>
  <c r="CF11" i="7027"/>
  <c r="CD11" i="7027"/>
  <c r="CC11" i="7027"/>
  <c r="R11" i="7027"/>
  <c r="CJ11" i="7027" s="1"/>
  <c r="CL11" i="7027" s="1"/>
  <c r="K11" i="7027"/>
  <c r="I11" i="7027"/>
  <c r="J11" i="7027" s="1"/>
  <c r="CF10" i="7027"/>
  <c r="CD10" i="7027"/>
  <c r="CC10" i="7027"/>
  <c r="R10" i="7027"/>
  <c r="K10" i="7027"/>
  <c r="I10" i="7027"/>
  <c r="J10" i="7027" s="1"/>
  <c r="CF9" i="7027"/>
  <c r="CD9" i="7027"/>
  <c r="CC9" i="7027"/>
  <c r="R9" i="7027"/>
  <c r="K9" i="7027"/>
  <c r="I9" i="7027"/>
  <c r="J9" i="7027" s="1"/>
  <c r="CF8" i="7027"/>
  <c r="CD8" i="7027"/>
  <c r="CC8" i="7027"/>
  <c r="R8" i="7027"/>
  <c r="CJ9" i="7027" s="1"/>
  <c r="CL9" i="7027" s="1"/>
  <c r="K8" i="7027"/>
  <c r="I8" i="7027"/>
  <c r="J8" i="7027" s="1"/>
  <c r="CF7" i="7027"/>
  <c r="CD7" i="7027"/>
  <c r="CC7" i="7027"/>
  <c r="R7" i="7027"/>
  <c r="K7" i="7027"/>
  <c r="I7" i="7027"/>
  <c r="J7" i="7027" s="1"/>
  <c r="CF6" i="7027"/>
  <c r="CD6" i="7027"/>
  <c r="CC6" i="7027"/>
  <c r="R6" i="7027"/>
  <c r="K6" i="7027"/>
  <c r="I6" i="7027"/>
  <c r="J6" i="7027" s="1"/>
  <c r="B8" i="6911"/>
  <c r="H464" i="6847"/>
  <c r="L464" i="6847" s="1"/>
  <c r="I464" i="6847"/>
  <c r="H465" i="6847"/>
  <c r="I465" i="6847"/>
  <c r="L465" i="6847"/>
  <c r="H466" i="6847"/>
  <c r="L466" i="6847" s="1"/>
  <c r="I466" i="6847"/>
  <c r="H467" i="6847"/>
  <c r="L467" i="6847" s="1"/>
  <c r="I467" i="6847"/>
  <c r="H468" i="6847"/>
  <c r="L468" i="6847" s="1"/>
  <c r="I468" i="6847"/>
  <c r="H469" i="6847"/>
  <c r="L469" i="6847" s="1"/>
  <c r="I469" i="6847"/>
  <c r="A464" i="6847"/>
  <c r="A465" i="6847"/>
  <c r="A466" i="6847"/>
  <c r="A467" i="6847"/>
  <c r="A468" i="6847"/>
  <c r="A469" i="6847"/>
  <c r="CC12" i="7026"/>
  <c r="CD12" i="7026"/>
  <c r="CF12" i="7026"/>
  <c r="CI12" i="7026"/>
  <c r="CK12" i="7026"/>
  <c r="CC13" i="7026"/>
  <c r="CD13" i="7026"/>
  <c r="CF13" i="7026"/>
  <c r="CI13" i="7026"/>
  <c r="CK13" i="7026"/>
  <c r="CC14" i="7026"/>
  <c r="CD14" i="7026"/>
  <c r="CF14" i="7026"/>
  <c r="CI14" i="7026"/>
  <c r="CK14" i="7026"/>
  <c r="CC15" i="7026"/>
  <c r="CD15" i="7026"/>
  <c r="CF15" i="7026"/>
  <c r="CI15" i="7026"/>
  <c r="CK15" i="7026"/>
  <c r="CC16" i="7026"/>
  <c r="CD16" i="7026"/>
  <c r="CF16" i="7026"/>
  <c r="CI16" i="7026"/>
  <c r="CK16" i="7026"/>
  <c r="CC17" i="7026"/>
  <c r="CD17" i="7026"/>
  <c r="CF17" i="7026"/>
  <c r="CI17" i="7026"/>
  <c r="CK17" i="7026"/>
  <c r="CC18" i="7026"/>
  <c r="CD18" i="7026"/>
  <c r="CF18" i="7026"/>
  <c r="CI18" i="7026"/>
  <c r="CK18" i="7026"/>
  <c r="CC19" i="7026"/>
  <c r="CD19" i="7026"/>
  <c r="CF19" i="7026"/>
  <c r="CI19" i="7026"/>
  <c r="CK19" i="7026"/>
  <c r="CC20" i="7026"/>
  <c r="CD20" i="7026"/>
  <c r="CF20" i="7026"/>
  <c r="CI20" i="7026"/>
  <c r="CK20" i="7026"/>
  <c r="CC21" i="7026"/>
  <c r="CD21" i="7026"/>
  <c r="CF21" i="7026"/>
  <c r="CI21" i="7026"/>
  <c r="CK21" i="7026"/>
  <c r="CC22" i="7026"/>
  <c r="CD22" i="7026"/>
  <c r="CF22" i="7026"/>
  <c r="CI22" i="7026"/>
  <c r="CK22" i="7026"/>
  <c r="CC23" i="7026"/>
  <c r="CD23" i="7026"/>
  <c r="CF23" i="7026"/>
  <c r="CC24" i="7026"/>
  <c r="CD24" i="7026"/>
  <c r="CF24" i="7026"/>
  <c r="CC25" i="7026"/>
  <c r="CD25" i="7026"/>
  <c r="CF25" i="7026"/>
  <c r="CC26" i="7026"/>
  <c r="CD26" i="7026"/>
  <c r="CF26" i="7026"/>
  <c r="CC27" i="7026"/>
  <c r="CD27" i="7026"/>
  <c r="CF27" i="7026"/>
  <c r="CC28" i="7026"/>
  <c r="CD28" i="7026"/>
  <c r="CF28" i="7026"/>
  <c r="CC29" i="7026"/>
  <c r="CD29" i="7026"/>
  <c r="CF29" i="7026"/>
  <c r="CC30" i="7026"/>
  <c r="CD30" i="7026"/>
  <c r="CF30" i="7026"/>
  <c r="CC31" i="7026"/>
  <c r="CD31" i="7026"/>
  <c r="CF31" i="7026"/>
  <c r="CC32" i="7026"/>
  <c r="CD32" i="7026"/>
  <c r="CF32" i="7026"/>
  <c r="CC33" i="7026"/>
  <c r="CD33" i="7026"/>
  <c r="CF33" i="7026"/>
  <c r="CC34" i="7026"/>
  <c r="CD34" i="7026"/>
  <c r="CF34" i="7026"/>
  <c r="CC35" i="7026"/>
  <c r="CD35" i="7026"/>
  <c r="CF35" i="7026"/>
  <c r="CC36" i="7026"/>
  <c r="CD36" i="7026"/>
  <c r="CF36" i="7026"/>
  <c r="CC37" i="7026"/>
  <c r="CD37" i="7026"/>
  <c r="CF37" i="7026"/>
  <c r="CC38" i="7026"/>
  <c r="CD38" i="7026"/>
  <c r="CF38" i="7026"/>
  <c r="CC39" i="7026"/>
  <c r="CD39" i="7026"/>
  <c r="CF39" i="7026"/>
  <c r="CI8" i="7026"/>
  <c r="CK8" i="7026"/>
  <c r="CI9" i="7026"/>
  <c r="CK9" i="7026"/>
  <c r="CI10" i="7026"/>
  <c r="CK10" i="7026"/>
  <c r="CI11" i="7026"/>
  <c r="CK11" i="7026"/>
  <c r="CK7" i="7026"/>
  <c r="CI7" i="7026"/>
  <c r="CC7" i="7026"/>
  <c r="CD7" i="7026"/>
  <c r="CF7" i="7026"/>
  <c r="CC8" i="7026"/>
  <c r="CD8" i="7026"/>
  <c r="CF8" i="7026"/>
  <c r="CC9" i="7026"/>
  <c r="CD9" i="7026"/>
  <c r="CF9" i="7026"/>
  <c r="CC10" i="7026"/>
  <c r="CD10" i="7026"/>
  <c r="CF10" i="7026"/>
  <c r="CC11" i="7026"/>
  <c r="CD11" i="7026"/>
  <c r="CF11" i="7026"/>
  <c r="CF6" i="7026"/>
  <c r="CD6" i="7026"/>
  <c r="CC6" i="7026"/>
  <c r="I6" i="7026"/>
  <c r="J6" i="7026"/>
  <c r="K6" i="7026"/>
  <c r="R6" i="7026"/>
  <c r="I7" i="7026"/>
  <c r="J7" i="7026" s="1"/>
  <c r="K7" i="7026"/>
  <c r="R7" i="7026"/>
  <c r="I8" i="7026"/>
  <c r="J8" i="7026" s="1"/>
  <c r="K8" i="7026"/>
  <c r="R8" i="7026"/>
  <c r="I9" i="7026"/>
  <c r="J9" i="7026" s="1"/>
  <c r="K9" i="7026"/>
  <c r="R9" i="7026"/>
  <c r="I10" i="7026"/>
  <c r="J10" i="7026" s="1"/>
  <c r="K10" i="7026"/>
  <c r="R10" i="7026"/>
  <c r="CJ10" i="7026" s="1"/>
  <c r="CL10" i="7026" s="1"/>
  <c r="I11" i="7026"/>
  <c r="J11" i="7026" s="1"/>
  <c r="K11" i="7026"/>
  <c r="R11" i="7026"/>
  <c r="I12" i="7026"/>
  <c r="J12" i="7026" s="1"/>
  <c r="K12" i="7026"/>
  <c r="R12" i="7026"/>
  <c r="I13" i="7026"/>
  <c r="J13" i="7026" s="1"/>
  <c r="K13" i="7026"/>
  <c r="R13" i="7026"/>
  <c r="I14" i="7026"/>
  <c r="J14" i="7026" s="1"/>
  <c r="K14" i="7026"/>
  <c r="R14" i="7026"/>
  <c r="I15" i="7026"/>
  <c r="J15" i="7026" s="1"/>
  <c r="K15" i="7026"/>
  <c r="R15" i="7026"/>
  <c r="I16" i="7026"/>
  <c r="J16" i="7026" s="1"/>
  <c r="K16" i="7026"/>
  <c r="R16" i="7026"/>
  <c r="I17" i="7026"/>
  <c r="J17" i="7026" s="1"/>
  <c r="K17" i="7026"/>
  <c r="R17" i="7026"/>
  <c r="I18" i="7026"/>
  <c r="J18" i="7026" s="1"/>
  <c r="K18" i="7026"/>
  <c r="R18" i="7026"/>
  <c r="I19" i="7026"/>
  <c r="J19" i="7026" s="1"/>
  <c r="K19" i="7026"/>
  <c r="R19" i="7026"/>
  <c r="I20" i="7026"/>
  <c r="J20" i="7026" s="1"/>
  <c r="K20" i="7026"/>
  <c r="R20" i="7026"/>
  <c r="I21" i="7026"/>
  <c r="J21" i="7026" s="1"/>
  <c r="K21" i="7026"/>
  <c r="R21" i="7026"/>
  <c r="I22" i="7026"/>
  <c r="J22" i="7026" s="1"/>
  <c r="K22" i="7026"/>
  <c r="R22" i="7026"/>
  <c r="CJ22" i="7026" s="1"/>
  <c r="CL22" i="7026" s="1"/>
  <c r="I23" i="7026"/>
  <c r="J23" i="7026" s="1"/>
  <c r="K23" i="7026"/>
  <c r="R23" i="7026"/>
  <c r="I24" i="7026"/>
  <c r="J24" i="7026" s="1"/>
  <c r="K24" i="7026"/>
  <c r="R24" i="7026"/>
  <c r="I25" i="7026"/>
  <c r="J25" i="7026" s="1"/>
  <c r="K25" i="7026"/>
  <c r="R25" i="7026"/>
  <c r="I26" i="7026"/>
  <c r="J26" i="7026" s="1"/>
  <c r="K26" i="7026"/>
  <c r="R26" i="7026"/>
  <c r="I27" i="7026"/>
  <c r="J27" i="7026" s="1"/>
  <c r="K27" i="7026"/>
  <c r="R27" i="7026"/>
  <c r="I28" i="7026"/>
  <c r="J28" i="7026" s="1"/>
  <c r="K28" i="7026"/>
  <c r="R28" i="7026"/>
  <c r="I29" i="7026"/>
  <c r="J29" i="7026" s="1"/>
  <c r="K29" i="7026"/>
  <c r="R29" i="7026"/>
  <c r="I30" i="7026"/>
  <c r="J30" i="7026" s="1"/>
  <c r="K30" i="7026"/>
  <c r="R30" i="7026"/>
  <c r="I31" i="7026"/>
  <c r="J31" i="7026" s="1"/>
  <c r="K31" i="7026"/>
  <c r="R31" i="7026"/>
  <c r="I32" i="7026"/>
  <c r="J32" i="7026" s="1"/>
  <c r="K32" i="7026"/>
  <c r="R32" i="7026"/>
  <c r="I33" i="7026"/>
  <c r="J33" i="7026" s="1"/>
  <c r="K33" i="7026"/>
  <c r="R33" i="7026"/>
  <c r="I34" i="7026"/>
  <c r="J34" i="7026" s="1"/>
  <c r="K34" i="7026"/>
  <c r="R34" i="7026"/>
  <c r="I35" i="7026"/>
  <c r="J35" i="7026" s="1"/>
  <c r="K35" i="7026"/>
  <c r="R35" i="7026"/>
  <c r="I36" i="7026"/>
  <c r="J36" i="7026" s="1"/>
  <c r="K36" i="7026"/>
  <c r="R36" i="7026"/>
  <c r="I37" i="7026"/>
  <c r="J37" i="7026" s="1"/>
  <c r="K37" i="7026"/>
  <c r="R37" i="7026"/>
  <c r="I38" i="7026"/>
  <c r="J38" i="7026" s="1"/>
  <c r="K38" i="7026"/>
  <c r="R38" i="7026"/>
  <c r="I39" i="7026"/>
  <c r="J39" i="7026" s="1"/>
  <c r="K39" i="7026"/>
  <c r="R39" i="7026"/>
  <c r="AX276" i="2" l="1"/>
  <c r="E276" i="2"/>
  <c r="AO31" i="7071"/>
  <c r="S103" i="2"/>
  <c r="AO21" i="7063"/>
  <c r="AS21" i="7063" s="1"/>
  <c r="BC4" i="7063"/>
  <c r="CJ7" i="7027"/>
  <c r="CL7" i="7027" s="1"/>
  <c r="CJ8" i="7027"/>
  <c r="CL8" i="7027" s="1"/>
  <c r="CJ15" i="7027"/>
  <c r="CL15" i="7027" s="1"/>
  <c r="CG10" i="7027"/>
  <c r="CG11" i="7027" s="1"/>
  <c r="CG12" i="7027" s="1"/>
  <c r="CG13" i="7027" s="1"/>
  <c r="CG14" i="7027" s="1"/>
  <c r="CG15" i="7027" s="1"/>
  <c r="CG16" i="7027" s="1"/>
  <c r="CB6" i="7027"/>
  <c r="L7" i="7027"/>
  <c r="M7" i="7027" s="1"/>
  <c r="N7" i="7027" s="1"/>
  <c r="L8" i="7027"/>
  <c r="M8" i="7027" s="1"/>
  <c r="N8" i="7027" s="1"/>
  <c r="CB9" i="7027"/>
  <c r="L10" i="7027"/>
  <c r="M10" i="7027" s="1"/>
  <c r="N10" i="7027" s="1"/>
  <c r="L11" i="7027"/>
  <c r="M11" i="7027" s="1"/>
  <c r="N11" i="7027" s="1"/>
  <c r="CB12" i="7027"/>
  <c r="L13" i="7027"/>
  <c r="M13" i="7027" s="1"/>
  <c r="N13" i="7027" s="1"/>
  <c r="CB14" i="7027"/>
  <c r="CB16" i="7027"/>
  <c r="CB11" i="7027"/>
  <c r="CB7" i="7027"/>
  <c r="L6" i="7027"/>
  <c r="M6" i="7027" s="1"/>
  <c r="N6" i="7027" s="1"/>
  <c r="L9" i="7027"/>
  <c r="M9" i="7027" s="1"/>
  <c r="N9" i="7027" s="1"/>
  <c r="CB10" i="7027"/>
  <c r="CB8" i="7027"/>
  <c r="L12" i="7027"/>
  <c r="M12" i="7027" s="1"/>
  <c r="N12" i="7027" s="1"/>
  <c r="L14" i="7027"/>
  <c r="M14" i="7027" s="1"/>
  <c r="N14" i="7027" s="1"/>
  <c r="CJ20" i="7026"/>
  <c r="CL20" i="7026" s="1"/>
  <c r="CJ16" i="7026"/>
  <c r="CL16" i="7026" s="1"/>
  <c r="CJ12" i="7026"/>
  <c r="CL12" i="7026" s="1"/>
  <c r="CJ8" i="7026"/>
  <c r="CL8" i="7026" s="1"/>
  <c r="L6" i="7026"/>
  <c r="M6" i="7026" s="1"/>
  <c r="N6" i="7026" s="1"/>
  <c r="CB25" i="7026"/>
  <c r="CJ21" i="7026"/>
  <c r="CL21" i="7026" s="1"/>
  <c r="L31" i="7026"/>
  <c r="M31" i="7026" s="1"/>
  <c r="N31" i="7026" s="1"/>
  <c r="L20" i="7026"/>
  <c r="M20" i="7026" s="1"/>
  <c r="N20" i="7026" s="1"/>
  <c r="CJ18" i="7026"/>
  <c r="CL18" i="7026" s="1"/>
  <c r="CJ7" i="7026"/>
  <c r="CL7" i="7026" s="1"/>
  <c r="CG7" i="7026" s="1"/>
  <c r="CG8" i="7026" s="1"/>
  <c r="CG9" i="7026" s="1"/>
  <c r="CG10" i="7026" s="1"/>
  <c r="CG11" i="7026" s="1"/>
  <c r="CG12" i="7026" s="1"/>
  <c r="CG13" i="7026" s="1"/>
  <c r="CG14" i="7026" s="1"/>
  <c r="CG15" i="7026" s="1"/>
  <c r="CG16" i="7026" s="1"/>
  <c r="CG17" i="7026" s="1"/>
  <c r="CG18" i="7026" s="1"/>
  <c r="CB36" i="7026"/>
  <c r="CB33" i="7026"/>
  <c r="CB30" i="7026"/>
  <c r="L16" i="7026"/>
  <c r="M16" i="7026" s="1"/>
  <c r="N16" i="7026" s="1"/>
  <c r="CJ14" i="7026"/>
  <c r="CL14" i="7026" s="1"/>
  <c r="L12" i="7026"/>
  <c r="M12" i="7026" s="1"/>
  <c r="N12" i="7026" s="1"/>
  <c r="CJ9" i="7026"/>
  <c r="CL9" i="7026" s="1"/>
  <c r="CB13" i="7027"/>
  <c r="L15" i="7027"/>
  <c r="M15" i="7027" s="1"/>
  <c r="N15" i="7027" s="1"/>
  <c r="L19" i="7026"/>
  <c r="M19" i="7026" s="1"/>
  <c r="N19" i="7026" s="1"/>
  <c r="CJ13" i="7026"/>
  <c r="CL13" i="7026" s="1"/>
  <c r="CB21" i="7026"/>
  <c r="CB38" i="7026"/>
  <c r="CB35" i="7026"/>
  <c r="CB27" i="7026"/>
  <c r="CJ17" i="7026"/>
  <c r="CL17" i="7026" s="1"/>
  <c r="CB17" i="7026"/>
  <c r="CB13" i="7026"/>
  <c r="L26" i="7026"/>
  <c r="M26" i="7026" s="1"/>
  <c r="N26" i="7026" s="1"/>
  <c r="CJ19" i="7026"/>
  <c r="CL19" i="7026" s="1"/>
  <c r="CJ15" i="7026"/>
  <c r="CL15" i="7026" s="1"/>
  <c r="CJ11" i="7026"/>
  <c r="CL11" i="7026" s="1"/>
  <c r="CB29" i="7026"/>
  <c r="CB19" i="7026"/>
  <c r="CB34" i="7026"/>
  <c r="L32" i="7026"/>
  <c r="M32" i="7026" s="1"/>
  <c r="N32" i="7026" s="1"/>
  <c r="L8" i="7026"/>
  <c r="M8" i="7026" s="1"/>
  <c r="N8" i="7026" s="1"/>
  <c r="L37" i="7026"/>
  <c r="M37" i="7026" s="1"/>
  <c r="N37" i="7026" s="1"/>
  <c r="L22" i="7026"/>
  <c r="M22" i="7026" s="1"/>
  <c r="N22" i="7026" s="1"/>
  <c r="L21" i="7026"/>
  <c r="M21" i="7026" s="1"/>
  <c r="N21" i="7026" s="1"/>
  <c r="CB15" i="7026"/>
  <c r="CB31" i="7026"/>
  <c r="CB28" i="7026"/>
  <c r="CB24" i="7026"/>
  <c r="CB22" i="7026"/>
  <c r="CB18" i="7026"/>
  <c r="CB14" i="7026"/>
  <c r="L34" i="7026"/>
  <c r="M34" i="7026" s="1"/>
  <c r="N34" i="7026" s="1"/>
  <c r="L33" i="7026"/>
  <c r="M33" i="7026" s="1"/>
  <c r="N33" i="7026" s="1"/>
  <c r="L23" i="7026"/>
  <c r="M23" i="7026" s="1"/>
  <c r="N23" i="7026" s="1"/>
  <c r="CB11" i="7026"/>
  <c r="CB10" i="7026"/>
  <c r="CB9" i="7026"/>
  <c r="L39" i="7026"/>
  <c r="M39" i="7026" s="1"/>
  <c r="N39" i="7026" s="1"/>
  <c r="L18" i="7026"/>
  <c r="M18" i="7026" s="1"/>
  <c r="N18" i="7026" s="1"/>
  <c r="CB7" i="7026"/>
  <c r="CB39" i="7026"/>
  <c r="CB37" i="7026"/>
  <c r="CB32" i="7026"/>
  <c r="CB26" i="7026"/>
  <c r="CB23" i="7026"/>
  <c r="CB20" i="7026"/>
  <c r="CB16" i="7026"/>
  <c r="CB12" i="7026"/>
  <c r="L36" i="7026"/>
  <c r="M36" i="7026" s="1"/>
  <c r="N36" i="7026" s="1"/>
  <c r="L35" i="7026"/>
  <c r="M35" i="7026" s="1"/>
  <c r="N35" i="7026" s="1"/>
  <c r="L24" i="7026"/>
  <c r="M24" i="7026" s="1"/>
  <c r="N24" i="7026" s="1"/>
  <c r="L10" i="7026"/>
  <c r="M10" i="7026" s="1"/>
  <c r="N10" i="7026" s="1"/>
  <c r="L9" i="7026"/>
  <c r="M9" i="7026" s="1"/>
  <c r="N9" i="7026" s="1"/>
  <c r="L7" i="7026"/>
  <c r="M7" i="7026" s="1"/>
  <c r="N7" i="7026" s="1"/>
  <c r="L38" i="7026"/>
  <c r="M38" i="7026" s="1"/>
  <c r="N38" i="7026" s="1"/>
  <c r="L28" i="7026"/>
  <c r="M28" i="7026" s="1"/>
  <c r="N28" i="7026" s="1"/>
  <c r="L27" i="7026"/>
  <c r="M27" i="7026" s="1"/>
  <c r="N27" i="7026" s="1"/>
  <c r="L25" i="7026"/>
  <c r="M25" i="7026" s="1"/>
  <c r="N25" i="7026" s="1"/>
  <c r="L14" i="7026"/>
  <c r="M14" i="7026" s="1"/>
  <c r="N14" i="7026" s="1"/>
  <c r="L13" i="7026"/>
  <c r="M13" i="7026" s="1"/>
  <c r="N13" i="7026" s="1"/>
  <c r="L11" i="7026"/>
  <c r="M11" i="7026" s="1"/>
  <c r="N11" i="7026" s="1"/>
  <c r="L30" i="7026"/>
  <c r="M30" i="7026" s="1"/>
  <c r="N30" i="7026" s="1"/>
  <c r="L29" i="7026"/>
  <c r="M29" i="7026" s="1"/>
  <c r="N29" i="7026" s="1"/>
  <c r="L17" i="7026"/>
  <c r="M17" i="7026" s="1"/>
  <c r="N17" i="7026" s="1"/>
  <c r="L15" i="7026"/>
  <c r="M15" i="7026" s="1"/>
  <c r="N15" i="7026" s="1"/>
  <c r="CB6" i="7026"/>
  <c r="CB8" i="7026"/>
  <c r="B27" i="6911"/>
  <c r="C3" i="7023"/>
  <c r="C2" i="7023"/>
  <c r="P3" i="7023"/>
  <c r="N3" i="7023" s="1"/>
  <c r="C7" i="7024"/>
  <c r="P7" i="7024" s="1"/>
  <c r="C6" i="7024"/>
  <c r="C5" i="7024"/>
  <c r="C4" i="7024"/>
  <c r="P5" i="7024"/>
  <c r="C3" i="7024"/>
  <c r="C2" i="7024"/>
  <c r="B26" i="6911"/>
  <c r="H463" i="6847"/>
  <c r="L463" i="6847" s="1"/>
  <c r="I463" i="6847"/>
  <c r="A463" i="6847"/>
  <c r="O3" i="7025"/>
  <c r="O4" i="7025"/>
  <c r="O5" i="7025"/>
  <c r="O6" i="7025"/>
  <c r="O7" i="7025"/>
  <c r="O8" i="7025"/>
  <c r="O9" i="7025"/>
  <c r="O2" i="7025"/>
  <c r="L7" i="7025"/>
  <c r="K7" i="7025" s="1"/>
  <c r="M7" i="7025"/>
  <c r="N7" i="7025"/>
  <c r="P7" i="7025"/>
  <c r="P8" i="7025" s="1"/>
  <c r="P9" i="7025" s="1"/>
  <c r="R7" i="7025"/>
  <c r="S7" i="7025"/>
  <c r="T7" i="7025"/>
  <c r="U7" i="7025"/>
  <c r="L8" i="7025"/>
  <c r="K8" i="7025" s="1"/>
  <c r="M8" i="7025"/>
  <c r="N8" i="7025"/>
  <c r="R8" i="7025"/>
  <c r="S8" i="7025"/>
  <c r="U8" i="7025" s="1"/>
  <c r="T8" i="7025"/>
  <c r="L9" i="7025"/>
  <c r="K9" i="7025" s="1"/>
  <c r="M9" i="7025"/>
  <c r="N9" i="7025"/>
  <c r="R9" i="7025"/>
  <c r="S9" i="7025"/>
  <c r="T9" i="7025"/>
  <c r="U9" i="7025"/>
  <c r="R4" i="7025"/>
  <c r="S4" i="7025"/>
  <c r="U4" i="7025" s="1"/>
  <c r="T4" i="7025"/>
  <c r="R5" i="7025"/>
  <c r="S5" i="7025"/>
  <c r="U5" i="7025" s="1"/>
  <c r="T5" i="7025"/>
  <c r="R6" i="7025"/>
  <c r="S6" i="7025"/>
  <c r="U6" i="7025" s="1"/>
  <c r="T6" i="7025"/>
  <c r="U3" i="7025"/>
  <c r="P3" i="7025" s="1"/>
  <c r="S3" i="7025"/>
  <c r="T3" i="7025"/>
  <c r="R3" i="7025"/>
  <c r="L3" i="7025"/>
  <c r="M3" i="7025"/>
  <c r="N3" i="7025"/>
  <c r="L4" i="7025"/>
  <c r="M4" i="7025"/>
  <c r="N4" i="7025"/>
  <c r="L5" i="7025"/>
  <c r="K5" i="7025" s="1"/>
  <c r="M5" i="7025"/>
  <c r="N5" i="7025"/>
  <c r="L6" i="7025"/>
  <c r="M6" i="7025"/>
  <c r="N6" i="7025"/>
  <c r="N2" i="7025"/>
  <c r="M2" i="7025"/>
  <c r="L2" i="7025"/>
  <c r="K2" i="7025" s="1"/>
  <c r="K4" i="7025"/>
  <c r="K3" i="7025"/>
  <c r="Q7" i="7024"/>
  <c r="M7" i="7024"/>
  <c r="K7" i="7024"/>
  <c r="J7" i="7024"/>
  <c r="I7" i="7024"/>
  <c r="Q6" i="7024"/>
  <c r="P6" i="7024"/>
  <c r="M6" i="7024"/>
  <c r="K6" i="7024"/>
  <c r="I6" i="7024" s="1"/>
  <c r="J6" i="7024"/>
  <c r="Q5" i="7024"/>
  <c r="M5" i="7024"/>
  <c r="K5" i="7024"/>
  <c r="J5" i="7024"/>
  <c r="I5" i="7024"/>
  <c r="Q4" i="7024"/>
  <c r="P4" i="7024"/>
  <c r="M4" i="7024"/>
  <c r="K4" i="7024"/>
  <c r="I4" i="7024" s="1"/>
  <c r="J4" i="7024"/>
  <c r="Q3" i="7024"/>
  <c r="P3" i="7024"/>
  <c r="N3" i="7024" s="1"/>
  <c r="N4" i="7024" s="1"/>
  <c r="M3" i="7024"/>
  <c r="K3" i="7024"/>
  <c r="J3" i="7024"/>
  <c r="I3" i="7024"/>
  <c r="M2" i="7024"/>
  <c r="K2" i="7024"/>
  <c r="I2" i="7024" s="1"/>
  <c r="J2" i="7024"/>
  <c r="Q3" i="7023"/>
  <c r="J3" i="7023"/>
  <c r="K3" i="7023"/>
  <c r="I3" i="7023" s="1"/>
  <c r="M3" i="7023"/>
  <c r="M2" i="7023"/>
  <c r="K2" i="7023"/>
  <c r="J2" i="7023"/>
  <c r="I2" i="7023"/>
  <c r="B25" i="6911"/>
  <c r="B7" i="6911"/>
  <c r="Y17" i="7021"/>
  <c r="Z17" i="7021"/>
  <c r="W17" i="7021" s="1"/>
  <c r="W18" i="7021" s="1"/>
  <c r="W19" i="7021" s="1"/>
  <c r="W20" i="7021" s="1"/>
  <c r="W21" i="7021" s="1"/>
  <c r="W22" i="7021" s="1"/>
  <c r="W23" i="7021" s="1"/>
  <c r="W24" i="7021" s="1"/>
  <c r="W25" i="7021" s="1"/>
  <c r="W26" i="7021" s="1"/>
  <c r="W27" i="7021" s="1"/>
  <c r="W28" i="7021" s="1"/>
  <c r="W29" i="7021" s="1"/>
  <c r="W30" i="7021" s="1"/>
  <c r="W31" i="7021" s="1"/>
  <c r="W32" i="7021" s="1"/>
  <c r="W33" i="7021" s="1"/>
  <c r="W34" i="7021" s="1"/>
  <c r="W35" i="7021" s="1"/>
  <c r="W36" i="7021" s="1"/>
  <c r="W37" i="7021" s="1"/>
  <c r="W38" i="7021" s="1"/>
  <c r="W39" i="7021" s="1"/>
  <c r="W40" i="7021" s="1"/>
  <c r="W41" i="7021" s="1"/>
  <c r="W42" i="7021" s="1"/>
  <c r="W43" i="7021" s="1"/>
  <c r="W44" i="7021" s="1"/>
  <c r="W45" i="7021" s="1"/>
  <c r="W46" i="7021" s="1"/>
  <c r="W47" i="7021" s="1"/>
  <c r="W48" i="7021" s="1"/>
  <c r="W49" i="7021" s="1"/>
  <c r="W50" i="7021" s="1"/>
  <c r="W51" i="7021" s="1"/>
  <c r="W52" i="7021" s="1"/>
  <c r="W53" i="7021" s="1"/>
  <c r="W54" i="7021" s="1"/>
  <c r="W55" i="7021" s="1"/>
  <c r="W56" i="7021" s="1"/>
  <c r="W57" i="7021" s="1"/>
  <c r="W58" i="7021" s="1"/>
  <c r="W59" i="7021" s="1"/>
  <c r="W60" i="7021" s="1"/>
  <c r="W61" i="7021" s="1"/>
  <c r="W62" i="7021" s="1"/>
  <c r="W63" i="7021" s="1"/>
  <c r="W64" i="7021" s="1"/>
  <c r="W65" i="7021" s="1"/>
  <c r="Y18" i="7021"/>
  <c r="Z18" i="7021"/>
  <c r="Y19" i="7021"/>
  <c r="Z19" i="7021"/>
  <c r="Y20" i="7021"/>
  <c r="Z20" i="7021"/>
  <c r="Y21" i="7021"/>
  <c r="Z21" i="7021"/>
  <c r="Y22" i="7021"/>
  <c r="Z22" i="7021"/>
  <c r="Y23" i="7021"/>
  <c r="Z23" i="7021"/>
  <c r="Y24" i="7021"/>
  <c r="Z24" i="7021"/>
  <c r="Y25" i="7021"/>
  <c r="Z25" i="7021"/>
  <c r="Y26" i="7021"/>
  <c r="Z26" i="7021"/>
  <c r="Y27" i="7021"/>
  <c r="Z27" i="7021"/>
  <c r="Y28" i="7021"/>
  <c r="Z28" i="7021"/>
  <c r="Y29" i="7021"/>
  <c r="Z29" i="7021"/>
  <c r="Y30" i="7021"/>
  <c r="Z30" i="7021"/>
  <c r="Y31" i="7021"/>
  <c r="Z31" i="7021"/>
  <c r="Y32" i="7021"/>
  <c r="Z32" i="7021"/>
  <c r="Y33" i="7021"/>
  <c r="Z33" i="7021"/>
  <c r="Y34" i="7021"/>
  <c r="Z34" i="7021"/>
  <c r="Y35" i="7021"/>
  <c r="Z35" i="7021"/>
  <c r="Y36" i="7021"/>
  <c r="Z36" i="7021"/>
  <c r="Y37" i="7021"/>
  <c r="Z37" i="7021"/>
  <c r="Y38" i="7021"/>
  <c r="Z38" i="7021"/>
  <c r="Y39" i="7021"/>
  <c r="Z39" i="7021"/>
  <c r="Y40" i="7021"/>
  <c r="Z40" i="7021"/>
  <c r="Y41" i="7021"/>
  <c r="Z41" i="7021"/>
  <c r="Y42" i="7021"/>
  <c r="Z42" i="7021"/>
  <c r="Y43" i="7021"/>
  <c r="Z43" i="7021"/>
  <c r="Y44" i="7021"/>
  <c r="Z44" i="7021"/>
  <c r="Y45" i="7021"/>
  <c r="Z45" i="7021"/>
  <c r="Y46" i="7021"/>
  <c r="Z46" i="7021"/>
  <c r="Y47" i="7021"/>
  <c r="Z47" i="7021"/>
  <c r="Y48" i="7021"/>
  <c r="Z48" i="7021"/>
  <c r="Y49" i="7021"/>
  <c r="Z49" i="7021"/>
  <c r="Y50" i="7021"/>
  <c r="Z50" i="7021"/>
  <c r="Y51" i="7021"/>
  <c r="Z51" i="7021"/>
  <c r="Y52" i="7021"/>
  <c r="Z52" i="7021"/>
  <c r="Y53" i="7021"/>
  <c r="Z53" i="7021"/>
  <c r="Y54" i="7021"/>
  <c r="Z54" i="7021"/>
  <c r="Y55" i="7021"/>
  <c r="Z55" i="7021"/>
  <c r="Y56" i="7021"/>
  <c r="Z56" i="7021"/>
  <c r="Y57" i="7021"/>
  <c r="Z57" i="7021"/>
  <c r="Y58" i="7021"/>
  <c r="Z58" i="7021"/>
  <c r="Y59" i="7021"/>
  <c r="Z59" i="7021"/>
  <c r="Y60" i="7021"/>
  <c r="Z60" i="7021"/>
  <c r="Y61" i="7021"/>
  <c r="Z61" i="7021"/>
  <c r="Y62" i="7021"/>
  <c r="Z62" i="7021"/>
  <c r="Y63" i="7021"/>
  <c r="Z63" i="7021"/>
  <c r="Y64" i="7021"/>
  <c r="Z64" i="7021"/>
  <c r="Y65" i="7021"/>
  <c r="Z65" i="7021"/>
  <c r="Y66" i="7021"/>
  <c r="Z66" i="7021"/>
  <c r="M65" i="7021"/>
  <c r="O65" i="7021"/>
  <c r="S65" i="7021"/>
  <c r="T65" i="7021"/>
  <c r="U65" i="7021"/>
  <c r="V65" i="7021"/>
  <c r="M66" i="7021"/>
  <c r="O66" i="7021"/>
  <c r="S66" i="7021"/>
  <c r="T66" i="7021"/>
  <c r="U66" i="7021"/>
  <c r="V66" i="7021"/>
  <c r="M60" i="7021"/>
  <c r="O60" i="7021"/>
  <c r="S60" i="7021"/>
  <c r="T60" i="7021"/>
  <c r="U60" i="7021"/>
  <c r="V60" i="7021"/>
  <c r="M61" i="7021"/>
  <c r="O61" i="7021"/>
  <c r="S61" i="7021"/>
  <c r="T61" i="7021"/>
  <c r="U61" i="7021"/>
  <c r="V61" i="7021"/>
  <c r="M62" i="7021"/>
  <c r="O62" i="7021"/>
  <c r="S62" i="7021"/>
  <c r="T62" i="7021"/>
  <c r="U62" i="7021"/>
  <c r="V62" i="7021"/>
  <c r="M63" i="7021"/>
  <c r="O63" i="7021"/>
  <c r="S63" i="7021"/>
  <c r="T63" i="7021"/>
  <c r="U63" i="7021"/>
  <c r="V63" i="7021"/>
  <c r="M64" i="7021"/>
  <c r="O64" i="7021"/>
  <c r="S64" i="7021"/>
  <c r="T64" i="7021"/>
  <c r="U64" i="7021"/>
  <c r="V64" i="7021"/>
  <c r="M58" i="7021"/>
  <c r="O58" i="7021"/>
  <c r="S58" i="7021"/>
  <c r="T58" i="7021"/>
  <c r="U58" i="7021"/>
  <c r="V58" i="7021"/>
  <c r="M59" i="7021"/>
  <c r="O59" i="7021"/>
  <c r="S59" i="7021"/>
  <c r="T59" i="7021"/>
  <c r="U59" i="7021"/>
  <c r="V59" i="7021"/>
  <c r="M57" i="7021"/>
  <c r="O57" i="7021"/>
  <c r="S57" i="7021"/>
  <c r="T57" i="7021"/>
  <c r="U57" i="7021"/>
  <c r="V57" i="7021"/>
  <c r="M33" i="7021"/>
  <c r="O33" i="7021"/>
  <c r="S33" i="7021"/>
  <c r="T33" i="7021"/>
  <c r="U33" i="7021"/>
  <c r="V33" i="7021"/>
  <c r="M34" i="7021"/>
  <c r="O34" i="7021"/>
  <c r="S34" i="7021"/>
  <c r="T34" i="7021"/>
  <c r="U34" i="7021"/>
  <c r="V34" i="7021"/>
  <c r="M35" i="7021"/>
  <c r="O35" i="7021"/>
  <c r="S35" i="7021"/>
  <c r="T35" i="7021"/>
  <c r="U35" i="7021"/>
  <c r="V35" i="7021"/>
  <c r="M36" i="7021"/>
  <c r="O36" i="7021"/>
  <c r="S36" i="7021"/>
  <c r="T36" i="7021"/>
  <c r="U36" i="7021"/>
  <c r="V36" i="7021"/>
  <c r="M37" i="7021"/>
  <c r="O37" i="7021"/>
  <c r="S37" i="7021"/>
  <c r="T37" i="7021"/>
  <c r="U37" i="7021"/>
  <c r="V37" i="7021"/>
  <c r="M38" i="7021"/>
  <c r="O38" i="7021"/>
  <c r="S38" i="7021"/>
  <c r="T38" i="7021"/>
  <c r="U38" i="7021"/>
  <c r="V38" i="7021"/>
  <c r="M39" i="7021"/>
  <c r="O39" i="7021"/>
  <c r="S39" i="7021"/>
  <c r="T39" i="7021"/>
  <c r="U39" i="7021"/>
  <c r="V39" i="7021"/>
  <c r="M40" i="7021"/>
  <c r="O40" i="7021"/>
  <c r="S40" i="7021"/>
  <c r="T40" i="7021"/>
  <c r="U40" i="7021"/>
  <c r="V40" i="7021"/>
  <c r="M41" i="7021"/>
  <c r="O41" i="7021"/>
  <c r="S41" i="7021"/>
  <c r="T41" i="7021"/>
  <c r="U41" i="7021"/>
  <c r="V41" i="7021"/>
  <c r="M42" i="7021"/>
  <c r="O42" i="7021"/>
  <c r="S42" i="7021"/>
  <c r="T42" i="7021"/>
  <c r="U42" i="7021"/>
  <c r="V42" i="7021"/>
  <c r="M43" i="7021"/>
  <c r="O43" i="7021"/>
  <c r="S43" i="7021"/>
  <c r="T43" i="7021"/>
  <c r="U43" i="7021"/>
  <c r="V43" i="7021"/>
  <c r="M44" i="7021"/>
  <c r="O44" i="7021"/>
  <c r="S44" i="7021"/>
  <c r="T44" i="7021"/>
  <c r="U44" i="7021"/>
  <c r="V44" i="7021"/>
  <c r="M45" i="7021"/>
  <c r="O45" i="7021"/>
  <c r="S45" i="7021"/>
  <c r="T45" i="7021"/>
  <c r="U45" i="7021"/>
  <c r="V45" i="7021"/>
  <c r="M46" i="7021"/>
  <c r="O46" i="7021"/>
  <c r="S46" i="7021"/>
  <c r="T46" i="7021"/>
  <c r="U46" i="7021"/>
  <c r="V46" i="7021"/>
  <c r="M47" i="7021"/>
  <c r="O47" i="7021"/>
  <c r="S47" i="7021"/>
  <c r="T47" i="7021"/>
  <c r="U47" i="7021"/>
  <c r="V47" i="7021"/>
  <c r="M48" i="7021"/>
  <c r="O48" i="7021"/>
  <c r="S48" i="7021"/>
  <c r="T48" i="7021"/>
  <c r="U48" i="7021"/>
  <c r="V48" i="7021"/>
  <c r="M49" i="7021"/>
  <c r="O49" i="7021"/>
  <c r="S49" i="7021"/>
  <c r="T49" i="7021"/>
  <c r="U49" i="7021"/>
  <c r="V49" i="7021"/>
  <c r="M50" i="7021"/>
  <c r="O50" i="7021"/>
  <c r="S50" i="7021"/>
  <c r="T50" i="7021"/>
  <c r="U50" i="7021"/>
  <c r="V50" i="7021"/>
  <c r="M51" i="7021"/>
  <c r="O51" i="7021"/>
  <c r="S51" i="7021"/>
  <c r="T51" i="7021"/>
  <c r="U51" i="7021"/>
  <c r="V51" i="7021"/>
  <c r="M52" i="7021"/>
  <c r="O52" i="7021"/>
  <c r="S52" i="7021"/>
  <c r="T52" i="7021"/>
  <c r="U52" i="7021"/>
  <c r="V52" i="7021"/>
  <c r="M53" i="7021"/>
  <c r="O53" i="7021"/>
  <c r="S53" i="7021"/>
  <c r="T53" i="7021"/>
  <c r="U53" i="7021"/>
  <c r="V53" i="7021"/>
  <c r="M54" i="7021"/>
  <c r="O54" i="7021"/>
  <c r="S54" i="7021"/>
  <c r="T54" i="7021"/>
  <c r="U54" i="7021"/>
  <c r="V54" i="7021"/>
  <c r="M55" i="7021"/>
  <c r="O55" i="7021"/>
  <c r="S55" i="7021"/>
  <c r="T55" i="7021"/>
  <c r="U55" i="7021"/>
  <c r="V55" i="7021"/>
  <c r="M56" i="7021"/>
  <c r="O56" i="7021"/>
  <c r="S56" i="7021"/>
  <c r="T56" i="7021"/>
  <c r="U56" i="7021"/>
  <c r="V56" i="7021"/>
  <c r="M30" i="7021"/>
  <c r="O30" i="7021"/>
  <c r="S30" i="7021"/>
  <c r="T30" i="7021"/>
  <c r="U30" i="7021"/>
  <c r="V30" i="7021"/>
  <c r="M31" i="7021"/>
  <c r="O31" i="7021"/>
  <c r="S31" i="7021"/>
  <c r="T31" i="7021"/>
  <c r="U31" i="7021"/>
  <c r="V31" i="7021"/>
  <c r="M32" i="7021"/>
  <c r="O32" i="7021"/>
  <c r="S32" i="7021"/>
  <c r="T32" i="7021"/>
  <c r="U32" i="7021"/>
  <c r="V32" i="7021"/>
  <c r="M21" i="7021"/>
  <c r="O21" i="7021"/>
  <c r="S21" i="7021"/>
  <c r="T21" i="7021"/>
  <c r="U21" i="7021"/>
  <c r="V21" i="7021"/>
  <c r="M22" i="7021"/>
  <c r="O22" i="7021"/>
  <c r="S22" i="7021"/>
  <c r="T22" i="7021"/>
  <c r="U22" i="7021"/>
  <c r="V22" i="7021"/>
  <c r="M23" i="7021"/>
  <c r="O23" i="7021"/>
  <c r="S23" i="7021"/>
  <c r="T23" i="7021"/>
  <c r="U23" i="7021"/>
  <c r="V23" i="7021"/>
  <c r="M24" i="7021"/>
  <c r="O24" i="7021"/>
  <c r="S24" i="7021"/>
  <c r="T24" i="7021"/>
  <c r="U24" i="7021"/>
  <c r="V24" i="7021"/>
  <c r="M25" i="7021"/>
  <c r="O25" i="7021"/>
  <c r="S25" i="7021"/>
  <c r="T25" i="7021"/>
  <c r="U25" i="7021"/>
  <c r="V25" i="7021"/>
  <c r="M26" i="7021"/>
  <c r="O26" i="7021"/>
  <c r="S26" i="7021"/>
  <c r="T26" i="7021"/>
  <c r="U26" i="7021"/>
  <c r="V26" i="7021"/>
  <c r="M27" i="7021"/>
  <c r="O27" i="7021"/>
  <c r="S27" i="7021"/>
  <c r="T27" i="7021"/>
  <c r="U27" i="7021"/>
  <c r="V27" i="7021"/>
  <c r="M28" i="7021"/>
  <c r="O28" i="7021"/>
  <c r="S28" i="7021"/>
  <c r="T28" i="7021"/>
  <c r="U28" i="7021"/>
  <c r="V28" i="7021"/>
  <c r="M17" i="7021"/>
  <c r="O17" i="7021"/>
  <c r="S17" i="7021"/>
  <c r="T17" i="7021"/>
  <c r="U17" i="7021"/>
  <c r="V17" i="7021"/>
  <c r="M18" i="7021"/>
  <c r="O18" i="7021"/>
  <c r="S18" i="7021"/>
  <c r="T18" i="7021"/>
  <c r="U18" i="7021"/>
  <c r="V18" i="7021"/>
  <c r="M19" i="7021"/>
  <c r="O19" i="7021"/>
  <c r="S19" i="7021"/>
  <c r="T19" i="7021"/>
  <c r="U19" i="7021"/>
  <c r="V19" i="7021"/>
  <c r="M20" i="7021"/>
  <c r="O20" i="7021"/>
  <c r="S20" i="7021"/>
  <c r="T20" i="7021"/>
  <c r="U20" i="7021"/>
  <c r="V20" i="7021"/>
  <c r="M7" i="7021"/>
  <c r="O7" i="7021"/>
  <c r="S7" i="7021"/>
  <c r="T7" i="7021"/>
  <c r="U7" i="7021"/>
  <c r="V7" i="7021"/>
  <c r="M8" i="7021"/>
  <c r="O8" i="7021"/>
  <c r="S8" i="7021"/>
  <c r="T8" i="7021"/>
  <c r="U8" i="7021"/>
  <c r="V8" i="7021"/>
  <c r="M9" i="7021"/>
  <c r="Z9" i="7021" s="1"/>
  <c r="O9" i="7021"/>
  <c r="S9" i="7021"/>
  <c r="T9" i="7021"/>
  <c r="U9" i="7021"/>
  <c r="V9" i="7021"/>
  <c r="M10" i="7021"/>
  <c r="O10" i="7021"/>
  <c r="Y11" i="7021" s="1"/>
  <c r="S10" i="7021"/>
  <c r="T10" i="7021"/>
  <c r="U10" i="7021"/>
  <c r="V10" i="7021"/>
  <c r="Z10" i="7021"/>
  <c r="M11" i="7021"/>
  <c r="O11" i="7021"/>
  <c r="S11" i="7021"/>
  <c r="T11" i="7021"/>
  <c r="U11" i="7021"/>
  <c r="V11" i="7021"/>
  <c r="M12" i="7021"/>
  <c r="O12" i="7021"/>
  <c r="S12" i="7021"/>
  <c r="T12" i="7021"/>
  <c r="U12" i="7021"/>
  <c r="V12" i="7021"/>
  <c r="M13" i="7021"/>
  <c r="Z13" i="7021" s="1"/>
  <c r="O13" i="7021"/>
  <c r="S13" i="7021"/>
  <c r="T13" i="7021"/>
  <c r="U13" i="7021"/>
  <c r="V13" i="7021"/>
  <c r="M14" i="7021"/>
  <c r="O14" i="7021"/>
  <c r="S14" i="7021"/>
  <c r="T14" i="7021"/>
  <c r="U14" i="7021"/>
  <c r="V14" i="7021"/>
  <c r="M15" i="7021"/>
  <c r="O15" i="7021"/>
  <c r="S15" i="7021"/>
  <c r="T15" i="7021"/>
  <c r="U15" i="7021"/>
  <c r="V15" i="7021"/>
  <c r="M16" i="7021"/>
  <c r="O16" i="7021"/>
  <c r="S16" i="7021"/>
  <c r="T16" i="7021"/>
  <c r="U16" i="7021"/>
  <c r="V16" i="7021"/>
  <c r="V29" i="7021"/>
  <c r="U29" i="7021"/>
  <c r="T29" i="7021"/>
  <c r="S29" i="7021"/>
  <c r="O29" i="7021"/>
  <c r="M29" i="7021"/>
  <c r="V6" i="7021"/>
  <c r="U6" i="7021"/>
  <c r="T6" i="7021"/>
  <c r="S6" i="7021"/>
  <c r="O6" i="7021"/>
  <c r="M6" i="7021"/>
  <c r="V5" i="7021"/>
  <c r="U5" i="7021"/>
  <c r="T5" i="7021"/>
  <c r="S5" i="7021"/>
  <c r="O5" i="7021"/>
  <c r="M5" i="7021"/>
  <c r="V4" i="7021"/>
  <c r="U4" i="7021"/>
  <c r="T4" i="7021"/>
  <c r="S4" i="7021"/>
  <c r="O4" i="7021"/>
  <c r="M4" i="7021"/>
  <c r="H458" i="6847"/>
  <c r="L458" i="6847" s="1"/>
  <c r="I458" i="6847"/>
  <c r="H459" i="6847"/>
  <c r="I459" i="6847"/>
  <c r="L459" i="6847"/>
  <c r="H460" i="6847"/>
  <c r="L460" i="6847" s="1"/>
  <c r="I460" i="6847"/>
  <c r="H461" i="6847"/>
  <c r="L461" i="6847" s="1"/>
  <c r="I461" i="6847"/>
  <c r="H462" i="6847"/>
  <c r="L462" i="6847" s="1"/>
  <c r="I462" i="6847"/>
  <c r="A458" i="6847"/>
  <c r="A459" i="6847"/>
  <c r="A460" i="6847"/>
  <c r="A461" i="6847"/>
  <c r="A462" i="6847"/>
  <c r="H435" i="6847"/>
  <c r="L435" i="6847" s="1"/>
  <c r="I435" i="6847"/>
  <c r="H436" i="6847"/>
  <c r="L436" i="6847" s="1"/>
  <c r="I436" i="6847"/>
  <c r="H437" i="6847"/>
  <c r="L437" i="6847" s="1"/>
  <c r="I437" i="6847"/>
  <c r="H438" i="6847"/>
  <c r="L438" i="6847" s="1"/>
  <c r="I438" i="6847"/>
  <c r="H439" i="6847"/>
  <c r="L439" i="6847" s="1"/>
  <c r="I439" i="6847"/>
  <c r="H440" i="6847"/>
  <c r="L440" i="6847" s="1"/>
  <c r="I440" i="6847"/>
  <c r="H441" i="6847"/>
  <c r="L441" i="6847" s="1"/>
  <c r="I441" i="6847"/>
  <c r="H442" i="6847"/>
  <c r="L442" i="6847" s="1"/>
  <c r="I442" i="6847"/>
  <c r="H443" i="6847"/>
  <c r="L443" i="6847" s="1"/>
  <c r="I443" i="6847"/>
  <c r="H444" i="6847"/>
  <c r="L444" i="6847" s="1"/>
  <c r="I444" i="6847"/>
  <c r="H445" i="6847"/>
  <c r="L445" i="6847" s="1"/>
  <c r="I445" i="6847"/>
  <c r="H446" i="6847"/>
  <c r="L446" i="6847" s="1"/>
  <c r="I446" i="6847"/>
  <c r="H447" i="6847"/>
  <c r="L447" i="6847" s="1"/>
  <c r="I447" i="6847"/>
  <c r="H448" i="6847"/>
  <c r="L448" i="6847" s="1"/>
  <c r="I448" i="6847"/>
  <c r="H449" i="6847"/>
  <c r="L449" i="6847" s="1"/>
  <c r="I449" i="6847"/>
  <c r="H450" i="6847"/>
  <c r="L450" i="6847" s="1"/>
  <c r="I450" i="6847"/>
  <c r="H451" i="6847"/>
  <c r="L451" i="6847" s="1"/>
  <c r="I451" i="6847"/>
  <c r="H452" i="6847"/>
  <c r="L452" i="6847" s="1"/>
  <c r="I452" i="6847"/>
  <c r="H453" i="6847"/>
  <c r="L453" i="6847" s="1"/>
  <c r="I453" i="6847"/>
  <c r="H454" i="6847"/>
  <c r="L454" i="6847" s="1"/>
  <c r="I454" i="6847"/>
  <c r="H455" i="6847"/>
  <c r="L455" i="6847" s="1"/>
  <c r="I455" i="6847"/>
  <c r="H456" i="6847"/>
  <c r="L456" i="6847" s="1"/>
  <c r="I456" i="6847"/>
  <c r="H457" i="6847"/>
  <c r="L457" i="6847" s="1"/>
  <c r="I457" i="6847"/>
  <c r="A435" i="6847"/>
  <c r="A436" i="6847"/>
  <c r="A437" i="6847"/>
  <c r="A438" i="6847"/>
  <c r="A439" i="6847"/>
  <c r="A440" i="6847"/>
  <c r="A441" i="6847"/>
  <c r="A442" i="6847"/>
  <c r="A443" i="6847"/>
  <c r="A444" i="6847"/>
  <c r="A445" i="6847"/>
  <c r="A446" i="6847"/>
  <c r="A447" i="6847"/>
  <c r="A448" i="6847"/>
  <c r="A449" i="6847"/>
  <c r="A450" i="6847"/>
  <c r="A451" i="6847"/>
  <c r="A452" i="6847"/>
  <c r="A453" i="6847"/>
  <c r="A454" i="6847"/>
  <c r="A455" i="6847"/>
  <c r="A456" i="6847"/>
  <c r="A457" i="6847"/>
  <c r="S4" i="7020"/>
  <c r="T4" i="7020"/>
  <c r="U4" i="7020"/>
  <c r="V4" i="7020"/>
  <c r="S5" i="7020"/>
  <c r="T5" i="7020"/>
  <c r="U5" i="7020"/>
  <c r="V5" i="7020"/>
  <c r="S6" i="7020"/>
  <c r="T6" i="7020"/>
  <c r="U6" i="7020"/>
  <c r="V6" i="7020"/>
  <c r="S7" i="7020"/>
  <c r="T7" i="7020"/>
  <c r="U7" i="7020"/>
  <c r="V7" i="7020"/>
  <c r="S8" i="7020"/>
  <c r="T8" i="7020"/>
  <c r="U8" i="7020"/>
  <c r="V8" i="7020"/>
  <c r="S9" i="7020"/>
  <c r="T9" i="7020"/>
  <c r="U9" i="7020"/>
  <c r="V9" i="7020"/>
  <c r="S10" i="7020"/>
  <c r="T10" i="7020"/>
  <c r="U10" i="7020"/>
  <c r="V10" i="7020"/>
  <c r="S11" i="7020"/>
  <c r="T11" i="7020"/>
  <c r="U11" i="7020"/>
  <c r="V11" i="7020"/>
  <c r="S12" i="7020"/>
  <c r="T12" i="7020"/>
  <c r="U12" i="7020"/>
  <c r="V12" i="7020"/>
  <c r="S13" i="7020"/>
  <c r="T13" i="7020"/>
  <c r="U13" i="7020"/>
  <c r="V13" i="7020"/>
  <c r="AO32" i="7071" l="1"/>
  <c r="S437" i="2"/>
  <c r="AO36" i="7063"/>
  <c r="AS36" i="7063" s="1"/>
  <c r="CG19" i="7026"/>
  <c r="CG20" i="7026" s="1"/>
  <c r="CG21" i="7026" s="1"/>
  <c r="CG22" i="7026" s="1"/>
  <c r="N5" i="7024"/>
  <c r="N6" i="7024" s="1"/>
  <c r="N7" i="7024" s="1"/>
  <c r="K6" i="7025"/>
  <c r="P4" i="7025"/>
  <c r="P5" i="7025" s="1"/>
  <c r="P6" i="7025" s="1"/>
  <c r="Z14" i="7021"/>
  <c r="R64" i="7021"/>
  <c r="Y15" i="7021"/>
  <c r="Y10" i="7021"/>
  <c r="Y16" i="7021"/>
  <c r="Z15" i="7021"/>
  <c r="R25" i="7021"/>
  <c r="Z7" i="7021"/>
  <c r="R4" i="7021"/>
  <c r="Z11" i="7021"/>
  <c r="R7" i="7021"/>
  <c r="R47" i="7021"/>
  <c r="R33" i="7021"/>
  <c r="R63" i="7021"/>
  <c r="R5" i="7021"/>
  <c r="R32" i="7021"/>
  <c r="R20" i="7021"/>
  <c r="R52" i="7021"/>
  <c r="R40" i="7021"/>
  <c r="R57" i="7021"/>
  <c r="Z12" i="7021"/>
  <c r="R28" i="7021"/>
  <c r="R22" i="7021"/>
  <c r="R21" i="7021"/>
  <c r="R30" i="7021"/>
  <c r="R56" i="7021"/>
  <c r="R49" i="7021"/>
  <c r="R41" i="7021"/>
  <c r="R36" i="7021"/>
  <c r="R58" i="7021"/>
  <c r="R65" i="7021"/>
  <c r="R15" i="7021"/>
  <c r="R14" i="7021"/>
  <c r="Y14" i="7021"/>
  <c r="R10" i="7021"/>
  <c r="R19" i="7021"/>
  <c r="R17" i="7021"/>
  <c r="R45" i="7021"/>
  <c r="R44" i="7021"/>
  <c r="R42" i="7021"/>
  <c r="R59" i="7021"/>
  <c r="R62" i="7021"/>
  <c r="R26" i="7021"/>
  <c r="R53" i="7021"/>
  <c r="R48" i="7021"/>
  <c r="R13" i="7021"/>
  <c r="R12" i="7021"/>
  <c r="R11" i="7021"/>
  <c r="R9" i="7021"/>
  <c r="R18" i="7021"/>
  <c r="R35" i="7021"/>
  <c r="R60" i="7021"/>
  <c r="R66" i="7021"/>
  <c r="Y12" i="7021"/>
  <c r="Y13" i="7021"/>
  <c r="Y6" i="7021"/>
  <c r="Y7" i="7021"/>
  <c r="R16" i="7021"/>
  <c r="Y8" i="7021"/>
  <c r="Y9" i="7021"/>
  <c r="R24" i="7021"/>
  <c r="Z8" i="7021"/>
  <c r="R51" i="7021"/>
  <c r="R31" i="7021"/>
  <c r="R46" i="7021"/>
  <c r="Z5" i="7021"/>
  <c r="R23" i="7021"/>
  <c r="R55" i="7021"/>
  <c r="R50" i="7021"/>
  <c r="R39" i="7021"/>
  <c r="R34" i="7021"/>
  <c r="Z16" i="7021"/>
  <c r="R8" i="7021"/>
  <c r="R27" i="7021"/>
  <c r="R54" i="7021"/>
  <c r="R43" i="7021"/>
  <c r="R38" i="7021"/>
  <c r="R37" i="7021"/>
  <c r="R61" i="7021"/>
  <c r="Z6" i="7021"/>
  <c r="Y5" i="7021"/>
  <c r="R6" i="7021"/>
  <c r="R29" i="7021"/>
  <c r="R13" i="7020"/>
  <c r="R5" i="7020"/>
  <c r="R12" i="7020"/>
  <c r="R7" i="7020"/>
  <c r="R6" i="7020"/>
  <c r="R4" i="7020"/>
  <c r="R8" i="7020"/>
  <c r="R11" i="7020"/>
  <c r="R10" i="7020"/>
  <c r="R9" i="7020"/>
  <c r="AX437" i="2" l="1"/>
  <c r="E437" i="2"/>
  <c r="AO33" i="7071"/>
  <c r="S438" i="2"/>
  <c r="W5" i="7021"/>
  <c r="W6" i="7021" s="1"/>
  <c r="W7" i="7021" s="1"/>
  <c r="W8" i="7021" s="1"/>
  <c r="W9" i="7021" s="1"/>
  <c r="W10" i="7021" s="1"/>
  <c r="W11" i="7021" s="1"/>
  <c r="W12" i="7021" s="1"/>
  <c r="W13" i="7021" s="1"/>
  <c r="W14" i="7021" s="1"/>
  <c r="W15" i="7021" s="1"/>
  <c r="W16" i="7021" s="1"/>
  <c r="AX438" i="2" l="1"/>
  <c r="E438" i="2"/>
  <c r="AO34" i="7071"/>
  <c r="S439" i="2"/>
  <c r="AO14" i="7063"/>
  <c r="AS14" i="7063" s="1"/>
  <c r="O13" i="7020"/>
  <c r="M13" i="7020"/>
  <c r="Z13" i="7020" s="1"/>
  <c r="O12" i="7020"/>
  <c r="Y13" i="7020" s="1"/>
  <c r="M12" i="7020"/>
  <c r="O11" i="7020"/>
  <c r="Y12" i="7020" s="1"/>
  <c r="M11" i="7020"/>
  <c r="O10" i="7020"/>
  <c r="Y11" i="7020" s="1"/>
  <c r="M10" i="7020"/>
  <c r="Z10" i="7020" s="1"/>
  <c r="O9" i="7020"/>
  <c r="Y10" i="7020" s="1"/>
  <c r="M9" i="7020"/>
  <c r="O8" i="7020"/>
  <c r="Y9" i="7020" s="1"/>
  <c r="M8" i="7020"/>
  <c r="O7" i="7020"/>
  <c r="Y8" i="7020" s="1"/>
  <c r="M7" i="7020"/>
  <c r="O6" i="7020"/>
  <c r="Y7" i="7020" s="1"/>
  <c r="M6" i="7020"/>
  <c r="Z6" i="7020" s="1"/>
  <c r="O5" i="7020"/>
  <c r="Y6" i="7020" s="1"/>
  <c r="M5" i="7020"/>
  <c r="O4" i="7020"/>
  <c r="M4" i="7020"/>
  <c r="AO35" i="7071" l="1"/>
  <c r="S440" i="2"/>
  <c r="E439" i="2"/>
  <c r="AX439" i="2"/>
  <c r="AO8" i="7063"/>
  <c r="AS8" i="7063" s="1"/>
  <c r="Y5" i="7020"/>
  <c r="Z5" i="7020"/>
  <c r="Z7" i="7020"/>
  <c r="Z9" i="7020"/>
  <c r="Z11" i="7020"/>
  <c r="Z8" i="7020"/>
  <c r="Z12" i="7020"/>
  <c r="W5" i="7020"/>
  <c r="W6" i="7020" s="1"/>
  <c r="H423" i="6847"/>
  <c r="L423" i="6847" s="1"/>
  <c r="I423" i="6847"/>
  <c r="H424" i="6847"/>
  <c r="L424" i="6847" s="1"/>
  <c r="I424" i="6847"/>
  <c r="H425" i="6847"/>
  <c r="L425" i="6847" s="1"/>
  <c r="I425" i="6847"/>
  <c r="H426" i="6847"/>
  <c r="L426" i="6847" s="1"/>
  <c r="I426" i="6847"/>
  <c r="H427" i="6847"/>
  <c r="L427" i="6847" s="1"/>
  <c r="I427" i="6847"/>
  <c r="H428" i="6847"/>
  <c r="L428" i="6847" s="1"/>
  <c r="I428" i="6847"/>
  <c r="H429" i="6847"/>
  <c r="L429" i="6847" s="1"/>
  <c r="I429" i="6847"/>
  <c r="H430" i="6847"/>
  <c r="L430" i="6847" s="1"/>
  <c r="I430" i="6847"/>
  <c r="H431" i="6847"/>
  <c r="L431" i="6847" s="1"/>
  <c r="I431" i="6847"/>
  <c r="H432" i="6847"/>
  <c r="L432" i="6847" s="1"/>
  <c r="I432" i="6847"/>
  <c r="H433" i="6847"/>
  <c r="L433" i="6847" s="1"/>
  <c r="I433" i="6847"/>
  <c r="H434" i="6847"/>
  <c r="L434" i="6847" s="1"/>
  <c r="I434" i="6847"/>
  <c r="A423" i="6847"/>
  <c r="A424" i="6847"/>
  <c r="A425" i="6847"/>
  <c r="A426" i="6847"/>
  <c r="A427" i="6847"/>
  <c r="A428" i="6847"/>
  <c r="A429" i="6847"/>
  <c r="A430" i="6847"/>
  <c r="A431" i="6847"/>
  <c r="A432" i="6847"/>
  <c r="A433" i="6847"/>
  <c r="A434" i="6847"/>
  <c r="A421" i="6847"/>
  <c r="A422" i="6847"/>
  <c r="H421" i="6847"/>
  <c r="I421" i="6847"/>
  <c r="H422" i="6847"/>
  <c r="L422" i="6847" s="1"/>
  <c r="I422" i="6847"/>
  <c r="T8" i="7018"/>
  <c r="T9" i="7018"/>
  <c r="T10" i="7018"/>
  <c r="T7" i="7018"/>
  <c r="T8" i="7019"/>
  <c r="T9" i="7019"/>
  <c r="T10" i="7019"/>
  <c r="T11" i="7019"/>
  <c r="T12" i="7019"/>
  <c r="T13" i="7019"/>
  <c r="T14" i="7019"/>
  <c r="T15" i="7019"/>
  <c r="T16" i="7019"/>
  <c r="T17" i="7019"/>
  <c r="T18" i="7019"/>
  <c r="T19" i="7019"/>
  <c r="T20" i="7019"/>
  <c r="T21" i="7019"/>
  <c r="T22" i="7019"/>
  <c r="T23" i="7019"/>
  <c r="T24" i="7019"/>
  <c r="T25" i="7019"/>
  <c r="T26" i="7019"/>
  <c r="T27" i="7019"/>
  <c r="T7" i="7019"/>
  <c r="O6" i="7019"/>
  <c r="O7" i="7019"/>
  <c r="O8" i="7019"/>
  <c r="O9" i="7019"/>
  <c r="R9" i="7019"/>
  <c r="O10" i="7019"/>
  <c r="O11" i="7019"/>
  <c r="O12" i="7019"/>
  <c r="O13" i="7019"/>
  <c r="O14" i="7019"/>
  <c r="O15" i="7019"/>
  <c r="O16" i="7019"/>
  <c r="O17" i="7019"/>
  <c r="O18" i="7019"/>
  <c r="O19" i="7019"/>
  <c r="O20" i="7019"/>
  <c r="O21" i="7019"/>
  <c r="O22" i="7019"/>
  <c r="O23" i="7019"/>
  <c r="O24" i="7019"/>
  <c r="O25" i="7019"/>
  <c r="O26" i="7019"/>
  <c r="O27" i="7019"/>
  <c r="R27" i="7019"/>
  <c r="M27" i="7019"/>
  <c r="L27" i="7019"/>
  <c r="M26" i="7019"/>
  <c r="L26" i="7019"/>
  <c r="K26" i="7019" s="1"/>
  <c r="M25" i="7019"/>
  <c r="K25" i="7019" s="1"/>
  <c r="L25" i="7019"/>
  <c r="I25" i="7019"/>
  <c r="R26" i="7019" s="1"/>
  <c r="M24" i="7019"/>
  <c r="L24" i="7019"/>
  <c r="I24" i="7019"/>
  <c r="M23" i="7019"/>
  <c r="L23" i="7019"/>
  <c r="I23" i="7019"/>
  <c r="R24" i="7019" s="1"/>
  <c r="M22" i="7019"/>
  <c r="L22" i="7019"/>
  <c r="I22" i="7019"/>
  <c r="M21" i="7019"/>
  <c r="L21" i="7019"/>
  <c r="I21" i="7019"/>
  <c r="M20" i="7019"/>
  <c r="L20" i="7019"/>
  <c r="I20" i="7019"/>
  <c r="M19" i="7019"/>
  <c r="L19" i="7019"/>
  <c r="I19" i="7019"/>
  <c r="R20" i="7019" s="1"/>
  <c r="M18" i="7019"/>
  <c r="L18" i="7019"/>
  <c r="I18" i="7019"/>
  <c r="M17" i="7019"/>
  <c r="L17" i="7019"/>
  <c r="I17" i="7019"/>
  <c r="M16" i="7019"/>
  <c r="L16" i="7019"/>
  <c r="I16" i="7019"/>
  <c r="M15" i="7019"/>
  <c r="L15" i="7019"/>
  <c r="I15" i="7019"/>
  <c r="R16" i="7019" s="1"/>
  <c r="M14" i="7019"/>
  <c r="L14" i="7019"/>
  <c r="I14" i="7019"/>
  <c r="M13" i="7019"/>
  <c r="L13" i="7019"/>
  <c r="I13" i="7019"/>
  <c r="M12" i="7019"/>
  <c r="L12" i="7019"/>
  <c r="I12" i="7019"/>
  <c r="M11" i="7019"/>
  <c r="L11" i="7019"/>
  <c r="I11" i="7019"/>
  <c r="R12" i="7019" s="1"/>
  <c r="M10" i="7019"/>
  <c r="L10" i="7019"/>
  <c r="I10" i="7019"/>
  <c r="M9" i="7019"/>
  <c r="L9" i="7019"/>
  <c r="I9" i="7019"/>
  <c r="M8" i="7019"/>
  <c r="L8" i="7019"/>
  <c r="I8" i="7019"/>
  <c r="M7" i="7019"/>
  <c r="L7" i="7019"/>
  <c r="I7" i="7019"/>
  <c r="R8" i="7019" s="1"/>
  <c r="M6" i="7019"/>
  <c r="L6" i="7019"/>
  <c r="I6" i="7019"/>
  <c r="I7" i="7018"/>
  <c r="I8" i="7018"/>
  <c r="R9" i="7018" s="1"/>
  <c r="I9" i="7018"/>
  <c r="I10" i="7018"/>
  <c r="I6" i="7018"/>
  <c r="R7" i="7018" s="1"/>
  <c r="L7" i="7018"/>
  <c r="M7" i="7018"/>
  <c r="O7" i="7018"/>
  <c r="L8" i="7018"/>
  <c r="M8" i="7018"/>
  <c r="O8" i="7018"/>
  <c r="L9" i="7018"/>
  <c r="M9" i="7018"/>
  <c r="O9" i="7018"/>
  <c r="L10" i="7018"/>
  <c r="M10" i="7018"/>
  <c r="O10" i="7018"/>
  <c r="O6" i="7018"/>
  <c r="M6" i="7018"/>
  <c r="L6" i="7018"/>
  <c r="K10" i="7018"/>
  <c r="AX440" i="2" l="1"/>
  <c r="E440" i="2"/>
  <c r="AO36" i="7071"/>
  <c r="S441" i="2"/>
  <c r="AO28" i="7063"/>
  <c r="AS28" i="7063" s="1"/>
  <c r="BC8" i="7063"/>
  <c r="L421" i="6847"/>
  <c r="R8" i="7018"/>
  <c r="R10" i="7018"/>
  <c r="W7" i="7020"/>
  <c r="W8" i="7020" s="1"/>
  <c r="W9" i="7020" s="1"/>
  <c r="W10" i="7020" s="1"/>
  <c r="W11" i="7020" s="1"/>
  <c r="W12" i="7020" s="1"/>
  <c r="W13" i="7020" s="1"/>
  <c r="R10" i="7019"/>
  <c r="K11" i="7019"/>
  <c r="R18" i="7019"/>
  <c r="K9" i="7019"/>
  <c r="K10" i="7019"/>
  <c r="R13" i="7019"/>
  <c r="K13" i="7019"/>
  <c r="K21" i="7019"/>
  <c r="K27" i="7019"/>
  <c r="R7" i="7019"/>
  <c r="P7" i="7019" s="1"/>
  <c r="P8" i="7019" s="1"/>
  <c r="P9" i="7019" s="1"/>
  <c r="P10" i="7019" s="1"/>
  <c r="P11" i="7019" s="1"/>
  <c r="P12" i="7019" s="1"/>
  <c r="P13" i="7019" s="1"/>
  <c r="P14" i="7019" s="1"/>
  <c r="R11" i="7019"/>
  <c r="R15" i="7019"/>
  <c r="R19" i="7019"/>
  <c r="R23" i="7019"/>
  <c r="R14" i="7019"/>
  <c r="R22" i="7019"/>
  <c r="R25" i="7019"/>
  <c r="R21" i="7019"/>
  <c r="R17" i="7019"/>
  <c r="K12" i="7019"/>
  <c r="K16" i="7019"/>
  <c r="K17" i="7019"/>
  <c r="K14" i="7019"/>
  <c r="K15" i="7019"/>
  <c r="K6" i="7019"/>
  <c r="K18" i="7019"/>
  <c r="K19" i="7019"/>
  <c r="K20" i="7019"/>
  <c r="K7" i="7019"/>
  <c r="K8" i="7019"/>
  <c r="K22" i="7019"/>
  <c r="K23" i="7019"/>
  <c r="K24" i="7019"/>
  <c r="K7" i="7018"/>
  <c r="K6" i="7018"/>
  <c r="K8" i="7018"/>
  <c r="K9" i="7018"/>
  <c r="P7" i="7018"/>
  <c r="P8" i="7018" s="1"/>
  <c r="P9" i="7018" s="1"/>
  <c r="P10" i="7018" s="1"/>
  <c r="B6" i="6911"/>
  <c r="S29" i="7017"/>
  <c r="T29" i="7017"/>
  <c r="Q29" i="7017" s="1"/>
  <c r="Q30" i="7017" s="1"/>
  <c r="Q31" i="7017" s="1"/>
  <c r="Q32" i="7017" s="1"/>
  <c r="Q33" i="7017" s="1"/>
  <c r="Q34" i="7017" s="1"/>
  <c r="Q35" i="7017" s="1"/>
  <c r="Q36" i="7017" s="1"/>
  <c r="Q37" i="7017" s="1"/>
  <c r="Q38" i="7017" s="1"/>
  <c r="Q39" i="7017" s="1"/>
  <c r="S30" i="7017"/>
  <c r="T30" i="7017"/>
  <c r="S31" i="7017"/>
  <c r="T31" i="7017"/>
  <c r="S32" i="7017"/>
  <c r="T32" i="7017"/>
  <c r="S33" i="7017"/>
  <c r="T33" i="7017"/>
  <c r="S34" i="7017"/>
  <c r="T34" i="7017"/>
  <c r="S35" i="7017"/>
  <c r="T35" i="7017"/>
  <c r="S36" i="7017"/>
  <c r="T36" i="7017"/>
  <c r="S37" i="7017"/>
  <c r="T37" i="7017"/>
  <c r="S38" i="7017"/>
  <c r="T38" i="7017"/>
  <c r="S39" i="7017"/>
  <c r="T39" i="7017"/>
  <c r="P39" i="7017"/>
  <c r="O39" i="7017"/>
  <c r="N39" i="7017"/>
  <c r="M39" i="7017"/>
  <c r="P38" i="7017"/>
  <c r="O38" i="7017"/>
  <c r="N38" i="7017"/>
  <c r="M38" i="7017"/>
  <c r="P37" i="7017"/>
  <c r="O37" i="7017"/>
  <c r="N37" i="7017"/>
  <c r="M37" i="7017"/>
  <c r="L37" i="7017"/>
  <c r="P36" i="7017"/>
  <c r="O36" i="7017"/>
  <c r="N36" i="7017"/>
  <c r="M36" i="7017"/>
  <c r="L36" i="7017"/>
  <c r="P35" i="7017"/>
  <c r="O35" i="7017"/>
  <c r="N35" i="7017"/>
  <c r="M35" i="7017"/>
  <c r="P34" i="7017"/>
  <c r="O34" i="7017"/>
  <c r="N34" i="7017"/>
  <c r="M34" i="7017"/>
  <c r="P33" i="7017"/>
  <c r="O33" i="7017"/>
  <c r="N33" i="7017"/>
  <c r="L33" i="7017" s="1"/>
  <c r="M33" i="7017"/>
  <c r="P32" i="7017"/>
  <c r="O32" i="7017"/>
  <c r="N32" i="7017"/>
  <c r="L32" i="7017" s="1"/>
  <c r="M32" i="7017"/>
  <c r="P31" i="7017"/>
  <c r="O31" i="7017"/>
  <c r="N31" i="7017"/>
  <c r="M31" i="7017"/>
  <c r="L31" i="7017" s="1"/>
  <c r="P30" i="7017"/>
  <c r="O30" i="7017"/>
  <c r="N30" i="7017"/>
  <c r="M30" i="7017"/>
  <c r="P29" i="7017"/>
  <c r="O29" i="7017"/>
  <c r="N29" i="7017"/>
  <c r="M29" i="7017"/>
  <c r="L29" i="7017" s="1"/>
  <c r="T28" i="7017"/>
  <c r="S28" i="7017"/>
  <c r="P28" i="7017"/>
  <c r="O28" i="7017"/>
  <c r="N28" i="7017"/>
  <c r="M28" i="7017"/>
  <c r="L28" i="7017" s="1"/>
  <c r="T27" i="7017"/>
  <c r="S27" i="7017"/>
  <c r="P27" i="7017"/>
  <c r="O27" i="7017"/>
  <c r="N27" i="7017"/>
  <c r="M27" i="7017"/>
  <c r="T26" i="7017"/>
  <c r="S26" i="7017"/>
  <c r="P26" i="7017"/>
  <c r="O26" i="7017"/>
  <c r="N26" i="7017"/>
  <c r="M26" i="7017"/>
  <c r="L26" i="7017" s="1"/>
  <c r="T25" i="7017"/>
  <c r="S25" i="7017"/>
  <c r="P25" i="7017"/>
  <c r="O25" i="7017"/>
  <c r="N25" i="7017"/>
  <c r="M25" i="7017"/>
  <c r="L25" i="7017" s="1"/>
  <c r="T24" i="7017"/>
  <c r="S24" i="7017"/>
  <c r="P24" i="7017"/>
  <c r="O24" i="7017"/>
  <c r="N24" i="7017"/>
  <c r="M24" i="7017"/>
  <c r="T23" i="7017"/>
  <c r="S23" i="7017"/>
  <c r="P23" i="7017"/>
  <c r="O23" i="7017"/>
  <c r="N23" i="7017"/>
  <c r="L23" i="7017" s="1"/>
  <c r="M23" i="7017"/>
  <c r="T22" i="7017"/>
  <c r="S22" i="7017"/>
  <c r="P22" i="7017"/>
  <c r="O22" i="7017"/>
  <c r="N22" i="7017"/>
  <c r="M22" i="7017"/>
  <c r="L22" i="7017"/>
  <c r="T21" i="7017"/>
  <c r="S21" i="7017"/>
  <c r="P21" i="7017"/>
  <c r="O21" i="7017"/>
  <c r="N21" i="7017"/>
  <c r="M21" i="7017"/>
  <c r="L21" i="7017"/>
  <c r="T20" i="7017"/>
  <c r="S20" i="7017"/>
  <c r="P20" i="7017"/>
  <c r="O20" i="7017"/>
  <c r="N20" i="7017"/>
  <c r="M20" i="7017"/>
  <c r="T19" i="7017"/>
  <c r="S19" i="7017"/>
  <c r="P19" i="7017"/>
  <c r="O19" i="7017"/>
  <c r="N19" i="7017"/>
  <c r="M19" i="7017"/>
  <c r="T18" i="7017"/>
  <c r="S18" i="7017"/>
  <c r="P18" i="7017"/>
  <c r="O18" i="7017"/>
  <c r="N18" i="7017"/>
  <c r="M18" i="7017"/>
  <c r="L18" i="7017"/>
  <c r="T17" i="7017"/>
  <c r="S17" i="7017"/>
  <c r="P17" i="7017"/>
  <c r="O17" i="7017"/>
  <c r="N17" i="7017"/>
  <c r="M17" i="7017"/>
  <c r="L17" i="7017"/>
  <c r="T16" i="7017"/>
  <c r="S16" i="7017"/>
  <c r="P16" i="7017"/>
  <c r="O16" i="7017"/>
  <c r="N16" i="7017"/>
  <c r="M16" i="7017"/>
  <c r="T15" i="7017"/>
  <c r="S15" i="7017"/>
  <c r="P15" i="7017"/>
  <c r="O15" i="7017"/>
  <c r="N15" i="7017"/>
  <c r="M15" i="7017"/>
  <c r="T14" i="7017"/>
  <c r="S14" i="7017"/>
  <c r="P14" i="7017"/>
  <c r="O14" i="7017"/>
  <c r="N14" i="7017"/>
  <c r="L14" i="7017" s="1"/>
  <c r="M14" i="7017"/>
  <c r="T13" i="7017"/>
  <c r="S13" i="7017"/>
  <c r="P13" i="7017"/>
  <c r="O13" i="7017"/>
  <c r="N13" i="7017"/>
  <c r="L13" i="7017" s="1"/>
  <c r="M13" i="7017"/>
  <c r="T12" i="7017"/>
  <c r="S12" i="7017"/>
  <c r="P12" i="7017"/>
  <c r="O12" i="7017"/>
  <c r="N12" i="7017"/>
  <c r="M12" i="7017"/>
  <c r="L12" i="7017" s="1"/>
  <c r="T11" i="7017"/>
  <c r="S11" i="7017"/>
  <c r="P11" i="7017"/>
  <c r="O11" i="7017"/>
  <c r="N11" i="7017"/>
  <c r="M11" i="7017"/>
  <c r="T10" i="7017"/>
  <c r="S10" i="7017"/>
  <c r="P10" i="7017"/>
  <c r="O10" i="7017"/>
  <c r="N10" i="7017"/>
  <c r="M10" i="7017"/>
  <c r="T9" i="7017"/>
  <c r="S9" i="7017"/>
  <c r="P9" i="7017"/>
  <c r="O9" i="7017"/>
  <c r="N9" i="7017"/>
  <c r="M9" i="7017"/>
  <c r="L9" i="7017"/>
  <c r="T8" i="7017"/>
  <c r="S8" i="7017"/>
  <c r="P8" i="7017"/>
  <c r="O8" i="7017"/>
  <c r="N8" i="7017"/>
  <c r="M8" i="7017"/>
  <c r="T7" i="7017"/>
  <c r="S7" i="7017"/>
  <c r="P7" i="7017"/>
  <c r="O7" i="7017"/>
  <c r="N7" i="7017"/>
  <c r="M7" i="7017"/>
  <c r="T6" i="7017"/>
  <c r="S6" i="7017"/>
  <c r="P6" i="7017"/>
  <c r="O6" i="7017"/>
  <c r="N6" i="7017"/>
  <c r="L6" i="7017" s="1"/>
  <c r="M6" i="7017"/>
  <c r="T5" i="7017"/>
  <c r="S5" i="7017"/>
  <c r="P5" i="7017"/>
  <c r="O5" i="7017"/>
  <c r="N5" i="7017"/>
  <c r="L5" i="7017" s="1"/>
  <c r="M5" i="7017"/>
  <c r="T4" i="7017"/>
  <c r="Q4" i="7017" s="1"/>
  <c r="Q5" i="7017" s="1"/>
  <c r="Q6" i="7017" s="1"/>
  <c r="Q7" i="7017" s="1"/>
  <c r="Q8" i="7017" s="1"/>
  <c r="Q9" i="7017" s="1"/>
  <c r="Q10" i="7017" s="1"/>
  <c r="Q11" i="7017" s="1"/>
  <c r="Q12" i="7017" s="1"/>
  <c r="Q13" i="7017" s="1"/>
  <c r="Q14" i="7017" s="1"/>
  <c r="Q15" i="7017" s="1"/>
  <c r="Q16" i="7017" s="1"/>
  <c r="Q17" i="7017" s="1"/>
  <c r="Q18" i="7017" s="1"/>
  <c r="Q19" i="7017" s="1"/>
  <c r="Q20" i="7017" s="1"/>
  <c r="Q21" i="7017" s="1"/>
  <c r="Q22" i="7017" s="1"/>
  <c r="Q23" i="7017" s="1"/>
  <c r="Q24" i="7017" s="1"/>
  <c r="Q25" i="7017" s="1"/>
  <c r="Q26" i="7017" s="1"/>
  <c r="Q27" i="7017" s="1"/>
  <c r="Q28" i="7017" s="1"/>
  <c r="S4" i="7017"/>
  <c r="P4" i="7017"/>
  <c r="O4" i="7017"/>
  <c r="N4" i="7017"/>
  <c r="M4" i="7017"/>
  <c r="P3" i="7017"/>
  <c r="O3" i="7017"/>
  <c r="N3" i="7017"/>
  <c r="L3" i="7017" s="1"/>
  <c r="M3" i="7017"/>
  <c r="H414" i="6847"/>
  <c r="L414" i="6847" s="1"/>
  <c r="I414" i="6847"/>
  <c r="H415" i="6847"/>
  <c r="L415" i="6847" s="1"/>
  <c r="I415" i="6847"/>
  <c r="H416" i="6847"/>
  <c r="I416" i="6847"/>
  <c r="L416" i="6847"/>
  <c r="H417" i="6847"/>
  <c r="L417" i="6847" s="1"/>
  <c r="I417" i="6847"/>
  <c r="H418" i="6847"/>
  <c r="L418" i="6847" s="1"/>
  <c r="I418" i="6847"/>
  <c r="H419" i="6847"/>
  <c r="L419" i="6847" s="1"/>
  <c r="I419" i="6847"/>
  <c r="H420" i="6847"/>
  <c r="I420" i="6847"/>
  <c r="L420" i="6847"/>
  <c r="A414" i="6847"/>
  <c r="A415" i="6847"/>
  <c r="A416" i="6847"/>
  <c r="A417" i="6847"/>
  <c r="A418" i="6847"/>
  <c r="A419" i="6847"/>
  <c r="A420" i="6847"/>
  <c r="M3" i="7016"/>
  <c r="N3" i="7016"/>
  <c r="O3" i="7016"/>
  <c r="P3" i="7016"/>
  <c r="AX441" i="2" l="1"/>
  <c r="E441" i="2"/>
  <c r="AO37" i="7071"/>
  <c r="S79" i="2"/>
  <c r="AO2" i="7063"/>
  <c r="AS2" i="7063" s="1"/>
  <c r="BC3" i="7063" s="1"/>
  <c r="BA3" i="7063" s="1"/>
  <c r="BA4" i="7063" s="1"/>
  <c r="P15" i="7019"/>
  <c r="P16" i="7019" s="1"/>
  <c r="P17" i="7019" s="1"/>
  <c r="P18" i="7019" s="1"/>
  <c r="P19" i="7019" s="1"/>
  <c r="P20" i="7019" s="1"/>
  <c r="P21" i="7019" s="1"/>
  <c r="P22" i="7019" s="1"/>
  <c r="P23" i="7019" s="1"/>
  <c r="P24" i="7019" s="1"/>
  <c r="P25" i="7019" s="1"/>
  <c r="L19" i="7017"/>
  <c r="L24" i="7017"/>
  <c r="L38" i="7017"/>
  <c r="L7" i="7017"/>
  <c r="L15" i="7017"/>
  <c r="L20" i="7017"/>
  <c r="L34" i="7017"/>
  <c r="L39" i="7017"/>
  <c r="L4" i="7017"/>
  <c r="L8" i="7017"/>
  <c r="L10" i="7017"/>
  <c r="L11" i="7017"/>
  <c r="L16" i="7017"/>
  <c r="L27" i="7017"/>
  <c r="L30" i="7017"/>
  <c r="L35" i="7017"/>
  <c r="L3" i="7016"/>
  <c r="AA5" i="7015"/>
  <c r="AA6" i="7015" s="1"/>
  <c r="AC5" i="7015"/>
  <c r="AC6" i="7015"/>
  <c r="AC10" i="7014"/>
  <c r="AA10" i="7014" s="1"/>
  <c r="AA11" i="7014" s="1"/>
  <c r="AA12" i="7014" s="1"/>
  <c r="AA13" i="7014" s="1"/>
  <c r="AA14" i="7014" s="1"/>
  <c r="AA15" i="7014" s="1"/>
  <c r="AA16" i="7014" s="1"/>
  <c r="AA17" i="7014" s="1"/>
  <c r="AA18" i="7014" s="1"/>
  <c r="AA19" i="7014" s="1"/>
  <c r="AA20" i="7014" s="1"/>
  <c r="AA21" i="7014" s="1"/>
  <c r="AA22" i="7014" s="1"/>
  <c r="AA23" i="7014" s="1"/>
  <c r="AA24" i="7014" s="1"/>
  <c r="AA25" i="7014" s="1"/>
  <c r="AA26" i="7014" s="1"/>
  <c r="AA27" i="7014" s="1"/>
  <c r="AA28" i="7014" s="1"/>
  <c r="AA29" i="7014" s="1"/>
  <c r="AA30" i="7014" s="1"/>
  <c r="AA31" i="7014" s="1"/>
  <c r="AA32" i="7014" s="1"/>
  <c r="AA33" i="7014" s="1"/>
  <c r="AC11" i="7014"/>
  <c r="AC12" i="7014"/>
  <c r="AC13" i="7014"/>
  <c r="AC14" i="7014"/>
  <c r="AC15" i="7014"/>
  <c r="AC16" i="7014"/>
  <c r="AC17" i="7014"/>
  <c r="AC18" i="7014"/>
  <c r="AC19" i="7014"/>
  <c r="AC20" i="7014"/>
  <c r="AC21" i="7014"/>
  <c r="AC22" i="7014"/>
  <c r="AC23" i="7014"/>
  <c r="AC24" i="7014"/>
  <c r="AC25" i="7014"/>
  <c r="AC26" i="7014"/>
  <c r="AC27" i="7014"/>
  <c r="AC28" i="7014"/>
  <c r="AC29" i="7014"/>
  <c r="AC30" i="7014"/>
  <c r="AC31" i="7014"/>
  <c r="AC32" i="7014"/>
  <c r="AC33" i="7014"/>
  <c r="Z6" i="7015"/>
  <c r="Y6" i="7015"/>
  <c r="X6" i="7015"/>
  <c r="W6" i="7015"/>
  <c r="M6" i="7015"/>
  <c r="N6" i="7015" s="1"/>
  <c r="R6" i="7015" s="1"/>
  <c r="I6" i="7015"/>
  <c r="Z5" i="7015"/>
  <c r="Y5" i="7015"/>
  <c r="X5" i="7015"/>
  <c r="W5" i="7015"/>
  <c r="M5" i="7015"/>
  <c r="N5" i="7015" s="1"/>
  <c r="R5" i="7015" s="1"/>
  <c r="I5" i="7015"/>
  <c r="Z4" i="7015"/>
  <c r="Y4" i="7015"/>
  <c r="X4" i="7015"/>
  <c r="W4" i="7015"/>
  <c r="M4" i="7015"/>
  <c r="N4" i="7015" s="1"/>
  <c r="R4" i="7015" s="1"/>
  <c r="I4" i="7015"/>
  <c r="Z3" i="7015"/>
  <c r="Y3" i="7015"/>
  <c r="X3" i="7015"/>
  <c r="W3" i="7015"/>
  <c r="M3" i="7015"/>
  <c r="N3" i="7015" s="1"/>
  <c r="R3" i="7015" s="1"/>
  <c r="I3" i="7015"/>
  <c r="Z2" i="7015"/>
  <c r="Y2" i="7015"/>
  <c r="X2" i="7015"/>
  <c r="W2" i="7015"/>
  <c r="M2" i="7015"/>
  <c r="N2" i="7015" s="1"/>
  <c r="I2" i="7015"/>
  <c r="H405" i="6847"/>
  <c r="L405" i="6847" s="1"/>
  <c r="I405" i="6847"/>
  <c r="H406" i="6847"/>
  <c r="I406" i="6847"/>
  <c r="L406" i="6847"/>
  <c r="H407" i="6847"/>
  <c r="L407" i="6847" s="1"/>
  <c r="I407" i="6847"/>
  <c r="H408" i="6847"/>
  <c r="L408" i="6847" s="1"/>
  <c r="I408" i="6847"/>
  <c r="H409" i="6847"/>
  <c r="L409" i="6847" s="1"/>
  <c r="I409" i="6847"/>
  <c r="H410" i="6847"/>
  <c r="L410" i="6847" s="1"/>
  <c r="I410" i="6847"/>
  <c r="H411" i="6847"/>
  <c r="I411" i="6847"/>
  <c r="L411" i="6847"/>
  <c r="H412" i="6847"/>
  <c r="L412" i="6847" s="1"/>
  <c r="I412" i="6847"/>
  <c r="H413" i="6847"/>
  <c r="L413" i="6847" s="1"/>
  <c r="I413" i="6847"/>
  <c r="A405" i="6847"/>
  <c r="A406" i="6847"/>
  <c r="A407" i="6847"/>
  <c r="A408" i="6847"/>
  <c r="A409" i="6847"/>
  <c r="A410" i="6847"/>
  <c r="A411" i="6847"/>
  <c r="A412" i="6847"/>
  <c r="A413" i="6847"/>
  <c r="W3" i="7014"/>
  <c r="X3" i="7014"/>
  <c r="W4" i="7014"/>
  <c r="X4" i="7014"/>
  <c r="W5" i="7014"/>
  <c r="X5" i="7014"/>
  <c r="W6" i="7014"/>
  <c r="X6" i="7014"/>
  <c r="W7" i="7014"/>
  <c r="X7" i="7014"/>
  <c r="W8" i="7014"/>
  <c r="X8" i="7014"/>
  <c r="W9" i="7014"/>
  <c r="X9" i="7014"/>
  <c r="W10" i="7014"/>
  <c r="X10" i="7014"/>
  <c r="W11" i="7014"/>
  <c r="X11" i="7014"/>
  <c r="W12" i="7014"/>
  <c r="X12" i="7014"/>
  <c r="W13" i="7014"/>
  <c r="X13" i="7014"/>
  <c r="W14" i="7014"/>
  <c r="X14" i="7014"/>
  <c r="W15" i="7014"/>
  <c r="X15" i="7014"/>
  <c r="W16" i="7014"/>
  <c r="X16" i="7014"/>
  <c r="W17" i="7014"/>
  <c r="X17" i="7014"/>
  <c r="W18" i="7014"/>
  <c r="X18" i="7014"/>
  <c r="W19" i="7014"/>
  <c r="X19" i="7014"/>
  <c r="W20" i="7014"/>
  <c r="X20" i="7014"/>
  <c r="W21" i="7014"/>
  <c r="X21" i="7014"/>
  <c r="W22" i="7014"/>
  <c r="X22" i="7014"/>
  <c r="W23" i="7014"/>
  <c r="X23" i="7014"/>
  <c r="W24" i="7014"/>
  <c r="X24" i="7014"/>
  <c r="W25" i="7014"/>
  <c r="X25" i="7014"/>
  <c r="W26" i="7014"/>
  <c r="X26" i="7014"/>
  <c r="W27" i="7014"/>
  <c r="X27" i="7014"/>
  <c r="W28" i="7014"/>
  <c r="X28" i="7014"/>
  <c r="W29" i="7014"/>
  <c r="X29" i="7014"/>
  <c r="W30" i="7014"/>
  <c r="X30" i="7014"/>
  <c r="W31" i="7014"/>
  <c r="X31" i="7014"/>
  <c r="W32" i="7014"/>
  <c r="X32" i="7014"/>
  <c r="W33" i="7014"/>
  <c r="X33" i="7014"/>
  <c r="W34" i="7014"/>
  <c r="X34" i="7014"/>
  <c r="W35" i="7014"/>
  <c r="X35" i="7014"/>
  <c r="X2" i="7014"/>
  <c r="W2" i="7014"/>
  <c r="AC35" i="7014"/>
  <c r="Z35" i="7014"/>
  <c r="Y35" i="7014"/>
  <c r="Z34" i="7014"/>
  <c r="Y34" i="7014"/>
  <c r="Z33" i="7014"/>
  <c r="Y33" i="7014"/>
  <c r="Z32" i="7014"/>
  <c r="Y32" i="7014"/>
  <c r="Z31" i="7014"/>
  <c r="Y31" i="7014"/>
  <c r="Z30" i="7014"/>
  <c r="Y30" i="7014"/>
  <c r="Z29" i="7014"/>
  <c r="Y29" i="7014"/>
  <c r="Z28" i="7014"/>
  <c r="Y28" i="7014"/>
  <c r="Z27" i="7014"/>
  <c r="Y27" i="7014"/>
  <c r="Z26" i="7014"/>
  <c r="Y26" i="7014"/>
  <c r="Z25" i="7014"/>
  <c r="Y25" i="7014"/>
  <c r="Z24" i="7014"/>
  <c r="Y24" i="7014"/>
  <c r="Z23" i="7014"/>
  <c r="Y23" i="7014"/>
  <c r="Z22" i="7014"/>
  <c r="Y22" i="7014"/>
  <c r="Z21" i="7014"/>
  <c r="Y21" i="7014"/>
  <c r="Z20" i="7014"/>
  <c r="Y20" i="7014"/>
  <c r="Z19" i="7014"/>
  <c r="Y19" i="7014"/>
  <c r="Z18" i="7014"/>
  <c r="Y18" i="7014"/>
  <c r="Z17" i="7014"/>
  <c r="Y17" i="7014"/>
  <c r="Z16" i="7014"/>
  <c r="Y16" i="7014"/>
  <c r="Z15" i="7014"/>
  <c r="Y15" i="7014"/>
  <c r="Z14" i="7014"/>
  <c r="Y14" i="7014"/>
  <c r="Z13" i="7014"/>
  <c r="Y13" i="7014"/>
  <c r="Z12" i="7014"/>
  <c r="Y12" i="7014"/>
  <c r="Z11" i="7014"/>
  <c r="Y11" i="7014"/>
  <c r="Z10" i="7014"/>
  <c r="Y10" i="7014"/>
  <c r="Z9" i="7014"/>
  <c r="Y9" i="7014"/>
  <c r="Z8" i="7014"/>
  <c r="Y8" i="7014"/>
  <c r="Z7" i="7014"/>
  <c r="Y7" i="7014"/>
  <c r="Z6" i="7014"/>
  <c r="Y6" i="7014"/>
  <c r="Z5" i="7014"/>
  <c r="Y5" i="7014"/>
  <c r="Z4" i="7014"/>
  <c r="Y4" i="7014"/>
  <c r="Z3" i="7014"/>
  <c r="Y3" i="7014"/>
  <c r="Z2" i="7014"/>
  <c r="Y2" i="7014"/>
  <c r="I2" i="7014"/>
  <c r="B5" i="6911" s="1"/>
  <c r="M2" i="7014"/>
  <c r="N2" i="7014" s="1"/>
  <c r="I3" i="7014"/>
  <c r="M3" i="7014"/>
  <c r="N3" i="7014" s="1"/>
  <c r="I4" i="7014"/>
  <c r="M4" i="7014"/>
  <c r="N4" i="7014" s="1"/>
  <c r="I5" i="7014"/>
  <c r="M5" i="7014"/>
  <c r="Q5" i="7014" s="1"/>
  <c r="I6" i="7014"/>
  <c r="M6" i="7014"/>
  <c r="N6" i="7014" s="1"/>
  <c r="I7" i="7014"/>
  <c r="M7" i="7014"/>
  <c r="N7" i="7014" s="1"/>
  <c r="I8" i="7014"/>
  <c r="M8" i="7014"/>
  <c r="N8" i="7014" s="1"/>
  <c r="I9" i="7014"/>
  <c r="M9" i="7014"/>
  <c r="Q9" i="7014" s="1"/>
  <c r="I10" i="7014"/>
  <c r="M10" i="7014"/>
  <c r="N10" i="7014" s="1"/>
  <c r="Q10" i="7014"/>
  <c r="I11" i="7014"/>
  <c r="M11" i="7014"/>
  <c r="N11" i="7014" s="1"/>
  <c r="I12" i="7014"/>
  <c r="M12" i="7014"/>
  <c r="Q12" i="7014" s="1"/>
  <c r="I13" i="7014"/>
  <c r="M13" i="7014"/>
  <c r="N13" i="7014" s="1"/>
  <c r="I14" i="7014"/>
  <c r="M14" i="7014"/>
  <c r="N14" i="7014" s="1"/>
  <c r="I15" i="7014"/>
  <c r="M15" i="7014"/>
  <c r="N15" i="7014" s="1"/>
  <c r="I16" i="7014"/>
  <c r="S16" i="7014" s="1"/>
  <c r="M16" i="7014"/>
  <c r="N16" i="7014" s="1"/>
  <c r="I17" i="7014"/>
  <c r="S17" i="7014" s="1"/>
  <c r="M17" i="7014"/>
  <c r="N17" i="7014" s="1"/>
  <c r="I18" i="7014"/>
  <c r="M18" i="7014"/>
  <c r="N18" i="7014" s="1"/>
  <c r="R18" i="7014" s="1"/>
  <c r="I19" i="7014"/>
  <c r="S19" i="7014" s="1"/>
  <c r="M19" i="7014"/>
  <c r="N19" i="7014" s="1"/>
  <c r="I20" i="7014"/>
  <c r="M20" i="7014"/>
  <c r="N20" i="7014" s="1"/>
  <c r="R20" i="7014" s="1"/>
  <c r="I21" i="7014"/>
  <c r="M21" i="7014"/>
  <c r="N21" i="7014" s="1"/>
  <c r="R21" i="7014" s="1"/>
  <c r="I22" i="7014"/>
  <c r="M22" i="7014"/>
  <c r="N22" i="7014" s="1"/>
  <c r="R22" i="7014" s="1"/>
  <c r="I23" i="7014"/>
  <c r="M23" i="7014"/>
  <c r="N23" i="7014" s="1"/>
  <c r="R23" i="7014" s="1"/>
  <c r="I24" i="7014"/>
  <c r="M24" i="7014"/>
  <c r="N24" i="7014" s="1"/>
  <c r="R24" i="7014" s="1"/>
  <c r="I25" i="7014"/>
  <c r="M25" i="7014"/>
  <c r="N25" i="7014" s="1"/>
  <c r="R25" i="7014" s="1"/>
  <c r="I26" i="7014"/>
  <c r="M26" i="7014"/>
  <c r="N26" i="7014" s="1"/>
  <c r="R26" i="7014" s="1"/>
  <c r="I27" i="7014"/>
  <c r="M27" i="7014"/>
  <c r="N27" i="7014" s="1"/>
  <c r="R27" i="7014" s="1"/>
  <c r="I28" i="7014"/>
  <c r="M28" i="7014"/>
  <c r="N28" i="7014" s="1"/>
  <c r="R28" i="7014" s="1"/>
  <c r="I29" i="7014"/>
  <c r="M29" i="7014"/>
  <c r="N29" i="7014" s="1"/>
  <c r="R29" i="7014" s="1"/>
  <c r="I30" i="7014"/>
  <c r="M30" i="7014"/>
  <c r="N30" i="7014" s="1"/>
  <c r="R30" i="7014" s="1"/>
  <c r="I31" i="7014"/>
  <c r="M31" i="7014"/>
  <c r="N31" i="7014" s="1"/>
  <c r="R31" i="7014" s="1"/>
  <c r="I32" i="7014"/>
  <c r="M32" i="7014"/>
  <c r="N32" i="7014" s="1"/>
  <c r="R32" i="7014" s="1"/>
  <c r="I33" i="7014"/>
  <c r="M33" i="7014"/>
  <c r="N33" i="7014" s="1"/>
  <c r="R33" i="7014" s="1"/>
  <c r="I34" i="7014"/>
  <c r="AO38" i="7071" l="1"/>
  <c r="S85" i="2" s="1"/>
  <c r="S337" i="2"/>
  <c r="AO13" i="7063"/>
  <c r="AS13" i="7063" s="1"/>
  <c r="V4" i="7015"/>
  <c r="S6" i="7015"/>
  <c r="S3" i="7015"/>
  <c r="V2" i="7015"/>
  <c r="V5" i="7015"/>
  <c r="V6" i="7015"/>
  <c r="V3" i="7015"/>
  <c r="V13" i="7014"/>
  <c r="S10" i="7014"/>
  <c r="V29" i="7014"/>
  <c r="V4" i="7014"/>
  <c r="S32" i="7014"/>
  <c r="S9" i="7014"/>
  <c r="V26" i="7014"/>
  <c r="V25" i="7014"/>
  <c r="V23" i="7014"/>
  <c r="V22" i="7014"/>
  <c r="V19" i="7014"/>
  <c r="V17" i="7014"/>
  <c r="V15" i="7014"/>
  <c r="V11" i="7014"/>
  <c r="S22" i="7014"/>
  <c r="V6" i="7014"/>
  <c r="S4" i="7015"/>
  <c r="S5" i="7015"/>
  <c r="Q2" i="7015"/>
  <c r="S2" i="7015" s="1"/>
  <c r="V33" i="7014"/>
  <c r="V8" i="7014"/>
  <c r="S20" i="7014"/>
  <c r="S18" i="7014"/>
  <c r="N5" i="7014"/>
  <c r="V2" i="7014"/>
  <c r="V31" i="7014"/>
  <c r="S26" i="7014"/>
  <c r="N12" i="7014"/>
  <c r="Q8" i="7014"/>
  <c r="S8" i="7014" s="1"/>
  <c r="AC9" i="7014" s="1"/>
  <c r="V35" i="7014"/>
  <c r="S28" i="7014"/>
  <c r="S23" i="7014"/>
  <c r="Q3" i="7014"/>
  <c r="S3" i="7014" s="1"/>
  <c r="V5" i="7014"/>
  <c r="S29" i="7014"/>
  <c r="Q15" i="7014"/>
  <c r="S15" i="7014" s="1"/>
  <c r="Q7" i="7014"/>
  <c r="S7" i="7014" s="1"/>
  <c r="V7" i="7014"/>
  <c r="S30" i="7014"/>
  <c r="S24" i="7014"/>
  <c r="S12" i="7014"/>
  <c r="N9" i="7014"/>
  <c r="Q4" i="7014"/>
  <c r="S4" i="7014" s="1"/>
  <c r="V10" i="7014"/>
  <c r="V14" i="7014"/>
  <c r="V18" i="7014"/>
  <c r="V21" i="7014"/>
  <c r="V24" i="7014"/>
  <c r="V27" i="7014"/>
  <c r="V30" i="7014"/>
  <c r="V34" i="7014"/>
  <c r="S31" i="7014"/>
  <c r="S25" i="7014"/>
  <c r="Q14" i="7014"/>
  <c r="S14" i="7014" s="1"/>
  <c r="S27" i="7014"/>
  <c r="S21" i="7014"/>
  <c r="Q11" i="7014"/>
  <c r="S11" i="7014" s="1"/>
  <c r="S5" i="7014"/>
  <c r="V3" i="7014"/>
  <c r="V9" i="7014"/>
  <c r="V12" i="7014"/>
  <c r="V16" i="7014"/>
  <c r="V20" i="7014"/>
  <c r="V28" i="7014"/>
  <c r="V32" i="7014"/>
  <c r="S33" i="7014"/>
  <c r="AC34" i="7014" s="1"/>
  <c r="Q13" i="7014"/>
  <c r="S13" i="7014" s="1"/>
  <c r="Q6" i="7014"/>
  <c r="S6" i="7014" s="1"/>
  <c r="Q2" i="7014"/>
  <c r="S2" i="7014" s="1"/>
  <c r="AO17" i="7063" l="1"/>
  <c r="AS17" i="7063" s="1"/>
  <c r="BC13" i="7063"/>
  <c r="AC4" i="7015"/>
  <c r="AC3" i="7015"/>
  <c r="AA3" i="7015" s="1"/>
  <c r="AA4" i="7015" s="1"/>
  <c r="AC4" i="7014"/>
  <c r="AC3" i="7014"/>
  <c r="AA3" i="7014" s="1"/>
  <c r="AA4" i="7014" s="1"/>
  <c r="AC8" i="7014"/>
  <c r="AC7" i="7014"/>
  <c r="AC6" i="7014"/>
  <c r="AC5" i="7014"/>
  <c r="S3" i="7013"/>
  <c r="S4" i="7013" s="1"/>
  <c r="U3" i="7013"/>
  <c r="W3" i="7013"/>
  <c r="U4" i="7013"/>
  <c r="W4" i="7013"/>
  <c r="U13" i="7012"/>
  <c r="W13" i="7012"/>
  <c r="U14" i="7012"/>
  <c r="W14" i="7012"/>
  <c r="U15" i="7012"/>
  <c r="W15" i="7012"/>
  <c r="U16" i="7012"/>
  <c r="W16" i="7012"/>
  <c r="U17" i="7012"/>
  <c r="W17" i="7012"/>
  <c r="U18" i="7012"/>
  <c r="W18" i="7012"/>
  <c r="U19" i="7012"/>
  <c r="W19" i="7012"/>
  <c r="U20" i="7012"/>
  <c r="W20" i="7012"/>
  <c r="U21" i="7012"/>
  <c r="W21" i="7012"/>
  <c r="U22" i="7012"/>
  <c r="W22" i="7012"/>
  <c r="U23" i="7012"/>
  <c r="W23" i="7012"/>
  <c r="U24" i="7012"/>
  <c r="W24" i="7012"/>
  <c r="U25" i="7012"/>
  <c r="W25" i="7012"/>
  <c r="U26" i="7012"/>
  <c r="W26" i="7012"/>
  <c r="R4" i="7013"/>
  <c r="Q4" i="7013"/>
  <c r="P4" i="7013"/>
  <c r="O4" i="7013"/>
  <c r="R3" i="7013"/>
  <c r="Q3" i="7013"/>
  <c r="P3" i="7013"/>
  <c r="O3" i="7013"/>
  <c r="R2" i="7013"/>
  <c r="Q2" i="7013"/>
  <c r="P2" i="7013"/>
  <c r="O2" i="7013"/>
  <c r="B24" i="6911"/>
  <c r="O7" i="7012"/>
  <c r="P7" i="7012"/>
  <c r="Q7" i="7012"/>
  <c r="R7" i="7012"/>
  <c r="U7" i="7012"/>
  <c r="W7" i="7012"/>
  <c r="O8" i="7012"/>
  <c r="P8" i="7012"/>
  <c r="Q8" i="7012"/>
  <c r="R8" i="7012"/>
  <c r="U8" i="7012"/>
  <c r="W8" i="7012"/>
  <c r="O9" i="7012"/>
  <c r="P9" i="7012"/>
  <c r="Q9" i="7012"/>
  <c r="R9" i="7012"/>
  <c r="U9" i="7012"/>
  <c r="W9" i="7012"/>
  <c r="O10" i="7012"/>
  <c r="P10" i="7012"/>
  <c r="Q10" i="7012"/>
  <c r="R10" i="7012"/>
  <c r="U10" i="7012"/>
  <c r="W10" i="7012"/>
  <c r="O11" i="7012"/>
  <c r="P11" i="7012"/>
  <c r="Q11" i="7012"/>
  <c r="R11" i="7012"/>
  <c r="U11" i="7012"/>
  <c r="W11" i="7012"/>
  <c r="O12" i="7012"/>
  <c r="P12" i="7012"/>
  <c r="Q12" i="7012"/>
  <c r="R12" i="7012"/>
  <c r="U12" i="7012"/>
  <c r="W12" i="7012"/>
  <c r="O13" i="7012"/>
  <c r="P13" i="7012"/>
  <c r="Q13" i="7012"/>
  <c r="R13" i="7012"/>
  <c r="O14" i="7012"/>
  <c r="P14" i="7012"/>
  <c r="Q14" i="7012"/>
  <c r="R14" i="7012"/>
  <c r="O15" i="7012"/>
  <c r="P15" i="7012"/>
  <c r="Q15" i="7012"/>
  <c r="R15" i="7012"/>
  <c r="O16" i="7012"/>
  <c r="P16" i="7012"/>
  <c r="Q16" i="7012"/>
  <c r="R16" i="7012"/>
  <c r="O17" i="7012"/>
  <c r="P17" i="7012"/>
  <c r="Q17" i="7012"/>
  <c r="R17" i="7012"/>
  <c r="O18" i="7012"/>
  <c r="P18" i="7012"/>
  <c r="Q18" i="7012"/>
  <c r="R18" i="7012"/>
  <c r="O19" i="7012"/>
  <c r="P19" i="7012"/>
  <c r="Q19" i="7012"/>
  <c r="R19" i="7012"/>
  <c r="O20" i="7012"/>
  <c r="P20" i="7012"/>
  <c r="Q20" i="7012"/>
  <c r="R20" i="7012"/>
  <c r="O21" i="7012"/>
  <c r="P21" i="7012"/>
  <c r="Q21" i="7012"/>
  <c r="R21" i="7012"/>
  <c r="O22" i="7012"/>
  <c r="P22" i="7012"/>
  <c r="Q22" i="7012"/>
  <c r="R22" i="7012"/>
  <c r="O23" i="7012"/>
  <c r="P23" i="7012"/>
  <c r="Q23" i="7012"/>
  <c r="R23" i="7012"/>
  <c r="O24" i="7012"/>
  <c r="P24" i="7012"/>
  <c r="Q24" i="7012"/>
  <c r="R24" i="7012"/>
  <c r="O25" i="7012"/>
  <c r="P25" i="7012"/>
  <c r="Q25" i="7012"/>
  <c r="R25" i="7012"/>
  <c r="O26" i="7012"/>
  <c r="P26" i="7012"/>
  <c r="Q26" i="7012"/>
  <c r="R26" i="7012"/>
  <c r="W4" i="7012"/>
  <c r="W5" i="7012"/>
  <c r="W6" i="7012"/>
  <c r="U4" i="7012"/>
  <c r="U5" i="7012"/>
  <c r="U6" i="7012"/>
  <c r="U3" i="7012"/>
  <c r="R6" i="7012"/>
  <c r="Q6" i="7012"/>
  <c r="P6" i="7012"/>
  <c r="O6" i="7012"/>
  <c r="R5" i="7012"/>
  <c r="Q5" i="7012"/>
  <c r="P5" i="7012"/>
  <c r="O5" i="7012"/>
  <c r="N5" i="7012" s="1"/>
  <c r="R4" i="7012"/>
  <c r="Q4" i="7012"/>
  <c r="P4" i="7012"/>
  <c r="O4" i="7012"/>
  <c r="W3" i="7012"/>
  <c r="S3" i="7012" s="1"/>
  <c r="R3" i="7012"/>
  <c r="Q3" i="7012"/>
  <c r="P3" i="7012"/>
  <c r="O3" i="7012"/>
  <c r="R2" i="7012"/>
  <c r="Q2" i="7012"/>
  <c r="P2" i="7012"/>
  <c r="O2" i="7012"/>
  <c r="N2" i="7012"/>
  <c r="AO10" i="7063" l="1"/>
  <c r="AS10" i="7063" s="1"/>
  <c r="BC11" i="7063" s="1"/>
  <c r="AA5" i="7014"/>
  <c r="AA6" i="7014" s="1"/>
  <c r="AA7" i="7014" s="1"/>
  <c r="AA8" i="7014" s="1"/>
  <c r="AA9" i="7014" s="1"/>
  <c r="N2" i="7013"/>
  <c r="N4" i="7013"/>
  <c r="N3" i="7013"/>
  <c r="N26" i="7012"/>
  <c r="N22" i="7012"/>
  <c r="N16" i="7012"/>
  <c r="N9" i="7012"/>
  <c r="N3" i="7012"/>
  <c r="N6" i="7012"/>
  <c r="N25" i="7012"/>
  <c r="N21" i="7012"/>
  <c r="N19" i="7012"/>
  <c r="N15" i="7012"/>
  <c r="N12" i="7012"/>
  <c r="N8" i="7012"/>
  <c r="N4" i="7012"/>
  <c r="N24" i="7012"/>
  <c r="N23" i="7012"/>
  <c r="N20" i="7012"/>
  <c r="N18" i="7012"/>
  <c r="N17" i="7012"/>
  <c r="N14" i="7012"/>
  <c r="N13" i="7012"/>
  <c r="N11" i="7012"/>
  <c r="N10" i="7012"/>
  <c r="N7" i="7012"/>
  <c r="S4" i="7012"/>
  <c r="S5" i="7012" s="1"/>
  <c r="S6" i="7012" s="1"/>
  <c r="S7" i="7012" s="1"/>
  <c r="S8" i="7012" s="1"/>
  <c r="S9" i="7012" s="1"/>
  <c r="S10" i="7012" s="1"/>
  <c r="S11" i="7012" s="1"/>
  <c r="S12" i="7012" s="1"/>
  <c r="S13" i="7012" s="1"/>
  <c r="S14" i="7012" s="1"/>
  <c r="S15" i="7012" s="1"/>
  <c r="S16" i="7012" s="1"/>
  <c r="S17" i="7012" s="1"/>
  <c r="S18" i="7012" s="1"/>
  <c r="S19" i="7012" s="1"/>
  <c r="S20" i="7012" s="1"/>
  <c r="S21" i="7012" s="1"/>
  <c r="S22" i="7012" s="1"/>
  <c r="S23" i="7012" s="1"/>
  <c r="S24" i="7012" s="1"/>
  <c r="S25" i="7012" s="1"/>
  <c r="S26" i="7012" s="1"/>
  <c r="P2" i="7011"/>
  <c r="O2" i="7011"/>
  <c r="N2" i="7011"/>
  <c r="L2" i="7011" s="1"/>
  <c r="M2" i="7011"/>
  <c r="Q6" i="7010"/>
  <c r="Q7" i="7010" s="1"/>
  <c r="Q8" i="7010" s="1"/>
  <c r="Q9" i="7010" s="1"/>
  <c r="S6" i="7010"/>
  <c r="T6" i="7010"/>
  <c r="S7" i="7010"/>
  <c r="T7" i="7010"/>
  <c r="S8" i="7010"/>
  <c r="T8" i="7010"/>
  <c r="S9" i="7010"/>
  <c r="T9" i="7010"/>
  <c r="S10" i="7010"/>
  <c r="T10" i="7010"/>
  <c r="H403" i="6847"/>
  <c r="L403" i="6847" s="1"/>
  <c r="I403" i="6847"/>
  <c r="H404" i="6847"/>
  <c r="L404" i="6847" s="1"/>
  <c r="I404" i="6847"/>
  <c r="A403" i="6847"/>
  <c r="A404" i="6847"/>
  <c r="M6" i="7010"/>
  <c r="N6" i="7010"/>
  <c r="O6" i="7010"/>
  <c r="P6" i="7010"/>
  <c r="M7" i="7010"/>
  <c r="N7" i="7010"/>
  <c r="O7" i="7010"/>
  <c r="P7" i="7010"/>
  <c r="M8" i="7010"/>
  <c r="N8" i="7010"/>
  <c r="O8" i="7010"/>
  <c r="P8" i="7010"/>
  <c r="M9" i="7010"/>
  <c r="N9" i="7010"/>
  <c r="O9" i="7010"/>
  <c r="P9" i="7010"/>
  <c r="L9" i="7010" s="1"/>
  <c r="M10" i="7010"/>
  <c r="N10" i="7010"/>
  <c r="O10" i="7010"/>
  <c r="P10" i="7010"/>
  <c r="S4" i="7010"/>
  <c r="T4" i="7010"/>
  <c r="S5" i="7010"/>
  <c r="T5" i="7010"/>
  <c r="T3" i="7010"/>
  <c r="Q3" i="7010" s="1"/>
  <c r="S3" i="7010"/>
  <c r="M3" i="7010"/>
  <c r="N3" i="7010"/>
  <c r="O3" i="7010"/>
  <c r="P3" i="7010"/>
  <c r="M4" i="7010"/>
  <c r="N4" i="7010"/>
  <c r="O4" i="7010"/>
  <c r="P4" i="7010"/>
  <c r="M5" i="7010"/>
  <c r="N5" i="7010"/>
  <c r="O5" i="7010"/>
  <c r="P5" i="7010"/>
  <c r="P2" i="7010"/>
  <c r="O2" i="7010"/>
  <c r="N2" i="7010"/>
  <c r="M2" i="7010"/>
  <c r="B23" i="6911"/>
  <c r="AO15" i="7063" l="1"/>
  <c r="AS15" i="7063" s="1"/>
  <c r="L4" i="7010"/>
  <c r="L10" i="7010"/>
  <c r="L8" i="7010"/>
  <c r="L6" i="7010"/>
  <c r="L5" i="7010"/>
  <c r="L3" i="7010"/>
  <c r="L7" i="7010"/>
  <c r="Q4" i="7010"/>
  <c r="Q5" i="7010" s="1"/>
  <c r="L2" i="7010"/>
  <c r="B22" i="6911"/>
  <c r="H386" i="6847"/>
  <c r="L386" i="6847" s="1"/>
  <c r="I386" i="6847"/>
  <c r="H387" i="6847"/>
  <c r="L387" i="6847" s="1"/>
  <c r="I387" i="6847"/>
  <c r="H388" i="6847"/>
  <c r="L388" i="6847" s="1"/>
  <c r="I388" i="6847"/>
  <c r="H389" i="6847"/>
  <c r="L389" i="6847" s="1"/>
  <c r="I389" i="6847"/>
  <c r="H390" i="6847"/>
  <c r="L390" i="6847" s="1"/>
  <c r="I390" i="6847"/>
  <c r="H391" i="6847"/>
  <c r="L391" i="6847" s="1"/>
  <c r="I391" i="6847"/>
  <c r="H392" i="6847"/>
  <c r="I392" i="6847"/>
  <c r="L392" i="6847"/>
  <c r="H393" i="6847"/>
  <c r="L393" i="6847" s="1"/>
  <c r="I393" i="6847"/>
  <c r="H394" i="6847"/>
  <c r="L394" i="6847" s="1"/>
  <c r="I394" i="6847"/>
  <c r="H395" i="6847"/>
  <c r="L395" i="6847" s="1"/>
  <c r="I395" i="6847"/>
  <c r="H396" i="6847"/>
  <c r="L396" i="6847" s="1"/>
  <c r="I396" i="6847"/>
  <c r="H397" i="6847"/>
  <c r="L397" i="6847" s="1"/>
  <c r="I397" i="6847"/>
  <c r="H398" i="6847"/>
  <c r="L398" i="6847" s="1"/>
  <c r="I398" i="6847"/>
  <c r="H399" i="6847"/>
  <c r="L399" i="6847" s="1"/>
  <c r="I399" i="6847"/>
  <c r="H400" i="6847"/>
  <c r="L400" i="6847" s="1"/>
  <c r="I400" i="6847"/>
  <c r="H401" i="6847"/>
  <c r="L401" i="6847" s="1"/>
  <c r="I401" i="6847"/>
  <c r="H402" i="6847"/>
  <c r="L402" i="6847" s="1"/>
  <c r="I402" i="6847"/>
  <c r="A386" i="6847"/>
  <c r="A387" i="6847"/>
  <c r="A388" i="6847"/>
  <c r="A389" i="6847"/>
  <c r="A390" i="6847"/>
  <c r="A391" i="6847"/>
  <c r="A392" i="6847"/>
  <c r="A393" i="6847"/>
  <c r="A394" i="6847"/>
  <c r="A395" i="6847"/>
  <c r="A396" i="6847"/>
  <c r="A397" i="6847"/>
  <c r="A398" i="6847"/>
  <c r="A399" i="6847"/>
  <c r="A400" i="6847"/>
  <c r="A401" i="6847"/>
  <c r="A402" i="6847"/>
  <c r="Y22" i="7008"/>
  <c r="Z22" i="7008"/>
  <c r="Y23" i="7008"/>
  <c r="Z23" i="7008"/>
  <c r="Y24" i="7008"/>
  <c r="Z24" i="7008"/>
  <c r="Y25" i="7008"/>
  <c r="Z25" i="7008"/>
  <c r="Y26" i="7008"/>
  <c r="Z26" i="7008"/>
  <c r="Y27" i="7008"/>
  <c r="Z27" i="7008"/>
  <c r="Y28" i="7008"/>
  <c r="Z28" i="7008"/>
  <c r="Y29" i="7008"/>
  <c r="Z29" i="7008"/>
  <c r="Y30" i="7008"/>
  <c r="Z30" i="7008"/>
  <c r="Y31" i="7008"/>
  <c r="Z31" i="7008"/>
  <c r="Y32" i="7008"/>
  <c r="Z32" i="7008"/>
  <c r="Y33" i="7008"/>
  <c r="Z33" i="7008"/>
  <c r="Y34" i="7008"/>
  <c r="Z34" i="7008"/>
  <c r="Y35" i="7008"/>
  <c r="Z35" i="7008"/>
  <c r="Y36" i="7008"/>
  <c r="Z36" i="7008"/>
  <c r="Y37" i="7008"/>
  <c r="Z37" i="7008"/>
  <c r="Y38" i="7008"/>
  <c r="Z38" i="7008"/>
  <c r="H384" i="6847"/>
  <c r="L384" i="6847" s="1"/>
  <c r="I384" i="6847"/>
  <c r="H385" i="6847"/>
  <c r="L385" i="6847" s="1"/>
  <c r="I385" i="6847"/>
  <c r="A384" i="6847"/>
  <c r="A385" i="6847"/>
  <c r="Z6" i="7009"/>
  <c r="Y6" i="7009"/>
  <c r="Z5" i="7009"/>
  <c r="Y5" i="7009"/>
  <c r="Z4" i="7009"/>
  <c r="Y4" i="7009"/>
  <c r="Z3" i="7009"/>
  <c r="Y3" i="7009"/>
  <c r="W3" i="7009" s="1"/>
  <c r="W4" i="7009" s="1"/>
  <c r="W5" i="7009" s="1"/>
  <c r="W6" i="7009" s="1"/>
  <c r="V6" i="7009"/>
  <c r="U6" i="7009"/>
  <c r="T6" i="7009"/>
  <c r="S6" i="7009"/>
  <c r="V5" i="7009"/>
  <c r="U5" i="7009"/>
  <c r="T5" i="7009"/>
  <c r="S5" i="7009"/>
  <c r="V4" i="7009"/>
  <c r="U4" i="7009"/>
  <c r="T4" i="7009"/>
  <c r="S4" i="7009"/>
  <c r="V3" i="7009"/>
  <c r="U3" i="7009"/>
  <c r="T3" i="7009"/>
  <c r="S3" i="7009"/>
  <c r="V2" i="7009"/>
  <c r="U2" i="7009"/>
  <c r="T2" i="7009"/>
  <c r="S2" i="7009"/>
  <c r="S8" i="7008"/>
  <c r="T8" i="7008"/>
  <c r="U8" i="7008"/>
  <c r="V8" i="7008"/>
  <c r="Y8" i="7008"/>
  <c r="Z8" i="7008"/>
  <c r="S9" i="7008"/>
  <c r="T9" i="7008"/>
  <c r="U9" i="7008"/>
  <c r="V9" i="7008"/>
  <c r="Y9" i="7008"/>
  <c r="Z9" i="7008"/>
  <c r="S10" i="7008"/>
  <c r="T10" i="7008"/>
  <c r="U10" i="7008"/>
  <c r="V10" i="7008"/>
  <c r="Y10" i="7008"/>
  <c r="Z10" i="7008"/>
  <c r="S11" i="7008"/>
  <c r="T11" i="7008"/>
  <c r="U11" i="7008"/>
  <c r="V11" i="7008"/>
  <c r="Y11" i="7008"/>
  <c r="Z11" i="7008"/>
  <c r="S12" i="7008"/>
  <c r="T12" i="7008"/>
  <c r="U12" i="7008"/>
  <c r="V12" i="7008"/>
  <c r="Y12" i="7008"/>
  <c r="Z12" i="7008"/>
  <c r="S13" i="7008"/>
  <c r="T13" i="7008"/>
  <c r="U13" i="7008"/>
  <c r="V13" i="7008"/>
  <c r="Y13" i="7008"/>
  <c r="Z13" i="7008"/>
  <c r="S14" i="7008"/>
  <c r="T14" i="7008"/>
  <c r="U14" i="7008"/>
  <c r="V14" i="7008"/>
  <c r="Y14" i="7008"/>
  <c r="Z14" i="7008"/>
  <c r="S15" i="7008"/>
  <c r="T15" i="7008"/>
  <c r="U15" i="7008"/>
  <c r="V15" i="7008"/>
  <c r="Y15" i="7008"/>
  <c r="Z15" i="7008"/>
  <c r="S16" i="7008"/>
  <c r="T16" i="7008"/>
  <c r="U16" i="7008"/>
  <c r="V16" i="7008"/>
  <c r="Y16" i="7008"/>
  <c r="Z16" i="7008"/>
  <c r="S17" i="7008"/>
  <c r="T17" i="7008"/>
  <c r="U17" i="7008"/>
  <c r="V17" i="7008"/>
  <c r="Y17" i="7008"/>
  <c r="Z17" i="7008"/>
  <c r="S18" i="7008"/>
  <c r="T18" i="7008"/>
  <c r="U18" i="7008"/>
  <c r="V18" i="7008"/>
  <c r="Y18" i="7008"/>
  <c r="Z18" i="7008"/>
  <c r="S19" i="7008"/>
  <c r="T19" i="7008"/>
  <c r="U19" i="7008"/>
  <c r="V19" i="7008"/>
  <c r="Y19" i="7008"/>
  <c r="Z19" i="7008"/>
  <c r="S20" i="7008"/>
  <c r="T20" i="7008"/>
  <c r="U20" i="7008"/>
  <c r="V20" i="7008"/>
  <c r="Y20" i="7008"/>
  <c r="Z20" i="7008"/>
  <c r="S21" i="7008"/>
  <c r="T21" i="7008"/>
  <c r="U21" i="7008"/>
  <c r="V21" i="7008"/>
  <c r="Y21" i="7008"/>
  <c r="Z21" i="7008"/>
  <c r="S22" i="7008"/>
  <c r="T22" i="7008"/>
  <c r="U22" i="7008"/>
  <c r="V22" i="7008"/>
  <c r="S23" i="7008"/>
  <c r="T23" i="7008"/>
  <c r="U23" i="7008"/>
  <c r="V23" i="7008"/>
  <c r="S24" i="7008"/>
  <c r="T24" i="7008"/>
  <c r="U24" i="7008"/>
  <c r="V24" i="7008"/>
  <c r="S25" i="7008"/>
  <c r="T25" i="7008"/>
  <c r="U25" i="7008"/>
  <c r="V25" i="7008"/>
  <c r="S26" i="7008"/>
  <c r="T26" i="7008"/>
  <c r="U26" i="7008"/>
  <c r="V26" i="7008"/>
  <c r="S27" i="7008"/>
  <c r="T27" i="7008"/>
  <c r="U27" i="7008"/>
  <c r="V27" i="7008"/>
  <c r="S28" i="7008"/>
  <c r="T28" i="7008"/>
  <c r="U28" i="7008"/>
  <c r="V28" i="7008"/>
  <c r="S29" i="7008"/>
  <c r="T29" i="7008"/>
  <c r="U29" i="7008"/>
  <c r="V29" i="7008"/>
  <c r="S30" i="7008"/>
  <c r="T30" i="7008"/>
  <c r="U30" i="7008"/>
  <c r="V30" i="7008"/>
  <c r="S31" i="7008"/>
  <c r="T31" i="7008"/>
  <c r="U31" i="7008"/>
  <c r="V31" i="7008"/>
  <c r="S32" i="7008"/>
  <c r="T32" i="7008"/>
  <c r="U32" i="7008"/>
  <c r="V32" i="7008"/>
  <c r="S33" i="7008"/>
  <c r="T33" i="7008"/>
  <c r="U33" i="7008"/>
  <c r="V33" i="7008"/>
  <c r="S34" i="7008"/>
  <c r="T34" i="7008"/>
  <c r="U34" i="7008"/>
  <c r="V34" i="7008"/>
  <c r="S35" i="7008"/>
  <c r="T35" i="7008"/>
  <c r="U35" i="7008"/>
  <c r="V35" i="7008"/>
  <c r="S36" i="7008"/>
  <c r="T36" i="7008"/>
  <c r="U36" i="7008"/>
  <c r="V36" i="7008"/>
  <c r="S37" i="7008"/>
  <c r="T37" i="7008"/>
  <c r="U37" i="7008"/>
  <c r="V37" i="7008"/>
  <c r="S38" i="7008"/>
  <c r="T38" i="7008"/>
  <c r="U38" i="7008"/>
  <c r="V38" i="7008"/>
  <c r="S3" i="7008"/>
  <c r="T3" i="7008"/>
  <c r="U3" i="7008"/>
  <c r="V3" i="7008"/>
  <c r="S4" i="7008"/>
  <c r="T4" i="7008"/>
  <c r="U4" i="7008"/>
  <c r="V4" i="7008"/>
  <c r="S5" i="7008"/>
  <c r="T5" i="7008"/>
  <c r="U5" i="7008"/>
  <c r="V5" i="7008"/>
  <c r="S6" i="7008"/>
  <c r="T6" i="7008"/>
  <c r="U6" i="7008"/>
  <c r="V6" i="7008"/>
  <c r="S7" i="7008"/>
  <c r="T7" i="7008"/>
  <c r="U7" i="7008"/>
  <c r="V7" i="7008"/>
  <c r="V2" i="7008"/>
  <c r="U2" i="7008"/>
  <c r="S2" i="7008"/>
  <c r="T2" i="7008"/>
  <c r="Z7" i="7008"/>
  <c r="Y7" i="7008"/>
  <c r="Z6" i="7008"/>
  <c r="Y6" i="7008"/>
  <c r="Z5" i="7008"/>
  <c r="Y5" i="7008"/>
  <c r="Z4" i="7008"/>
  <c r="Y4" i="7008"/>
  <c r="Z3" i="7008"/>
  <c r="Y3" i="7008"/>
  <c r="AO20" i="7063" l="1"/>
  <c r="AS20" i="7063" s="1"/>
  <c r="R19" i="7008"/>
  <c r="R11" i="7008"/>
  <c r="R15" i="7008"/>
  <c r="R35" i="7008"/>
  <c r="R25" i="7008"/>
  <c r="W3" i="7008"/>
  <c r="W4" i="7008" s="1"/>
  <c r="W5" i="7008" s="1"/>
  <c r="W6" i="7008" s="1"/>
  <c r="W7" i="7008" s="1"/>
  <c r="W8" i="7008" s="1"/>
  <c r="W9" i="7008" s="1"/>
  <c r="W10" i="7008" s="1"/>
  <c r="W11" i="7008" s="1"/>
  <c r="W12" i="7008" s="1"/>
  <c r="W13" i="7008" s="1"/>
  <c r="W14" i="7008" s="1"/>
  <c r="W15" i="7008" s="1"/>
  <c r="W16" i="7008" s="1"/>
  <c r="W17" i="7008" s="1"/>
  <c r="W18" i="7008" s="1"/>
  <c r="W19" i="7008" s="1"/>
  <c r="W20" i="7008" s="1"/>
  <c r="W21" i="7008" s="1"/>
  <c r="W22" i="7008" s="1"/>
  <c r="W23" i="7008" s="1"/>
  <c r="W24" i="7008" s="1"/>
  <c r="W25" i="7008" s="1"/>
  <c r="W26" i="7008" s="1"/>
  <c r="W27" i="7008" s="1"/>
  <c r="W28" i="7008" s="1"/>
  <c r="W29" i="7008" s="1"/>
  <c r="W30" i="7008" s="1"/>
  <c r="W31" i="7008" s="1"/>
  <c r="W32" i="7008" s="1"/>
  <c r="W33" i="7008" s="1"/>
  <c r="W34" i="7008" s="1"/>
  <c r="W35" i="7008" s="1"/>
  <c r="W36" i="7008" s="1"/>
  <c r="W37" i="7008" s="1"/>
  <c r="W38" i="7008" s="1"/>
  <c r="R4" i="7008"/>
  <c r="R38" i="7008"/>
  <c r="R32" i="7008"/>
  <c r="R28" i="7008"/>
  <c r="R7" i="7008"/>
  <c r="R6" i="7008"/>
  <c r="R3" i="7008"/>
  <c r="R37" i="7008"/>
  <c r="R36" i="7008"/>
  <c r="R33" i="7008"/>
  <c r="R31" i="7008"/>
  <c r="R29" i="7008"/>
  <c r="R27" i="7008"/>
  <c r="R24" i="7008"/>
  <c r="R22" i="7008"/>
  <c r="R20" i="7008"/>
  <c r="R18" i="7008"/>
  <c r="R16" i="7008"/>
  <c r="R14" i="7008"/>
  <c r="R12" i="7008"/>
  <c r="R10" i="7008"/>
  <c r="R8" i="7008"/>
  <c r="R5" i="7008"/>
  <c r="R34" i="7008"/>
  <c r="R23" i="7008"/>
  <c r="R21" i="7008"/>
  <c r="R9" i="7008"/>
  <c r="R4" i="7009"/>
  <c r="R3" i="7009"/>
  <c r="R2" i="7009"/>
  <c r="R5" i="7009"/>
  <c r="R6" i="7009"/>
  <c r="R26" i="7008"/>
  <c r="R13" i="7008"/>
  <c r="R30" i="7008"/>
  <c r="R17" i="7008"/>
  <c r="R2" i="7008"/>
  <c r="B21" i="6911"/>
  <c r="H378" i="6847"/>
  <c r="L378" i="6847" s="1"/>
  <c r="I378" i="6847"/>
  <c r="H379" i="6847"/>
  <c r="I379" i="6847"/>
  <c r="L379" i="6847"/>
  <c r="H380" i="6847"/>
  <c r="L380" i="6847" s="1"/>
  <c r="I380" i="6847"/>
  <c r="H381" i="6847"/>
  <c r="L381" i="6847" s="1"/>
  <c r="I381" i="6847"/>
  <c r="H382" i="6847"/>
  <c r="I382" i="6847"/>
  <c r="H383" i="6847"/>
  <c r="L383" i="6847" s="1"/>
  <c r="I383" i="6847"/>
  <c r="A378" i="6847"/>
  <c r="A379" i="6847"/>
  <c r="A380" i="6847"/>
  <c r="A381" i="6847"/>
  <c r="A382" i="6847"/>
  <c r="A383" i="6847"/>
  <c r="EV10" i="7006"/>
  <c r="EV11" i="7006"/>
  <c r="EV12" i="7006"/>
  <c r="EV13" i="7006"/>
  <c r="EV14" i="7006"/>
  <c r="EV15" i="7006"/>
  <c r="EV16" i="7006"/>
  <c r="EV17" i="7006"/>
  <c r="EV18" i="7006"/>
  <c r="EV19" i="7006"/>
  <c r="EV20" i="7006"/>
  <c r="EV21" i="7006"/>
  <c r="EV22" i="7006"/>
  <c r="EV5" i="7007"/>
  <c r="EV6" i="7007"/>
  <c r="EV7" i="7007"/>
  <c r="EV8" i="7007"/>
  <c r="EV9" i="7007"/>
  <c r="EV10" i="7007"/>
  <c r="ES10" i="7007"/>
  <c r="ER10" i="7007"/>
  <c r="EQ10" i="7007"/>
  <c r="EP10" i="7007"/>
  <c r="ES9" i="7007"/>
  <c r="ER9" i="7007"/>
  <c r="EQ9" i="7007"/>
  <c r="EP9" i="7007"/>
  <c r="Q9" i="7007"/>
  <c r="EX9" i="7007" s="1"/>
  <c r="ES8" i="7007"/>
  <c r="ER8" i="7007"/>
  <c r="EQ8" i="7007"/>
  <c r="EP8" i="7007"/>
  <c r="Q8" i="7007"/>
  <c r="EX8" i="7007" s="1"/>
  <c r="ES7" i="7007"/>
  <c r="ER7" i="7007"/>
  <c r="EQ7" i="7007"/>
  <c r="EP7" i="7007"/>
  <c r="Q7" i="7007"/>
  <c r="ES6" i="7007"/>
  <c r="ER6" i="7007"/>
  <c r="EQ6" i="7007"/>
  <c r="EP6" i="7007"/>
  <c r="Q6" i="7007"/>
  <c r="EX6" i="7007" s="1"/>
  <c r="ES5" i="7007"/>
  <c r="ER5" i="7007"/>
  <c r="EQ5" i="7007"/>
  <c r="EP5" i="7007"/>
  <c r="Q5" i="7007"/>
  <c r="EX5" i="7007" s="1"/>
  <c r="ES4" i="7007"/>
  <c r="ER4" i="7007"/>
  <c r="EQ4" i="7007"/>
  <c r="EP4" i="7007"/>
  <c r="Q4" i="7007"/>
  <c r="EP8" i="7006"/>
  <c r="EQ8" i="7006"/>
  <c r="ER8" i="7006"/>
  <c r="ES8" i="7006"/>
  <c r="EV8" i="7006"/>
  <c r="EP9" i="7006"/>
  <c r="EQ9" i="7006"/>
  <c r="ER9" i="7006"/>
  <c r="ES9" i="7006"/>
  <c r="EV9" i="7006"/>
  <c r="EP10" i="7006"/>
  <c r="EQ10" i="7006"/>
  <c r="ER10" i="7006"/>
  <c r="ES10" i="7006"/>
  <c r="EP11" i="7006"/>
  <c r="EQ11" i="7006"/>
  <c r="ER11" i="7006"/>
  <c r="ES11" i="7006"/>
  <c r="EP12" i="7006"/>
  <c r="EQ12" i="7006"/>
  <c r="ER12" i="7006"/>
  <c r="ES12" i="7006"/>
  <c r="EP13" i="7006"/>
  <c r="EQ13" i="7006"/>
  <c r="ER13" i="7006"/>
  <c r="ES13" i="7006"/>
  <c r="EP14" i="7006"/>
  <c r="EQ14" i="7006"/>
  <c r="ER14" i="7006"/>
  <c r="ES14" i="7006"/>
  <c r="EP15" i="7006"/>
  <c r="EQ15" i="7006"/>
  <c r="ER15" i="7006"/>
  <c r="ES15" i="7006"/>
  <c r="EP16" i="7006"/>
  <c r="EQ16" i="7006"/>
  <c r="ER16" i="7006"/>
  <c r="ES16" i="7006"/>
  <c r="EP17" i="7006"/>
  <c r="EQ17" i="7006"/>
  <c r="ER17" i="7006"/>
  <c r="ES17" i="7006"/>
  <c r="EP18" i="7006"/>
  <c r="EQ18" i="7006"/>
  <c r="ER18" i="7006"/>
  <c r="ES18" i="7006"/>
  <c r="EP19" i="7006"/>
  <c r="EQ19" i="7006"/>
  <c r="ER19" i="7006"/>
  <c r="ES19" i="7006"/>
  <c r="EP20" i="7006"/>
  <c r="EQ20" i="7006"/>
  <c r="ER20" i="7006"/>
  <c r="ES20" i="7006"/>
  <c r="EP21" i="7006"/>
  <c r="EQ21" i="7006"/>
  <c r="ER21" i="7006"/>
  <c r="ES21" i="7006"/>
  <c r="EP22" i="7006"/>
  <c r="EQ22" i="7006"/>
  <c r="ER22" i="7006"/>
  <c r="ES22" i="7006"/>
  <c r="EV6" i="7006"/>
  <c r="EV7" i="7006"/>
  <c r="EV5" i="7006"/>
  <c r="EP5" i="7006"/>
  <c r="EQ5" i="7006"/>
  <c r="EO5" i="7006" s="1"/>
  <c r="ER5" i="7006"/>
  <c r="ES5" i="7006"/>
  <c r="EP6" i="7006"/>
  <c r="EQ6" i="7006"/>
  <c r="EO6" i="7006" s="1"/>
  <c r="ER6" i="7006"/>
  <c r="ES6" i="7006"/>
  <c r="EP7" i="7006"/>
  <c r="EQ7" i="7006"/>
  <c r="EO7" i="7006" s="1"/>
  <c r="ER7" i="7006"/>
  <c r="ES7" i="7006"/>
  <c r="ES4" i="7006"/>
  <c r="ER4" i="7006"/>
  <c r="EQ4" i="7006"/>
  <c r="EP4" i="7006"/>
  <c r="Q4" i="7006"/>
  <c r="Q5" i="7006"/>
  <c r="Q6" i="7006"/>
  <c r="Q7" i="7006"/>
  <c r="Q8" i="7006"/>
  <c r="Q9" i="7006"/>
  <c r="Q10" i="7006"/>
  <c r="Q11" i="7006"/>
  <c r="EX11" i="7006" s="1"/>
  <c r="Q12" i="7006"/>
  <c r="Q13" i="7006"/>
  <c r="EX13" i="7006" s="1"/>
  <c r="Q14" i="7006"/>
  <c r="Q15" i="7006"/>
  <c r="EX15" i="7006" s="1"/>
  <c r="Q16" i="7006"/>
  <c r="Q17" i="7006"/>
  <c r="EX17" i="7006" s="1"/>
  <c r="Q18" i="7006"/>
  <c r="Q19" i="7006"/>
  <c r="EX19" i="7006" s="1"/>
  <c r="Q20" i="7006"/>
  <c r="Q21" i="7006"/>
  <c r="EX21" i="7006" s="1"/>
  <c r="Q22" i="7006"/>
  <c r="B20" i="6911"/>
  <c r="B4" i="6911"/>
  <c r="H225" i="6847"/>
  <c r="L225" i="6847" s="1"/>
  <c r="I225" i="6847"/>
  <c r="H226" i="6847"/>
  <c r="L226" i="6847" s="1"/>
  <c r="I226" i="6847"/>
  <c r="H227" i="6847"/>
  <c r="L227" i="6847" s="1"/>
  <c r="I227" i="6847"/>
  <c r="H228" i="6847"/>
  <c r="L228" i="6847" s="1"/>
  <c r="I228" i="6847"/>
  <c r="H229" i="6847"/>
  <c r="L229" i="6847" s="1"/>
  <c r="I229" i="6847"/>
  <c r="H230" i="6847"/>
  <c r="L230" i="6847" s="1"/>
  <c r="I230" i="6847"/>
  <c r="H231" i="6847"/>
  <c r="L231" i="6847" s="1"/>
  <c r="I231" i="6847"/>
  <c r="H232" i="6847"/>
  <c r="L232" i="6847" s="1"/>
  <c r="I232" i="6847"/>
  <c r="H233" i="6847"/>
  <c r="L233" i="6847" s="1"/>
  <c r="I233" i="6847"/>
  <c r="H234" i="6847"/>
  <c r="L234" i="6847" s="1"/>
  <c r="I234" i="6847"/>
  <c r="H235" i="6847"/>
  <c r="L235" i="6847" s="1"/>
  <c r="I235" i="6847"/>
  <c r="H236" i="6847"/>
  <c r="L236" i="6847" s="1"/>
  <c r="I236" i="6847"/>
  <c r="H237" i="6847"/>
  <c r="L237" i="6847" s="1"/>
  <c r="I237" i="6847"/>
  <c r="H238" i="6847"/>
  <c r="L238" i="6847" s="1"/>
  <c r="I238" i="6847"/>
  <c r="H239" i="6847"/>
  <c r="L239" i="6847" s="1"/>
  <c r="I239" i="6847"/>
  <c r="H240" i="6847"/>
  <c r="L240" i="6847" s="1"/>
  <c r="I240" i="6847"/>
  <c r="H241" i="6847"/>
  <c r="L241" i="6847" s="1"/>
  <c r="I241" i="6847"/>
  <c r="H242" i="6847"/>
  <c r="L242" i="6847" s="1"/>
  <c r="I242" i="6847"/>
  <c r="H243" i="6847"/>
  <c r="L243" i="6847" s="1"/>
  <c r="I243" i="6847"/>
  <c r="H244" i="6847"/>
  <c r="L244" i="6847" s="1"/>
  <c r="I244" i="6847"/>
  <c r="H245" i="6847"/>
  <c r="L245" i="6847" s="1"/>
  <c r="I245" i="6847"/>
  <c r="H246" i="6847"/>
  <c r="L246" i="6847" s="1"/>
  <c r="I246" i="6847"/>
  <c r="H247" i="6847"/>
  <c r="L247" i="6847" s="1"/>
  <c r="I247" i="6847"/>
  <c r="H248" i="6847"/>
  <c r="L248" i="6847" s="1"/>
  <c r="I248" i="6847"/>
  <c r="H249" i="6847"/>
  <c r="L249" i="6847" s="1"/>
  <c r="I249" i="6847"/>
  <c r="H250" i="6847"/>
  <c r="L250" i="6847" s="1"/>
  <c r="I250" i="6847"/>
  <c r="H251" i="6847"/>
  <c r="L251" i="6847" s="1"/>
  <c r="I251" i="6847"/>
  <c r="H252" i="6847"/>
  <c r="L252" i="6847" s="1"/>
  <c r="I252" i="6847"/>
  <c r="H253" i="6847"/>
  <c r="L253" i="6847" s="1"/>
  <c r="I253" i="6847"/>
  <c r="H254" i="6847"/>
  <c r="L254" i="6847" s="1"/>
  <c r="I254" i="6847"/>
  <c r="H255" i="6847"/>
  <c r="L255" i="6847" s="1"/>
  <c r="I255" i="6847"/>
  <c r="H256" i="6847"/>
  <c r="L256" i="6847" s="1"/>
  <c r="I256" i="6847"/>
  <c r="H257" i="6847"/>
  <c r="L257" i="6847" s="1"/>
  <c r="I257" i="6847"/>
  <c r="H258" i="6847"/>
  <c r="L258" i="6847" s="1"/>
  <c r="I258" i="6847"/>
  <c r="H259" i="6847"/>
  <c r="L259" i="6847" s="1"/>
  <c r="I259" i="6847"/>
  <c r="H260" i="6847"/>
  <c r="L260" i="6847" s="1"/>
  <c r="I260" i="6847"/>
  <c r="H261" i="6847"/>
  <c r="L261" i="6847" s="1"/>
  <c r="I261" i="6847"/>
  <c r="H262" i="6847"/>
  <c r="L262" i="6847" s="1"/>
  <c r="I262" i="6847"/>
  <c r="H263" i="6847"/>
  <c r="L263" i="6847" s="1"/>
  <c r="I263" i="6847"/>
  <c r="H264" i="6847"/>
  <c r="L264" i="6847" s="1"/>
  <c r="I264" i="6847"/>
  <c r="H265" i="6847"/>
  <c r="L265" i="6847" s="1"/>
  <c r="I265" i="6847"/>
  <c r="H266" i="6847"/>
  <c r="L266" i="6847" s="1"/>
  <c r="I266" i="6847"/>
  <c r="H267" i="6847"/>
  <c r="L267" i="6847" s="1"/>
  <c r="I267" i="6847"/>
  <c r="H268" i="6847"/>
  <c r="L268" i="6847" s="1"/>
  <c r="I268" i="6847"/>
  <c r="H269" i="6847"/>
  <c r="L269" i="6847" s="1"/>
  <c r="I269" i="6847"/>
  <c r="H270" i="6847"/>
  <c r="L270" i="6847" s="1"/>
  <c r="I270" i="6847"/>
  <c r="H271" i="6847"/>
  <c r="L271" i="6847" s="1"/>
  <c r="I271" i="6847"/>
  <c r="H272" i="6847"/>
  <c r="L272" i="6847" s="1"/>
  <c r="I272" i="6847"/>
  <c r="H273" i="6847"/>
  <c r="L273" i="6847" s="1"/>
  <c r="I273" i="6847"/>
  <c r="H274" i="6847"/>
  <c r="L274" i="6847" s="1"/>
  <c r="I274" i="6847"/>
  <c r="H275" i="6847"/>
  <c r="L275" i="6847" s="1"/>
  <c r="I275" i="6847"/>
  <c r="H276" i="6847"/>
  <c r="L276" i="6847" s="1"/>
  <c r="I276" i="6847"/>
  <c r="H277" i="6847"/>
  <c r="L277" i="6847" s="1"/>
  <c r="I277" i="6847"/>
  <c r="H278" i="6847"/>
  <c r="L278" i="6847" s="1"/>
  <c r="I278" i="6847"/>
  <c r="H279" i="6847"/>
  <c r="L279" i="6847" s="1"/>
  <c r="I279" i="6847"/>
  <c r="H280" i="6847"/>
  <c r="L280" i="6847" s="1"/>
  <c r="I280" i="6847"/>
  <c r="H281" i="6847"/>
  <c r="L281" i="6847" s="1"/>
  <c r="I281" i="6847"/>
  <c r="H282" i="6847"/>
  <c r="L282" i="6847" s="1"/>
  <c r="I282" i="6847"/>
  <c r="H283" i="6847"/>
  <c r="L283" i="6847" s="1"/>
  <c r="I283" i="6847"/>
  <c r="H284" i="6847"/>
  <c r="L284" i="6847" s="1"/>
  <c r="I284" i="6847"/>
  <c r="H285" i="6847"/>
  <c r="L285" i="6847" s="1"/>
  <c r="I285" i="6847"/>
  <c r="H286" i="6847"/>
  <c r="L286" i="6847" s="1"/>
  <c r="I286" i="6847"/>
  <c r="H287" i="6847"/>
  <c r="L287" i="6847" s="1"/>
  <c r="I287" i="6847"/>
  <c r="H288" i="6847"/>
  <c r="L288" i="6847" s="1"/>
  <c r="I288" i="6847"/>
  <c r="H289" i="6847"/>
  <c r="L289" i="6847" s="1"/>
  <c r="I289" i="6847"/>
  <c r="H290" i="6847"/>
  <c r="L290" i="6847" s="1"/>
  <c r="I290" i="6847"/>
  <c r="H291" i="6847"/>
  <c r="L291" i="6847" s="1"/>
  <c r="I291" i="6847"/>
  <c r="H292" i="6847"/>
  <c r="L292" i="6847" s="1"/>
  <c r="I292" i="6847"/>
  <c r="H293" i="6847"/>
  <c r="L293" i="6847" s="1"/>
  <c r="I293" i="6847"/>
  <c r="H294" i="6847"/>
  <c r="L294" i="6847" s="1"/>
  <c r="I294" i="6847"/>
  <c r="H295" i="6847"/>
  <c r="L295" i="6847" s="1"/>
  <c r="I295" i="6847"/>
  <c r="H296" i="6847"/>
  <c r="L296" i="6847" s="1"/>
  <c r="I296" i="6847"/>
  <c r="H297" i="6847"/>
  <c r="L297" i="6847" s="1"/>
  <c r="I297" i="6847"/>
  <c r="H298" i="6847"/>
  <c r="L298" i="6847" s="1"/>
  <c r="I298" i="6847"/>
  <c r="H299" i="6847"/>
  <c r="L299" i="6847" s="1"/>
  <c r="I299" i="6847"/>
  <c r="H300" i="6847"/>
  <c r="L300" i="6847" s="1"/>
  <c r="I300" i="6847"/>
  <c r="H301" i="6847"/>
  <c r="L301" i="6847" s="1"/>
  <c r="I301" i="6847"/>
  <c r="H302" i="6847"/>
  <c r="L302" i="6847" s="1"/>
  <c r="I302" i="6847"/>
  <c r="H303" i="6847"/>
  <c r="L303" i="6847" s="1"/>
  <c r="I303" i="6847"/>
  <c r="H304" i="6847"/>
  <c r="I304" i="6847"/>
  <c r="L304" i="6847"/>
  <c r="H305" i="6847"/>
  <c r="L305" i="6847" s="1"/>
  <c r="I305" i="6847"/>
  <c r="H306" i="6847"/>
  <c r="L306" i="6847" s="1"/>
  <c r="I306" i="6847"/>
  <c r="H307" i="6847"/>
  <c r="L307" i="6847" s="1"/>
  <c r="I307" i="6847"/>
  <c r="H308" i="6847"/>
  <c r="L308" i="6847" s="1"/>
  <c r="I308" i="6847"/>
  <c r="H309" i="6847"/>
  <c r="L309" i="6847" s="1"/>
  <c r="I309" i="6847"/>
  <c r="H310" i="6847"/>
  <c r="L310" i="6847" s="1"/>
  <c r="I310" i="6847"/>
  <c r="H311" i="6847"/>
  <c r="L311" i="6847" s="1"/>
  <c r="I311" i="6847"/>
  <c r="H312" i="6847"/>
  <c r="L312" i="6847" s="1"/>
  <c r="I312" i="6847"/>
  <c r="H313" i="6847"/>
  <c r="L313" i="6847" s="1"/>
  <c r="I313" i="6847"/>
  <c r="H314" i="6847"/>
  <c r="L314" i="6847" s="1"/>
  <c r="I314" i="6847"/>
  <c r="H315" i="6847"/>
  <c r="L315" i="6847" s="1"/>
  <c r="I315" i="6847"/>
  <c r="H316" i="6847"/>
  <c r="L316" i="6847" s="1"/>
  <c r="I316" i="6847"/>
  <c r="H317" i="6847"/>
  <c r="L317" i="6847" s="1"/>
  <c r="I317" i="6847"/>
  <c r="H318" i="6847"/>
  <c r="L318" i="6847" s="1"/>
  <c r="I318" i="6847"/>
  <c r="H319" i="6847"/>
  <c r="L319" i="6847" s="1"/>
  <c r="I319" i="6847"/>
  <c r="H320" i="6847"/>
  <c r="L320" i="6847" s="1"/>
  <c r="I320" i="6847"/>
  <c r="H321" i="6847"/>
  <c r="L321" i="6847" s="1"/>
  <c r="I321" i="6847"/>
  <c r="H322" i="6847"/>
  <c r="L322" i="6847" s="1"/>
  <c r="I322" i="6847"/>
  <c r="H323" i="6847"/>
  <c r="L323" i="6847" s="1"/>
  <c r="I323" i="6847"/>
  <c r="H324" i="6847"/>
  <c r="L324" i="6847" s="1"/>
  <c r="I324" i="6847"/>
  <c r="H325" i="6847"/>
  <c r="L325" i="6847" s="1"/>
  <c r="I325" i="6847"/>
  <c r="H326" i="6847"/>
  <c r="L326" i="6847" s="1"/>
  <c r="I326" i="6847"/>
  <c r="H327" i="6847"/>
  <c r="L327" i="6847" s="1"/>
  <c r="I327" i="6847"/>
  <c r="H328" i="6847"/>
  <c r="L328" i="6847" s="1"/>
  <c r="I328" i="6847"/>
  <c r="H329" i="6847"/>
  <c r="L329" i="6847" s="1"/>
  <c r="I329" i="6847"/>
  <c r="H330" i="6847"/>
  <c r="L330" i="6847" s="1"/>
  <c r="I330" i="6847"/>
  <c r="H331" i="6847"/>
  <c r="L331" i="6847" s="1"/>
  <c r="I331" i="6847"/>
  <c r="H332" i="6847"/>
  <c r="L332" i="6847" s="1"/>
  <c r="I332" i="6847"/>
  <c r="H333" i="6847"/>
  <c r="I333" i="6847"/>
  <c r="L333" i="6847"/>
  <c r="H334" i="6847"/>
  <c r="L334" i="6847" s="1"/>
  <c r="I334" i="6847"/>
  <c r="H335" i="6847"/>
  <c r="L335" i="6847" s="1"/>
  <c r="I335" i="6847"/>
  <c r="H336" i="6847"/>
  <c r="L336" i="6847" s="1"/>
  <c r="I336" i="6847"/>
  <c r="H337" i="6847"/>
  <c r="L337" i="6847" s="1"/>
  <c r="I337" i="6847"/>
  <c r="H338" i="6847"/>
  <c r="L338" i="6847" s="1"/>
  <c r="I338" i="6847"/>
  <c r="H339" i="6847"/>
  <c r="L339" i="6847" s="1"/>
  <c r="I339" i="6847"/>
  <c r="H340" i="6847"/>
  <c r="L340" i="6847" s="1"/>
  <c r="I340" i="6847"/>
  <c r="H341" i="6847"/>
  <c r="L341" i="6847" s="1"/>
  <c r="I341" i="6847"/>
  <c r="H342" i="6847"/>
  <c r="L342" i="6847" s="1"/>
  <c r="I342" i="6847"/>
  <c r="H343" i="6847"/>
  <c r="L343" i="6847" s="1"/>
  <c r="I343" i="6847"/>
  <c r="H344" i="6847"/>
  <c r="L344" i="6847" s="1"/>
  <c r="I344" i="6847"/>
  <c r="H345" i="6847"/>
  <c r="L345" i="6847" s="1"/>
  <c r="I345" i="6847"/>
  <c r="H346" i="6847"/>
  <c r="L346" i="6847" s="1"/>
  <c r="I346" i="6847"/>
  <c r="H347" i="6847"/>
  <c r="L347" i="6847" s="1"/>
  <c r="I347" i="6847"/>
  <c r="H348" i="6847"/>
  <c r="L348" i="6847" s="1"/>
  <c r="I348" i="6847"/>
  <c r="H349" i="6847"/>
  <c r="L349" i="6847" s="1"/>
  <c r="I349" i="6847"/>
  <c r="H350" i="6847"/>
  <c r="L350" i="6847" s="1"/>
  <c r="I350" i="6847"/>
  <c r="H351" i="6847"/>
  <c r="L351" i="6847" s="1"/>
  <c r="I351" i="6847"/>
  <c r="H352" i="6847"/>
  <c r="L352" i="6847" s="1"/>
  <c r="I352" i="6847"/>
  <c r="H353" i="6847"/>
  <c r="L353" i="6847" s="1"/>
  <c r="I353" i="6847"/>
  <c r="H354" i="6847"/>
  <c r="L354" i="6847" s="1"/>
  <c r="I354" i="6847"/>
  <c r="H355" i="6847"/>
  <c r="L355" i="6847" s="1"/>
  <c r="I355" i="6847"/>
  <c r="H356" i="6847"/>
  <c r="L356" i="6847" s="1"/>
  <c r="I356" i="6847"/>
  <c r="H357" i="6847"/>
  <c r="L357" i="6847" s="1"/>
  <c r="I357" i="6847"/>
  <c r="H358" i="6847"/>
  <c r="L358" i="6847" s="1"/>
  <c r="I358" i="6847"/>
  <c r="H359" i="6847"/>
  <c r="L359" i="6847" s="1"/>
  <c r="I359" i="6847"/>
  <c r="H360" i="6847"/>
  <c r="L360" i="6847" s="1"/>
  <c r="I360" i="6847"/>
  <c r="H361" i="6847"/>
  <c r="L361" i="6847" s="1"/>
  <c r="I361" i="6847"/>
  <c r="H362" i="6847"/>
  <c r="L362" i="6847" s="1"/>
  <c r="I362" i="6847"/>
  <c r="H363" i="6847"/>
  <c r="L363" i="6847" s="1"/>
  <c r="I363" i="6847"/>
  <c r="H364" i="6847"/>
  <c r="L364" i="6847" s="1"/>
  <c r="I364" i="6847"/>
  <c r="H365" i="6847"/>
  <c r="L365" i="6847" s="1"/>
  <c r="I365" i="6847"/>
  <c r="H366" i="6847"/>
  <c r="L366" i="6847" s="1"/>
  <c r="I366" i="6847"/>
  <c r="H367" i="6847"/>
  <c r="L367" i="6847" s="1"/>
  <c r="I367" i="6847"/>
  <c r="H368" i="6847"/>
  <c r="L368" i="6847" s="1"/>
  <c r="I368" i="6847"/>
  <c r="H369" i="6847"/>
  <c r="L369" i="6847" s="1"/>
  <c r="I369" i="6847"/>
  <c r="H370" i="6847"/>
  <c r="L370" i="6847" s="1"/>
  <c r="I370" i="6847"/>
  <c r="H371" i="6847"/>
  <c r="L371" i="6847" s="1"/>
  <c r="I371" i="6847"/>
  <c r="H372" i="6847"/>
  <c r="L372" i="6847" s="1"/>
  <c r="I372" i="6847"/>
  <c r="H373" i="6847"/>
  <c r="L373" i="6847" s="1"/>
  <c r="I373" i="6847"/>
  <c r="H374" i="6847"/>
  <c r="L374" i="6847" s="1"/>
  <c r="I374" i="6847"/>
  <c r="H375" i="6847"/>
  <c r="L375" i="6847" s="1"/>
  <c r="I375" i="6847"/>
  <c r="H376" i="6847"/>
  <c r="L376" i="6847" s="1"/>
  <c r="I376" i="6847"/>
  <c r="H377" i="6847"/>
  <c r="L377" i="6847" s="1"/>
  <c r="I377" i="6847"/>
  <c r="H223" i="6847"/>
  <c r="L223" i="6847" s="1"/>
  <c r="I223" i="6847"/>
  <c r="H224" i="6847"/>
  <c r="L224" i="6847" s="1"/>
  <c r="I224" i="6847"/>
  <c r="A223" i="6847"/>
  <c r="A224" i="6847"/>
  <c r="A225" i="6847"/>
  <c r="A226" i="6847"/>
  <c r="A227" i="6847"/>
  <c r="A228" i="6847"/>
  <c r="A229" i="6847"/>
  <c r="A230" i="6847"/>
  <c r="A231" i="6847"/>
  <c r="A232" i="6847"/>
  <c r="A233" i="6847"/>
  <c r="A234" i="6847"/>
  <c r="A235" i="6847"/>
  <c r="A236" i="6847"/>
  <c r="A237" i="6847"/>
  <c r="A238" i="6847"/>
  <c r="A239" i="6847"/>
  <c r="A240" i="6847"/>
  <c r="A241" i="6847"/>
  <c r="A242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54" i="6847"/>
  <c r="A255" i="6847"/>
  <c r="A256" i="6847"/>
  <c r="A257" i="6847"/>
  <c r="A258" i="6847"/>
  <c r="A259" i="6847"/>
  <c r="A260" i="6847"/>
  <c r="A261" i="6847"/>
  <c r="A262" i="6847"/>
  <c r="A263" i="6847"/>
  <c r="A264" i="6847"/>
  <c r="A265" i="6847"/>
  <c r="A266" i="6847"/>
  <c r="A267" i="6847"/>
  <c r="A268" i="6847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A280" i="6847"/>
  <c r="A281" i="6847"/>
  <c r="A282" i="6847"/>
  <c r="A283" i="6847"/>
  <c r="A284" i="6847"/>
  <c r="A285" i="6847"/>
  <c r="A286" i="6847"/>
  <c r="A287" i="6847"/>
  <c r="A288" i="6847"/>
  <c r="A289" i="6847"/>
  <c r="A290" i="6847"/>
  <c r="A291" i="6847"/>
  <c r="A292" i="6847"/>
  <c r="A293" i="6847"/>
  <c r="A294" i="6847"/>
  <c r="A295" i="6847"/>
  <c r="A296" i="6847"/>
  <c r="A297" i="6847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A332" i="6847"/>
  <c r="A333" i="6847"/>
  <c r="A334" i="6847"/>
  <c r="A335" i="6847"/>
  <c r="A336" i="6847"/>
  <c r="A337" i="6847"/>
  <c r="A338" i="6847"/>
  <c r="A339" i="6847"/>
  <c r="A340" i="6847"/>
  <c r="A341" i="6847"/>
  <c r="A342" i="6847"/>
  <c r="A343" i="6847"/>
  <c r="A344" i="6847"/>
  <c r="A345" i="6847"/>
  <c r="A346" i="6847"/>
  <c r="A347" i="6847"/>
  <c r="A348" i="6847"/>
  <c r="A349" i="6847"/>
  <c r="A350" i="6847"/>
  <c r="A351" i="6847"/>
  <c r="A352" i="6847"/>
  <c r="A353" i="6847"/>
  <c r="A354" i="6847"/>
  <c r="A355" i="6847"/>
  <c r="A356" i="6847"/>
  <c r="A357" i="6847"/>
  <c r="A358" i="6847"/>
  <c r="A359" i="6847"/>
  <c r="A360" i="6847"/>
  <c r="A361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172" i="6847"/>
  <c r="A173" i="6847"/>
  <c r="A174" i="6847"/>
  <c r="A175" i="6847"/>
  <c r="A176" i="6847"/>
  <c r="A177" i="6847"/>
  <c r="A178" i="6847"/>
  <c r="A179" i="6847"/>
  <c r="A180" i="6847"/>
  <c r="A181" i="6847"/>
  <c r="A182" i="6847"/>
  <c r="A183" i="6847"/>
  <c r="A184" i="6847"/>
  <c r="A185" i="6847"/>
  <c r="A186" i="6847"/>
  <c r="A187" i="6847"/>
  <c r="A188" i="6847"/>
  <c r="A189" i="6847"/>
  <c r="A190" i="6847"/>
  <c r="A191" i="6847"/>
  <c r="A192" i="6847"/>
  <c r="A193" i="6847"/>
  <c r="A194" i="6847"/>
  <c r="A195" i="6847"/>
  <c r="A196" i="6847"/>
  <c r="A197" i="6847"/>
  <c r="A198" i="6847"/>
  <c r="A199" i="6847"/>
  <c r="A200" i="6847"/>
  <c r="A201" i="6847"/>
  <c r="A202" i="6847"/>
  <c r="A203" i="6847"/>
  <c r="A204" i="6847"/>
  <c r="A205" i="6847"/>
  <c r="A206" i="6847"/>
  <c r="A207" i="6847"/>
  <c r="A208" i="6847"/>
  <c r="A209" i="6847"/>
  <c r="A210" i="6847"/>
  <c r="A211" i="6847"/>
  <c r="A212" i="6847"/>
  <c r="A213" i="6847"/>
  <c r="A214" i="6847"/>
  <c r="A215" i="6847"/>
  <c r="A216" i="6847"/>
  <c r="A217" i="6847"/>
  <c r="A218" i="6847"/>
  <c r="A219" i="6847"/>
  <c r="A220" i="6847"/>
  <c r="A221" i="6847"/>
  <c r="A222" i="6847"/>
  <c r="H174" i="6847"/>
  <c r="L174" i="6847" s="1"/>
  <c r="I174" i="6847"/>
  <c r="H175" i="6847"/>
  <c r="L175" i="6847" s="1"/>
  <c r="I175" i="6847"/>
  <c r="H176" i="6847"/>
  <c r="L176" i="6847" s="1"/>
  <c r="I176" i="6847"/>
  <c r="H177" i="6847"/>
  <c r="L177" i="6847" s="1"/>
  <c r="I177" i="6847"/>
  <c r="H178" i="6847"/>
  <c r="L178" i="6847" s="1"/>
  <c r="I178" i="6847"/>
  <c r="H179" i="6847"/>
  <c r="L179" i="6847" s="1"/>
  <c r="I179" i="6847"/>
  <c r="H180" i="6847"/>
  <c r="L180" i="6847" s="1"/>
  <c r="I180" i="6847"/>
  <c r="H181" i="6847"/>
  <c r="L181" i="6847" s="1"/>
  <c r="I181" i="6847"/>
  <c r="H182" i="6847"/>
  <c r="L182" i="6847" s="1"/>
  <c r="I182" i="6847"/>
  <c r="H183" i="6847"/>
  <c r="L183" i="6847" s="1"/>
  <c r="I183" i="6847"/>
  <c r="H184" i="6847"/>
  <c r="L184" i="6847" s="1"/>
  <c r="I184" i="6847"/>
  <c r="H185" i="6847"/>
  <c r="L185" i="6847" s="1"/>
  <c r="I185" i="6847"/>
  <c r="H186" i="6847"/>
  <c r="L186" i="6847" s="1"/>
  <c r="I186" i="6847"/>
  <c r="H187" i="6847"/>
  <c r="L187" i="6847" s="1"/>
  <c r="I187" i="6847"/>
  <c r="H188" i="6847"/>
  <c r="L188" i="6847" s="1"/>
  <c r="I188" i="6847"/>
  <c r="H189" i="6847"/>
  <c r="L189" i="6847" s="1"/>
  <c r="I189" i="6847"/>
  <c r="H190" i="6847"/>
  <c r="L190" i="6847" s="1"/>
  <c r="I190" i="6847"/>
  <c r="H191" i="6847"/>
  <c r="L191" i="6847" s="1"/>
  <c r="I191" i="6847"/>
  <c r="H192" i="6847"/>
  <c r="L192" i="6847" s="1"/>
  <c r="I192" i="6847"/>
  <c r="H193" i="6847"/>
  <c r="L193" i="6847" s="1"/>
  <c r="I193" i="6847"/>
  <c r="H194" i="6847"/>
  <c r="L194" i="6847" s="1"/>
  <c r="I194" i="6847"/>
  <c r="H195" i="6847"/>
  <c r="L195" i="6847" s="1"/>
  <c r="I195" i="6847"/>
  <c r="H196" i="6847"/>
  <c r="L196" i="6847" s="1"/>
  <c r="I196" i="6847"/>
  <c r="H197" i="6847"/>
  <c r="L197" i="6847" s="1"/>
  <c r="I197" i="6847"/>
  <c r="H198" i="6847"/>
  <c r="L198" i="6847" s="1"/>
  <c r="I198" i="6847"/>
  <c r="H199" i="6847"/>
  <c r="L199" i="6847" s="1"/>
  <c r="I199" i="6847"/>
  <c r="H200" i="6847"/>
  <c r="L200" i="6847" s="1"/>
  <c r="I200" i="6847"/>
  <c r="H201" i="6847"/>
  <c r="L201" i="6847" s="1"/>
  <c r="I201" i="6847"/>
  <c r="H202" i="6847"/>
  <c r="L202" i="6847" s="1"/>
  <c r="I202" i="6847"/>
  <c r="H203" i="6847"/>
  <c r="L203" i="6847" s="1"/>
  <c r="I203" i="6847"/>
  <c r="H204" i="6847"/>
  <c r="L204" i="6847" s="1"/>
  <c r="I204" i="6847"/>
  <c r="H205" i="6847"/>
  <c r="L205" i="6847" s="1"/>
  <c r="I205" i="6847"/>
  <c r="H206" i="6847"/>
  <c r="L206" i="6847" s="1"/>
  <c r="I206" i="6847"/>
  <c r="H207" i="6847"/>
  <c r="L207" i="6847" s="1"/>
  <c r="I207" i="6847"/>
  <c r="H208" i="6847"/>
  <c r="L208" i="6847" s="1"/>
  <c r="I208" i="6847"/>
  <c r="H209" i="6847"/>
  <c r="L209" i="6847" s="1"/>
  <c r="I209" i="6847"/>
  <c r="H210" i="6847"/>
  <c r="L210" i="6847" s="1"/>
  <c r="I210" i="6847"/>
  <c r="H211" i="6847"/>
  <c r="L211" i="6847" s="1"/>
  <c r="I211" i="6847"/>
  <c r="H212" i="6847"/>
  <c r="L212" i="6847" s="1"/>
  <c r="I212" i="6847"/>
  <c r="H213" i="6847"/>
  <c r="L213" i="6847" s="1"/>
  <c r="I213" i="6847"/>
  <c r="H214" i="6847"/>
  <c r="L214" i="6847" s="1"/>
  <c r="I214" i="6847"/>
  <c r="H215" i="6847"/>
  <c r="L215" i="6847" s="1"/>
  <c r="I215" i="6847"/>
  <c r="H216" i="6847"/>
  <c r="L216" i="6847" s="1"/>
  <c r="I216" i="6847"/>
  <c r="H217" i="6847"/>
  <c r="L217" i="6847" s="1"/>
  <c r="I217" i="6847"/>
  <c r="H218" i="6847"/>
  <c r="L218" i="6847" s="1"/>
  <c r="I218" i="6847"/>
  <c r="H219" i="6847"/>
  <c r="L219" i="6847" s="1"/>
  <c r="I219" i="6847"/>
  <c r="H220" i="6847"/>
  <c r="L220" i="6847" s="1"/>
  <c r="I220" i="6847"/>
  <c r="H221" i="6847"/>
  <c r="L221" i="6847" s="1"/>
  <c r="I221" i="6847"/>
  <c r="H222" i="6847"/>
  <c r="L222" i="6847" s="1"/>
  <c r="I222" i="6847"/>
  <c r="H172" i="6847"/>
  <c r="L172" i="6847" s="1"/>
  <c r="I172" i="6847"/>
  <c r="H173" i="6847"/>
  <c r="L173" i="6847" s="1"/>
  <c r="I173" i="6847"/>
  <c r="A171" i="6847"/>
  <c r="A170" i="6847"/>
  <c r="A169" i="6847"/>
  <c r="A168" i="6847"/>
  <c r="A167" i="6847"/>
  <c r="A166" i="6847"/>
  <c r="A165" i="6847"/>
  <c r="A164" i="6847"/>
  <c r="A163" i="6847"/>
  <c r="A162" i="6847"/>
  <c r="A161" i="6847"/>
  <c r="A160" i="6847"/>
  <c r="A159" i="6847"/>
  <c r="A158" i="6847"/>
  <c r="A157" i="6847"/>
  <c r="A156" i="6847"/>
  <c r="A155" i="6847"/>
  <c r="A154" i="6847"/>
  <c r="H154" i="6847"/>
  <c r="L154" i="6847" s="1"/>
  <c r="I154" i="6847"/>
  <c r="H155" i="6847"/>
  <c r="L155" i="6847" s="1"/>
  <c r="I155" i="6847"/>
  <c r="H156" i="6847"/>
  <c r="L156" i="6847" s="1"/>
  <c r="I156" i="6847"/>
  <c r="H157" i="6847"/>
  <c r="L157" i="6847" s="1"/>
  <c r="I157" i="6847"/>
  <c r="H158" i="6847"/>
  <c r="L158" i="6847" s="1"/>
  <c r="I158" i="6847"/>
  <c r="H159" i="6847"/>
  <c r="L159" i="6847" s="1"/>
  <c r="I159" i="6847"/>
  <c r="H160" i="6847"/>
  <c r="L160" i="6847" s="1"/>
  <c r="I160" i="6847"/>
  <c r="H161" i="6847"/>
  <c r="L161" i="6847" s="1"/>
  <c r="I161" i="6847"/>
  <c r="H162" i="6847"/>
  <c r="L162" i="6847" s="1"/>
  <c r="I162" i="6847"/>
  <c r="H163" i="6847"/>
  <c r="L163" i="6847" s="1"/>
  <c r="I163" i="6847"/>
  <c r="H164" i="6847"/>
  <c r="L164" i="6847" s="1"/>
  <c r="I164" i="6847"/>
  <c r="H165" i="6847"/>
  <c r="L165" i="6847" s="1"/>
  <c r="I165" i="6847"/>
  <c r="H166" i="6847"/>
  <c r="L166" i="6847" s="1"/>
  <c r="I166" i="6847"/>
  <c r="H167" i="6847"/>
  <c r="L167" i="6847" s="1"/>
  <c r="I167" i="6847"/>
  <c r="H168" i="6847"/>
  <c r="L168" i="6847" s="1"/>
  <c r="I168" i="6847"/>
  <c r="H169" i="6847"/>
  <c r="L169" i="6847" s="1"/>
  <c r="I169" i="6847"/>
  <c r="H170" i="6847"/>
  <c r="L170" i="6847" s="1"/>
  <c r="I170" i="6847"/>
  <c r="H171" i="6847"/>
  <c r="L171" i="6847" s="1"/>
  <c r="I171" i="6847"/>
  <c r="A153" i="6847"/>
  <c r="A152" i="6847"/>
  <c r="A151" i="6847"/>
  <c r="A150" i="6847"/>
  <c r="A149" i="6847"/>
  <c r="H149" i="6847"/>
  <c r="L149" i="6847" s="1"/>
  <c r="I149" i="6847"/>
  <c r="H150" i="6847"/>
  <c r="L150" i="6847" s="1"/>
  <c r="I150" i="6847"/>
  <c r="H151" i="6847"/>
  <c r="L151" i="6847" s="1"/>
  <c r="I151" i="6847"/>
  <c r="H152" i="6847"/>
  <c r="L152" i="6847" s="1"/>
  <c r="I152" i="6847"/>
  <c r="H153" i="6847"/>
  <c r="L153" i="6847" s="1"/>
  <c r="I153" i="6847"/>
  <c r="AO4" i="7003"/>
  <c r="AP4" i="7003"/>
  <c r="AR4" i="7003" s="1"/>
  <c r="AQ4" i="7003"/>
  <c r="AO5" i="7003"/>
  <c r="AP5" i="7003"/>
  <c r="AR5" i="7003" s="1"/>
  <c r="AQ5" i="7003"/>
  <c r="AO6" i="7003"/>
  <c r="AP6" i="7003"/>
  <c r="AR6" i="7003" s="1"/>
  <c r="AQ6" i="7003"/>
  <c r="AO7" i="7003"/>
  <c r="AP7" i="7003"/>
  <c r="AR7" i="7003" s="1"/>
  <c r="AQ7" i="7003"/>
  <c r="AO8" i="7003"/>
  <c r="AP8" i="7003"/>
  <c r="AR8" i="7003" s="1"/>
  <c r="AQ8" i="7003"/>
  <c r="AO9" i="7003"/>
  <c r="AP9" i="7003"/>
  <c r="AR9" i="7003" s="1"/>
  <c r="AQ9" i="7003"/>
  <c r="AO10" i="7003"/>
  <c r="AP10" i="7003"/>
  <c r="AR10" i="7003" s="1"/>
  <c r="AQ10" i="7003"/>
  <c r="AO11" i="7003"/>
  <c r="AP11" i="7003"/>
  <c r="AR11" i="7003" s="1"/>
  <c r="AQ11" i="7003"/>
  <c r="AO12" i="7003"/>
  <c r="AP12" i="7003"/>
  <c r="AR12" i="7003" s="1"/>
  <c r="AQ12" i="7003"/>
  <c r="AO13" i="7003"/>
  <c r="AP13" i="7003"/>
  <c r="AR13" i="7003" s="1"/>
  <c r="AQ13" i="7003"/>
  <c r="AO14" i="7003"/>
  <c r="AP14" i="7003"/>
  <c r="AR14" i="7003" s="1"/>
  <c r="AQ14" i="7003"/>
  <c r="AO15" i="7003"/>
  <c r="AP15" i="7003"/>
  <c r="AR15" i="7003" s="1"/>
  <c r="AQ15" i="7003"/>
  <c r="AO16" i="7003"/>
  <c r="AP16" i="7003"/>
  <c r="AR16" i="7003" s="1"/>
  <c r="AQ16" i="7003"/>
  <c r="AO17" i="7003"/>
  <c r="AP17" i="7003"/>
  <c r="AR17" i="7003" s="1"/>
  <c r="AQ17" i="7003"/>
  <c r="AO18" i="7003"/>
  <c r="AP18" i="7003"/>
  <c r="AR18" i="7003" s="1"/>
  <c r="AQ18" i="7003"/>
  <c r="AO19" i="7003"/>
  <c r="AP19" i="7003"/>
  <c r="AR19" i="7003" s="1"/>
  <c r="AQ19" i="7003"/>
  <c r="AO20" i="7003"/>
  <c r="AP20" i="7003"/>
  <c r="AR20" i="7003" s="1"/>
  <c r="AQ20" i="7003"/>
  <c r="AO21" i="7003"/>
  <c r="AP21" i="7003"/>
  <c r="AR21" i="7003" s="1"/>
  <c r="AQ21" i="7003"/>
  <c r="AO22" i="7003"/>
  <c r="AP22" i="7003"/>
  <c r="AR22" i="7003" s="1"/>
  <c r="AQ22" i="7003"/>
  <c r="AO23" i="7003"/>
  <c r="AP23" i="7003"/>
  <c r="AR23" i="7003" s="1"/>
  <c r="AQ23" i="7003"/>
  <c r="AO24" i="7003"/>
  <c r="AP24" i="7003"/>
  <c r="AR24" i="7003" s="1"/>
  <c r="AQ24" i="7003"/>
  <c r="AO26" i="7005"/>
  <c r="AP26" i="7005"/>
  <c r="AR26" i="7005" s="1"/>
  <c r="AQ26" i="7005"/>
  <c r="AO27" i="7005"/>
  <c r="AP27" i="7005"/>
  <c r="AR27" i="7005" s="1"/>
  <c r="AQ27" i="7005"/>
  <c r="AO28" i="7005"/>
  <c r="AP28" i="7005"/>
  <c r="AR28" i="7005" s="1"/>
  <c r="AQ28" i="7005"/>
  <c r="AO29" i="7005"/>
  <c r="AP29" i="7005"/>
  <c r="AR29" i="7005" s="1"/>
  <c r="AQ29" i="7005"/>
  <c r="AO30" i="7005"/>
  <c r="AP30" i="7005"/>
  <c r="AR30" i="7005" s="1"/>
  <c r="AQ30" i="7005"/>
  <c r="AO31" i="7005"/>
  <c r="AP31" i="7005"/>
  <c r="AR31" i="7005" s="1"/>
  <c r="AQ31" i="7005"/>
  <c r="AO32" i="7005"/>
  <c r="AP32" i="7005"/>
  <c r="AQ32" i="7005"/>
  <c r="AR32" i="7005"/>
  <c r="AO33" i="7005"/>
  <c r="AP33" i="7005"/>
  <c r="AQ33" i="7005"/>
  <c r="AR33" i="7005"/>
  <c r="AO34" i="7005"/>
  <c r="AP34" i="7005"/>
  <c r="AR34" i="7005" s="1"/>
  <c r="AQ34" i="7005"/>
  <c r="AO35" i="7005"/>
  <c r="AP35" i="7005"/>
  <c r="AR35" i="7005" s="1"/>
  <c r="AQ35" i="7005"/>
  <c r="AO36" i="7005"/>
  <c r="AP36" i="7005"/>
  <c r="AR36" i="7005" s="1"/>
  <c r="AQ36" i="7005"/>
  <c r="AO37" i="7005"/>
  <c r="AP37" i="7005"/>
  <c r="AR37" i="7005" s="1"/>
  <c r="AQ37" i="7005"/>
  <c r="AO38" i="7005"/>
  <c r="AP38" i="7005"/>
  <c r="AR38" i="7005" s="1"/>
  <c r="AQ38" i="7005"/>
  <c r="AO39" i="7005"/>
  <c r="AP39" i="7005"/>
  <c r="AR39" i="7005" s="1"/>
  <c r="AQ39" i="7005"/>
  <c r="AO40" i="7005"/>
  <c r="AP40" i="7005"/>
  <c r="AR40" i="7005" s="1"/>
  <c r="AQ40" i="7005"/>
  <c r="AO41" i="7005"/>
  <c r="AP41" i="7005"/>
  <c r="AR41" i="7005" s="1"/>
  <c r="AQ41" i="7005"/>
  <c r="AO42" i="7005"/>
  <c r="AP42" i="7005"/>
  <c r="AR42" i="7005" s="1"/>
  <c r="AQ42" i="7005"/>
  <c r="AO43" i="7005"/>
  <c r="AP43" i="7005"/>
  <c r="AR43" i="7005" s="1"/>
  <c r="AQ43" i="7005"/>
  <c r="AO44" i="7005"/>
  <c r="AP44" i="7005"/>
  <c r="AR44" i="7005" s="1"/>
  <c r="AQ44" i="7005"/>
  <c r="AO45" i="7005"/>
  <c r="AP45" i="7005"/>
  <c r="AR45" i="7005" s="1"/>
  <c r="AQ45" i="7005"/>
  <c r="AO46" i="7005"/>
  <c r="AP46" i="7005"/>
  <c r="AR46" i="7005" s="1"/>
  <c r="AQ46" i="7005"/>
  <c r="AO47" i="7005"/>
  <c r="AP47" i="7005"/>
  <c r="AR47" i="7005" s="1"/>
  <c r="AQ47" i="7005"/>
  <c r="AO48" i="7005"/>
  <c r="AP48" i="7005"/>
  <c r="AR48" i="7005" s="1"/>
  <c r="AQ48" i="7005"/>
  <c r="AO49" i="7005"/>
  <c r="AP49" i="7005"/>
  <c r="AR49" i="7005" s="1"/>
  <c r="AQ49" i="7005"/>
  <c r="AO50" i="7005"/>
  <c r="AP50" i="7005"/>
  <c r="AR50" i="7005" s="1"/>
  <c r="AQ50" i="7005"/>
  <c r="AO51" i="7005"/>
  <c r="AP51" i="7005"/>
  <c r="AR51" i="7005" s="1"/>
  <c r="AQ51" i="7005"/>
  <c r="AO52" i="7005"/>
  <c r="AP52" i="7005"/>
  <c r="AR52" i="7005" s="1"/>
  <c r="AQ52" i="7005"/>
  <c r="AO53" i="7005"/>
  <c r="AP53" i="7005"/>
  <c r="AR53" i="7005" s="1"/>
  <c r="AQ53" i="7005"/>
  <c r="AO54" i="7005"/>
  <c r="AP54" i="7005"/>
  <c r="AR54" i="7005" s="1"/>
  <c r="AQ54" i="7005"/>
  <c r="AO55" i="7005"/>
  <c r="AP55" i="7005"/>
  <c r="AR55" i="7005" s="1"/>
  <c r="AQ55" i="7005"/>
  <c r="AO56" i="7005"/>
  <c r="AP56" i="7005"/>
  <c r="AR56" i="7005" s="1"/>
  <c r="AQ56" i="7005"/>
  <c r="AO57" i="7005"/>
  <c r="AP57" i="7005"/>
  <c r="AR57" i="7005" s="1"/>
  <c r="AQ57" i="7005"/>
  <c r="AO58" i="7005"/>
  <c r="AP58" i="7005"/>
  <c r="AR58" i="7005" s="1"/>
  <c r="AQ58" i="7005"/>
  <c r="AO59" i="7005"/>
  <c r="AP59" i="7005"/>
  <c r="AR59" i="7005" s="1"/>
  <c r="AQ59" i="7005"/>
  <c r="AO60" i="7005"/>
  <c r="AP60" i="7005"/>
  <c r="AR60" i="7005" s="1"/>
  <c r="AQ60" i="7005"/>
  <c r="AO61" i="7005"/>
  <c r="AP61" i="7005"/>
  <c r="AR61" i="7005" s="1"/>
  <c r="AQ61" i="7005"/>
  <c r="AO62" i="7005"/>
  <c r="AP62" i="7005"/>
  <c r="AR62" i="7005" s="1"/>
  <c r="AQ62" i="7005"/>
  <c r="AO63" i="7005"/>
  <c r="AP63" i="7005"/>
  <c r="AR63" i="7005" s="1"/>
  <c r="AQ63" i="7005"/>
  <c r="AO64" i="7005"/>
  <c r="AP64" i="7005"/>
  <c r="AR64" i="7005" s="1"/>
  <c r="AQ64" i="7005"/>
  <c r="AO65" i="7005"/>
  <c r="AP65" i="7005"/>
  <c r="AR65" i="7005" s="1"/>
  <c r="AQ65" i="7005"/>
  <c r="AO66" i="7005"/>
  <c r="AP66" i="7005"/>
  <c r="AR66" i="7005" s="1"/>
  <c r="AQ66" i="7005"/>
  <c r="AO67" i="7005"/>
  <c r="AP67" i="7005"/>
  <c r="AR67" i="7005" s="1"/>
  <c r="AQ67" i="7005"/>
  <c r="AO68" i="7005"/>
  <c r="AP68" i="7005"/>
  <c r="AR68" i="7005" s="1"/>
  <c r="AQ68" i="7005"/>
  <c r="AO69" i="7005"/>
  <c r="AP69" i="7005"/>
  <c r="AR69" i="7005" s="1"/>
  <c r="AQ69" i="7005"/>
  <c r="AO70" i="7005"/>
  <c r="AP70" i="7005"/>
  <c r="AR70" i="7005" s="1"/>
  <c r="AQ70" i="7005"/>
  <c r="AO71" i="7005"/>
  <c r="AP71" i="7005"/>
  <c r="AR71" i="7005" s="1"/>
  <c r="AQ71" i="7005"/>
  <c r="AO72" i="7005"/>
  <c r="AP72" i="7005"/>
  <c r="AR72" i="7005" s="1"/>
  <c r="AQ72" i="7005"/>
  <c r="AO73" i="7005"/>
  <c r="AP73" i="7005"/>
  <c r="AR73" i="7005" s="1"/>
  <c r="AQ73" i="7005"/>
  <c r="AO74" i="7005"/>
  <c r="AP74" i="7005"/>
  <c r="AR74" i="7005" s="1"/>
  <c r="AQ74" i="7005"/>
  <c r="AO75" i="7005"/>
  <c r="AP75" i="7005"/>
  <c r="AR75" i="7005" s="1"/>
  <c r="AQ75" i="7005"/>
  <c r="AO76" i="7005"/>
  <c r="AP76" i="7005"/>
  <c r="AR76" i="7005" s="1"/>
  <c r="AQ76" i="7005"/>
  <c r="AO77" i="7005"/>
  <c r="AP77" i="7005"/>
  <c r="AR77" i="7005" s="1"/>
  <c r="AQ77" i="7005"/>
  <c r="AO78" i="7005"/>
  <c r="AP78" i="7005"/>
  <c r="AR78" i="7005" s="1"/>
  <c r="AQ78" i="7005"/>
  <c r="AO79" i="7005"/>
  <c r="AP79" i="7005"/>
  <c r="AR79" i="7005" s="1"/>
  <c r="AQ79" i="7005"/>
  <c r="AO80" i="7005"/>
  <c r="AP80" i="7005"/>
  <c r="AR80" i="7005" s="1"/>
  <c r="AQ80" i="7005"/>
  <c r="AO81" i="7005"/>
  <c r="AP81" i="7005"/>
  <c r="AR81" i="7005" s="1"/>
  <c r="AQ81" i="7005"/>
  <c r="AO82" i="7005"/>
  <c r="AP82" i="7005"/>
  <c r="AR82" i="7005" s="1"/>
  <c r="AQ82" i="7005"/>
  <c r="AO83" i="7005"/>
  <c r="AP83" i="7005"/>
  <c r="AR83" i="7005" s="1"/>
  <c r="AQ83" i="7005"/>
  <c r="AO84" i="7005"/>
  <c r="AP84" i="7005"/>
  <c r="AR84" i="7005" s="1"/>
  <c r="AQ84" i="7005"/>
  <c r="AO85" i="7005"/>
  <c r="AP85" i="7005"/>
  <c r="AR85" i="7005" s="1"/>
  <c r="AQ85" i="7005"/>
  <c r="AO86" i="7005"/>
  <c r="AP86" i="7005"/>
  <c r="AR86" i="7005" s="1"/>
  <c r="AQ86" i="7005"/>
  <c r="AO87" i="7005"/>
  <c r="AP87" i="7005"/>
  <c r="AR87" i="7005" s="1"/>
  <c r="AQ87" i="7005"/>
  <c r="AO88" i="7005"/>
  <c r="AP88" i="7005"/>
  <c r="AR88" i="7005" s="1"/>
  <c r="AQ88" i="7005"/>
  <c r="AO89" i="7005"/>
  <c r="AP89" i="7005"/>
  <c r="AR89" i="7005" s="1"/>
  <c r="AQ89" i="7005"/>
  <c r="AO90" i="7005"/>
  <c r="AP90" i="7005"/>
  <c r="AR90" i="7005" s="1"/>
  <c r="AQ90" i="7005"/>
  <c r="AO91" i="7005"/>
  <c r="AP91" i="7005"/>
  <c r="AR91" i="7005" s="1"/>
  <c r="AQ91" i="7005"/>
  <c r="AO92" i="7005"/>
  <c r="AP92" i="7005"/>
  <c r="AR92" i="7005" s="1"/>
  <c r="AQ92" i="7005"/>
  <c r="AO93" i="7005"/>
  <c r="AP93" i="7005"/>
  <c r="AR93" i="7005" s="1"/>
  <c r="AQ93" i="7005"/>
  <c r="AO94" i="7005"/>
  <c r="AP94" i="7005"/>
  <c r="AR94" i="7005" s="1"/>
  <c r="AQ94" i="7005"/>
  <c r="AO95" i="7005"/>
  <c r="AP95" i="7005"/>
  <c r="AR95" i="7005" s="1"/>
  <c r="AQ95" i="7005"/>
  <c r="AO96" i="7005"/>
  <c r="AP96" i="7005"/>
  <c r="AR96" i="7005" s="1"/>
  <c r="AQ96" i="7005"/>
  <c r="AO97" i="7005"/>
  <c r="AP97" i="7005"/>
  <c r="AR97" i="7005" s="1"/>
  <c r="AQ97" i="7005"/>
  <c r="AO98" i="7005"/>
  <c r="AP98" i="7005"/>
  <c r="AR98" i="7005" s="1"/>
  <c r="AQ98" i="7005"/>
  <c r="AO99" i="7005"/>
  <c r="AP99" i="7005"/>
  <c r="AR99" i="7005" s="1"/>
  <c r="AQ99" i="7005"/>
  <c r="AO100" i="7005"/>
  <c r="AP100" i="7005"/>
  <c r="AR100" i="7005" s="1"/>
  <c r="AQ100" i="7005"/>
  <c r="AO101" i="7005"/>
  <c r="AP101" i="7005"/>
  <c r="AR101" i="7005" s="1"/>
  <c r="AQ101" i="7005"/>
  <c r="AO102" i="7005"/>
  <c r="AP102" i="7005"/>
  <c r="AR102" i="7005" s="1"/>
  <c r="AQ102" i="7005"/>
  <c r="AO103" i="7005"/>
  <c r="AP103" i="7005"/>
  <c r="AR103" i="7005" s="1"/>
  <c r="AQ103" i="7005"/>
  <c r="AO104" i="7005"/>
  <c r="AP104" i="7005"/>
  <c r="AR104" i="7005" s="1"/>
  <c r="AQ104" i="7005"/>
  <c r="AO105" i="7005"/>
  <c r="AP105" i="7005"/>
  <c r="AR105" i="7005" s="1"/>
  <c r="AQ105" i="7005"/>
  <c r="AO106" i="7005"/>
  <c r="AP106" i="7005"/>
  <c r="AR106" i="7005" s="1"/>
  <c r="AQ106" i="7005"/>
  <c r="AO107" i="7005"/>
  <c r="AP107" i="7005"/>
  <c r="AR107" i="7005" s="1"/>
  <c r="AQ107" i="7005"/>
  <c r="AO108" i="7005"/>
  <c r="AP108" i="7005"/>
  <c r="AR108" i="7005" s="1"/>
  <c r="AQ108" i="7005"/>
  <c r="AO109" i="7005"/>
  <c r="AP109" i="7005"/>
  <c r="AR109" i="7005" s="1"/>
  <c r="AQ109" i="7005"/>
  <c r="AO110" i="7005"/>
  <c r="AP110" i="7005"/>
  <c r="AR110" i="7005" s="1"/>
  <c r="AQ110" i="7005"/>
  <c r="AO111" i="7005"/>
  <c r="AP111" i="7005"/>
  <c r="AR111" i="7005" s="1"/>
  <c r="AQ111" i="7005"/>
  <c r="AO112" i="7005"/>
  <c r="AP112" i="7005"/>
  <c r="AR112" i="7005" s="1"/>
  <c r="AQ112" i="7005"/>
  <c r="AO113" i="7005"/>
  <c r="AP113" i="7005"/>
  <c r="AR113" i="7005" s="1"/>
  <c r="AQ113" i="7005"/>
  <c r="AO114" i="7005"/>
  <c r="AP114" i="7005"/>
  <c r="AR114" i="7005" s="1"/>
  <c r="AQ114" i="7005"/>
  <c r="AO115" i="7005"/>
  <c r="AP115" i="7005"/>
  <c r="AR115" i="7005" s="1"/>
  <c r="AQ115" i="7005"/>
  <c r="AO116" i="7005"/>
  <c r="AP116" i="7005"/>
  <c r="AR116" i="7005" s="1"/>
  <c r="AQ116" i="7005"/>
  <c r="AO117" i="7005"/>
  <c r="AP117" i="7005"/>
  <c r="AR117" i="7005" s="1"/>
  <c r="AQ117" i="7005"/>
  <c r="AO118" i="7005"/>
  <c r="AP118" i="7005"/>
  <c r="AR118" i="7005" s="1"/>
  <c r="AQ118" i="7005"/>
  <c r="AO119" i="7005"/>
  <c r="AP119" i="7005"/>
  <c r="AR119" i="7005" s="1"/>
  <c r="AQ119" i="7005"/>
  <c r="AO120" i="7005"/>
  <c r="AP120" i="7005"/>
  <c r="AR120" i="7005" s="1"/>
  <c r="AQ120" i="7005"/>
  <c r="AO121" i="7005"/>
  <c r="AP121" i="7005"/>
  <c r="AR121" i="7005" s="1"/>
  <c r="AQ121" i="7005"/>
  <c r="AO122" i="7005"/>
  <c r="AP122" i="7005"/>
  <c r="AR122" i="7005" s="1"/>
  <c r="AQ122" i="7005"/>
  <c r="AO123" i="7005"/>
  <c r="AP123" i="7005"/>
  <c r="AR123" i="7005" s="1"/>
  <c r="AQ123" i="7005"/>
  <c r="AO124" i="7005"/>
  <c r="AP124" i="7005"/>
  <c r="AR124" i="7005" s="1"/>
  <c r="AQ124" i="7005"/>
  <c r="AO125" i="7005"/>
  <c r="AP125" i="7005"/>
  <c r="AR125" i="7005" s="1"/>
  <c r="AQ125" i="7005"/>
  <c r="AO126" i="7005"/>
  <c r="AP126" i="7005"/>
  <c r="AR126" i="7005" s="1"/>
  <c r="AQ126" i="7005"/>
  <c r="AO127" i="7005"/>
  <c r="AP127" i="7005"/>
  <c r="AR127" i="7005" s="1"/>
  <c r="AQ127" i="7005"/>
  <c r="AO128" i="7005"/>
  <c r="AP128" i="7005"/>
  <c r="AR128" i="7005" s="1"/>
  <c r="AQ128" i="7005"/>
  <c r="AO129" i="7005"/>
  <c r="AP129" i="7005"/>
  <c r="AR129" i="7005" s="1"/>
  <c r="AQ129" i="7005"/>
  <c r="AO130" i="7005"/>
  <c r="AP130" i="7005"/>
  <c r="AR130" i="7005" s="1"/>
  <c r="AQ130" i="7005"/>
  <c r="AO131" i="7005"/>
  <c r="AP131" i="7005"/>
  <c r="AR131" i="7005" s="1"/>
  <c r="AQ131" i="7005"/>
  <c r="AO132" i="7005"/>
  <c r="AP132" i="7005"/>
  <c r="AR132" i="7005" s="1"/>
  <c r="AQ132" i="7005"/>
  <c r="AO133" i="7005"/>
  <c r="AP133" i="7005"/>
  <c r="AR133" i="7005" s="1"/>
  <c r="AQ133" i="7005"/>
  <c r="AO134" i="7005"/>
  <c r="AP134" i="7005"/>
  <c r="AR134" i="7005" s="1"/>
  <c r="AQ134" i="7005"/>
  <c r="AO135" i="7005"/>
  <c r="AP135" i="7005"/>
  <c r="AR135" i="7005" s="1"/>
  <c r="AQ135" i="7005"/>
  <c r="AO136" i="7005"/>
  <c r="AP136" i="7005"/>
  <c r="AR136" i="7005" s="1"/>
  <c r="AQ136" i="7005"/>
  <c r="AO137" i="7005"/>
  <c r="AP137" i="7005"/>
  <c r="AR137" i="7005" s="1"/>
  <c r="AQ137" i="7005"/>
  <c r="AO138" i="7005"/>
  <c r="AP138" i="7005"/>
  <c r="AR138" i="7005" s="1"/>
  <c r="AQ138" i="7005"/>
  <c r="AO139" i="7005"/>
  <c r="AP139" i="7005"/>
  <c r="AR139" i="7005" s="1"/>
  <c r="AQ139" i="7005"/>
  <c r="AO140" i="7005"/>
  <c r="AP140" i="7005"/>
  <c r="AR140" i="7005" s="1"/>
  <c r="AQ140" i="7005"/>
  <c r="AO141" i="7005"/>
  <c r="AP141" i="7005"/>
  <c r="AR141" i="7005" s="1"/>
  <c r="AQ141" i="7005"/>
  <c r="AO142" i="7005"/>
  <c r="AP142" i="7005"/>
  <c r="AR142" i="7005" s="1"/>
  <c r="AQ142" i="7005"/>
  <c r="AO143" i="7005"/>
  <c r="AP143" i="7005"/>
  <c r="AR143" i="7005" s="1"/>
  <c r="AQ143" i="7005"/>
  <c r="AO144" i="7005"/>
  <c r="AP144" i="7005"/>
  <c r="AR144" i="7005" s="1"/>
  <c r="AQ144" i="7005"/>
  <c r="AO145" i="7005"/>
  <c r="AP145" i="7005"/>
  <c r="AR145" i="7005" s="1"/>
  <c r="AQ145" i="7005"/>
  <c r="AO146" i="7005"/>
  <c r="AP146" i="7005"/>
  <c r="AR146" i="7005" s="1"/>
  <c r="AQ146" i="7005"/>
  <c r="AO147" i="7005"/>
  <c r="AP147" i="7005"/>
  <c r="AR147" i="7005" s="1"/>
  <c r="AQ147" i="7005"/>
  <c r="AO148" i="7005"/>
  <c r="AP148" i="7005"/>
  <c r="AR148" i="7005" s="1"/>
  <c r="AQ148" i="7005"/>
  <c r="AO149" i="7005"/>
  <c r="AP149" i="7005"/>
  <c r="AR149" i="7005" s="1"/>
  <c r="AQ149" i="7005"/>
  <c r="AO150" i="7005"/>
  <c r="AP150" i="7005"/>
  <c r="AR150" i="7005" s="1"/>
  <c r="AQ150" i="7005"/>
  <c r="AO151" i="7005"/>
  <c r="AP151" i="7005"/>
  <c r="AR151" i="7005" s="1"/>
  <c r="AQ151" i="7005"/>
  <c r="AO152" i="7005"/>
  <c r="AP152" i="7005"/>
  <c r="AR152" i="7005" s="1"/>
  <c r="AQ152" i="7005"/>
  <c r="AO153" i="7005"/>
  <c r="AP153" i="7005"/>
  <c r="AR153" i="7005" s="1"/>
  <c r="AQ153" i="7005"/>
  <c r="AO154" i="7005"/>
  <c r="AP154" i="7005"/>
  <c r="AR154" i="7005" s="1"/>
  <c r="AQ154" i="7005"/>
  <c r="AO155" i="7005"/>
  <c r="AP155" i="7005"/>
  <c r="AR155" i="7005" s="1"/>
  <c r="AQ155" i="7005"/>
  <c r="AO156" i="7005"/>
  <c r="AP156" i="7005"/>
  <c r="AR156" i="7005" s="1"/>
  <c r="AQ156" i="7005"/>
  <c r="AO157" i="7005"/>
  <c r="AP157" i="7005"/>
  <c r="AR157" i="7005" s="1"/>
  <c r="AQ157" i="7005"/>
  <c r="AO158" i="7005"/>
  <c r="AP158" i="7005"/>
  <c r="AR158" i="7005" s="1"/>
  <c r="AQ158" i="7005"/>
  <c r="AO159" i="7005"/>
  <c r="AP159" i="7005"/>
  <c r="AR159" i="7005" s="1"/>
  <c r="AQ159" i="7005"/>
  <c r="AO160" i="7005"/>
  <c r="AP160" i="7005"/>
  <c r="AR160" i="7005" s="1"/>
  <c r="AQ160" i="7005"/>
  <c r="AO161" i="7005"/>
  <c r="AP161" i="7005"/>
  <c r="AR161" i="7005" s="1"/>
  <c r="AQ161" i="7005"/>
  <c r="AO162" i="7005"/>
  <c r="AP162" i="7005"/>
  <c r="AR162" i="7005" s="1"/>
  <c r="AQ162" i="7005"/>
  <c r="AQ165" i="7005"/>
  <c r="AP165" i="7005"/>
  <c r="AR165" i="7005" s="1"/>
  <c r="AO165" i="7005"/>
  <c r="AL165" i="7005"/>
  <c r="AK165" i="7005"/>
  <c r="AJ165" i="7005"/>
  <c r="AH165" i="7005" s="1"/>
  <c r="AI165" i="7005"/>
  <c r="AQ164" i="7005"/>
  <c r="AP164" i="7005"/>
  <c r="AR164" i="7005" s="1"/>
  <c r="AO164" i="7005"/>
  <c r="AL164" i="7005"/>
  <c r="AK164" i="7005"/>
  <c r="AJ164" i="7005"/>
  <c r="AI164" i="7005"/>
  <c r="AQ163" i="7005"/>
  <c r="AP163" i="7005"/>
  <c r="AR163" i="7005" s="1"/>
  <c r="AO163" i="7005"/>
  <c r="AL163" i="7005"/>
  <c r="AK163" i="7005"/>
  <c r="AJ163" i="7005"/>
  <c r="AI163" i="7005"/>
  <c r="AL162" i="7005"/>
  <c r="AK162" i="7005"/>
  <c r="AJ162" i="7005"/>
  <c r="AI162" i="7005"/>
  <c r="AL161" i="7005"/>
  <c r="AK161" i="7005"/>
  <c r="AJ161" i="7005"/>
  <c r="AI161" i="7005"/>
  <c r="AL160" i="7005"/>
  <c r="AK160" i="7005"/>
  <c r="AJ160" i="7005"/>
  <c r="AI160" i="7005"/>
  <c r="AL159" i="7005"/>
  <c r="AK159" i="7005"/>
  <c r="AJ159" i="7005"/>
  <c r="AI159" i="7005"/>
  <c r="AL158" i="7005"/>
  <c r="AK158" i="7005"/>
  <c r="AJ158" i="7005"/>
  <c r="AI158" i="7005"/>
  <c r="AL157" i="7005"/>
  <c r="AK157" i="7005"/>
  <c r="AJ157" i="7005"/>
  <c r="AI157" i="7005"/>
  <c r="AL156" i="7005"/>
  <c r="AK156" i="7005"/>
  <c r="AJ156" i="7005"/>
  <c r="AI156" i="7005"/>
  <c r="AL155" i="7005"/>
  <c r="AK155" i="7005"/>
  <c r="AJ155" i="7005"/>
  <c r="AI155" i="7005"/>
  <c r="AL154" i="7005"/>
  <c r="AK154" i="7005"/>
  <c r="AJ154" i="7005"/>
  <c r="AI154" i="7005"/>
  <c r="AL153" i="7005"/>
  <c r="AK153" i="7005"/>
  <c r="AJ153" i="7005"/>
  <c r="AI153" i="7005"/>
  <c r="AL152" i="7005"/>
  <c r="AK152" i="7005"/>
  <c r="AJ152" i="7005"/>
  <c r="AI152" i="7005"/>
  <c r="AL151" i="7005"/>
  <c r="AK151" i="7005"/>
  <c r="AJ151" i="7005"/>
  <c r="AI151" i="7005"/>
  <c r="AL150" i="7005"/>
  <c r="AK150" i="7005"/>
  <c r="AJ150" i="7005"/>
  <c r="AI150" i="7005"/>
  <c r="AL149" i="7005"/>
  <c r="AK149" i="7005"/>
  <c r="AJ149" i="7005"/>
  <c r="AI149" i="7005"/>
  <c r="AL148" i="7005"/>
  <c r="AK148" i="7005"/>
  <c r="AJ148" i="7005"/>
  <c r="AI148" i="7005"/>
  <c r="AL147" i="7005"/>
  <c r="AK147" i="7005"/>
  <c r="AJ147" i="7005"/>
  <c r="AI147" i="7005"/>
  <c r="AL146" i="7005"/>
  <c r="AK146" i="7005"/>
  <c r="AJ146" i="7005"/>
  <c r="AI146" i="7005"/>
  <c r="AL145" i="7005"/>
  <c r="AK145" i="7005"/>
  <c r="AJ145" i="7005"/>
  <c r="AI145" i="7005"/>
  <c r="AL144" i="7005"/>
  <c r="AK144" i="7005"/>
  <c r="AJ144" i="7005"/>
  <c r="AI144" i="7005"/>
  <c r="AL143" i="7005"/>
  <c r="AK143" i="7005"/>
  <c r="AJ143" i="7005"/>
  <c r="AI143" i="7005"/>
  <c r="AL142" i="7005"/>
  <c r="AK142" i="7005"/>
  <c r="AJ142" i="7005"/>
  <c r="AI142" i="7005"/>
  <c r="AL141" i="7005"/>
  <c r="AK141" i="7005"/>
  <c r="AJ141" i="7005"/>
  <c r="AI141" i="7005"/>
  <c r="AL140" i="7005"/>
  <c r="AK140" i="7005"/>
  <c r="AJ140" i="7005"/>
  <c r="AI140" i="7005"/>
  <c r="AL139" i="7005"/>
  <c r="AK139" i="7005"/>
  <c r="AJ139" i="7005"/>
  <c r="AI139" i="7005"/>
  <c r="AL138" i="7005"/>
  <c r="AK138" i="7005"/>
  <c r="AJ138" i="7005"/>
  <c r="AI138" i="7005"/>
  <c r="AL137" i="7005"/>
  <c r="AK137" i="7005"/>
  <c r="AJ137" i="7005"/>
  <c r="AI137" i="7005"/>
  <c r="AL136" i="7005"/>
  <c r="AK136" i="7005"/>
  <c r="AJ136" i="7005"/>
  <c r="AI136" i="7005"/>
  <c r="AL135" i="7005"/>
  <c r="AK135" i="7005"/>
  <c r="AJ135" i="7005"/>
  <c r="AI135" i="7005"/>
  <c r="AL134" i="7005"/>
  <c r="AK134" i="7005"/>
  <c r="AJ134" i="7005"/>
  <c r="AI134" i="7005"/>
  <c r="AL133" i="7005"/>
  <c r="AK133" i="7005"/>
  <c r="AJ133" i="7005"/>
  <c r="AI133" i="7005"/>
  <c r="AL132" i="7005"/>
  <c r="AK132" i="7005"/>
  <c r="AJ132" i="7005"/>
  <c r="AI132" i="7005"/>
  <c r="AL131" i="7005"/>
  <c r="AK131" i="7005"/>
  <c r="AJ131" i="7005"/>
  <c r="AI131" i="7005"/>
  <c r="AL130" i="7005"/>
  <c r="AK130" i="7005"/>
  <c r="AJ130" i="7005"/>
  <c r="AI130" i="7005"/>
  <c r="AL129" i="7005"/>
  <c r="AK129" i="7005"/>
  <c r="AJ129" i="7005"/>
  <c r="AI129" i="7005"/>
  <c r="AL128" i="7005"/>
  <c r="AK128" i="7005"/>
  <c r="AJ128" i="7005"/>
  <c r="AI128" i="7005"/>
  <c r="AL127" i="7005"/>
  <c r="AK127" i="7005"/>
  <c r="AJ127" i="7005"/>
  <c r="AI127" i="7005"/>
  <c r="AL126" i="7005"/>
  <c r="AK126" i="7005"/>
  <c r="AJ126" i="7005"/>
  <c r="AI126" i="7005"/>
  <c r="AL125" i="7005"/>
  <c r="AK125" i="7005"/>
  <c r="AJ125" i="7005"/>
  <c r="AI125" i="7005"/>
  <c r="AL124" i="7005"/>
  <c r="AK124" i="7005"/>
  <c r="AJ124" i="7005"/>
  <c r="AI124" i="7005"/>
  <c r="AL123" i="7005"/>
  <c r="AK123" i="7005"/>
  <c r="AJ123" i="7005"/>
  <c r="AI123" i="7005"/>
  <c r="AL122" i="7005"/>
  <c r="AK122" i="7005"/>
  <c r="AJ122" i="7005"/>
  <c r="AI122" i="7005"/>
  <c r="AL121" i="7005"/>
  <c r="AK121" i="7005"/>
  <c r="AJ121" i="7005"/>
  <c r="AI121" i="7005"/>
  <c r="AL120" i="7005"/>
  <c r="AK120" i="7005"/>
  <c r="AJ120" i="7005"/>
  <c r="AI120" i="7005"/>
  <c r="AL119" i="7005"/>
  <c r="AK119" i="7005"/>
  <c r="AJ119" i="7005"/>
  <c r="AI119" i="7005"/>
  <c r="AL118" i="7005"/>
  <c r="AK118" i="7005"/>
  <c r="AJ118" i="7005"/>
  <c r="AI118" i="7005"/>
  <c r="AL117" i="7005"/>
  <c r="AK117" i="7005"/>
  <c r="AJ117" i="7005"/>
  <c r="AI117" i="7005"/>
  <c r="AL116" i="7005"/>
  <c r="AK116" i="7005"/>
  <c r="AJ116" i="7005"/>
  <c r="AI116" i="7005"/>
  <c r="AL115" i="7005"/>
  <c r="AK115" i="7005"/>
  <c r="AJ115" i="7005"/>
  <c r="AI115" i="7005"/>
  <c r="AL114" i="7005"/>
  <c r="AK114" i="7005"/>
  <c r="AJ114" i="7005"/>
  <c r="AI114" i="7005"/>
  <c r="AL113" i="7005"/>
  <c r="AK113" i="7005"/>
  <c r="AJ113" i="7005"/>
  <c r="AI113" i="7005"/>
  <c r="AL112" i="7005"/>
  <c r="AK112" i="7005"/>
  <c r="AJ112" i="7005"/>
  <c r="AI112" i="7005"/>
  <c r="AL111" i="7005"/>
  <c r="AK111" i="7005"/>
  <c r="AJ111" i="7005"/>
  <c r="AI111" i="7005"/>
  <c r="AL110" i="7005"/>
  <c r="AK110" i="7005"/>
  <c r="AJ110" i="7005"/>
  <c r="AI110" i="7005"/>
  <c r="AL109" i="7005"/>
  <c r="AK109" i="7005"/>
  <c r="AJ109" i="7005"/>
  <c r="AI109" i="7005"/>
  <c r="AL108" i="7005"/>
  <c r="AK108" i="7005"/>
  <c r="AJ108" i="7005"/>
  <c r="AI108" i="7005"/>
  <c r="AL107" i="7005"/>
  <c r="AK107" i="7005"/>
  <c r="AJ107" i="7005"/>
  <c r="AI107" i="7005"/>
  <c r="AL106" i="7005"/>
  <c r="AK106" i="7005"/>
  <c r="AJ106" i="7005"/>
  <c r="AI106" i="7005"/>
  <c r="AL105" i="7005"/>
  <c r="AK105" i="7005"/>
  <c r="AJ105" i="7005"/>
  <c r="AI105" i="7005"/>
  <c r="AL104" i="7005"/>
  <c r="AK104" i="7005"/>
  <c r="AJ104" i="7005"/>
  <c r="AI104" i="7005"/>
  <c r="AL103" i="7005"/>
  <c r="AK103" i="7005"/>
  <c r="AJ103" i="7005"/>
  <c r="AI103" i="7005"/>
  <c r="AL102" i="7005"/>
  <c r="AK102" i="7005"/>
  <c r="AJ102" i="7005"/>
  <c r="AI102" i="7005"/>
  <c r="AL101" i="7005"/>
  <c r="AK101" i="7005"/>
  <c r="AJ101" i="7005"/>
  <c r="AI101" i="7005"/>
  <c r="AL100" i="7005"/>
  <c r="AK100" i="7005"/>
  <c r="AJ100" i="7005"/>
  <c r="AI100" i="7005"/>
  <c r="AL99" i="7005"/>
  <c r="AK99" i="7005"/>
  <c r="AJ99" i="7005"/>
  <c r="AI99" i="7005"/>
  <c r="AL98" i="7005"/>
  <c r="AK98" i="7005"/>
  <c r="AJ98" i="7005"/>
  <c r="AI98" i="7005"/>
  <c r="AL97" i="7005"/>
  <c r="AK97" i="7005"/>
  <c r="AJ97" i="7005"/>
  <c r="AI97" i="7005"/>
  <c r="AL96" i="7005"/>
  <c r="AK96" i="7005"/>
  <c r="AJ96" i="7005"/>
  <c r="AI96" i="7005"/>
  <c r="AL95" i="7005"/>
  <c r="AK95" i="7005"/>
  <c r="AJ95" i="7005"/>
  <c r="AI95" i="7005"/>
  <c r="AL94" i="7005"/>
  <c r="AK94" i="7005"/>
  <c r="AJ94" i="7005"/>
  <c r="AI94" i="7005"/>
  <c r="AL93" i="7005"/>
  <c r="AK93" i="7005"/>
  <c r="AJ93" i="7005"/>
  <c r="AI93" i="7005"/>
  <c r="AL92" i="7005"/>
  <c r="AK92" i="7005"/>
  <c r="AJ92" i="7005"/>
  <c r="AI92" i="7005"/>
  <c r="AL91" i="7005"/>
  <c r="AK91" i="7005"/>
  <c r="AJ91" i="7005"/>
  <c r="AI91" i="7005"/>
  <c r="AL90" i="7005"/>
  <c r="AK90" i="7005"/>
  <c r="AJ90" i="7005"/>
  <c r="AI90" i="7005"/>
  <c r="AL89" i="7005"/>
  <c r="AK89" i="7005"/>
  <c r="AJ89" i="7005"/>
  <c r="AI89" i="7005"/>
  <c r="AL88" i="7005"/>
  <c r="AK88" i="7005"/>
  <c r="AJ88" i="7005"/>
  <c r="AI88" i="7005"/>
  <c r="AL87" i="7005"/>
  <c r="AK87" i="7005"/>
  <c r="AJ87" i="7005"/>
  <c r="AI87" i="7005"/>
  <c r="AL86" i="7005"/>
  <c r="AK86" i="7005"/>
  <c r="AJ86" i="7005"/>
  <c r="AI86" i="7005"/>
  <c r="AL85" i="7005"/>
  <c r="AK85" i="7005"/>
  <c r="AJ85" i="7005"/>
  <c r="AI85" i="7005"/>
  <c r="AL84" i="7005"/>
  <c r="AK84" i="7005"/>
  <c r="AJ84" i="7005"/>
  <c r="AI84" i="7005"/>
  <c r="AL83" i="7005"/>
  <c r="AK83" i="7005"/>
  <c r="AJ83" i="7005"/>
  <c r="AI83" i="7005"/>
  <c r="AL82" i="7005"/>
  <c r="AK82" i="7005"/>
  <c r="AJ82" i="7005"/>
  <c r="AI82" i="7005"/>
  <c r="AL81" i="7005"/>
  <c r="AK81" i="7005"/>
  <c r="AJ81" i="7005"/>
  <c r="AI81" i="7005"/>
  <c r="AL80" i="7005"/>
  <c r="AK80" i="7005"/>
  <c r="AJ80" i="7005"/>
  <c r="AI80" i="7005"/>
  <c r="AL79" i="7005"/>
  <c r="AK79" i="7005"/>
  <c r="AJ79" i="7005"/>
  <c r="AI79" i="7005"/>
  <c r="AL78" i="7005"/>
  <c r="AK78" i="7005"/>
  <c r="AJ78" i="7005"/>
  <c r="AI78" i="7005"/>
  <c r="AL77" i="7005"/>
  <c r="AK77" i="7005"/>
  <c r="AJ77" i="7005"/>
  <c r="AI77" i="7005"/>
  <c r="AL76" i="7005"/>
  <c r="AK76" i="7005"/>
  <c r="AJ76" i="7005"/>
  <c r="AI76" i="7005"/>
  <c r="AL75" i="7005"/>
  <c r="AK75" i="7005"/>
  <c r="AJ75" i="7005"/>
  <c r="AI75" i="7005"/>
  <c r="AL74" i="7005"/>
  <c r="AK74" i="7005"/>
  <c r="AJ74" i="7005"/>
  <c r="AI74" i="7005"/>
  <c r="AL73" i="7005"/>
  <c r="AK73" i="7005"/>
  <c r="AJ73" i="7005"/>
  <c r="AI73" i="7005"/>
  <c r="AL72" i="7005"/>
  <c r="AK72" i="7005"/>
  <c r="AJ72" i="7005"/>
  <c r="AI72" i="7005"/>
  <c r="AL71" i="7005"/>
  <c r="AK71" i="7005"/>
  <c r="AJ71" i="7005"/>
  <c r="AI71" i="7005"/>
  <c r="AL70" i="7005"/>
  <c r="AK70" i="7005"/>
  <c r="AJ70" i="7005"/>
  <c r="AI70" i="7005"/>
  <c r="AL69" i="7005"/>
  <c r="AK69" i="7005"/>
  <c r="AJ69" i="7005"/>
  <c r="AI69" i="7005"/>
  <c r="AL68" i="7005"/>
  <c r="AK68" i="7005"/>
  <c r="AJ68" i="7005"/>
  <c r="AI68" i="7005"/>
  <c r="AL67" i="7005"/>
  <c r="AK67" i="7005"/>
  <c r="AJ67" i="7005"/>
  <c r="AI67" i="7005"/>
  <c r="AL66" i="7005"/>
  <c r="AK66" i="7005"/>
  <c r="AJ66" i="7005"/>
  <c r="AI66" i="7005"/>
  <c r="AL65" i="7005"/>
  <c r="AK65" i="7005"/>
  <c r="AJ65" i="7005"/>
  <c r="AI65" i="7005"/>
  <c r="AL64" i="7005"/>
  <c r="AK64" i="7005"/>
  <c r="AJ64" i="7005"/>
  <c r="AI64" i="7005"/>
  <c r="AL63" i="7005"/>
  <c r="AK63" i="7005"/>
  <c r="AJ63" i="7005"/>
  <c r="AI63" i="7005"/>
  <c r="AL62" i="7005"/>
  <c r="AK62" i="7005"/>
  <c r="AJ62" i="7005"/>
  <c r="AI62" i="7005"/>
  <c r="AL61" i="7005"/>
  <c r="AK61" i="7005"/>
  <c r="AJ61" i="7005"/>
  <c r="AI61" i="7005"/>
  <c r="AL60" i="7005"/>
  <c r="AK60" i="7005"/>
  <c r="AJ60" i="7005"/>
  <c r="AI60" i="7005"/>
  <c r="AL59" i="7005"/>
  <c r="AK59" i="7005"/>
  <c r="AJ59" i="7005"/>
  <c r="AI59" i="7005"/>
  <c r="AL58" i="7005"/>
  <c r="AK58" i="7005"/>
  <c r="AJ58" i="7005"/>
  <c r="AI58" i="7005"/>
  <c r="AL57" i="7005"/>
  <c r="AK57" i="7005"/>
  <c r="AJ57" i="7005"/>
  <c r="AI57" i="7005"/>
  <c r="AL56" i="7005"/>
  <c r="AK56" i="7005"/>
  <c r="AJ56" i="7005"/>
  <c r="AI56" i="7005"/>
  <c r="AL55" i="7005"/>
  <c r="AK55" i="7005"/>
  <c r="AJ55" i="7005"/>
  <c r="AI55" i="7005"/>
  <c r="AL54" i="7005"/>
  <c r="AK54" i="7005"/>
  <c r="AJ54" i="7005"/>
  <c r="AI54" i="7005"/>
  <c r="AL53" i="7005"/>
  <c r="AK53" i="7005"/>
  <c r="AJ53" i="7005"/>
  <c r="AI53" i="7005"/>
  <c r="AL52" i="7005"/>
  <c r="AK52" i="7005"/>
  <c r="AJ52" i="7005"/>
  <c r="AI52" i="7005"/>
  <c r="AL51" i="7005"/>
  <c r="AK51" i="7005"/>
  <c r="AJ51" i="7005"/>
  <c r="AI51" i="7005"/>
  <c r="AL50" i="7005"/>
  <c r="AK50" i="7005"/>
  <c r="AJ50" i="7005"/>
  <c r="AI50" i="7005"/>
  <c r="AL49" i="7005"/>
  <c r="AK49" i="7005"/>
  <c r="AJ49" i="7005"/>
  <c r="AI49" i="7005"/>
  <c r="AL48" i="7005"/>
  <c r="AK48" i="7005"/>
  <c r="AJ48" i="7005"/>
  <c r="AI48" i="7005"/>
  <c r="AL47" i="7005"/>
  <c r="AK47" i="7005"/>
  <c r="AJ47" i="7005"/>
  <c r="AI47" i="7005"/>
  <c r="AL46" i="7005"/>
  <c r="AK46" i="7005"/>
  <c r="AJ46" i="7005"/>
  <c r="AI46" i="7005"/>
  <c r="AL45" i="7005"/>
  <c r="AK45" i="7005"/>
  <c r="AJ45" i="7005"/>
  <c r="AI45" i="7005"/>
  <c r="AL44" i="7005"/>
  <c r="AK44" i="7005"/>
  <c r="AJ44" i="7005"/>
  <c r="AI44" i="7005"/>
  <c r="AL43" i="7005"/>
  <c r="AK43" i="7005"/>
  <c r="AJ43" i="7005"/>
  <c r="AI43" i="7005"/>
  <c r="AL42" i="7005"/>
  <c r="AK42" i="7005"/>
  <c r="AJ42" i="7005"/>
  <c r="AI42" i="7005"/>
  <c r="AL41" i="7005"/>
  <c r="AK41" i="7005"/>
  <c r="AJ41" i="7005"/>
  <c r="AI41" i="7005"/>
  <c r="AL40" i="7005"/>
  <c r="AK40" i="7005"/>
  <c r="AJ40" i="7005"/>
  <c r="AI40" i="7005"/>
  <c r="AL39" i="7005"/>
  <c r="AK39" i="7005"/>
  <c r="AJ39" i="7005"/>
  <c r="AI39" i="7005"/>
  <c r="AL38" i="7005"/>
  <c r="AK38" i="7005"/>
  <c r="AJ38" i="7005"/>
  <c r="AI38" i="7005"/>
  <c r="AL37" i="7005"/>
  <c r="AK37" i="7005"/>
  <c r="AJ37" i="7005"/>
  <c r="AI37" i="7005"/>
  <c r="AL36" i="7005"/>
  <c r="AK36" i="7005"/>
  <c r="AJ36" i="7005"/>
  <c r="AI36" i="7005"/>
  <c r="AL35" i="7005"/>
  <c r="AK35" i="7005"/>
  <c r="AJ35" i="7005"/>
  <c r="AI35" i="7005"/>
  <c r="AL34" i="7005"/>
  <c r="AK34" i="7005"/>
  <c r="AJ34" i="7005"/>
  <c r="AI34" i="7005"/>
  <c r="AL33" i="7005"/>
  <c r="AK33" i="7005"/>
  <c r="AJ33" i="7005"/>
  <c r="AI33" i="7005"/>
  <c r="AL32" i="7005"/>
  <c r="AK32" i="7005"/>
  <c r="AJ32" i="7005"/>
  <c r="AI32" i="7005"/>
  <c r="AL31" i="7005"/>
  <c r="AK31" i="7005"/>
  <c r="AJ31" i="7005"/>
  <c r="AI31" i="7005"/>
  <c r="AL30" i="7005"/>
  <c r="AK30" i="7005"/>
  <c r="AJ30" i="7005"/>
  <c r="AI30" i="7005"/>
  <c r="AL29" i="7005"/>
  <c r="AK29" i="7005"/>
  <c r="AJ29" i="7005"/>
  <c r="AI29" i="7005"/>
  <c r="AL28" i="7005"/>
  <c r="AK28" i="7005"/>
  <c r="AJ28" i="7005"/>
  <c r="AI28" i="7005"/>
  <c r="AL27" i="7005"/>
  <c r="AK27" i="7005"/>
  <c r="AJ27" i="7005"/>
  <c r="AI27" i="7005"/>
  <c r="AL26" i="7005"/>
  <c r="AK26" i="7005"/>
  <c r="AJ26" i="7005"/>
  <c r="AI26" i="7005"/>
  <c r="AQ25" i="7005"/>
  <c r="AP25" i="7005"/>
  <c r="AR25" i="7005" s="1"/>
  <c r="AO25" i="7005"/>
  <c r="AL25" i="7005"/>
  <c r="AK25" i="7005"/>
  <c r="AJ25" i="7005"/>
  <c r="AI25" i="7005"/>
  <c r="AQ24" i="7005"/>
  <c r="AP24" i="7005"/>
  <c r="AR24" i="7005" s="1"/>
  <c r="AO24" i="7005"/>
  <c r="AL24" i="7005"/>
  <c r="AK24" i="7005"/>
  <c r="AJ24" i="7005"/>
  <c r="AI24" i="7005"/>
  <c r="AQ23" i="7005"/>
  <c r="AP23" i="7005"/>
  <c r="AR23" i="7005" s="1"/>
  <c r="AO23" i="7005"/>
  <c r="AL23" i="7005"/>
  <c r="AK23" i="7005"/>
  <c r="AJ23" i="7005"/>
  <c r="AI23" i="7005"/>
  <c r="AQ22" i="7005"/>
  <c r="AP22" i="7005"/>
  <c r="AR22" i="7005" s="1"/>
  <c r="AO22" i="7005"/>
  <c r="AL22" i="7005"/>
  <c r="AK22" i="7005"/>
  <c r="AJ22" i="7005"/>
  <c r="AI22" i="7005"/>
  <c r="AQ21" i="7005"/>
  <c r="AP21" i="7005"/>
  <c r="AR21" i="7005" s="1"/>
  <c r="AO21" i="7005"/>
  <c r="AL21" i="7005"/>
  <c r="AK21" i="7005"/>
  <c r="AJ21" i="7005"/>
  <c r="AI21" i="7005"/>
  <c r="AQ20" i="7005"/>
  <c r="AP20" i="7005"/>
  <c r="AR20" i="7005" s="1"/>
  <c r="AO20" i="7005"/>
  <c r="AL20" i="7005"/>
  <c r="AK20" i="7005"/>
  <c r="AJ20" i="7005"/>
  <c r="AI20" i="7005"/>
  <c r="AQ19" i="7005"/>
  <c r="AP19" i="7005"/>
  <c r="AR19" i="7005" s="1"/>
  <c r="AO19" i="7005"/>
  <c r="AL19" i="7005"/>
  <c r="AK19" i="7005"/>
  <c r="AJ19" i="7005"/>
  <c r="AI19" i="7005"/>
  <c r="AQ18" i="7005"/>
  <c r="AP18" i="7005"/>
  <c r="AR18" i="7005" s="1"/>
  <c r="AO18" i="7005"/>
  <c r="AL18" i="7005"/>
  <c r="AK18" i="7005"/>
  <c r="AJ18" i="7005"/>
  <c r="AI18" i="7005"/>
  <c r="AQ17" i="7005"/>
  <c r="AP17" i="7005"/>
  <c r="AR17" i="7005" s="1"/>
  <c r="AO17" i="7005"/>
  <c r="AL17" i="7005"/>
  <c r="AK17" i="7005"/>
  <c r="AJ17" i="7005"/>
  <c r="AI17" i="7005"/>
  <c r="AQ16" i="7005"/>
  <c r="AP16" i="7005"/>
  <c r="AR16" i="7005" s="1"/>
  <c r="AO16" i="7005"/>
  <c r="AL16" i="7005"/>
  <c r="AK16" i="7005"/>
  <c r="AJ16" i="7005"/>
  <c r="AI16" i="7005"/>
  <c r="AQ15" i="7005"/>
  <c r="AP15" i="7005"/>
  <c r="AR15" i="7005" s="1"/>
  <c r="AO15" i="7005"/>
  <c r="AL15" i="7005"/>
  <c r="AK15" i="7005"/>
  <c r="AJ15" i="7005"/>
  <c r="AI15" i="7005"/>
  <c r="AQ14" i="7005"/>
  <c r="AP14" i="7005"/>
  <c r="AR14" i="7005" s="1"/>
  <c r="AO14" i="7005"/>
  <c r="AL14" i="7005"/>
  <c r="AK14" i="7005"/>
  <c r="AJ14" i="7005"/>
  <c r="AI14" i="7005"/>
  <c r="AQ13" i="7005"/>
  <c r="AP13" i="7005"/>
  <c r="AR13" i="7005" s="1"/>
  <c r="AO13" i="7005"/>
  <c r="AL13" i="7005"/>
  <c r="AK13" i="7005"/>
  <c r="AJ13" i="7005"/>
  <c r="AI13" i="7005"/>
  <c r="AQ12" i="7005"/>
  <c r="AP12" i="7005"/>
  <c r="AR12" i="7005" s="1"/>
  <c r="AO12" i="7005"/>
  <c r="AL12" i="7005"/>
  <c r="AK12" i="7005"/>
  <c r="AJ12" i="7005"/>
  <c r="AI12" i="7005"/>
  <c r="AQ11" i="7005"/>
  <c r="AP11" i="7005"/>
  <c r="AR11" i="7005" s="1"/>
  <c r="AO11" i="7005"/>
  <c r="AL11" i="7005"/>
  <c r="AK11" i="7005"/>
  <c r="AJ11" i="7005"/>
  <c r="AI11" i="7005"/>
  <c r="AQ10" i="7005"/>
  <c r="AP10" i="7005"/>
  <c r="AR10" i="7005" s="1"/>
  <c r="AO10" i="7005"/>
  <c r="AL10" i="7005"/>
  <c r="AK10" i="7005"/>
  <c r="AJ10" i="7005"/>
  <c r="AI10" i="7005"/>
  <c r="AQ9" i="7005"/>
  <c r="AP9" i="7005"/>
  <c r="AR9" i="7005" s="1"/>
  <c r="AO9" i="7005"/>
  <c r="AL9" i="7005"/>
  <c r="AK9" i="7005"/>
  <c r="AJ9" i="7005"/>
  <c r="AI9" i="7005"/>
  <c r="AQ8" i="7005"/>
  <c r="AP8" i="7005"/>
  <c r="AR8" i="7005" s="1"/>
  <c r="AO8" i="7005"/>
  <c r="AL8" i="7005"/>
  <c r="AK8" i="7005"/>
  <c r="AJ8" i="7005"/>
  <c r="AI8" i="7005"/>
  <c r="AQ7" i="7005"/>
  <c r="AP7" i="7005"/>
  <c r="AR7" i="7005" s="1"/>
  <c r="AO7" i="7005"/>
  <c r="AL7" i="7005"/>
  <c r="AK7" i="7005"/>
  <c r="AJ7" i="7005"/>
  <c r="AI7" i="7005"/>
  <c r="AQ6" i="7005"/>
  <c r="AP6" i="7005"/>
  <c r="AR6" i="7005" s="1"/>
  <c r="AO6" i="7005"/>
  <c r="AL6" i="7005"/>
  <c r="AK6" i="7005"/>
  <c r="AJ6" i="7005"/>
  <c r="AI6" i="7005"/>
  <c r="AQ5" i="7005"/>
  <c r="AP5" i="7005"/>
  <c r="AR5" i="7005" s="1"/>
  <c r="AO5" i="7005"/>
  <c r="AL5" i="7005"/>
  <c r="AK5" i="7005"/>
  <c r="AJ5" i="7005"/>
  <c r="AI5" i="7005"/>
  <c r="AQ4" i="7005"/>
  <c r="AP4" i="7005"/>
  <c r="AR4" i="7005" s="1"/>
  <c r="AO4" i="7005"/>
  <c r="AL4" i="7005"/>
  <c r="AK4" i="7005"/>
  <c r="AJ4" i="7005"/>
  <c r="AI4" i="7005"/>
  <c r="AL3" i="7005"/>
  <c r="AK3" i="7005"/>
  <c r="AJ3" i="7005"/>
  <c r="AI3" i="7005"/>
  <c r="AZ4" i="7002"/>
  <c r="BB4" i="7002"/>
  <c r="BC4" i="7002"/>
  <c r="BE4" i="7002" s="1"/>
  <c r="BD4" i="7002"/>
  <c r="BB5" i="7002"/>
  <c r="BC5" i="7002"/>
  <c r="BE5" i="7002" s="1"/>
  <c r="BD5" i="7002"/>
  <c r="BB6" i="7002"/>
  <c r="BC6" i="7002"/>
  <c r="BE6" i="7002" s="1"/>
  <c r="BD6" i="7002"/>
  <c r="BB7" i="7002"/>
  <c r="BC7" i="7002"/>
  <c r="BE7" i="7002" s="1"/>
  <c r="BD7" i="7002"/>
  <c r="BB8" i="7002"/>
  <c r="BC8" i="7002"/>
  <c r="BE8" i="7002" s="1"/>
  <c r="BD8" i="7002"/>
  <c r="BB49" i="7004"/>
  <c r="BC49" i="7004"/>
  <c r="BE49" i="7004" s="1"/>
  <c r="BD49" i="7004"/>
  <c r="BB50" i="7004"/>
  <c r="BC50" i="7004"/>
  <c r="BE50" i="7004" s="1"/>
  <c r="BD50" i="7004"/>
  <c r="BB51" i="7004"/>
  <c r="BC51" i="7004"/>
  <c r="BE51" i="7004" s="1"/>
  <c r="BD51" i="7004"/>
  <c r="BB52" i="7004"/>
  <c r="BC52" i="7004"/>
  <c r="BE52" i="7004" s="1"/>
  <c r="BD52" i="7004"/>
  <c r="BB53" i="7004"/>
  <c r="BC53" i="7004"/>
  <c r="BE53" i="7004" s="1"/>
  <c r="BD53" i="7004"/>
  <c r="BB54" i="7004"/>
  <c r="BC54" i="7004"/>
  <c r="BE54" i="7004" s="1"/>
  <c r="BD54" i="7004"/>
  <c r="BB55" i="7004"/>
  <c r="BC55" i="7004"/>
  <c r="BE55" i="7004" s="1"/>
  <c r="BD55" i="7004"/>
  <c r="BB56" i="7004"/>
  <c r="BC56" i="7004"/>
  <c r="BE56" i="7004" s="1"/>
  <c r="BD56" i="7004"/>
  <c r="BB57" i="7004"/>
  <c r="BC57" i="7004"/>
  <c r="BE57" i="7004" s="1"/>
  <c r="BD57" i="7004"/>
  <c r="BB58" i="7004"/>
  <c r="BC58" i="7004"/>
  <c r="BE58" i="7004" s="1"/>
  <c r="BD58" i="7004"/>
  <c r="BB59" i="7004"/>
  <c r="BC59" i="7004"/>
  <c r="BE59" i="7004" s="1"/>
  <c r="BD59" i="7004"/>
  <c r="BB60" i="7004"/>
  <c r="BC60" i="7004"/>
  <c r="BE60" i="7004" s="1"/>
  <c r="BD60" i="7004"/>
  <c r="BB61" i="7004"/>
  <c r="BC61" i="7004"/>
  <c r="BE61" i="7004" s="1"/>
  <c r="BD61" i="7004"/>
  <c r="BB62" i="7004"/>
  <c r="BC62" i="7004"/>
  <c r="BE62" i="7004" s="1"/>
  <c r="BD62" i="7004"/>
  <c r="BB63" i="7004"/>
  <c r="BC63" i="7004"/>
  <c r="BE63" i="7004" s="1"/>
  <c r="BD63" i="7004"/>
  <c r="BB64" i="7004"/>
  <c r="BC64" i="7004"/>
  <c r="BE64" i="7004" s="1"/>
  <c r="BD64" i="7004"/>
  <c r="BB65" i="7004"/>
  <c r="BC65" i="7004"/>
  <c r="BE65" i="7004" s="1"/>
  <c r="BD65" i="7004"/>
  <c r="BB66" i="7004"/>
  <c r="BC66" i="7004"/>
  <c r="BE66" i="7004" s="1"/>
  <c r="BD66" i="7004"/>
  <c r="BB67" i="7004"/>
  <c r="BC67" i="7004"/>
  <c r="BE67" i="7004" s="1"/>
  <c r="BD67" i="7004"/>
  <c r="BB68" i="7004"/>
  <c r="BC68" i="7004"/>
  <c r="BE68" i="7004" s="1"/>
  <c r="BD68" i="7004"/>
  <c r="BB69" i="7004"/>
  <c r="BC69" i="7004"/>
  <c r="BE69" i="7004" s="1"/>
  <c r="BD69" i="7004"/>
  <c r="BB70" i="7004"/>
  <c r="BC70" i="7004"/>
  <c r="BE70" i="7004" s="1"/>
  <c r="BD70" i="7004"/>
  <c r="BB71" i="7004"/>
  <c r="BC71" i="7004"/>
  <c r="BE71" i="7004" s="1"/>
  <c r="BD71" i="7004"/>
  <c r="BB72" i="7004"/>
  <c r="BC72" i="7004"/>
  <c r="BE72" i="7004" s="1"/>
  <c r="BD72" i="7004"/>
  <c r="BB73" i="7004"/>
  <c r="BC73" i="7004"/>
  <c r="BE73" i="7004" s="1"/>
  <c r="BD73" i="7004"/>
  <c r="BB74" i="7004"/>
  <c r="BC74" i="7004"/>
  <c r="BE74" i="7004" s="1"/>
  <c r="BD74" i="7004"/>
  <c r="BB75" i="7004"/>
  <c r="BC75" i="7004"/>
  <c r="BE75" i="7004" s="1"/>
  <c r="BD75" i="7004"/>
  <c r="BB76" i="7004"/>
  <c r="BC76" i="7004"/>
  <c r="BE76" i="7004" s="1"/>
  <c r="BD76" i="7004"/>
  <c r="BB77" i="7004"/>
  <c r="BC77" i="7004"/>
  <c r="BE77" i="7004" s="1"/>
  <c r="BD77" i="7004"/>
  <c r="BB78" i="7004"/>
  <c r="BC78" i="7004"/>
  <c r="BE78" i="7004" s="1"/>
  <c r="BD78" i="7004"/>
  <c r="BB79" i="7004"/>
  <c r="BC79" i="7004"/>
  <c r="BE79" i="7004" s="1"/>
  <c r="BD79" i="7004"/>
  <c r="BB80" i="7004"/>
  <c r="BC80" i="7004"/>
  <c r="BE80" i="7004" s="1"/>
  <c r="BD80" i="7004"/>
  <c r="BB81" i="7004"/>
  <c r="BC81" i="7004"/>
  <c r="BE81" i="7004" s="1"/>
  <c r="BD81" i="7004"/>
  <c r="BB82" i="7004"/>
  <c r="BC82" i="7004"/>
  <c r="BE82" i="7004" s="1"/>
  <c r="BD82" i="7004"/>
  <c r="BB83" i="7004"/>
  <c r="BC83" i="7004"/>
  <c r="BE83" i="7004" s="1"/>
  <c r="BD83" i="7004"/>
  <c r="BB84" i="7004"/>
  <c r="BC84" i="7004"/>
  <c r="BE84" i="7004" s="1"/>
  <c r="BD84" i="7004"/>
  <c r="AY84" i="7004"/>
  <c r="AX84" i="7004"/>
  <c r="AW84" i="7004"/>
  <c r="AV84" i="7004"/>
  <c r="AY83" i="7004"/>
  <c r="AX83" i="7004"/>
  <c r="AW83" i="7004"/>
  <c r="AV83" i="7004"/>
  <c r="AC83" i="7004"/>
  <c r="AY82" i="7004"/>
  <c r="AX82" i="7004"/>
  <c r="AW82" i="7004"/>
  <c r="AV82" i="7004"/>
  <c r="AC82" i="7004"/>
  <c r="AY81" i="7004"/>
  <c r="AX81" i="7004"/>
  <c r="AW81" i="7004"/>
  <c r="AV81" i="7004"/>
  <c r="AY80" i="7004"/>
  <c r="AX80" i="7004"/>
  <c r="AW80" i="7004"/>
  <c r="AV80" i="7004"/>
  <c r="AY79" i="7004"/>
  <c r="AX79" i="7004"/>
  <c r="AW79" i="7004"/>
  <c r="AV79" i="7004"/>
  <c r="AY78" i="7004"/>
  <c r="AX78" i="7004"/>
  <c r="AW78" i="7004"/>
  <c r="AV78" i="7004"/>
  <c r="AY77" i="7004"/>
  <c r="AX77" i="7004"/>
  <c r="AW77" i="7004"/>
  <c r="AV77" i="7004"/>
  <c r="AY76" i="7004"/>
  <c r="AX76" i="7004"/>
  <c r="AW76" i="7004"/>
  <c r="AV76" i="7004"/>
  <c r="AY75" i="7004"/>
  <c r="AX75" i="7004"/>
  <c r="AW75" i="7004"/>
  <c r="AV75" i="7004"/>
  <c r="AY74" i="7004"/>
  <c r="AX74" i="7004"/>
  <c r="AW74" i="7004"/>
  <c r="AV74" i="7004"/>
  <c r="AY73" i="7004"/>
  <c r="AX73" i="7004"/>
  <c r="AW73" i="7004"/>
  <c r="AV73" i="7004"/>
  <c r="AY72" i="7004"/>
  <c r="AX72" i="7004"/>
  <c r="AW72" i="7004"/>
  <c r="AV72" i="7004"/>
  <c r="AY71" i="7004"/>
  <c r="AX71" i="7004"/>
  <c r="AW71" i="7004"/>
  <c r="AV71" i="7004"/>
  <c r="AY70" i="7004"/>
  <c r="AX70" i="7004"/>
  <c r="AW70" i="7004"/>
  <c r="AV70" i="7004"/>
  <c r="AQ70" i="7004"/>
  <c r="AY69" i="7004"/>
  <c r="AX69" i="7004"/>
  <c r="AW69" i="7004"/>
  <c r="AV69" i="7004"/>
  <c r="AY68" i="7004"/>
  <c r="AX68" i="7004"/>
  <c r="AW68" i="7004"/>
  <c r="AV68" i="7004"/>
  <c r="AY67" i="7004"/>
  <c r="AX67" i="7004"/>
  <c r="AW67" i="7004"/>
  <c r="AV67" i="7004"/>
  <c r="AY66" i="7004"/>
  <c r="AX66" i="7004"/>
  <c r="AW66" i="7004"/>
  <c r="AV66" i="7004"/>
  <c r="AY65" i="7004"/>
  <c r="AX65" i="7004"/>
  <c r="AW65" i="7004"/>
  <c r="AV65" i="7004"/>
  <c r="AY64" i="7004"/>
  <c r="AX64" i="7004"/>
  <c r="AW64" i="7004"/>
  <c r="AV64" i="7004"/>
  <c r="AY63" i="7004"/>
  <c r="AX63" i="7004"/>
  <c r="AW63" i="7004"/>
  <c r="AV63" i="7004"/>
  <c r="AY62" i="7004"/>
  <c r="AX62" i="7004"/>
  <c r="AW62" i="7004"/>
  <c r="AV62" i="7004"/>
  <c r="AY61" i="7004"/>
  <c r="AX61" i="7004"/>
  <c r="AW61" i="7004"/>
  <c r="AV61" i="7004"/>
  <c r="AY60" i="7004"/>
  <c r="AX60" i="7004"/>
  <c r="AW60" i="7004"/>
  <c r="AV60" i="7004"/>
  <c r="AY59" i="7004"/>
  <c r="AX59" i="7004"/>
  <c r="AW59" i="7004"/>
  <c r="AV59" i="7004"/>
  <c r="AY58" i="7004"/>
  <c r="AX58" i="7004"/>
  <c r="AW58" i="7004"/>
  <c r="AV58" i="7004"/>
  <c r="AY57" i="7004"/>
  <c r="AX57" i="7004"/>
  <c r="AW57" i="7004"/>
  <c r="AV57" i="7004"/>
  <c r="AY56" i="7004"/>
  <c r="AX56" i="7004"/>
  <c r="AW56" i="7004"/>
  <c r="AV56" i="7004"/>
  <c r="AY55" i="7004"/>
  <c r="AX55" i="7004"/>
  <c r="AW55" i="7004"/>
  <c r="AV55" i="7004"/>
  <c r="AY54" i="7004"/>
  <c r="AX54" i="7004"/>
  <c r="AW54" i="7004"/>
  <c r="AV54" i="7004"/>
  <c r="AY53" i="7004"/>
  <c r="AX53" i="7004"/>
  <c r="AW53" i="7004"/>
  <c r="AV53" i="7004"/>
  <c r="AY52" i="7004"/>
  <c r="AX52" i="7004"/>
  <c r="AW52" i="7004"/>
  <c r="AV52" i="7004"/>
  <c r="AY51" i="7004"/>
  <c r="AX51" i="7004"/>
  <c r="AW51" i="7004"/>
  <c r="AV51" i="7004"/>
  <c r="AY50" i="7004"/>
  <c r="AX50" i="7004"/>
  <c r="AW50" i="7004"/>
  <c r="AV50" i="7004"/>
  <c r="AY49" i="7004"/>
  <c r="AX49" i="7004"/>
  <c r="AW49" i="7004"/>
  <c r="AV49" i="7004"/>
  <c r="BD48" i="7004"/>
  <c r="BC48" i="7004"/>
  <c r="BE48" i="7004" s="1"/>
  <c r="BB48" i="7004"/>
  <c r="AY48" i="7004"/>
  <c r="AX48" i="7004"/>
  <c r="AW48" i="7004"/>
  <c r="AV48" i="7004"/>
  <c r="BD47" i="7004"/>
  <c r="BC47" i="7004"/>
  <c r="BE47" i="7004" s="1"/>
  <c r="BB47" i="7004"/>
  <c r="AY47" i="7004"/>
  <c r="AX47" i="7004"/>
  <c r="AW47" i="7004"/>
  <c r="AV47" i="7004"/>
  <c r="BD46" i="7004"/>
  <c r="BC46" i="7004"/>
  <c r="BE46" i="7004" s="1"/>
  <c r="BB46" i="7004"/>
  <c r="AY46" i="7004"/>
  <c r="AX46" i="7004"/>
  <c r="AW46" i="7004"/>
  <c r="AV46" i="7004"/>
  <c r="BD45" i="7004"/>
  <c r="BC45" i="7004"/>
  <c r="BE45" i="7004" s="1"/>
  <c r="BB45" i="7004"/>
  <c r="AY45" i="7004"/>
  <c r="AX45" i="7004"/>
  <c r="AW45" i="7004"/>
  <c r="AV45" i="7004"/>
  <c r="BD44" i="7004"/>
  <c r="BC44" i="7004"/>
  <c r="BE44" i="7004" s="1"/>
  <c r="BB44" i="7004"/>
  <c r="AY44" i="7004"/>
  <c r="AX44" i="7004"/>
  <c r="AW44" i="7004"/>
  <c r="AV44" i="7004"/>
  <c r="BD43" i="7004"/>
  <c r="BC43" i="7004"/>
  <c r="BE43" i="7004" s="1"/>
  <c r="BB43" i="7004"/>
  <c r="AY43" i="7004"/>
  <c r="AX43" i="7004"/>
  <c r="AW43" i="7004"/>
  <c r="AV43" i="7004"/>
  <c r="BD42" i="7004"/>
  <c r="BC42" i="7004"/>
  <c r="BE42" i="7004" s="1"/>
  <c r="BB42" i="7004"/>
  <c r="AY42" i="7004"/>
  <c r="AX42" i="7004"/>
  <c r="AW42" i="7004"/>
  <c r="AV42" i="7004"/>
  <c r="BD41" i="7004"/>
  <c r="BC41" i="7004"/>
  <c r="BE41" i="7004" s="1"/>
  <c r="BB41" i="7004"/>
  <c r="AY41" i="7004"/>
  <c r="AX41" i="7004"/>
  <c r="AW41" i="7004"/>
  <c r="AV41" i="7004"/>
  <c r="BD40" i="7004"/>
  <c r="BC40" i="7004"/>
  <c r="BE40" i="7004" s="1"/>
  <c r="BB40" i="7004"/>
  <c r="AY40" i="7004"/>
  <c r="AX40" i="7004"/>
  <c r="AW40" i="7004"/>
  <c r="AV40" i="7004"/>
  <c r="BD39" i="7004"/>
  <c r="BC39" i="7004"/>
  <c r="BE39" i="7004" s="1"/>
  <c r="BB39" i="7004"/>
  <c r="AY39" i="7004"/>
  <c r="AX39" i="7004"/>
  <c r="AW39" i="7004"/>
  <c r="AV39" i="7004"/>
  <c r="BD38" i="7004"/>
  <c r="BC38" i="7004"/>
  <c r="BE38" i="7004" s="1"/>
  <c r="BB38" i="7004"/>
  <c r="AY38" i="7004"/>
  <c r="AX38" i="7004"/>
  <c r="AW38" i="7004"/>
  <c r="AV38" i="7004"/>
  <c r="BD37" i="7004"/>
  <c r="BC37" i="7004"/>
  <c r="BE37" i="7004" s="1"/>
  <c r="BB37" i="7004"/>
  <c r="AY37" i="7004"/>
  <c r="AX37" i="7004"/>
  <c r="AW37" i="7004"/>
  <c r="AV37" i="7004"/>
  <c r="BD36" i="7004"/>
  <c r="BC36" i="7004"/>
  <c r="BE36" i="7004" s="1"/>
  <c r="BB36" i="7004"/>
  <c r="AY36" i="7004"/>
  <c r="AX36" i="7004"/>
  <c r="AW36" i="7004"/>
  <c r="AV36" i="7004"/>
  <c r="BD35" i="7004"/>
  <c r="BC35" i="7004"/>
  <c r="BE35" i="7004" s="1"/>
  <c r="BB35" i="7004"/>
  <c r="AY35" i="7004"/>
  <c r="AX35" i="7004"/>
  <c r="AW35" i="7004"/>
  <c r="AV35" i="7004"/>
  <c r="BD34" i="7004"/>
  <c r="BC34" i="7004"/>
  <c r="BE34" i="7004" s="1"/>
  <c r="BB34" i="7004"/>
  <c r="AY34" i="7004"/>
  <c r="AX34" i="7004"/>
  <c r="AW34" i="7004"/>
  <c r="AV34" i="7004"/>
  <c r="BD33" i="7004"/>
  <c r="BC33" i="7004"/>
  <c r="BE33" i="7004" s="1"/>
  <c r="BB33" i="7004"/>
  <c r="AY33" i="7004"/>
  <c r="AX33" i="7004"/>
  <c r="AW33" i="7004"/>
  <c r="AV33" i="7004"/>
  <c r="BD32" i="7004"/>
  <c r="BC32" i="7004"/>
  <c r="BE32" i="7004" s="1"/>
  <c r="BB32" i="7004"/>
  <c r="AY32" i="7004"/>
  <c r="AX32" i="7004"/>
  <c r="AW32" i="7004"/>
  <c r="AV32" i="7004"/>
  <c r="BD31" i="7004"/>
  <c r="BC31" i="7004"/>
  <c r="BE31" i="7004" s="1"/>
  <c r="BB31" i="7004"/>
  <c r="AY31" i="7004"/>
  <c r="AX31" i="7004"/>
  <c r="AW31" i="7004"/>
  <c r="AV31" i="7004"/>
  <c r="BD30" i="7004"/>
  <c r="BC30" i="7004"/>
  <c r="BE30" i="7004" s="1"/>
  <c r="BB30" i="7004"/>
  <c r="AY30" i="7004"/>
  <c r="AX30" i="7004"/>
  <c r="AW30" i="7004"/>
  <c r="AV30" i="7004"/>
  <c r="BD29" i="7004"/>
  <c r="BC29" i="7004"/>
  <c r="BE29" i="7004" s="1"/>
  <c r="BB29" i="7004"/>
  <c r="AY29" i="7004"/>
  <c r="AX29" i="7004"/>
  <c r="AW29" i="7004"/>
  <c r="AV29" i="7004"/>
  <c r="BD28" i="7004"/>
  <c r="BC28" i="7004"/>
  <c r="BE28" i="7004" s="1"/>
  <c r="BB28" i="7004"/>
  <c r="AY28" i="7004"/>
  <c r="AX28" i="7004"/>
  <c r="AW28" i="7004"/>
  <c r="AV28" i="7004"/>
  <c r="BD27" i="7004"/>
  <c r="BC27" i="7004"/>
  <c r="BE27" i="7004" s="1"/>
  <c r="BB27" i="7004"/>
  <c r="AY27" i="7004"/>
  <c r="AX27" i="7004"/>
  <c r="AW27" i="7004"/>
  <c r="AV27" i="7004"/>
  <c r="BD26" i="7004"/>
  <c r="BC26" i="7004"/>
  <c r="BE26" i="7004" s="1"/>
  <c r="BB26" i="7004"/>
  <c r="AY26" i="7004"/>
  <c r="AX26" i="7004"/>
  <c r="AW26" i="7004"/>
  <c r="AV26" i="7004"/>
  <c r="BD25" i="7004"/>
  <c r="BC25" i="7004"/>
  <c r="BE25" i="7004" s="1"/>
  <c r="BB25" i="7004"/>
  <c r="AY25" i="7004"/>
  <c r="AX25" i="7004"/>
  <c r="AW25" i="7004"/>
  <c r="AV25" i="7004"/>
  <c r="BD24" i="7004"/>
  <c r="BC24" i="7004"/>
  <c r="BE24" i="7004" s="1"/>
  <c r="BB24" i="7004"/>
  <c r="AY24" i="7004"/>
  <c r="AX24" i="7004"/>
  <c r="AW24" i="7004"/>
  <c r="AV24" i="7004"/>
  <c r="BD23" i="7004"/>
  <c r="BC23" i="7004"/>
  <c r="BE23" i="7004" s="1"/>
  <c r="BB23" i="7004"/>
  <c r="AY23" i="7004"/>
  <c r="AX23" i="7004"/>
  <c r="AW23" i="7004"/>
  <c r="AV23" i="7004"/>
  <c r="BD22" i="7004"/>
  <c r="BC22" i="7004"/>
  <c r="BE22" i="7004" s="1"/>
  <c r="BB22" i="7004"/>
  <c r="AY22" i="7004"/>
  <c r="AX22" i="7004"/>
  <c r="AW22" i="7004"/>
  <c r="AV22" i="7004"/>
  <c r="BD21" i="7004"/>
  <c r="BC21" i="7004"/>
  <c r="BE21" i="7004" s="1"/>
  <c r="BB21" i="7004"/>
  <c r="AY21" i="7004"/>
  <c r="AX21" i="7004"/>
  <c r="AW21" i="7004"/>
  <c r="AV21" i="7004"/>
  <c r="BD20" i="7004"/>
  <c r="BC20" i="7004"/>
  <c r="BE20" i="7004" s="1"/>
  <c r="BB20" i="7004"/>
  <c r="AY20" i="7004"/>
  <c r="AX20" i="7004"/>
  <c r="AW20" i="7004"/>
  <c r="AV20" i="7004"/>
  <c r="BD19" i="7004"/>
  <c r="BC19" i="7004"/>
  <c r="BE19" i="7004" s="1"/>
  <c r="BB19" i="7004"/>
  <c r="AY19" i="7004"/>
  <c r="AX19" i="7004"/>
  <c r="AW19" i="7004"/>
  <c r="AV19" i="7004"/>
  <c r="BD18" i="7004"/>
  <c r="BC18" i="7004"/>
  <c r="BE18" i="7004" s="1"/>
  <c r="BB18" i="7004"/>
  <c r="AY18" i="7004"/>
  <c r="AX18" i="7004"/>
  <c r="AW18" i="7004"/>
  <c r="AV18" i="7004"/>
  <c r="BE17" i="7004"/>
  <c r="BD17" i="7004"/>
  <c r="BC17" i="7004"/>
  <c r="BB17" i="7004"/>
  <c r="AY17" i="7004"/>
  <c r="AX17" i="7004"/>
  <c r="AW17" i="7004"/>
  <c r="AV17" i="7004"/>
  <c r="BD16" i="7004"/>
  <c r="BC16" i="7004"/>
  <c r="BE16" i="7004" s="1"/>
  <c r="BB16" i="7004"/>
  <c r="AY16" i="7004"/>
  <c r="AX16" i="7004"/>
  <c r="AW16" i="7004"/>
  <c r="AV16" i="7004"/>
  <c r="BD15" i="7004"/>
  <c r="BC15" i="7004"/>
  <c r="BE15" i="7004" s="1"/>
  <c r="BB15" i="7004"/>
  <c r="AY15" i="7004"/>
  <c r="AX15" i="7004"/>
  <c r="AW15" i="7004"/>
  <c r="AV15" i="7004"/>
  <c r="BD14" i="7004"/>
  <c r="BC14" i="7004"/>
  <c r="BE14" i="7004" s="1"/>
  <c r="BB14" i="7004"/>
  <c r="AY14" i="7004"/>
  <c r="AX14" i="7004"/>
  <c r="AW14" i="7004"/>
  <c r="AV14" i="7004"/>
  <c r="BD13" i="7004"/>
  <c r="BC13" i="7004"/>
  <c r="BE13" i="7004" s="1"/>
  <c r="BB13" i="7004"/>
  <c r="AY13" i="7004"/>
  <c r="AX13" i="7004"/>
  <c r="AW13" i="7004"/>
  <c r="AV13" i="7004"/>
  <c r="BD12" i="7004"/>
  <c r="BC12" i="7004"/>
  <c r="BE12" i="7004" s="1"/>
  <c r="BB12" i="7004"/>
  <c r="AY12" i="7004"/>
  <c r="AX12" i="7004"/>
  <c r="AW12" i="7004"/>
  <c r="AV12" i="7004"/>
  <c r="BD11" i="7004"/>
  <c r="BC11" i="7004"/>
  <c r="BE11" i="7004" s="1"/>
  <c r="BB11" i="7004"/>
  <c r="AY11" i="7004"/>
  <c r="AX11" i="7004"/>
  <c r="AW11" i="7004"/>
  <c r="AV11" i="7004"/>
  <c r="BD10" i="7004"/>
  <c r="BC10" i="7004"/>
  <c r="BE10" i="7004" s="1"/>
  <c r="BB10" i="7004"/>
  <c r="AY10" i="7004"/>
  <c r="AX10" i="7004"/>
  <c r="AW10" i="7004"/>
  <c r="AV10" i="7004"/>
  <c r="BD9" i="7004"/>
  <c r="BC9" i="7004"/>
  <c r="BE9" i="7004" s="1"/>
  <c r="BB9" i="7004"/>
  <c r="AY9" i="7004"/>
  <c r="AX9" i="7004"/>
  <c r="AW9" i="7004"/>
  <c r="AV9" i="7004"/>
  <c r="BD8" i="7004"/>
  <c r="BC8" i="7004"/>
  <c r="BE8" i="7004" s="1"/>
  <c r="BB8" i="7004"/>
  <c r="AY8" i="7004"/>
  <c r="AX8" i="7004"/>
  <c r="AW8" i="7004"/>
  <c r="AV8" i="7004"/>
  <c r="BD7" i="7004"/>
  <c r="BC7" i="7004"/>
  <c r="BE7" i="7004" s="1"/>
  <c r="BB7" i="7004"/>
  <c r="AY7" i="7004"/>
  <c r="AX7" i="7004"/>
  <c r="AW7" i="7004"/>
  <c r="AV7" i="7004"/>
  <c r="BD6" i="7004"/>
  <c r="BC6" i="7004"/>
  <c r="BE6" i="7004" s="1"/>
  <c r="BB6" i="7004"/>
  <c r="AY6" i="7004"/>
  <c r="AX6" i="7004"/>
  <c r="AW6" i="7004"/>
  <c r="AV6" i="7004"/>
  <c r="BD5" i="7004"/>
  <c r="BC5" i="7004"/>
  <c r="BE5" i="7004" s="1"/>
  <c r="BB5" i="7004"/>
  <c r="AY5" i="7004"/>
  <c r="AX5" i="7004"/>
  <c r="AW5" i="7004"/>
  <c r="AV5" i="7004"/>
  <c r="BD4" i="7004"/>
  <c r="BC4" i="7004"/>
  <c r="BE4" i="7004" s="1"/>
  <c r="BB4" i="7004"/>
  <c r="AY4" i="7004"/>
  <c r="AX4" i="7004"/>
  <c r="AW4" i="7004"/>
  <c r="AV4" i="7004"/>
  <c r="AY3" i="7004"/>
  <c r="AX3" i="7004"/>
  <c r="AW3" i="7004"/>
  <c r="AV3" i="7004"/>
  <c r="AI3" i="7003"/>
  <c r="AJ3" i="7003"/>
  <c r="AK3" i="7003"/>
  <c r="AL3" i="7003"/>
  <c r="AI4" i="7003"/>
  <c r="AJ4" i="7003"/>
  <c r="AK4" i="7003"/>
  <c r="AL4" i="7003"/>
  <c r="AI5" i="7003"/>
  <c r="AJ5" i="7003"/>
  <c r="AK5" i="7003"/>
  <c r="AL5" i="7003"/>
  <c r="AI6" i="7003"/>
  <c r="AJ6" i="7003"/>
  <c r="AK6" i="7003"/>
  <c r="AL6" i="7003"/>
  <c r="AI7" i="7003"/>
  <c r="AJ7" i="7003"/>
  <c r="AK7" i="7003"/>
  <c r="AL7" i="7003"/>
  <c r="AI8" i="7003"/>
  <c r="AJ8" i="7003"/>
  <c r="AK8" i="7003"/>
  <c r="AL8" i="7003"/>
  <c r="AI9" i="7003"/>
  <c r="AJ9" i="7003"/>
  <c r="AK9" i="7003"/>
  <c r="AL9" i="7003"/>
  <c r="AI10" i="7003"/>
  <c r="AJ10" i="7003"/>
  <c r="AK10" i="7003"/>
  <c r="AL10" i="7003"/>
  <c r="AI11" i="7003"/>
  <c r="AJ11" i="7003"/>
  <c r="AK11" i="7003"/>
  <c r="AL11" i="7003"/>
  <c r="AI12" i="7003"/>
  <c r="AJ12" i="7003"/>
  <c r="AK12" i="7003"/>
  <c r="AL12" i="7003"/>
  <c r="AI13" i="7003"/>
  <c r="AJ13" i="7003"/>
  <c r="AK13" i="7003"/>
  <c r="AL13" i="7003"/>
  <c r="AI14" i="7003"/>
  <c r="AJ14" i="7003"/>
  <c r="AK14" i="7003"/>
  <c r="AL14" i="7003"/>
  <c r="AI15" i="7003"/>
  <c r="AJ15" i="7003"/>
  <c r="AK15" i="7003"/>
  <c r="AL15" i="7003"/>
  <c r="AI16" i="7003"/>
  <c r="AJ16" i="7003"/>
  <c r="AK16" i="7003"/>
  <c r="AL16" i="7003"/>
  <c r="AI17" i="7003"/>
  <c r="AJ17" i="7003"/>
  <c r="AK17" i="7003"/>
  <c r="AL17" i="7003"/>
  <c r="AI18" i="7003"/>
  <c r="AJ18" i="7003"/>
  <c r="AK18" i="7003"/>
  <c r="AL18" i="7003"/>
  <c r="AI19" i="7003"/>
  <c r="AJ19" i="7003"/>
  <c r="AK19" i="7003"/>
  <c r="AL19" i="7003"/>
  <c r="AI20" i="7003"/>
  <c r="AJ20" i="7003"/>
  <c r="AK20" i="7003"/>
  <c r="AL20" i="7003"/>
  <c r="AI21" i="7003"/>
  <c r="AJ21" i="7003"/>
  <c r="AK21" i="7003"/>
  <c r="AL21" i="7003"/>
  <c r="AI22" i="7003"/>
  <c r="AJ22" i="7003"/>
  <c r="AK22" i="7003"/>
  <c r="AL22" i="7003"/>
  <c r="AI23" i="7003"/>
  <c r="AJ23" i="7003"/>
  <c r="AK23" i="7003"/>
  <c r="AL23" i="7003"/>
  <c r="AI24" i="7003"/>
  <c r="AJ24" i="7003"/>
  <c r="AK24" i="7003"/>
  <c r="AL24" i="7003"/>
  <c r="AV3" i="7002"/>
  <c r="AW3" i="7002"/>
  <c r="AX3" i="7002"/>
  <c r="AY3" i="7002"/>
  <c r="AV4" i="7002"/>
  <c r="AW4" i="7002"/>
  <c r="AX4" i="7002"/>
  <c r="AY4" i="7002"/>
  <c r="AV5" i="7002"/>
  <c r="AW5" i="7002"/>
  <c r="AX5" i="7002"/>
  <c r="AY5" i="7002"/>
  <c r="AV6" i="7002"/>
  <c r="AW6" i="7002"/>
  <c r="AX6" i="7002"/>
  <c r="AY6" i="7002"/>
  <c r="AV7" i="7002"/>
  <c r="AW7" i="7002"/>
  <c r="AX7" i="7002"/>
  <c r="AY7" i="7002"/>
  <c r="AV8" i="7002"/>
  <c r="AW8" i="7002"/>
  <c r="AX8" i="7002"/>
  <c r="AY8" i="7002"/>
  <c r="AQ7" i="7002"/>
  <c r="AO31" i="7063" l="1"/>
  <c r="AS31" i="7063" s="1"/>
  <c r="L382" i="6847"/>
  <c r="EX22" i="7006"/>
  <c r="EX18" i="7006"/>
  <c r="EX14" i="7006"/>
  <c r="EX10" i="7006"/>
  <c r="EX20" i="7006"/>
  <c r="EX16" i="7006"/>
  <c r="EX12" i="7006"/>
  <c r="EX8" i="7006"/>
  <c r="EO4" i="7006"/>
  <c r="EO20" i="7006"/>
  <c r="EO17" i="7006"/>
  <c r="EX9" i="7006"/>
  <c r="EX7" i="7006"/>
  <c r="EO16" i="7006"/>
  <c r="EX5" i="7006"/>
  <c r="ET5" i="7006" s="1"/>
  <c r="EO19" i="7006"/>
  <c r="EO15" i="7006"/>
  <c r="EO9" i="7006"/>
  <c r="EX6" i="7006"/>
  <c r="EO21" i="7006"/>
  <c r="EO13" i="7006"/>
  <c r="EO10" i="7006"/>
  <c r="EO22" i="7006"/>
  <c r="EO18" i="7006"/>
  <c r="EO14" i="7006"/>
  <c r="EO11" i="7006"/>
  <c r="EO8" i="7006"/>
  <c r="EX7" i="7007"/>
  <c r="EX10" i="7007"/>
  <c r="ET5" i="7007"/>
  <c r="ET6" i="7007" s="1"/>
  <c r="ET7" i="7007" s="1"/>
  <c r="ET8" i="7007" s="1"/>
  <c r="ET9" i="7007" s="1"/>
  <c r="EO10" i="7007"/>
  <c r="EO7" i="7007"/>
  <c r="EO4" i="7007"/>
  <c r="EO5" i="7007"/>
  <c r="EO8" i="7007"/>
  <c r="EO6" i="7007"/>
  <c r="EO9" i="7007"/>
  <c r="EO12" i="7006"/>
  <c r="AH41" i="7005"/>
  <c r="AH53" i="7005"/>
  <c r="AH57" i="7005"/>
  <c r="AH93" i="7005"/>
  <c r="AU14" i="7004"/>
  <c r="AU19" i="7004"/>
  <c r="AU27" i="7004"/>
  <c r="AU30" i="7004"/>
  <c r="AU46" i="7004"/>
  <c r="AU50" i="7004"/>
  <c r="AU58" i="7004"/>
  <c r="AU61" i="7004"/>
  <c r="AU74" i="7004"/>
  <c r="AU77" i="7004"/>
  <c r="AM4" i="7003"/>
  <c r="AM5" i="7003" s="1"/>
  <c r="AM6" i="7003" s="1"/>
  <c r="AM7" i="7003" s="1"/>
  <c r="AM8" i="7003" s="1"/>
  <c r="AM9" i="7003" s="1"/>
  <c r="AM10" i="7003" s="1"/>
  <c r="AM11" i="7003" s="1"/>
  <c r="AM12" i="7003" s="1"/>
  <c r="AM13" i="7003" s="1"/>
  <c r="AM14" i="7003" s="1"/>
  <c r="AM15" i="7003" s="1"/>
  <c r="AM16" i="7003" s="1"/>
  <c r="AM17" i="7003" s="1"/>
  <c r="AM18" i="7003" s="1"/>
  <c r="AM19" i="7003" s="1"/>
  <c r="AM20" i="7003" s="1"/>
  <c r="AM21" i="7003" s="1"/>
  <c r="AM22" i="7003" s="1"/>
  <c r="AM23" i="7003" s="1"/>
  <c r="AM24" i="7003" s="1"/>
  <c r="AH17" i="7005"/>
  <c r="AH21" i="7005"/>
  <c r="AH28" i="7005"/>
  <c r="AH36" i="7005"/>
  <c r="AH48" i="7005"/>
  <c r="AH64" i="7005"/>
  <c r="AH104" i="7005"/>
  <c r="AH108" i="7005"/>
  <c r="AH142" i="7005"/>
  <c r="AH154" i="7005"/>
  <c r="AH156" i="7005"/>
  <c r="AH24" i="7003"/>
  <c r="AH23" i="7003"/>
  <c r="AH13" i="7003"/>
  <c r="AH15" i="7003"/>
  <c r="AH9" i="7003"/>
  <c r="AH4" i="7003"/>
  <c r="AH3" i="7003"/>
  <c r="AH22" i="7003"/>
  <c r="AH21" i="7003"/>
  <c r="AH17" i="7003"/>
  <c r="AH14" i="7003"/>
  <c r="AH10" i="7003"/>
  <c r="AH8" i="7003"/>
  <c r="AH7" i="7003"/>
  <c r="AH5" i="7003"/>
  <c r="AH20" i="7003"/>
  <c r="AH19" i="7003"/>
  <c r="AH18" i="7003"/>
  <c r="AH16" i="7003"/>
  <c r="AH12" i="7003"/>
  <c r="AH11" i="7003"/>
  <c r="AH6" i="7003"/>
  <c r="AH25" i="7005"/>
  <c r="AH29" i="7005"/>
  <c r="AH68" i="7005"/>
  <c r="AH126" i="7005"/>
  <c r="AH129" i="7005"/>
  <c r="AH146" i="7005"/>
  <c r="AH150" i="7005"/>
  <c r="AH155" i="7005"/>
  <c r="AH157" i="7005"/>
  <c r="AH67" i="7005"/>
  <c r="AH125" i="7005"/>
  <c r="AH9" i="7005"/>
  <c r="AH13" i="7005"/>
  <c r="AH52" i="7005"/>
  <c r="AH60" i="7005"/>
  <c r="AH73" i="7005"/>
  <c r="AH81" i="7005"/>
  <c r="AH82" i="7005"/>
  <c r="AH85" i="7005"/>
  <c r="AH86" i="7005"/>
  <c r="AH111" i="7005"/>
  <c r="AH115" i="7005"/>
  <c r="AH119" i="7005"/>
  <c r="AH135" i="7005"/>
  <c r="AH139" i="7005"/>
  <c r="AH5" i="7005"/>
  <c r="AH24" i="7005"/>
  <c r="AH32" i="7005"/>
  <c r="AH39" i="7005"/>
  <c r="AH42" i="7005"/>
  <c r="AH43" i="7005"/>
  <c r="AH58" i="7005"/>
  <c r="AH77" i="7005"/>
  <c r="AH89" i="7005"/>
  <c r="AH103" i="7005"/>
  <c r="AH123" i="7005"/>
  <c r="AH149" i="7005"/>
  <c r="AH153" i="7005"/>
  <c r="AH3" i="7005"/>
  <c r="AH30" i="7005"/>
  <c r="AH54" i="7005"/>
  <c r="AH80" i="7005"/>
  <c r="AH87" i="7005"/>
  <c r="AH98" i="7005"/>
  <c r="AH99" i="7005"/>
  <c r="AH106" i="7005"/>
  <c r="AH107" i="7005"/>
  <c r="AH152" i="7005"/>
  <c r="AH159" i="7005"/>
  <c r="AH56" i="7005"/>
  <c r="AH109" i="7005"/>
  <c r="AH114" i="7005"/>
  <c r="AH130" i="7005"/>
  <c r="AH46" i="7005"/>
  <c r="AH71" i="7005"/>
  <c r="AH136" i="7005"/>
  <c r="AH140" i="7005"/>
  <c r="AH164" i="7005"/>
  <c r="AH8" i="7005"/>
  <c r="AH10" i="7005"/>
  <c r="AH11" i="7005"/>
  <c r="AH14" i="7005"/>
  <c r="AH26" i="7005"/>
  <c r="AH27" i="7005"/>
  <c r="AH40" i="7005"/>
  <c r="AH44" i="7005"/>
  <c r="AH45" i="7005"/>
  <c r="AH55" i="7005"/>
  <c r="AH69" i="7005"/>
  <c r="AH70" i="7005"/>
  <c r="AH83" i="7005"/>
  <c r="AH84" i="7005"/>
  <c r="AH122" i="7005"/>
  <c r="AH134" i="7005"/>
  <c r="AH143" i="7005"/>
  <c r="AH162" i="7005"/>
  <c r="AH4" i="7005"/>
  <c r="AH6" i="7005"/>
  <c r="AH7" i="7005"/>
  <c r="AH15" i="7005"/>
  <c r="AH131" i="7005"/>
  <c r="AH132" i="7005"/>
  <c r="AH141" i="7005"/>
  <c r="AH12" i="7005"/>
  <c r="AH96" i="7005"/>
  <c r="AH100" i="7005"/>
  <c r="AH105" i="7005"/>
  <c r="AH110" i="7005"/>
  <c r="AH124" i="7005"/>
  <c r="AH133" i="7005"/>
  <c r="AH147" i="7005"/>
  <c r="AH161" i="7005"/>
  <c r="AH16" i="7005"/>
  <c r="AH18" i="7005"/>
  <c r="AH19" i="7005"/>
  <c r="AH31" i="7005"/>
  <c r="AH33" i="7005"/>
  <c r="AH34" i="7005"/>
  <c r="AH47" i="7005"/>
  <c r="AH59" i="7005"/>
  <c r="AH61" i="7005"/>
  <c r="AH62" i="7005"/>
  <c r="AH72" i="7005"/>
  <c r="AH74" i="7005"/>
  <c r="AH75" i="7005"/>
  <c r="AH88" i="7005"/>
  <c r="AH90" i="7005"/>
  <c r="AH91" i="7005"/>
  <c r="AH112" i="7005"/>
  <c r="AH113" i="7005"/>
  <c r="AH116" i="7005"/>
  <c r="AH120" i="7005"/>
  <c r="AH121" i="7005"/>
  <c r="AH137" i="7005"/>
  <c r="AH138" i="7005"/>
  <c r="AH20" i="7005"/>
  <c r="AH22" i="7005"/>
  <c r="AH23" i="7005"/>
  <c r="AH35" i="7005"/>
  <c r="AH37" i="7005"/>
  <c r="AH38" i="7005"/>
  <c r="AH49" i="7005"/>
  <c r="AH50" i="7005"/>
  <c r="AH51" i="7005"/>
  <c r="AH63" i="7005"/>
  <c r="AH65" i="7005"/>
  <c r="AH66" i="7005"/>
  <c r="AH76" i="7005"/>
  <c r="AH78" i="7005"/>
  <c r="AH79" i="7005"/>
  <c r="AH92" i="7005"/>
  <c r="AH94" i="7005"/>
  <c r="AH95" i="7005"/>
  <c r="AH97" i="7005"/>
  <c r="AH101" i="7005"/>
  <c r="AH102" i="7005"/>
  <c r="AH117" i="7005"/>
  <c r="AH118" i="7005"/>
  <c r="AH127" i="7005"/>
  <c r="AH128" i="7005"/>
  <c r="AH145" i="7005"/>
  <c r="AH148" i="7005"/>
  <c r="AH158" i="7005"/>
  <c r="AH160" i="7005"/>
  <c r="AM4" i="7005"/>
  <c r="AM5" i="7005" s="1"/>
  <c r="AM6" i="7005" s="1"/>
  <c r="AM7" i="7005" s="1"/>
  <c r="AM8" i="7005" s="1"/>
  <c r="AM9" i="7005" s="1"/>
  <c r="AM10" i="7005" s="1"/>
  <c r="AM11" i="7005" s="1"/>
  <c r="AM12" i="7005" s="1"/>
  <c r="AM13" i="7005" s="1"/>
  <c r="AM14" i="7005" s="1"/>
  <c r="AM15" i="7005" s="1"/>
  <c r="AM16" i="7005" s="1"/>
  <c r="AM17" i="7005" s="1"/>
  <c r="AM18" i="7005" s="1"/>
  <c r="AM19" i="7005" s="1"/>
  <c r="AM20" i="7005" s="1"/>
  <c r="AM21" i="7005" s="1"/>
  <c r="AM22" i="7005" s="1"/>
  <c r="AM23" i="7005" s="1"/>
  <c r="AM24" i="7005" s="1"/>
  <c r="AM25" i="7005" s="1"/>
  <c r="AM26" i="7005" s="1"/>
  <c r="AM27" i="7005" s="1"/>
  <c r="AM28" i="7005" s="1"/>
  <c r="AM29" i="7005" s="1"/>
  <c r="AM30" i="7005" s="1"/>
  <c r="AM31" i="7005" s="1"/>
  <c r="AM32" i="7005" s="1"/>
  <c r="AM33" i="7005" s="1"/>
  <c r="AM34" i="7005" s="1"/>
  <c r="AM35" i="7005" s="1"/>
  <c r="AM36" i="7005" s="1"/>
  <c r="AM37" i="7005" s="1"/>
  <c r="AM38" i="7005" s="1"/>
  <c r="AM39" i="7005" s="1"/>
  <c r="AM40" i="7005" s="1"/>
  <c r="AM41" i="7005" s="1"/>
  <c r="AM42" i="7005" s="1"/>
  <c r="AM43" i="7005" s="1"/>
  <c r="AM44" i="7005" s="1"/>
  <c r="AM45" i="7005" s="1"/>
  <c r="AM46" i="7005" s="1"/>
  <c r="AM47" i="7005" s="1"/>
  <c r="AM48" i="7005" s="1"/>
  <c r="AM49" i="7005" s="1"/>
  <c r="AM50" i="7005" s="1"/>
  <c r="AM51" i="7005" s="1"/>
  <c r="AM52" i="7005" s="1"/>
  <c r="AM53" i="7005" s="1"/>
  <c r="AM54" i="7005" s="1"/>
  <c r="AM55" i="7005" s="1"/>
  <c r="AM56" i="7005" s="1"/>
  <c r="AM57" i="7005" s="1"/>
  <c r="AM58" i="7005" s="1"/>
  <c r="AM59" i="7005" s="1"/>
  <c r="AM60" i="7005" s="1"/>
  <c r="AM61" i="7005" s="1"/>
  <c r="AM62" i="7005" s="1"/>
  <c r="AM63" i="7005" s="1"/>
  <c r="AM64" i="7005" s="1"/>
  <c r="AM65" i="7005" s="1"/>
  <c r="AM66" i="7005" s="1"/>
  <c r="AM67" i="7005" s="1"/>
  <c r="AM68" i="7005" s="1"/>
  <c r="AM69" i="7005" s="1"/>
  <c r="AM70" i="7005" s="1"/>
  <c r="AM71" i="7005" s="1"/>
  <c r="AM72" i="7005" s="1"/>
  <c r="AM73" i="7005" s="1"/>
  <c r="AM74" i="7005" s="1"/>
  <c r="AM75" i="7005" s="1"/>
  <c r="AM76" i="7005" s="1"/>
  <c r="AM77" i="7005" s="1"/>
  <c r="AM78" i="7005" s="1"/>
  <c r="AM79" i="7005" s="1"/>
  <c r="AM80" i="7005" s="1"/>
  <c r="AM81" i="7005" s="1"/>
  <c r="AM82" i="7005" s="1"/>
  <c r="AM83" i="7005" s="1"/>
  <c r="AM84" i="7005" s="1"/>
  <c r="AM85" i="7005" s="1"/>
  <c r="AM86" i="7005" s="1"/>
  <c r="AM87" i="7005" s="1"/>
  <c r="AM88" i="7005" s="1"/>
  <c r="AM89" i="7005" s="1"/>
  <c r="AM90" i="7005" s="1"/>
  <c r="AM91" i="7005" s="1"/>
  <c r="AM92" i="7005" s="1"/>
  <c r="AM93" i="7005" s="1"/>
  <c r="AM94" i="7005" s="1"/>
  <c r="AM95" i="7005" s="1"/>
  <c r="AM96" i="7005" s="1"/>
  <c r="AM97" i="7005" s="1"/>
  <c r="AM98" i="7005" s="1"/>
  <c r="AM99" i="7005" s="1"/>
  <c r="AM100" i="7005" s="1"/>
  <c r="AM101" i="7005" s="1"/>
  <c r="AM102" i="7005" s="1"/>
  <c r="AM103" i="7005" s="1"/>
  <c r="AM104" i="7005" s="1"/>
  <c r="AM105" i="7005" s="1"/>
  <c r="AM106" i="7005" s="1"/>
  <c r="AM107" i="7005" s="1"/>
  <c r="AM108" i="7005" s="1"/>
  <c r="AM109" i="7005" s="1"/>
  <c r="AM110" i="7005" s="1"/>
  <c r="AM111" i="7005" s="1"/>
  <c r="AM112" i="7005" s="1"/>
  <c r="AM113" i="7005" s="1"/>
  <c r="AM114" i="7005" s="1"/>
  <c r="AM115" i="7005" s="1"/>
  <c r="AM116" i="7005" s="1"/>
  <c r="AM117" i="7005" s="1"/>
  <c r="AM118" i="7005" s="1"/>
  <c r="AM119" i="7005" s="1"/>
  <c r="AM120" i="7005" s="1"/>
  <c r="AM121" i="7005" s="1"/>
  <c r="AM122" i="7005" s="1"/>
  <c r="AM123" i="7005" s="1"/>
  <c r="AM124" i="7005" s="1"/>
  <c r="AM125" i="7005" s="1"/>
  <c r="AM126" i="7005" s="1"/>
  <c r="AM127" i="7005" s="1"/>
  <c r="AM128" i="7005" s="1"/>
  <c r="AM129" i="7005" s="1"/>
  <c r="AM130" i="7005" s="1"/>
  <c r="AM131" i="7005" s="1"/>
  <c r="AM132" i="7005" s="1"/>
  <c r="AM133" i="7005" s="1"/>
  <c r="AM134" i="7005" s="1"/>
  <c r="AM135" i="7005" s="1"/>
  <c r="AM136" i="7005" s="1"/>
  <c r="AM137" i="7005" s="1"/>
  <c r="AM138" i="7005" s="1"/>
  <c r="AM139" i="7005" s="1"/>
  <c r="AM140" i="7005" s="1"/>
  <c r="AM141" i="7005" s="1"/>
  <c r="AM142" i="7005" s="1"/>
  <c r="AM143" i="7005" s="1"/>
  <c r="AM144" i="7005" s="1"/>
  <c r="AM145" i="7005" s="1"/>
  <c r="AM146" i="7005" s="1"/>
  <c r="AM147" i="7005" s="1"/>
  <c r="AM148" i="7005" s="1"/>
  <c r="AM149" i="7005" s="1"/>
  <c r="AM150" i="7005" s="1"/>
  <c r="AM151" i="7005" s="1"/>
  <c r="AM152" i="7005" s="1"/>
  <c r="AM153" i="7005" s="1"/>
  <c r="AM154" i="7005" s="1"/>
  <c r="AM155" i="7005" s="1"/>
  <c r="AM156" i="7005" s="1"/>
  <c r="AM157" i="7005" s="1"/>
  <c r="AM158" i="7005" s="1"/>
  <c r="AM159" i="7005" s="1"/>
  <c r="AM160" i="7005" s="1"/>
  <c r="AM161" i="7005" s="1"/>
  <c r="AM162" i="7005" s="1"/>
  <c r="AM163" i="7005" s="1"/>
  <c r="AH144" i="7005"/>
  <c r="AH151" i="7005"/>
  <c r="AH163" i="7005"/>
  <c r="AZ5" i="7002"/>
  <c r="AZ6" i="7002" s="1"/>
  <c r="AZ7" i="7002" s="1"/>
  <c r="AZ8" i="7002" s="1"/>
  <c r="AU5" i="7002"/>
  <c r="AU8" i="7002"/>
  <c r="AU3" i="7002"/>
  <c r="AU7" i="7002"/>
  <c r="AU6" i="7002"/>
  <c r="AU4" i="7002"/>
  <c r="AU5" i="7004"/>
  <c r="AU9" i="7004"/>
  <c r="AU13" i="7004"/>
  <c r="AU73" i="7004"/>
  <c r="AU41" i="7004"/>
  <c r="AU45" i="7004"/>
  <c r="AU26" i="7004"/>
  <c r="AU36" i="7004"/>
  <c r="AU40" i="7004"/>
  <c r="AU57" i="7004"/>
  <c r="AU4" i="7004"/>
  <c r="AU12" i="7004"/>
  <c r="AU25" i="7004"/>
  <c r="AU29" i="7004"/>
  <c r="AU35" i="7004"/>
  <c r="AU43" i="7004"/>
  <c r="AU56" i="7004"/>
  <c r="AU60" i="7004"/>
  <c r="AU65" i="7004"/>
  <c r="AU69" i="7004"/>
  <c r="AU76" i="7004"/>
  <c r="AU82" i="7004"/>
  <c r="AU8" i="7004"/>
  <c r="AU6" i="7004"/>
  <c r="AU20" i="7004"/>
  <c r="AU24" i="7004"/>
  <c r="AU42" i="7004"/>
  <c r="AU51" i="7004"/>
  <c r="AU55" i="7004"/>
  <c r="AU64" i="7004"/>
  <c r="AU68" i="7004"/>
  <c r="AZ4" i="7004"/>
  <c r="AZ5" i="7004" s="1"/>
  <c r="AZ6" i="7004" s="1"/>
  <c r="AZ7" i="7004" s="1"/>
  <c r="AZ8" i="7004" s="1"/>
  <c r="AZ9" i="7004" s="1"/>
  <c r="AZ10" i="7004" s="1"/>
  <c r="AZ11" i="7004" s="1"/>
  <c r="AZ12" i="7004" s="1"/>
  <c r="AZ13" i="7004" s="1"/>
  <c r="AZ14" i="7004" s="1"/>
  <c r="AZ15" i="7004" s="1"/>
  <c r="AZ16" i="7004" s="1"/>
  <c r="AZ17" i="7004" s="1"/>
  <c r="AZ18" i="7004" s="1"/>
  <c r="AZ19" i="7004" s="1"/>
  <c r="AZ20" i="7004" s="1"/>
  <c r="AZ21" i="7004" s="1"/>
  <c r="AZ22" i="7004" s="1"/>
  <c r="AZ23" i="7004" s="1"/>
  <c r="AZ24" i="7004" s="1"/>
  <c r="AZ25" i="7004" s="1"/>
  <c r="AZ26" i="7004" s="1"/>
  <c r="AZ27" i="7004" s="1"/>
  <c r="AZ28" i="7004" s="1"/>
  <c r="AZ29" i="7004" s="1"/>
  <c r="AZ30" i="7004" s="1"/>
  <c r="AZ31" i="7004" s="1"/>
  <c r="AZ32" i="7004" s="1"/>
  <c r="AZ33" i="7004" s="1"/>
  <c r="AZ34" i="7004" s="1"/>
  <c r="AZ35" i="7004" s="1"/>
  <c r="AZ36" i="7004" s="1"/>
  <c r="AZ37" i="7004" s="1"/>
  <c r="AZ38" i="7004" s="1"/>
  <c r="AZ39" i="7004" s="1"/>
  <c r="AZ40" i="7004" s="1"/>
  <c r="AZ41" i="7004" s="1"/>
  <c r="AZ42" i="7004" s="1"/>
  <c r="AZ43" i="7004" s="1"/>
  <c r="AZ44" i="7004" s="1"/>
  <c r="AZ45" i="7004" s="1"/>
  <c r="AZ46" i="7004" s="1"/>
  <c r="AZ47" i="7004" s="1"/>
  <c r="AZ48" i="7004" s="1"/>
  <c r="AZ49" i="7004" s="1"/>
  <c r="AZ50" i="7004" s="1"/>
  <c r="AZ51" i="7004" s="1"/>
  <c r="AZ52" i="7004" s="1"/>
  <c r="AZ53" i="7004" s="1"/>
  <c r="AZ54" i="7004" s="1"/>
  <c r="AZ55" i="7004" s="1"/>
  <c r="AZ56" i="7004" s="1"/>
  <c r="AZ57" i="7004" s="1"/>
  <c r="AZ58" i="7004" s="1"/>
  <c r="AZ59" i="7004" s="1"/>
  <c r="AZ60" i="7004" s="1"/>
  <c r="AZ61" i="7004" s="1"/>
  <c r="AZ62" i="7004" s="1"/>
  <c r="AZ63" i="7004" s="1"/>
  <c r="AZ64" i="7004" s="1"/>
  <c r="AZ65" i="7004" s="1"/>
  <c r="AZ66" i="7004" s="1"/>
  <c r="AZ67" i="7004" s="1"/>
  <c r="AZ68" i="7004" s="1"/>
  <c r="AZ69" i="7004" s="1"/>
  <c r="AZ70" i="7004" s="1"/>
  <c r="AZ71" i="7004" s="1"/>
  <c r="AZ72" i="7004" s="1"/>
  <c r="AZ73" i="7004" s="1"/>
  <c r="AZ74" i="7004" s="1"/>
  <c r="AZ75" i="7004" s="1"/>
  <c r="AZ76" i="7004" s="1"/>
  <c r="AZ77" i="7004" s="1"/>
  <c r="AZ78" i="7004" s="1"/>
  <c r="AZ79" i="7004" s="1"/>
  <c r="AZ80" i="7004" s="1"/>
  <c r="AZ81" i="7004" s="1"/>
  <c r="AZ82" i="7004" s="1"/>
  <c r="AZ83" i="7004" s="1"/>
  <c r="AZ84" i="7004" s="1"/>
  <c r="AU18" i="7004"/>
  <c r="AU34" i="7004"/>
  <c r="AU49" i="7004"/>
  <c r="AU75" i="7004"/>
  <c r="AU80" i="7004"/>
  <c r="AU3" i="7004"/>
  <c r="AU7" i="7004"/>
  <c r="AU11" i="7004"/>
  <c r="AU23" i="7004"/>
  <c r="AU39" i="7004"/>
  <c r="AU54" i="7004"/>
  <c r="AU67" i="7004"/>
  <c r="AU71" i="7004"/>
  <c r="AU83" i="7004"/>
  <c r="AU84" i="7004"/>
  <c r="AU10" i="7004"/>
  <c r="AU15" i="7004"/>
  <c r="AU16" i="7004"/>
  <c r="AU17" i="7004"/>
  <c r="AU21" i="7004"/>
  <c r="AU22" i="7004"/>
  <c r="AU28" i="7004"/>
  <c r="AU31" i="7004"/>
  <c r="AU32" i="7004"/>
  <c r="AU33" i="7004"/>
  <c r="AU37" i="7004"/>
  <c r="AU38" i="7004"/>
  <c r="AU44" i="7004"/>
  <c r="AU47" i="7004"/>
  <c r="AU48" i="7004"/>
  <c r="AU52" i="7004"/>
  <c r="AU53" i="7004"/>
  <c r="AU59" i="7004"/>
  <c r="AU62" i="7004"/>
  <c r="AU63" i="7004"/>
  <c r="AU66" i="7004"/>
  <c r="AU70" i="7004"/>
  <c r="AU72" i="7004"/>
  <c r="AU78" i="7004"/>
  <c r="AU79" i="7004"/>
  <c r="AU81" i="7004"/>
  <c r="B19" i="6911"/>
  <c r="H133" i="6847"/>
  <c r="L133" i="6847" s="1"/>
  <c r="I133" i="6847"/>
  <c r="H134" i="6847"/>
  <c r="L134" i="6847" s="1"/>
  <c r="I134" i="6847"/>
  <c r="H135" i="6847"/>
  <c r="L135" i="6847" s="1"/>
  <c r="I135" i="6847"/>
  <c r="H136" i="6847"/>
  <c r="L136" i="6847" s="1"/>
  <c r="I136" i="6847"/>
  <c r="H137" i="6847"/>
  <c r="L137" i="6847" s="1"/>
  <c r="I137" i="6847"/>
  <c r="H138" i="6847"/>
  <c r="L138" i="6847" s="1"/>
  <c r="I138" i="6847"/>
  <c r="H139" i="6847"/>
  <c r="L139" i="6847" s="1"/>
  <c r="I139" i="6847"/>
  <c r="H140" i="6847"/>
  <c r="L140" i="6847" s="1"/>
  <c r="I140" i="6847"/>
  <c r="H141" i="6847"/>
  <c r="L141" i="6847" s="1"/>
  <c r="I141" i="6847"/>
  <c r="H142" i="6847"/>
  <c r="L142" i="6847" s="1"/>
  <c r="I142" i="6847"/>
  <c r="H143" i="6847"/>
  <c r="L143" i="6847" s="1"/>
  <c r="I143" i="6847"/>
  <c r="H144" i="6847"/>
  <c r="L144" i="6847" s="1"/>
  <c r="I144" i="6847"/>
  <c r="H145" i="6847"/>
  <c r="L145" i="6847" s="1"/>
  <c r="I145" i="6847"/>
  <c r="H146" i="6847"/>
  <c r="L146" i="6847" s="1"/>
  <c r="I146" i="6847"/>
  <c r="H147" i="6847"/>
  <c r="L147" i="6847" s="1"/>
  <c r="I147" i="6847"/>
  <c r="H148" i="6847"/>
  <c r="L148" i="6847" s="1"/>
  <c r="I148" i="6847"/>
  <c r="A133" i="6847"/>
  <c r="A134" i="6847"/>
  <c r="A135" i="6847"/>
  <c r="A136" i="6847"/>
  <c r="A137" i="6847"/>
  <c r="A138" i="6847"/>
  <c r="A139" i="6847"/>
  <c r="A140" i="6847"/>
  <c r="A141" i="6847"/>
  <c r="A142" i="6847"/>
  <c r="A143" i="6847"/>
  <c r="A144" i="6847"/>
  <c r="A145" i="6847"/>
  <c r="A146" i="6847"/>
  <c r="A147" i="6847"/>
  <c r="A148" i="6847"/>
  <c r="H131" i="6847"/>
  <c r="L131" i="6847" s="1"/>
  <c r="I131" i="6847"/>
  <c r="H132" i="6847"/>
  <c r="L132" i="6847" s="1"/>
  <c r="I132" i="6847"/>
  <c r="A131" i="6847"/>
  <c r="A132" i="6847"/>
  <c r="S4" i="7001"/>
  <c r="P4" i="7001" s="1"/>
  <c r="R4" i="7001"/>
  <c r="O4" i="7001"/>
  <c r="N4" i="7001"/>
  <c r="M4" i="7001"/>
  <c r="L4" i="7001"/>
  <c r="O3" i="7001"/>
  <c r="N3" i="7001"/>
  <c r="M3" i="7001"/>
  <c r="K3" i="7001" s="1"/>
  <c r="L3" i="7001"/>
  <c r="L12" i="7000"/>
  <c r="M12" i="7000"/>
  <c r="N12" i="7000"/>
  <c r="O12" i="7000"/>
  <c r="R12" i="7000"/>
  <c r="S12" i="7000"/>
  <c r="L13" i="7000"/>
  <c r="M13" i="7000"/>
  <c r="N13" i="7000"/>
  <c r="O13" i="7000"/>
  <c r="R13" i="7000"/>
  <c r="S13" i="7000"/>
  <c r="L14" i="7000"/>
  <c r="M14" i="7000"/>
  <c r="N14" i="7000"/>
  <c r="O14" i="7000"/>
  <c r="R14" i="7000"/>
  <c r="S14" i="7000"/>
  <c r="L15" i="7000"/>
  <c r="M15" i="7000"/>
  <c r="N15" i="7000"/>
  <c r="O15" i="7000"/>
  <c r="R15" i="7000"/>
  <c r="S15" i="7000"/>
  <c r="L16" i="7000"/>
  <c r="M16" i="7000"/>
  <c r="N16" i="7000"/>
  <c r="O16" i="7000"/>
  <c r="R16" i="7000"/>
  <c r="S16" i="7000"/>
  <c r="L17" i="7000"/>
  <c r="M17" i="7000"/>
  <c r="N17" i="7000"/>
  <c r="O17" i="7000"/>
  <c r="R17" i="7000"/>
  <c r="S17" i="7000"/>
  <c r="L18" i="7000"/>
  <c r="M18" i="7000"/>
  <c r="N18" i="7000"/>
  <c r="O18" i="7000"/>
  <c r="R18" i="7000"/>
  <c r="S18" i="7000"/>
  <c r="L19" i="7000"/>
  <c r="M19" i="7000"/>
  <c r="N19" i="7000"/>
  <c r="O19" i="7000"/>
  <c r="R19" i="7000"/>
  <c r="S19" i="7000"/>
  <c r="L20" i="7000"/>
  <c r="M20" i="7000"/>
  <c r="N20" i="7000"/>
  <c r="O20" i="7000"/>
  <c r="R20" i="7000"/>
  <c r="S20" i="7000"/>
  <c r="L21" i="7000"/>
  <c r="M21" i="7000"/>
  <c r="N21" i="7000"/>
  <c r="O21" i="7000"/>
  <c r="R21" i="7000"/>
  <c r="S21" i="7000"/>
  <c r="L22" i="7000"/>
  <c r="M22" i="7000"/>
  <c r="N22" i="7000"/>
  <c r="O22" i="7000"/>
  <c r="R22" i="7000"/>
  <c r="S22" i="7000"/>
  <c r="L4" i="7000"/>
  <c r="M4" i="7000"/>
  <c r="N4" i="7000"/>
  <c r="O4" i="7000"/>
  <c r="L5" i="7000"/>
  <c r="M5" i="7000"/>
  <c r="N5" i="7000"/>
  <c r="O5" i="7000"/>
  <c r="L6" i="7000"/>
  <c r="M6" i="7000"/>
  <c r="N6" i="7000"/>
  <c r="O6" i="7000"/>
  <c r="L7" i="7000"/>
  <c r="M7" i="7000"/>
  <c r="N7" i="7000"/>
  <c r="O7" i="7000"/>
  <c r="L8" i="7000"/>
  <c r="M8" i="7000"/>
  <c r="N8" i="7000"/>
  <c r="O8" i="7000"/>
  <c r="L9" i="7000"/>
  <c r="M9" i="7000"/>
  <c r="N9" i="7000"/>
  <c r="O9" i="7000"/>
  <c r="L10" i="7000"/>
  <c r="M10" i="7000"/>
  <c r="N10" i="7000"/>
  <c r="O10" i="7000"/>
  <c r="L11" i="7000"/>
  <c r="M11" i="7000"/>
  <c r="N11" i="7000"/>
  <c r="O11" i="7000"/>
  <c r="R5" i="7000"/>
  <c r="S5" i="7000"/>
  <c r="R6" i="7000"/>
  <c r="S6" i="7000"/>
  <c r="R7" i="7000"/>
  <c r="S7" i="7000"/>
  <c r="R8" i="7000"/>
  <c r="S8" i="7000"/>
  <c r="R9" i="7000"/>
  <c r="S9" i="7000"/>
  <c r="R10" i="7000"/>
  <c r="S10" i="7000"/>
  <c r="R11" i="7000"/>
  <c r="S11" i="7000"/>
  <c r="S4" i="7000"/>
  <c r="R4" i="7000"/>
  <c r="O3" i="7000"/>
  <c r="N3" i="7000"/>
  <c r="M3" i="7000"/>
  <c r="L3" i="7000"/>
  <c r="K3" i="7000"/>
  <c r="B3" i="6911"/>
  <c r="BK13" i="6998"/>
  <c r="BI13" i="6998"/>
  <c r="BK12" i="6998"/>
  <c r="BI12" i="6998"/>
  <c r="BK11" i="6998"/>
  <c r="BI11" i="6998"/>
  <c r="BK10" i="6998"/>
  <c r="BI10" i="6998"/>
  <c r="BK9" i="6998"/>
  <c r="BI9" i="6998"/>
  <c r="BK8" i="6998"/>
  <c r="BI8" i="6998"/>
  <c r="BK7" i="6998"/>
  <c r="BI7" i="6998"/>
  <c r="BK6" i="6998"/>
  <c r="BI6" i="6998"/>
  <c r="BK5" i="6998"/>
  <c r="BI5" i="6998"/>
  <c r="BK4" i="6998"/>
  <c r="BI4" i="6998"/>
  <c r="BK3" i="6998"/>
  <c r="BI3" i="6998"/>
  <c r="BG3" i="6998"/>
  <c r="BG4" i="6998" s="1"/>
  <c r="BG5" i="6998" s="1"/>
  <c r="BG6" i="6998" s="1"/>
  <c r="BG7" i="6998" s="1"/>
  <c r="BG8" i="6998" s="1"/>
  <c r="BG9" i="6998" s="1"/>
  <c r="BG10" i="6998" s="1"/>
  <c r="BG11" i="6998" s="1"/>
  <c r="BG12" i="6998" s="1"/>
  <c r="BG13" i="6998" s="1"/>
  <c r="BK44" i="6999"/>
  <c r="BI44" i="6999"/>
  <c r="BK43" i="6999"/>
  <c r="BI43" i="6999"/>
  <c r="BK42" i="6999"/>
  <c r="BI42" i="6999"/>
  <c r="BK41" i="6999"/>
  <c r="BI41" i="6999"/>
  <c r="BK40" i="6999"/>
  <c r="BI40" i="6999"/>
  <c r="BK39" i="6999"/>
  <c r="BI39" i="6999"/>
  <c r="BK38" i="6999"/>
  <c r="BI38" i="6999"/>
  <c r="BK37" i="6999"/>
  <c r="BI37" i="6999"/>
  <c r="BK36" i="6999"/>
  <c r="BI36" i="6999"/>
  <c r="BK35" i="6999"/>
  <c r="BI35" i="6999"/>
  <c r="BK34" i="6999"/>
  <c r="BI34" i="6999"/>
  <c r="BK33" i="6999"/>
  <c r="BI33" i="6999"/>
  <c r="BK32" i="6999"/>
  <c r="BI32" i="6999"/>
  <c r="BK31" i="6999"/>
  <c r="BI31" i="6999"/>
  <c r="BK30" i="6999"/>
  <c r="BI30" i="6999"/>
  <c r="BK29" i="6999"/>
  <c r="BI29" i="6999"/>
  <c r="BK28" i="6999"/>
  <c r="BI28" i="6999"/>
  <c r="BK27" i="6999"/>
  <c r="BI27" i="6999"/>
  <c r="BK26" i="6999"/>
  <c r="BI26" i="6999"/>
  <c r="BK25" i="6999"/>
  <c r="BI25" i="6999"/>
  <c r="BK24" i="6999"/>
  <c r="BI24" i="6999"/>
  <c r="BK23" i="6999"/>
  <c r="BI23" i="6999"/>
  <c r="BK22" i="6999"/>
  <c r="BI22" i="6999"/>
  <c r="BK21" i="6999"/>
  <c r="BI21" i="6999"/>
  <c r="BK20" i="6999"/>
  <c r="BI20" i="6999"/>
  <c r="BK19" i="6999"/>
  <c r="BI19" i="6999"/>
  <c r="BK18" i="6999"/>
  <c r="BI18" i="6999"/>
  <c r="BK17" i="6999"/>
  <c r="BI17" i="6999"/>
  <c r="BF44" i="6999"/>
  <c r="BE44" i="6999"/>
  <c r="BD44" i="6999"/>
  <c r="BC44" i="6999"/>
  <c r="BF43" i="6999"/>
  <c r="BE43" i="6999"/>
  <c r="BD43" i="6999"/>
  <c r="BC43" i="6999"/>
  <c r="BF42" i="6999"/>
  <c r="BE42" i="6999"/>
  <c r="BD42" i="6999"/>
  <c r="BC42" i="6999"/>
  <c r="BF41" i="6999"/>
  <c r="BE41" i="6999"/>
  <c r="BD41" i="6999"/>
  <c r="BC41" i="6999"/>
  <c r="BF40" i="6999"/>
  <c r="BE40" i="6999"/>
  <c r="BD40" i="6999"/>
  <c r="BC40" i="6999"/>
  <c r="BB40" i="6999"/>
  <c r="BF39" i="6999"/>
  <c r="BE39" i="6999"/>
  <c r="BD39" i="6999"/>
  <c r="BC39" i="6999"/>
  <c r="BF38" i="6999"/>
  <c r="BE38" i="6999"/>
  <c r="BD38" i="6999"/>
  <c r="BC38" i="6999"/>
  <c r="BF37" i="6999"/>
  <c r="BE37" i="6999"/>
  <c r="BD37" i="6999"/>
  <c r="BC37" i="6999"/>
  <c r="BF36" i="6999"/>
  <c r="BE36" i="6999"/>
  <c r="BD36" i="6999"/>
  <c r="BC36" i="6999"/>
  <c r="BF35" i="6999"/>
  <c r="BE35" i="6999"/>
  <c r="BD35" i="6999"/>
  <c r="BC35" i="6999"/>
  <c r="BF34" i="6999"/>
  <c r="BE34" i="6999"/>
  <c r="BD34" i="6999"/>
  <c r="BC34" i="6999"/>
  <c r="BF33" i="6999"/>
  <c r="BE33" i="6999"/>
  <c r="BD33" i="6999"/>
  <c r="BC33" i="6999"/>
  <c r="BF32" i="6999"/>
  <c r="BE32" i="6999"/>
  <c r="BD32" i="6999"/>
  <c r="BC32" i="6999"/>
  <c r="BF31" i="6999"/>
  <c r="BE31" i="6999"/>
  <c r="BD31" i="6999"/>
  <c r="BC31" i="6999"/>
  <c r="BF30" i="6999"/>
  <c r="BE30" i="6999"/>
  <c r="BD30" i="6999"/>
  <c r="BC30" i="6999"/>
  <c r="BF29" i="6999"/>
  <c r="BE29" i="6999"/>
  <c r="BD29" i="6999"/>
  <c r="BC29" i="6999"/>
  <c r="BB29" i="6999"/>
  <c r="BF28" i="6999"/>
  <c r="BE28" i="6999"/>
  <c r="BD28" i="6999"/>
  <c r="BB28" i="6999" s="1"/>
  <c r="BC28" i="6999"/>
  <c r="BF27" i="6999"/>
  <c r="BE27" i="6999"/>
  <c r="BD27" i="6999"/>
  <c r="BC27" i="6999"/>
  <c r="BF26" i="6999"/>
  <c r="BE26" i="6999"/>
  <c r="BD26" i="6999"/>
  <c r="BC26" i="6999"/>
  <c r="BF25" i="6999"/>
  <c r="BE25" i="6999"/>
  <c r="BD25" i="6999"/>
  <c r="BC25" i="6999"/>
  <c r="BF24" i="6999"/>
  <c r="BE24" i="6999"/>
  <c r="BD24" i="6999"/>
  <c r="BC24" i="6999"/>
  <c r="BB24" i="6999"/>
  <c r="BF23" i="6999"/>
  <c r="BE23" i="6999"/>
  <c r="BD23" i="6999"/>
  <c r="BB23" i="6999" s="1"/>
  <c r="BC23" i="6999"/>
  <c r="BF22" i="6999"/>
  <c r="BE22" i="6999"/>
  <c r="BD22" i="6999"/>
  <c r="BC22" i="6999"/>
  <c r="BF21" i="6999"/>
  <c r="BE21" i="6999"/>
  <c r="BD21" i="6999"/>
  <c r="BC21" i="6999"/>
  <c r="BF20" i="6999"/>
  <c r="BE20" i="6999"/>
  <c r="BD20" i="6999"/>
  <c r="BC20" i="6999"/>
  <c r="BB20" i="6999" s="1"/>
  <c r="BF19" i="6999"/>
  <c r="BE19" i="6999"/>
  <c r="BD19" i="6999"/>
  <c r="BC19" i="6999"/>
  <c r="BF18" i="6999"/>
  <c r="BE18" i="6999"/>
  <c r="BD18" i="6999"/>
  <c r="BC18" i="6999"/>
  <c r="BF17" i="6999"/>
  <c r="BE17" i="6999"/>
  <c r="BD17" i="6999"/>
  <c r="BC17" i="6999"/>
  <c r="BK16" i="6999"/>
  <c r="BI16" i="6999"/>
  <c r="BF16" i="6999"/>
  <c r="BE16" i="6999"/>
  <c r="BD16" i="6999"/>
  <c r="BC16" i="6999"/>
  <c r="BB16" i="6999" s="1"/>
  <c r="BK15" i="6999"/>
  <c r="BI15" i="6999"/>
  <c r="BF15" i="6999"/>
  <c r="BE15" i="6999"/>
  <c r="BD15" i="6999"/>
  <c r="BC15" i="6999"/>
  <c r="BK14" i="6999"/>
  <c r="BI14" i="6999"/>
  <c r="BF14" i="6999"/>
  <c r="BE14" i="6999"/>
  <c r="BD14" i="6999"/>
  <c r="BC14" i="6999"/>
  <c r="BK13" i="6999"/>
  <c r="BI13" i="6999"/>
  <c r="BF13" i="6999"/>
  <c r="BE13" i="6999"/>
  <c r="BD13" i="6999"/>
  <c r="BC13" i="6999"/>
  <c r="BK12" i="6999"/>
  <c r="BI12" i="6999"/>
  <c r="BF12" i="6999"/>
  <c r="BE12" i="6999"/>
  <c r="BD12" i="6999"/>
  <c r="BC12" i="6999"/>
  <c r="BB12" i="6999" s="1"/>
  <c r="BK11" i="6999"/>
  <c r="BI11" i="6999"/>
  <c r="BF11" i="6999"/>
  <c r="BE11" i="6999"/>
  <c r="BD11" i="6999"/>
  <c r="BC11" i="6999"/>
  <c r="BK10" i="6999"/>
  <c r="BI10" i="6999"/>
  <c r="BF10" i="6999"/>
  <c r="BE10" i="6999"/>
  <c r="BD10" i="6999"/>
  <c r="BC10" i="6999"/>
  <c r="BK9" i="6999"/>
  <c r="BI9" i="6999"/>
  <c r="BF9" i="6999"/>
  <c r="BE9" i="6999"/>
  <c r="BD9" i="6999"/>
  <c r="BC9" i="6999"/>
  <c r="BB9" i="6999"/>
  <c r="BK8" i="6999"/>
  <c r="BI8" i="6999"/>
  <c r="BF8" i="6999"/>
  <c r="BE8" i="6999"/>
  <c r="BD8" i="6999"/>
  <c r="BB8" i="6999" s="1"/>
  <c r="BC8" i="6999"/>
  <c r="BK7" i="6999"/>
  <c r="BI7" i="6999"/>
  <c r="BF7" i="6999"/>
  <c r="BE7" i="6999"/>
  <c r="BD7" i="6999"/>
  <c r="BC7" i="6999"/>
  <c r="BK6" i="6999"/>
  <c r="BI6" i="6999"/>
  <c r="BF6" i="6999"/>
  <c r="BE6" i="6999"/>
  <c r="BD6" i="6999"/>
  <c r="BC6" i="6999"/>
  <c r="BK5" i="6999"/>
  <c r="BI5" i="6999"/>
  <c r="BF5" i="6999"/>
  <c r="BE5" i="6999"/>
  <c r="BD5" i="6999"/>
  <c r="BC5" i="6999"/>
  <c r="BK4" i="6999"/>
  <c r="BI4" i="6999"/>
  <c r="BF4" i="6999"/>
  <c r="BE4" i="6999"/>
  <c r="BD4" i="6999"/>
  <c r="BC4" i="6999"/>
  <c r="BK3" i="6999"/>
  <c r="BI3" i="6999"/>
  <c r="BF3" i="6999"/>
  <c r="BE3" i="6999"/>
  <c r="BD3" i="6999"/>
  <c r="BC3" i="6999"/>
  <c r="BF2" i="6999"/>
  <c r="BE2" i="6999"/>
  <c r="BD2" i="6999"/>
  <c r="BC2" i="6999"/>
  <c r="BB2" i="6999"/>
  <c r="H123" i="6847"/>
  <c r="L123" i="6847" s="1"/>
  <c r="I123" i="6847"/>
  <c r="H124" i="6847"/>
  <c r="L124" i="6847" s="1"/>
  <c r="I124" i="6847"/>
  <c r="H125" i="6847"/>
  <c r="L125" i="6847" s="1"/>
  <c r="I125" i="6847"/>
  <c r="H126" i="6847"/>
  <c r="L126" i="6847" s="1"/>
  <c r="I126" i="6847"/>
  <c r="H127" i="6847"/>
  <c r="L127" i="6847" s="1"/>
  <c r="I127" i="6847"/>
  <c r="H128" i="6847"/>
  <c r="L128" i="6847" s="1"/>
  <c r="I128" i="6847"/>
  <c r="H129" i="6847"/>
  <c r="L129" i="6847" s="1"/>
  <c r="I129" i="6847"/>
  <c r="H130" i="6847"/>
  <c r="L130" i="6847" s="1"/>
  <c r="I130" i="6847"/>
  <c r="A123" i="6847"/>
  <c r="A124" i="6847"/>
  <c r="A125" i="6847"/>
  <c r="A126" i="6847"/>
  <c r="A127" i="6847"/>
  <c r="A128" i="6847"/>
  <c r="A129" i="6847"/>
  <c r="A130" i="6847"/>
  <c r="H103" i="6847"/>
  <c r="L103" i="6847" s="1"/>
  <c r="I103" i="6847"/>
  <c r="H104" i="6847"/>
  <c r="L104" i="6847" s="1"/>
  <c r="I104" i="6847"/>
  <c r="H105" i="6847"/>
  <c r="L105" i="6847" s="1"/>
  <c r="I105" i="6847"/>
  <c r="H106" i="6847"/>
  <c r="L106" i="6847" s="1"/>
  <c r="I106" i="6847"/>
  <c r="H107" i="6847"/>
  <c r="L107" i="6847" s="1"/>
  <c r="I107" i="6847"/>
  <c r="H108" i="6847"/>
  <c r="L108" i="6847" s="1"/>
  <c r="I108" i="6847"/>
  <c r="H109" i="6847"/>
  <c r="L109" i="6847" s="1"/>
  <c r="I109" i="6847"/>
  <c r="H110" i="6847"/>
  <c r="L110" i="6847" s="1"/>
  <c r="I110" i="6847"/>
  <c r="H111" i="6847"/>
  <c r="L111" i="6847" s="1"/>
  <c r="I111" i="6847"/>
  <c r="H112" i="6847"/>
  <c r="L112" i="6847" s="1"/>
  <c r="I112" i="6847"/>
  <c r="H113" i="6847"/>
  <c r="L113" i="6847" s="1"/>
  <c r="I113" i="6847"/>
  <c r="H114" i="6847"/>
  <c r="L114" i="6847" s="1"/>
  <c r="I114" i="6847"/>
  <c r="H115" i="6847"/>
  <c r="L115" i="6847" s="1"/>
  <c r="I115" i="6847"/>
  <c r="H116" i="6847"/>
  <c r="L116" i="6847" s="1"/>
  <c r="I116" i="6847"/>
  <c r="H117" i="6847"/>
  <c r="L117" i="6847" s="1"/>
  <c r="I117" i="6847"/>
  <c r="H118" i="6847"/>
  <c r="L118" i="6847" s="1"/>
  <c r="I118" i="6847"/>
  <c r="H119" i="6847"/>
  <c r="L119" i="6847" s="1"/>
  <c r="I119" i="6847"/>
  <c r="H120" i="6847"/>
  <c r="L120" i="6847" s="1"/>
  <c r="I120" i="6847"/>
  <c r="H121" i="6847"/>
  <c r="L121" i="6847" s="1"/>
  <c r="I121" i="6847"/>
  <c r="H122" i="6847"/>
  <c r="L122" i="6847" s="1"/>
  <c r="I122" i="6847"/>
  <c r="A103" i="6847"/>
  <c r="A104" i="6847"/>
  <c r="A105" i="6847"/>
  <c r="A106" i="6847"/>
  <c r="A107" i="6847"/>
  <c r="A108" i="6847"/>
  <c r="A109" i="6847"/>
  <c r="A110" i="6847"/>
  <c r="A111" i="6847"/>
  <c r="A112" i="6847"/>
  <c r="A113" i="6847"/>
  <c r="A114" i="6847"/>
  <c r="A115" i="6847"/>
  <c r="A116" i="6847"/>
  <c r="A117" i="6847"/>
  <c r="A118" i="6847"/>
  <c r="A119" i="6847"/>
  <c r="A120" i="6847"/>
  <c r="A121" i="6847"/>
  <c r="A122" i="6847"/>
  <c r="BC2" i="6998"/>
  <c r="BD2" i="6998"/>
  <c r="BE2" i="6998"/>
  <c r="BF2" i="6998"/>
  <c r="BC3" i="6998"/>
  <c r="BD3" i="6998"/>
  <c r="BE3" i="6998"/>
  <c r="BF3" i="6998"/>
  <c r="BC4" i="6998"/>
  <c r="BD4" i="6998"/>
  <c r="BE4" i="6998"/>
  <c r="BF4" i="6998"/>
  <c r="BC5" i="6998"/>
  <c r="BD5" i="6998"/>
  <c r="BE5" i="6998"/>
  <c r="BF5" i="6998"/>
  <c r="BC6" i="6998"/>
  <c r="BD6" i="6998"/>
  <c r="BE6" i="6998"/>
  <c r="BF6" i="6998"/>
  <c r="BC7" i="6998"/>
  <c r="BD7" i="6998"/>
  <c r="BE7" i="6998"/>
  <c r="BF7" i="6998"/>
  <c r="BC8" i="6998"/>
  <c r="BD8" i="6998"/>
  <c r="BE8" i="6998"/>
  <c r="BF8" i="6998"/>
  <c r="BC9" i="6998"/>
  <c r="BD9" i="6998"/>
  <c r="BE9" i="6998"/>
  <c r="BF9" i="6998"/>
  <c r="BC10" i="6998"/>
  <c r="BD10" i="6998"/>
  <c r="BE10" i="6998"/>
  <c r="BF10" i="6998"/>
  <c r="BC11" i="6998"/>
  <c r="BD11" i="6998"/>
  <c r="BE11" i="6998"/>
  <c r="BF11" i="6998"/>
  <c r="BC12" i="6998"/>
  <c r="BD12" i="6998"/>
  <c r="BE12" i="6998"/>
  <c r="BF12" i="6998"/>
  <c r="BC13" i="6998"/>
  <c r="BD13" i="6998"/>
  <c r="BE13" i="6998"/>
  <c r="BF13" i="6998"/>
  <c r="ET10" i="7007" l="1"/>
  <c r="AO5" i="7063"/>
  <c r="AS5" i="7063" s="1"/>
  <c r="ET6" i="7006"/>
  <c r="ET7" i="7006" s="1"/>
  <c r="ET8" i="7006" s="1"/>
  <c r="ET9" i="7006" s="1"/>
  <c r="ET10" i="7006" s="1"/>
  <c r="ET11" i="7006" s="1"/>
  <c r="ET12" i="7006" s="1"/>
  <c r="ET13" i="7006" s="1"/>
  <c r="ET14" i="7006" s="1"/>
  <c r="ET15" i="7006" s="1"/>
  <c r="ET16" i="7006" s="1"/>
  <c r="ET17" i="7006" s="1"/>
  <c r="ET18" i="7006" s="1"/>
  <c r="ET19" i="7006" s="1"/>
  <c r="ET20" i="7006" s="1"/>
  <c r="ET21" i="7006" s="1"/>
  <c r="ET22" i="7006" s="1"/>
  <c r="AM164" i="7005"/>
  <c r="AM165" i="7005" s="1"/>
  <c r="P4" i="7000"/>
  <c r="K20" i="7000"/>
  <c r="K16" i="7000"/>
  <c r="K12" i="7000"/>
  <c r="K11" i="7000"/>
  <c r="K19" i="7000"/>
  <c r="K15" i="7000"/>
  <c r="P12" i="7000"/>
  <c r="P13" i="7000" s="1"/>
  <c r="P14" i="7000" s="1"/>
  <c r="P15" i="7000" s="1"/>
  <c r="P16" i="7000" s="1"/>
  <c r="P17" i="7000" s="1"/>
  <c r="P18" i="7000" s="1"/>
  <c r="P19" i="7000" s="1"/>
  <c r="P20" i="7000" s="1"/>
  <c r="P21" i="7000" s="1"/>
  <c r="P22" i="7000" s="1"/>
  <c r="P5" i="7000"/>
  <c r="P6" i="7000" s="1"/>
  <c r="P7" i="7000" s="1"/>
  <c r="P8" i="7000" s="1"/>
  <c r="P9" i="7000" s="1"/>
  <c r="P10" i="7000" s="1"/>
  <c r="P11" i="7000" s="1"/>
  <c r="K22" i="7000"/>
  <c r="K10" i="7000"/>
  <c r="K9" i="7000"/>
  <c r="K8" i="7000"/>
  <c r="K7" i="7000"/>
  <c r="K6" i="7000"/>
  <c r="K5" i="7000"/>
  <c r="K4" i="7000"/>
  <c r="K21" i="7000"/>
  <c r="K17" i="7000"/>
  <c r="K13" i="7000"/>
  <c r="K18" i="7000"/>
  <c r="K14" i="7000"/>
  <c r="K4" i="7001"/>
  <c r="BB5" i="6999"/>
  <c r="BB4" i="6999"/>
  <c r="BB37" i="6999"/>
  <c r="BB19" i="6999"/>
  <c r="BB21" i="6999"/>
  <c r="BG3" i="6999"/>
  <c r="BG4" i="6999" s="1"/>
  <c r="BG5" i="6999" s="1"/>
  <c r="BG6" i="6999" s="1"/>
  <c r="BG7" i="6999" s="1"/>
  <c r="BG8" i="6999" s="1"/>
  <c r="BG9" i="6999" s="1"/>
  <c r="BG10" i="6999" s="1"/>
  <c r="BG11" i="6999" s="1"/>
  <c r="BG12" i="6999" s="1"/>
  <c r="BG13" i="6999" s="1"/>
  <c r="BG14" i="6999" s="1"/>
  <c r="BG15" i="6999" s="1"/>
  <c r="BG16" i="6999" s="1"/>
  <c r="BG17" i="6999" s="1"/>
  <c r="BG18" i="6999" s="1"/>
  <c r="BG19" i="6999" s="1"/>
  <c r="BG20" i="6999" s="1"/>
  <c r="BG21" i="6999" s="1"/>
  <c r="BG22" i="6999" s="1"/>
  <c r="BG23" i="6999" s="1"/>
  <c r="BG24" i="6999" s="1"/>
  <c r="BG25" i="6999" s="1"/>
  <c r="BG26" i="6999" s="1"/>
  <c r="BG27" i="6999" s="1"/>
  <c r="BG28" i="6999" s="1"/>
  <c r="BG29" i="6999" s="1"/>
  <c r="BG30" i="6999" s="1"/>
  <c r="BG31" i="6999" s="1"/>
  <c r="BG32" i="6999" s="1"/>
  <c r="BG33" i="6999" s="1"/>
  <c r="BG34" i="6999" s="1"/>
  <c r="BG35" i="6999" s="1"/>
  <c r="BG36" i="6999" s="1"/>
  <c r="BG37" i="6999" s="1"/>
  <c r="BG38" i="6999" s="1"/>
  <c r="BG39" i="6999" s="1"/>
  <c r="BG40" i="6999" s="1"/>
  <c r="BG41" i="6999" s="1"/>
  <c r="BG42" i="6999" s="1"/>
  <c r="BG43" i="6999" s="1"/>
  <c r="BG44" i="6999" s="1"/>
  <c r="BB6" i="6999"/>
  <c r="BB13" i="6999"/>
  <c r="BB15" i="6999"/>
  <c r="BB27" i="6999"/>
  <c r="BB42" i="6999"/>
  <c r="BB44" i="6999"/>
  <c r="BB26" i="6999"/>
  <c r="BB31" i="6999"/>
  <c r="BB33" i="6999"/>
  <c r="BB38" i="6999"/>
  <c r="BB34" i="6999"/>
  <c r="BB11" i="6999"/>
  <c r="BB17" i="6999"/>
  <c r="BB3" i="6999"/>
  <c r="BB7" i="6999"/>
  <c r="BB14" i="6999"/>
  <c r="BB22" i="6999"/>
  <c r="BB32" i="6999"/>
  <c r="BB39" i="6999"/>
  <c r="BB43" i="6999"/>
  <c r="BB30" i="6999"/>
  <c r="BB35" i="6999"/>
  <c r="BB10" i="6999"/>
  <c r="BB18" i="6999"/>
  <c r="BB25" i="6999"/>
  <c r="BB36" i="6999"/>
  <c r="BB41" i="6999"/>
  <c r="BB12" i="6998"/>
  <c r="BB8" i="6998"/>
  <c r="BB7" i="6998"/>
  <c r="BB5" i="6998"/>
  <c r="BB3" i="6998"/>
  <c r="BB2" i="6998"/>
  <c r="BB11" i="6998"/>
  <c r="BB6" i="6998"/>
  <c r="BB4" i="6998"/>
  <c r="BB13" i="6998"/>
  <c r="BB10" i="6998"/>
  <c r="BB9" i="6998"/>
  <c r="B18" i="6911"/>
  <c r="B17" i="6911"/>
  <c r="H91" i="6847"/>
  <c r="L91" i="6847" s="1"/>
  <c r="I91" i="6847"/>
  <c r="H92" i="6847"/>
  <c r="L92" i="6847" s="1"/>
  <c r="I92" i="6847"/>
  <c r="H93" i="6847"/>
  <c r="L93" i="6847" s="1"/>
  <c r="I93" i="6847"/>
  <c r="H94" i="6847"/>
  <c r="L94" i="6847" s="1"/>
  <c r="I94" i="6847"/>
  <c r="H95" i="6847"/>
  <c r="L95" i="6847" s="1"/>
  <c r="I95" i="6847"/>
  <c r="H96" i="6847"/>
  <c r="L96" i="6847" s="1"/>
  <c r="I96" i="6847"/>
  <c r="H97" i="6847"/>
  <c r="L97" i="6847" s="1"/>
  <c r="I97" i="6847"/>
  <c r="H98" i="6847"/>
  <c r="L98" i="6847" s="1"/>
  <c r="I98" i="6847"/>
  <c r="H99" i="6847"/>
  <c r="L99" i="6847" s="1"/>
  <c r="I99" i="6847"/>
  <c r="H100" i="6847"/>
  <c r="L100" i="6847" s="1"/>
  <c r="I100" i="6847"/>
  <c r="H101" i="6847"/>
  <c r="L101" i="6847" s="1"/>
  <c r="I101" i="6847"/>
  <c r="H102" i="6847"/>
  <c r="L102" i="6847" s="1"/>
  <c r="I102" i="6847"/>
  <c r="A91" i="6847"/>
  <c r="A92" i="6847"/>
  <c r="A93" i="6847"/>
  <c r="A94" i="6847"/>
  <c r="A95" i="6847"/>
  <c r="A96" i="6847"/>
  <c r="A97" i="6847"/>
  <c r="A98" i="6847"/>
  <c r="A99" i="6847"/>
  <c r="A100" i="6847"/>
  <c r="A101" i="6847"/>
  <c r="A102" i="6847"/>
  <c r="H90" i="6847"/>
  <c r="L90" i="6847" s="1"/>
  <c r="I90" i="6847"/>
  <c r="A90" i="6847"/>
  <c r="DM7" i="6996"/>
  <c r="DN7" i="6996"/>
  <c r="DO7" i="6996"/>
  <c r="DP7" i="6996"/>
  <c r="DS7" i="6996"/>
  <c r="DM8" i="6996"/>
  <c r="DN8" i="6996"/>
  <c r="DO8" i="6996"/>
  <c r="DP8" i="6996"/>
  <c r="DS8" i="6996"/>
  <c r="DM9" i="6996"/>
  <c r="DN9" i="6996"/>
  <c r="DO9" i="6996"/>
  <c r="DP9" i="6996"/>
  <c r="DS9" i="6996"/>
  <c r="DM10" i="6996"/>
  <c r="DN10" i="6996"/>
  <c r="DO10" i="6996"/>
  <c r="DP10" i="6996"/>
  <c r="DS10" i="6996"/>
  <c r="DM11" i="6996"/>
  <c r="DN11" i="6996"/>
  <c r="DO11" i="6996"/>
  <c r="DP11" i="6996"/>
  <c r="DS11" i="6996"/>
  <c r="DM12" i="6996"/>
  <c r="DN12" i="6996"/>
  <c r="DO12" i="6996"/>
  <c r="DP12" i="6996"/>
  <c r="DS12" i="6996"/>
  <c r="DM13" i="6996"/>
  <c r="DN13" i="6996"/>
  <c r="DO13" i="6996"/>
  <c r="DP13" i="6996"/>
  <c r="DS13" i="6996"/>
  <c r="DM14" i="6996"/>
  <c r="DN14" i="6996"/>
  <c r="DO14" i="6996"/>
  <c r="DP14" i="6996"/>
  <c r="DS14" i="6996"/>
  <c r="DM15" i="6996"/>
  <c r="DN15" i="6996"/>
  <c r="DO15" i="6996"/>
  <c r="DP15" i="6996"/>
  <c r="DS15" i="6996"/>
  <c r="DM16" i="6996"/>
  <c r="DN16" i="6996"/>
  <c r="DO16" i="6996"/>
  <c r="DP16" i="6996"/>
  <c r="DS16" i="6996"/>
  <c r="DM17" i="6996"/>
  <c r="DN17" i="6996"/>
  <c r="DO17" i="6996"/>
  <c r="DP17" i="6996"/>
  <c r="DS17" i="6996"/>
  <c r="DM18" i="6996"/>
  <c r="DN18" i="6996"/>
  <c r="DO18" i="6996"/>
  <c r="DP18" i="6996"/>
  <c r="DS18" i="6996"/>
  <c r="DM19" i="6996"/>
  <c r="DN19" i="6996"/>
  <c r="DO19" i="6996"/>
  <c r="DP19" i="6996"/>
  <c r="DS19" i="6996"/>
  <c r="DM20" i="6996"/>
  <c r="DN20" i="6996"/>
  <c r="DO20" i="6996"/>
  <c r="DP20" i="6996"/>
  <c r="DS20" i="6996"/>
  <c r="DM21" i="6996"/>
  <c r="DN21" i="6996"/>
  <c r="DO21" i="6996"/>
  <c r="DP21" i="6996"/>
  <c r="DS21" i="6996"/>
  <c r="DM22" i="6996"/>
  <c r="DN22" i="6996"/>
  <c r="DO22" i="6996"/>
  <c r="DP22" i="6996"/>
  <c r="DS22" i="6996"/>
  <c r="DM23" i="6996"/>
  <c r="DN23" i="6996"/>
  <c r="DO23" i="6996"/>
  <c r="DP23" i="6996"/>
  <c r="DS23" i="6996"/>
  <c r="DM24" i="6996"/>
  <c r="DN24" i="6996"/>
  <c r="DO24" i="6996"/>
  <c r="DP24" i="6996"/>
  <c r="DS24" i="6996"/>
  <c r="DM25" i="6996"/>
  <c r="DN25" i="6996"/>
  <c r="DO25" i="6996"/>
  <c r="DP25" i="6996"/>
  <c r="DS25" i="6996"/>
  <c r="DM26" i="6996"/>
  <c r="DN26" i="6996"/>
  <c r="DO26" i="6996"/>
  <c r="DP26" i="6996"/>
  <c r="DS26" i="6996"/>
  <c r="DM27" i="6996"/>
  <c r="DN27" i="6996"/>
  <c r="DO27" i="6996"/>
  <c r="DP27" i="6996"/>
  <c r="DS27" i="6996"/>
  <c r="DM28" i="6996"/>
  <c r="DN28" i="6996"/>
  <c r="DO28" i="6996"/>
  <c r="DP28" i="6996"/>
  <c r="DS28" i="6996"/>
  <c r="DS6" i="6996"/>
  <c r="DS5" i="6996"/>
  <c r="DM5" i="6996"/>
  <c r="DN5" i="6996"/>
  <c r="DO5" i="6996"/>
  <c r="DP5" i="6996"/>
  <c r="DM6" i="6996"/>
  <c r="DN6" i="6996"/>
  <c r="DO6" i="6996"/>
  <c r="DP6" i="6996"/>
  <c r="DP4" i="6996"/>
  <c r="DO4" i="6996"/>
  <c r="DN4" i="6996"/>
  <c r="DL4" i="6996" s="1"/>
  <c r="DM4" i="6996"/>
  <c r="N2" i="6997"/>
  <c r="M2" i="6997"/>
  <c r="L2" i="6997"/>
  <c r="K2" i="6997"/>
  <c r="AS28" i="6996"/>
  <c r="AQ28" i="6996"/>
  <c r="AO28" i="6996"/>
  <c r="AM28" i="6996"/>
  <c r="AK28" i="6996"/>
  <c r="AI28" i="6996"/>
  <c r="AG28" i="6996"/>
  <c r="AE28" i="6996"/>
  <c r="AC28" i="6996"/>
  <c r="AA28" i="6996"/>
  <c r="Y28" i="6996"/>
  <c r="W28" i="6996"/>
  <c r="U28" i="6996"/>
  <c r="S28" i="6996"/>
  <c r="O28" i="6996"/>
  <c r="M28" i="6996"/>
  <c r="K28" i="6996"/>
  <c r="I28" i="6996"/>
  <c r="G28" i="6996"/>
  <c r="E28" i="6996"/>
  <c r="BJ28" i="6996"/>
  <c r="BK28" i="6996" s="1"/>
  <c r="AY28" i="6996"/>
  <c r="Q28" i="6996"/>
  <c r="AW27" i="6996"/>
  <c r="AU27" i="6996"/>
  <c r="AS27" i="6996"/>
  <c r="AQ27" i="6996"/>
  <c r="AO27" i="6996"/>
  <c r="AM27" i="6996"/>
  <c r="AI27" i="6996"/>
  <c r="AG27" i="6996"/>
  <c r="AE27" i="6996"/>
  <c r="AC27" i="6996"/>
  <c r="Y27" i="6996"/>
  <c r="W27" i="6996"/>
  <c r="U27" i="6996"/>
  <c r="S27" i="6996"/>
  <c r="Q27" i="6996"/>
  <c r="O27" i="6996"/>
  <c r="M27" i="6996"/>
  <c r="K27" i="6996"/>
  <c r="I27" i="6996"/>
  <c r="G27" i="6996"/>
  <c r="BJ27" i="6996"/>
  <c r="BK27" i="6996" s="1"/>
  <c r="AK27" i="6996"/>
  <c r="AA27" i="6996"/>
  <c r="E27" i="6996"/>
  <c r="AW26" i="6996"/>
  <c r="AY26" i="6996"/>
  <c r="AS26" i="6996"/>
  <c r="AQ26" i="6996"/>
  <c r="AO26" i="6996"/>
  <c r="AK26" i="6996"/>
  <c r="AI26" i="6996"/>
  <c r="AG26" i="6996"/>
  <c r="AE26" i="6996"/>
  <c r="AA26" i="6996"/>
  <c r="Y26" i="6996"/>
  <c r="W26" i="6996"/>
  <c r="U26" i="6996"/>
  <c r="S26" i="6996"/>
  <c r="Q26" i="6996"/>
  <c r="O26" i="6996"/>
  <c r="M26" i="6996"/>
  <c r="K26" i="6996"/>
  <c r="I26" i="6996"/>
  <c r="E26" i="6996"/>
  <c r="BJ26" i="6996"/>
  <c r="BK26" i="6996" s="1"/>
  <c r="AM26" i="6996"/>
  <c r="AC26" i="6996"/>
  <c r="G26" i="6996"/>
  <c r="AY25" i="6996"/>
  <c r="AS25" i="6996"/>
  <c r="AQ25" i="6996"/>
  <c r="AO25" i="6996"/>
  <c r="AM25" i="6996"/>
  <c r="AK25" i="6996"/>
  <c r="AI25" i="6996"/>
  <c r="AC25" i="6996"/>
  <c r="AA25" i="6996"/>
  <c r="Y25" i="6996"/>
  <c r="W25" i="6996"/>
  <c r="U25" i="6996"/>
  <c r="S25" i="6996"/>
  <c r="M25" i="6996"/>
  <c r="K25" i="6996"/>
  <c r="I25" i="6996"/>
  <c r="G25" i="6996"/>
  <c r="E25" i="6996"/>
  <c r="BJ25" i="6996"/>
  <c r="BK25" i="6996" s="1"/>
  <c r="AW25" i="6996"/>
  <c r="AU25" i="6996"/>
  <c r="AG25" i="6996"/>
  <c r="AE25" i="6996"/>
  <c r="Q25" i="6996"/>
  <c r="O25" i="6996"/>
  <c r="AW24" i="6996"/>
  <c r="AS24" i="6996"/>
  <c r="AQ24" i="6996"/>
  <c r="AO24" i="6996"/>
  <c r="AM24" i="6996"/>
  <c r="AK24" i="6996"/>
  <c r="AI24" i="6996"/>
  <c r="AG24" i="6996"/>
  <c r="AE24" i="6996"/>
  <c r="AC24" i="6996"/>
  <c r="Y24" i="6996"/>
  <c r="W24" i="6996"/>
  <c r="U24" i="6996"/>
  <c r="S24" i="6996"/>
  <c r="Q24" i="6996"/>
  <c r="O24" i="6996"/>
  <c r="M24" i="6996"/>
  <c r="I24" i="6996"/>
  <c r="G24" i="6996"/>
  <c r="E24" i="6996"/>
  <c r="BJ24" i="6996"/>
  <c r="BK24" i="6996" s="1"/>
  <c r="AA24" i="6996"/>
  <c r="K24" i="6996"/>
  <c r="AW23" i="6996"/>
  <c r="AU23" i="6996"/>
  <c r="AS23" i="6996"/>
  <c r="AQ23" i="6996"/>
  <c r="AO23" i="6996"/>
  <c r="AM23" i="6996"/>
  <c r="AG23" i="6996"/>
  <c r="AE23" i="6996"/>
  <c r="AC23" i="6996"/>
  <c r="AA23" i="6996"/>
  <c r="Y23" i="6996"/>
  <c r="W23" i="6996"/>
  <c r="Q23" i="6996"/>
  <c r="O23" i="6996"/>
  <c r="M23" i="6996"/>
  <c r="K23" i="6996"/>
  <c r="I23" i="6996"/>
  <c r="G23" i="6996"/>
  <c r="BJ23" i="6996"/>
  <c r="BK23" i="6996" s="1"/>
  <c r="AK23" i="6996"/>
  <c r="AI23" i="6996"/>
  <c r="U23" i="6996"/>
  <c r="S23" i="6996"/>
  <c r="E23" i="6996"/>
  <c r="AW22" i="6996"/>
  <c r="AQ22" i="6996"/>
  <c r="AO22" i="6996"/>
  <c r="AI22" i="6996"/>
  <c r="AG22" i="6996"/>
  <c r="AE22" i="6996"/>
  <c r="AC22" i="6996"/>
  <c r="AA22" i="6996"/>
  <c r="Y22" i="6996"/>
  <c r="U22" i="6996"/>
  <c r="S22" i="6996"/>
  <c r="Q22" i="6996"/>
  <c r="O22" i="6996"/>
  <c r="M22" i="6996"/>
  <c r="K22" i="6996"/>
  <c r="I22" i="6996"/>
  <c r="E22" i="6996"/>
  <c r="BJ22" i="6996"/>
  <c r="BK22" i="6996" s="1"/>
  <c r="AS22" i="6996"/>
  <c r="AM22" i="6996"/>
  <c r="AK22" i="6996"/>
  <c r="W22" i="6996"/>
  <c r="G22" i="6996"/>
  <c r="AY21" i="6996"/>
  <c r="AS21" i="6996"/>
  <c r="AQ21" i="6996"/>
  <c r="AO21" i="6996"/>
  <c r="AM21" i="6996"/>
  <c r="AK21" i="6996"/>
  <c r="AI21" i="6996"/>
  <c r="AG21" i="6996"/>
  <c r="AC21" i="6996"/>
  <c r="AA21" i="6996"/>
  <c r="Y21" i="6996"/>
  <c r="W21" i="6996"/>
  <c r="U21" i="6996"/>
  <c r="S21" i="6996"/>
  <c r="Q21" i="6996"/>
  <c r="M21" i="6996"/>
  <c r="K21" i="6996"/>
  <c r="G21" i="6996"/>
  <c r="E21" i="6996"/>
  <c r="BJ21" i="6996"/>
  <c r="BK21" i="6996" s="1"/>
  <c r="AW21" i="6996"/>
  <c r="AU21" i="6996"/>
  <c r="AE21" i="6996"/>
  <c r="O21" i="6996"/>
  <c r="I21" i="6996"/>
  <c r="AY20" i="6996"/>
  <c r="AS20" i="6996"/>
  <c r="AQ20" i="6996"/>
  <c r="AO20" i="6996"/>
  <c r="AG20" i="6996"/>
  <c r="AE20" i="6996"/>
  <c r="AC20" i="6996"/>
  <c r="AA20" i="6996"/>
  <c r="Y20" i="6996"/>
  <c r="W20" i="6996"/>
  <c r="U20" i="6996"/>
  <c r="S20" i="6996"/>
  <c r="Q20" i="6996"/>
  <c r="O20" i="6996"/>
  <c r="M20" i="6996"/>
  <c r="K20" i="6996"/>
  <c r="I20" i="6996"/>
  <c r="G20" i="6996"/>
  <c r="E20" i="6996"/>
  <c r="BJ20" i="6996"/>
  <c r="BK20" i="6996" s="1"/>
  <c r="AM20" i="6996"/>
  <c r="AK20" i="6996"/>
  <c r="AI20" i="6996"/>
  <c r="AW19" i="6996"/>
  <c r="AY19" i="6996"/>
  <c r="AS19" i="6996"/>
  <c r="AQ19" i="6996"/>
  <c r="AO19" i="6996"/>
  <c r="AK19" i="6996"/>
  <c r="AI19" i="6996"/>
  <c r="AG19" i="6996"/>
  <c r="AE19" i="6996"/>
  <c r="AC19" i="6996"/>
  <c r="AA19" i="6996"/>
  <c r="Y19" i="6996"/>
  <c r="W19" i="6996"/>
  <c r="U19" i="6996"/>
  <c r="S19" i="6996"/>
  <c r="Q19" i="6996"/>
  <c r="M19" i="6996"/>
  <c r="K19" i="6996"/>
  <c r="I19" i="6996"/>
  <c r="G19" i="6996"/>
  <c r="E19" i="6996"/>
  <c r="BJ19" i="6996"/>
  <c r="BK19" i="6996" s="1"/>
  <c r="AU19" i="6996"/>
  <c r="AM19" i="6996"/>
  <c r="O19" i="6996"/>
  <c r="AW18" i="6996"/>
  <c r="AY18" i="6996"/>
  <c r="AS18" i="6996"/>
  <c r="AQ18" i="6996"/>
  <c r="AO18" i="6996"/>
  <c r="AM18" i="6996"/>
  <c r="AK18" i="6996"/>
  <c r="AI18" i="6996"/>
  <c r="AG18" i="6996"/>
  <c r="AE18" i="6996"/>
  <c r="AC18" i="6996"/>
  <c r="AA18" i="6996"/>
  <c r="Y18" i="6996"/>
  <c r="W18" i="6996"/>
  <c r="U18" i="6996"/>
  <c r="Q18" i="6996"/>
  <c r="O18" i="6996"/>
  <c r="M18" i="6996"/>
  <c r="K18" i="6996"/>
  <c r="I18" i="6996"/>
  <c r="G18" i="6996"/>
  <c r="E18" i="6996"/>
  <c r="BJ18" i="6996"/>
  <c r="BK18" i="6996" s="1"/>
  <c r="AU18" i="6996"/>
  <c r="S18" i="6996"/>
  <c r="AU17" i="6996"/>
  <c r="AQ17" i="6996"/>
  <c r="AM17" i="6996"/>
  <c r="AK17" i="6996"/>
  <c r="AI17" i="6996"/>
  <c r="AE17" i="6996"/>
  <c r="AA17" i="6996"/>
  <c r="Y17" i="6996"/>
  <c r="W17" i="6996"/>
  <c r="S17" i="6996"/>
  <c r="O17" i="6996"/>
  <c r="K17" i="6996"/>
  <c r="I17" i="6996"/>
  <c r="G17" i="6996"/>
  <c r="E17" i="6996"/>
  <c r="BJ17" i="6996"/>
  <c r="BK17" i="6996" s="1"/>
  <c r="AW17" i="6996"/>
  <c r="AS17" i="6996"/>
  <c r="AO17" i="6996"/>
  <c r="AG17" i="6996"/>
  <c r="AC17" i="6996"/>
  <c r="U17" i="6996"/>
  <c r="Q17" i="6996"/>
  <c r="M17" i="6996"/>
  <c r="AW16" i="6996"/>
  <c r="AU16" i="6996"/>
  <c r="AQ16" i="6996"/>
  <c r="AO16" i="6996"/>
  <c r="AM16" i="6996"/>
  <c r="AK16" i="6996"/>
  <c r="AG16" i="6996"/>
  <c r="AE16" i="6996"/>
  <c r="AC16" i="6996"/>
  <c r="AA16" i="6996"/>
  <c r="Y16" i="6996"/>
  <c r="W16" i="6996"/>
  <c r="S16" i="6996"/>
  <c r="Q16" i="6996"/>
  <c r="O16" i="6996"/>
  <c r="M16" i="6996"/>
  <c r="K16" i="6996"/>
  <c r="I16" i="6996"/>
  <c r="G16" i="6996"/>
  <c r="BJ16" i="6996"/>
  <c r="BK16" i="6996" s="1"/>
  <c r="AS16" i="6996"/>
  <c r="AI16" i="6996"/>
  <c r="U16" i="6996"/>
  <c r="E16" i="6996"/>
  <c r="AW15" i="6996"/>
  <c r="AU15" i="6996"/>
  <c r="AS15" i="6996"/>
  <c r="AQ15" i="6996"/>
  <c r="AO15" i="6996"/>
  <c r="AM15" i="6996"/>
  <c r="AK15" i="6996"/>
  <c r="AI15" i="6996"/>
  <c r="AG15" i="6996"/>
  <c r="AE15" i="6996"/>
  <c r="AC15" i="6996"/>
  <c r="Y15" i="6996"/>
  <c r="W15" i="6996"/>
  <c r="U15" i="6996"/>
  <c r="S15" i="6996"/>
  <c r="Q15" i="6996"/>
  <c r="O15" i="6996"/>
  <c r="M15" i="6996"/>
  <c r="K15" i="6996"/>
  <c r="I15" i="6996"/>
  <c r="G15" i="6996"/>
  <c r="E15" i="6996"/>
  <c r="BJ15" i="6996"/>
  <c r="BK15" i="6996" s="1"/>
  <c r="AA15" i="6996"/>
  <c r="AY14" i="6996"/>
  <c r="AS14" i="6996"/>
  <c r="AO14" i="6996"/>
  <c r="AK14" i="6996"/>
  <c r="AG14" i="6996"/>
  <c r="AE14" i="6996"/>
  <c r="AC14" i="6996"/>
  <c r="Y14" i="6996"/>
  <c r="U14" i="6996"/>
  <c r="Q14" i="6996"/>
  <c r="O14" i="6996"/>
  <c r="M14" i="6996"/>
  <c r="I14" i="6996"/>
  <c r="G14" i="6996"/>
  <c r="E14" i="6996"/>
  <c r="BJ14" i="6996"/>
  <c r="BK14" i="6996" s="1"/>
  <c r="AQ14" i="6996"/>
  <c r="AM14" i="6996"/>
  <c r="AI14" i="6996"/>
  <c r="AA14" i="6996"/>
  <c r="W14" i="6996"/>
  <c r="S14" i="6996"/>
  <c r="K14" i="6996"/>
  <c r="AW12" i="6996"/>
  <c r="AY12" i="6996"/>
  <c r="AS12" i="6996"/>
  <c r="AQ12" i="6996"/>
  <c r="AM12" i="6996"/>
  <c r="AK12" i="6996"/>
  <c r="AI12" i="6996"/>
  <c r="AG12" i="6996"/>
  <c r="AC12" i="6996"/>
  <c r="AA12" i="6996"/>
  <c r="S12" i="6996"/>
  <c r="Q12" i="6996"/>
  <c r="M12" i="6996"/>
  <c r="K12" i="6996"/>
  <c r="G12" i="6996"/>
  <c r="E12" i="6996"/>
  <c r="BJ13" i="6996"/>
  <c r="BK13" i="6996" s="1"/>
  <c r="AY13" i="6996"/>
  <c r="AW13" i="6996"/>
  <c r="AU13" i="6996"/>
  <c r="AS13" i="6996"/>
  <c r="AQ13" i="6996"/>
  <c r="AO13" i="6996"/>
  <c r="AM13" i="6996"/>
  <c r="AK13" i="6996"/>
  <c r="AI13" i="6996"/>
  <c r="AG13" i="6996"/>
  <c r="AE13" i="6996"/>
  <c r="AC13" i="6996"/>
  <c r="AA13" i="6996"/>
  <c r="Y13" i="6996"/>
  <c r="W13" i="6996"/>
  <c r="U13" i="6996"/>
  <c r="S13" i="6996"/>
  <c r="Q13" i="6996"/>
  <c r="O13" i="6996"/>
  <c r="M13" i="6996"/>
  <c r="K13" i="6996"/>
  <c r="I13" i="6996"/>
  <c r="G13" i="6996"/>
  <c r="E13" i="6996"/>
  <c r="AU12" i="6996"/>
  <c r="AO12" i="6996"/>
  <c r="AE12" i="6996"/>
  <c r="Y12" i="6996"/>
  <c r="W12" i="6996"/>
  <c r="U12" i="6996"/>
  <c r="O12" i="6996"/>
  <c r="I12" i="6996"/>
  <c r="AY11" i="6996"/>
  <c r="AQ11" i="6996"/>
  <c r="AO11" i="6996"/>
  <c r="AM11" i="6996"/>
  <c r="AI11" i="6996"/>
  <c r="AG11" i="6996"/>
  <c r="AE11" i="6996"/>
  <c r="AA11" i="6996"/>
  <c r="Y11" i="6996"/>
  <c r="W11" i="6996"/>
  <c r="S11" i="6996"/>
  <c r="Q11" i="6996"/>
  <c r="O11" i="6996"/>
  <c r="K11" i="6996"/>
  <c r="I11" i="6996"/>
  <c r="G11" i="6996"/>
  <c r="BJ11" i="6996"/>
  <c r="BK11" i="6996" s="1"/>
  <c r="AS11" i="6996"/>
  <c r="AK11" i="6996"/>
  <c r="AC11" i="6996"/>
  <c r="U11" i="6996"/>
  <c r="M11" i="6996"/>
  <c r="E11" i="6996"/>
  <c r="AW10" i="6996"/>
  <c r="AY10" i="6996"/>
  <c r="AS10" i="6996"/>
  <c r="AQ10" i="6996"/>
  <c r="AO10" i="6996"/>
  <c r="AM10" i="6996"/>
  <c r="AK10" i="6996"/>
  <c r="AI10" i="6996"/>
  <c r="AG10" i="6996"/>
  <c r="AE10" i="6996"/>
  <c r="AC10" i="6996"/>
  <c r="AA10" i="6996"/>
  <c r="W10" i="6996"/>
  <c r="U10" i="6996"/>
  <c r="S10" i="6996"/>
  <c r="Q10" i="6996"/>
  <c r="O10" i="6996"/>
  <c r="M10" i="6996"/>
  <c r="K10" i="6996"/>
  <c r="G10" i="6996"/>
  <c r="E10" i="6996"/>
  <c r="BJ10" i="6996"/>
  <c r="BK10" i="6996" s="1"/>
  <c r="Y10" i="6996"/>
  <c r="I10" i="6996"/>
  <c r="AY9" i="6996"/>
  <c r="AS9" i="6996"/>
  <c r="AQ9" i="6996"/>
  <c r="AO9" i="6996"/>
  <c r="AK9" i="6996"/>
  <c r="AI9" i="6996"/>
  <c r="AG9" i="6996"/>
  <c r="AE9" i="6996"/>
  <c r="AC9" i="6996"/>
  <c r="Y9" i="6996"/>
  <c r="W9" i="6996"/>
  <c r="U9" i="6996"/>
  <c r="S9" i="6996"/>
  <c r="Q9" i="6996"/>
  <c r="O9" i="6996"/>
  <c r="M9" i="6996"/>
  <c r="I9" i="6996"/>
  <c r="G9" i="6996"/>
  <c r="E9" i="6996"/>
  <c r="BJ9" i="6996"/>
  <c r="BK9" i="6996" s="1"/>
  <c r="AM9" i="6996"/>
  <c r="AA9" i="6996"/>
  <c r="K9" i="6996"/>
  <c r="AW8" i="6996"/>
  <c r="AY8" i="6996"/>
  <c r="AS8" i="6996"/>
  <c r="AQ8" i="6996"/>
  <c r="AO8" i="6996"/>
  <c r="AK8" i="6996"/>
  <c r="AI8" i="6996"/>
  <c r="AG8" i="6996"/>
  <c r="AC8" i="6996"/>
  <c r="AA8" i="6996"/>
  <c r="Y8" i="6996"/>
  <c r="W8" i="6996"/>
  <c r="U8" i="6996"/>
  <c r="S8" i="6996"/>
  <c r="Q8" i="6996"/>
  <c r="O8" i="6996"/>
  <c r="M8" i="6996"/>
  <c r="K8" i="6996"/>
  <c r="I8" i="6996"/>
  <c r="E8" i="6996"/>
  <c r="BJ8" i="6996"/>
  <c r="BK8" i="6996" s="1"/>
  <c r="AU8" i="6996"/>
  <c r="AM8" i="6996"/>
  <c r="AE8" i="6996"/>
  <c r="G8" i="6996"/>
  <c r="AW7" i="6996"/>
  <c r="AY7" i="6996"/>
  <c r="AS7" i="6996"/>
  <c r="AQ7" i="6996"/>
  <c r="AO7" i="6996"/>
  <c r="AM7" i="6996"/>
  <c r="AK7" i="6996"/>
  <c r="AI7" i="6996"/>
  <c r="AG7" i="6996"/>
  <c r="AE7" i="6996"/>
  <c r="AC7" i="6996"/>
  <c r="AA7" i="6996"/>
  <c r="Y7" i="6996"/>
  <c r="W7" i="6996"/>
  <c r="U7" i="6996"/>
  <c r="S7" i="6996"/>
  <c r="Q7" i="6996"/>
  <c r="M7" i="6996"/>
  <c r="K7" i="6996"/>
  <c r="I7" i="6996"/>
  <c r="G7" i="6996"/>
  <c r="E7" i="6996"/>
  <c r="BJ7" i="6996"/>
  <c r="BK7" i="6996" s="1"/>
  <c r="AU7" i="6996"/>
  <c r="O7" i="6996"/>
  <c r="AW6" i="6996"/>
  <c r="AU6" i="6996"/>
  <c r="AS6" i="6996"/>
  <c r="AO6" i="6996"/>
  <c r="AM6" i="6996"/>
  <c r="AK6" i="6996"/>
  <c r="AG6" i="6996"/>
  <c r="AE6" i="6996"/>
  <c r="AC6" i="6996"/>
  <c r="W6" i="6996"/>
  <c r="U6" i="6996"/>
  <c r="Q6" i="6996"/>
  <c r="O6" i="6996"/>
  <c r="M6" i="6996"/>
  <c r="I6" i="6996"/>
  <c r="G6" i="6996"/>
  <c r="E6" i="6996"/>
  <c r="BJ6" i="6996"/>
  <c r="BK6" i="6996" s="1"/>
  <c r="AQ6" i="6996"/>
  <c r="AI6" i="6996"/>
  <c r="AA6" i="6996"/>
  <c r="Y6" i="6996"/>
  <c r="S6" i="6996"/>
  <c r="K6" i="6996"/>
  <c r="AW5" i="6996"/>
  <c r="AU5" i="6996"/>
  <c r="AS5" i="6996"/>
  <c r="AQ5" i="6996"/>
  <c r="AO5" i="6996"/>
  <c r="AM5" i="6996"/>
  <c r="AK5" i="6996"/>
  <c r="AI5" i="6996"/>
  <c r="AG5" i="6996"/>
  <c r="AE5" i="6996"/>
  <c r="AC5" i="6996"/>
  <c r="Y5" i="6996"/>
  <c r="W5" i="6996"/>
  <c r="U5" i="6996"/>
  <c r="Q5" i="6996"/>
  <c r="O5" i="6996"/>
  <c r="M5" i="6996"/>
  <c r="K5" i="6996"/>
  <c r="I5" i="6996"/>
  <c r="G5" i="6996"/>
  <c r="E5" i="6996"/>
  <c r="BJ5" i="6996"/>
  <c r="BK5" i="6996" s="1"/>
  <c r="AY5" i="6996"/>
  <c r="AA5" i="6996"/>
  <c r="S5" i="6996"/>
  <c r="AW4" i="6996"/>
  <c r="AY4" i="6996"/>
  <c r="AS4" i="6996"/>
  <c r="AQ4" i="6996"/>
  <c r="AO4" i="6996"/>
  <c r="AM4" i="6996"/>
  <c r="AK4" i="6996"/>
  <c r="AI4" i="6996"/>
  <c r="AG4" i="6996"/>
  <c r="AE4" i="6996"/>
  <c r="AC4" i="6996"/>
  <c r="AA4" i="6996"/>
  <c r="Y4" i="6996"/>
  <c r="W4" i="6996"/>
  <c r="U4" i="6996"/>
  <c r="S4" i="6996"/>
  <c r="Q4" i="6996"/>
  <c r="O4" i="6996"/>
  <c r="M4" i="6996"/>
  <c r="K4" i="6996"/>
  <c r="I4" i="6996"/>
  <c r="E4" i="6996"/>
  <c r="BJ4" i="6996"/>
  <c r="BK4" i="6996" s="1"/>
  <c r="G4" i="6996"/>
  <c r="AO9" i="7063" l="1"/>
  <c r="AS9" i="7063" s="1"/>
  <c r="BC6" i="7063"/>
  <c r="BC5" i="7063"/>
  <c r="BA5" i="7063" s="1"/>
  <c r="AZ13" i="6996"/>
  <c r="DL6" i="6996"/>
  <c r="DL5" i="6996"/>
  <c r="AZ9" i="6996"/>
  <c r="BC9" i="6996" s="1"/>
  <c r="AU4" i="6996"/>
  <c r="AY6" i="6996"/>
  <c r="AU10" i="6996"/>
  <c r="AY15" i="6996"/>
  <c r="AY16" i="6996"/>
  <c r="AU24" i="6996"/>
  <c r="AY24" i="6996"/>
  <c r="AZ24" i="6996" s="1"/>
  <c r="BC24" i="6996" s="1"/>
  <c r="AZ26" i="6996"/>
  <c r="BC26" i="6996" s="1"/>
  <c r="DL25" i="6996"/>
  <c r="DL21" i="6996"/>
  <c r="DL17" i="6996"/>
  <c r="DL13" i="6996"/>
  <c r="DL9" i="6996"/>
  <c r="AZ10" i="6996"/>
  <c r="BC10" i="6996" s="1"/>
  <c r="DU10" i="6996" s="1"/>
  <c r="DU26" i="6996"/>
  <c r="AZ7" i="6996"/>
  <c r="BC7" i="6996" s="1"/>
  <c r="AZ12" i="6996"/>
  <c r="BC12" i="6996" s="1"/>
  <c r="AY22" i="6996"/>
  <c r="AZ22" i="6996" s="1"/>
  <c r="BC22" i="6996" s="1"/>
  <c r="AU22" i="6996"/>
  <c r="AZ14" i="6996"/>
  <c r="BC14" i="6996" s="1"/>
  <c r="DU14" i="6996" s="1"/>
  <c r="AZ16" i="6996"/>
  <c r="BC16" i="6996" s="1"/>
  <c r="AZ19" i="6996"/>
  <c r="BC19" i="6996" s="1"/>
  <c r="AU26" i="6996"/>
  <c r="AZ28" i="6996"/>
  <c r="BC28" i="6996" s="1"/>
  <c r="DL27" i="6996"/>
  <c r="DL23" i="6996"/>
  <c r="DL19" i="6996"/>
  <c r="DL15" i="6996"/>
  <c r="DL11" i="6996"/>
  <c r="DL7" i="6996"/>
  <c r="DL28" i="6996"/>
  <c r="DL26" i="6996"/>
  <c r="DL24" i="6996"/>
  <c r="DL22" i="6996"/>
  <c r="DL20" i="6996"/>
  <c r="DL18" i="6996"/>
  <c r="DL16" i="6996"/>
  <c r="DL14" i="6996"/>
  <c r="DL12" i="6996"/>
  <c r="DL10" i="6996"/>
  <c r="DL8" i="6996"/>
  <c r="J2" i="6997"/>
  <c r="AZ23" i="6996"/>
  <c r="BC23" i="6996" s="1"/>
  <c r="AZ4" i="6996"/>
  <c r="BC4" i="6996" s="1"/>
  <c r="AZ6" i="6996"/>
  <c r="BC6" i="6996" s="1"/>
  <c r="DU6" i="6996" s="1"/>
  <c r="AZ8" i="6996"/>
  <c r="BC8" i="6996" s="1"/>
  <c r="DU8" i="6996" s="1"/>
  <c r="AZ15" i="6996"/>
  <c r="BC15" i="6996" s="1"/>
  <c r="DU15" i="6996" s="1"/>
  <c r="AZ5" i="6996"/>
  <c r="BC5" i="6996" s="1"/>
  <c r="AZ11" i="6996"/>
  <c r="BC11" i="6996" s="1"/>
  <c r="DU11" i="6996" s="1"/>
  <c r="AZ18" i="6996"/>
  <c r="BC18" i="6996" s="1"/>
  <c r="AY17" i="6996"/>
  <c r="AZ17" i="6996" s="1"/>
  <c r="BC17" i="6996" s="1"/>
  <c r="AY23" i="6996"/>
  <c r="AY27" i="6996"/>
  <c r="AZ27" i="6996" s="1"/>
  <c r="BC27" i="6996" s="1"/>
  <c r="DU27" i="6996" s="1"/>
  <c r="AZ20" i="6996"/>
  <c r="BC20" i="6996" s="1"/>
  <c r="DU20" i="6996" s="1"/>
  <c r="AZ21" i="6996"/>
  <c r="BC21" i="6996" s="1"/>
  <c r="AZ25" i="6996"/>
  <c r="BC25" i="6996" s="1"/>
  <c r="H84" i="6847"/>
  <c r="L84" i="6847" s="1"/>
  <c r="I84" i="6847"/>
  <c r="H85" i="6847"/>
  <c r="L85" i="6847" s="1"/>
  <c r="I85" i="6847"/>
  <c r="H86" i="6847"/>
  <c r="L86" i="6847" s="1"/>
  <c r="I86" i="6847"/>
  <c r="H87" i="6847"/>
  <c r="L87" i="6847" s="1"/>
  <c r="I87" i="6847"/>
  <c r="H88" i="6847"/>
  <c r="L88" i="6847" s="1"/>
  <c r="I88" i="6847"/>
  <c r="H89" i="6847"/>
  <c r="L89" i="6847" s="1"/>
  <c r="I89" i="6847"/>
  <c r="A84" i="6847"/>
  <c r="A85" i="6847"/>
  <c r="A86" i="6847"/>
  <c r="A87" i="6847"/>
  <c r="A88" i="6847"/>
  <c r="A89" i="6847"/>
  <c r="H69" i="6847"/>
  <c r="L69" i="6847" s="1"/>
  <c r="I69" i="6847"/>
  <c r="H70" i="6847"/>
  <c r="L70" i="6847" s="1"/>
  <c r="I70" i="6847"/>
  <c r="H71" i="6847"/>
  <c r="L71" i="6847" s="1"/>
  <c r="I71" i="6847"/>
  <c r="H72" i="6847"/>
  <c r="L72" i="6847" s="1"/>
  <c r="I72" i="6847"/>
  <c r="H73" i="6847"/>
  <c r="L73" i="6847" s="1"/>
  <c r="I73" i="6847"/>
  <c r="H74" i="6847"/>
  <c r="L74" i="6847" s="1"/>
  <c r="I74" i="6847"/>
  <c r="H75" i="6847"/>
  <c r="L75" i="6847" s="1"/>
  <c r="I75" i="6847"/>
  <c r="H76" i="6847"/>
  <c r="L76" i="6847" s="1"/>
  <c r="I76" i="6847"/>
  <c r="H77" i="6847"/>
  <c r="L77" i="6847" s="1"/>
  <c r="I77" i="6847"/>
  <c r="H78" i="6847"/>
  <c r="L78" i="6847" s="1"/>
  <c r="I78" i="6847"/>
  <c r="H79" i="6847"/>
  <c r="L79" i="6847" s="1"/>
  <c r="I79" i="6847"/>
  <c r="H80" i="6847"/>
  <c r="L80" i="6847" s="1"/>
  <c r="I80" i="6847"/>
  <c r="H81" i="6847"/>
  <c r="L81" i="6847" s="1"/>
  <c r="I81" i="6847"/>
  <c r="H82" i="6847"/>
  <c r="L82" i="6847" s="1"/>
  <c r="I82" i="6847"/>
  <c r="H83" i="6847"/>
  <c r="L83" i="6847" s="1"/>
  <c r="I83" i="6847"/>
  <c r="A69" i="6847"/>
  <c r="A70" i="6847"/>
  <c r="A71" i="6847"/>
  <c r="A72" i="6847"/>
  <c r="A73" i="6847"/>
  <c r="A74" i="6847"/>
  <c r="A75" i="6847"/>
  <c r="A76" i="6847"/>
  <c r="A77" i="6847"/>
  <c r="A78" i="6847"/>
  <c r="A79" i="6847"/>
  <c r="A80" i="6847"/>
  <c r="A81" i="6847"/>
  <c r="A82" i="6847"/>
  <c r="A83" i="6847"/>
  <c r="BA6" i="7063" l="1"/>
  <c r="BA7" i="7063" s="1"/>
  <c r="BA8" i="7063" s="1"/>
  <c r="AO23" i="7063"/>
  <c r="AS23" i="7063" s="1"/>
  <c r="BC10" i="7063"/>
  <c r="BC9" i="7063"/>
  <c r="DU25" i="6996"/>
  <c r="DU21" i="6996"/>
  <c r="DU23" i="6996"/>
  <c r="BD17" i="6996"/>
  <c r="DU17" i="6996"/>
  <c r="DU22" i="6996"/>
  <c r="DU18" i="6996"/>
  <c r="DU19" i="6996"/>
  <c r="DU16" i="6996"/>
  <c r="DU13" i="6996"/>
  <c r="DU12" i="6996"/>
  <c r="DU24" i="6996"/>
  <c r="BD22" i="6996"/>
  <c r="DU5" i="6996"/>
  <c r="DQ5" i="6996" s="1"/>
  <c r="DQ6" i="6996" s="1"/>
  <c r="BD19" i="6996"/>
  <c r="DU28" i="6996"/>
  <c r="DU7" i="6996"/>
  <c r="DU9" i="6996"/>
  <c r="BD27" i="6996"/>
  <c r="BD25" i="6996"/>
  <c r="BD8" i="6996"/>
  <c r="BD23" i="6996"/>
  <c r="BD24" i="6996"/>
  <c r="BD12" i="6996"/>
  <c r="BD6" i="6996"/>
  <c r="BD21" i="6996"/>
  <c r="BD5" i="6996"/>
  <c r="BD7" i="6996"/>
  <c r="BD4" i="6996"/>
  <c r="BD13" i="6996"/>
  <c r="BD16" i="6996"/>
  <c r="BD18" i="6996"/>
  <c r="BD26" i="6996"/>
  <c r="BD15" i="6996"/>
  <c r="BD10" i="6996"/>
  <c r="T3" i="6994"/>
  <c r="V3" i="6994"/>
  <c r="T4" i="6994"/>
  <c r="V4" i="6994"/>
  <c r="T5" i="6994"/>
  <c r="V5" i="6994"/>
  <c r="T6" i="6994"/>
  <c r="V6" i="6994"/>
  <c r="T7" i="6994"/>
  <c r="V7" i="6994"/>
  <c r="T8" i="6994"/>
  <c r="V8" i="6994"/>
  <c r="T9" i="6994"/>
  <c r="V9" i="6994"/>
  <c r="T22" i="6995"/>
  <c r="V22" i="6995"/>
  <c r="T23" i="6995"/>
  <c r="V23" i="6995"/>
  <c r="T24" i="6995"/>
  <c r="V24" i="6995"/>
  <c r="T25" i="6995"/>
  <c r="V25" i="6995"/>
  <c r="T26" i="6995"/>
  <c r="V26" i="6995"/>
  <c r="T27" i="6995"/>
  <c r="V27" i="6995"/>
  <c r="T28" i="6995"/>
  <c r="V28" i="6995"/>
  <c r="T29" i="6995"/>
  <c r="V29" i="6995"/>
  <c r="T30" i="6995"/>
  <c r="V30" i="6995"/>
  <c r="T31" i="6995"/>
  <c r="V31" i="6995"/>
  <c r="T32" i="6995"/>
  <c r="V32" i="6995"/>
  <c r="T33" i="6995"/>
  <c r="V33" i="6995"/>
  <c r="T34" i="6995"/>
  <c r="V34" i="6995"/>
  <c r="Q34" i="6995"/>
  <c r="P34" i="6995"/>
  <c r="O34" i="6995"/>
  <c r="N34" i="6995"/>
  <c r="Q33" i="6995"/>
  <c r="P33" i="6995"/>
  <c r="O33" i="6995"/>
  <c r="N33" i="6995"/>
  <c r="M33" i="6995" s="1"/>
  <c r="Q32" i="6995"/>
  <c r="P32" i="6995"/>
  <c r="O32" i="6995"/>
  <c r="N32" i="6995"/>
  <c r="M32" i="6995" s="1"/>
  <c r="Q31" i="6995"/>
  <c r="P31" i="6995"/>
  <c r="O31" i="6995"/>
  <c r="N31" i="6995"/>
  <c r="Q30" i="6995"/>
  <c r="P30" i="6995"/>
  <c r="O30" i="6995"/>
  <c r="N30" i="6995"/>
  <c r="Q29" i="6995"/>
  <c r="P29" i="6995"/>
  <c r="O29" i="6995"/>
  <c r="N29" i="6995"/>
  <c r="Q28" i="6995"/>
  <c r="P28" i="6995"/>
  <c r="O28" i="6995"/>
  <c r="N28" i="6995"/>
  <c r="Q27" i="6995"/>
  <c r="P27" i="6995"/>
  <c r="O27" i="6995"/>
  <c r="N27" i="6995"/>
  <c r="Q26" i="6995"/>
  <c r="P26" i="6995"/>
  <c r="O26" i="6995"/>
  <c r="N26" i="6995"/>
  <c r="Q25" i="6995"/>
  <c r="P25" i="6995"/>
  <c r="O25" i="6995"/>
  <c r="N25" i="6995"/>
  <c r="Q24" i="6995"/>
  <c r="P24" i="6995"/>
  <c r="O24" i="6995"/>
  <c r="N24" i="6995"/>
  <c r="Q23" i="6995"/>
  <c r="P23" i="6995"/>
  <c r="O23" i="6995"/>
  <c r="N23" i="6995"/>
  <c r="Q22" i="6995"/>
  <c r="P22" i="6995"/>
  <c r="O22" i="6995"/>
  <c r="N22" i="6995"/>
  <c r="V21" i="6995"/>
  <c r="T21" i="6995"/>
  <c r="Q21" i="6995"/>
  <c r="P21" i="6995"/>
  <c r="O21" i="6995"/>
  <c r="N21" i="6995"/>
  <c r="V20" i="6995"/>
  <c r="T20" i="6995"/>
  <c r="Q20" i="6995"/>
  <c r="P20" i="6995"/>
  <c r="O20" i="6995"/>
  <c r="N20" i="6995"/>
  <c r="V19" i="6995"/>
  <c r="T19" i="6995"/>
  <c r="Q19" i="6995"/>
  <c r="P19" i="6995"/>
  <c r="O19" i="6995"/>
  <c r="N19" i="6995"/>
  <c r="V18" i="6995"/>
  <c r="T18" i="6995"/>
  <c r="Q18" i="6995"/>
  <c r="P18" i="6995"/>
  <c r="O18" i="6995"/>
  <c r="N18" i="6995"/>
  <c r="V17" i="6995"/>
  <c r="T17" i="6995"/>
  <c r="Q17" i="6995"/>
  <c r="P17" i="6995"/>
  <c r="O17" i="6995"/>
  <c r="N17" i="6995"/>
  <c r="V16" i="6995"/>
  <c r="T16" i="6995"/>
  <c r="Q16" i="6995"/>
  <c r="P16" i="6995"/>
  <c r="O16" i="6995"/>
  <c r="N16" i="6995"/>
  <c r="V15" i="6995"/>
  <c r="T15" i="6995"/>
  <c r="Q15" i="6995"/>
  <c r="P15" i="6995"/>
  <c r="O15" i="6995"/>
  <c r="N15" i="6995"/>
  <c r="V14" i="6995"/>
  <c r="T14" i="6995"/>
  <c r="Q14" i="6995"/>
  <c r="P14" i="6995"/>
  <c r="O14" i="6995"/>
  <c r="N14" i="6995"/>
  <c r="V13" i="6995"/>
  <c r="T13" i="6995"/>
  <c r="Q13" i="6995"/>
  <c r="P13" i="6995"/>
  <c r="O13" i="6995"/>
  <c r="N13" i="6995"/>
  <c r="V12" i="6995"/>
  <c r="T12" i="6995"/>
  <c r="Q12" i="6995"/>
  <c r="P12" i="6995"/>
  <c r="O12" i="6995"/>
  <c r="N12" i="6995"/>
  <c r="V11" i="6995"/>
  <c r="T11" i="6995"/>
  <c r="Q11" i="6995"/>
  <c r="P11" i="6995"/>
  <c r="O11" i="6995"/>
  <c r="N11" i="6995"/>
  <c r="V10" i="6995"/>
  <c r="T10" i="6995"/>
  <c r="Q10" i="6995"/>
  <c r="P10" i="6995"/>
  <c r="O10" i="6995"/>
  <c r="N10" i="6995"/>
  <c r="V9" i="6995"/>
  <c r="T9" i="6995"/>
  <c r="Q9" i="6995"/>
  <c r="P9" i="6995"/>
  <c r="O9" i="6995"/>
  <c r="N9" i="6995"/>
  <c r="V8" i="6995"/>
  <c r="T8" i="6995"/>
  <c r="Q8" i="6995"/>
  <c r="P8" i="6995"/>
  <c r="O8" i="6995"/>
  <c r="N8" i="6995"/>
  <c r="M8" i="6995" s="1"/>
  <c r="V7" i="6995"/>
  <c r="T7" i="6995"/>
  <c r="Q7" i="6995"/>
  <c r="P7" i="6995"/>
  <c r="O7" i="6995"/>
  <c r="N7" i="6995"/>
  <c r="V6" i="6995"/>
  <c r="T6" i="6995"/>
  <c r="Q6" i="6995"/>
  <c r="P6" i="6995"/>
  <c r="O6" i="6995"/>
  <c r="N6" i="6995"/>
  <c r="V5" i="6995"/>
  <c r="T5" i="6995"/>
  <c r="Q5" i="6995"/>
  <c r="P5" i="6995"/>
  <c r="O5" i="6995"/>
  <c r="N5" i="6995"/>
  <c r="V4" i="6995"/>
  <c r="T4" i="6995"/>
  <c r="Q4" i="6995"/>
  <c r="P4" i="6995"/>
  <c r="O4" i="6995"/>
  <c r="N4" i="6995"/>
  <c r="M4" i="6995" s="1"/>
  <c r="V3" i="6995"/>
  <c r="T3" i="6995"/>
  <c r="Q3" i="6995"/>
  <c r="P3" i="6995"/>
  <c r="O3" i="6995"/>
  <c r="N3" i="6995"/>
  <c r="Q2" i="6995"/>
  <c r="P2" i="6995"/>
  <c r="O2" i="6995"/>
  <c r="N2" i="6995"/>
  <c r="P2" i="6994"/>
  <c r="P3" i="6994"/>
  <c r="P4" i="6994"/>
  <c r="P5" i="6994"/>
  <c r="P6" i="6994"/>
  <c r="P7" i="6994"/>
  <c r="P8" i="6994"/>
  <c r="P9" i="6994"/>
  <c r="N2" i="6994"/>
  <c r="O2" i="6994"/>
  <c r="Q2" i="6994"/>
  <c r="N3" i="6994"/>
  <c r="O3" i="6994"/>
  <c r="Q3" i="6994"/>
  <c r="N4" i="6994"/>
  <c r="O4" i="6994"/>
  <c r="Q4" i="6994"/>
  <c r="N5" i="6994"/>
  <c r="O5" i="6994"/>
  <c r="Q5" i="6994"/>
  <c r="N6" i="6994"/>
  <c r="O6" i="6994"/>
  <c r="Q6" i="6994"/>
  <c r="N7" i="6994"/>
  <c r="O7" i="6994"/>
  <c r="Q7" i="6994"/>
  <c r="N8" i="6994"/>
  <c r="O8" i="6994"/>
  <c r="Q8" i="6994"/>
  <c r="N9" i="6994"/>
  <c r="O9" i="6994"/>
  <c r="Q9" i="6994"/>
  <c r="BA9" i="7063" l="1"/>
  <c r="BA10" i="7063" s="1"/>
  <c r="BA11" i="7063" s="1"/>
  <c r="BA12" i="7063" s="1"/>
  <c r="BA13" i="7063" s="1"/>
  <c r="DQ7" i="6996"/>
  <c r="DQ8" i="6996" s="1"/>
  <c r="DQ9" i="6996" s="1"/>
  <c r="DQ10" i="6996" s="1"/>
  <c r="DQ11" i="6996" s="1"/>
  <c r="DQ12" i="6996" s="1"/>
  <c r="DQ13" i="6996" s="1"/>
  <c r="DQ14" i="6996" s="1"/>
  <c r="DQ15" i="6996" s="1"/>
  <c r="DQ16" i="6996" s="1"/>
  <c r="DQ17" i="6996" s="1"/>
  <c r="DQ18" i="6996" s="1"/>
  <c r="DQ19" i="6996" s="1"/>
  <c r="DQ20" i="6996" s="1"/>
  <c r="DQ21" i="6996" s="1"/>
  <c r="DQ22" i="6996" s="1"/>
  <c r="DQ23" i="6996" s="1"/>
  <c r="DQ24" i="6996" s="1"/>
  <c r="DQ25" i="6996" s="1"/>
  <c r="DQ26" i="6996" s="1"/>
  <c r="DQ27" i="6996" s="1"/>
  <c r="DQ28" i="6996" s="1"/>
  <c r="M9" i="6995"/>
  <c r="M11" i="6995"/>
  <c r="R3" i="6995"/>
  <c r="R4" i="6995" s="1"/>
  <c r="M23" i="6995"/>
  <c r="R3" i="6994"/>
  <c r="R4" i="6994" s="1"/>
  <c r="R5" i="6994" s="1"/>
  <c r="R6" i="6994" s="1"/>
  <c r="R7" i="6994" s="1"/>
  <c r="R8" i="6994" s="1"/>
  <c r="R9" i="6994" s="1"/>
  <c r="M9" i="6994"/>
  <c r="M7" i="6994"/>
  <c r="M2" i="6994"/>
  <c r="M6" i="6994"/>
  <c r="M8" i="6994"/>
  <c r="M5" i="6994"/>
  <c r="M4" i="6994"/>
  <c r="M3" i="6994"/>
  <c r="M20" i="6995"/>
  <c r="M24" i="6995"/>
  <c r="M16" i="6995"/>
  <c r="M12" i="6995"/>
  <c r="M14" i="6995"/>
  <c r="M27" i="6995"/>
  <c r="M2" i="6995"/>
  <c r="M3" i="6995"/>
  <c r="R5" i="6995"/>
  <c r="R6" i="6995" s="1"/>
  <c r="R7" i="6995" s="1"/>
  <c r="R8" i="6995" s="1"/>
  <c r="R9" i="6995" s="1"/>
  <c r="R10" i="6995" s="1"/>
  <c r="R11" i="6995" s="1"/>
  <c r="R12" i="6995" s="1"/>
  <c r="R13" i="6995" s="1"/>
  <c r="R14" i="6995" s="1"/>
  <c r="R15" i="6995" s="1"/>
  <c r="R16" i="6995" s="1"/>
  <c r="R17" i="6995" s="1"/>
  <c r="R18" i="6995" s="1"/>
  <c r="R19" i="6995" s="1"/>
  <c r="R20" i="6995" s="1"/>
  <c r="R21" i="6995" s="1"/>
  <c r="R22" i="6995" s="1"/>
  <c r="R23" i="6995" s="1"/>
  <c r="R24" i="6995" s="1"/>
  <c r="R25" i="6995" s="1"/>
  <c r="R26" i="6995" s="1"/>
  <c r="R27" i="6995" s="1"/>
  <c r="R28" i="6995" s="1"/>
  <c r="R29" i="6995" s="1"/>
  <c r="R30" i="6995" s="1"/>
  <c r="R31" i="6995" s="1"/>
  <c r="R32" i="6995" s="1"/>
  <c r="R33" i="6995" s="1"/>
  <c r="R34" i="6995" s="1"/>
  <c r="M13" i="6995"/>
  <c r="M15" i="6995"/>
  <c r="M18" i="6995"/>
  <c r="M26" i="6995"/>
  <c r="M28" i="6995"/>
  <c r="M30" i="6995"/>
  <c r="M6" i="6995"/>
  <c r="M17" i="6995"/>
  <c r="M19" i="6995"/>
  <c r="M29" i="6995"/>
  <c r="M31" i="6995"/>
  <c r="M5" i="6995"/>
  <c r="M7" i="6995"/>
  <c r="M10" i="6995"/>
  <c r="M21" i="6995"/>
  <c r="M22" i="6995"/>
  <c r="M25" i="6995"/>
  <c r="M34" i="6995"/>
  <c r="B2" i="6911"/>
  <c r="H67" i="6847"/>
  <c r="L67" i="6847" s="1"/>
  <c r="I67" i="6847"/>
  <c r="H68" i="6847"/>
  <c r="L68" i="6847" s="1"/>
  <c r="I68" i="6847"/>
  <c r="A67" i="6847"/>
  <c r="A68" i="6847"/>
  <c r="H39" i="6847"/>
  <c r="L39" i="6847" s="1"/>
  <c r="I39" i="6847"/>
  <c r="H40" i="6847"/>
  <c r="L40" i="6847" s="1"/>
  <c r="I40" i="6847"/>
  <c r="H41" i="6847"/>
  <c r="L41" i="6847" s="1"/>
  <c r="I41" i="6847"/>
  <c r="H42" i="6847"/>
  <c r="L42" i="6847" s="1"/>
  <c r="I42" i="6847"/>
  <c r="H43" i="6847"/>
  <c r="L43" i="6847" s="1"/>
  <c r="I43" i="6847"/>
  <c r="H44" i="6847"/>
  <c r="L44" i="6847" s="1"/>
  <c r="I44" i="6847"/>
  <c r="H45" i="6847"/>
  <c r="L45" i="6847" s="1"/>
  <c r="I45" i="6847"/>
  <c r="H46" i="6847"/>
  <c r="L46" i="6847" s="1"/>
  <c r="I46" i="6847"/>
  <c r="H47" i="6847"/>
  <c r="L47" i="6847" s="1"/>
  <c r="I47" i="6847"/>
  <c r="H48" i="6847"/>
  <c r="L48" i="6847" s="1"/>
  <c r="I48" i="6847"/>
  <c r="H49" i="6847"/>
  <c r="L49" i="6847" s="1"/>
  <c r="I49" i="6847"/>
  <c r="H50" i="6847"/>
  <c r="L50" i="6847" s="1"/>
  <c r="I50" i="6847"/>
  <c r="H51" i="6847"/>
  <c r="L51" i="6847" s="1"/>
  <c r="I51" i="6847"/>
  <c r="H52" i="6847"/>
  <c r="L52" i="6847" s="1"/>
  <c r="I52" i="6847"/>
  <c r="H53" i="6847"/>
  <c r="L53" i="6847" s="1"/>
  <c r="I53" i="6847"/>
  <c r="H54" i="6847"/>
  <c r="L54" i="6847" s="1"/>
  <c r="I54" i="6847"/>
  <c r="H55" i="6847"/>
  <c r="L55" i="6847" s="1"/>
  <c r="I55" i="6847"/>
  <c r="H57" i="6847"/>
  <c r="L57" i="6847" s="1"/>
  <c r="I57" i="6847"/>
  <c r="H58" i="6847"/>
  <c r="L58" i="6847" s="1"/>
  <c r="I58" i="6847"/>
  <c r="H59" i="6847"/>
  <c r="L59" i="6847" s="1"/>
  <c r="I59" i="6847"/>
  <c r="H60" i="6847"/>
  <c r="L60" i="6847" s="1"/>
  <c r="I60" i="6847"/>
  <c r="H61" i="6847"/>
  <c r="L61" i="6847" s="1"/>
  <c r="I61" i="6847"/>
  <c r="H62" i="6847"/>
  <c r="L62" i="6847" s="1"/>
  <c r="I62" i="6847"/>
  <c r="H63" i="6847"/>
  <c r="I63" i="6847"/>
  <c r="L63" i="6847"/>
  <c r="H64" i="6847"/>
  <c r="L64" i="6847" s="1"/>
  <c r="I64" i="6847"/>
  <c r="H65" i="6847"/>
  <c r="L65" i="6847" s="1"/>
  <c r="I65" i="6847"/>
  <c r="H66" i="6847"/>
  <c r="L66" i="6847" s="1"/>
  <c r="I66" i="6847"/>
  <c r="A39" i="6847"/>
  <c r="A40" i="6847"/>
  <c r="AP6" i="6992"/>
  <c r="AQ6" i="6992"/>
  <c r="AS6" i="6992"/>
  <c r="AX46" i="6993"/>
  <c r="AW46" i="6993"/>
  <c r="AY46" i="6993" s="1"/>
  <c r="AV46" i="6993"/>
  <c r="AS46" i="6993"/>
  <c r="AQ46" i="6993"/>
  <c r="AP46" i="6993"/>
  <c r="AX45" i="6993"/>
  <c r="AW45" i="6993"/>
  <c r="AY45" i="6993" s="1"/>
  <c r="AV45" i="6993"/>
  <c r="AS45" i="6993"/>
  <c r="AQ45" i="6993"/>
  <c r="AP45" i="6993"/>
  <c r="AX44" i="6993"/>
  <c r="AW44" i="6993"/>
  <c r="AY44" i="6993" s="1"/>
  <c r="AV44" i="6993"/>
  <c r="AS44" i="6993"/>
  <c r="AQ44" i="6993"/>
  <c r="AP44" i="6993"/>
  <c r="AX43" i="6993"/>
  <c r="AW43" i="6993"/>
  <c r="AY43" i="6993" s="1"/>
  <c r="AV43" i="6993"/>
  <c r="AS43" i="6993"/>
  <c r="AQ43" i="6993"/>
  <c r="AP43" i="6993"/>
  <c r="AX42" i="6993"/>
  <c r="AW42" i="6993"/>
  <c r="AY42" i="6993" s="1"/>
  <c r="AV42" i="6993"/>
  <c r="AS42" i="6993"/>
  <c r="AQ42" i="6993"/>
  <c r="AP42" i="6993"/>
  <c r="AX41" i="6993"/>
  <c r="AW41" i="6993"/>
  <c r="AY41" i="6993" s="1"/>
  <c r="AV41" i="6993"/>
  <c r="AS41" i="6993"/>
  <c r="AQ41" i="6993"/>
  <c r="AP41" i="6993"/>
  <c r="AX40" i="6993"/>
  <c r="AW40" i="6993"/>
  <c r="AY40" i="6993" s="1"/>
  <c r="AV40" i="6993"/>
  <c r="AS40" i="6993"/>
  <c r="AQ40" i="6993"/>
  <c r="AP40" i="6993"/>
  <c r="AX39" i="6993"/>
  <c r="AW39" i="6993"/>
  <c r="AY39" i="6993" s="1"/>
  <c r="AV39" i="6993"/>
  <c r="AS39" i="6993"/>
  <c r="AQ39" i="6993"/>
  <c r="AP39" i="6993"/>
  <c r="AX38" i="6993"/>
  <c r="AW38" i="6993"/>
  <c r="AY38" i="6993" s="1"/>
  <c r="AV38" i="6993"/>
  <c r="AS38" i="6993"/>
  <c r="AQ38" i="6993"/>
  <c r="AP38" i="6993"/>
  <c r="AX37" i="6993"/>
  <c r="AW37" i="6993"/>
  <c r="AY37" i="6993" s="1"/>
  <c r="AV37" i="6993"/>
  <c r="AS37" i="6993"/>
  <c r="AQ37" i="6993"/>
  <c r="AP37" i="6993"/>
  <c r="AX36" i="6993"/>
  <c r="AW36" i="6993"/>
  <c r="AY36" i="6993" s="1"/>
  <c r="AV36" i="6993"/>
  <c r="AS36" i="6993"/>
  <c r="AQ36" i="6993"/>
  <c r="AP36" i="6993"/>
  <c r="AX35" i="6993"/>
  <c r="AW35" i="6993"/>
  <c r="AY35" i="6993" s="1"/>
  <c r="AV35" i="6993"/>
  <c r="AS35" i="6993"/>
  <c r="AQ35" i="6993"/>
  <c r="AP35" i="6993"/>
  <c r="AX34" i="6993"/>
  <c r="AW34" i="6993"/>
  <c r="AY34" i="6993" s="1"/>
  <c r="AV34" i="6993"/>
  <c r="AS34" i="6993"/>
  <c r="AQ34" i="6993"/>
  <c r="AP34" i="6993"/>
  <c r="AX33" i="6993"/>
  <c r="AW33" i="6993"/>
  <c r="AY33" i="6993" s="1"/>
  <c r="AV33" i="6993"/>
  <c r="AS33" i="6993"/>
  <c r="AQ33" i="6993"/>
  <c r="AP33" i="6993"/>
  <c r="AX32" i="6993"/>
  <c r="AW32" i="6993"/>
  <c r="AY32" i="6993" s="1"/>
  <c r="AV32" i="6993"/>
  <c r="AS32" i="6993"/>
  <c r="AQ32" i="6993"/>
  <c r="AP32" i="6993"/>
  <c r="AX31" i="6993"/>
  <c r="AW31" i="6993"/>
  <c r="AY31" i="6993" s="1"/>
  <c r="AV31" i="6993"/>
  <c r="AS31" i="6993"/>
  <c r="AQ31" i="6993"/>
  <c r="AP31" i="6993"/>
  <c r="AX30" i="6993"/>
  <c r="AW30" i="6993"/>
  <c r="AY30" i="6993" s="1"/>
  <c r="AV30" i="6993"/>
  <c r="AS30" i="6993"/>
  <c r="AQ30" i="6993"/>
  <c r="AP30" i="6993"/>
  <c r="AX29" i="6993"/>
  <c r="AW29" i="6993"/>
  <c r="AY29" i="6993" s="1"/>
  <c r="AV29" i="6993"/>
  <c r="AS29" i="6993"/>
  <c r="AQ29" i="6993"/>
  <c r="AP29" i="6993"/>
  <c r="AX28" i="6993"/>
  <c r="AW28" i="6993"/>
  <c r="AY28" i="6993" s="1"/>
  <c r="AV28" i="6993"/>
  <c r="AS28" i="6993"/>
  <c r="AQ28" i="6993"/>
  <c r="AP28" i="6993"/>
  <c r="AX27" i="6993"/>
  <c r="AW27" i="6993"/>
  <c r="AY27" i="6993" s="1"/>
  <c r="AV27" i="6993"/>
  <c r="AS27" i="6993"/>
  <c r="AQ27" i="6993"/>
  <c r="AP27" i="6993"/>
  <c r="AX26" i="6993"/>
  <c r="AW26" i="6993"/>
  <c r="AY26" i="6993" s="1"/>
  <c r="AV26" i="6993"/>
  <c r="AS26" i="6993"/>
  <c r="AQ26" i="6993"/>
  <c r="AP26" i="6993"/>
  <c r="AY25" i="6993"/>
  <c r="AX25" i="6993"/>
  <c r="AW25" i="6993"/>
  <c r="AV25" i="6993"/>
  <c r="AS25" i="6993"/>
  <c r="AQ25" i="6993"/>
  <c r="AP25" i="6993"/>
  <c r="AX24" i="6993"/>
  <c r="AW24" i="6993"/>
  <c r="AY24" i="6993" s="1"/>
  <c r="AV24" i="6993"/>
  <c r="AS24" i="6993"/>
  <c r="AQ24" i="6993"/>
  <c r="AP24" i="6993"/>
  <c r="AO24" i="6993" s="1"/>
  <c r="AY23" i="6993"/>
  <c r="AX23" i="6993"/>
  <c r="AW23" i="6993"/>
  <c r="AV23" i="6993"/>
  <c r="AS23" i="6993"/>
  <c r="AQ23" i="6993"/>
  <c r="AP23" i="6993"/>
  <c r="AX22" i="6993"/>
  <c r="AW22" i="6993"/>
  <c r="AY22" i="6993" s="1"/>
  <c r="AV22" i="6993"/>
  <c r="AS22" i="6993"/>
  <c r="AQ22" i="6993"/>
  <c r="AP22" i="6993"/>
  <c r="AO22" i="6993" s="1"/>
  <c r="AX21" i="6993"/>
  <c r="AW21" i="6993"/>
  <c r="AY21" i="6993" s="1"/>
  <c r="AV21" i="6993"/>
  <c r="AS21" i="6993"/>
  <c r="AQ21" i="6993"/>
  <c r="AP21" i="6993"/>
  <c r="AX20" i="6993"/>
  <c r="AW20" i="6993"/>
  <c r="AY20" i="6993" s="1"/>
  <c r="AV20" i="6993"/>
  <c r="AS20" i="6993"/>
  <c r="AQ20" i="6993"/>
  <c r="AP20" i="6993"/>
  <c r="AX19" i="6993"/>
  <c r="AW19" i="6993"/>
  <c r="AY19" i="6993" s="1"/>
  <c r="AV19" i="6993"/>
  <c r="AS19" i="6993"/>
  <c r="AQ19" i="6993"/>
  <c r="AP19" i="6993"/>
  <c r="AX18" i="6993"/>
  <c r="AW18" i="6993"/>
  <c r="AY18" i="6993" s="1"/>
  <c r="AV18" i="6993"/>
  <c r="AS18" i="6993"/>
  <c r="AQ18" i="6993"/>
  <c r="AP18" i="6993"/>
  <c r="AX17" i="6993"/>
  <c r="AW17" i="6993"/>
  <c r="AY17" i="6993" s="1"/>
  <c r="AV17" i="6993"/>
  <c r="AS17" i="6993"/>
  <c r="AQ17" i="6993"/>
  <c r="AP17" i="6993"/>
  <c r="AX16" i="6993"/>
  <c r="AW16" i="6993"/>
  <c r="AY16" i="6993" s="1"/>
  <c r="AV16" i="6993"/>
  <c r="AS16" i="6993"/>
  <c r="AQ16" i="6993"/>
  <c r="AP16" i="6993"/>
  <c r="AX15" i="6993"/>
  <c r="AW15" i="6993"/>
  <c r="AY15" i="6993" s="1"/>
  <c r="AV15" i="6993"/>
  <c r="AS15" i="6993"/>
  <c r="AQ15" i="6993"/>
  <c r="AP15" i="6993"/>
  <c r="AX14" i="6993"/>
  <c r="AW14" i="6993"/>
  <c r="AY14" i="6993" s="1"/>
  <c r="AV14" i="6993"/>
  <c r="AS14" i="6993"/>
  <c r="AQ14" i="6993"/>
  <c r="AP14" i="6993"/>
  <c r="AX13" i="6993"/>
  <c r="AW13" i="6993"/>
  <c r="AY13" i="6993" s="1"/>
  <c r="AV13" i="6993"/>
  <c r="AS13" i="6993"/>
  <c r="AQ13" i="6993"/>
  <c r="AP13" i="6993"/>
  <c r="AX12" i="6993"/>
  <c r="AW12" i="6993"/>
  <c r="AY12" i="6993" s="1"/>
  <c r="AV12" i="6993"/>
  <c r="AS12" i="6993"/>
  <c r="AQ12" i="6993"/>
  <c r="AP12" i="6993"/>
  <c r="AX11" i="6993"/>
  <c r="AW11" i="6993"/>
  <c r="AY11" i="6993" s="1"/>
  <c r="AV11" i="6993"/>
  <c r="AS11" i="6993"/>
  <c r="AQ11" i="6993"/>
  <c r="AP11" i="6993"/>
  <c r="AX10" i="6993"/>
  <c r="AW10" i="6993"/>
  <c r="AY10" i="6993" s="1"/>
  <c r="AV10" i="6993"/>
  <c r="AS10" i="6993"/>
  <c r="AQ10" i="6993"/>
  <c r="AP10" i="6993"/>
  <c r="AO10" i="6993" s="1"/>
  <c r="AX9" i="6993"/>
  <c r="AW9" i="6993"/>
  <c r="AY9" i="6993" s="1"/>
  <c r="AV9" i="6993"/>
  <c r="AS9" i="6993"/>
  <c r="AQ9" i="6993"/>
  <c r="AP9" i="6993"/>
  <c r="AX8" i="6993"/>
  <c r="AW8" i="6993"/>
  <c r="AY8" i="6993" s="1"/>
  <c r="AV8" i="6993"/>
  <c r="AS8" i="6993"/>
  <c r="AQ8" i="6993"/>
  <c r="AP8" i="6993"/>
  <c r="AO8" i="6993" s="1"/>
  <c r="AX7" i="6993"/>
  <c r="AW7" i="6993"/>
  <c r="AY7" i="6993" s="1"/>
  <c r="AV7" i="6993"/>
  <c r="AS7" i="6993"/>
  <c r="AQ7" i="6993"/>
  <c r="AP7" i="6993"/>
  <c r="AS6" i="6993"/>
  <c r="AQ6" i="6993"/>
  <c r="AP6" i="6993"/>
  <c r="AP7" i="6992"/>
  <c r="AQ7" i="6992"/>
  <c r="AS7" i="6992"/>
  <c r="AV7" i="6992"/>
  <c r="AW7" i="6992"/>
  <c r="AY7" i="6992" s="1"/>
  <c r="AX7" i="6992"/>
  <c r="AO13" i="6993" l="1"/>
  <c r="AO38" i="6993"/>
  <c r="AO39" i="6993"/>
  <c r="AO6" i="6993"/>
  <c r="AO40" i="6993"/>
  <c r="AO19" i="6993"/>
  <c r="AO11" i="6993"/>
  <c r="AO16" i="6993"/>
  <c r="AO32" i="6993"/>
  <c r="AO14" i="6993"/>
  <c r="AO21" i="6993"/>
  <c r="AO30" i="6993"/>
  <c r="AO31" i="6993"/>
  <c r="AO46" i="6993"/>
  <c r="AO6" i="6992"/>
  <c r="AO25" i="6993"/>
  <c r="AO33" i="6993"/>
  <c r="AO12" i="6993"/>
  <c r="AO15" i="6993"/>
  <c r="AO18" i="6993"/>
  <c r="AO23" i="6993"/>
  <c r="AO26" i="6993"/>
  <c r="AO27" i="6993"/>
  <c r="AO34" i="6993"/>
  <c r="AO35" i="6993"/>
  <c r="AO42" i="6993"/>
  <c r="AO43" i="6993"/>
  <c r="AO7" i="6993"/>
  <c r="AO9" i="6993"/>
  <c r="AO17" i="6993"/>
  <c r="AO20" i="6993"/>
  <c r="AO28" i="6993"/>
  <c r="AO29" i="6993"/>
  <c r="AO36" i="6993"/>
  <c r="AO37" i="6993"/>
  <c r="AO44" i="6993"/>
  <c r="AO45" i="6993"/>
  <c r="AO41" i="6993"/>
  <c r="AT7" i="6993"/>
  <c r="AT8" i="6993" s="1"/>
  <c r="AT9" i="6993" s="1"/>
  <c r="AT10" i="6993" s="1"/>
  <c r="AT11" i="6993" s="1"/>
  <c r="AT12" i="6993" s="1"/>
  <c r="AT13" i="6993" s="1"/>
  <c r="AT14" i="6993" s="1"/>
  <c r="AT15" i="6993" s="1"/>
  <c r="AT16" i="6993" s="1"/>
  <c r="AT17" i="6993" s="1"/>
  <c r="AT18" i="6993" s="1"/>
  <c r="AT19" i="6993" s="1"/>
  <c r="AT20" i="6993" s="1"/>
  <c r="AT21" i="6993" s="1"/>
  <c r="AT22" i="6993" s="1"/>
  <c r="AT23" i="6993" s="1"/>
  <c r="AT24" i="6993" s="1"/>
  <c r="AT25" i="6993" s="1"/>
  <c r="AT26" i="6993" s="1"/>
  <c r="AT27" i="6993" s="1"/>
  <c r="AT28" i="6993" s="1"/>
  <c r="AT29" i="6993" s="1"/>
  <c r="AT30" i="6993" s="1"/>
  <c r="AT31" i="6993" s="1"/>
  <c r="AT32" i="6993" s="1"/>
  <c r="AT33" i="6993" s="1"/>
  <c r="AT34" i="6993" s="1"/>
  <c r="AT35" i="6993" s="1"/>
  <c r="AT36" i="6993" s="1"/>
  <c r="AT37" i="6993" s="1"/>
  <c r="AT38" i="6993" s="1"/>
  <c r="AT39" i="6993" s="1"/>
  <c r="AT40" i="6993" s="1"/>
  <c r="AT41" i="6993" s="1"/>
  <c r="AT42" i="6993" s="1"/>
  <c r="AT43" i="6993" s="1"/>
  <c r="AT44" i="6993" s="1"/>
  <c r="AT45" i="6993" s="1"/>
  <c r="AT46" i="6993" s="1"/>
  <c r="AT7" i="6992"/>
  <c r="AO7" i="6992"/>
  <c r="S4" i="6991" l="1"/>
  <c r="U4" i="6991"/>
  <c r="U3" i="6991"/>
  <c r="W4" i="6991"/>
  <c r="W3" i="6991"/>
  <c r="S3" i="6991"/>
  <c r="B16" i="6911"/>
  <c r="U18" i="6917"/>
  <c r="W18" i="6917"/>
  <c r="S18" i="6917" s="1"/>
  <c r="S19" i="6917" s="1"/>
  <c r="S20" i="6917" s="1"/>
  <c r="S21" i="6917" s="1"/>
  <c r="S22" i="6917" s="1"/>
  <c r="S23" i="6917" s="1"/>
  <c r="S24" i="6917" s="1"/>
  <c r="S25" i="6917" s="1"/>
  <c r="S26" i="6917" s="1"/>
  <c r="S27" i="6917" s="1"/>
  <c r="S28" i="6917" s="1"/>
  <c r="S29" i="6917" s="1"/>
  <c r="S30" i="6917" s="1"/>
  <c r="S31" i="6917" s="1"/>
  <c r="S32" i="6917" s="1"/>
  <c r="S33" i="6917" s="1"/>
  <c r="S34" i="6917" s="1"/>
  <c r="S35" i="6917" s="1"/>
  <c r="U19" i="6917"/>
  <c r="W19" i="6917"/>
  <c r="U20" i="6917"/>
  <c r="W20" i="6917"/>
  <c r="U21" i="6917"/>
  <c r="W21" i="6917"/>
  <c r="U22" i="6917"/>
  <c r="W22" i="6917"/>
  <c r="U23" i="6917"/>
  <c r="W23" i="6917"/>
  <c r="U24" i="6917"/>
  <c r="W24" i="6917"/>
  <c r="U25" i="6917"/>
  <c r="W25" i="6917"/>
  <c r="U26" i="6917"/>
  <c r="W26" i="6917"/>
  <c r="U27" i="6917"/>
  <c r="W27" i="6917"/>
  <c r="U28" i="6917"/>
  <c r="W28" i="6917"/>
  <c r="U29" i="6917"/>
  <c r="W29" i="6917"/>
  <c r="U30" i="6917"/>
  <c r="W30" i="6917"/>
  <c r="U31" i="6917"/>
  <c r="W31" i="6917"/>
  <c r="U32" i="6917"/>
  <c r="W32" i="6917"/>
  <c r="U33" i="6917"/>
  <c r="W33" i="6917"/>
  <c r="U34" i="6917"/>
  <c r="W34" i="6917"/>
  <c r="U35" i="6917"/>
  <c r="W35" i="6917"/>
  <c r="R4" i="6991"/>
  <c r="Q4" i="6991"/>
  <c r="P4" i="6991"/>
  <c r="O4" i="6991"/>
  <c r="R3" i="6991"/>
  <c r="Q3" i="6991"/>
  <c r="P3" i="6991"/>
  <c r="O3" i="6991"/>
  <c r="R2" i="6991"/>
  <c r="Q2" i="6991"/>
  <c r="P2" i="6991"/>
  <c r="O2" i="6991"/>
  <c r="O21" i="6917"/>
  <c r="P21" i="6917"/>
  <c r="Q21" i="6917"/>
  <c r="R21" i="6917"/>
  <c r="O22" i="6917"/>
  <c r="P22" i="6917"/>
  <c r="Q22" i="6917"/>
  <c r="R22" i="6917"/>
  <c r="O23" i="6917"/>
  <c r="P23" i="6917"/>
  <c r="Q23" i="6917"/>
  <c r="R23" i="6917"/>
  <c r="O24" i="6917"/>
  <c r="P24" i="6917"/>
  <c r="Q24" i="6917"/>
  <c r="R24" i="6917"/>
  <c r="O25" i="6917"/>
  <c r="P25" i="6917"/>
  <c r="Q25" i="6917"/>
  <c r="R25" i="6917"/>
  <c r="O26" i="6917"/>
  <c r="P26" i="6917"/>
  <c r="Q26" i="6917"/>
  <c r="R26" i="6917"/>
  <c r="O27" i="6917"/>
  <c r="P27" i="6917"/>
  <c r="Q27" i="6917"/>
  <c r="R27" i="6917"/>
  <c r="O28" i="6917"/>
  <c r="P28" i="6917"/>
  <c r="Q28" i="6917"/>
  <c r="R28" i="6917"/>
  <c r="O29" i="6917"/>
  <c r="P29" i="6917"/>
  <c r="Q29" i="6917"/>
  <c r="R29" i="6917"/>
  <c r="O30" i="6917"/>
  <c r="P30" i="6917"/>
  <c r="Q30" i="6917"/>
  <c r="R30" i="6917"/>
  <c r="O31" i="6917"/>
  <c r="P31" i="6917"/>
  <c r="Q31" i="6917"/>
  <c r="R31" i="6917"/>
  <c r="O32" i="6917"/>
  <c r="P32" i="6917"/>
  <c r="Q32" i="6917"/>
  <c r="R32" i="6917"/>
  <c r="O33" i="6917"/>
  <c r="P33" i="6917"/>
  <c r="Q33" i="6917"/>
  <c r="R33" i="6917"/>
  <c r="O34" i="6917"/>
  <c r="P34" i="6917"/>
  <c r="Q34" i="6917"/>
  <c r="R34" i="6917"/>
  <c r="O35" i="6917"/>
  <c r="P35" i="6917"/>
  <c r="Q35" i="6917"/>
  <c r="R35" i="6917"/>
  <c r="C3" i="2"/>
  <c r="N29" i="6917" l="1"/>
  <c r="N25" i="6917"/>
  <c r="N35" i="6917"/>
  <c r="N34" i="6917"/>
  <c r="N31" i="6917"/>
  <c r="N30" i="6917"/>
  <c r="N28" i="6917"/>
  <c r="N24" i="6917"/>
  <c r="N3" i="6991"/>
  <c r="N4" i="6991"/>
  <c r="N2" i="6991"/>
  <c r="N32" i="6917"/>
  <c r="N21" i="6917"/>
  <c r="N33" i="6917"/>
  <c r="N27" i="6917"/>
  <c r="N26" i="6917"/>
  <c r="N23" i="6917"/>
  <c r="N22" i="6917"/>
  <c r="F17" i="6892" l="1"/>
  <c r="E17" i="6892"/>
  <c r="H17" i="6892"/>
  <c r="G17" i="6892" s="1"/>
  <c r="D17" i="6892" l="1"/>
  <c r="C17" i="6892" s="1"/>
  <c r="H734" i="6916"/>
  <c r="W17" i="6917" l="1"/>
  <c r="W16" i="6917"/>
  <c r="W15" i="6917"/>
  <c r="W14" i="6917"/>
  <c r="W13" i="6917"/>
  <c r="W12" i="6917"/>
  <c r="W11" i="6917"/>
  <c r="W10" i="6917"/>
  <c r="W9" i="6917"/>
  <c r="W8" i="6917"/>
  <c r="W7" i="6917"/>
  <c r="W6" i="6917"/>
  <c r="W5" i="6917"/>
  <c r="W4" i="6917"/>
  <c r="W3" i="6917"/>
  <c r="U4" i="6917"/>
  <c r="U5" i="6917"/>
  <c r="U6" i="6917"/>
  <c r="U7" i="6917"/>
  <c r="U8" i="6917"/>
  <c r="U9" i="6917"/>
  <c r="U10" i="6917"/>
  <c r="U11" i="6917"/>
  <c r="U12" i="6917"/>
  <c r="U13" i="6917"/>
  <c r="U14" i="6917"/>
  <c r="U15" i="6917"/>
  <c r="U16" i="6917"/>
  <c r="U17" i="6917"/>
  <c r="U3" i="6917"/>
  <c r="R20" i="6917"/>
  <c r="Q20" i="6917"/>
  <c r="P20" i="6917"/>
  <c r="O20" i="6917"/>
  <c r="R19" i="6917"/>
  <c r="Q19" i="6917"/>
  <c r="P19" i="6917"/>
  <c r="O19" i="6917"/>
  <c r="R18" i="6917"/>
  <c r="Q18" i="6917"/>
  <c r="P18" i="6917"/>
  <c r="O18" i="6917"/>
  <c r="R17" i="6917"/>
  <c r="Q17" i="6917"/>
  <c r="P17" i="6917"/>
  <c r="O17" i="6917"/>
  <c r="R16" i="6917"/>
  <c r="Q16" i="6917"/>
  <c r="P16" i="6917"/>
  <c r="O16" i="6917"/>
  <c r="R15" i="6917"/>
  <c r="Q15" i="6917"/>
  <c r="P15" i="6917"/>
  <c r="O15" i="6917"/>
  <c r="R14" i="6917"/>
  <c r="Q14" i="6917"/>
  <c r="P14" i="6917"/>
  <c r="O14" i="6917"/>
  <c r="R13" i="6917"/>
  <c r="Q13" i="6917"/>
  <c r="P13" i="6917"/>
  <c r="O13" i="6917"/>
  <c r="R12" i="6917"/>
  <c r="Q12" i="6917"/>
  <c r="P12" i="6917"/>
  <c r="O12" i="6917"/>
  <c r="R11" i="6917"/>
  <c r="Q11" i="6917"/>
  <c r="P11" i="6917"/>
  <c r="O11" i="6917"/>
  <c r="R10" i="6917"/>
  <c r="Q10" i="6917"/>
  <c r="P10" i="6917"/>
  <c r="O10" i="6917"/>
  <c r="R9" i="6917"/>
  <c r="Q9" i="6917"/>
  <c r="P9" i="6917"/>
  <c r="O9" i="6917"/>
  <c r="R8" i="6917"/>
  <c r="Q8" i="6917"/>
  <c r="P8" i="6917"/>
  <c r="O8" i="6917"/>
  <c r="R7" i="6917"/>
  <c r="Q7" i="6917"/>
  <c r="P7" i="6917"/>
  <c r="O7" i="6917"/>
  <c r="R6" i="6917"/>
  <c r="Q6" i="6917"/>
  <c r="P6" i="6917"/>
  <c r="O6" i="6917"/>
  <c r="R5" i="6917"/>
  <c r="Q5" i="6917"/>
  <c r="P5" i="6917"/>
  <c r="O5" i="6917"/>
  <c r="R4" i="6917"/>
  <c r="Q4" i="6917"/>
  <c r="P4" i="6917"/>
  <c r="O4" i="6917"/>
  <c r="R3" i="6917"/>
  <c r="Q3" i="6917"/>
  <c r="P3" i="6917"/>
  <c r="O3" i="6917"/>
  <c r="R2" i="6917"/>
  <c r="P2" i="6917"/>
  <c r="O2" i="6917"/>
  <c r="Q2" i="6917"/>
  <c r="I752" i="6916"/>
  <c r="H752" i="6916"/>
  <c r="A752" i="6916"/>
  <c r="I751" i="6916"/>
  <c r="H751" i="6916"/>
  <c r="A751" i="6916"/>
  <c r="I750" i="6916"/>
  <c r="H750" i="6916"/>
  <c r="A750" i="6916"/>
  <c r="I749" i="6916"/>
  <c r="H749" i="6916"/>
  <c r="A749" i="6916"/>
  <c r="I748" i="6916"/>
  <c r="H748" i="6916"/>
  <c r="A748" i="6916"/>
  <c r="I747" i="6916"/>
  <c r="H747" i="6916"/>
  <c r="A747" i="6916"/>
  <c r="I746" i="6916"/>
  <c r="H746" i="6916"/>
  <c r="A746" i="6916"/>
  <c r="I745" i="6916"/>
  <c r="H745" i="6916"/>
  <c r="A745" i="6916"/>
  <c r="I744" i="6916"/>
  <c r="H744" i="6916"/>
  <c r="A744" i="6916"/>
  <c r="I743" i="6916"/>
  <c r="H743" i="6916"/>
  <c r="A743" i="6916"/>
  <c r="I742" i="6916"/>
  <c r="H742" i="6916"/>
  <c r="A742" i="6916"/>
  <c r="I741" i="6916"/>
  <c r="H741" i="6916"/>
  <c r="A741" i="6916"/>
  <c r="I740" i="6916"/>
  <c r="H740" i="6916"/>
  <c r="A740" i="6916"/>
  <c r="I739" i="6916"/>
  <c r="H739" i="6916"/>
  <c r="A739" i="6916"/>
  <c r="I738" i="6916"/>
  <c r="H738" i="6916"/>
  <c r="A738" i="6916"/>
  <c r="I737" i="6916"/>
  <c r="H737" i="6916"/>
  <c r="A737" i="6916"/>
  <c r="I736" i="6916"/>
  <c r="H736" i="6916"/>
  <c r="A736" i="6916"/>
  <c r="I735" i="6916"/>
  <c r="H735" i="6916"/>
  <c r="A735" i="6916"/>
  <c r="I734" i="6916"/>
  <c r="A734" i="6916"/>
  <c r="I733" i="6916"/>
  <c r="H733" i="6916"/>
  <c r="A733" i="6916"/>
  <c r="I732" i="6916"/>
  <c r="H732" i="6916"/>
  <c r="A732" i="6916"/>
  <c r="I731" i="6916"/>
  <c r="H731" i="6916"/>
  <c r="A731" i="6916"/>
  <c r="I730" i="6916"/>
  <c r="H730" i="6916"/>
  <c r="A730" i="6916"/>
  <c r="I729" i="6916"/>
  <c r="H729" i="6916"/>
  <c r="A729" i="6916"/>
  <c r="I728" i="6916"/>
  <c r="H728" i="6916"/>
  <c r="A728" i="6916"/>
  <c r="I727" i="6916"/>
  <c r="H727" i="6916"/>
  <c r="A727" i="6916"/>
  <c r="I726" i="6916"/>
  <c r="H726" i="6916"/>
  <c r="A726" i="6916"/>
  <c r="I725" i="6916"/>
  <c r="H725" i="6916"/>
  <c r="A725" i="6916"/>
  <c r="I724" i="6916"/>
  <c r="H724" i="6916"/>
  <c r="A724" i="6916"/>
  <c r="I723" i="6916"/>
  <c r="H723" i="6916"/>
  <c r="A723" i="6916"/>
  <c r="I722" i="6916"/>
  <c r="H722" i="6916"/>
  <c r="A722" i="6916"/>
  <c r="I721" i="6916"/>
  <c r="H721" i="6916"/>
  <c r="A721" i="6916"/>
  <c r="I720" i="6916"/>
  <c r="H720" i="6916"/>
  <c r="A720" i="6916"/>
  <c r="I719" i="6916"/>
  <c r="H719" i="6916"/>
  <c r="A719" i="6916"/>
  <c r="I718" i="6916"/>
  <c r="H718" i="6916"/>
  <c r="A718" i="6916"/>
  <c r="I717" i="6916"/>
  <c r="H717" i="6916"/>
  <c r="A717" i="6916"/>
  <c r="I716" i="6916"/>
  <c r="H716" i="6916"/>
  <c r="A716" i="6916"/>
  <c r="I715" i="6916"/>
  <c r="H715" i="6916"/>
  <c r="A715" i="6916"/>
  <c r="I714" i="6916"/>
  <c r="H714" i="6916"/>
  <c r="A714" i="6916"/>
  <c r="I713" i="6916"/>
  <c r="H713" i="6916"/>
  <c r="A713" i="6916"/>
  <c r="I712" i="6916"/>
  <c r="H712" i="6916"/>
  <c r="A712" i="6916"/>
  <c r="I711" i="6916"/>
  <c r="H711" i="6916"/>
  <c r="A711" i="6916"/>
  <c r="I710" i="6916"/>
  <c r="H710" i="6916"/>
  <c r="A710" i="6916"/>
  <c r="I709" i="6916"/>
  <c r="H709" i="6916"/>
  <c r="A709" i="6916"/>
  <c r="I708" i="6916"/>
  <c r="H708" i="6916"/>
  <c r="A708" i="6916"/>
  <c r="I707" i="6916"/>
  <c r="H707" i="6916"/>
  <c r="A707" i="6916"/>
  <c r="I706" i="6916"/>
  <c r="H706" i="6916"/>
  <c r="A706" i="6916"/>
  <c r="I705" i="6916"/>
  <c r="H705" i="6916"/>
  <c r="A705" i="6916"/>
  <c r="I704" i="6916"/>
  <c r="H704" i="6916"/>
  <c r="A704" i="6916"/>
  <c r="I703" i="6916"/>
  <c r="H703" i="6916"/>
  <c r="A703" i="6916"/>
  <c r="I702" i="6916"/>
  <c r="H702" i="6916"/>
  <c r="A702" i="6916"/>
  <c r="I701" i="6916"/>
  <c r="H701" i="6916"/>
  <c r="A701" i="6916"/>
  <c r="I700" i="6916"/>
  <c r="H700" i="6916"/>
  <c r="A700" i="6916"/>
  <c r="I699" i="6916"/>
  <c r="H699" i="6916"/>
  <c r="A699" i="6916"/>
  <c r="I698" i="6916"/>
  <c r="H698" i="6916"/>
  <c r="A698" i="6916"/>
  <c r="I697" i="6916"/>
  <c r="H697" i="6916"/>
  <c r="A697" i="6916"/>
  <c r="I696" i="6916"/>
  <c r="H696" i="6916"/>
  <c r="A696" i="6916"/>
  <c r="I695" i="6916"/>
  <c r="H695" i="6916"/>
  <c r="A695" i="6916"/>
  <c r="I694" i="6916"/>
  <c r="H694" i="6916"/>
  <c r="A694" i="6916"/>
  <c r="I693" i="6916"/>
  <c r="H693" i="6916"/>
  <c r="A693" i="6916"/>
  <c r="I692" i="6916"/>
  <c r="H692" i="6916"/>
  <c r="A692" i="6916"/>
  <c r="I691" i="6916"/>
  <c r="H691" i="6916"/>
  <c r="A691" i="6916"/>
  <c r="I690" i="6916"/>
  <c r="H690" i="6916"/>
  <c r="A690" i="6916"/>
  <c r="I689" i="6916"/>
  <c r="H689" i="6916"/>
  <c r="A689" i="6916"/>
  <c r="I688" i="6916"/>
  <c r="H688" i="6916"/>
  <c r="A688" i="6916"/>
  <c r="I687" i="6916"/>
  <c r="H687" i="6916"/>
  <c r="A687" i="6916"/>
  <c r="I686" i="6916"/>
  <c r="H686" i="6916"/>
  <c r="A686" i="6916"/>
  <c r="I685" i="6916"/>
  <c r="H685" i="6916"/>
  <c r="A685" i="6916"/>
  <c r="I684" i="6916"/>
  <c r="H684" i="6916"/>
  <c r="A684" i="6916"/>
  <c r="I683" i="6916"/>
  <c r="H683" i="6916"/>
  <c r="A683" i="6916"/>
  <c r="I682" i="6916"/>
  <c r="H682" i="6916"/>
  <c r="A682" i="6916"/>
  <c r="I681" i="6916"/>
  <c r="H681" i="6916"/>
  <c r="A681" i="6916"/>
  <c r="I680" i="6916"/>
  <c r="H680" i="6916"/>
  <c r="A680" i="6916"/>
  <c r="I679" i="6916"/>
  <c r="H679" i="6916"/>
  <c r="A679" i="6916"/>
  <c r="I678" i="6916"/>
  <c r="H678" i="6916"/>
  <c r="A678" i="6916"/>
  <c r="I677" i="6916"/>
  <c r="H677" i="6916"/>
  <c r="A677" i="6916"/>
  <c r="I676" i="6916"/>
  <c r="H676" i="6916"/>
  <c r="A676" i="6916"/>
  <c r="I675" i="6916"/>
  <c r="H675" i="6916"/>
  <c r="A675" i="6916"/>
  <c r="I674" i="6916"/>
  <c r="H674" i="6916"/>
  <c r="A674" i="6916"/>
  <c r="I673" i="6916"/>
  <c r="H673" i="6916"/>
  <c r="A673" i="6916"/>
  <c r="I672" i="6916"/>
  <c r="H672" i="6916"/>
  <c r="A672" i="6916"/>
  <c r="I671" i="6916"/>
  <c r="H671" i="6916"/>
  <c r="A671" i="6916"/>
  <c r="I670" i="6916"/>
  <c r="H670" i="6916"/>
  <c r="A670" i="6916"/>
  <c r="I669" i="6916"/>
  <c r="H669" i="6916"/>
  <c r="A669" i="6916"/>
  <c r="I668" i="6916"/>
  <c r="H668" i="6916"/>
  <c r="A668" i="6916"/>
  <c r="I667" i="6916"/>
  <c r="H667" i="6916"/>
  <c r="A667" i="6916"/>
  <c r="I666" i="6916"/>
  <c r="H666" i="6916"/>
  <c r="A666" i="6916"/>
  <c r="I665" i="6916"/>
  <c r="H665" i="6916"/>
  <c r="A665" i="6916"/>
  <c r="I664" i="6916"/>
  <c r="H664" i="6916"/>
  <c r="A664" i="6916"/>
  <c r="I663" i="6916"/>
  <c r="H663" i="6916"/>
  <c r="A663" i="6916"/>
  <c r="I662" i="6916"/>
  <c r="H662" i="6916"/>
  <c r="A662" i="6916"/>
  <c r="I661" i="6916"/>
  <c r="H661" i="6916"/>
  <c r="A661" i="6916"/>
  <c r="I660" i="6916"/>
  <c r="H660" i="6916"/>
  <c r="A660" i="6916"/>
  <c r="I659" i="6916"/>
  <c r="H659" i="6916"/>
  <c r="A659" i="6916"/>
  <c r="I658" i="6916"/>
  <c r="H658" i="6916"/>
  <c r="A658" i="6916"/>
  <c r="I657" i="6916"/>
  <c r="H657" i="6916"/>
  <c r="A657" i="6916"/>
  <c r="I656" i="6916"/>
  <c r="H656" i="6916"/>
  <c r="A656" i="6916"/>
  <c r="I655" i="6916"/>
  <c r="H655" i="6916"/>
  <c r="A655" i="6916"/>
  <c r="I654" i="6916"/>
  <c r="H654" i="6916"/>
  <c r="A654" i="6916"/>
  <c r="I653" i="6916"/>
  <c r="H653" i="6916"/>
  <c r="A653" i="6916"/>
  <c r="I652" i="6916"/>
  <c r="H652" i="6916"/>
  <c r="A652" i="6916"/>
  <c r="I651" i="6916"/>
  <c r="H651" i="6916"/>
  <c r="A651" i="6916"/>
  <c r="I650" i="6916"/>
  <c r="H650" i="6916"/>
  <c r="A650" i="6916"/>
  <c r="I649" i="6916"/>
  <c r="H649" i="6916"/>
  <c r="A649" i="6916"/>
  <c r="I648" i="6916"/>
  <c r="H648" i="6916"/>
  <c r="A648" i="6916"/>
  <c r="I647" i="6916"/>
  <c r="H647" i="6916"/>
  <c r="A647" i="6916"/>
  <c r="I646" i="6916"/>
  <c r="H646" i="6916"/>
  <c r="A646" i="6916"/>
  <c r="I645" i="6916"/>
  <c r="H645" i="6916"/>
  <c r="A645" i="6916"/>
  <c r="I644" i="6916"/>
  <c r="H644" i="6916"/>
  <c r="A644" i="6916"/>
  <c r="I643" i="6916"/>
  <c r="H643" i="6916"/>
  <c r="A643" i="6916"/>
  <c r="I642" i="6916"/>
  <c r="H642" i="6916"/>
  <c r="A642" i="6916"/>
  <c r="I641" i="6916"/>
  <c r="H641" i="6916"/>
  <c r="A641" i="6916"/>
  <c r="I640" i="6916"/>
  <c r="H640" i="6916"/>
  <c r="A640" i="6916"/>
  <c r="I639" i="6916"/>
  <c r="H639" i="6916"/>
  <c r="A639" i="6916"/>
  <c r="I638" i="6916"/>
  <c r="H638" i="6916"/>
  <c r="A638" i="6916"/>
  <c r="I637" i="6916"/>
  <c r="H637" i="6916"/>
  <c r="A637" i="6916"/>
  <c r="I636" i="6916"/>
  <c r="H636" i="6916"/>
  <c r="A636" i="6916"/>
  <c r="I635" i="6916"/>
  <c r="H635" i="6916"/>
  <c r="A635" i="6916"/>
  <c r="I634" i="6916"/>
  <c r="H634" i="6916"/>
  <c r="A634" i="6916"/>
  <c r="I633" i="6916"/>
  <c r="H633" i="6916"/>
  <c r="A633" i="6916"/>
  <c r="I632" i="6916"/>
  <c r="H632" i="6916"/>
  <c r="A632" i="6916"/>
  <c r="I631" i="6916"/>
  <c r="H631" i="6916"/>
  <c r="A631" i="6916"/>
  <c r="I630" i="6916"/>
  <c r="H630" i="6916"/>
  <c r="A630" i="6916"/>
  <c r="I629" i="6916"/>
  <c r="H629" i="6916"/>
  <c r="A629" i="6916"/>
  <c r="I628" i="6916"/>
  <c r="H628" i="6916"/>
  <c r="A628" i="6916"/>
  <c r="I627" i="6916"/>
  <c r="H627" i="6916"/>
  <c r="A627" i="6916"/>
  <c r="I626" i="6916"/>
  <c r="H626" i="6916"/>
  <c r="A626" i="6916"/>
  <c r="I625" i="6916"/>
  <c r="H625" i="6916"/>
  <c r="A625" i="6916"/>
  <c r="I624" i="6916"/>
  <c r="H624" i="6916"/>
  <c r="A624" i="6916"/>
  <c r="I623" i="6916"/>
  <c r="H623" i="6916"/>
  <c r="A623" i="6916"/>
  <c r="I622" i="6916"/>
  <c r="H622" i="6916"/>
  <c r="A622" i="6916"/>
  <c r="I621" i="6916"/>
  <c r="H621" i="6916"/>
  <c r="A621" i="6916"/>
  <c r="I620" i="6916"/>
  <c r="H620" i="6916"/>
  <c r="A620" i="6916"/>
  <c r="I619" i="6916"/>
  <c r="H619" i="6916"/>
  <c r="A619" i="6916"/>
  <c r="I618" i="6916"/>
  <c r="H618" i="6916"/>
  <c r="A618" i="6916"/>
  <c r="I617" i="6916"/>
  <c r="H617" i="6916"/>
  <c r="A617" i="6916"/>
  <c r="I616" i="6916"/>
  <c r="H616" i="6916"/>
  <c r="A616" i="6916"/>
  <c r="I615" i="6916"/>
  <c r="H615" i="6916"/>
  <c r="A615" i="6916"/>
  <c r="I614" i="6916"/>
  <c r="H614" i="6916"/>
  <c r="A614" i="6916"/>
  <c r="I613" i="6916"/>
  <c r="H613" i="6916"/>
  <c r="A613" i="6916"/>
  <c r="I612" i="6916"/>
  <c r="H612" i="6916"/>
  <c r="A612" i="6916"/>
  <c r="I611" i="6916"/>
  <c r="H611" i="6916"/>
  <c r="A611" i="6916"/>
  <c r="I610" i="6916"/>
  <c r="H610" i="6916"/>
  <c r="A610" i="6916"/>
  <c r="I609" i="6916"/>
  <c r="H609" i="6916"/>
  <c r="A609" i="6916"/>
  <c r="I608" i="6916"/>
  <c r="H608" i="6916"/>
  <c r="A608" i="6916"/>
  <c r="I607" i="6916"/>
  <c r="H607" i="6916"/>
  <c r="A607" i="6916"/>
  <c r="I606" i="6916"/>
  <c r="H606" i="6916"/>
  <c r="A606" i="6916"/>
  <c r="I605" i="6916"/>
  <c r="H605" i="6916"/>
  <c r="A605" i="6916"/>
  <c r="I604" i="6916"/>
  <c r="H604" i="6916"/>
  <c r="A604" i="6916"/>
  <c r="I603" i="6916"/>
  <c r="H603" i="6916"/>
  <c r="A603" i="6916"/>
  <c r="I602" i="6916"/>
  <c r="H602" i="6916"/>
  <c r="A602" i="6916"/>
  <c r="I601" i="6916"/>
  <c r="H601" i="6916"/>
  <c r="A601" i="6916"/>
  <c r="I600" i="6916"/>
  <c r="H600" i="6916"/>
  <c r="A600" i="6916"/>
  <c r="I599" i="6916"/>
  <c r="H599" i="6916"/>
  <c r="A599" i="6916"/>
  <c r="I598" i="6916"/>
  <c r="H598" i="6916"/>
  <c r="A598" i="6916"/>
  <c r="I597" i="6916"/>
  <c r="H597" i="6916"/>
  <c r="A597" i="6916"/>
  <c r="I596" i="6916"/>
  <c r="H596" i="6916"/>
  <c r="A596" i="6916"/>
  <c r="I595" i="6916"/>
  <c r="H595" i="6916"/>
  <c r="A595" i="6916"/>
  <c r="I594" i="6916"/>
  <c r="H594" i="6916"/>
  <c r="A594" i="6916"/>
  <c r="I593" i="6916"/>
  <c r="H593" i="6916"/>
  <c r="A593" i="6916"/>
  <c r="I592" i="6916"/>
  <c r="H592" i="6916"/>
  <c r="A592" i="6916"/>
  <c r="I591" i="6916"/>
  <c r="H591" i="6916"/>
  <c r="A591" i="6916"/>
  <c r="I590" i="6916"/>
  <c r="H590" i="6916"/>
  <c r="A590" i="6916"/>
  <c r="I589" i="6916"/>
  <c r="H589" i="6916"/>
  <c r="A589" i="6916"/>
  <c r="I588" i="6916"/>
  <c r="H588" i="6916"/>
  <c r="A588" i="6916"/>
  <c r="I587" i="6916"/>
  <c r="H587" i="6916"/>
  <c r="A587" i="6916"/>
  <c r="I586" i="6916"/>
  <c r="H586" i="6916"/>
  <c r="A586" i="6916"/>
  <c r="I585" i="6916"/>
  <c r="H585" i="6916"/>
  <c r="A585" i="6916"/>
  <c r="I584" i="6916"/>
  <c r="H584" i="6916"/>
  <c r="A584" i="6916"/>
  <c r="I583" i="6916"/>
  <c r="H583" i="6916"/>
  <c r="A583" i="6916"/>
  <c r="I582" i="6916"/>
  <c r="H582" i="6916"/>
  <c r="A582" i="6916"/>
  <c r="I581" i="6916"/>
  <c r="H581" i="6916"/>
  <c r="A581" i="6916"/>
  <c r="I580" i="6916"/>
  <c r="H580" i="6916"/>
  <c r="A580" i="6916"/>
  <c r="I579" i="6916"/>
  <c r="H579" i="6916"/>
  <c r="A579" i="6916"/>
  <c r="I578" i="6916"/>
  <c r="H578" i="6916"/>
  <c r="A578" i="6916"/>
  <c r="I577" i="6916"/>
  <c r="H577" i="6916"/>
  <c r="A577" i="6916"/>
  <c r="I576" i="6916"/>
  <c r="H576" i="6916"/>
  <c r="A576" i="6916"/>
  <c r="I575" i="6916"/>
  <c r="H575" i="6916"/>
  <c r="A575" i="6916"/>
  <c r="I574" i="6916"/>
  <c r="H574" i="6916"/>
  <c r="A574" i="6916"/>
  <c r="I573" i="6916"/>
  <c r="H573" i="6916"/>
  <c r="A573" i="6916"/>
  <c r="I572" i="6916"/>
  <c r="H572" i="6916"/>
  <c r="A572" i="6916"/>
  <c r="I571" i="6916"/>
  <c r="H571" i="6916"/>
  <c r="A571" i="6916"/>
  <c r="I570" i="6916"/>
  <c r="H570" i="6916"/>
  <c r="A570" i="6916"/>
  <c r="I569" i="6916"/>
  <c r="H569" i="6916"/>
  <c r="A569" i="6916"/>
  <c r="I568" i="6916"/>
  <c r="H568" i="6916"/>
  <c r="A568" i="6916"/>
  <c r="I567" i="6916"/>
  <c r="H567" i="6916"/>
  <c r="A567" i="6916"/>
  <c r="I566" i="6916"/>
  <c r="H566" i="6916"/>
  <c r="A566" i="6916"/>
  <c r="I565" i="6916"/>
  <c r="H565" i="6916"/>
  <c r="A565" i="6916"/>
  <c r="I564" i="6916"/>
  <c r="H564" i="6916"/>
  <c r="A564" i="6916"/>
  <c r="I563" i="6916"/>
  <c r="H563" i="6916"/>
  <c r="A563" i="6916"/>
  <c r="I562" i="6916"/>
  <c r="H562" i="6916"/>
  <c r="A562" i="6916"/>
  <c r="I561" i="6916"/>
  <c r="H561" i="6916"/>
  <c r="A561" i="6916"/>
  <c r="I560" i="6916"/>
  <c r="H560" i="6916"/>
  <c r="A560" i="6916"/>
  <c r="I559" i="6916"/>
  <c r="H559" i="6916"/>
  <c r="A559" i="6916"/>
  <c r="I558" i="6916"/>
  <c r="H558" i="6916"/>
  <c r="A558" i="6916"/>
  <c r="I557" i="6916"/>
  <c r="H557" i="6916"/>
  <c r="A557" i="6916"/>
  <c r="I556" i="6916"/>
  <c r="H556" i="6916"/>
  <c r="A556" i="6916"/>
  <c r="I555" i="6916"/>
  <c r="H555" i="6916"/>
  <c r="A555" i="6916"/>
  <c r="I554" i="6916"/>
  <c r="H554" i="6916"/>
  <c r="A554" i="6916"/>
  <c r="I553" i="6916"/>
  <c r="H553" i="6916"/>
  <c r="A553" i="6916"/>
  <c r="I552" i="6916"/>
  <c r="H552" i="6916"/>
  <c r="A552" i="6916"/>
  <c r="I551" i="6916"/>
  <c r="H551" i="6916"/>
  <c r="A551" i="6916"/>
  <c r="I550" i="6916"/>
  <c r="H550" i="6916"/>
  <c r="A550" i="6916"/>
  <c r="I549" i="6916"/>
  <c r="H549" i="6916"/>
  <c r="A549" i="6916"/>
  <c r="I548" i="6916"/>
  <c r="H548" i="6916"/>
  <c r="A548" i="6916"/>
  <c r="I547" i="6916"/>
  <c r="H547" i="6916"/>
  <c r="A547" i="6916"/>
  <c r="I546" i="6916"/>
  <c r="H546" i="6916"/>
  <c r="A546" i="6916"/>
  <c r="I545" i="6916"/>
  <c r="H545" i="6916"/>
  <c r="A545" i="6916"/>
  <c r="I544" i="6916"/>
  <c r="H544" i="6916"/>
  <c r="A544" i="6916"/>
  <c r="I543" i="6916"/>
  <c r="H543" i="6916"/>
  <c r="A543" i="6916"/>
  <c r="I542" i="6916"/>
  <c r="H542" i="6916"/>
  <c r="A542" i="6916"/>
  <c r="I541" i="6916"/>
  <c r="H541" i="6916"/>
  <c r="A541" i="6916"/>
  <c r="I540" i="6916"/>
  <c r="H540" i="6916"/>
  <c r="A540" i="6916"/>
  <c r="I539" i="6916"/>
  <c r="H539" i="6916"/>
  <c r="A539" i="6916"/>
  <c r="I538" i="6916"/>
  <c r="H538" i="6916"/>
  <c r="A538" i="6916"/>
  <c r="I537" i="6916"/>
  <c r="H537" i="6916"/>
  <c r="A537" i="6916"/>
  <c r="I536" i="6916"/>
  <c r="H536" i="6916"/>
  <c r="A536" i="6916"/>
  <c r="I535" i="6916"/>
  <c r="H535" i="6916"/>
  <c r="A535" i="6916"/>
  <c r="I534" i="6916"/>
  <c r="H534" i="6916"/>
  <c r="A534" i="6916"/>
  <c r="I533" i="6916"/>
  <c r="H533" i="6916"/>
  <c r="A533" i="6916"/>
  <c r="I532" i="6916"/>
  <c r="H532" i="6916"/>
  <c r="A532" i="6916"/>
  <c r="I531" i="6916"/>
  <c r="H531" i="6916"/>
  <c r="A531" i="6916"/>
  <c r="I530" i="6916"/>
  <c r="H530" i="6916"/>
  <c r="A530" i="6916"/>
  <c r="I529" i="6916"/>
  <c r="H529" i="6916"/>
  <c r="A529" i="6916"/>
  <c r="I528" i="6916"/>
  <c r="H528" i="6916"/>
  <c r="A528" i="6916"/>
  <c r="I527" i="6916"/>
  <c r="H527" i="6916"/>
  <c r="A527" i="6916"/>
  <c r="I526" i="6916"/>
  <c r="H526" i="6916"/>
  <c r="A526" i="6916"/>
  <c r="I525" i="6916"/>
  <c r="H525" i="6916"/>
  <c r="A525" i="6916"/>
  <c r="I524" i="6916"/>
  <c r="H524" i="6916"/>
  <c r="A524" i="6916"/>
  <c r="I523" i="6916"/>
  <c r="H523" i="6916"/>
  <c r="A523" i="6916"/>
  <c r="I522" i="6916"/>
  <c r="H522" i="6916"/>
  <c r="A522" i="6916"/>
  <c r="I521" i="6916"/>
  <c r="H521" i="6916"/>
  <c r="A521" i="6916"/>
  <c r="I520" i="6916"/>
  <c r="H520" i="6916"/>
  <c r="A520" i="6916"/>
  <c r="I519" i="6916"/>
  <c r="H519" i="6916"/>
  <c r="A519" i="6916"/>
  <c r="I518" i="6916"/>
  <c r="H518" i="6916"/>
  <c r="A518" i="6916"/>
  <c r="I517" i="6916"/>
  <c r="H517" i="6916"/>
  <c r="A517" i="6916"/>
  <c r="I516" i="6916"/>
  <c r="H516" i="6916"/>
  <c r="A516" i="6916"/>
  <c r="I515" i="6916"/>
  <c r="H515" i="6916"/>
  <c r="A515" i="6916"/>
  <c r="I514" i="6916"/>
  <c r="H514" i="6916"/>
  <c r="A514" i="6916"/>
  <c r="I513" i="6916"/>
  <c r="H513" i="6916"/>
  <c r="A513" i="6916"/>
  <c r="I512" i="6916"/>
  <c r="H512" i="6916"/>
  <c r="A512" i="6916"/>
  <c r="I511" i="6916"/>
  <c r="H511" i="6916"/>
  <c r="A511" i="6916"/>
  <c r="I510" i="6916"/>
  <c r="H510" i="6916"/>
  <c r="A510" i="6916"/>
  <c r="I509" i="6916"/>
  <c r="H509" i="6916"/>
  <c r="A509" i="6916"/>
  <c r="I508" i="6916"/>
  <c r="H508" i="6916"/>
  <c r="A508" i="6916"/>
  <c r="I507" i="6916"/>
  <c r="H507" i="6916"/>
  <c r="A507" i="6916"/>
  <c r="I506" i="6916"/>
  <c r="H506" i="6916"/>
  <c r="A506" i="6916"/>
  <c r="I505" i="6916"/>
  <c r="H505" i="6916"/>
  <c r="A505" i="6916"/>
  <c r="I504" i="6916"/>
  <c r="H504" i="6916"/>
  <c r="A504" i="6916"/>
  <c r="I503" i="6916"/>
  <c r="H503" i="6916"/>
  <c r="A503" i="6916"/>
  <c r="I502" i="6916"/>
  <c r="H502" i="6916"/>
  <c r="A502" i="6916"/>
  <c r="I501" i="6916"/>
  <c r="H501" i="6916"/>
  <c r="A501" i="6916"/>
  <c r="I500" i="6916"/>
  <c r="H500" i="6916"/>
  <c r="A500" i="6916"/>
  <c r="I499" i="6916"/>
  <c r="H499" i="6916"/>
  <c r="A499" i="6916"/>
  <c r="I498" i="6916"/>
  <c r="H498" i="6916"/>
  <c r="A498" i="6916"/>
  <c r="I497" i="6916"/>
  <c r="H497" i="6916"/>
  <c r="A497" i="6916"/>
  <c r="I496" i="6916"/>
  <c r="H496" i="6916"/>
  <c r="A496" i="6916"/>
  <c r="I495" i="6916"/>
  <c r="H495" i="6916"/>
  <c r="A495" i="6916"/>
  <c r="I494" i="6916"/>
  <c r="H494" i="6916"/>
  <c r="A494" i="6916"/>
  <c r="I493" i="6916"/>
  <c r="H493" i="6916"/>
  <c r="A493" i="6916"/>
  <c r="I492" i="6916"/>
  <c r="H492" i="6916"/>
  <c r="A492" i="6916"/>
  <c r="I491" i="6916"/>
  <c r="H491" i="6916"/>
  <c r="A491" i="6916"/>
  <c r="I490" i="6916"/>
  <c r="H490" i="6916"/>
  <c r="A490" i="6916"/>
  <c r="I489" i="6916"/>
  <c r="H489" i="6916"/>
  <c r="A489" i="6916"/>
  <c r="I488" i="6916"/>
  <c r="H488" i="6916"/>
  <c r="A488" i="6916"/>
  <c r="I487" i="6916"/>
  <c r="H487" i="6916"/>
  <c r="A487" i="6916"/>
  <c r="I486" i="6916"/>
  <c r="H486" i="6916"/>
  <c r="A486" i="6916"/>
  <c r="I485" i="6916"/>
  <c r="H485" i="6916"/>
  <c r="A485" i="6916"/>
  <c r="I484" i="6916"/>
  <c r="H484" i="6916"/>
  <c r="A484" i="6916"/>
  <c r="I483" i="6916"/>
  <c r="H483" i="6916"/>
  <c r="A483" i="6916"/>
  <c r="I482" i="6916"/>
  <c r="H482" i="6916"/>
  <c r="A482" i="6916"/>
  <c r="I481" i="6916"/>
  <c r="H481" i="6916"/>
  <c r="A481" i="6916"/>
  <c r="I480" i="6916"/>
  <c r="H480" i="6916"/>
  <c r="A480" i="6916"/>
  <c r="I479" i="6916"/>
  <c r="H479" i="6916"/>
  <c r="A479" i="6916"/>
  <c r="I478" i="6916"/>
  <c r="H478" i="6916"/>
  <c r="A478" i="6916"/>
  <c r="I477" i="6916"/>
  <c r="H477" i="6916"/>
  <c r="A477" i="6916"/>
  <c r="I476" i="6916"/>
  <c r="H476" i="6916"/>
  <c r="A476" i="6916"/>
  <c r="I475" i="6916"/>
  <c r="H475" i="6916"/>
  <c r="A475" i="6916"/>
  <c r="I474" i="6916"/>
  <c r="H474" i="6916"/>
  <c r="A474" i="6916"/>
  <c r="I473" i="6916"/>
  <c r="H473" i="6916"/>
  <c r="A473" i="6916"/>
  <c r="I472" i="6916"/>
  <c r="H472" i="6916"/>
  <c r="A472" i="6916"/>
  <c r="I471" i="6916"/>
  <c r="H471" i="6916"/>
  <c r="A471" i="6916"/>
  <c r="I470" i="6916"/>
  <c r="H470" i="6916"/>
  <c r="A470" i="6916"/>
  <c r="I469" i="6916"/>
  <c r="H469" i="6916"/>
  <c r="A469" i="6916"/>
  <c r="I468" i="6916"/>
  <c r="H468" i="6916"/>
  <c r="A468" i="6916"/>
  <c r="I467" i="6916"/>
  <c r="H467" i="6916"/>
  <c r="A467" i="6916"/>
  <c r="I466" i="6916"/>
  <c r="H466" i="6916"/>
  <c r="A466" i="6916"/>
  <c r="I465" i="6916"/>
  <c r="H465" i="6916"/>
  <c r="A465" i="6916"/>
  <c r="I464" i="6916"/>
  <c r="H464" i="6916"/>
  <c r="A464" i="6916"/>
  <c r="I463" i="6916"/>
  <c r="H463" i="6916"/>
  <c r="A463" i="6916"/>
  <c r="I462" i="6916"/>
  <c r="H462" i="6916"/>
  <c r="A462" i="6916"/>
  <c r="I461" i="6916"/>
  <c r="H461" i="6916"/>
  <c r="A461" i="6916"/>
  <c r="I460" i="6916"/>
  <c r="H460" i="6916"/>
  <c r="A460" i="6916"/>
  <c r="I459" i="6916"/>
  <c r="H459" i="6916"/>
  <c r="A459" i="6916"/>
  <c r="I458" i="6916"/>
  <c r="H458" i="6916"/>
  <c r="A458" i="6916"/>
  <c r="I457" i="6916"/>
  <c r="H457" i="6916"/>
  <c r="A457" i="6916"/>
  <c r="I456" i="6916"/>
  <c r="H456" i="6916"/>
  <c r="A456" i="6916"/>
  <c r="I455" i="6916"/>
  <c r="H455" i="6916"/>
  <c r="A455" i="6916"/>
  <c r="I454" i="6916"/>
  <c r="H454" i="6916"/>
  <c r="A454" i="6916"/>
  <c r="I453" i="6916"/>
  <c r="H453" i="6916"/>
  <c r="A453" i="6916"/>
  <c r="I452" i="6916"/>
  <c r="H452" i="6916"/>
  <c r="A452" i="6916"/>
  <c r="I451" i="6916"/>
  <c r="H451" i="6916"/>
  <c r="A451" i="6916"/>
  <c r="I450" i="6916"/>
  <c r="H450" i="6916"/>
  <c r="A450" i="6916"/>
  <c r="I449" i="6916"/>
  <c r="H449" i="6916"/>
  <c r="A449" i="6916"/>
  <c r="I448" i="6916"/>
  <c r="H448" i="6916"/>
  <c r="A448" i="6916"/>
  <c r="I447" i="6916"/>
  <c r="H447" i="6916"/>
  <c r="A447" i="6916"/>
  <c r="I446" i="6916"/>
  <c r="H446" i="6916"/>
  <c r="A446" i="6916"/>
  <c r="I445" i="6916"/>
  <c r="H445" i="6916"/>
  <c r="A445" i="6916"/>
  <c r="I444" i="6916"/>
  <c r="H444" i="6916"/>
  <c r="A444" i="6916"/>
  <c r="I443" i="6916"/>
  <c r="H443" i="6916"/>
  <c r="A443" i="6916"/>
  <c r="I442" i="6916"/>
  <c r="H442" i="6916"/>
  <c r="A442" i="6916"/>
  <c r="I441" i="6916"/>
  <c r="H441" i="6916"/>
  <c r="A441" i="6916"/>
  <c r="I440" i="6916"/>
  <c r="H440" i="6916"/>
  <c r="A440" i="6916"/>
  <c r="I439" i="6916"/>
  <c r="H439" i="6916"/>
  <c r="A439" i="6916"/>
  <c r="I438" i="6916"/>
  <c r="H438" i="6916"/>
  <c r="A438" i="6916"/>
  <c r="I437" i="6916"/>
  <c r="H437" i="6916"/>
  <c r="A437" i="6916"/>
  <c r="I436" i="6916"/>
  <c r="H436" i="6916"/>
  <c r="A436" i="6916"/>
  <c r="I435" i="6916"/>
  <c r="H435" i="6916"/>
  <c r="A435" i="6916"/>
  <c r="I434" i="6916"/>
  <c r="H434" i="6916"/>
  <c r="A434" i="6916"/>
  <c r="I433" i="6916"/>
  <c r="H433" i="6916"/>
  <c r="A433" i="6916"/>
  <c r="I432" i="6916"/>
  <c r="H432" i="6916"/>
  <c r="A432" i="6916"/>
  <c r="I431" i="6916"/>
  <c r="H431" i="6916"/>
  <c r="A431" i="6916"/>
  <c r="I430" i="6916"/>
  <c r="H430" i="6916"/>
  <c r="A430" i="6916"/>
  <c r="I429" i="6916"/>
  <c r="H429" i="6916"/>
  <c r="A429" i="6916"/>
  <c r="I428" i="6916"/>
  <c r="H428" i="6916"/>
  <c r="A428" i="6916"/>
  <c r="I427" i="6916"/>
  <c r="H427" i="6916"/>
  <c r="A427" i="6916"/>
  <c r="I426" i="6916"/>
  <c r="H426" i="6916"/>
  <c r="A426" i="6916"/>
  <c r="I425" i="6916"/>
  <c r="H425" i="6916"/>
  <c r="A425" i="6916"/>
  <c r="I424" i="6916"/>
  <c r="H424" i="6916"/>
  <c r="A424" i="6916"/>
  <c r="I423" i="6916"/>
  <c r="H423" i="6916"/>
  <c r="A423" i="6916"/>
  <c r="I422" i="6916"/>
  <c r="H422" i="6916"/>
  <c r="A422" i="6916"/>
  <c r="I421" i="6916"/>
  <c r="H421" i="6916"/>
  <c r="A421" i="6916"/>
  <c r="I420" i="6916"/>
  <c r="H420" i="6916"/>
  <c r="A420" i="6916"/>
  <c r="I419" i="6916"/>
  <c r="H419" i="6916"/>
  <c r="A419" i="6916"/>
  <c r="I418" i="6916"/>
  <c r="H418" i="6916"/>
  <c r="A418" i="6916"/>
  <c r="I417" i="6916"/>
  <c r="H417" i="6916"/>
  <c r="A417" i="6916"/>
  <c r="I416" i="6916"/>
  <c r="H416" i="6916"/>
  <c r="A416" i="6916"/>
  <c r="I415" i="6916"/>
  <c r="H415" i="6916"/>
  <c r="A415" i="6916"/>
  <c r="I414" i="6916"/>
  <c r="H414" i="6916"/>
  <c r="A414" i="6916"/>
  <c r="I413" i="6916"/>
  <c r="H413" i="6916"/>
  <c r="A413" i="6916"/>
  <c r="I412" i="6916"/>
  <c r="H412" i="6916"/>
  <c r="A412" i="6916"/>
  <c r="I411" i="6916"/>
  <c r="H411" i="6916"/>
  <c r="A411" i="6916"/>
  <c r="I410" i="6916"/>
  <c r="H410" i="6916"/>
  <c r="A410" i="6916"/>
  <c r="I409" i="6916"/>
  <c r="H409" i="6916"/>
  <c r="A409" i="6916"/>
  <c r="I408" i="6916"/>
  <c r="H408" i="6916"/>
  <c r="A408" i="6916"/>
  <c r="I407" i="6916"/>
  <c r="H407" i="6916"/>
  <c r="A407" i="6916"/>
  <c r="I406" i="6916"/>
  <c r="H406" i="6916"/>
  <c r="A406" i="6916"/>
  <c r="I405" i="6916"/>
  <c r="H405" i="6916"/>
  <c r="A405" i="6916"/>
  <c r="I404" i="6916"/>
  <c r="H404" i="6916"/>
  <c r="A404" i="6916"/>
  <c r="I403" i="6916"/>
  <c r="H403" i="6916"/>
  <c r="A403" i="6916"/>
  <c r="I402" i="6916"/>
  <c r="H402" i="6916"/>
  <c r="A402" i="6916"/>
  <c r="I401" i="6916"/>
  <c r="H401" i="6916"/>
  <c r="A401" i="6916"/>
  <c r="I400" i="6916"/>
  <c r="H400" i="6916"/>
  <c r="A400" i="6916"/>
  <c r="I399" i="6916"/>
  <c r="H399" i="6916"/>
  <c r="A399" i="6916"/>
  <c r="I398" i="6916"/>
  <c r="H398" i="6916"/>
  <c r="A398" i="6916"/>
  <c r="I397" i="6916"/>
  <c r="H397" i="6916"/>
  <c r="A397" i="6916"/>
  <c r="I396" i="6916"/>
  <c r="H396" i="6916"/>
  <c r="A396" i="6916"/>
  <c r="I395" i="6916"/>
  <c r="H395" i="6916"/>
  <c r="A395" i="6916"/>
  <c r="I394" i="6916"/>
  <c r="H394" i="6916"/>
  <c r="A394" i="6916"/>
  <c r="I393" i="6916"/>
  <c r="H393" i="6916"/>
  <c r="A393" i="6916"/>
  <c r="I392" i="6916"/>
  <c r="H392" i="6916"/>
  <c r="A392" i="6916"/>
  <c r="I391" i="6916"/>
  <c r="H391" i="6916"/>
  <c r="A391" i="6916"/>
  <c r="I390" i="6916"/>
  <c r="H390" i="6916"/>
  <c r="A390" i="6916"/>
  <c r="I389" i="6916"/>
  <c r="H389" i="6916"/>
  <c r="A389" i="6916"/>
  <c r="I388" i="6916"/>
  <c r="H388" i="6916"/>
  <c r="A388" i="6916"/>
  <c r="I387" i="6916"/>
  <c r="H387" i="6916"/>
  <c r="A387" i="6916"/>
  <c r="I386" i="6916"/>
  <c r="H386" i="6916"/>
  <c r="A386" i="6916"/>
  <c r="I385" i="6916"/>
  <c r="H385" i="6916"/>
  <c r="A385" i="6916"/>
  <c r="I384" i="6916"/>
  <c r="H384" i="6916"/>
  <c r="A384" i="6916"/>
  <c r="I383" i="6916"/>
  <c r="H383" i="6916"/>
  <c r="A383" i="6916"/>
  <c r="I382" i="6916"/>
  <c r="H382" i="6916"/>
  <c r="A382" i="6916"/>
  <c r="I381" i="6916"/>
  <c r="H381" i="6916"/>
  <c r="A381" i="6916"/>
  <c r="I380" i="6916"/>
  <c r="H380" i="6916"/>
  <c r="A380" i="6916"/>
  <c r="I379" i="6916"/>
  <c r="H379" i="6916"/>
  <c r="A379" i="6916"/>
  <c r="I378" i="6916"/>
  <c r="H378" i="6916"/>
  <c r="A378" i="6916"/>
  <c r="I377" i="6916"/>
  <c r="H377" i="6916"/>
  <c r="A377" i="6916"/>
  <c r="I376" i="6916"/>
  <c r="H376" i="6916"/>
  <c r="A376" i="6916"/>
  <c r="I375" i="6916"/>
  <c r="H375" i="6916"/>
  <c r="A375" i="6916"/>
  <c r="I374" i="6916"/>
  <c r="H374" i="6916"/>
  <c r="A374" i="6916"/>
  <c r="I373" i="6916"/>
  <c r="H373" i="6916"/>
  <c r="A373" i="6916"/>
  <c r="I372" i="6916"/>
  <c r="H372" i="6916"/>
  <c r="A372" i="6916"/>
  <c r="I371" i="6916"/>
  <c r="H371" i="6916"/>
  <c r="A371" i="6916"/>
  <c r="I370" i="6916"/>
  <c r="H370" i="6916"/>
  <c r="A370" i="6916"/>
  <c r="I369" i="6916"/>
  <c r="H369" i="6916"/>
  <c r="A369" i="6916"/>
  <c r="I368" i="6916"/>
  <c r="H368" i="6916"/>
  <c r="A368" i="6916"/>
  <c r="I367" i="6916"/>
  <c r="H367" i="6916"/>
  <c r="A367" i="6916"/>
  <c r="I366" i="6916"/>
  <c r="H366" i="6916"/>
  <c r="A366" i="6916"/>
  <c r="I365" i="6916"/>
  <c r="H365" i="6916"/>
  <c r="A365" i="6916"/>
  <c r="I364" i="6916"/>
  <c r="H364" i="6916"/>
  <c r="A364" i="6916"/>
  <c r="I363" i="6916"/>
  <c r="H363" i="6916"/>
  <c r="A363" i="6916"/>
  <c r="I362" i="6916"/>
  <c r="H362" i="6916"/>
  <c r="A362" i="6916"/>
  <c r="I361" i="6916"/>
  <c r="H361" i="6916"/>
  <c r="A361" i="6916"/>
  <c r="I360" i="6916"/>
  <c r="H360" i="6916"/>
  <c r="A360" i="6916"/>
  <c r="I359" i="6916"/>
  <c r="H359" i="6916"/>
  <c r="A359" i="6916"/>
  <c r="I358" i="6916"/>
  <c r="H358" i="6916"/>
  <c r="A358" i="6916"/>
  <c r="I357" i="6916"/>
  <c r="H357" i="6916"/>
  <c r="A357" i="6916"/>
  <c r="I356" i="6916"/>
  <c r="H356" i="6916"/>
  <c r="A356" i="6916"/>
  <c r="I355" i="6916"/>
  <c r="H355" i="6916"/>
  <c r="A355" i="6916"/>
  <c r="I354" i="6916"/>
  <c r="H354" i="6916"/>
  <c r="A354" i="6916"/>
  <c r="I353" i="6916"/>
  <c r="H353" i="6916"/>
  <c r="A353" i="6916"/>
  <c r="I352" i="6916"/>
  <c r="H352" i="6916"/>
  <c r="A352" i="6916"/>
  <c r="I351" i="6916"/>
  <c r="H351" i="6916"/>
  <c r="A351" i="6916"/>
  <c r="I350" i="6916"/>
  <c r="H350" i="6916"/>
  <c r="A350" i="6916"/>
  <c r="I349" i="6916"/>
  <c r="H349" i="6916"/>
  <c r="A349" i="6916"/>
  <c r="I348" i="6916"/>
  <c r="H348" i="6916"/>
  <c r="A348" i="6916"/>
  <c r="I347" i="6916"/>
  <c r="H347" i="6916"/>
  <c r="A347" i="6916"/>
  <c r="I346" i="6916"/>
  <c r="H346" i="6916"/>
  <c r="A346" i="6916"/>
  <c r="I345" i="6916"/>
  <c r="H345" i="6916"/>
  <c r="A345" i="6916"/>
  <c r="I344" i="6916"/>
  <c r="H344" i="6916"/>
  <c r="A344" i="6916"/>
  <c r="I343" i="6916"/>
  <c r="H343" i="6916"/>
  <c r="A343" i="6916"/>
  <c r="I342" i="6916"/>
  <c r="H342" i="6916"/>
  <c r="A342" i="6916"/>
  <c r="I341" i="6916"/>
  <c r="H341" i="6916"/>
  <c r="A341" i="6916"/>
  <c r="I340" i="6916"/>
  <c r="H340" i="6916"/>
  <c r="A340" i="6916"/>
  <c r="I339" i="6916"/>
  <c r="H339" i="6916"/>
  <c r="A339" i="6916"/>
  <c r="I338" i="6916"/>
  <c r="H338" i="6916"/>
  <c r="A338" i="6916"/>
  <c r="I337" i="6916"/>
  <c r="H337" i="6916"/>
  <c r="A337" i="6916"/>
  <c r="I336" i="6916"/>
  <c r="H336" i="6916"/>
  <c r="A336" i="6916"/>
  <c r="I335" i="6916"/>
  <c r="H335" i="6916"/>
  <c r="A335" i="6916"/>
  <c r="I334" i="6916"/>
  <c r="H334" i="6916"/>
  <c r="A334" i="6916"/>
  <c r="I333" i="6916"/>
  <c r="H333" i="6916"/>
  <c r="A333" i="6916"/>
  <c r="I332" i="6916"/>
  <c r="H332" i="6916"/>
  <c r="A332" i="6916"/>
  <c r="I331" i="6916"/>
  <c r="H331" i="6916"/>
  <c r="A331" i="6916"/>
  <c r="I330" i="6916"/>
  <c r="H330" i="6916"/>
  <c r="A330" i="6916"/>
  <c r="I329" i="6916"/>
  <c r="H329" i="6916"/>
  <c r="A329" i="6916"/>
  <c r="I328" i="6916"/>
  <c r="H328" i="6916"/>
  <c r="A328" i="6916"/>
  <c r="I327" i="6916"/>
  <c r="H327" i="6916"/>
  <c r="A327" i="6916"/>
  <c r="I326" i="6916"/>
  <c r="H326" i="6916"/>
  <c r="A326" i="6916"/>
  <c r="I325" i="6916"/>
  <c r="H325" i="6916"/>
  <c r="A325" i="6916"/>
  <c r="I324" i="6916"/>
  <c r="H324" i="6916"/>
  <c r="A324" i="6916"/>
  <c r="I323" i="6916"/>
  <c r="H323" i="6916"/>
  <c r="A323" i="6916"/>
  <c r="I322" i="6916"/>
  <c r="H322" i="6916"/>
  <c r="A322" i="6916"/>
  <c r="I321" i="6916"/>
  <c r="H321" i="6916"/>
  <c r="A321" i="6916"/>
  <c r="I320" i="6916"/>
  <c r="H320" i="6916"/>
  <c r="A320" i="6916"/>
  <c r="I319" i="6916"/>
  <c r="H319" i="6916"/>
  <c r="A319" i="6916"/>
  <c r="I318" i="6916"/>
  <c r="H318" i="6916"/>
  <c r="A318" i="6916"/>
  <c r="I317" i="6916"/>
  <c r="H317" i="6916"/>
  <c r="A317" i="6916"/>
  <c r="I316" i="6916"/>
  <c r="H316" i="6916"/>
  <c r="A316" i="6916"/>
  <c r="I315" i="6916"/>
  <c r="H315" i="6916"/>
  <c r="A315" i="6916"/>
  <c r="I314" i="6916"/>
  <c r="H314" i="6916"/>
  <c r="A314" i="6916"/>
  <c r="I313" i="6916"/>
  <c r="H313" i="6916"/>
  <c r="A313" i="6916"/>
  <c r="I312" i="6916"/>
  <c r="H312" i="6916"/>
  <c r="A312" i="6916"/>
  <c r="I311" i="6916"/>
  <c r="H311" i="6916"/>
  <c r="A311" i="6916"/>
  <c r="I310" i="6916"/>
  <c r="H310" i="6916"/>
  <c r="A310" i="6916"/>
  <c r="I309" i="6916"/>
  <c r="H309" i="6916"/>
  <c r="A309" i="6916"/>
  <c r="I308" i="6916"/>
  <c r="H308" i="6916"/>
  <c r="A308" i="6916"/>
  <c r="I307" i="6916"/>
  <c r="H307" i="6916"/>
  <c r="A307" i="6916"/>
  <c r="I306" i="6916"/>
  <c r="H306" i="6916"/>
  <c r="A306" i="6916"/>
  <c r="I305" i="6916"/>
  <c r="H305" i="6916"/>
  <c r="A305" i="6916"/>
  <c r="I304" i="6916"/>
  <c r="H304" i="6916"/>
  <c r="A304" i="6916"/>
  <c r="I303" i="6916"/>
  <c r="H303" i="6916"/>
  <c r="A303" i="6916"/>
  <c r="I302" i="6916"/>
  <c r="H302" i="6916"/>
  <c r="A302" i="6916"/>
  <c r="I301" i="6916"/>
  <c r="H301" i="6916"/>
  <c r="A301" i="6916"/>
  <c r="I300" i="6916"/>
  <c r="H300" i="6916"/>
  <c r="A300" i="6916"/>
  <c r="I299" i="6916"/>
  <c r="H299" i="6916"/>
  <c r="A299" i="6916"/>
  <c r="I298" i="6916"/>
  <c r="H298" i="6916"/>
  <c r="A298" i="6916"/>
  <c r="I297" i="6916"/>
  <c r="H297" i="6916"/>
  <c r="A297" i="6916"/>
  <c r="I296" i="6916"/>
  <c r="H296" i="6916"/>
  <c r="A296" i="6916"/>
  <c r="I295" i="6916"/>
  <c r="H295" i="6916"/>
  <c r="A295" i="6916"/>
  <c r="I294" i="6916"/>
  <c r="H294" i="6916"/>
  <c r="A294" i="6916"/>
  <c r="I293" i="6916"/>
  <c r="H293" i="6916"/>
  <c r="A293" i="6916"/>
  <c r="I292" i="6916"/>
  <c r="H292" i="6916"/>
  <c r="A292" i="6916"/>
  <c r="I291" i="6916"/>
  <c r="H291" i="6916"/>
  <c r="A291" i="6916"/>
  <c r="I290" i="6916"/>
  <c r="H290" i="6916"/>
  <c r="A290" i="6916"/>
  <c r="I289" i="6916"/>
  <c r="H289" i="6916"/>
  <c r="A289" i="6916"/>
  <c r="I288" i="6916"/>
  <c r="H288" i="6916"/>
  <c r="A288" i="6916"/>
  <c r="I287" i="6916"/>
  <c r="H287" i="6916"/>
  <c r="A287" i="6916"/>
  <c r="I286" i="6916"/>
  <c r="H286" i="6916"/>
  <c r="A286" i="6916"/>
  <c r="I285" i="6916"/>
  <c r="H285" i="6916"/>
  <c r="A285" i="6916"/>
  <c r="I284" i="6916"/>
  <c r="H284" i="6916"/>
  <c r="A284" i="6916"/>
  <c r="I283" i="6916"/>
  <c r="H283" i="6916"/>
  <c r="A283" i="6916"/>
  <c r="I282" i="6916"/>
  <c r="H282" i="6916"/>
  <c r="A282" i="6916"/>
  <c r="I281" i="6916"/>
  <c r="H281" i="6916"/>
  <c r="A281" i="6916"/>
  <c r="I280" i="6916"/>
  <c r="H280" i="6916"/>
  <c r="A280" i="6916"/>
  <c r="I279" i="6916"/>
  <c r="H279" i="6916"/>
  <c r="A279" i="6916"/>
  <c r="I278" i="6916"/>
  <c r="H278" i="6916"/>
  <c r="A278" i="6916"/>
  <c r="I277" i="6916"/>
  <c r="H277" i="6916"/>
  <c r="A277" i="6916"/>
  <c r="I276" i="6916"/>
  <c r="H276" i="6916"/>
  <c r="A276" i="6916"/>
  <c r="I275" i="6916"/>
  <c r="H275" i="6916"/>
  <c r="A275" i="6916"/>
  <c r="I274" i="6916"/>
  <c r="H274" i="6916"/>
  <c r="A274" i="6916"/>
  <c r="I273" i="6916"/>
  <c r="H273" i="6916"/>
  <c r="A273" i="6916"/>
  <c r="I272" i="6916"/>
  <c r="H272" i="6916"/>
  <c r="A272" i="6916"/>
  <c r="I271" i="6916"/>
  <c r="H271" i="6916"/>
  <c r="A271" i="6916"/>
  <c r="I270" i="6916"/>
  <c r="H270" i="6916"/>
  <c r="A270" i="6916"/>
  <c r="I269" i="6916"/>
  <c r="H269" i="6916"/>
  <c r="A269" i="6916"/>
  <c r="I268" i="6916"/>
  <c r="H268" i="6916"/>
  <c r="A268" i="6916"/>
  <c r="I267" i="6916"/>
  <c r="H267" i="6916"/>
  <c r="A267" i="6916"/>
  <c r="I266" i="6916"/>
  <c r="H266" i="6916"/>
  <c r="A266" i="6916"/>
  <c r="I265" i="6916"/>
  <c r="H265" i="6916"/>
  <c r="A265" i="6916"/>
  <c r="I264" i="6916"/>
  <c r="H264" i="6916"/>
  <c r="A264" i="6916"/>
  <c r="I263" i="6916"/>
  <c r="H263" i="6916"/>
  <c r="A263" i="6916"/>
  <c r="I262" i="6916"/>
  <c r="H262" i="6916"/>
  <c r="A262" i="6916"/>
  <c r="I261" i="6916"/>
  <c r="H261" i="6916"/>
  <c r="A261" i="6916"/>
  <c r="I260" i="6916"/>
  <c r="H260" i="6916"/>
  <c r="A260" i="6916"/>
  <c r="I259" i="6916"/>
  <c r="H259" i="6916"/>
  <c r="A259" i="6916"/>
  <c r="I258" i="6916"/>
  <c r="H258" i="6916"/>
  <c r="A258" i="6916"/>
  <c r="I257" i="6916"/>
  <c r="H257" i="6916"/>
  <c r="A257" i="6916"/>
  <c r="I256" i="6916"/>
  <c r="H256" i="6916"/>
  <c r="A256" i="6916"/>
  <c r="I255" i="6916"/>
  <c r="H255" i="6916"/>
  <c r="A255" i="6916"/>
  <c r="I254" i="6916"/>
  <c r="H254" i="6916"/>
  <c r="A254" i="6916"/>
  <c r="I253" i="6916"/>
  <c r="H253" i="6916"/>
  <c r="A253" i="6916"/>
  <c r="I252" i="6916"/>
  <c r="H252" i="6916"/>
  <c r="A252" i="6916"/>
  <c r="I251" i="6916"/>
  <c r="H251" i="6916"/>
  <c r="A251" i="6916"/>
  <c r="I250" i="6916"/>
  <c r="H250" i="6916"/>
  <c r="A250" i="6916"/>
  <c r="I249" i="6916"/>
  <c r="H249" i="6916"/>
  <c r="A249" i="6916"/>
  <c r="I248" i="6916"/>
  <c r="H248" i="6916"/>
  <c r="A248" i="6916"/>
  <c r="I247" i="6916"/>
  <c r="H247" i="6916"/>
  <c r="A247" i="6916"/>
  <c r="I246" i="6916"/>
  <c r="H246" i="6916"/>
  <c r="A246" i="6916"/>
  <c r="I245" i="6916"/>
  <c r="H245" i="6916"/>
  <c r="A245" i="6916"/>
  <c r="I244" i="6916"/>
  <c r="H244" i="6916"/>
  <c r="A244" i="6916"/>
  <c r="I243" i="6916"/>
  <c r="H243" i="6916"/>
  <c r="A243" i="6916"/>
  <c r="I242" i="6916"/>
  <c r="H242" i="6916"/>
  <c r="A242" i="6916"/>
  <c r="I241" i="6916"/>
  <c r="H241" i="6916"/>
  <c r="A241" i="6916"/>
  <c r="I240" i="6916"/>
  <c r="H240" i="6916"/>
  <c r="A240" i="6916"/>
  <c r="I239" i="6916"/>
  <c r="H239" i="6916"/>
  <c r="A239" i="6916"/>
  <c r="I238" i="6916"/>
  <c r="H238" i="6916"/>
  <c r="A238" i="6916"/>
  <c r="I237" i="6916"/>
  <c r="H237" i="6916"/>
  <c r="A237" i="6916"/>
  <c r="I236" i="6916"/>
  <c r="H236" i="6916"/>
  <c r="A236" i="6916"/>
  <c r="I235" i="6916"/>
  <c r="H235" i="6916"/>
  <c r="A235" i="6916"/>
  <c r="I234" i="6916"/>
  <c r="H234" i="6916"/>
  <c r="A234" i="6916"/>
  <c r="I233" i="6916"/>
  <c r="H233" i="6916"/>
  <c r="A233" i="6916"/>
  <c r="I232" i="6916"/>
  <c r="H232" i="6916"/>
  <c r="A232" i="6916"/>
  <c r="I231" i="6916"/>
  <c r="H231" i="6916"/>
  <c r="A231" i="6916"/>
  <c r="I230" i="6916"/>
  <c r="H230" i="6916"/>
  <c r="A230" i="6916"/>
  <c r="I229" i="6916"/>
  <c r="H229" i="6916"/>
  <c r="A229" i="6916"/>
  <c r="I228" i="6916"/>
  <c r="H228" i="6916"/>
  <c r="A228" i="6916"/>
  <c r="I227" i="6916"/>
  <c r="H227" i="6916"/>
  <c r="A227" i="6916"/>
  <c r="I226" i="6916"/>
  <c r="H226" i="6916"/>
  <c r="A226" i="6916"/>
  <c r="I225" i="6916"/>
  <c r="H225" i="6916"/>
  <c r="A225" i="6916"/>
  <c r="I224" i="6916"/>
  <c r="H224" i="6916"/>
  <c r="A224" i="6916"/>
  <c r="I223" i="6916"/>
  <c r="H223" i="6916"/>
  <c r="A223" i="6916"/>
  <c r="I222" i="6916"/>
  <c r="H222" i="6916"/>
  <c r="A222" i="6916"/>
  <c r="I221" i="6916"/>
  <c r="H221" i="6916"/>
  <c r="A221" i="6916"/>
  <c r="I220" i="6916"/>
  <c r="H220" i="6916"/>
  <c r="A220" i="6916"/>
  <c r="I219" i="6916"/>
  <c r="H219" i="6916"/>
  <c r="A219" i="6916"/>
  <c r="I218" i="6916"/>
  <c r="H218" i="6916"/>
  <c r="A218" i="6916"/>
  <c r="I217" i="6916"/>
  <c r="H217" i="6916"/>
  <c r="A217" i="6916"/>
  <c r="I216" i="6916"/>
  <c r="H216" i="6916"/>
  <c r="A216" i="6916"/>
  <c r="I215" i="6916"/>
  <c r="H215" i="6916"/>
  <c r="A215" i="6916"/>
  <c r="I214" i="6916"/>
  <c r="H214" i="6916"/>
  <c r="A214" i="6916"/>
  <c r="I213" i="6916"/>
  <c r="H213" i="6916"/>
  <c r="A213" i="6916"/>
  <c r="I212" i="6916"/>
  <c r="H212" i="6916"/>
  <c r="A212" i="6916"/>
  <c r="I211" i="6916"/>
  <c r="H211" i="6916"/>
  <c r="A211" i="6916"/>
  <c r="I210" i="6916"/>
  <c r="H210" i="6916"/>
  <c r="A210" i="6916"/>
  <c r="I209" i="6916"/>
  <c r="H209" i="6916"/>
  <c r="A209" i="6916"/>
  <c r="I208" i="6916"/>
  <c r="H208" i="6916"/>
  <c r="A208" i="6916"/>
  <c r="I207" i="6916"/>
  <c r="H207" i="6916"/>
  <c r="A207" i="6916"/>
  <c r="I206" i="6916"/>
  <c r="H206" i="6916"/>
  <c r="A206" i="6916"/>
  <c r="I205" i="6916"/>
  <c r="H205" i="6916"/>
  <c r="A205" i="6916"/>
  <c r="I204" i="6916"/>
  <c r="H204" i="6916"/>
  <c r="A204" i="6916"/>
  <c r="I203" i="6916"/>
  <c r="H203" i="6916"/>
  <c r="A203" i="6916"/>
  <c r="I202" i="6916"/>
  <c r="H202" i="6916"/>
  <c r="A202" i="6916"/>
  <c r="I201" i="6916"/>
  <c r="H201" i="6916"/>
  <c r="A201" i="6916"/>
  <c r="I200" i="6916"/>
  <c r="H200" i="6916"/>
  <c r="A200" i="6916"/>
  <c r="I199" i="6916"/>
  <c r="H199" i="6916"/>
  <c r="A199" i="6916"/>
  <c r="I198" i="6916"/>
  <c r="H198" i="6916"/>
  <c r="A198" i="6916"/>
  <c r="I197" i="6916"/>
  <c r="H197" i="6916"/>
  <c r="A197" i="6916"/>
  <c r="I196" i="6916"/>
  <c r="H196" i="6916"/>
  <c r="A196" i="6916"/>
  <c r="I195" i="6916"/>
  <c r="H195" i="6916"/>
  <c r="A195" i="6916"/>
  <c r="I194" i="6916"/>
  <c r="H194" i="6916"/>
  <c r="A194" i="6916"/>
  <c r="I193" i="6916"/>
  <c r="H193" i="6916"/>
  <c r="A193" i="6916"/>
  <c r="I192" i="6916"/>
  <c r="H192" i="6916"/>
  <c r="A192" i="6916"/>
  <c r="I191" i="6916"/>
  <c r="H191" i="6916"/>
  <c r="A191" i="6916"/>
  <c r="I190" i="6916"/>
  <c r="H190" i="6916"/>
  <c r="A190" i="6916"/>
  <c r="I189" i="6916"/>
  <c r="H189" i="6916"/>
  <c r="A189" i="6916"/>
  <c r="I188" i="6916"/>
  <c r="H188" i="6916"/>
  <c r="A188" i="6916"/>
  <c r="I187" i="6916"/>
  <c r="H187" i="6916"/>
  <c r="A187" i="6916"/>
  <c r="I186" i="6916"/>
  <c r="H186" i="6916"/>
  <c r="A186" i="6916"/>
  <c r="I185" i="6916"/>
  <c r="H185" i="6916"/>
  <c r="A185" i="6916"/>
  <c r="I184" i="6916"/>
  <c r="H184" i="6916"/>
  <c r="A184" i="6916"/>
  <c r="I183" i="6916"/>
  <c r="H183" i="6916"/>
  <c r="A183" i="6916"/>
  <c r="I182" i="6916"/>
  <c r="H182" i="6916"/>
  <c r="A182" i="6916"/>
  <c r="I181" i="6916"/>
  <c r="H181" i="6916"/>
  <c r="A181" i="6916"/>
  <c r="I180" i="6916"/>
  <c r="H180" i="6916"/>
  <c r="A180" i="6916"/>
  <c r="I179" i="6916"/>
  <c r="H179" i="6916"/>
  <c r="A179" i="6916"/>
  <c r="I178" i="6916"/>
  <c r="H178" i="6916"/>
  <c r="A178" i="6916"/>
  <c r="I177" i="6916"/>
  <c r="H177" i="6916"/>
  <c r="A177" i="6916"/>
  <c r="I176" i="6916"/>
  <c r="H176" i="6916"/>
  <c r="A176" i="6916"/>
  <c r="I175" i="6916"/>
  <c r="H175" i="6916"/>
  <c r="A175" i="6916"/>
  <c r="I174" i="6916"/>
  <c r="H174" i="6916"/>
  <c r="A174" i="6916"/>
  <c r="I173" i="6916"/>
  <c r="H173" i="6916"/>
  <c r="A173" i="6916"/>
  <c r="I172" i="6916"/>
  <c r="H172" i="6916"/>
  <c r="A172" i="6916"/>
  <c r="I171" i="6916"/>
  <c r="H171" i="6916"/>
  <c r="A171" i="6916"/>
  <c r="I170" i="6916"/>
  <c r="H170" i="6916"/>
  <c r="A170" i="6916"/>
  <c r="I169" i="6916"/>
  <c r="H169" i="6916"/>
  <c r="A169" i="6916"/>
  <c r="I168" i="6916"/>
  <c r="H168" i="6916"/>
  <c r="A168" i="6916"/>
  <c r="I167" i="6916"/>
  <c r="H167" i="6916"/>
  <c r="A167" i="6916"/>
  <c r="I166" i="6916"/>
  <c r="H166" i="6916"/>
  <c r="A166" i="6916"/>
  <c r="I165" i="6916"/>
  <c r="H165" i="6916"/>
  <c r="A165" i="6916"/>
  <c r="I164" i="6916"/>
  <c r="H164" i="6916"/>
  <c r="A164" i="6916"/>
  <c r="I163" i="6916"/>
  <c r="H163" i="6916"/>
  <c r="A163" i="6916"/>
  <c r="I162" i="6916"/>
  <c r="H162" i="6916"/>
  <c r="A162" i="6916"/>
  <c r="I161" i="6916"/>
  <c r="H161" i="6916"/>
  <c r="A161" i="6916"/>
  <c r="I160" i="6916"/>
  <c r="H160" i="6916"/>
  <c r="A160" i="6916"/>
  <c r="I159" i="6916"/>
  <c r="H159" i="6916"/>
  <c r="A159" i="6916"/>
  <c r="I158" i="6916"/>
  <c r="H158" i="6916"/>
  <c r="A158" i="6916"/>
  <c r="I157" i="6916"/>
  <c r="H157" i="6916"/>
  <c r="A157" i="6916"/>
  <c r="I156" i="6916"/>
  <c r="H156" i="6916"/>
  <c r="A156" i="6916"/>
  <c r="I155" i="6916"/>
  <c r="H155" i="6916"/>
  <c r="A155" i="6916"/>
  <c r="I154" i="6916"/>
  <c r="H154" i="6916"/>
  <c r="A154" i="6916"/>
  <c r="I153" i="6916"/>
  <c r="H153" i="6916"/>
  <c r="A153" i="6916"/>
  <c r="I152" i="6916"/>
  <c r="H152" i="6916"/>
  <c r="A152" i="6916"/>
  <c r="I151" i="6916"/>
  <c r="H151" i="6916"/>
  <c r="A151" i="6916"/>
  <c r="I150" i="6916"/>
  <c r="H150" i="6916"/>
  <c r="A150" i="6916"/>
  <c r="I149" i="6916"/>
  <c r="H149" i="6916"/>
  <c r="A149" i="6916"/>
  <c r="I148" i="6916"/>
  <c r="H148" i="6916"/>
  <c r="A148" i="6916"/>
  <c r="I147" i="6916"/>
  <c r="H147" i="6916"/>
  <c r="A147" i="6916"/>
  <c r="I146" i="6916"/>
  <c r="H146" i="6916"/>
  <c r="A146" i="6916"/>
  <c r="I145" i="6916"/>
  <c r="H145" i="6916"/>
  <c r="A145" i="6916"/>
  <c r="I144" i="6916"/>
  <c r="H144" i="6916"/>
  <c r="A144" i="6916"/>
  <c r="I143" i="6916"/>
  <c r="H143" i="6916"/>
  <c r="A143" i="6916"/>
  <c r="I142" i="6916"/>
  <c r="H142" i="6916"/>
  <c r="A142" i="6916"/>
  <c r="I141" i="6916"/>
  <c r="H141" i="6916"/>
  <c r="A141" i="6916"/>
  <c r="I140" i="6916"/>
  <c r="H140" i="6916"/>
  <c r="A140" i="6916"/>
  <c r="I139" i="6916"/>
  <c r="H139" i="6916"/>
  <c r="A139" i="6916"/>
  <c r="I138" i="6916"/>
  <c r="H138" i="6916"/>
  <c r="A138" i="6916"/>
  <c r="I137" i="6916"/>
  <c r="H137" i="6916"/>
  <c r="A137" i="6916"/>
  <c r="I136" i="6916"/>
  <c r="H136" i="6916"/>
  <c r="A136" i="6916"/>
  <c r="I135" i="6916"/>
  <c r="H135" i="6916"/>
  <c r="A135" i="6916"/>
  <c r="I134" i="6916"/>
  <c r="H134" i="6916"/>
  <c r="A134" i="6916"/>
  <c r="I133" i="6916"/>
  <c r="H133" i="6916"/>
  <c r="A133" i="6916"/>
  <c r="I132" i="6916"/>
  <c r="H132" i="6916"/>
  <c r="A132" i="6916"/>
  <c r="I131" i="6916"/>
  <c r="H131" i="6916"/>
  <c r="A131" i="6916"/>
  <c r="I130" i="6916"/>
  <c r="H130" i="6916"/>
  <c r="A130" i="6916"/>
  <c r="I129" i="6916"/>
  <c r="H129" i="6916"/>
  <c r="A129" i="6916"/>
  <c r="I128" i="6916"/>
  <c r="H128" i="6916"/>
  <c r="A128" i="6916"/>
  <c r="I127" i="6916"/>
  <c r="H127" i="6916"/>
  <c r="A127" i="6916"/>
  <c r="I126" i="6916"/>
  <c r="H126" i="6916"/>
  <c r="A126" i="6916"/>
  <c r="I125" i="6916"/>
  <c r="H125" i="6916"/>
  <c r="A125" i="6916"/>
  <c r="I124" i="6916"/>
  <c r="H124" i="6916"/>
  <c r="A124" i="6916"/>
  <c r="I123" i="6916"/>
  <c r="H123" i="6916"/>
  <c r="A123" i="6916"/>
  <c r="I122" i="6916"/>
  <c r="H122" i="6916"/>
  <c r="A122" i="6916"/>
  <c r="I121" i="6916"/>
  <c r="H121" i="6916"/>
  <c r="A121" i="6916"/>
  <c r="I120" i="6916"/>
  <c r="H120" i="6916"/>
  <c r="A120" i="6916"/>
  <c r="I119" i="6916"/>
  <c r="H119" i="6916"/>
  <c r="A119" i="6916"/>
  <c r="I118" i="6916"/>
  <c r="H118" i="6916"/>
  <c r="A118" i="6916"/>
  <c r="I117" i="6916"/>
  <c r="H117" i="6916"/>
  <c r="A117" i="6916"/>
  <c r="I116" i="6916"/>
  <c r="H116" i="6916"/>
  <c r="A116" i="6916"/>
  <c r="I115" i="6916"/>
  <c r="H115" i="6916"/>
  <c r="A115" i="6916"/>
  <c r="I114" i="6916"/>
  <c r="H114" i="6916"/>
  <c r="A114" i="6916"/>
  <c r="I113" i="6916"/>
  <c r="H113" i="6916"/>
  <c r="A113" i="6916"/>
  <c r="I112" i="6916"/>
  <c r="H112" i="6916"/>
  <c r="A112" i="6916"/>
  <c r="I111" i="6916"/>
  <c r="H111" i="6916"/>
  <c r="A111" i="6916"/>
  <c r="I110" i="6916"/>
  <c r="H110" i="6916"/>
  <c r="A110" i="6916"/>
  <c r="I109" i="6916"/>
  <c r="H109" i="6916"/>
  <c r="A109" i="6916"/>
  <c r="I108" i="6916"/>
  <c r="H108" i="6916"/>
  <c r="A108" i="6916"/>
  <c r="I107" i="6916"/>
  <c r="H107" i="6916"/>
  <c r="A107" i="6916"/>
  <c r="I106" i="6916"/>
  <c r="H106" i="6916"/>
  <c r="A106" i="6916"/>
  <c r="I105" i="6916"/>
  <c r="H105" i="6916"/>
  <c r="A105" i="6916"/>
  <c r="I104" i="6916"/>
  <c r="H104" i="6916"/>
  <c r="A104" i="6916"/>
  <c r="I103" i="6916"/>
  <c r="H103" i="6916"/>
  <c r="A103" i="6916"/>
  <c r="I102" i="6916"/>
  <c r="H102" i="6916"/>
  <c r="A102" i="6916"/>
  <c r="I101" i="6916"/>
  <c r="H101" i="6916"/>
  <c r="A101" i="6916"/>
  <c r="I100" i="6916"/>
  <c r="H100" i="6916"/>
  <c r="A100" i="6916"/>
  <c r="I99" i="6916"/>
  <c r="H99" i="6916"/>
  <c r="A99" i="6916"/>
  <c r="I98" i="6916"/>
  <c r="H98" i="6916"/>
  <c r="A98" i="6916"/>
  <c r="I97" i="6916"/>
  <c r="H97" i="6916"/>
  <c r="A97" i="6916"/>
  <c r="I96" i="6916"/>
  <c r="H96" i="6916"/>
  <c r="A96" i="6916"/>
  <c r="I95" i="6916"/>
  <c r="H95" i="6916"/>
  <c r="A95" i="6916"/>
  <c r="I94" i="6916"/>
  <c r="H94" i="6916"/>
  <c r="A94" i="6916"/>
  <c r="I93" i="6916"/>
  <c r="H93" i="6916"/>
  <c r="A93" i="6916"/>
  <c r="I92" i="6916"/>
  <c r="H92" i="6916"/>
  <c r="A92" i="6916"/>
  <c r="I91" i="6916"/>
  <c r="H91" i="6916"/>
  <c r="A91" i="6916"/>
  <c r="I90" i="6916"/>
  <c r="H90" i="6916"/>
  <c r="A90" i="6916"/>
  <c r="I89" i="6916"/>
  <c r="H89" i="6916"/>
  <c r="A89" i="6916"/>
  <c r="I88" i="6916"/>
  <c r="H88" i="6916"/>
  <c r="A88" i="6916"/>
  <c r="I87" i="6916"/>
  <c r="H87" i="6916"/>
  <c r="A87" i="6916"/>
  <c r="I86" i="6916"/>
  <c r="H86" i="6916"/>
  <c r="A86" i="6916"/>
  <c r="I85" i="6916"/>
  <c r="H85" i="6916"/>
  <c r="A85" i="6916"/>
  <c r="I84" i="6916"/>
  <c r="H84" i="6916"/>
  <c r="A84" i="6916"/>
  <c r="I83" i="6916"/>
  <c r="H83" i="6916"/>
  <c r="A83" i="6916"/>
  <c r="I82" i="6916"/>
  <c r="H82" i="6916"/>
  <c r="A82" i="6916"/>
  <c r="I81" i="6916"/>
  <c r="H81" i="6916"/>
  <c r="A81" i="6916"/>
  <c r="I80" i="6916"/>
  <c r="H80" i="6916"/>
  <c r="A80" i="6916"/>
  <c r="I79" i="6916"/>
  <c r="H79" i="6916"/>
  <c r="A79" i="6916"/>
  <c r="I78" i="6916"/>
  <c r="H78" i="6916"/>
  <c r="A78" i="6916"/>
  <c r="I77" i="6916"/>
  <c r="H77" i="6916"/>
  <c r="A77" i="6916"/>
  <c r="I76" i="6916"/>
  <c r="H76" i="6916"/>
  <c r="A76" i="6916"/>
  <c r="I75" i="6916"/>
  <c r="H75" i="6916"/>
  <c r="A75" i="6916"/>
  <c r="I74" i="6916"/>
  <c r="H74" i="6916"/>
  <c r="A74" i="6916"/>
  <c r="I73" i="6916"/>
  <c r="H73" i="6916"/>
  <c r="A73" i="6916"/>
  <c r="I72" i="6916"/>
  <c r="H72" i="6916"/>
  <c r="A72" i="6916"/>
  <c r="I71" i="6916"/>
  <c r="H71" i="6916"/>
  <c r="A71" i="6916"/>
  <c r="I70" i="6916"/>
  <c r="H70" i="6916"/>
  <c r="A70" i="6916"/>
  <c r="I69" i="6916"/>
  <c r="H69" i="6916"/>
  <c r="A69" i="6916"/>
  <c r="I68" i="6916"/>
  <c r="H68" i="6916"/>
  <c r="A68" i="6916"/>
  <c r="I67" i="6916"/>
  <c r="H67" i="6916"/>
  <c r="A67" i="6916"/>
  <c r="I66" i="6916"/>
  <c r="H66" i="6916"/>
  <c r="A66" i="6916"/>
  <c r="I65" i="6916"/>
  <c r="H65" i="6916"/>
  <c r="A65" i="6916"/>
  <c r="I64" i="6916"/>
  <c r="H64" i="6916"/>
  <c r="A64" i="6916"/>
  <c r="I63" i="6916"/>
  <c r="H63" i="6916"/>
  <c r="A63" i="6916"/>
  <c r="I62" i="6916"/>
  <c r="H62" i="6916"/>
  <c r="A62" i="6916"/>
  <c r="I61" i="6916"/>
  <c r="H61" i="6916"/>
  <c r="A61" i="6916"/>
  <c r="I60" i="6916"/>
  <c r="H60" i="6916"/>
  <c r="A60" i="6916"/>
  <c r="I59" i="6916"/>
  <c r="H59" i="6916"/>
  <c r="A59" i="6916"/>
  <c r="I58" i="6916"/>
  <c r="H58" i="6916"/>
  <c r="A58" i="6916"/>
  <c r="I57" i="6916"/>
  <c r="H57" i="6916"/>
  <c r="A57" i="6916"/>
  <c r="I56" i="6916"/>
  <c r="H56" i="6916"/>
  <c r="A56" i="6916"/>
  <c r="I55" i="6916"/>
  <c r="H55" i="6916"/>
  <c r="A55" i="6916"/>
  <c r="I54" i="6916"/>
  <c r="H54" i="6916"/>
  <c r="A54" i="6916"/>
  <c r="I53" i="6916"/>
  <c r="H53" i="6916"/>
  <c r="A53" i="6916"/>
  <c r="I52" i="6916"/>
  <c r="H52" i="6916"/>
  <c r="A52" i="6916"/>
  <c r="I51" i="6916"/>
  <c r="H51" i="6916"/>
  <c r="A51" i="6916"/>
  <c r="I50" i="6916"/>
  <c r="H50" i="6916"/>
  <c r="A50" i="6916"/>
  <c r="I49" i="6916"/>
  <c r="H49" i="6916"/>
  <c r="A49" i="6916"/>
  <c r="I48" i="6916"/>
  <c r="H48" i="6916"/>
  <c r="A48" i="6916"/>
  <c r="I47" i="6916"/>
  <c r="H47" i="6916"/>
  <c r="A47" i="6916"/>
  <c r="I46" i="6916"/>
  <c r="H46" i="6916"/>
  <c r="A46" i="6916"/>
  <c r="I45" i="6916"/>
  <c r="H45" i="6916"/>
  <c r="A45" i="6916"/>
  <c r="I44" i="6916"/>
  <c r="H44" i="6916"/>
  <c r="A44" i="6916"/>
  <c r="I43" i="6916"/>
  <c r="H43" i="6916"/>
  <c r="A43" i="6916"/>
  <c r="I42" i="6916"/>
  <c r="H42" i="6916"/>
  <c r="A42" i="6916"/>
  <c r="I41" i="6916"/>
  <c r="H41" i="6916"/>
  <c r="A41" i="6916"/>
  <c r="I40" i="6916"/>
  <c r="H40" i="6916"/>
  <c r="A40" i="6916"/>
  <c r="I39" i="6916"/>
  <c r="H39" i="6916"/>
  <c r="A39" i="6916"/>
  <c r="I38" i="6916"/>
  <c r="H38" i="6916"/>
  <c r="A38" i="6916"/>
  <c r="I37" i="6916"/>
  <c r="H37" i="6916"/>
  <c r="A37" i="6916"/>
  <c r="I36" i="6916"/>
  <c r="H36" i="6916"/>
  <c r="A36" i="6916"/>
  <c r="I35" i="6916"/>
  <c r="H35" i="6916"/>
  <c r="A35" i="6916"/>
  <c r="I34" i="6916"/>
  <c r="H34" i="6916"/>
  <c r="A34" i="6916"/>
  <c r="I33" i="6916"/>
  <c r="H33" i="6916"/>
  <c r="A33" i="6916"/>
  <c r="I32" i="6916"/>
  <c r="H32" i="6916"/>
  <c r="A32" i="6916"/>
  <c r="I31" i="6916"/>
  <c r="H31" i="6916"/>
  <c r="A31" i="6916"/>
  <c r="I30" i="6916"/>
  <c r="H30" i="6916"/>
  <c r="A30" i="6916"/>
  <c r="I29" i="6916"/>
  <c r="H29" i="6916"/>
  <c r="A29" i="6916"/>
  <c r="I28" i="6916"/>
  <c r="H28" i="6916"/>
  <c r="A28" i="6916"/>
  <c r="I27" i="6916"/>
  <c r="H27" i="6916"/>
  <c r="A27" i="6916"/>
  <c r="I26" i="6916"/>
  <c r="H26" i="6916"/>
  <c r="A26" i="6916"/>
  <c r="I25" i="6916"/>
  <c r="H25" i="6916"/>
  <c r="A25" i="6916"/>
  <c r="I24" i="6916"/>
  <c r="H24" i="6916"/>
  <c r="A24" i="6916"/>
  <c r="I23" i="6916"/>
  <c r="H23" i="6916"/>
  <c r="A23" i="6916"/>
  <c r="I22" i="6916"/>
  <c r="H22" i="6916"/>
  <c r="A22" i="6916"/>
  <c r="I21" i="6916"/>
  <c r="H21" i="6916"/>
  <c r="A21" i="6916"/>
  <c r="I20" i="6916"/>
  <c r="H20" i="6916"/>
  <c r="A20" i="6916"/>
  <c r="I19" i="6916"/>
  <c r="H19" i="6916"/>
  <c r="A19" i="6916"/>
  <c r="I18" i="6916"/>
  <c r="H18" i="6916"/>
  <c r="A18" i="6916"/>
  <c r="I17" i="6916"/>
  <c r="H17" i="6916"/>
  <c r="A17" i="6916"/>
  <c r="I16" i="6916"/>
  <c r="H16" i="6916"/>
  <c r="A16" i="6916"/>
  <c r="I15" i="6916"/>
  <c r="H15" i="6916"/>
  <c r="A15" i="6916"/>
  <c r="I14" i="6916"/>
  <c r="H14" i="6916"/>
  <c r="A14" i="6916"/>
  <c r="I13" i="6916"/>
  <c r="H13" i="6916"/>
  <c r="A13" i="6916"/>
  <c r="I12" i="6916"/>
  <c r="H12" i="6916"/>
  <c r="A12" i="6916"/>
  <c r="I11" i="6916"/>
  <c r="H11" i="6916"/>
  <c r="A11" i="6916"/>
  <c r="I10" i="6916"/>
  <c r="H10" i="6916"/>
  <c r="A10" i="6916"/>
  <c r="I9" i="6916"/>
  <c r="H9" i="6916"/>
  <c r="A9" i="6916"/>
  <c r="I8" i="6916"/>
  <c r="H8" i="6916"/>
  <c r="A8" i="6916"/>
  <c r="I7" i="6916"/>
  <c r="H7" i="6916"/>
  <c r="A7" i="6916"/>
  <c r="I6" i="6916"/>
  <c r="H6" i="6916"/>
  <c r="A6" i="6916"/>
  <c r="I5" i="6916"/>
  <c r="H5" i="6916"/>
  <c r="A5" i="6916"/>
  <c r="I4" i="6916"/>
  <c r="H4" i="6916"/>
  <c r="A4" i="6916"/>
  <c r="I3" i="6916"/>
  <c r="H3" i="6916"/>
  <c r="C3" i="6916"/>
  <c r="C4" i="6916" s="1"/>
  <c r="C5" i="6916" s="1"/>
  <c r="C6" i="6916" s="1"/>
  <c r="C7" i="6916" s="1"/>
  <c r="C8" i="6916" s="1"/>
  <c r="C9" i="6916" s="1"/>
  <c r="C10" i="6916" s="1"/>
  <c r="C11" i="6916" s="1"/>
  <c r="C12" i="6916" s="1"/>
  <c r="C13" i="6916" s="1"/>
  <c r="C14" i="6916" s="1"/>
  <c r="C15" i="6916" s="1"/>
  <c r="C16" i="6916" s="1"/>
  <c r="C17" i="6916" s="1"/>
  <c r="C18" i="6916" s="1"/>
  <c r="C19" i="6916" s="1"/>
  <c r="C20" i="6916" s="1"/>
  <c r="C21" i="6916" s="1"/>
  <c r="C22" i="6916" s="1"/>
  <c r="C23" i="6916" s="1"/>
  <c r="C24" i="6916" s="1"/>
  <c r="C25" i="6916" s="1"/>
  <c r="C26" i="6916" s="1"/>
  <c r="C27" i="6916" s="1"/>
  <c r="C28" i="6916" s="1"/>
  <c r="C29" i="6916" s="1"/>
  <c r="C30" i="6916" s="1"/>
  <c r="C31" i="6916" s="1"/>
  <c r="C32" i="6916" s="1"/>
  <c r="C33" i="6916" s="1"/>
  <c r="C34" i="6916" s="1"/>
  <c r="C35" i="6916" s="1"/>
  <c r="C36" i="6916" s="1"/>
  <c r="C37" i="6916" s="1"/>
  <c r="C38" i="6916" s="1"/>
  <c r="C39" i="6916" s="1"/>
  <c r="C40" i="6916" s="1"/>
  <c r="C41" i="6916" s="1"/>
  <c r="C42" i="6916" s="1"/>
  <c r="C43" i="6916" s="1"/>
  <c r="C44" i="6916" s="1"/>
  <c r="C45" i="6916" s="1"/>
  <c r="C46" i="6916" s="1"/>
  <c r="C47" i="6916" s="1"/>
  <c r="C48" i="6916" s="1"/>
  <c r="C49" i="6916" s="1"/>
  <c r="C50" i="6916" s="1"/>
  <c r="C51" i="6916" s="1"/>
  <c r="C52" i="6916" s="1"/>
  <c r="C53" i="6916" s="1"/>
  <c r="C54" i="6916" s="1"/>
  <c r="C55" i="6916" s="1"/>
  <c r="C56" i="6916" s="1"/>
  <c r="C57" i="6916" s="1"/>
  <c r="C58" i="6916" s="1"/>
  <c r="C59" i="6916" s="1"/>
  <c r="C60" i="6916" s="1"/>
  <c r="C61" i="6916" s="1"/>
  <c r="C62" i="6916" s="1"/>
  <c r="C63" i="6916" s="1"/>
  <c r="C64" i="6916" s="1"/>
  <c r="C65" i="6916" s="1"/>
  <c r="C66" i="6916" s="1"/>
  <c r="C67" i="6916" s="1"/>
  <c r="C68" i="6916" s="1"/>
  <c r="C69" i="6916" s="1"/>
  <c r="C70" i="6916" s="1"/>
  <c r="C71" i="6916" s="1"/>
  <c r="C72" i="6916" s="1"/>
  <c r="C73" i="6916" s="1"/>
  <c r="C74" i="6916" s="1"/>
  <c r="C75" i="6916" s="1"/>
  <c r="C76" i="6916" s="1"/>
  <c r="C77" i="6916" s="1"/>
  <c r="C78" i="6916" s="1"/>
  <c r="C79" i="6916" s="1"/>
  <c r="C80" i="6916" s="1"/>
  <c r="C81" i="6916" s="1"/>
  <c r="C82" i="6916" s="1"/>
  <c r="C83" i="6916" s="1"/>
  <c r="C84" i="6916" s="1"/>
  <c r="C85" i="6916" s="1"/>
  <c r="C86" i="6916" s="1"/>
  <c r="C87" i="6916" s="1"/>
  <c r="C88" i="6916" s="1"/>
  <c r="C89" i="6916" s="1"/>
  <c r="C90" i="6916" s="1"/>
  <c r="C91" i="6916" s="1"/>
  <c r="C92" i="6916" s="1"/>
  <c r="C93" i="6916" s="1"/>
  <c r="C94" i="6916" s="1"/>
  <c r="C95" i="6916" s="1"/>
  <c r="C96" i="6916" s="1"/>
  <c r="C97" i="6916" s="1"/>
  <c r="C98" i="6916" s="1"/>
  <c r="C99" i="6916" s="1"/>
  <c r="C100" i="6916" s="1"/>
  <c r="C101" i="6916" s="1"/>
  <c r="C102" i="6916" s="1"/>
  <c r="C103" i="6916" s="1"/>
  <c r="C104" i="6916" s="1"/>
  <c r="C105" i="6916" s="1"/>
  <c r="C106" i="6916" s="1"/>
  <c r="C107" i="6916" s="1"/>
  <c r="C108" i="6916" s="1"/>
  <c r="C109" i="6916" s="1"/>
  <c r="C110" i="6916" s="1"/>
  <c r="C111" i="6916" s="1"/>
  <c r="C112" i="6916" s="1"/>
  <c r="C113" i="6916" s="1"/>
  <c r="C114" i="6916" s="1"/>
  <c r="C115" i="6916" s="1"/>
  <c r="C116" i="6916" s="1"/>
  <c r="C117" i="6916" s="1"/>
  <c r="C118" i="6916" s="1"/>
  <c r="C119" i="6916" s="1"/>
  <c r="C120" i="6916" s="1"/>
  <c r="C121" i="6916" s="1"/>
  <c r="C122" i="6916" s="1"/>
  <c r="C123" i="6916" s="1"/>
  <c r="C124" i="6916" s="1"/>
  <c r="C125" i="6916" s="1"/>
  <c r="C126" i="6916" s="1"/>
  <c r="C127" i="6916" s="1"/>
  <c r="C128" i="6916" s="1"/>
  <c r="C129" i="6916" s="1"/>
  <c r="C130" i="6916" s="1"/>
  <c r="C131" i="6916" s="1"/>
  <c r="C132" i="6916" s="1"/>
  <c r="C133" i="6916" s="1"/>
  <c r="C134" i="6916" s="1"/>
  <c r="C135" i="6916" s="1"/>
  <c r="C136" i="6916" s="1"/>
  <c r="C137" i="6916" s="1"/>
  <c r="C138" i="6916" s="1"/>
  <c r="C139" i="6916" s="1"/>
  <c r="C140" i="6916" s="1"/>
  <c r="C141" i="6916" s="1"/>
  <c r="C142" i="6916" s="1"/>
  <c r="C143" i="6916" s="1"/>
  <c r="C144" i="6916" s="1"/>
  <c r="C145" i="6916" s="1"/>
  <c r="C146" i="6916" s="1"/>
  <c r="C147" i="6916" s="1"/>
  <c r="C148" i="6916" s="1"/>
  <c r="C149" i="6916" s="1"/>
  <c r="C150" i="6916" s="1"/>
  <c r="C151" i="6916" s="1"/>
  <c r="C152" i="6916" s="1"/>
  <c r="C153" i="6916" s="1"/>
  <c r="C154" i="6916" s="1"/>
  <c r="C155" i="6916" s="1"/>
  <c r="C156" i="6916" s="1"/>
  <c r="C157" i="6916" s="1"/>
  <c r="C158" i="6916" s="1"/>
  <c r="C159" i="6916" s="1"/>
  <c r="C160" i="6916" s="1"/>
  <c r="C161" i="6916" s="1"/>
  <c r="C162" i="6916" s="1"/>
  <c r="C163" i="6916" s="1"/>
  <c r="C164" i="6916" s="1"/>
  <c r="C165" i="6916" s="1"/>
  <c r="C166" i="6916" s="1"/>
  <c r="C167" i="6916" s="1"/>
  <c r="C168" i="6916" s="1"/>
  <c r="C169" i="6916" s="1"/>
  <c r="C170" i="6916" s="1"/>
  <c r="C171" i="6916" s="1"/>
  <c r="C172" i="6916" s="1"/>
  <c r="C173" i="6916" s="1"/>
  <c r="C174" i="6916" s="1"/>
  <c r="C175" i="6916" s="1"/>
  <c r="C176" i="6916" s="1"/>
  <c r="C177" i="6916" s="1"/>
  <c r="C178" i="6916" s="1"/>
  <c r="C179" i="6916" s="1"/>
  <c r="C180" i="6916" s="1"/>
  <c r="C181" i="6916" s="1"/>
  <c r="C182" i="6916" s="1"/>
  <c r="C183" i="6916" s="1"/>
  <c r="C184" i="6916" s="1"/>
  <c r="C185" i="6916" s="1"/>
  <c r="C186" i="6916" s="1"/>
  <c r="C187" i="6916" s="1"/>
  <c r="C188" i="6916" s="1"/>
  <c r="C189" i="6916" s="1"/>
  <c r="C190" i="6916" s="1"/>
  <c r="C191" i="6916" s="1"/>
  <c r="C192" i="6916" s="1"/>
  <c r="C193" i="6916" s="1"/>
  <c r="C194" i="6916" s="1"/>
  <c r="C195" i="6916" s="1"/>
  <c r="C196" i="6916" s="1"/>
  <c r="C197" i="6916" s="1"/>
  <c r="C198" i="6916" s="1"/>
  <c r="C199" i="6916" s="1"/>
  <c r="C200" i="6916" s="1"/>
  <c r="C201" i="6916" s="1"/>
  <c r="C202" i="6916" s="1"/>
  <c r="C203" i="6916" s="1"/>
  <c r="C204" i="6916" s="1"/>
  <c r="C205" i="6916" s="1"/>
  <c r="C206" i="6916" s="1"/>
  <c r="C207" i="6916" s="1"/>
  <c r="C208" i="6916" s="1"/>
  <c r="C209" i="6916" s="1"/>
  <c r="C210" i="6916" s="1"/>
  <c r="C211" i="6916" s="1"/>
  <c r="C212" i="6916" s="1"/>
  <c r="C213" i="6916" s="1"/>
  <c r="C214" i="6916" s="1"/>
  <c r="C215" i="6916" s="1"/>
  <c r="C216" i="6916" s="1"/>
  <c r="C217" i="6916" s="1"/>
  <c r="C218" i="6916" s="1"/>
  <c r="C219" i="6916" s="1"/>
  <c r="C220" i="6916" s="1"/>
  <c r="C221" i="6916" s="1"/>
  <c r="C222" i="6916" s="1"/>
  <c r="C223" i="6916" s="1"/>
  <c r="C224" i="6916" s="1"/>
  <c r="C225" i="6916" s="1"/>
  <c r="C226" i="6916" s="1"/>
  <c r="C227" i="6916" s="1"/>
  <c r="C228" i="6916" s="1"/>
  <c r="C229" i="6916" s="1"/>
  <c r="C230" i="6916" s="1"/>
  <c r="C231" i="6916" s="1"/>
  <c r="C232" i="6916" s="1"/>
  <c r="C233" i="6916" s="1"/>
  <c r="C234" i="6916" s="1"/>
  <c r="C235" i="6916" s="1"/>
  <c r="C236" i="6916" s="1"/>
  <c r="C237" i="6916" s="1"/>
  <c r="C238" i="6916" s="1"/>
  <c r="C239" i="6916" s="1"/>
  <c r="C240" i="6916" s="1"/>
  <c r="C241" i="6916" s="1"/>
  <c r="C242" i="6916" s="1"/>
  <c r="C243" i="6916" s="1"/>
  <c r="C244" i="6916" s="1"/>
  <c r="C245" i="6916" s="1"/>
  <c r="C246" i="6916" s="1"/>
  <c r="C247" i="6916" s="1"/>
  <c r="C248" i="6916" s="1"/>
  <c r="C249" i="6916" s="1"/>
  <c r="C250" i="6916" s="1"/>
  <c r="C251" i="6916" s="1"/>
  <c r="C252" i="6916" s="1"/>
  <c r="C253" i="6916" s="1"/>
  <c r="C254" i="6916" s="1"/>
  <c r="C255" i="6916" s="1"/>
  <c r="C256" i="6916" s="1"/>
  <c r="C257" i="6916" s="1"/>
  <c r="C258" i="6916" s="1"/>
  <c r="C259" i="6916" s="1"/>
  <c r="C260" i="6916" s="1"/>
  <c r="C261" i="6916" s="1"/>
  <c r="C262" i="6916" s="1"/>
  <c r="C263" i="6916" s="1"/>
  <c r="C264" i="6916" s="1"/>
  <c r="C265" i="6916" s="1"/>
  <c r="C266" i="6916" s="1"/>
  <c r="C267" i="6916" s="1"/>
  <c r="C268" i="6916" s="1"/>
  <c r="C269" i="6916" s="1"/>
  <c r="C270" i="6916" s="1"/>
  <c r="C271" i="6916" s="1"/>
  <c r="C272" i="6916" s="1"/>
  <c r="C273" i="6916" s="1"/>
  <c r="C274" i="6916" s="1"/>
  <c r="C275" i="6916" s="1"/>
  <c r="C276" i="6916" s="1"/>
  <c r="C277" i="6916" s="1"/>
  <c r="C278" i="6916" s="1"/>
  <c r="C279" i="6916" s="1"/>
  <c r="C280" i="6916" s="1"/>
  <c r="C281" i="6916" s="1"/>
  <c r="C282" i="6916" s="1"/>
  <c r="C283" i="6916" s="1"/>
  <c r="C284" i="6916" s="1"/>
  <c r="C285" i="6916" s="1"/>
  <c r="C286" i="6916" s="1"/>
  <c r="C287" i="6916" s="1"/>
  <c r="C288" i="6916" s="1"/>
  <c r="C289" i="6916" s="1"/>
  <c r="C290" i="6916" s="1"/>
  <c r="C291" i="6916" s="1"/>
  <c r="C292" i="6916" s="1"/>
  <c r="C293" i="6916" s="1"/>
  <c r="C294" i="6916" s="1"/>
  <c r="C295" i="6916" s="1"/>
  <c r="C296" i="6916" s="1"/>
  <c r="C297" i="6916" s="1"/>
  <c r="C298" i="6916" s="1"/>
  <c r="C299" i="6916" s="1"/>
  <c r="C300" i="6916" s="1"/>
  <c r="C301" i="6916" s="1"/>
  <c r="C302" i="6916" s="1"/>
  <c r="C303" i="6916" s="1"/>
  <c r="C304" i="6916" s="1"/>
  <c r="C305" i="6916" s="1"/>
  <c r="C306" i="6916" s="1"/>
  <c r="C307" i="6916" s="1"/>
  <c r="C308" i="6916" s="1"/>
  <c r="C309" i="6916" s="1"/>
  <c r="C310" i="6916" s="1"/>
  <c r="C311" i="6916" s="1"/>
  <c r="C312" i="6916" s="1"/>
  <c r="C313" i="6916" s="1"/>
  <c r="C314" i="6916" s="1"/>
  <c r="C315" i="6916" s="1"/>
  <c r="C316" i="6916" s="1"/>
  <c r="C317" i="6916" s="1"/>
  <c r="C318" i="6916" s="1"/>
  <c r="C319" i="6916" s="1"/>
  <c r="C320" i="6916" s="1"/>
  <c r="C321" i="6916" s="1"/>
  <c r="C322" i="6916" s="1"/>
  <c r="C323" i="6916" s="1"/>
  <c r="C324" i="6916" s="1"/>
  <c r="C325" i="6916" s="1"/>
  <c r="C326" i="6916" s="1"/>
  <c r="C327" i="6916" s="1"/>
  <c r="C328" i="6916" s="1"/>
  <c r="C329" i="6916" s="1"/>
  <c r="C330" i="6916" s="1"/>
  <c r="C331" i="6916" s="1"/>
  <c r="C332" i="6916" s="1"/>
  <c r="C333" i="6916" s="1"/>
  <c r="C334" i="6916" s="1"/>
  <c r="C335" i="6916" s="1"/>
  <c r="C336" i="6916" s="1"/>
  <c r="C337" i="6916" s="1"/>
  <c r="C338" i="6916" s="1"/>
  <c r="C339" i="6916" s="1"/>
  <c r="C340" i="6916" s="1"/>
  <c r="C341" i="6916" s="1"/>
  <c r="C342" i="6916" s="1"/>
  <c r="C343" i="6916" s="1"/>
  <c r="C344" i="6916" s="1"/>
  <c r="C345" i="6916" s="1"/>
  <c r="C346" i="6916" s="1"/>
  <c r="C347" i="6916" s="1"/>
  <c r="C348" i="6916" s="1"/>
  <c r="C349" i="6916" s="1"/>
  <c r="C350" i="6916" s="1"/>
  <c r="C351" i="6916" s="1"/>
  <c r="C352" i="6916" s="1"/>
  <c r="C353" i="6916" s="1"/>
  <c r="C354" i="6916" s="1"/>
  <c r="C355" i="6916" s="1"/>
  <c r="C356" i="6916" s="1"/>
  <c r="C357" i="6916" s="1"/>
  <c r="C358" i="6916" s="1"/>
  <c r="C359" i="6916" s="1"/>
  <c r="C360" i="6916" s="1"/>
  <c r="C361" i="6916" s="1"/>
  <c r="C362" i="6916" s="1"/>
  <c r="C363" i="6916" s="1"/>
  <c r="C364" i="6916" s="1"/>
  <c r="C365" i="6916" s="1"/>
  <c r="C366" i="6916" s="1"/>
  <c r="C367" i="6916" s="1"/>
  <c r="C368" i="6916" s="1"/>
  <c r="C369" i="6916" s="1"/>
  <c r="C370" i="6916" s="1"/>
  <c r="C371" i="6916" s="1"/>
  <c r="C372" i="6916" s="1"/>
  <c r="C373" i="6916" s="1"/>
  <c r="C374" i="6916" s="1"/>
  <c r="C375" i="6916" s="1"/>
  <c r="C376" i="6916" s="1"/>
  <c r="C377" i="6916" s="1"/>
  <c r="C378" i="6916" s="1"/>
  <c r="C379" i="6916" s="1"/>
  <c r="C380" i="6916" s="1"/>
  <c r="C381" i="6916" s="1"/>
  <c r="C382" i="6916" s="1"/>
  <c r="C383" i="6916" s="1"/>
  <c r="C384" i="6916" s="1"/>
  <c r="C385" i="6916" s="1"/>
  <c r="C386" i="6916" s="1"/>
  <c r="C387" i="6916" s="1"/>
  <c r="C388" i="6916" s="1"/>
  <c r="C389" i="6916" s="1"/>
  <c r="C390" i="6916" s="1"/>
  <c r="C391" i="6916" s="1"/>
  <c r="C392" i="6916" s="1"/>
  <c r="C393" i="6916" s="1"/>
  <c r="C394" i="6916" s="1"/>
  <c r="C395" i="6916" s="1"/>
  <c r="C396" i="6916" s="1"/>
  <c r="C397" i="6916" s="1"/>
  <c r="C398" i="6916" s="1"/>
  <c r="C399" i="6916" s="1"/>
  <c r="C400" i="6916" s="1"/>
  <c r="C401" i="6916" s="1"/>
  <c r="C402" i="6916" s="1"/>
  <c r="C403" i="6916" s="1"/>
  <c r="C404" i="6916" s="1"/>
  <c r="C405" i="6916" s="1"/>
  <c r="C406" i="6916" s="1"/>
  <c r="C407" i="6916" s="1"/>
  <c r="C408" i="6916" s="1"/>
  <c r="C409" i="6916" s="1"/>
  <c r="C410" i="6916" s="1"/>
  <c r="C411" i="6916" s="1"/>
  <c r="C412" i="6916" s="1"/>
  <c r="C413" i="6916" s="1"/>
  <c r="C414" i="6916" s="1"/>
  <c r="C415" i="6916" s="1"/>
  <c r="C416" i="6916" s="1"/>
  <c r="C417" i="6916" s="1"/>
  <c r="C418" i="6916" s="1"/>
  <c r="C419" i="6916" s="1"/>
  <c r="C420" i="6916" s="1"/>
  <c r="C421" i="6916" s="1"/>
  <c r="C422" i="6916" s="1"/>
  <c r="C423" i="6916" s="1"/>
  <c r="C424" i="6916" s="1"/>
  <c r="C425" i="6916" s="1"/>
  <c r="C426" i="6916" s="1"/>
  <c r="C427" i="6916" s="1"/>
  <c r="C428" i="6916" s="1"/>
  <c r="C429" i="6916" s="1"/>
  <c r="C430" i="6916" s="1"/>
  <c r="C431" i="6916" s="1"/>
  <c r="C432" i="6916" s="1"/>
  <c r="C433" i="6916" s="1"/>
  <c r="C434" i="6916" s="1"/>
  <c r="C435" i="6916" s="1"/>
  <c r="C436" i="6916" s="1"/>
  <c r="C437" i="6916" s="1"/>
  <c r="C438" i="6916" s="1"/>
  <c r="C439" i="6916" s="1"/>
  <c r="C440" i="6916" s="1"/>
  <c r="C441" i="6916" s="1"/>
  <c r="C442" i="6916" s="1"/>
  <c r="C443" i="6916" s="1"/>
  <c r="C444" i="6916" s="1"/>
  <c r="C445" i="6916" s="1"/>
  <c r="C446" i="6916" s="1"/>
  <c r="C447" i="6916" s="1"/>
  <c r="C448" i="6916" s="1"/>
  <c r="C449" i="6916" s="1"/>
  <c r="C450" i="6916" s="1"/>
  <c r="C451" i="6916" s="1"/>
  <c r="C452" i="6916" s="1"/>
  <c r="C453" i="6916" s="1"/>
  <c r="C454" i="6916" s="1"/>
  <c r="C455" i="6916" s="1"/>
  <c r="C456" i="6916" s="1"/>
  <c r="C457" i="6916" s="1"/>
  <c r="C458" i="6916" s="1"/>
  <c r="C459" i="6916" s="1"/>
  <c r="C460" i="6916" s="1"/>
  <c r="C461" i="6916" s="1"/>
  <c r="C462" i="6916" s="1"/>
  <c r="C463" i="6916" s="1"/>
  <c r="C464" i="6916" s="1"/>
  <c r="C465" i="6916" s="1"/>
  <c r="C466" i="6916" s="1"/>
  <c r="C467" i="6916" s="1"/>
  <c r="C468" i="6916" s="1"/>
  <c r="C469" i="6916" s="1"/>
  <c r="C470" i="6916" s="1"/>
  <c r="C471" i="6916" s="1"/>
  <c r="C472" i="6916" s="1"/>
  <c r="C473" i="6916" s="1"/>
  <c r="C474" i="6916" s="1"/>
  <c r="C475" i="6916" s="1"/>
  <c r="C476" i="6916" s="1"/>
  <c r="C477" i="6916" s="1"/>
  <c r="C478" i="6916" s="1"/>
  <c r="C479" i="6916" s="1"/>
  <c r="C480" i="6916" s="1"/>
  <c r="C481" i="6916" s="1"/>
  <c r="C482" i="6916" s="1"/>
  <c r="C483" i="6916" s="1"/>
  <c r="C484" i="6916" s="1"/>
  <c r="C485" i="6916" s="1"/>
  <c r="C486" i="6916" s="1"/>
  <c r="C487" i="6916" s="1"/>
  <c r="C488" i="6916" s="1"/>
  <c r="C489" i="6916" s="1"/>
  <c r="C490" i="6916" s="1"/>
  <c r="C491" i="6916" s="1"/>
  <c r="C492" i="6916" s="1"/>
  <c r="C493" i="6916" s="1"/>
  <c r="C494" i="6916" s="1"/>
  <c r="C495" i="6916" s="1"/>
  <c r="C496" i="6916" s="1"/>
  <c r="C497" i="6916" s="1"/>
  <c r="C498" i="6916" s="1"/>
  <c r="C499" i="6916" s="1"/>
  <c r="C500" i="6916" s="1"/>
  <c r="C501" i="6916" s="1"/>
  <c r="C502" i="6916" s="1"/>
  <c r="C503" i="6916" s="1"/>
  <c r="C504" i="6916" s="1"/>
  <c r="C505" i="6916" s="1"/>
  <c r="C506" i="6916" s="1"/>
  <c r="C507" i="6916" s="1"/>
  <c r="C508" i="6916" s="1"/>
  <c r="C509" i="6916" s="1"/>
  <c r="C510" i="6916" s="1"/>
  <c r="C511" i="6916" s="1"/>
  <c r="C512" i="6916" s="1"/>
  <c r="C513" i="6916" s="1"/>
  <c r="C514" i="6916" s="1"/>
  <c r="C515" i="6916" s="1"/>
  <c r="C516" i="6916" s="1"/>
  <c r="C517" i="6916" s="1"/>
  <c r="C518" i="6916" s="1"/>
  <c r="C519" i="6916" s="1"/>
  <c r="C520" i="6916" s="1"/>
  <c r="C521" i="6916" s="1"/>
  <c r="C522" i="6916" s="1"/>
  <c r="C523" i="6916" s="1"/>
  <c r="C524" i="6916" s="1"/>
  <c r="C525" i="6916" s="1"/>
  <c r="C526" i="6916" s="1"/>
  <c r="C527" i="6916" s="1"/>
  <c r="C528" i="6916" s="1"/>
  <c r="C529" i="6916" s="1"/>
  <c r="C530" i="6916" s="1"/>
  <c r="C531" i="6916" s="1"/>
  <c r="C532" i="6916" s="1"/>
  <c r="C533" i="6916" s="1"/>
  <c r="C534" i="6916" s="1"/>
  <c r="C535" i="6916" s="1"/>
  <c r="C536" i="6916" s="1"/>
  <c r="C537" i="6916" s="1"/>
  <c r="C538" i="6916" s="1"/>
  <c r="C539" i="6916" s="1"/>
  <c r="C540" i="6916" s="1"/>
  <c r="C541" i="6916" s="1"/>
  <c r="C542" i="6916" s="1"/>
  <c r="C543" i="6916" s="1"/>
  <c r="C544" i="6916" s="1"/>
  <c r="C545" i="6916" s="1"/>
  <c r="C546" i="6916" s="1"/>
  <c r="C547" i="6916" s="1"/>
  <c r="C548" i="6916" s="1"/>
  <c r="C549" i="6916" s="1"/>
  <c r="C550" i="6916" s="1"/>
  <c r="C551" i="6916" s="1"/>
  <c r="C552" i="6916" s="1"/>
  <c r="C553" i="6916" s="1"/>
  <c r="C554" i="6916" s="1"/>
  <c r="C555" i="6916" s="1"/>
  <c r="C556" i="6916" s="1"/>
  <c r="C557" i="6916" s="1"/>
  <c r="C558" i="6916" s="1"/>
  <c r="C559" i="6916" s="1"/>
  <c r="C560" i="6916" s="1"/>
  <c r="C561" i="6916" s="1"/>
  <c r="C562" i="6916" s="1"/>
  <c r="C563" i="6916" s="1"/>
  <c r="C564" i="6916" s="1"/>
  <c r="C565" i="6916" s="1"/>
  <c r="C566" i="6916" s="1"/>
  <c r="C567" i="6916" s="1"/>
  <c r="C568" i="6916" s="1"/>
  <c r="C569" i="6916" s="1"/>
  <c r="C570" i="6916" s="1"/>
  <c r="C571" i="6916" s="1"/>
  <c r="C572" i="6916" s="1"/>
  <c r="C573" i="6916" s="1"/>
  <c r="C574" i="6916" s="1"/>
  <c r="C575" i="6916" s="1"/>
  <c r="C576" i="6916" s="1"/>
  <c r="C577" i="6916" s="1"/>
  <c r="C578" i="6916" s="1"/>
  <c r="C579" i="6916" s="1"/>
  <c r="C580" i="6916" s="1"/>
  <c r="C581" i="6916" s="1"/>
  <c r="C582" i="6916" s="1"/>
  <c r="C583" i="6916" s="1"/>
  <c r="C584" i="6916" s="1"/>
  <c r="C585" i="6916" s="1"/>
  <c r="C586" i="6916" s="1"/>
  <c r="C587" i="6916" s="1"/>
  <c r="C588" i="6916" s="1"/>
  <c r="C589" i="6916" s="1"/>
  <c r="C590" i="6916" s="1"/>
  <c r="C591" i="6916" s="1"/>
  <c r="C592" i="6916" s="1"/>
  <c r="C593" i="6916" s="1"/>
  <c r="C594" i="6916" s="1"/>
  <c r="C595" i="6916" s="1"/>
  <c r="C596" i="6916" s="1"/>
  <c r="C597" i="6916" s="1"/>
  <c r="C598" i="6916" s="1"/>
  <c r="C599" i="6916" s="1"/>
  <c r="C600" i="6916" s="1"/>
  <c r="C601" i="6916" s="1"/>
  <c r="C602" i="6916" s="1"/>
  <c r="C603" i="6916" s="1"/>
  <c r="C604" i="6916" s="1"/>
  <c r="C605" i="6916" s="1"/>
  <c r="C606" i="6916" s="1"/>
  <c r="C607" i="6916" s="1"/>
  <c r="C608" i="6916" s="1"/>
  <c r="C609" i="6916" s="1"/>
  <c r="C610" i="6916" s="1"/>
  <c r="C611" i="6916" s="1"/>
  <c r="C612" i="6916" s="1"/>
  <c r="C613" i="6916" s="1"/>
  <c r="C614" i="6916" s="1"/>
  <c r="C615" i="6916" s="1"/>
  <c r="C616" i="6916" s="1"/>
  <c r="C617" i="6916" s="1"/>
  <c r="C618" i="6916" s="1"/>
  <c r="C619" i="6916" s="1"/>
  <c r="C620" i="6916" s="1"/>
  <c r="C621" i="6916" s="1"/>
  <c r="C622" i="6916" s="1"/>
  <c r="C623" i="6916" s="1"/>
  <c r="C624" i="6916" s="1"/>
  <c r="C625" i="6916" s="1"/>
  <c r="C626" i="6916" s="1"/>
  <c r="C627" i="6916" s="1"/>
  <c r="C628" i="6916" s="1"/>
  <c r="C629" i="6916" s="1"/>
  <c r="C630" i="6916" s="1"/>
  <c r="C631" i="6916" s="1"/>
  <c r="C632" i="6916" s="1"/>
  <c r="C633" i="6916" s="1"/>
  <c r="C634" i="6916" s="1"/>
  <c r="C635" i="6916" s="1"/>
  <c r="C636" i="6916" s="1"/>
  <c r="C637" i="6916" s="1"/>
  <c r="C638" i="6916" s="1"/>
  <c r="C639" i="6916" s="1"/>
  <c r="C640" i="6916" s="1"/>
  <c r="C641" i="6916" s="1"/>
  <c r="C642" i="6916" s="1"/>
  <c r="C643" i="6916" s="1"/>
  <c r="C644" i="6916" s="1"/>
  <c r="C645" i="6916" s="1"/>
  <c r="C646" i="6916" s="1"/>
  <c r="C647" i="6916" s="1"/>
  <c r="C648" i="6916" s="1"/>
  <c r="C649" i="6916" s="1"/>
  <c r="C650" i="6916" s="1"/>
  <c r="C651" i="6916" s="1"/>
  <c r="C652" i="6916" s="1"/>
  <c r="C653" i="6916" s="1"/>
  <c r="C654" i="6916" s="1"/>
  <c r="C655" i="6916" s="1"/>
  <c r="C656" i="6916" s="1"/>
  <c r="C657" i="6916" s="1"/>
  <c r="C658" i="6916" s="1"/>
  <c r="C659" i="6916" s="1"/>
  <c r="C660" i="6916" s="1"/>
  <c r="C661" i="6916" s="1"/>
  <c r="C662" i="6916" s="1"/>
  <c r="C663" i="6916" s="1"/>
  <c r="C664" i="6916" s="1"/>
  <c r="C665" i="6916" s="1"/>
  <c r="C666" i="6916" s="1"/>
  <c r="C667" i="6916" s="1"/>
  <c r="C668" i="6916" s="1"/>
  <c r="C669" i="6916" s="1"/>
  <c r="C670" i="6916" s="1"/>
  <c r="C671" i="6916" s="1"/>
  <c r="C672" i="6916" s="1"/>
  <c r="C673" i="6916" s="1"/>
  <c r="C674" i="6916" s="1"/>
  <c r="C675" i="6916" s="1"/>
  <c r="C676" i="6916" s="1"/>
  <c r="C677" i="6916" s="1"/>
  <c r="C678" i="6916" s="1"/>
  <c r="C679" i="6916" s="1"/>
  <c r="C680" i="6916" s="1"/>
  <c r="C681" i="6916" s="1"/>
  <c r="C682" i="6916" s="1"/>
  <c r="C683" i="6916" s="1"/>
  <c r="C684" i="6916" s="1"/>
  <c r="C685" i="6916" s="1"/>
  <c r="C686" i="6916" s="1"/>
  <c r="C687" i="6916" s="1"/>
  <c r="C688" i="6916" s="1"/>
  <c r="C689" i="6916" s="1"/>
  <c r="C690" i="6916" s="1"/>
  <c r="C691" i="6916" s="1"/>
  <c r="C692" i="6916" s="1"/>
  <c r="C693" i="6916" s="1"/>
  <c r="C694" i="6916" s="1"/>
  <c r="C695" i="6916" s="1"/>
  <c r="C696" i="6916" s="1"/>
  <c r="C697" i="6916" s="1"/>
  <c r="C698" i="6916" s="1"/>
  <c r="C699" i="6916" s="1"/>
  <c r="C700" i="6916" s="1"/>
  <c r="C701" i="6916" s="1"/>
  <c r="C702" i="6916" s="1"/>
  <c r="C703" i="6916" s="1"/>
  <c r="C704" i="6916" s="1"/>
  <c r="C705" i="6916" s="1"/>
  <c r="C706" i="6916" s="1"/>
  <c r="C707" i="6916" s="1"/>
  <c r="C708" i="6916" s="1"/>
  <c r="C709" i="6916" s="1"/>
  <c r="C710" i="6916" s="1"/>
  <c r="C711" i="6916" s="1"/>
  <c r="C712" i="6916" s="1"/>
  <c r="C713" i="6916" s="1"/>
  <c r="C714" i="6916" s="1"/>
  <c r="C715" i="6916" s="1"/>
  <c r="C716" i="6916" s="1"/>
  <c r="C717" i="6916" s="1"/>
  <c r="C718" i="6916" s="1"/>
  <c r="C719" i="6916" s="1"/>
  <c r="C720" i="6916" s="1"/>
  <c r="C721" i="6916" s="1"/>
  <c r="C722" i="6916" s="1"/>
  <c r="C723" i="6916" s="1"/>
  <c r="C724" i="6916" s="1"/>
  <c r="C725" i="6916" s="1"/>
  <c r="C726" i="6916" s="1"/>
  <c r="C727" i="6916" s="1"/>
  <c r="C728" i="6916" s="1"/>
  <c r="C729" i="6916" s="1"/>
  <c r="C730" i="6916" s="1"/>
  <c r="C731" i="6916" s="1"/>
  <c r="C732" i="6916" s="1"/>
  <c r="C733" i="6916" s="1"/>
  <c r="C734" i="6916" s="1"/>
  <c r="C735" i="6916" s="1"/>
  <c r="C736" i="6916" s="1"/>
  <c r="C737" i="6916" s="1"/>
  <c r="C738" i="6916" s="1"/>
  <c r="C739" i="6916" s="1"/>
  <c r="C740" i="6916" s="1"/>
  <c r="C741" i="6916" s="1"/>
  <c r="C742" i="6916" s="1"/>
  <c r="C743" i="6916" s="1"/>
  <c r="C744" i="6916" s="1"/>
  <c r="C745" i="6916" s="1"/>
  <c r="C746" i="6916" s="1"/>
  <c r="C747" i="6916" s="1"/>
  <c r="C748" i="6916" s="1"/>
  <c r="C749" i="6916" s="1"/>
  <c r="C750" i="6916" s="1"/>
  <c r="C751" i="6916" s="1"/>
  <c r="C752" i="6916" s="1"/>
  <c r="A3" i="6916"/>
  <c r="I2" i="6916"/>
  <c r="H2" i="6916"/>
  <c r="A2" i="6916"/>
  <c r="N2" i="6917" l="1"/>
  <c r="N16" i="6917"/>
  <c r="N6" i="6917"/>
  <c r="N3" i="6917"/>
  <c r="N5" i="6917"/>
  <c r="N10" i="6917"/>
  <c r="N11" i="6917"/>
  <c r="N14" i="6917"/>
  <c r="N18" i="6917"/>
  <c r="N20" i="6917"/>
  <c r="N4" i="6917"/>
  <c r="N7" i="6917"/>
  <c r="N9" i="6917"/>
  <c r="N19" i="6917"/>
  <c r="S3" i="6917"/>
  <c r="S4" i="6917" s="1"/>
  <c r="S5" i="6917" s="1"/>
  <c r="S6" i="6917" s="1"/>
  <c r="S7" i="6917" s="1"/>
  <c r="S8" i="6917" s="1"/>
  <c r="S9" i="6917" s="1"/>
  <c r="S10" i="6917" s="1"/>
  <c r="S11" i="6917" s="1"/>
  <c r="S12" i="6917" s="1"/>
  <c r="S13" i="6917" s="1"/>
  <c r="S14" i="6917" s="1"/>
  <c r="S15" i="6917" s="1"/>
  <c r="S16" i="6917" s="1"/>
  <c r="S17" i="6917" s="1"/>
  <c r="N8" i="6917"/>
  <c r="N13" i="6917"/>
  <c r="N12" i="6917"/>
  <c r="N15" i="6917"/>
  <c r="N17" i="6917"/>
  <c r="I3" i="6847" l="1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34" i="6847"/>
  <c r="I35" i="6847"/>
  <c r="I36" i="6847"/>
  <c r="I37" i="6847"/>
  <c r="I38" i="6847"/>
  <c r="I2" i="6847"/>
  <c r="A62" i="6847" l="1"/>
  <c r="A63" i="6847"/>
  <c r="A64" i="6847"/>
  <c r="A65" i="6847"/>
  <c r="A66" i="6847"/>
  <c r="C3" i="6847"/>
  <c r="H3" i="6847"/>
  <c r="L3" i="6847" s="1"/>
  <c r="H4" i="6847"/>
  <c r="L4" i="6847" s="1"/>
  <c r="H5" i="6847"/>
  <c r="L5" i="6847" s="1"/>
  <c r="H6" i="6847"/>
  <c r="L6" i="6847" s="1"/>
  <c r="H7" i="6847"/>
  <c r="L7" i="6847" s="1"/>
  <c r="H8" i="6847"/>
  <c r="L8" i="6847" s="1"/>
  <c r="H9" i="6847"/>
  <c r="L9" i="6847" s="1"/>
  <c r="H10" i="6847"/>
  <c r="L10" i="6847" s="1"/>
  <c r="H11" i="6847"/>
  <c r="L11" i="6847" s="1"/>
  <c r="H12" i="6847"/>
  <c r="L12" i="6847" s="1"/>
  <c r="H13" i="6847"/>
  <c r="L13" i="6847" s="1"/>
  <c r="H14" i="6847"/>
  <c r="L14" i="6847" s="1"/>
  <c r="H15" i="6847"/>
  <c r="L15" i="6847" s="1"/>
  <c r="H16" i="6847"/>
  <c r="L16" i="6847" s="1"/>
  <c r="H17" i="6847"/>
  <c r="L17" i="6847" s="1"/>
  <c r="H19" i="6847"/>
  <c r="L19" i="6847" s="1"/>
  <c r="H20" i="6847"/>
  <c r="L20" i="6847" s="1"/>
  <c r="H21" i="6847"/>
  <c r="L21" i="6847" s="1"/>
  <c r="H22" i="6847"/>
  <c r="L22" i="6847" s="1"/>
  <c r="H23" i="6847"/>
  <c r="L23" i="6847" s="1"/>
  <c r="H24" i="6847"/>
  <c r="L24" i="6847" s="1"/>
  <c r="H25" i="6847"/>
  <c r="L25" i="6847" s="1"/>
  <c r="H26" i="6847"/>
  <c r="L26" i="6847" s="1"/>
  <c r="H27" i="6847"/>
  <c r="L27" i="6847" s="1"/>
  <c r="H28" i="6847"/>
  <c r="L28" i="6847" s="1"/>
  <c r="H29" i="6847"/>
  <c r="L29" i="6847" s="1"/>
  <c r="H30" i="6847"/>
  <c r="L30" i="6847" s="1"/>
  <c r="H31" i="6847"/>
  <c r="L31" i="6847" s="1"/>
  <c r="H32" i="6847"/>
  <c r="L32" i="6847" s="1"/>
  <c r="H33" i="6847"/>
  <c r="L33" i="6847" s="1"/>
  <c r="H34" i="6847"/>
  <c r="L34" i="6847" s="1"/>
  <c r="H35" i="6847"/>
  <c r="L35" i="6847" s="1"/>
  <c r="H36" i="6847"/>
  <c r="L36" i="6847" s="1"/>
  <c r="H37" i="6847"/>
  <c r="L37" i="6847" s="1"/>
  <c r="H38" i="6847"/>
  <c r="L38" i="6847" s="1"/>
  <c r="H2" i="6847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34" i="6847"/>
  <c r="A35" i="6847"/>
  <c r="A36" i="6847"/>
  <c r="A37" i="6847"/>
  <c r="A38" i="6847"/>
  <c r="A41" i="6847"/>
  <c r="A42" i="6847"/>
  <c r="A43" i="6847"/>
  <c r="A44" i="6847"/>
  <c r="A45" i="6847"/>
  <c r="A46" i="6847"/>
  <c r="A47" i="6847"/>
  <c r="A48" i="6847"/>
  <c r="A49" i="6847"/>
  <c r="A50" i="6847"/>
  <c r="A51" i="6847"/>
  <c r="A52" i="6847"/>
  <c r="A53" i="6847"/>
  <c r="A54" i="6847"/>
  <c r="A55" i="6847"/>
  <c r="A57" i="6847"/>
  <c r="A58" i="6847"/>
  <c r="A59" i="6847"/>
  <c r="A60" i="6847"/>
  <c r="A61" i="6847"/>
  <c r="A2" i="6847"/>
  <c r="AT3" i="7061" l="1"/>
  <c r="L27" i="7055"/>
  <c r="H3" i="7056"/>
  <c r="L3" i="7055"/>
  <c r="K5" i="7052"/>
  <c r="J2" i="7049"/>
  <c r="N8" i="7033"/>
  <c r="U8" i="7033" s="1"/>
  <c r="Q8" i="7033" s="1"/>
  <c r="N13" i="7033"/>
  <c r="U13" i="7033" s="1"/>
  <c r="Q13" i="7033" s="1"/>
  <c r="N9" i="7033"/>
  <c r="U9" i="7033" s="1"/>
  <c r="Q9" i="7033" s="1"/>
  <c r="N7" i="7033"/>
  <c r="U7" i="7033" s="1"/>
  <c r="Q7" i="7033" s="1"/>
  <c r="N5" i="7033"/>
  <c r="U5" i="7033" s="1"/>
  <c r="Q5" i="7033" s="1"/>
  <c r="N5" i="7032"/>
  <c r="U5" i="7032" s="1"/>
  <c r="Q5" i="7032" s="1"/>
  <c r="N4" i="7033"/>
  <c r="U4" i="7033" s="1"/>
  <c r="Q4" i="7033" s="1"/>
  <c r="N14" i="7033"/>
  <c r="U14" i="7033" s="1"/>
  <c r="Q14" i="7033" s="1"/>
  <c r="N16" i="7033"/>
  <c r="U16" i="7033" s="1"/>
  <c r="Q16" i="7033" s="1"/>
  <c r="N6" i="7033"/>
  <c r="U6" i="7033" s="1"/>
  <c r="Q6" i="7033" s="1"/>
  <c r="N3" i="7033"/>
  <c r="U3" i="7033" s="1"/>
  <c r="Q3" i="7033" s="1"/>
  <c r="N11" i="7033"/>
  <c r="U11" i="7033" s="1"/>
  <c r="Q11" i="7033" s="1"/>
  <c r="N10" i="7033"/>
  <c r="U10" i="7033" s="1"/>
  <c r="Q10" i="7033" s="1"/>
  <c r="N3" i="7032"/>
  <c r="U3" i="7032" s="1"/>
  <c r="Q3" i="7032" s="1"/>
  <c r="N12" i="7033"/>
  <c r="U12" i="7033" s="1"/>
  <c r="Q12" i="7033" s="1"/>
  <c r="N4" i="7032"/>
  <c r="U4" i="7032" s="1"/>
  <c r="Q4" i="7032" s="1"/>
  <c r="N15" i="7033"/>
  <c r="U15" i="7033" s="1"/>
  <c r="Q15" i="7033" s="1"/>
  <c r="M11" i="7045"/>
  <c r="Q5" i="7021"/>
  <c r="U2" i="7014"/>
  <c r="M7" i="7012"/>
  <c r="L2" i="6847"/>
  <c r="B3" i="2"/>
  <c r="C264" i="2"/>
  <c r="B264" i="2"/>
  <c r="J3" i="7000"/>
  <c r="BA2" i="6999"/>
  <c r="AT3" i="7004"/>
  <c r="DK4" i="6996"/>
  <c r="AN6" i="6993"/>
  <c r="M3" i="6917"/>
  <c r="M2" i="6917"/>
  <c r="C4" i="6847"/>
  <c r="AT8" i="7061" s="1"/>
  <c r="Q3" i="2" l="1"/>
  <c r="AP3" i="2"/>
  <c r="AR3" i="2"/>
  <c r="V3" i="2"/>
  <c r="F3" i="2"/>
  <c r="N4" i="7038"/>
  <c r="CA7" i="7026"/>
  <c r="M3" i="7037"/>
  <c r="I5" i="7043"/>
  <c r="J2" i="7025"/>
  <c r="I3" i="2"/>
  <c r="M6" i="7012"/>
  <c r="BA7" i="6999"/>
  <c r="AN9" i="6993"/>
  <c r="H3" i="2"/>
  <c r="Y3" i="2"/>
  <c r="B6" i="2"/>
  <c r="C6" i="2"/>
  <c r="X3" i="2"/>
  <c r="G3" i="2"/>
  <c r="AT9" i="7004"/>
  <c r="V264" i="2"/>
  <c r="M4" i="6917"/>
  <c r="C5" i="6847"/>
  <c r="L33" i="7055" l="1"/>
  <c r="J5" i="7049"/>
  <c r="AD2" i="7041"/>
  <c r="M7" i="7037"/>
  <c r="H2" i="7024"/>
  <c r="Q8" i="7021"/>
  <c r="CA22" i="7026"/>
  <c r="Q5" i="7031"/>
  <c r="I3" i="7043"/>
  <c r="H3" i="7029"/>
  <c r="AF6" i="2"/>
  <c r="N6" i="2"/>
  <c r="AK6" i="2"/>
  <c r="M2" i="7012"/>
  <c r="U4" i="7014"/>
  <c r="BA3" i="6999"/>
  <c r="C8" i="2"/>
  <c r="B8" i="2"/>
  <c r="V6" i="2"/>
  <c r="M5" i="6917"/>
  <c r="C6" i="6847"/>
  <c r="L4" i="7055" l="1"/>
  <c r="L3" i="7047"/>
  <c r="P5" i="7051"/>
  <c r="N6" i="7038"/>
  <c r="Q6" i="7021"/>
  <c r="AD7" i="7041"/>
  <c r="P4" i="7034"/>
  <c r="Q4" i="7031"/>
  <c r="CA8" i="7026"/>
  <c r="AG8" i="2"/>
  <c r="O8" i="2"/>
  <c r="M3" i="7012"/>
  <c r="AD7" i="2" s="1"/>
  <c r="K5" i="7010"/>
  <c r="U6" i="7014"/>
  <c r="AD8" i="2"/>
  <c r="Q5" i="7008"/>
  <c r="B7" i="2"/>
  <c r="EN6" i="7006"/>
  <c r="L4" i="6995"/>
  <c r="BA5" i="6999"/>
  <c r="C7" i="2"/>
  <c r="G8" i="2"/>
  <c r="V8" i="2"/>
  <c r="M6" i="6917"/>
  <c r="C7" i="6847"/>
  <c r="AN7" i="2" l="1"/>
  <c r="AT4" i="7061"/>
  <c r="P3" i="7051"/>
  <c r="AR7" i="2"/>
  <c r="V7" i="2"/>
  <c r="N5" i="7038"/>
  <c r="M11" i="7037"/>
  <c r="CA14" i="7026"/>
  <c r="Q9" i="7031"/>
  <c r="I6" i="7043"/>
  <c r="J3" i="7025"/>
  <c r="M8" i="7012"/>
  <c r="Q8" i="7008"/>
  <c r="C10" i="2"/>
  <c r="B10" i="2"/>
  <c r="AN8" i="6993"/>
  <c r="L3" i="6995"/>
  <c r="BA6" i="6999"/>
  <c r="AT4" i="7004"/>
  <c r="M7" i="6917"/>
  <c r="C8" i="6847"/>
  <c r="K8" i="7052" s="1"/>
  <c r="Q10" i="2" l="1"/>
  <c r="M9" i="7012"/>
  <c r="M8" i="7045"/>
  <c r="Q11" i="7031"/>
  <c r="AD11" i="7041"/>
  <c r="CA10" i="7026"/>
  <c r="P7" i="7034"/>
  <c r="J10" i="7019"/>
  <c r="AF10" i="2"/>
  <c r="AK7" i="2"/>
  <c r="AK10" i="2"/>
  <c r="H10" i="2"/>
  <c r="AN14" i="6993"/>
  <c r="BA43" i="6999"/>
  <c r="EN4" i="7006"/>
  <c r="V10" i="2"/>
  <c r="M8" i="6917"/>
  <c r="C9" i="6847"/>
  <c r="AI3" i="7062" l="1"/>
  <c r="L24" i="7055"/>
  <c r="K6" i="7052"/>
  <c r="P6" i="7051"/>
  <c r="N8" i="7038"/>
  <c r="Q7" i="7021"/>
  <c r="AD3" i="7041"/>
  <c r="M7" i="7045"/>
  <c r="M5" i="7037"/>
  <c r="P6" i="7033"/>
  <c r="Q7" i="7008"/>
  <c r="U8" i="7014"/>
  <c r="AA16" i="2"/>
  <c r="DK5" i="6996"/>
  <c r="AN15" i="6993"/>
  <c r="AG3" i="7005"/>
  <c r="BA20" i="6999"/>
  <c r="J11" i="7000"/>
  <c r="V16" i="2"/>
  <c r="M9" i="6917"/>
  <c r="C10" i="6847"/>
  <c r="AS9" i="2" l="1"/>
  <c r="U35" i="7014"/>
  <c r="M14" i="7045"/>
  <c r="O9" i="2"/>
  <c r="Z9" i="2"/>
  <c r="BA31" i="6999"/>
  <c r="AN10" i="6993"/>
  <c r="X9" i="2"/>
  <c r="M10" i="6917"/>
  <c r="C11" i="6847"/>
  <c r="M10" i="7045" l="1"/>
  <c r="AD12" i="7041"/>
  <c r="P13" i="7033"/>
  <c r="EN18" i="7006"/>
  <c r="U22" i="7014"/>
  <c r="M23" i="7012"/>
  <c r="M11" i="6917"/>
  <c r="C12" i="6847"/>
  <c r="P9" i="7051" l="1"/>
  <c r="AT60" i="7061"/>
  <c r="L18" i="7055"/>
  <c r="K9" i="7052"/>
  <c r="Q7" i="7031"/>
  <c r="CA17" i="7026"/>
  <c r="M15" i="7045"/>
  <c r="P12" i="7034"/>
  <c r="Q13" i="7021"/>
  <c r="J9" i="7019"/>
  <c r="U15" i="7014"/>
  <c r="M19" i="7012"/>
  <c r="EN10" i="7006"/>
  <c r="Q16" i="7008"/>
  <c r="C13" i="6847"/>
  <c r="M12" i="6917"/>
  <c r="H10" i="7056" l="1"/>
  <c r="L28" i="7055"/>
  <c r="AT48" i="7061"/>
  <c r="J11" i="7049"/>
  <c r="M22" i="7045"/>
  <c r="AD22" i="7041"/>
  <c r="P20" i="7034"/>
  <c r="H13" i="7029"/>
  <c r="K25" i="7017"/>
  <c r="I17" i="7043"/>
  <c r="N14" i="7038"/>
  <c r="M18" i="7037"/>
  <c r="Q21" i="7031"/>
  <c r="H7" i="7024"/>
  <c r="Q41" i="7021"/>
  <c r="Q34" i="7008"/>
  <c r="U19" i="7014"/>
  <c r="M25" i="7012"/>
  <c r="BA30" i="6999"/>
  <c r="AT54" i="7004"/>
  <c r="J17" i="7000"/>
  <c r="AN32" i="6993"/>
  <c r="DK16" i="6996"/>
  <c r="M13" i="6917"/>
  <c r="C14" i="6847"/>
  <c r="L8" i="7047" s="1"/>
  <c r="P19" i="7034" l="1"/>
  <c r="AD6" i="7041"/>
  <c r="CA33" i="7026"/>
  <c r="M17" i="7012"/>
  <c r="K3" i="7010"/>
  <c r="BA15" i="6999"/>
  <c r="AN35" i="6993"/>
  <c r="C15" i="6847"/>
  <c r="L31" i="7055" s="1"/>
  <c r="M14" i="6917"/>
  <c r="EN11" i="7006" l="1"/>
  <c r="J13" i="7019"/>
  <c r="M17" i="7045"/>
  <c r="Q19" i="7031"/>
  <c r="AD23" i="7041"/>
  <c r="P11" i="7034"/>
  <c r="M15" i="6917"/>
  <c r="C16" i="6847"/>
  <c r="AT53" i="7061" s="1"/>
  <c r="C17" i="6847" l="1"/>
  <c r="AT58" i="7061" s="1"/>
  <c r="U21" i="7014"/>
  <c r="AD30" i="7041"/>
  <c r="Q26" i="7031"/>
  <c r="I10" i="7043"/>
  <c r="N17" i="7038"/>
  <c r="Q24" i="7021"/>
  <c r="U24" i="7014"/>
  <c r="M22" i="7012"/>
  <c r="DK27" i="6996"/>
  <c r="AT58" i="7004"/>
  <c r="AN21" i="6993"/>
  <c r="M16" i="6917"/>
  <c r="AT59" i="7004"/>
  <c r="DK26" i="6996"/>
  <c r="AN30" i="6993"/>
  <c r="M17" i="6917"/>
  <c r="L6" i="7047" l="1"/>
  <c r="N9" i="7038"/>
  <c r="AD29" i="7041"/>
  <c r="M17" i="7037"/>
  <c r="CA19" i="7026"/>
  <c r="K7" i="7010"/>
  <c r="M15" i="7012"/>
  <c r="AN22" i="6993"/>
  <c r="L23" i="6995"/>
  <c r="C20" i="6847"/>
  <c r="L7" i="7047" l="1"/>
  <c r="L26" i="7055"/>
  <c r="AD27" i="7041"/>
  <c r="CA18" i="7026"/>
  <c r="M16" i="7037"/>
  <c r="K8" i="7010"/>
  <c r="M16" i="7012"/>
  <c r="L24" i="6995"/>
  <c r="AN23" i="6993"/>
  <c r="C21" i="6847"/>
  <c r="M19" i="6917"/>
  <c r="L23" i="7055" l="1"/>
  <c r="P15" i="7051"/>
  <c r="K6" i="7010"/>
  <c r="M16" i="7045"/>
  <c r="P18" i="7034"/>
  <c r="AD20" i="7041"/>
  <c r="CA31" i="7026"/>
  <c r="EN9" i="7006"/>
  <c r="M21" i="6917"/>
  <c r="BA25" i="6999"/>
  <c r="M20" i="6917"/>
  <c r="C22" i="6847"/>
  <c r="M22" i="6917" l="1"/>
  <c r="V59" i="2"/>
  <c r="V36" i="2"/>
  <c r="V15" i="2"/>
  <c r="V9" i="2"/>
  <c r="V66" i="2"/>
  <c r="V32" i="2"/>
  <c r="V39" i="2"/>
  <c r="V58" i="2"/>
  <c r="V30" i="2"/>
  <c r="C23" i="6847"/>
  <c r="C24" i="6847" l="1"/>
  <c r="K4" i="7010" s="1"/>
  <c r="AD36" i="7041"/>
  <c r="CA36" i="7026"/>
  <c r="N16" i="7038"/>
  <c r="Q20" i="7008"/>
  <c r="M14" i="7012"/>
  <c r="EN15" i="7006"/>
  <c r="BA29" i="6999"/>
  <c r="L28" i="6995"/>
  <c r="AN27" i="6993"/>
  <c r="M24" i="6917"/>
  <c r="L31" i="6995"/>
  <c r="M23" i="6917"/>
  <c r="C25" i="6847"/>
  <c r="M25" i="6917" s="1"/>
  <c r="L5" i="7047" l="1"/>
  <c r="N12" i="7038"/>
  <c r="AD21" i="7041"/>
  <c r="P17" i="7034"/>
  <c r="CA21" i="7026"/>
  <c r="Q20" i="7031"/>
  <c r="C26" i="6847"/>
  <c r="M21" i="7012" s="1"/>
  <c r="M26" i="6917" l="1"/>
  <c r="AT53" i="7004"/>
  <c r="C27" i="6847"/>
  <c r="K20" i="7052" l="1"/>
  <c r="P17" i="7051"/>
  <c r="Q18" i="7008"/>
  <c r="J12" i="7019"/>
  <c r="CA37" i="7026"/>
  <c r="AD24" i="7041"/>
  <c r="Q32" i="7031"/>
  <c r="Q29" i="7021"/>
  <c r="P14" i="7033"/>
  <c r="EN16" i="7006"/>
  <c r="M27" i="6917"/>
  <c r="BA34" i="6999"/>
  <c r="C28" i="6847"/>
  <c r="M28" i="6917" l="1"/>
  <c r="L30" i="6995"/>
  <c r="C29" i="6847"/>
  <c r="M29" i="6917" l="1"/>
  <c r="L17" i="6995"/>
  <c r="C30" i="6847"/>
  <c r="L16" i="6995" l="1"/>
  <c r="M30" i="6917"/>
  <c r="C31" i="6847"/>
  <c r="L12" i="6995" l="1"/>
  <c r="M31" i="6917"/>
  <c r="C32" i="6847"/>
  <c r="M32" i="6917" s="1"/>
  <c r="C33" i="6847" l="1"/>
  <c r="M33" i="6917" s="1"/>
  <c r="C34" i="6847" l="1"/>
  <c r="M34" i="6917" s="1"/>
  <c r="C35" i="6847" l="1"/>
  <c r="K18" i="7052" l="1"/>
  <c r="AT74" i="7061"/>
  <c r="U16" i="7014"/>
  <c r="AD31" i="7041"/>
  <c r="M25" i="7037"/>
  <c r="Q33" i="7021"/>
  <c r="AT63" i="7004"/>
  <c r="M35" i="6917"/>
  <c r="DK25" i="6996"/>
  <c r="C36" i="6847"/>
  <c r="AT5" i="7059" l="1"/>
  <c r="L3" i="7054"/>
  <c r="M4" i="7013"/>
  <c r="Q4" i="7030"/>
  <c r="Q6" i="7020"/>
  <c r="CA8" i="7027"/>
  <c r="M6" i="7044"/>
  <c r="AD5" i="7039"/>
  <c r="P5" i="7032"/>
  <c r="Q3" i="7009"/>
  <c r="EN5" i="7007"/>
  <c r="BA5" i="6998"/>
  <c r="M2" i="6991"/>
  <c r="C37" i="6847"/>
  <c r="P4" i="7050" l="1"/>
  <c r="L6" i="7054"/>
  <c r="AR5" i="6850"/>
  <c r="K2" i="7011"/>
  <c r="M5" i="7044"/>
  <c r="AD8" i="7039"/>
  <c r="P3" i="7035"/>
  <c r="CA9" i="7027"/>
  <c r="BA3" i="6998"/>
  <c r="M3" i="6991"/>
  <c r="EN4" i="7007"/>
  <c r="C38" i="6847"/>
  <c r="AC95" i="6850" l="1"/>
  <c r="AC94" i="6850"/>
  <c r="AC30" i="6850"/>
  <c r="AC82" i="6850"/>
  <c r="AC80" i="6850"/>
  <c r="AC78" i="6850"/>
  <c r="AC76" i="6850"/>
  <c r="AC73" i="6850"/>
  <c r="AC69" i="6850"/>
  <c r="AC66" i="6850"/>
  <c r="AC83" i="6850"/>
  <c r="AC64" i="6850"/>
  <c r="AC84" i="6850"/>
  <c r="AC58" i="6850"/>
  <c r="AC74" i="6850"/>
  <c r="AC60" i="6850"/>
  <c r="AC54" i="6850"/>
  <c r="AC51" i="6850"/>
  <c r="AC63" i="6850"/>
  <c r="AC62" i="6850"/>
  <c r="AC56" i="6850"/>
  <c r="AC39" i="6850"/>
  <c r="AC70" i="6850"/>
  <c r="AC71" i="6850"/>
  <c r="AC85" i="6850"/>
  <c r="AC53" i="6850"/>
  <c r="AC13" i="6850"/>
  <c r="AC93" i="6850"/>
  <c r="AC49" i="6850"/>
  <c r="AC89" i="6850"/>
  <c r="AC57" i="6850"/>
  <c r="AC42" i="6850"/>
  <c r="AC14" i="6850"/>
  <c r="AC61" i="6850"/>
  <c r="AC26" i="6850"/>
  <c r="AC46" i="6850"/>
  <c r="AC7" i="6850"/>
  <c r="AC25" i="6850"/>
  <c r="AC27" i="6850"/>
  <c r="AC79" i="6850"/>
  <c r="AC72" i="6850"/>
  <c r="AC9" i="6850"/>
  <c r="AC96" i="6850"/>
  <c r="AC22" i="6850"/>
  <c r="AC47" i="6850"/>
  <c r="AC91" i="6850"/>
  <c r="AC21" i="6850"/>
  <c r="AC5" i="6850"/>
  <c r="AC81" i="6850"/>
  <c r="AC55" i="6850"/>
  <c r="AC87" i="6850"/>
  <c r="AC4" i="6850"/>
  <c r="AC16" i="6850"/>
  <c r="AC90" i="6850"/>
  <c r="AC34" i="6850"/>
  <c r="AC6" i="6850"/>
  <c r="AC19" i="6850"/>
  <c r="AC45" i="6850"/>
  <c r="AC8" i="6850"/>
  <c r="AC77" i="6850"/>
  <c r="AC35" i="6850"/>
  <c r="AC92" i="6850"/>
  <c r="AC28" i="6850"/>
  <c r="AC40" i="6850"/>
  <c r="AC88" i="6850"/>
  <c r="AC38" i="6850"/>
  <c r="AC3" i="6850"/>
  <c r="AC67" i="6850"/>
  <c r="AC37" i="6850"/>
  <c r="AC15" i="6850"/>
  <c r="AC59" i="6850"/>
  <c r="AC86" i="6850"/>
  <c r="AC29" i="6850"/>
  <c r="AC48" i="6850"/>
  <c r="AC23" i="6850"/>
  <c r="AC43" i="6850"/>
  <c r="M6" i="7036"/>
  <c r="I7" i="7042"/>
  <c r="AD11" i="7039"/>
  <c r="CA6" i="7027"/>
  <c r="Q4" i="7020"/>
  <c r="U2" i="7015"/>
  <c r="AC65" i="6850"/>
  <c r="AC24" i="6850"/>
  <c r="AC50" i="6850"/>
  <c r="AC32" i="6850"/>
  <c r="AC18" i="6850"/>
  <c r="AC20" i="6850"/>
  <c r="AC44" i="6850"/>
  <c r="M3" i="7013"/>
  <c r="C39" i="6847"/>
  <c r="P4" i="7051" s="1"/>
  <c r="M4" i="6991"/>
  <c r="BA4" i="6998"/>
  <c r="V6" i="6850" l="1"/>
  <c r="V5" i="6850"/>
  <c r="E28" i="6892"/>
  <c r="D28" i="6892" s="1"/>
  <c r="V7" i="6850"/>
  <c r="AD13" i="7041"/>
  <c r="Q2" i="7031"/>
  <c r="M5" i="7045"/>
  <c r="Q4" i="7021"/>
  <c r="N7" i="7038"/>
  <c r="CA6" i="7026"/>
  <c r="Q4" i="7008"/>
  <c r="M4" i="7012"/>
  <c r="U5" i="7014"/>
  <c r="C40" i="6847"/>
  <c r="L9" i="7047" s="1"/>
  <c r="AT10" i="7004"/>
  <c r="AN7" i="6993"/>
  <c r="BA8" i="6999"/>
  <c r="J4" i="7000"/>
  <c r="Q12" i="7008" l="1"/>
  <c r="M8" i="7037"/>
  <c r="K11" i="7017"/>
  <c r="J4" i="7025"/>
  <c r="L7" i="2"/>
  <c r="L6" i="2"/>
  <c r="AK9" i="2"/>
  <c r="K9" i="2"/>
  <c r="K8" i="2"/>
  <c r="K7" i="2"/>
  <c r="K3" i="2"/>
  <c r="F6" i="2"/>
  <c r="F10" i="2"/>
  <c r="F59" i="2"/>
  <c r="C41" i="6847"/>
  <c r="AT13" i="7061" s="1"/>
  <c r="L2" i="6995"/>
  <c r="AN11" i="6993"/>
  <c r="Q10" i="7021" l="1"/>
  <c r="K5" i="7017"/>
  <c r="W10" i="2"/>
  <c r="W7" i="2"/>
  <c r="C42" i="6847"/>
  <c r="DK10" i="6996"/>
  <c r="AT5" i="7004"/>
  <c r="AN12" i="6993"/>
  <c r="L4" i="7047" l="1"/>
  <c r="AN533" i="2" s="1"/>
  <c r="P10" i="7051"/>
  <c r="L11" i="7055"/>
  <c r="AN157" i="2"/>
  <c r="AN38" i="2"/>
  <c r="AN127" i="2"/>
  <c r="AN669" i="2"/>
  <c r="AN89" i="2"/>
  <c r="AN169" i="2"/>
  <c r="AN660" i="2"/>
  <c r="AN88" i="2"/>
  <c r="AN191" i="2"/>
  <c r="AN474" i="2"/>
  <c r="AN114" i="2"/>
  <c r="AN218" i="2"/>
  <c r="AN684" i="2"/>
  <c r="AN151" i="2"/>
  <c r="AN208" i="2"/>
  <c r="AN689" i="2"/>
  <c r="AN201" i="2"/>
  <c r="AN170" i="2"/>
  <c r="AN277" i="2"/>
  <c r="AN601" i="2"/>
  <c r="AN104" i="2"/>
  <c r="AN105" i="2"/>
  <c r="AN96" i="2"/>
  <c r="AN22" i="2"/>
  <c r="AN280" i="2"/>
  <c r="AN430" i="2"/>
  <c r="AN112" i="2"/>
  <c r="AN536" i="2"/>
  <c r="AN556" i="2"/>
  <c r="AN134" i="2"/>
  <c r="AN537" i="2"/>
  <c r="AN531" i="2"/>
  <c r="AN155" i="2"/>
  <c r="AN267" i="2"/>
  <c r="AN203" i="2"/>
  <c r="AN273" i="2"/>
  <c r="AN591" i="2"/>
  <c r="AN655" i="2"/>
  <c r="AN611" i="2"/>
  <c r="AN567" i="2"/>
  <c r="AN121" i="2"/>
  <c r="AN72" i="2"/>
  <c r="AN323" i="2"/>
  <c r="AN258" i="2"/>
  <c r="AN146" i="2"/>
  <c r="AN491" i="2"/>
  <c r="AN362" i="2"/>
  <c r="AN404" i="2"/>
  <c r="AN550" i="2"/>
  <c r="AN602" i="2"/>
  <c r="AN473" i="2"/>
  <c r="AN495" i="2"/>
  <c r="AN12" i="2"/>
  <c r="AN153" i="2"/>
  <c r="AN272" i="2"/>
  <c r="AN316" i="2"/>
  <c r="AN363" i="2"/>
  <c r="AN485" i="2"/>
  <c r="AN309" i="2"/>
  <c r="AN263" i="2"/>
  <c r="AN472" i="2"/>
  <c r="AN654" i="2"/>
  <c r="AN674" i="2"/>
  <c r="AN56" i="2"/>
  <c r="AN78" i="2"/>
  <c r="AN147" i="2"/>
  <c r="AN229" i="2"/>
  <c r="AN279" i="2"/>
  <c r="AN180" i="2"/>
  <c r="AN369" i="2"/>
  <c r="AN101" i="2"/>
  <c r="AN503" i="2"/>
  <c r="AN87" i="2"/>
  <c r="AN354" i="2"/>
  <c r="AN609" i="2"/>
  <c r="AN639" i="2"/>
  <c r="AN167" i="2"/>
  <c r="AN365" i="2"/>
  <c r="AN546" i="2"/>
  <c r="AN560" i="2"/>
  <c r="AN350" i="2"/>
  <c r="AN349" i="2"/>
  <c r="AN681" i="2"/>
  <c r="AN98" i="2"/>
  <c r="AN570" i="2"/>
  <c r="AN691" i="2"/>
  <c r="AN176" i="2"/>
  <c r="AN334" i="2"/>
  <c r="AN501" i="2"/>
  <c r="AN613" i="2"/>
  <c r="AN618" i="2"/>
  <c r="AN184" i="2"/>
  <c r="AN528" i="2"/>
  <c r="AN673" i="2"/>
  <c r="AN319" i="2"/>
  <c r="AN605" i="2"/>
  <c r="AN69" i="2"/>
  <c r="AN156" i="2"/>
  <c r="AN230" i="2"/>
  <c r="AN160" i="2"/>
  <c r="AN27" i="2"/>
  <c r="AN53" i="2"/>
  <c r="AN80" i="2"/>
  <c r="AN111" i="2"/>
  <c r="AN73" i="2"/>
  <c r="AN103" i="2"/>
  <c r="AN129" i="2"/>
  <c r="AN243" i="2"/>
  <c r="AN161" i="2"/>
  <c r="AN290" i="2"/>
  <c r="AN144" i="2"/>
  <c r="AN202" i="2"/>
  <c r="AN221" i="2"/>
  <c r="AN457" i="2"/>
  <c r="AN499" i="2"/>
  <c r="AN26" i="2"/>
  <c r="AN85" i="2"/>
  <c r="AN83" i="2"/>
  <c r="AN225" i="2"/>
  <c r="AN106" i="2"/>
  <c r="AN33" i="2"/>
  <c r="AN194" i="2"/>
  <c r="AN417" i="2"/>
  <c r="AN489" i="2"/>
  <c r="AN308" i="2"/>
  <c r="AN568" i="2"/>
  <c r="AN606" i="2"/>
  <c r="AN634" i="2"/>
  <c r="AN579" i="2"/>
  <c r="AN677" i="2"/>
  <c r="AN628" i="2"/>
  <c r="AN23" i="2"/>
  <c r="AN109" i="2"/>
  <c r="AN81" i="2"/>
  <c r="AN234" i="2"/>
  <c r="AN107" i="2"/>
  <c r="AN324" i="2"/>
  <c r="AN372" i="2"/>
  <c r="AN419" i="2"/>
  <c r="AN490" i="2"/>
  <c r="AN254" i="2"/>
  <c r="AN569" i="2"/>
  <c r="AN607" i="2"/>
  <c r="AN638" i="2"/>
  <c r="AN657" i="2"/>
  <c r="AN678" i="2"/>
  <c r="AN46" i="2"/>
  <c r="AN76" i="2"/>
  <c r="AN110" i="2"/>
  <c r="AN245" i="2"/>
  <c r="AN285" i="2"/>
  <c r="AN330" i="2"/>
  <c r="AN209" i="2"/>
  <c r="AN444" i="2"/>
  <c r="AN500" i="2"/>
  <c r="AN534" i="2"/>
  <c r="AN573" i="2"/>
  <c r="AN651" i="2"/>
  <c r="AN224" i="2"/>
  <c r="AN400" i="2"/>
  <c r="AN646" i="2"/>
  <c r="AN516" i="2"/>
  <c r="AN3" i="2"/>
  <c r="AN629" i="2"/>
  <c r="AN196" i="2"/>
  <c r="AN636" i="2"/>
  <c r="AN312" i="2"/>
  <c r="AN690" i="2"/>
  <c r="AN553" i="2"/>
  <c r="Q13" i="7008"/>
  <c r="AD8" i="7041"/>
  <c r="Q59" i="7021"/>
  <c r="P5" i="7034"/>
  <c r="CA9" i="7026"/>
  <c r="J8" i="7019"/>
  <c r="M9" i="7045"/>
  <c r="N11" i="7038"/>
  <c r="Q12" i="7031"/>
  <c r="C43" i="6847"/>
  <c r="AN13" i="6993"/>
  <c r="BA37" i="6999"/>
  <c r="EN7" i="7006"/>
  <c r="L5" i="6995"/>
  <c r="AN509" i="2" l="1"/>
  <c r="AN603" i="2"/>
  <c r="AN408" i="2"/>
  <c r="AN123" i="2"/>
  <c r="AN679" i="2"/>
  <c r="AN289" i="2"/>
  <c r="AN206" i="2"/>
  <c r="AN97" i="2"/>
  <c r="AN48" i="2"/>
  <c r="AN313" i="2"/>
  <c r="AN364" i="2"/>
  <c r="AN119" i="2"/>
  <c r="AN94" i="2"/>
  <c r="AN145" i="2"/>
  <c r="AN658" i="2"/>
  <c r="AN588" i="2"/>
  <c r="AN572" i="2"/>
  <c r="AN571" i="2"/>
  <c r="AN266" i="2"/>
  <c r="AN580" i="2"/>
  <c r="AN593" i="2"/>
  <c r="AN585" i="2"/>
  <c r="AN275" i="2"/>
  <c r="AN163" i="2"/>
  <c r="AN158" i="2"/>
  <c r="AN61" i="2"/>
  <c r="AN90" i="2"/>
  <c r="AN141" i="2"/>
  <c r="AN488" i="2"/>
  <c r="AN207" i="2"/>
  <c r="AN409" i="2"/>
  <c r="AN220" i="2"/>
  <c r="AN460" i="2"/>
  <c r="AN75" i="2"/>
  <c r="AN62" i="2"/>
  <c r="AN360" i="2"/>
  <c r="AN492" i="2"/>
  <c r="AN86" i="2"/>
  <c r="AN32" i="2"/>
  <c r="AN648" i="2"/>
  <c r="AN565" i="2"/>
  <c r="AN650" i="2"/>
  <c r="AN71" i="2"/>
  <c r="AN188" i="2"/>
  <c r="AN116" i="2"/>
  <c r="AN168" i="2"/>
  <c r="AN10" i="2"/>
  <c r="AN672" i="2"/>
  <c r="AN291" i="2"/>
  <c r="AN212" i="2"/>
  <c r="AN683" i="2"/>
  <c r="AN403" i="2"/>
  <c r="AN35" i="2"/>
  <c r="AN133" i="2"/>
  <c r="AN186" i="2"/>
  <c r="AN29" i="2"/>
  <c r="AN70" i="2"/>
  <c r="AN13" i="2"/>
  <c r="AN91" i="2"/>
  <c r="AN195" i="2"/>
  <c r="AN9" i="2"/>
  <c r="AN79" i="2"/>
  <c r="AN128" i="2"/>
  <c r="AN278" i="2"/>
  <c r="AN375" i="2"/>
  <c r="AN260" i="2"/>
  <c r="AN178" i="2"/>
  <c r="AN339" i="2"/>
  <c r="AN508" i="2"/>
  <c r="AN619" i="2"/>
  <c r="AN688" i="2"/>
  <c r="AN175" i="2"/>
  <c r="AN299" i="2"/>
  <c r="AN450" i="2"/>
  <c r="AN583" i="2"/>
  <c r="AN661" i="2"/>
  <c r="AN135" i="2"/>
  <c r="AN305" i="2"/>
  <c r="AN216" i="2"/>
  <c r="AN597" i="2"/>
  <c r="AN232" i="2"/>
  <c r="AN693" i="2"/>
  <c r="AN40" i="2"/>
  <c r="AN187" i="2"/>
  <c r="AN52" i="2"/>
  <c r="AN108" i="2"/>
  <c r="AN344" i="2"/>
  <c r="AN510" i="2"/>
  <c r="AN77" i="2"/>
  <c r="AN434" i="2"/>
  <c r="AN497" i="2"/>
  <c r="AN6" i="2"/>
  <c r="AN244" i="2"/>
  <c r="AN436" i="2"/>
  <c r="AN620" i="2"/>
  <c r="AN15" i="2"/>
  <c r="AN252" i="2"/>
  <c r="AN451" i="2"/>
  <c r="AN632" i="2"/>
  <c r="AN282" i="2"/>
  <c r="AN17" i="2"/>
  <c r="AN269" i="2"/>
  <c r="AN11" i="2"/>
  <c r="AN487" i="2"/>
  <c r="AN130" i="2"/>
  <c r="AN43" i="2"/>
  <c r="AN197" i="2"/>
  <c r="AN317" i="2"/>
  <c r="AN484" i="2"/>
  <c r="AN192" i="2"/>
  <c r="AN177" i="2"/>
  <c r="AN576" i="2"/>
  <c r="AN692" i="2"/>
  <c r="AN199" i="2"/>
  <c r="AN214" i="2"/>
  <c r="AN594" i="2"/>
  <c r="AN446" i="2"/>
  <c r="AN124" i="2"/>
  <c r="AN405" i="2"/>
  <c r="AN338" i="2"/>
  <c r="AN524" i="2"/>
  <c r="AN640" i="2"/>
  <c r="AN174" i="2"/>
  <c r="AN662" i="2"/>
  <c r="AN140" i="2"/>
  <c r="AN498" i="2"/>
  <c r="AN166" i="2"/>
  <c r="AN211" i="2"/>
  <c r="AN253" i="2"/>
  <c r="AN84" i="2"/>
  <c r="AN233" i="2"/>
  <c r="AN131" i="2"/>
  <c r="AN14" i="2"/>
  <c r="AN435" i="2"/>
  <c r="AN183" i="2"/>
  <c r="AN502" i="2"/>
  <c r="AN447" i="2"/>
  <c r="AN37" i="2"/>
  <c r="AN93" i="2"/>
  <c r="AN198" i="2"/>
  <c r="AN58" i="2"/>
  <c r="AN137" i="2"/>
  <c r="AN25" i="2"/>
  <c r="AN113" i="2"/>
  <c r="AN226" i="2"/>
  <c r="AN30" i="2"/>
  <c r="AN120" i="2"/>
  <c r="AN223" i="2"/>
  <c r="AN301" i="2"/>
  <c r="AN406" i="2"/>
  <c r="AN31" i="2"/>
  <c r="AN185" i="2"/>
  <c r="AN205" i="2"/>
  <c r="AN429" i="2"/>
  <c r="AN514" i="2"/>
  <c r="AN644" i="2"/>
  <c r="AN68" i="2"/>
  <c r="AN329" i="2"/>
  <c r="AN506" i="2"/>
  <c r="AN610" i="2"/>
  <c r="AN685" i="2"/>
  <c r="AN132" i="2"/>
  <c r="AN347" i="2"/>
  <c r="AN515" i="2"/>
  <c r="AN621" i="2"/>
  <c r="AN445" i="2"/>
  <c r="AN139" i="2"/>
  <c r="AN102" i="2"/>
  <c r="AN8" i="2"/>
  <c r="AN126" i="2"/>
  <c r="AN461" i="2"/>
  <c r="AN371" i="2"/>
  <c r="AN36" i="2"/>
  <c r="AN517" i="2"/>
  <c r="AN504" i="2"/>
  <c r="AN584" i="2"/>
  <c r="AN67" i="2"/>
  <c r="AN283" i="2"/>
  <c r="AN511" i="2"/>
  <c r="AN641" i="2"/>
  <c r="AN59" i="2"/>
  <c r="AN171" i="2"/>
  <c r="AN519" i="2"/>
  <c r="AN21" i="2"/>
  <c r="AN686" i="2"/>
  <c r="AN327" i="2"/>
  <c r="AN222" i="2"/>
  <c r="AN374" i="2"/>
  <c r="AN555" i="2"/>
  <c r="AN315" i="2"/>
  <c r="AN92" i="2"/>
  <c r="AN231" i="2"/>
  <c r="AN355" i="2"/>
  <c r="AN4" i="2"/>
  <c r="AN246" i="2"/>
  <c r="AN449" i="2"/>
  <c r="AN356" i="2"/>
  <c r="AN20" i="2"/>
  <c r="AN470" i="2"/>
  <c r="AN462" i="2"/>
  <c r="AN443" i="2"/>
  <c r="AN24" i="2"/>
  <c r="AN268" i="2"/>
  <c r="AN240" i="2"/>
  <c r="AN635" i="2"/>
  <c r="AN645" i="2"/>
  <c r="AN118" i="2"/>
  <c r="AN300" i="2"/>
  <c r="AN51" i="2"/>
  <c r="AN535" i="2"/>
  <c r="AN64" i="2"/>
  <c r="AN286" i="2"/>
  <c r="AN47" i="2"/>
  <c r="AN19" i="2"/>
  <c r="AN41" i="2"/>
  <c r="AN264" i="2"/>
  <c r="AN213" i="2"/>
  <c r="AN65" i="2"/>
  <c r="AN314" i="2"/>
  <c r="AN251" i="2"/>
  <c r="AN292" i="2"/>
  <c r="AN566" i="2"/>
  <c r="AN694" i="2"/>
  <c r="AN148" i="2"/>
  <c r="AN402" i="2"/>
  <c r="AN589" i="2"/>
  <c r="AN54" i="2"/>
  <c r="AN179" i="2"/>
  <c r="AN270" i="2"/>
  <c r="AN74" i="2"/>
  <c r="AN159" i="2"/>
  <c r="AN66" i="2"/>
  <c r="AN99" i="2"/>
  <c r="AN311" i="2"/>
  <c r="AN49" i="2"/>
  <c r="AN138" i="2"/>
  <c r="AN237" i="2"/>
  <c r="AN165" i="2"/>
  <c r="AN448" i="2"/>
  <c r="AN44" i="2"/>
  <c r="AN125" i="2"/>
  <c r="AN407" i="2"/>
  <c r="AN563" i="2"/>
  <c r="AN507" i="2"/>
  <c r="AN39" i="2"/>
  <c r="AN228" i="2"/>
  <c r="AN366" i="2"/>
  <c r="AN307" i="2"/>
  <c r="AN395" i="2"/>
  <c r="AN50" i="2"/>
  <c r="AN236" i="2"/>
  <c r="AN373" i="2"/>
  <c r="AN527" i="2"/>
  <c r="AN367" i="2"/>
  <c r="AN574" i="2"/>
  <c r="AN416" i="2"/>
  <c r="AN60" i="2"/>
  <c r="AN28" i="2"/>
  <c r="AN117" i="2"/>
  <c r="AN271" i="2"/>
  <c r="AN410" i="2"/>
  <c r="AN82" i="2"/>
  <c r="AN164" i="2"/>
  <c r="AN255" i="2"/>
  <c r="AN659" i="2"/>
  <c r="AN63" i="2"/>
  <c r="AN343" i="2"/>
  <c r="AN257" i="2"/>
  <c r="AN582" i="2"/>
  <c r="AN100" i="2"/>
  <c r="AN359" i="2"/>
  <c r="AN538" i="2"/>
  <c r="AN115" i="2"/>
  <c r="AN238" i="2"/>
  <c r="AN581" i="2"/>
  <c r="AN261" i="2"/>
  <c r="AN622" i="2"/>
  <c r="AN18" i="2"/>
  <c r="AN16" i="2"/>
  <c r="AN173" i="2"/>
  <c r="AN469" i="2"/>
  <c r="AN210" i="2"/>
  <c r="AN55" i="2"/>
  <c r="AN288" i="2"/>
  <c r="AN518" i="2"/>
  <c r="AN552" i="2"/>
  <c r="AN42" i="2"/>
  <c r="AN304" i="2"/>
  <c r="AN250" i="2"/>
  <c r="AN368" i="2"/>
  <c r="AN45" i="2"/>
  <c r="AN318" i="2"/>
  <c r="AN310" i="2"/>
  <c r="AN57" i="2"/>
  <c r="AN653" i="2"/>
  <c r="AN521" i="2"/>
  <c r="AN458" i="2"/>
  <c r="AN215" i="2"/>
  <c r="AN682" i="2"/>
  <c r="AN281" i="2"/>
  <c r="AN687" i="2"/>
  <c r="AN95" i="2"/>
  <c r="AN34" i="2"/>
  <c r="AN122" i="2"/>
  <c r="AN284" i="2"/>
  <c r="AN328" i="2"/>
  <c r="AN5" i="2"/>
  <c r="AN242" i="2"/>
  <c r="AN587" i="2"/>
  <c r="AN326" i="2"/>
  <c r="AN322" i="2"/>
  <c r="AN647" i="2"/>
  <c r="AN586" i="2"/>
  <c r="AN152" i="2"/>
  <c r="AN475" i="2"/>
  <c r="AN262" i="2"/>
  <c r="AN193" i="2"/>
  <c r="AN154" i="2"/>
  <c r="AN525" i="2"/>
  <c r="AN401" i="2"/>
  <c r="AN656" i="2"/>
  <c r="L10" i="7055"/>
  <c r="K13" i="7052"/>
  <c r="AT27" i="7061"/>
  <c r="AN671" i="2"/>
  <c r="AN320" i="2"/>
  <c r="F9" i="2"/>
  <c r="M11" i="7012"/>
  <c r="I9" i="7043"/>
  <c r="AD10" i="7041"/>
  <c r="K10" i="7017"/>
  <c r="L16" i="2"/>
  <c r="C44" i="6847"/>
  <c r="AT26" i="7004"/>
  <c r="AN16" i="6993"/>
  <c r="BA13" i="6999"/>
  <c r="F16" i="2"/>
  <c r="E22" i="6892"/>
  <c r="D22" i="6892" s="1"/>
  <c r="H39" i="6892" l="1"/>
  <c r="G39" i="6892" s="1"/>
  <c r="C39" i="6892" s="1"/>
  <c r="J16" i="7049"/>
  <c r="L25" i="7055"/>
  <c r="AT9" i="7061"/>
  <c r="H6" i="7024"/>
  <c r="H9" i="7029"/>
  <c r="Q44" i="7021"/>
  <c r="Q14" i="7008"/>
  <c r="U12" i="7014"/>
  <c r="C45" i="6847"/>
  <c r="K7" i="7052" s="1"/>
  <c r="AN17" i="6993"/>
  <c r="Q2" i="7008" l="1"/>
  <c r="K14" i="7017"/>
  <c r="Q45" i="7021"/>
  <c r="P16" i="7033"/>
  <c r="C46" i="6847"/>
  <c r="DK8" i="6996"/>
  <c r="AN18" i="6993"/>
  <c r="C47" i="6847" l="1"/>
  <c r="K15" i="7017" s="1"/>
  <c r="AN19" i="6993"/>
  <c r="C48" i="6847" l="1"/>
  <c r="AN20" i="6993"/>
  <c r="AT44" i="7061" l="1"/>
  <c r="L30" i="7055"/>
  <c r="K10" i="7052"/>
  <c r="U34" i="7014"/>
  <c r="I15" i="7043"/>
  <c r="Q18" i="7021"/>
  <c r="C49" i="6847"/>
  <c r="AT37" i="7004"/>
  <c r="BA19" i="6999"/>
  <c r="L19" i="6995"/>
  <c r="AN24" i="6993"/>
  <c r="AT77" i="7061" l="1"/>
  <c r="K36" i="7052"/>
  <c r="U23" i="7014"/>
  <c r="Q48" i="7021"/>
  <c r="C50" i="6847"/>
  <c r="AT38" i="7004"/>
  <c r="L20" i="6995"/>
  <c r="BA18" i="6999"/>
  <c r="AN25" i="6993"/>
  <c r="C51" i="6847" l="1"/>
  <c r="AN26" i="6993"/>
  <c r="M13" i="7012" l="1"/>
  <c r="CA20" i="7026"/>
  <c r="C52" i="6847"/>
  <c r="AN28" i="6993"/>
  <c r="BA26" i="6999"/>
  <c r="Q17" i="7008" l="1"/>
  <c r="U11" i="7014"/>
  <c r="M12" i="7012"/>
  <c r="C53" i="6847"/>
  <c r="AN29" i="6993"/>
  <c r="AT40" i="7004"/>
  <c r="BA12" i="6999"/>
  <c r="DK28" i="6996"/>
  <c r="CA25" i="7026" l="1"/>
  <c r="AT49" i="7061"/>
  <c r="K35" i="7052"/>
  <c r="C54" i="6847"/>
  <c r="AT48" i="7004"/>
  <c r="L22" i="6995"/>
  <c r="AN31" i="6993"/>
  <c r="L20" i="7055" l="1"/>
  <c r="K25" i="7052"/>
  <c r="P14" i="7051"/>
  <c r="M24" i="7012"/>
  <c r="M18" i="7045"/>
  <c r="P10" i="7034"/>
  <c r="Q35" i="7031"/>
  <c r="C55" i="6847"/>
  <c r="EN14" i="7006"/>
  <c r="L11" i="6995"/>
  <c r="BA22" i="6999"/>
  <c r="AN33" i="6993"/>
  <c r="U18" i="7014" l="1"/>
  <c r="CA27" i="7026"/>
  <c r="AN34" i="6993"/>
  <c r="AT43" i="7004"/>
  <c r="K22" i="7052" l="1"/>
  <c r="AT65" i="7061"/>
  <c r="AD32" i="7041"/>
  <c r="CA32" i="7026"/>
  <c r="C58" i="6847"/>
  <c r="AO37" i="7066" s="1"/>
  <c r="AN37" i="6993"/>
  <c r="L26" i="6995"/>
  <c r="AT62" i="7004"/>
  <c r="K31" i="7052" l="1"/>
  <c r="AT42" i="7061"/>
  <c r="CA30" i="7026"/>
  <c r="K32" i="7017"/>
  <c r="C59" i="6847"/>
  <c r="AN38" i="6993"/>
  <c r="AT39" i="7004"/>
  <c r="DK17" i="6996"/>
  <c r="Q55" i="7021" l="1"/>
  <c r="C60" i="6847"/>
  <c r="AG14" i="7005"/>
  <c r="DK18" i="6996"/>
  <c r="AN39" i="6993"/>
  <c r="C61" i="6847" l="1"/>
  <c r="AI120" i="7062" s="1"/>
  <c r="AN40" i="6993"/>
  <c r="C62" i="6847" l="1"/>
  <c r="AN41" i="6993"/>
  <c r="AU34" i="7063" l="1"/>
  <c r="AT99" i="7061"/>
  <c r="C63" i="6847"/>
  <c r="AN42" i="6993"/>
  <c r="AU19" i="7063" l="1"/>
  <c r="AT61" i="7061"/>
  <c r="K33" i="7052"/>
  <c r="Q31" i="7021"/>
  <c r="K21" i="7017"/>
  <c r="C64" i="6847"/>
  <c r="Q37" i="7008" s="1"/>
  <c r="DK20" i="6996"/>
  <c r="AN43" i="6993"/>
  <c r="C65" i="6847" l="1"/>
  <c r="AN44" i="6993"/>
  <c r="Q38" i="7008" l="1"/>
  <c r="P25" i="7051"/>
  <c r="C66" i="6847"/>
  <c r="AU18" i="7063" s="1"/>
  <c r="L29" i="6995"/>
  <c r="AN45" i="6993"/>
  <c r="K32" i="7052" l="1"/>
  <c r="AT63" i="7061"/>
  <c r="Q32" i="7021"/>
  <c r="K20" i="7017"/>
  <c r="C67" i="6847"/>
  <c r="DK19" i="6996"/>
  <c r="AN46" i="6993"/>
  <c r="AO7" i="7065" l="1"/>
  <c r="AU3" i="7064"/>
  <c r="CA7" i="7027"/>
  <c r="K4" i="7053"/>
  <c r="AT4" i="7059"/>
  <c r="F5" i="2"/>
  <c r="F17" i="2"/>
  <c r="F23" i="2"/>
  <c r="F13" i="2"/>
  <c r="F19" i="2"/>
  <c r="F20" i="2"/>
  <c r="F22" i="2"/>
  <c r="F50" i="2"/>
  <c r="F26" i="2"/>
  <c r="F38" i="2"/>
  <c r="F32" i="2"/>
  <c r="F29" i="2"/>
  <c r="F184" i="2"/>
  <c r="F57" i="2"/>
  <c r="F30" i="2"/>
  <c r="F36" i="2"/>
  <c r="F48" i="2"/>
  <c r="F27" i="2"/>
  <c r="F39" i="2"/>
  <c r="F225" i="2"/>
  <c r="F35" i="2"/>
  <c r="F42" i="2"/>
  <c r="F24" i="2"/>
  <c r="F92" i="2"/>
  <c r="C68" i="6847"/>
  <c r="P11" i="7050" s="1"/>
  <c r="L2" i="6994"/>
  <c r="AT3" i="7002"/>
  <c r="AN6" i="6992"/>
  <c r="Q6" i="7009" l="1"/>
  <c r="C69" i="6847"/>
  <c r="AN7" i="6992"/>
  <c r="F28" i="6850" s="1"/>
  <c r="L5" i="6994"/>
  <c r="F4" i="6850"/>
  <c r="F5" i="6850" l="1"/>
  <c r="F7" i="6850"/>
  <c r="F6" i="6850"/>
  <c r="C70" i="6847"/>
  <c r="AT22" i="7061" s="1"/>
  <c r="L6" i="6995"/>
  <c r="E4" i="6892" l="1"/>
  <c r="D4" i="6892" s="1"/>
  <c r="C71" i="6847"/>
  <c r="AG6" i="7005"/>
  <c r="L7" i="6995"/>
  <c r="AO12" i="7066" l="1"/>
  <c r="AU14" i="7063"/>
  <c r="AT28" i="7061"/>
  <c r="K14" i="7052"/>
  <c r="M10" i="7012"/>
  <c r="N15" i="7038"/>
  <c r="CA15" i="7026"/>
  <c r="J5" i="7025"/>
  <c r="Q22" i="7021"/>
  <c r="C72" i="6847"/>
  <c r="Q25" i="7008" s="1"/>
  <c r="L8" i="6995"/>
  <c r="BA14" i="6999"/>
  <c r="C73" i="6847" l="1"/>
  <c r="L9" i="6995"/>
  <c r="C74" i="6847" l="1"/>
  <c r="L17" i="7068" s="1"/>
  <c r="L10" i="6995"/>
  <c r="C75" i="6847" l="1"/>
  <c r="L21" i="7068" s="1"/>
  <c r="L13" i="6995"/>
  <c r="C76" i="6847" l="1"/>
  <c r="L20" i="7068" s="1"/>
  <c r="L14" i="6995"/>
  <c r="C77" i="6847" l="1"/>
  <c r="L18" i="7068" s="1"/>
  <c r="L15" i="6995"/>
  <c r="C78" i="6847" l="1"/>
  <c r="L18" i="6995"/>
  <c r="K36" i="7017" l="1"/>
  <c r="J7" i="7025"/>
  <c r="C79" i="6847"/>
  <c r="L21" i="6995"/>
  <c r="AT21" i="7004"/>
  <c r="C80" i="6847" l="1"/>
  <c r="L25" i="6995"/>
  <c r="Q32" i="7008" l="1"/>
  <c r="J6" i="7025"/>
  <c r="C81" i="6847"/>
  <c r="L27" i="6995"/>
  <c r="C82" i="6847" l="1"/>
  <c r="L32" i="6995"/>
  <c r="C83" i="6847" l="1"/>
  <c r="AU20" i="7063" s="1"/>
  <c r="L33" i="6995"/>
  <c r="M15" i="7037" l="1"/>
  <c r="AI29" i="7062"/>
  <c r="K29" i="7052"/>
  <c r="C84" i="6847"/>
  <c r="AG67" i="7005"/>
  <c r="L34" i="6995"/>
  <c r="W33" i="2" s="1"/>
  <c r="M3" i="7036" l="1"/>
  <c r="AI3" i="7058"/>
  <c r="W13" i="2"/>
  <c r="W25" i="2"/>
  <c r="W28" i="2"/>
  <c r="W17" i="2"/>
  <c r="W83" i="2"/>
  <c r="W316" i="2"/>
  <c r="W21" i="2"/>
  <c r="W230" i="2"/>
  <c r="W355" i="2"/>
  <c r="W44" i="2"/>
  <c r="W27" i="2"/>
  <c r="W57" i="2"/>
  <c r="W18" i="2"/>
  <c r="W8" i="2"/>
  <c r="W208" i="2"/>
  <c r="W112" i="2"/>
  <c r="W3" i="2"/>
  <c r="W52" i="2"/>
  <c r="W39" i="2"/>
  <c r="W48" i="2"/>
  <c r="W211" i="2"/>
  <c r="W89" i="2"/>
  <c r="W135" i="2"/>
  <c r="W655" i="2"/>
  <c r="W26" i="2"/>
  <c r="W29" i="2"/>
  <c r="W209" i="2"/>
  <c r="W257" i="2"/>
  <c r="W63" i="2"/>
  <c r="W66" i="2"/>
  <c r="W15" i="2"/>
  <c r="W450" i="2"/>
  <c r="W462" i="2"/>
  <c r="W40" i="2"/>
  <c r="W583" i="2"/>
  <c r="W620" i="2"/>
  <c r="W619" i="2"/>
  <c r="W258" i="2"/>
  <c r="W110" i="2"/>
  <c r="W59" i="2"/>
  <c r="W54" i="2"/>
  <c r="W16" i="2"/>
  <c r="W42" i="2"/>
  <c r="W24" i="2"/>
  <c r="W210" i="2"/>
  <c r="W645" i="2"/>
  <c r="W37" i="2"/>
  <c r="W161" i="2"/>
  <c r="W34" i="2"/>
  <c r="W11" i="2"/>
  <c r="W36" i="2"/>
  <c r="W73" i="2"/>
  <c r="W160" i="2"/>
  <c r="W47" i="2"/>
  <c r="W168" i="2"/>
  <c r="W92" i="2"/>
  <c r="W113" i="2"/>
  <c r="W45" i="2"/>
  <c r="W46" i="2"/>
  <c r="W50" i="2"/>
  <c r="W30" i="2"/>
  <c r="W362" i="2"/>
  <c r="W503" i="2"/>
  <c r="W32" i="2"/>
  <c r="W23" i="2"/>
  <c r="W35" i="2"/>
  <c r="W290" i="2"/>
  <c r="W31" i="2"/>
  <c r="W474" i="2"/>
  <c r="W6" i="2"/>
  <c r="W111" i="2"/>
  <c r="W225" i="2"/>
  <c r="W91" i="2"/>
  <c r="W184" i="2"/>
  <c r="W268" i="2"/>
  <c r="W198" i="2"/>
  <c r="W19" i="2"/>
  <c r="W22" i="2"/>
  <c r="W43" i="2"/>
  <c r="W20" i="2"/>
  <c r="W9" i="2"/>
  <c r="W62" i="2"/>
  <c r="W5" i="2"/>
  <c r="W264" i="2"/>
  <c r="W76" i="2"/>
  <c r="W38" i="2"/>
  <c r="W58" i="2"/>
  <c r="C85" i="6847"/>
  <c r="AG4" i="7003"/>
  <c r="L3" i="6994"/>
  <c r="M5" i="7036" l="1"/>
  <c r="AI4" i="7058"/>
  <c r="K5" i="7053"/>
  <c r="C86" i="6847"/>
  <c r="L4" i="6994"/>
  <c r="AG6" i="7003"/>
  <c r="H23" i="6892"/>
  <c r="G23" i="6892" s="1"/>
  <c r="M7" i="7036" l="1"/>
  <c r="CA15" i="7027"/>
  <c r="C87" i="6847"/>
  <c r="P6" i="7050" s="1"/>
  <c r="L6" i="6994"/>
  <c r="N5" i="7040" l="1"/>
  <c r="CA10" i="7027"/>
  <c r="C88" i="6847"/>
  <c r="BA9" i="6998"/>
  <c r="AG10" i="7003"/>
  <c r="L7" i="6994"/>
  <c r="C89" i="6847" l="1"/>
  <c r="L8" i="6994"/>
  <c r="C90" i="6847" l="1"/>
  <c r="L9" i="6994"/>
  <c r="W28" i="6850" s="1"/>
  <c r="W16" i="6850" l="1"/>
  <c r="W4" i="6850"/>
  <c r="I4" i="7042"/>
  <c r="AI5" i="7058"/>
  <c r="W15" i="6850"/>
  <c r="W65" i="6850"/>
  <c r="W14" i="6850"/>
  <c r="W7" i="6850"/>
  <c r="W93" i="6850"/>
  <c r="W92" i="6850"/>
  <c r="W6" i="6850"/>
  <c r="W18" i="6850"/>
  <c r="W5" i="6850"/>
  <c r="C91" i="6847"/>
  <c r="AU5" i="7063" s="1"/>
  <c r="AG3" i="7003"/>
  <c r="I2" i="6997"/>
  <c r="Q50" i="7021" l="1"/>
  <c r="C92" i="6847"/>
  <c r="AU4" i="7063" s="1"/>
  <c r="DK6" i="6996"/>
  <c r="X5" i="6850"/>
  <c r="X7" i="6850"/>
  <c r="X14" i="6850"/>
  <c r="X15" i="6850"/>
  <c r="X65" i="6850"/>
  <c r="X28" i="6850"/>
  <c r="X4" i="6850"/>
  <c r="X16" i="6850"/>
  <c r="X93" i="6850"/>
  <c r="X18" i="6850"/>
  <c r="X92" i="6850"/>
  <c r="X6" i="6850"/>
  <c r="E23" i="6892"/>
  <c r="D23" i="6892" s="1"/>
  <c r="AT18" i="7061" l="1"/>
  <c r="Q3" i="7008"/>
  <c r="AB7" i="2" s="1"/>
  <c r="M10" i="7037"/>
  <c r="I7" i="7043"/>
  <c r="K4" i="7017"/>
  <c r="K3" i="7046"/>
  <c r="Q16" i="7021"/>
  <c r="C23" i="6892"/>
  <c r="C93" i="6847"/>
  <c r="AT14" i="7061" s="1"/>
  <c r="DK7" i="6996"/>
  <c r="AT15" i="7004"/>
  <c r="E24" i="6892"/>
  <c r="D24" i="6892" s="1"/>
  <c r="X17" i="6892"/>
  <c r="M12" i="7037" l="1"/>
  <c r="Q11" i="7021"/>
  <c r="K6" i="7017"/>
  <c r="C94" i="6847"/>
  <c r="AU8" i="7063" s="1"/>
  <c r="DK9" i="6996"/>
  <c r="AT7" i="7004"/>
  <c r="AG17" i="6892"/>
  <c r="O17" i="6892"/>
  <c r="V31" i="6892"/>
  <c r="M31" i="6892"/>
  <c r="AT29" i="7061" l="1"/>
  <c r="K9" i="7017"/>
  <c r="K6" i="7046"/>
  <c r="C95" i="6847"/>
  <c r="AO16" i="7066" s="1"/>
  <c r="AT20" i="7004"/>
  <c r="DK11" i="6996"/>
  <c r="C7" i="6850"/>
  <c r="B5" i="6850"/>
  <c r="B7" i="6850"/>
  <c r="C5" i="6850"/>
  <c r="CA13" i="7026" l="1"/>
  <c r="AT52" i="7061"/>
  <c r="C96" i="6847"/>
  <c r="AT29" i="7004"/>
  <c r="DK12" i="6996"/>
  <c r="K12" i="7017" l="1"/>
  <c r="AI6" i="7062"/>
  <c r="K43" i="7052"/>
  <c r="C97" i="6847"/>
  <c r="DK13" i="6996"/>
  <c r="K30" i="7017" l="1"/>
  <c r="AT6" i="7061"/>
  <c r="K44" i="7052"/>
  <c r="C98" i="6847"/>
  <c r="DK14" i="6996"/>
  <c r="AT16" i="7004"/>
  <c r="AT5" i="7061" l="1"/>
  <c r="K45" i="7052"/>
  <c r="C99" i="6847"/>
  <c r="AU24" i="7063" s="1"/>
  <c r="DK15" i="6996"/>
  <c r="AT17" i="7004"/>
  <c r="K22" i="7017" l="1"/>
  <c r="AI18" i="7062"/>
  <c r="K27" i="7052"/>
  <c r="C100" i="6847"/>
  <c r="AU25" i="7063" s="1"/>
  <c r="AG23" i="7005"/>
  <c r="DK21" i="6996"/>
  <c r="AI19" i="7062" l="1"/>
  <c r="K28" i="7052"/>
  <c r="M20" i="7037"/>
  <c r="I29" i="7043"/>
  <c r="K23" i="7017"/>
  <c r="C101" i="6847"/>
  <c r="AG24" i="7005"/>
  <c r="DK22" i="6996"/>
  <c r="I30" i="7043" l="1"/>
  <c r="AI94" i="7062"/>
  <c r="C102" i="6847"/>
  <c r="DK23" i="6996"/>
  <c r="AG26" i="7005"/>
  <c r="I32" i="7043" l="1"/>
  <c r="AI90" i="7062"/>
  <c r="C103" i="6847"/>
  <c r="AG27" i="7005"/>
  <c r="DK24" i="6996"/>
  <c r="X33" i="2" s="1"/>
  <c r="M3" i="7045" l="1"/>
  <c r="P2" i="7051"/>
  <c r="X25" i="2"/>
  <c r="X28" i="2"/>
  <c r="X110" i="2"/>
  <c r="X18" i="2"/>
  <c r="X19" i="2"/>
  <c r="X11" i="2"/>
  <c r="X22" i="2"/>
  <c r="X37" i="2"/>
  <c r="X44" i="2"/>
  <c r="M5" i="7012"/>
  <c r="K2" i="7010"/>
  <c r="X184" i="2"/>
  <c r="X462" i="2"/>
  <c r="X6" i="2"/>
  <c r="X168" i="2"/>
  <c r="X474" i="2"/>
  <c r="X63" i="2"/>
  <c r="X92" i="2"/>
  <c r="X29" i="2"/>
  <c r="X112" i="2"/>
  <c r="X52" i="2"/>
  <c r="X211" i="2"/>
  <c r="X225" i="2"/>
  <c r="X268" i="2"/>
  <c r="X73" i="2"/>
  <c r="X209" i="2"/>
  <c r="X32" i="2"/>
  <c r="X91" i="2"/>
  <c r="X10" i="2"/>
  <c r="X258" i="2"/>
  <c r="X59" i="2"/>
  <c r="X40" i="2"/>
  <c r="X161" i="2"/>
  <c r="X160" i="2"/>
  <c r="X43" i="2"/>
  <c r="X31" i="2"/>
  <c r="X198" i="2"/>
  <c r="X30" i="2"/>
  <c r="X316" i="2"/>
  <c r="X34" i="2"/>
  <c r="X450" i="2"/>
  <c r="X257" i="2"/>
  <c r="X54" i="2"/>
  <c r="X645" i="2"/>
  <c r="X264" i="2"/>
  <c r="X290" i="2"/>
  <c r="X57" i="2"/>
  <c r="X15" i="2"/>
  <c r="X362" i="2"/>
  <c r="X26" i="2"/>
  <c r="X583" i="2"/>
  <c r="X46" i="2"/>
  <c r="X27" i="2"/>
  <c r="X42" i="2"/>
  <c r="X230" i="2"/>
  <c r="X7" i="2"/>
  <c r="X45" i="2"/>
  <c r="X58" i="2"/>
  <c r="X62" i="2"/>
  <c r="X210" i="2"/>
  <c r="X39" i="2"/>
  <c r="X23" i="2"/>
  <c r="X35" i="2"/>
  <c r="X5" i="2"/>
  <c r="X135" i="2"/>
  <c r="X50" i="2"/>
  <c r="X66" i="2"/>
  <c r="X38" i="2"/>
  <c r="X8" i="2"/>
  <c r="X619" i="2"/>
  <c r="X111" i="2"/>
  <c r="X503" i="2"/>
  <c r="X355" i="2"/>
  <c r="X21" i="2"/>
  <c r="X208" i="2"/>
  <c r="X17" i="2"/>
  <c r="X48" i="2"/>
  <c r="X113" i="2"/>
  <c r="X36" i="2"/>
  <c r="X16" i="2"/>
  <c r="X13" i="2"/>
  <c r="X76" i="2"/>
  <c r="X89" i="2"/>
  <c r="X655" i="2"/>
  <c r="X20" i="2"/>
  <c r="X47" i="2"/>
  <c r="X620" i="2"/>
  <c r="X83" i="2"/>
  <c r="X24" i="2"/>
  <c r="C104" i="6847"/>
  <c r="P9" i="7033" s="1"/>
  <c r="BA4" i="6999"/>
  <c r="AQ5" i="2" l="1"/>
  <c r="AQ9" i="2"/>
  <c r="AQ10" i="2"/>
  <c r="AQ7" i="2"/>
  <c r="AC7" i="2"/>
  <c r="AC30" i="2"/>
  <c r="AD6" i="2"/>
  <c r="AD30" i="2"/>
  <c r="AD16" i="2"/>
  <c r="AD10" i="2"/>
  <c r="AD3" i="2"/>
  <c r="G10" i="2"/>
  <c r="G6" i="2"/>
  <c r="G7" i="2"/>
  <c r="H24" i="6892"/>
  <c r="G24" i="6892" s="1"/>
  <c r="C105" i="6847"/>
  <c r="L16" i="7055" s="1"/>
  <c r="AT25" i="7004"/>
  <c r="BA9" i="6999"/>
  <c r="AD5" i="7041" l="1"/>
  <c r="M6" i="7045"/>
  <c r="C24" i="6892"/>
  <c r="C106" i="6847"/>
  <c r="BA10" i="6999"/>
  <c r="AO14" i="7066" l="1"/>
  <c r="AU9" i="7063"/>
  <c r="P8" i="7051"/>
  <c r="Q9" i="7008"/>
  <c r="I8" i="7043"/>
  <c r="Q6" i="7031"/>
  <c r="Q15" i="7021"/>
  <c r="K35" i="7017"/>
  <c r="AD9" i="7041"/>
  <c r="M4" i="7037"/>
  <c r="P4" i="7033"/>
  <c r="C107" i="6847"/>
  <c r="L17" i="7055" s="1"/>
  <c r="BA11" i="6999"/>
  <c r="N9" i="2" l="1"/>
  <c r="J17" i="7019"/>
  <c r="AD17" i="7041"/>
  <c r="M29" i="7045"/>
  <c r="Q15" i="7031"/>
  <c r="C108" i="6847"/>
  <c r="L6" i="7055" s="1"/>
  <c r="BA16" i="6999"/>
  <c r="G30" i="2"/>
  <c r="C109" i="6847" l="1"/>
  <c r="BA17" i="6999"/>
  <c r="C110" i="6847" l="1"/>
  <c r="BA21" i="6999"/>
  <c r="C111" i="6847" l="1"/>
  <c r="L22" i="7055" s="1"/>
  <c r="EN13" i="7006"/>
  <c r="BA23" i="6999"/>
  <c r="AD34" i="7041" l="1"/>
  <c r="P15" i="7034"/>
  <c r="C112" i="6847"/>
  <c r="BA24" i="6999"/>
  <c r="M18" i="7012" l="1"/>
  <c r="I11" i="7043"/>
  <c r="H11" i="7029"/>
  <c r="CA23" i="7026"/>
  <c r="Q30" i="7021"/>
  <c r="C113" i="6847"/>
  <c r="L37" i="7055" s="1"/>
  <c r="BA27" i="6999"/>
  <c r="AD15" i="2" l="1"/>
  <c r="P9" i="7034"/>
  <c r="Q14" i="7031"/>
  <c r="J11" i="7019"/>
  <c r="C114" i="6847"/>
  <c r="AD38" i="7041" s="1"/>
  <c r="BA32" i="6999"/>
  <c r="C115" i="6847" l="1"/>
  <c r="BA33" i="6999"/>
  <c r="M23" i="7045" l="1"/>
  <c r="L34" i="7055"/>
  <c r="C116" i="6847"/>
  <c r="BA35" i="6999"/>
  <c r="M24" i="7045" l="1"/>
  <c r="L35" i="7055"/>
  <c r="C117" i="6847"/>
  <c r="BA36" i="6999"/>
  <c r="H13" i="7056" l="1"/>
  <c r="P20" i="7051"/>
  <c r="U27" i="7014"/>
  <c r="AD37" i="7041"/>
  <c r="P25" i="7034"/>
  <c r="Q30" i="7031"/>
  <c r="C118" i="6847"/>
  <c r="EN20" i="7006"/>
  <c r="BA38" i="6999"/>
  <c r="P23" i="7034" l="1"/>
  <c r="M28" i="7045"/>
  <c r="C119" i="6847"/>
  <c r="BA39" i="6999"/>
  <c r="J20" i="7019" l="1"/>
  <c r="P22" i="7034"/>
  <c r="M27" i="7045"/>
  <c r="AD39" i="7041"/>
  <c r="C120" i="6847"/>
  <c r="BA40" i="6999"/>
  <c r="P21" i="7034" l="1"/>
  <c r="L29" i="7055"/>
  <c r="P18" i="7051"/>
  <c r="C121" i="6847"/>
  <c r="EN17" i="7006"/>
  <c r="BA41" i="6999"/>
  <c r="C122" i="6847" l="1"/>
  <c r="P11" i="7051" s="1"/>
  <c r="BA42" i="6999"/>
  <c r="C123" i="6847" l="1"/>
  <c r="L4" i="7054" s="1"/>
  <c r="BA44" i="6999"/>
  <c r="M4" i="7044" l="1"/>
  <c r="AD6" i="7039"/>
  <c r="J7" i="7018"/>
  <c r="Q2" i="7030"/>
  <c r="G9" i="2"/>
  <c r="G35" i="2"/>
  <c r="C124" i="6847"/>
  <c r="BA2" i="6998"/>
  <c r="C125" i="6847" l="1"/>
  <c r="L9" i="7054" s="1"/>
  <c r="EN6" i="7007"/>
  <c r="BA6" i="6998"/>
  <c r="J6" i="7018" l="1"/>
  <c r="P7" i="7035"/>
  <c r="C126" i="6847"/>
  <c r="AO6" i="7065" s="1"/>
  <c r="BA7" i="6998"/>
  <c r="AT3" i="7059" l="1"/>
  <c r="P2" i="7050"/>
  <c r="K3" i="7053"/>
  <c r="M2" i="7013"/>
  <c r="AD4" i="7039"/>
  <c r="Q7" i="7020"/>
  <c r="M3" i="7044"/>
  <c r="K3" i="7016"/>
  <c r="Q2" i="7009"/>
  <c r="C127" i="6847"/>
  <c r="BA8" i="6998"/>
  <c r="J94" i="6850" l="1"/>
  <c r="J95" i="6850"/>
  <c r="AD95" i="6850"/>
  <c r="AD94" i="6850"/>
  <c r="Q5" i="6850"/>
  <c r="J76" i="6850"/>
  <c r="J84" i="6850"/>
  <c r="J83" i="6850"/>
  <c r="J74" i="6850"/>
  <c r="J78" i="6850"/>
  <c r="J64" i="6850"/>
  <c r="J63" i="6850"/>
  <c r="J62" i="6850"/>
  <c r="J73" i="6850"/>
  <c r="J69" i="6850"/>
  <c r="J54" i="6850"/>
  <c r="J58" i="6850"/>
  <c r="J51" i="6850"/>
  <c r="J82" i="6850"/>
  <c r="J80" i="6850"/>
  <c r="J66" i="6850"/>
  <c r="J60" i="6850"/>
  <c r="J56" i="6850"/>
  <c r="J39" i="6850"/>
  <c r="AD74" i="6850"/>
  <c r="AD84" i="6850"/>
  <c r="AD83" i="6850"/>
  <c r="AD80" i="6850"/>
  <c r="AD69" i="6850"/>
  <c r="AD82" i="6850"/>
  <c r="AD73" i="6850"/>
  <c r="AD63" i="6850"/>
  <c r="AD62" i="6850"/>
  <c r="AD60" i="6850"/>
  <c r="AD66" i="6850"/>
  <c r="AD58" i="6850"/>
  <c r="AD54" i="6850"/>
  <c r="AD51" i="6850"/>
  <c r="AD78" i="6850"/>
  <c r="AD76" i="6850"/>
  <c r="AD56" i="6850"/>
  <c r="AD39" i="6850"/>
  <c r="AD64" i="6850"/>
  <c r="J53" i="6850"/>
  <c r="J85" i="6850"/>
  <c r="J71" i="6850"/>
  <c r="AD70" i="6850"/>
  <c r="AD85" i="6850"/>
  <c r="AD53" i="6850"/>
  <c r="AD71" i="6850"/>
  <c r="AD81" i="6850"/>
  <c r="J72" i="6850"/>
  <c r="J70" i="6850"/>
  <c r="AD42" i="6850"/>
  <c r="AD65" i="6850"/>
  <c r="AD46" i="6850"/>
  <c r="AD47" i="6850"/>
  <c r="AD6" i="6850"/>
  <c r="AD79" i="6850"/>
  <c r="AD72" i="6850"/>
  <c r="AD13" i="6850"/>
  <c r="AD34" i="6850"/>
  <c r="AD19" i="6850"/>
  <c r="AD18" i="6850"/>
  <c r="AD77" i="6850"/>
  <c r="AD22" i="6850"/>
  <c r="AD67" i="6850"/>
  <c r="AD40" i="6850"/>
  <c r="AD32" i="6850"/>
  <c r="AD21" i="6850"/>
  <c r="AD4" i="6850"/>
  <c r="AD88" i="6850"/>
  <c r="AD48" i="6850"/>
  <c r="AD29" i="6850"/>
  <c r="AD16" i="6850"/>
  <c r="AD96" i="6850"/>
  <c r="AD8" i="6850"/>
  <c r="AD89" i="6850"/>
  <c r="AD37" i="6850"/>
  <c r="AD91" i="6850"/>
  <c r="AD61" i="6850"/>
  <c r="AD93" i="6850"/>
  <c r="AD9" i="6850"/>
  <c r="AD45" i="6850"/>
  <c r="AD7" i="6850"/>
  <c r="AD49" i="6850"/>
  <c r="AD38" i="6850"/>
  <c r="AD87" i="6850"/>
  <c r="AD14" i="6850"/>
  <c r="AD55" i="6850"/>
  <c r="AD20" i="6850"/>
  <c r="AD30" i="6850"/>
  <c r="AD28" i="6850"/>
  <c r="AD57" i="6850"/>
  <c r="AD27" i="6850"/>
  <c r="AD5" i="6850"/>
  <c r="AD86" i="6850"/>
  <c r="AD50" i="6850"/>
  <c r="AD3" i="6850"/>
  <c r="AD35" i="6850"/>
  <c r="AD44" i="6850"/>
  <c r="AD25" i="6850"/>
  <c r="AD90" i="6850"/>
  <c r="AD59" i="6850"/>
  <c r="AD24" i="6850"/>
  <c r="AD92" i="6850"/>
  <c r="AD26" i="6850"/>
  <c r="AD15" i="6850"/>
  <c r="AD23" i="6850"/>
  <c r="AD43" i="6850"/>
  <c r="M9" i="7044"/>
  <c r="P6" i="7035"/>
  <c r="J79" i="6850"/>
  <c r="J88" i="6850"/>
  <c r="J18" i="6850"/>
  <c r="J20" i="6850"/>
  <c r="J67" i="6850"/>
  <c r="J32" i="6850"/>
  <c r="J38" i="6850"/>
  <c r="J86" i="6850"/>
  <c r="J14" i="6850"/>
  <c r="J87" i="6850"/>
  <c r="J19" i="6850"/>
  <c r="J96" i="6850"/>
  <c r="J61" i="6850"/>
  <c r="J34" i="6850"/>
  <c r="J90" i="6850"/>
  <c r="J65" i="6850"/>
  <c r="J59" i="6850"/>
  <c r="J21" i="6850"/>
  <c r="J93" i="6850"/>
  <c r="J55" i="6850"/>
  <c r="J57" i="6850"/>
  <c r="J13" i="6850"/>
  <c r="J44" i="6850"/>
  <c r="J35" i="6850"/>
  <c r="J15" i="6850"/>
  <c r="J26" i="6850"/>
  <c r="J24" i="6850"/>
  <c r="J89" i="6850"/>
  <c r="J3" i="6850"/>
  <c r="J37" i="6850"/>
  <c r="J7" i="6850"/>
  <c r="J40" i="6850"/>
  <c r="J48" i="6850"/>
  <c r="J47" i="6850"/>
  <c r="J9" i="6850"/>
  <c r="J23" i="6850"/>
  <c r="J92" i="6850"/>
  <c r="J29" i="6850"/>
  <c r="J4" i="6850"/>
  <c r="J42" i="6850"/>
  <c r="J25" i="6850"/>
  <c r="J22" i="6850"/>
  <c r="J77" i="6850"/>
  <c r="J81" i="6850"/>
  <c r="J27" i="6850"/>
  <c r="J5" i="6850"/>
  <c r="J46" i="6850"/>
  <c r="J49" i="6850"/>
  <c r="J30" i="6850"/>
  <c r="J91" i="6850"/>
  <c r="J43" i="6850"/>
  <c r="J28" i="6850"/>
  <c r="J50" i="6850"/>
  <c r="J6" i="6850"/>
  <c r="J45" i="6850"/>
  <c r="J8" i="6850"/>
  <c r="J16" i="6850"/>
  <c r="C128" i="6847"/>
  <c r="BA10" i="6998"/>
  <c r="E29" i="6892" l="1"/>
  <c r="D29" i="6892" s="1"/>
  <c r="E8" i="6892"/>
  <c r="D8" i="6892" s="1"/>
  <c r="C129" i="6847"/>
  <c r="BA11" i="6998"/>
  <c r="L12" i="7054" l="1"/>
  <c r="P9" i="7050"/>
  <c r="Q8" i="7030"/>
  <c r="AD10" i="7039"/>
  <c r="J9" i="7018"/>
  <c r="CA12" i="7027"/>
  <c r="C130" i="6847"/>
  <c r="EN7" i="7007"/>
  <c r="BA12" i="6998"/>
  <c r="C131" i="6847" l="1"/>
  <c r="BA13" i="6998"/>
  <c r="G3" i="6850" s="1"/>
  <c r="G34" i="6850" l="1"/>
  <c r="G6" i="6850"/>
  <c r="G5" i="6850"/>
  <c r="G32" i="6850"/>
  <c r="G7" i="6850"/>
  <c r="G8" i="6850"/>
  <c r="G50" i="6850"/>
  <c r="G14" i="6850"/>
  <c r="G27" i="6850"/>
  <c r="H2" i="7028"/>
  <c r="H2" i="7023"/>
  <c r="U6" i="7015"/>
  <c r="G91" i="6850"/>
  <c r="G16" i="6850"/>
  <c r="G92" i="6850"/>
  <c r="G28" i="6850"/>
  <c r="G65" i="6850"/>
  <c r="G93" i="6850"/>
  <c r="G9" i="6850"/>
  <c r="G15" i="6850"/>
  <c r="G19" i="6850"/>
  <c r="G4" i="6850"/>
  <c r="G18" i="6850"/>
  <c r="G22" i="6850"/>
  <c r="C132" i="6847"/>
  <c r="J3" i="7001"/>
  <c r="U3" i="7015" l="1"/>
  <c r="P5" i="7035"/>
  <c r="E5" i="6892"/>
  <c r="D5" i="6892" s="1"/>
  <c r="C133" i="6847"/>
  <c r="J4" i="7001"/>
  <c r="Y65" i="6850" s="1"/>
  <c r="EN9" i="7007"/>
  <c r="J4" i="7049" l="1"/>
  <c r="K4" i="7052"/>
  <c r="AT7" i="7061"/>
  <c r="H2" i="7056"/>
  <c r="Y19" i="6850"/>
  <c r="U3" i="7014"/>
  <c r="I4" i="7043"/>
  <c r="AD4" i="7041"/>
  <c r="M6" i="7037"/>
  <c r="H2" i="7029"/>
  <c r="P3" i="7034"/>
  <c r="K3" i="7017"/>
  <c r="Q3" i="7031"/>
  <c r="Y27" i="6850"/>
  <c r="Y22" i="6850"/>
  <c r="Y93" i="6850"/>
  <c r="Y92" i="6850"/>
  <c r="Y9" i="6850"/>
  <c r="Y28" i="6850"/>
  <c r="Y16" i="6850"/>
  <c r="Y14" i="6850"/>
  <c r="Y5" i="6850"/>
  <c r="Y91" i="6850"/>
  <c r="C134" i="6847"/>
  <c r="L7" i="7055" s="1"/>
  <c r="AT12" i="7004"/>
  <c r="J5" i="7000"/>
  <c r="Y15" i="6850"/>
  <c r="Y8" i="6850"/>
  <c r="Y6" i="6850"/>
  <c r="Y3" i="6850"/>
  <c r="Y18" i="6850"/>
  <c r="Y34" i="6850"/>
  <c r="Y32" i="6850"/>
  <c r="Y50" i="6850"/>
  <c r="Y7" i="6850"/>
  <c r="Y4" i="6850"/>
  <c r="Q6" i="2" l="1"/>
  <c r="Q23" i="2"/>
  <c r="AT3" i="2"/>
  <c r="I8" i="2"/>
  <c r="I7" i="2"/>
  <c r="M4" i="7045"/>
  <c r="P3" i="7033"/>
  <c r="M7" i="2"/>
  <c r="M15" i="2"/>
  <c r="M8" i="2"/>
  <c r="N8" i="2"/>
  <c r="O66" i="2"/>
  <c r="O7" i="2"/>
  <c r="O16" i="2"/>
  <c r="O30" i="2"/>
  <c r="AJ7" i="2"/>
  <c r="AH8" i="2"/>
  <c r="E25" i="6892"/>
  <c r="D25" i="6892" s="1"/>
  <c r="C135" i="6847"/>
  <c r="J6" i="7000"/>
  <c r="J7" i="7049" l="1"/>
  <c r="H7" i="7056"/>
  <c r="U14" i="7014"/>
  <c r="J7" i="7019"/>
  <c r="H6" i="7029"/>
  <c r="P5" i="7033"/>
  <c r="AI9" i="2" s="1"/>
  <c r="AM3" i="2"/>
  <c r="AM16" i="2"/>
  <c r="AM9" i="2"/>
  <c r="AM66" i="2"/>
  <c r="C136" i="6847"/>
  <c r="J7" i="7000"/>
  <c r="H12" i="7029" l="1"/>
  <c r="K8" i="7017"/>
  <c r="C137" i="6847"/>
  <c r="J8" i="7000"/>
  <c r="AT19" i="7004"/>
  <c r="U13" i="7014" l="1"/>
  <c r="H5" i="7029"/>
  <c r="P7" i="7033"/>
  <c r="C138" i="6847"/>
  <c r="J9" i="7000"/>
  <c r="J6" i="7049" l="1"/>
  <c r="H4" i="7056"/>
  <c r="U10" i="7014"/>
  <c r="J6" i="7019"/>
  <c r="H4" i="7029"/>
  <c r="P8" i="7033"/>
  <c r="C139" i="6847"/>
  <c r="J10" i="7000"/>
  <c r="J8" i="7049" l="1"/>
  <c r="L14" i="7055"/>
  <c r="H6" i="7056"/>
  <c r="K26" i="7052"/>
  <c r="Q10" i="7008"/>
  <c r="H4" i="7024"/>
  <c r="H7" i="7029"/>
  <c r="Q14" i="7021"/>
  <c r="M26" i="7037"/>
  <c r="CA34" i="7026"/>
  <c r="AE58" i="2"/>
  <c r="AE16" i="2"/>
  <c r="AE15" i="2"/>
  <c r="C140" i="6847"/>
  <c r="AO33" i="7066" s="1"/>
  <c r="EN8" i="7006"/>
  <c r="J12" i="7000"/>
  <c r="Q20" i="7021" l="1"/>
  <c r="CA16" i="7026"/>
  <c r="C141" i="6847"/>
  <c r="H9" i="7056" s="1"/>
  <c r="AT24" i="7004"/>
  <c r="J13" i="7000"/>
  <c r="H5" i="7024" l="1"/>
  <c r="H10" i="7029"/>
  <c r="C142" i="6847"/>
  <c r="J14" i="7000"/>
  <c r="C143" i="6847" l="1"/>
  <c r="AT75" i="7004"/>
  <c r="J15" i="7000"/>
  <c r="C144" i="6847" l="1"/>
  <c r="U20" i="7014" s="1"/>
  <c r="J16" i="7000"/>
  <c r="C145" i="6847" l="1"/>
  <c r="J18" i="7000"/>
  <c r="J3" i="7049" l="1"/>
  <c r="AT12" i="7061"/>
  <c r="C146" i="6847"/>
  <c r="J19" i="7000"/>
  <c r="AP8" i="2" l="1"/>
  <c r="C147" i="6847"/>
  <c r="J20" i="7000"/>
  <c r="C148" i="6847" l="1"/>
  <c r="J21" i="7000"/>
  <c r="C149" i="6847" l="1"/>
  <c r="AT8" i="7059" s="1"/>
  <c r="J22" i="7000"/>
  <c r="Y33" i="2" s="1"/>
  <c r="Y28" i="2" l="1"/>
  <c r="Y4" i="2"/>
  <c r="Y5" i="2"/>
  <c r="Y69" i="2"/>
  <c r="Y78" i="2"/>
  <c r="Y80" i="2"/>
  <c r="Y64" i="2"/>
  <c r="Y16" i="2"/>
  <c r="Y14" i="2"/>
  <c r="Y139" i="2"/>
  <c r="Y44" i="2"/>
  <c r="Y67" i="2"/>
  <c r="Y62" i="2"/>
  <c r="Y210" i="2"/>
  <c r="Y39" i="2"/>
  <c r="Y66" i="2"/>
  <c r="Y24" i="2"/>
  <c r="Y208" i="2"/>
  <c r="Y74" i="2"/>
  <c r="Y264" i="2"/>
  <c r="Y503" i="2"/>
  <c r="Y30" i="2"/>
  <c r="Y42" i="2"/>
  <c r="Y186" i="2"/>
  <c r="Y50" i="2"/>
  <c r="Y90" i="2"/>
  <c r="Y9" i="2"/>
  <c r="Y36" i="2"/>
  <c r="Y230" i="2"/>
  <c r="Y121" i="2"/>
  <c r="Y184" i="2"/>
  <c r="Y168" i="2"/>
  <c r="Y76" i="2"/>
  <c r="Y87" i="2"/>
  <c r="Y236" i="2"/>
  <c r="Y161" i="2"/>
  <c r="Y655" i="2"/>
  <c r="Y34" i="2"/>
  <c r="Y15" i="2"/>
  <c r="Y37" i="2"/>
  <c r="Y43" i="2"/>
  <c r="Y32" i="2"/>
  <c r="Y185" i="2"/>
  <c r="Y91" i="2"/>
  <c r="Y593" i="2"/>
  <c r="Y89" i="2"/>
  <c r="Y53" i="2"/>
  <c r="Y645" i="2"/>
  <c r="Y45" i="2"/>
  <c r="Y462" i="2"/>
  <c r="Y224" i="2"/>
  <c r="Y58" i="2"/>
  <c r="Y73" i="2"/>
  <c r="Y46" i="2"/>
  <c r="Y57" i="2"/>
  <c r="Y63" i="2"/>
  <c r="Y111" i="2"/>
  <c r="Y65" i="2"/>
  <c r="Y40" i="2"/>
  <c r="Y48" i="2"/>
  <c r="Y583" i="2"/>
  <c r="Y257" i="2"/>
  <c r="Y112" i="2"/>
  <c r="Y160" i="2"/>
  <c r="Y29" i="2"/>
  <c r="Y56" i="2"/>
  <c r="Y620" i="2"/>
  <c r="Y49" i="2"/>
  <c r="Y13" i="2"/>
  <c r="Y225" i="2"/>
  <c r="Y114" i="2"/>
  <c r="Y226" i="2"/>
  <c r="Y10" i="2"/>
  <c r="Y54" i="2"/>
  <c r="Y22" i="2"/>
  <c r="Y527" i="2"/>
  <c r="Y75" i="2"/>
  <c r="Y258" i="2"/>
  <c r="Y133" i="2"/>
  <c r="Y355" i="2"/>
  <c r="Y72" i="2"/>
  <c r="Y290" i="2"/>
  <c r="Y316" i="2"/>
  <c r="Y25" i="2"/>
  <c r="Y92" i="2"/>
  <c r="Y268" i="2"/>
  <c r="Y11" i="2"/>
  <c r="Y19" i="2"/>
  <c r="Y26" i="2"/>
  <c r="Y84" i="2"/>
  <c r="Y237" i="2"/>
  <c r="Y209" i="2"/>
  <c r="Y18" i="2"/>
  <c r="Y362" i="2"/>
  <c r="Y47" i="2"/>
  <c r="Y59" i="2"/>
  <c r="Y292" i="2"/>
  <c r="Y38" i="2"/>
  <c r="Y110" i="2"/>
  <c r="Y445" i="2"/>
  <c r="Y113" i="2"/>
  <c r="Y27" i="2"/>
  <c r="Y17" i="2"/>
  <c r="Y6" i="2"/>
  <c r="Y211" i="2"/>
  <c r="Y52" i="2"/>
  <c r="Y135" i="2"/>
  <c r="Y474" i="2"/>
  <c r="Y21" i="2"/>
  <c r="Y83" i="2"/>
  <c r="Y619" i="2"/>
  <c r="Y23" i="2"/>
  <c r="Y105" i="2"/>
  <c r="Y55" i="2"/>
  <c r="Y20" i="2"/>
  <c r="Y8" i="2"/>
  <c r="Y7" i="2"/>
  <c r="Y198" i="2"/>
  <c r="Y31" i="2"/>
  <c r="Y594" i="2"/>
  <c r="Y450" i="2"/>
  <c r="Y410" i="2"/>
  <c r="Y35" i="2"/>
  <c r="C150" i="6847"/>
  <c r="AT7" i="7059" s="1"/>
  <c r="AT4" i="7002"/>
  <c r="C151" i="6847" l="1"/>
  <c r="AU4" i="7064" s="1"/>
  <c r="AT5" i="7002"/>
  <c r="H25" i="6892"/>
  <c r="G25" i="6892" s="1"/>
  <c r="AT9" i="7059" l="1"/>
  <c r="C25" i="6892"/>
  <c r="C152" i="6847"/>
  <c r="AT6" i="7002"/>
  <c r="C153" i="6847" l="1"/>
  <c r="AT10" i="7059" s="1"/>
  <c r="AT7" i="7002"/>
  <c r="C154" i="6847" l="1"/>
  <c r="M4" i="7036" s="1"/>
  <c r="AT8" i="7002"/>
  <c r="N94" i="6850" l="1"/>
  <c r="N95" i="6850"/>
  <c r="H60" i="6850"/>
  <c r="H95" i="6850"/>
  <c r="H94" i="6850"/>
  <c r="H63" i="6850"/>
  <c r="H51" i="6850"/>
  <c r="H56" i="6850"/>
  <c r="H73" i="6850"/>
  <c r="H39" i="6850"/>
  <c r="H54" i="6850"/>
  <c r="H82" i="6850"/>
  <c r="H74" i="6850"/>
  <c r="H83" i="6850"/>
  <c r="H69" i="6850"/>
  <c r="H84" i="6850"/>
  <c r="N76" i="6850"/>
  <c r="N69" i="6850"/>
  <c r="N63" i="6850"/>
  <c r="N60" i="6850"/>
  <c r="N51" i="6850"/>
  <c r="N84" i="6850"/>
  <c r="N82" i="6850"/>
  <c r="N56" i="6850"/>
  <c r="N58" i="6850"/>
  <c r="N66" i="6850"/>
  <c r="N73" i="6850"/>
  <c r="N78" i="6850"/>
  <c r="N54" i="6850"/>
  <c r="N39" i="6850"/>
  <c r="N80" i="6850"/>
  <c r="N64" i="6850"/>
  <c r="N74" i="6850"/>
  <c r="N83" i="6850"/>
  <c r="N62" i="6850"/>
  <c r="H62" i="6850"/>
  <c r="H58" i="6850"/>
  <c r="H64" i="6850"/>
  <c r="H78" i="6850"/>
  <c r="H66" i="6850"/>
  <c r="H76" i="6850"/>
  <c r="H80" i="6850"/>
  <c r="N70" i="6850"/>
  <c r="N53" i="6850"/>
  <c r="N85" i="6850"/>
  <c r="N71" i="6850"/>
  <c r="H70" i="6850"/>
  <c r="H53" i="6850"/>
  <c r="H85" i="6850"/>
  <c r="H71" i="6850"/>
  <c r="N16" i="6850"/>
  <c r="N72" i="6850"/>
  <c r="H79" i="6850"/>
  <c r="H72" i="6850"/>
  <c r="H21" i="6850"/>
  <c r="H4" i="6850"/>
  <c r="H25" i="6850"/>
  <c r="H40" i="6850"/>
  <c r="H24" i="6850"/>
  <c r="N19" i="6850"/>
  <c r="N21" i="6850"/>
  <c r="N22" i="6850"/>
  <c r="N10" i="6850"/>
  <c r="N27" i="6850"/>
  <c r="N50" i="6850"/>
  <c r="N28" i="6850"/>
  <c r="N29" i="6850"/>
  <c r="N18" i="6850"/>
  <c r="N13" i="6850"/>
  <c r="N37" i="6850"/>
  <c r="N46" i="6850"/>
  <c r="N3" i="6850"/>
  <c r="N32" i="6850"/>
  <c r="N4" i="6850"/>
  <c r="N24" i="6850"/>
  <c r="N43" i="6850"/>
  <c r="N49" i="6850"/>
  <c r="N44" i="6850"/>
  <c r="N96" i="6850"/>
  <c r="N30" i="6850"/>
  <c r="N90" i="6850"/>
  <c r="N34" i="6850"/>
  <c r="N9" i="6850"/>
  <c r="N52" i="6850"/>
  <c r="N6" i="6850"/>
  <c r="N38" i="6850"/>
  <c r="N25" i="6850"/>
  <c r="N45" i="6850"/>
  <c r="N15" i="6850"/>
  <c r="N65" i="6850"/>
  <c r="N68" i="6850"/>
  <c r="N12" i="6850"/>
  <c r="N33" i="6850"/>
  <c r="N55" i="6850"/>
  <c r="N42" i="6850"/>
  <c r="N40" i="6850"/>
  <c r="N48" i="6850"/>
  <c r="N41" i="6850"/>
  <c r="N47" i="6850"/>
  <c r="N35" i="6850"/>
  <c r="N77" i="6850"/>
  <c r="N81" i="6850"/>
  <c r="N59" i="6850"/>
  <c r="N23" i="6850"/>
  <c r="N61" i="6850"/>
  <c r="N11" i="6850"/>
  <c r="N88" i="6850"/>
  <c r="N57" i="6850"/>
  <c r="N89" i="6850"/>
  <c r="N7" i="6850"/>
  <c r="N92" i="6850"/>
  <c r="N67" i="6850"/>
  <c r="N93" i="6850"/>
  <c r="N14" i="6850"/>
  <c r="N8" i="6850"/>
  <c r="N5" i="6850"/>
  <c r="N20" i="6850"/>
  <c r="N79" i="6850"/>
  <c r="N86" i="6850"/>
  <c r="N26" i="6850"/>
  <c r="N87" i="6850"/>
  <c r="N91" i="6850"/>
  <c r="H35" i="6850"/>
  <c r="H44" i="6850"/>
  <c r="H43" i="6850"/>
  <c r="H37" i="6850"/>
  <c r="H88" i="6850"/>
  <c r="H27" i="6850"/>
  <c r="H20" i="6850"/>
  <c r="H23" i="6850"/>
  <c r="H47" i="6850"/>
  <c r="H90" i="6850"/>
  <c r="H26" i="6850"/>
  <c r="H50" i="6850"/>
  <c r="H96" i="6850"/>
  <c r="H30" i="6850"/>
  <c r="H87" i="6850"/>
  <c r="H67" i="6850"/>
  <c r="H15" i="6850"/>
  <c r="H49" i="6850"/>
  <c r="H34" i="6850"/>
  <c r="H16" i="6850"/>
  <c r="H29" i="6850"/>
  <c r="H45" i="6850"/>
  <c r="H59" i="6850"/>
  <c r="H6" i="6850"/>
  <c r="H13" i="6850"/>
  <c r="H18" i="6850"/>
  <c r="H57" i="6850"/>
  <c r="H7" i="6850"/>
  <c r="H65" i="6850"/>
  <c r="H9" i="6850"/>
  <c r="H28" i="6850"/>
  <c r="H92" i="6850"/>
  <c r="H91" i="6850"/>
  <c r="H55" i="6850"/>
  <c r="H3" i="6850"/>
  <c r="H93" i="6850"/>
  <c r="H89" i="6850"/>
  <c r="H42" i="6850"/>
  <c r="H48" i="6850"/>
  <c r="H81" i="6850"/>
  <c r="H14" i="6850"/>
  <c r="H8" i="6850"/>
  <c r="H5" i="6850"/>
  <c r="H86" i="6850"/>
  <c r="H22" i="6850"/>
  <c r="H32" i="6850"/>
  <c r="H19" i="6850"/>
  <c r="H77" i="6850"/>
  <c r="H46" i="6850"/>
  <c r="C155" i="6847"/>
  <c r="AG5" i="7003"/>
  <c r="E12" i="6892" l="1"/>
  <c r="D12" i="6892" s="1"/>
  <c r="E6" i="6892"/>
  <c r="C156" i="6847"/>
  <c r="AG7" i="7003"/>
  <c r="C157" i="6847" l="1"/>
  <c r="P5" i="7050" s="1"/>
  <c r="AG8" i="7003"/>
  <c r="I6" i="7042" l="1"/>
  <c r="N4" i="7040"/>
  <c r="C158" i="6847"/>
  <c r="AI18" i="7058" s="1"/>
  <c r="AG9" i="7003"/>
  <c r="C159" i="6847" l="1"/>
  <c r="AI6" i="7058" s="1"/>
  <c r="AG11" i="7003"/>
  <c r="C160" i="6847" l="1"/>
  <c r="AI23" i="7058" s="1"/>
  <c r="AG12" i="7003"/>
  <c r="C161" i="6847" l="1"/>
  <c r="AI14" i="7058" s="1"/>
  <c r="AG13" i="7003"/>
  <c r="C162" i="6847" l="1"/>
  <c r="AI29" i="7058" s="1"/>
  <c r="AG14" i="7003"/>
  <c r="C163" i="6847" l="1"/>
  <c r="AG15" i="7003"/>
  <c r="C164" i="6847" l="1"/>
  <c r="AG16" i="7003"/>
  <c r="C165" i="6847" l="1"/>
  <c r="AG17" i="7003"/>
  <c r="C166" i="6847" l="1"/>
  <c r="AG18" i="7003"/>
  <c r="C167" i="6847" l="1"/>
  <c r="AI17" i="7058" s="1"/>
  <c r="AG19" i="7003"/>
  <c r="C168" i="6847" l="1"/>
  <c r="AI28" i="7058" s="1"/>
  <c r="AG20" i="7003"/>
  <c r="C169" i="6847" l="1"/>
  <c r="AG21" i="7003"/>
  <c r="C170" i="6847" l="1"/>
  <c r="AG22" i="7003"/>
  <c r="C171" i="6847" l="1"/>
  <c r="AG23" i="7003"/>
  <c r="C172" i="6847" l="1"/>
  <c r="AG24" i="7003"/>
  <c r="Z95" i="6850" l="1"/>
  <c r="Z94" i="6850"/>
  <c r="Z78" i="6850"/>
  <c r="Z39" i="6850"/>
  <c r="Z76" i="6850"/>
  <c r="Z54" i="6850"/>
  <c r="Z84" i="6850"/>
  <c r="Z73" i="6850"/>
  <c r="Z83" i="6850"/>
  <c r="Z64" i="6850"/>
  <c r="Z60" i="6850"/>
  <c r="Z62" i="6850"/>
  <c r="Z63" i="6850"/>
  <c r="Z56" i="6850"/>
  <c r="Z82" i="6850"/>
  <c r="Z51" i="6850"/>
  <c r="Z69" i="6850"/>
  <c r="Z66" i="6850"/>
  <c r="Z74" i="6850"/>
  <c r="Z58" i="6850"/>
  <c r="Z80" i="6850"/>
  <c r="Z71" i="6850"/>
  <c r="Z53" i="6850"/>
  <c r="Z85" i="6850"/>
  <c r="Z72" i="6850"/>
  <c r="Z70" i="6850"/>
  <c r="Z79" i="6850"/>
  <c r="Z18" i="6850"/>
  <c r="Z29" i="6850"/>
  <c r="Z16" i="6850"/>
  <c r="Z55" i="6850"/>
  <c r="Z15" i="6850"/>
  <c r="Z26" i="6850"/>
  <c r="Z14" i="6850"/>
  <c r="Z59" i="6850"/>
  <c r="Z44" i="6850"/>
  <c r="Z43" i="6850"/>
  <c r="Z37" i="6850"/>
  <c r="Z88" i="6850"/>
  <c r="Z35" i="6850"/>
  <c r="Z20" i="6850"/>
  <c r="Z23" i="6850"/>
  <c r="Z5" i="6850"/>
  <c r="Z57" i="6850"/>
  <c r="Z65" i="6850"/>
  <c r="Z28" i="6850"/>
  <c r="Z49" i="6850"/>
  <c r="Z87" i="6850"/>
  <c r="Z25" i="6850"/>
  <c r="Z93" i="6850"/>
  <c r="Z40" i="6850"/>
  <c r="Z45" i="6850"/>
  <c r="Z48" i="6850"/>
  <c r="Z22" i="6850"/>
  <c r="Z30" i="6850"/>
  <c r="Z89" i="6850"/>
  <c r="Z47" i="6850"/>
  <c r="Z32" i="6850"/>
  <c r="Z19" i="6850"/>
  <c r="Z4" i="6850"/>
  <c r="Z13" i="6850"/>
  <c r="Z21" i="6850"/>
  <c r="Z24" i="6850"/>
  <c r="Z6" i="6850"/>
  <c r="Z50" i="6850"/>
  <c r="Z86" i="6850"/>
  <c r="Z34" i="6850"/>
  <c r="Z90" i="6850"/>
  <c r="Z77" i="6850"/>
  <c r="Z3" i="6850"/>
  <c r="Z92" i="6850"/>
  <c r="Z67" i="6850"/>
  <c r="Z81" i="6850"/>
  <c r="Z96" i="6850"/>
  <c r="Z27" i="6850"/>
  <c r="Z9" i="6850"/>
  <c r="Z8" i="6850"/>
  <c r="Z91" i="6850"/>
  <c r="Z46" i="6850"/>
  <c r="Z7" i="6850"/>
  <c r="Z42" i="6850"/>
  <c r="C173" i="6847"/>
  <c r="AT6" i="7004"/>
  <c r="F6" i="6892" l="1"/>
  <c r="D6" i="6892" s="1"/>
  <c r="C174" i="6847"/>
  <c r="AT8" i="7004"/>
  <c r="AO10" i="7066" l="1"/>
  <c r="AU3" i="7063"/>
  <c r="AT19" i="7061"/>
  <c r="K3" i="7052"/>
  <c r="L8" i="7055"/>
  <c r="U7" i="7014"/>
  <c r="Q12" i="7021"/>
  <c r="CA38" i="7026"/>
  <c r="K7" i="7017"/>
  <c r="H6" i="2"/>
  <c r="C175" i="6847"/>
  <c r="AT11" i="7004"/>
  <c r="R42" i="2" l="1"/>
  <c r="R13" i="2"/>
  <c r="R23" i="2"/>
  <c r="R20" i="2"/>
  <c r="AU10" i="2"/>
  <c r="P9" i="2"/>
  <c r="P15" i="2"/>
  <c r="P16" i="2"/>
  <c r="P3" i="2"/>
  <c r="P22" i="2"/>
  <c r="P24" i="2"/>
  <c r="I9" i="2"/>
  <c r="C176" i="6847"/>
  <c r="AI4" i="7062" s="1"/>
  <c r="AT13" i="7004"/>
  <c r="C177" i="6847" l="1"/>
  <c r="AT14" i="7004"/>
  <c r="C178" i="6847" l="1"/>
  <c r="AT46" i="7061" s="1"/>
  <c r="AT18" i="7004"/>
  <c r="C179" i="6847" l="1"/>
  <c r="AT15" i="7061" s="1"/>
  <c r="AT22" i="7004"/>
  <c r="C180" i="6847" l="1"/>
  <c r="M9" i="7037" s="1"/>
  <c r="AT23" i="7004"/>
  <c r="N10" i="2" l="1"/>
  <c r="C181" i="6847"/>
  <c r="AU22" i="7063" s="1"/>
  <c r="AT27" i="7004"/>
  <c r="K30" i="7052" l="1"/>
  <c r="K19" i="7017"/>
  <c r="N10" i="7038"/>
  <c r="C182" i="6847"/>
  <c r="AT31" i="7061" s="1"/>
  <c r="AT28" i="7004"/>
  <c r="C183" i="6847" l="1"/>
  <c r="AT30" i="7004"/>
  <c r="AO19" i="7066" l="1"/>
  <c r="AU7" i="7063"/>
  <c r="M24" i="7037"/>
  <c r="C184" i="6847"/>
  <c r="AT32" i="7061" s="1"/>
  <c r="AT31" i="7004"/>
  <c r="C185" i="6847" l="1"/>
  <c r="AT32" i="7004"/>
  <c r="C186" i="6847" l="1"/>
  <c r="AI33" i="7062" s="1"/>
  <c r="AT33" i="7004"/>
  <c r="C187" i="6847" l="1"/>
  <c r="AT37" i="7061" s="1"/>
  <c r="AT34" i="7004"/>
  <c r="C188" i="6847" l="1"/>
  <c r="AU17" i="7063" s="1"/>
  <c r="AT36" i="7004"/>
  <c r="K34" i="7052" l="1"/>
  <c r="AT62" i="7061"/>
  <c r="C189" i="6847"/>
  <c r="AT73" i="7061" s="1"/>
  <c r="AT41" i="7004"/>
  <c r="C190" i="6847" l="1"/>
  <c r="AT42" i="7004"/>
  <c r="C191" i="6847" l="1"/>
  <c r="AT41" i="7061" s="1"/>
  <c r="AT44" i="7004"/>
  <c r="C192" i="6847" l="1"/>
  <c r="AT40" i="7061" s="1"/>
  <c r="AT45" i="7004"/>
  <c r="C193" i="6847" l="1"/>
  <c r="AT71" i="7061" s="1"/>
  <c r="AT46" i="7004"/>
  <c r="C194" i="6847" l="1"/>
  <c r="AT47" i="7004"/>
  <c r="C195" i="6847" l="1"/>
  <c r="AT47" i="7061" s="1"/>
  <c r="AT49" i="7004"/>
  <c r="C196" i="6847" l="1"/>
  <c r="AT81" i="7061" s="1"/>
  <c r="AT50" i="7004"/>
  <c r="C197" i="6847" l="1"/>
  <c r="AT51" i="7004"/>
  <c r="C198" i="6847" l="1"/>
  <c r="AT52" i="7004"/>
  <c r="C199" i="6847" l="1"/>
  <c r="AT55" i="7004"/>
  <c r="C200" i="6847" l="1"/>
  <c r="AT56" i="7004"/>
  <c r="C201" i="6847" l="1"/>
  <c r="AT100" i="7061" s="1"/>
  <c r="AT57" i="7004"/>
  <c r="C202" i="6847" l="1"/>
  <c r="AT78" i="7061" s="1"/>
  <c r="AT60" i="7004"/>
  <c r="C203" i="6847" l="1"/>
  <c r="AT61" i="7004"/>
  <c r="C204" i="6847" l="1"/>
  <c r="AT80" i="7061" s="1"/>
  <c r="AT64" i="7004"/>
  <c r="C205" i="6847" l="1"/>
  <c r="AT65" i="7004"/>
  <c r="C206" i="6847" l="1"/>
  <c r="AO34" i="7066" s="1"/>
  <c r="AT66" i="7004"/>
  <c r="C207" i="6847" l="1"/>
  <c r="AT83" i="7061" s="1"/>
  <c r="AT67" i="7004"/>
  <c r="C208" i="6847" l="1"/>
  <c r="AT57" i="7061" s="1"/>
  <c r="AT68" i="7004"/>
  <c r="C209" i="6847" l="1"/>
  <c r="AT69" i="7004"/>
  <c r="C210" i="6847" l="1"/>
  <c r="AI52" i="7062" s="1"/>
  <c r="AT70" i="7004"/>
  <c r="C211" i="6847" l="1"/>
  <c r="AT71" i="7004"/>
  <c r="C212" i="6847" l="1"/>
  <c r="AT72" i="7004"/>
  <c r="C213" i="6847" l="1"/>
  <c r="AT70" i="7061" s="1"/>
  <c r="AT73" i="7004"/>
  <c r="C214" i="6847" l="1"/>
  <c r="AT74" i="7004"/>
  <c r="C215" i="6847" l="1"/>
  <c r="AU11" i="7063" s="1"/>
  <c r="AT76" i="7004"/>
  <c r="K18" i="7017" l="1"/>
  <c r="AT25" i="7061"/>
  <c r="K12" i="7052"/>
  <c r="C216" i="6847"/>
  <c r="K17" i="7017" s="1"/>
  <c r="AT77" i="7004"/>
  <c r="C217" i="6847" l="1"/>
  <c r="AT84" i="7061" s="1"/>
  <c r="AT78" i="7004"/>
  <c r="C218" i="6847" l="1"/>
  <c r="AT89" i="7061" s="1"/>
  <c r="AT79" i="7004"/>
  <c r="U28" i="7014" l="1"/>
  <c r="Q34" i="7031"/>
  <c r="C219" i="6847"/>
  <c r="AT80" i="7004"/>
  <c r="C220" i="6847" l="1"/>
  <c r="AT88" i="7061" s="1"/>
  <c r="AT81" i="7004"/>
  <c r="U30" i="7014" l="1"/>
  <c r="AD40" i="7041"/>
  <c r="H14" i="7029"/>
  <c r="Q56" i="7021"/>
  <c r="K12" i="7046"/>
  <c r="M28" i="7037"/>
  <c r="I37" i="7043"/>
  <c r="C221" i="6847"/>
  <c r="AT82" i="7004"/>
  <c r="C222" i="6847" l="1"/>
  <c r="AT102" i="7061" s="1"/>
  <c r="AT83" i="7004"/>
  <c r="C223" i="6847" l="1"/>
  <c r="AT20" i="7061" s="1"/>
  <c r="AT84" i="7004"/>
  <c r="H19" i="2" l="1"/>
  <c r="H5" i="2"/>
  <c r="H89" i="2"/>
  <c r="H20" i="2"/>
  <c r="C224" i="6847"/>
  <c r="AT21" i="7061" s="1"/>
  <c r="AG4" i="7005"/>
  <c r="C225" i="6847" l="1"/>
  <c r="AG5" i="7005"/>
  <c r="K34" i="7017" l="1"/>
  <c r="AI8" i="7062"/>
  <c r="C226" i="6847"/>
  <c r="AG7" i="7005"/>
  <c r="K33" i="7017" l="1"/>
  <c r="AI9" i="7062"/>
  <c r="C227" i="6847"/>
  <c r="AG8" i="7005"/>
  <c r="C228" i="6847" l="1"/>
  <c r="AG9" i="7005"/>
  <c r="C229" i="6847" l="1"/>
  <c r="AG10" i="7005"/>
  <c r="C230" i="6847" l="1"/>
  <c r="AG11" i="7005"/>
  <c r="C231" i="6847" l="1"/>
  <c r="AG12" i="7005"/>
  <c r="C232" i="6847" l="1"/>
  <c r="AG13" i="7005"/>
  <c r="C233" i="6847" l="1"/>
  <c r="AI15" i="7062" s="1"/>
  <c r="AG15" i="7005"/>
  <c r="C234" i="6847" l="1"/>
  <c r="AI14" i="7062" s="1"/>
  <c r="AG16" i="7005"/>
  <c r="C235" i="6847" l="1"/>
  <c r="AG17" i="7005"/>
  <c r="C236" i="6847" l="1"/>
  <c r="AG18" i="7005"/>
  <c r="Q25" i="7021" l="1"/>
  <c r="AI27" i="7062"/>
  <c r="C237" i="6847"/>
  <c r="AI26" i="7062" s="1"/>
  <c r="AG19" i="7005"/>
  <c r="I18" i="7043" l="1"/>
  <c r="Q34" i="7021"/>
  <c r="C238" i="6847"/>
  <c r="AG20" i="7005"/>
  <c r="C239" i="6847" l="1"/>
  <c r="AI30" i="7062" s="1"/>
  <c r="AG21" i="7005"/>
  <c r="K4" i="7046" l="1"/>
  <c r="K26" i="7017"/>
  <c r="C240" i="6847"/>
  <c r="AG22" i="7005"/>
  <c r="I31" i="7043" l="1"/>
  <c r="AI97" i="7062"/>
  <c r="C241" i="6847"/>
  <c r="AG25" i="7005"/>
  <c r="I28" i="7043" l="1"/>
  <c r="AI98" i="7062"/>
  <c r="C242" i="6847"/>
  <c r="AG28" i="7005"/>
  <c r="AI39" i="7062" l="1"/>
  <c r="K16" i="7052"/>
  <c r="C243" i="6847"/>
  <c r="AG29" i="7005"/>
  <c r="K5" i="7046" l="1"/>
  <c r="AI35" i="7062"/>
  <c r="C244" i="6847"/>
  <c r="AG30" i="7005"/>
  <c r="K24" i="7052" l="1"/>
  <c r="AI40" i="7062"/>
  <c r="C245" i="6847"/>
  <c r="AG31" i="7005"/>
  <c r="C246" i="6847" l="1"/>
  <c r="AG32" i="7005"/>
  <c r="C247" i="6847" l="1"/>
  <c r="AG33" i="7005"/>
  <c r="K8" i="7046" l="1"/>
  <c r="AI60" i="7062"/>
  <c r="C248" i="6847"/>
  <c r="AI80" i="7062" s="1"/>
  <c r="AG34" i="7005"/>
  <c r="K39" i="7017" l="1"/>
  <c r="Q46" i="7021"/>
  <c r="C249" i="6847"/>
  <c r="AG35" i="7005"/>
  <c r="Q36" i="7021" l="1"/>
  <c r="AI59" i="7062"/>
  <c r="C250" i="6847"/>
  <c r="AG36" i="7005"/>
  <c r="Q35" i="7021" l="1"/>
  <c r="AI61" i="7062"/>
  <c r="C251" i="6847"/>
  <c r="AG37" i="7005"/>
  <c r="C252" i="6847" l="1"/>
  <c r="AI38" i="7062" s="1"/>
  <c r="AG38" i="7005"/>
  <c r="C253" i="6847" l="1"/>
  <c r="AG39" i="7005"/>
  <c r="C254" i="6847" l="1"/>
  <c r="AI53" i="7062" s="1"/>
  <c r="AG40" i="7005"/>
  <c r="C255" i="6847" l="1"/>
  <c r="AG41" i="7005"/>
  <c r="C256" i="6847" l="1"/>
  <c r="AI42" i="7062" s="1"/>
  <c r="AG42" i="7005"/>
  <c r="C257" i="6847" l="1"/>
  <c r="AI99" i="7062" s="1"/>
  <c r="AG43" i="7005"/>
  <c r="C258" i="6847" l="1"/>
  <c r="AI71" i="7062" s="1"/>
  <c r="AG44" i="7005"/>
  <c r="C259" i="6847" l="1"/>
  <c r="AI70" i="7062" s="1"/>
  <c r="AG45" i="7005"/>
  <c r="C260" i="6847" l="1"/>
  <c r="AI7" i="7062" s="1"/>
  <c r="AG46" i="7005"/>
  <c r="C261" i="6847" l="1"/>
  <c r="AG47" i="7005"/>
  <c r="C262" i="6847" l="1"/>
  <c r="M22" i="7037" s="1"/>
  <c r="AG48" i="7005"/>
  <c r="C263" i="6847" l="1"/>
  <c r="AI74" i="7062" s="1"/>
  <c r="AG49" i="7005"/>
  <c r="C264" i="6847" l="1"/>
  <c r="AI72" i="7062" s="1"/>
  <c r="AG50" i="7005"/>
  <c r="C265" i="6847" l="1"/>
  <c r="AG51" i="7005"/>
  <c r="C266" i="6847" l="1"/>
  <c r="AI84" i="7062" s="1"/>
  <c r="AG52" i="7005"/>
  <c r="C267" i="6847" l="1"/>
  <c r="AG53" i="7005"/>
  <c r="C268" i="6847" l="1"/>
  <c r="AG54" i="7005"/>
  <c r="C269" i="6847" l="1"/>
  <c r="AG55" i="7005"/>
  <c r="C270" i="6847" l="1"/>
  <c r="AG56" i="7005"/>
  <c r="C271" i="6847" l="1"/>
  <c r="AG57" i="7005"/>
  <c r="C272" i="6847" l="1"/>
  <c r="AG58" i="7005"/>
  <c r="C273" i="6847" l="1"/>
  <c r="U17" i="7014" s="1"/>
  <c r="AG59" i="7005"/>
  <c r="C274" i="6847" l="1"/>
  <c r="AG60" i="7005"/>
  <c r="M27" i="7037" l="1"/>
  <c r="AI51" i="7062"/>
  <c r="C275" i="6847"/>
  <c r="AI204" i="7062" s="1"/>
  <c r="AG61" i="7005"/>
  <c r="C276" i="6847" l="1"/>
  <c r="AG62" i="7005"/>
  <c r="C277" i="6847" l="1"/>
  <c r="AT76" i="7061" s="1"/>
  <c r="AG63" i="7005"/>
  <c r="C278" i="6847" l="1"/>
  <c r="AT75" i="7061" s="1"/>
  <c r="AG64" i="7005"/>
  <c r="C279" i="6847" l="1"/>
  <c r="Q47" i="7021" s="1"/>
  <c r="AG65" i="7005"/>
  <c r="C280" i="6847" l="1"/>
  <c r="K37" i="7017" s="1"/>
  <c r="AG66" i="7005"/>
  <c r="C281" i="6847" l="1"/>
  <c r="AI142" i="7062" s="1"/>
  <c r="AG68" i="7005"/>
  <c r="C282" i="6847" l="1"/>
  <c r="AG69" i="7005"/>
  <c r="C283" i="6847" l="1"/>
  <c r="AI216" i="7062" s="1"/>
  <c r="AG70" i="7005"/>
  <c r="C284" i="6847" l="1"/>
  <c r="AI215" i="7062" s="1"/>
  <c r="AG71" i="7005"/>
  <c r="C285" i="6847" l="1"/>
  <c r="AI217" i="7062" s="1"/>
  <c r="AG72" i="7005"/>
  <c r="C286" i="6847" l="1"/>
  <c r="AG73" i="7005"/>
  <c r="C287" i="6847" l="1"/>
  <c r="AG74" i="7005"/>
  <c r="C288" i="6847" l="1"/>
  <c r="AG75" i="7005"/>
  <c r="C289" i="6847" l="1"/>
  <c r="AI115" i="7062" s="1"/>
  <c r="AG76" i="7005"/>
  <c r="C290" i="6847" l="1"/>
  <c r="AG77" i="7005"/>
  <c r="C291" i="6847" l="1"/>
  <c r="AI82" i="7062" s="1"/>
  <c r="AG78" i="7005"/>
  <c r="C292" i="6847" l="1"/>
  <c r="AG79" i="7005"/>
  <c r="C293" i="6847" l="1"/>
  <c r="AI85" i="7062" s="1"/>
  <c r="AG80" i="7005"/>
  <c r="C294" i="6847" l="1"/>
  <c r="AI153" i="7062" s="1"/>
  <c r="AG81" i="7005"/>
  <c r="C295" i="6847" l="1"/>
  <c r="AI155" i="7062" s="1"/>
  <c r="AG82" i="7005"/>
  <c r="C296" i="6847" l="1"/>
  <c r="AG83" i="7005"/>
  <c r="C297" i="6847" l="1"/>
  <c r="AI152" i="7062" s="1"/>
  <c r="AG84" i="7005"/>
  <c r="C298" i="6847" l="1"/>
  <c r="AI151" i="7062" s="1"/>
  <c r="AG85" i="7005"/>
  <c r="C299" i="6847" l="1"/>
  <c r="AI141" i="7062" s="1"/>
  <c r="AG86" i="7005"/>
  <c r="C300" i="6847" l="1"/>
  <c r="AI202" i="7062" s="1"/>
  <c r="AG87" i="7005"/>
  <c r="C301" i="6847" l="1"/>
  <c r="AI92" i="7062" s="1"/>
  <c r="AG88" i="7005"/>
  <c r="C302" i="6847" l="1"/>
  <c r="AI91" i="7062" s="1"/>
  <c r="AG89" i="7005"/>
  <c r="C303" i="6847" l="1"/>
  <c r="AG90" i="7005"/>
  <c r="C304" i="6847" l="1"/>
  <c r="AG91" i="7005"/>
  <c r="C305" i="6847" l="1"/>
  <c r="AG92" i="7005"/>
  <c r="C306" i="6847" l="1"/>
  <c r="AG93" i="7005"/>
  <c r="C307" i="6847" l="1"/>
  <c r="AG94" i="7005"/>
  <c r="C308" i="6847" l="1"/>
  <c r="AI101" i="7062" s="1"/>
  <c r="AG95" i="7005"/>
  <c r="C309" i="6847" l="1"/>
  <c r="AI56" i="7062" s="1"/>
  <c r="AG96" i="7005"/>
  <c r="C310" i="6847" l="1"/>
  <c r="AG97" i="7005"/>
  <c r="C311" i="6847" l="1"/>
  <c r="AI57" i="7062" s="1"/>
  <c r="AG98" i="7005"/>
  <c r="C312" i="6847" l="1"/>
  <c r="AG99" i="7005"/>
  <c r="C313" i="6847" l="1"/>
  <c r="AU29" i="7063" s="1"/>
  <c r="AG100" i="7005"/>
  <c r="C314" i="6847" l="1"/>
  <c r="AG101" i="7005"/>
  <c r="C315" i="6847" l="1"/>
  <c r="AG102" i="7005"/>
  <c r="C316" i="6847" l="1"/>
  <c r="AG103" i="7005"/>
  <c r="C317" i="6847" l="1"/>
  <c r="AG104" i="7005"/>
  <c r="C318" i="6847" l="1"/>
  <c r="AG105" i="7005"/>
  <c r="C319" i="6847" l="1"/>
  <c r="AG106" i="7005"/>
  <c r="C320" i="6847" l="1"/>
  <c r="AG107" i="7005"/>
  <c r="C321" i="6847" l="1"/>
  <c r="AG108" i="7005"/>
  <c r="C322" i="6847" l="1"/>
  <c r="AG109" i="7005"/>
  <c r="C323" i="6847" l="1"/>
  <c r="AT91" i="7061" s="1"/>
  <c r="AG110" i="7005"/>
  <c r="C324" i="6847" l="1"/>
  <c r="AI187" i="7062" s="1"/>
  <c r="AG111" i="7005"/>
  <c r="C325" i="6847" l="1"/>
  <c r="AI186" i="7062" s="1"/>
  <c r="AG112" i="7005"/>
  <c r="C326" i="6847" l="1"/>
  <c r="AG113" i="7005"/>
  <c r="C327" i="6847" l="1"/>
  <c r="AI138" i="7062" s="1"/>
  <c r="AG114" i="7005"/>
  <c r="C328" i="6847" l="1"/>
  <c r="AI157" i="7062" s="1"/>
  <c r="AG115" i="7005"/>
  <c r="C329" i="6847" l="1"/>
  <c r="AG116" i="7005"/>
  <c r="C330" i="6847" l="1"/>
  <c r="AG117" i="7005"/>
  <c r="C331" i="6847" l="1"/>
  <c r="AI169" i="7062" s="1"/>
  <c r="AG118" i="7005"/>
  <c r="C332" i="6847" l="1"/>
  <c r="AI168" i="7062" s="1"/>
  <c r="AG119" i="7005"/>
  <c r="C333" i="6847" l="1"/>
  <c r="AG120" i="7005"/>
  <c r="C334" i="6847" l="1"/>
  <c r="AI43" i="7062" s="1"/>
  <c r="AG121" i="7005"/>
  <c r="C335" i="6847" l="1"/>
  <c r="AG122" i="7005"/>
  <c r="C336" i="6847" l="1"/>
  <c r="AI140" i="7062" s="1"/>
  <c r="AG123" i="7005"/>
  <c r="C337" i="6847" l="1"/>
  <c r="AG124" i="7005"/>
  <c r="C338" i="6847" l="1"/>
  <c r="AI177" i="7062" s="1"/>
  <c r="AG125" i="7005"/>
  <c r="C339" i="6847" l="1"/>
  <c r="AG126" i="7005"/>
  <c r="C340" i="6847" l="1"/>
  <c r="AG127" i="7005"/>
  <c r="C341" i="6847" l="1"/>
  <c r="AG128" i="7005"/>
  <c r="C342" i="6847" l="1"/>
  <c r="AI132" i="7062" s="1"/>
  <c r="AG129" i="7005"/>
  <c r="C343" i="6847" l="1"/>
  <c r="AI191" i="7062" s="1"/>
  <c r="AG130" i="7005"/>
  <c r="C344" i="6847" l="1"/>
  <c r="AI190" i="7062" s="1"/>
  <c r="AG131" i="7005"/>
  <c r="C345" i="6847" l="1"/>
  <c r="AI135" i="7062" s="1"/>
  <c r="AG132" i="7005"/>
  <c r="C346" i="6847" l="1"/>
  <c r="AG133" i="7005"/>
  <c r="C347" i="6847" l="1"/>
  <c r="AG134" i="7005"/>
  <c r="C348" i="6847" l="1"/>
  <c r="AG135" i="7005"/>
  <c r="C349" i="6847" l="1"/>
  <c r="AI160" i="7062" s="1"/>
  <c r="AG136" i="7005"/>
  <c r="C350" i="6847" l="1"/>
  <c r="AI199" i="7062" s="1"/>
  <c r="AG137" i="7005"/>
  <c r="C351" i="6847" l="1"/>
  <c r="AI197" i="7062" s="1"/>
  <c r="AG138" i="7005"/>
  <c r="C352" i="6847" l="1"/>
  <c r="AG139" i="7005"/>
  <c r="C353" i="6847" l="1"/>
  <c r="AI198" i="7062" s="1"/>
  <c r="AG140" i="7005"/>
  <c r="C354" i="6847" l="1"/>
  <c r="AG141" i="7005"/>
  <c r="C355" i="6847" l="1"/>
  <c r="AG142" i="7005"/>
  <c r="C356" i="6847" l="1"/>
  <c r="AI201" i="7062" s="1"/>
  <c r="AG143" i="7005"/>
  <c r="C357" i="6847" l="1"/>
  <c r="AG144" i="7005"/>
  <c r="C358" i="6847" l="1"/>
  <c r="AI183" i="7062" s="1"/>
  <c r="AG145" i="7005"/>
  <c r="C359" i="6847" l="1"/>
  <c r="AI184" i="7062" s="1"/>
  <c r="AG146" i="7005"/>
  <c r="C360" i="6847" l="1"/>
  <c r="AG147" i="7005"/>
  <c r="C361" i="6847" l="1"/>
  <c r="AI185" i="7062" s="1"/>
  <c r="AG148" i="7005"/>
  <c r="C362" i="6847" l="1"/>
  <c r="AG149" i="7005"/>
  <c r="C363" i="6847" l="1"/>
  <c r="AG150" i="7005"/>
  <c r="C364" i="6847" l="1"/>
  <c r="AI161" i="7062" s="1"/>
  <c r="AG151" i="7005"/>
  <c r="C365" i="6847" l="1"/>
  <c r="AG152" i="7005"/>
  <c r="C366" i="6847" l="1"/>
  <c r="AI34" i="7062" s="1"/>
  <c r="AG153" i="7005"/>
  <c r="C367" i="6847" l="1"/>
  <c r="AG154" i="7005"/>
  <c r="C368" i="6847" l="1"/>
  <c r="AI211" i="7062" s="1"/>
  <c r="AG155" i="7005"/>
  <c r="C369" i="6847" l="1"/>
  <c r="AI200" i="7062" s="1"/>
  <c r="AG156" i="7005"/>
  <c r="C370" i="6847" l="1"/>
  <c r="AG157" i="7005"/>
  <c r="C371" i="6847" l="1"/>
  <c r="AG158" i="7005"/>
  <c r="C372" i="6847" l="1"/>
  <c r="AG159" i="7005"/>
  <c r="C373" i="6847" l="1"/>
  <c r="AG160" i="7005"/>
  <c r="C374" i="6847" l="1"/>
  <c r="AG161" i="7005"/>
  <c r="C375" i="6847" l="1"/>
  <c r="AG162" i="7005"/>
  <c r="C376" i="6847" l="1"/>
  <c r="AG163" i="7005"/>
  <c r="C377" i="6847" l="1"/>
  <c r="C378" i="6847" s="1"/>
  <c r="L13" i="7055" s="1"/>
  <c r="AG164" i="7005"/>
  <c r="Q8" i="7031" l="1"/>
  <c r="P8" i="7034"/>
  <c r="C379" i="6847"/>
  <c r="EN5" i="7006"/>
  <c r="AG165" i="7005"/>
  <c r="B74" i="2"/>
  <c r="C14" i="2"/>
  <c r="B121" i="2"/>
  <c r="B48" i="2"/>
  <c r="B410" i="2"/>
  <c r="C58" i="2"/>
  <c r="C168" i="2"/>
  <c r="C26" i="2"/>
  <c r="C474" i="2"/>
  <c r="C18" i="6850"/>
  <c r="C50" i="6850"/>
  <c r="B257" i="2"/>
  <c r="C226" i="2"/>
  <c r="C9" i="2"/>
  <c r="C36" i="2"/>
  <c r="C208" i="2"/>
  <c r="C135" i="2"/>
  <c r="B63" i="2"/>
  <c r="C22" i="2"/>
  <c r="B186" i="2"/>
  <c r="C34" i="6850"/>
  <c r="B4" i="2"/>
  <c r="C27" i="2"/>
  <c r="C110" i="2"/>
  <c r="C290" i="2"/>
  <c r="C113" i="2"/>
  <c r="C5" i="2"/>
  <c r="B75" i="2"/>
  <c r="B52" i="2"/>
  <c r="B90" i="2"/>
  <c r="C72" i="2"/>
  <c r="C32" i="2"/>
  <c r="C89" i="2"/>
  <c r="C160" i="2"/>
  <c r="B184" i="2"/>
  <c r="C50" i="2"/>
  <c r="C292" i="2"/>
  <c r="B503" i="2"/>
  <c r="B91" i="6850"/>
  <c r="B594" i="2"/>
  <c r="C91" i="2"/>
  <c r="C44" i="2"/>
  <c r="C583" i="2"/>
  <c r="C133" i="2"/>
  <c r="C20" i="2"/>
  <c r="B56" i="2"/>
  <c r="C17" i="2"/>
  <c r="C46" i="2"/>
  <c r="B87" i="2"/>
  <c r="C462" i="2"/>
  <c r="C655" i="2"/>
  <c r="C620" i="2"/>
  <c r="B15" i="2"/>
  <c r="B209" i="2"/>
  <c r="C114" i="2"/>
  <c r="B5" i="2"/>
  <c r="B92" i="2"/>
  <c r="B8" i="6850"/>
  <c r="C43" i="2"/>
  <c r="C527" i="2"/>
  <c r="B208" i="2"/>
  <c r="B30" i="2"/>
  <c r="B62" i="2"/>
  <c r="B84" i="2"/>
  <c r="C45" i="2"/>
  <c r="B19" i="2"/>
  <c r="B49" i="2"/>
  <c r="C28" i="6850"/>
  <c r="B210" i="2"/>
  <c r="B40" i="2"/>
  <c r="B113" i="2"/>
  <c r="C121" i="2"/>
  <c r="C40" i="2"/>
  <c r="C49" i="2"/>
  <c r="B28" i="6850"/>
  <c r="C184" i="2"/>
  <c r="B80" i="2"/>
  <c r="C161" i="2"/>
  <c r="C93" i="6850"/>
  <c r="B21" i="2"/>
  <c r="C237" i="2"/>
  <c r="C42" i="2"/>
  <c r="C78" i="2"/>
  <c r="C66" i="2"/>
  <c r="B25" i="2"/>
  <c r="C619" i="2"/>
  <c r="C54" i="2"/>
  <c r="C14" i="6850"/>
  <c r="C56" i="2"/>
  <c r="C258" i="2"/>
  <c r="C236" i="2"/>
  <c r="B64" i="2"/>
  <c r="C225" i="2"/>
  <c r="C8" i="6850"/>
  <c r="C34" i="2"/>
  <c r="B58" i="2"/>
  <c r="B211" i="2"/>
  <c r="B53" i="2"/>
  <c r="C57" i="2"/>
  <c r="C67" i="2"/>
  <c r="C55" i="2"/>
  <c r="C503" i="2"/>
  <c r="B27" i="6850"/>
  <c r="C268" i="2"/>
  <c r="B16" i="2"/>
  <c r="B316" i="2"/>
  <c r="C186" i="2"/>
  <c r="C198" i="2"/>
  <c r="B3" i="6850"/>
  <c r="B236" i="2"/>
  <c r="C35" i="2"/>
  <c r="C65" i="2"/>
  <c r="C6" i="6850"/>
  <c r="B59" i="2"/>
  <c r="B11" i="2"/>
  <c r="B55" i="2"/>
  <c r="C111" i="2"/>
  <c r="B474" i="2"/>
  <c r="B292" i="2"/>
  <c r="C362" i="2"/>
  <c r="B230" i="2"/>
  <c r="B78" i="2"/>
  <c r="B91" i="2"/>
  <c r="B18" i="6850"/>
  <c r="B290" i="2"/>
  <c r="C62" i="2"/>
  <c r="C76" i="2"/>
  <c r="B139" i="2"/>
  <c r="B45" i="2"/>
  <c r="B67" i="2"/>
  <c r="B32" i="6850"/>
  <c r="B36" i="2"/>
  <c r="B54" i="2"/>
  <c r="B160" i="2"/>
  <c r="B20" i="2"/>
  <c r="C92" i="6850"/>
  <c r="C80" i="2"/>
  <c r="B110" i="2"/>
  <c r="B39" i="2"/>
  <c r="B645" i="2"/>
  <c r="B65" i="2"/>
  <c r="C24" i="2"/>
  <c r="B42" i="2"/>
  <c r="B50" i="6850"/>
  <c r="C257" i="2"/>
  <c r="B83" i="2"/>
  <c r="B89" i="2"/>
  <c r="C73" i="2"/>
  <c r="B185" i="2"/>
  <c r="B133" i="2"/>
  <c r="B22" i="2"/>
  <c r="B593" i="2"/>
  <c r="C15" i="6850"/>
  <c r="B44" i="2"/>
  <c r="B29" i="2"/>
  <c r="B37" i="2"/>
  <c r="B226" i="2"/>
  <c r="B72" i="2"/>
  <c r="B57" i="2"/>
  <c r="C53" i="2"/>
  <c r="C52" i="2"/>
  <c r="B9" i="2"/>
  <c r="B655" i="2"/>
  <c r="B450" i="2"/>
  <c r="B93" i="6850"/>
  <c r="C185" i="2"/>
  <c r="B237" i="2"/>
  <c r="B50" i="2"/>
  <c r="C27" i="6850"/>
  <c r="B66" i="2"/>
  <c r="B27" i="2"/>
  <c r="C63" i="2"/>
  <c r="B26" i="2"/>
  <c r="C209" i="2"/>
  <c r="B15" i="6850"/>
  <c r="B14" i="2"/>
  <c r="B111" i="2"/>
  <c r="C105" i="2"/>
  <c r="C3" i="6850"/>
  <c r="B32" i="2"/>
  <c r="B18" i="2"/>
  <c r="B135" i="2"/>
  <c r="C355" i="2"/>
  <c r="C11" i="2"/>
  <c r="C4" i="2"/>
  <c r="B38" i="2"/>
  <c r="B19" i="6850"/>
  <c r="C91" i="6850"/>
  <c r="B24" i="2"/>
  <c r="C74" i="2"/>
  <c r="B6" i="6850"/>
  <c r="C316" i="2"/>
  <c r="C210" i="2"/>
  <c r="C29" i="2"/>
  <c r="C65" i="6850"/>
  <c r="C410" i="2"/>
  <c r="C32" i="6850"/>
  <c r="B43" i="2"/>
  <c r="B445" i="2"/>
  <c r="B619" i="2"/>
  <c r="C4" i="6850"/>
  <c r="C83" i="2"/>
  <c r="C450" i="2"/>
  <c r="B14" i="6850"/>
  <c r="B527" i="2"/>
  <c r="C84" i="2"/>
  <c r="B224" i="2"/>
  <c r="B31" i="2"/>
  <c r="B65" i="6850"/>
  <c r="B583" i="2"/>
  <c r="C16" i="2"/>
  <c r="C211" i="2"/>
  <c r="C445" i="2"/>
  <c r="B4" i="6850"/>
  <c r="C19" i="2"/>
  <c r="C9" i="6850"/>
  <c r="B47" i="2"/>
  <c r="C112" i="2"/>
  <c r="B620" i="2"/>
  <c r="C59" i="2"/>
  <c r="C645" i="2"/>
  <c r="C90" i="2"/>
  <c r="B258" i="2"/>
  <c r="B17" i="2"/>
  <c r="C594" i="2"/>
  <c r="B161" i="2"/>
  <c r="B355" i="2"/>
  <c r="B105" i="2"/>
  <c r="C15" i="2"/>
  <c r="B112" i="2"/>
  <c r="C69" i="2"/>
  <c r="B13" i="2"/>
  <c r="B225" i="2"/>
  <c r="B69" i="2"/>
  <c r="B462" i="2"/>
  <c r="B92" i="6850"/>
  <c r="C224" i="2"/>
  <c r="C30" i="2"/>
  <c r="C21" i="2"/>
  <c r="C87" i="2"/>
  <c r="B198" i="2"/>
  <c r="B23" i="2"/>
  <c r="B34" i="6850"/>
  <c r="B34" i="2"/>
  <c r="B73" i="2"/>
  <c r="C230" i="2"/>
  <c r="C39" i="2"/>
  <c r="C16" i="6850"/>
  <c r="C25" i="2"/>
  <c r="C593" i="2"/>
  <c r="B35" i="2"/>
  <c r="B22" i="6850"/>
  <c r="B268" i="2"/>
  <c r="B16" i="6850"/>
  <c r="B76" i="2"/>
  <c r="C37" i="2"/>
  <c r="C22" i="6850"/>
  <c r="C75" i="2"/>
  <c r="C38" i="2"/>
  <c r="C64" i="2"/>
  <c r="B362" i="2"/>
  <c r="C13" i="2"/>
  <c r="C19" i="6850"/>
  <c r="C31" i="2"/>
  <c r="B46" i="2"/>
  <c r="B168" i="2"/>
  <c r="C139" i="2"/>
  <c r="C92" i="2"/>
  <c r="B114" i="2"/>
  <c r="C23" i="2"/>
  <c r="C48" i="2"/>
  <c r="B9" i="6850"/>
  <c r="C47" i="2"/>
  <c r="C18" i="2"/>
  <c r="Z28" i="2" l="1"/>
  <c r="Z107" i="2"/>
  <c r="Z106" i="2"/>
  <c r="Z124" i="2"/>
  <c r="Z83" i="2"/>
  <c r="Z123" i="2"/>
  <c r="M10" i="2"/>
  <c r="Z33" i="2"/>
  <c r="Z569" i="2"/>
  <c r="Z568" i="2"/>
  <c r="Z567" i="2"/>
  <c r="Z179" i="2"/>
  <c r="Z61" i="2"/>
  <c r="Z104" i="2"/>
  <c r="Z96" i="2"/>
  <c r="Z688" i="2"/>
  <c r="AA7" i="2"/>
  <c r="AA15" i="2"/>
  <c r="AA58" i="2"/>
  <c r="C380" i="6847"/>
  <c r="EN19" i="7006"/>
  <c r="Z21" i="2"/>
  <c r="Z536" i="2"/>
  <c r="Z22" i="2"/>
  <c r="Z638" i="2"/>
  <c r="Z185" i="2"/>
  <c r="Z524" i="2"/>
  <c r="Z593" i="2"/>
  <c r="Z4" i="2"/>
  <c r="Z128" i="2"/>
  <c r="Z139" i="2"/>
  <c r="Z677" i="2"/>
  <c r="Z208" i="2"/>
  <c r="Z277" i="2"/>
  <c r="Z238" i="2"/>
  <c r="Z46" i="2"/>
  <c r="Z121" i="2"/>
  <c r="Z103" i="2"/>
  <c r="Z58" i="2"/>
  <c r="Z202" i="2"/>
  <c r="Z250" i="2"/>
  <c r="Z210" i="2"/>
  <c r="Z329" i="2"/>
  <c r="Z232" i="2"/>
  <c r="Z117" i="2"/>
  <c r="Z76" i="2"/>
  <c r="Z573" i="2"/>
  <c r="Z67" i="2"/>
  <c r="Z602" i="2"/>
  <c r="Z410" i="2"/>
  <c r="Z251" i="2"/>
  <c r="Z408" i="2"/>
  <c r="Z338" i="2"/>
  <c r="Z400" i="2"/>
  <c r="Z78" i="2"/>
  <c r="Z404" i="2"/>
  <c r="Z360" i="2"/>
  <c r="Z372" i="2"/>
  <c r="Z129" i="2"/>
  <c r="Z161" i="2"/>
  <c r="Z112" i="2"/>
  <c r="Z500" i="2"/>
  <c r="Z417" i="2"/>
  <c r="Z458" i="2"/>
  <c r="Z59" i="2"/>
  <c r="Z188" i="2"/>
  <c r="Z130" i="2"/>
  <c r="Z368" i="2"/>
  <c r="Z503" i="2"/>
  <c r="Z588" i="2"/>
  <c r="Z170" i="2"/>
  <c r="Z198" i="2"/>
  <c r="Z518" i="2"/>
  <c r="Z137" i="2"/>
  <c r="Z147" i="2"/>
  <c r="Z574" i="2"/>
  <c r="Z260" i="2"/>
  <c r="Z572" i="2"/>
  <c r="Z131" i="2"/>
  <c r="Z261" i="2"/>
  <c r="Z581" i="2"/>
  <c r="Z236" i="2"/>
  <c r="Z86" i="2"/>
  <c r="Z563" i="2"/>
  <c r="Z286" i="2"/>
  <c r="Z629" i="2"/>
  <c r="Z205" i="2"/>
  <c r="Z141" i="2"/>
  <c r="Z98" i="2"/>
  <c r="Z498" i="2"/>
  <c r="Z29" i="2"/>
  <c r="Z367" i="2"/>
  <c r="Z6" i="2"/>
  <c r="Z473" i="2"/>
  <c r="Z79" i="2"/>
  <c r="Z258" i="2"/>
  <c r="Z72" i="2"/>
  <c r="Z8" i="2"/>
  <c r="Z3" i="2"/>
  <c r="Z673" i="2"/>
  <c r="Z54" i="2"/>
  <c r="Z37" i="2"/>
  <c r="Z462" i="2"/>
  <c r="Z354" i="2"/>
  <c r="Z196" i="2"/>
  <c r="Z18" i="2"/>
  <c r="Z53" i="2"/>
  <c r="Z678" i="2"/>
  <c r="Z279" i="2"/>
  <c r="Z504" i="2"/>
  <c r="Z355" i="2"/>
  <c r="Z226" i="2"/>
  <c r="Z114" i="2"/>
  <c r="Z416" i="2"/>
  <c r="Z555" i="2"/>
  <c r="Z314" i="2"/>
  <c r="Z94" i="2"/>
  <c r="Z19" i="2"/>
  <c r="Z49" i="2"/>
  <c r="Z211" i="2"/>
  <c r="Z460" i="2"/>
  <c r="Z407" i="2"/>
  <c r="Z66" i="2"/>
  <c r="Z213" i="2"/>
  <c r="Z52" i="2"/>
  <c r="Z111" i="2"/>
  <c r="Z90" i="2"/>
  <c r="Z140" i="2"/>
  <c r="Z686" i="2"/>
  <c r="Z81" i="2"/>
  <c r="Z31" i="2"/>
  <c r="Z218" i="2"/>
  <c r="Z571" i="2"/>
  <c r="Z11" i="2"/>
  <c r="Z443" i="2"/>
  <c r="Z168" i="2"/>
  <c r="Z521" i="2"/>
  <c r="Z88" i="2"/>
  <c r="Z5" i="2"/>
  <c r="Z80" i="2"/>
  <c r="Z684" i="2"/>
  <c r="Z177" i="2"/>
  <c r="Z220" i="2"/>
  <c r="Z584" i="2"/>
  <c r="Z658" i="2"/>
  <c r="Z655" i="2"/>
  <c r="Z366" i="2"/>
  <c r="Z635" i="2"/>
  <c r="Z186" i="2"/>
  <c r="Z685" i="2"/>
  <c r="Z55" i="2"/>
  <c r="Z527" i="2"/>
  <c r="Z257" i="2"/>
  <c r="Z511" i="2"/>
  <c r="Z35" i="2"/>
  <c r="Z312" i="2"/>
  <c r="Z254" i="2"/>
  <c r="Z69" i="2"/>
  <c r="Z640" i="2"/>
  <c r="Z135" i="2"/>
  <c r="Z24" i="2"/>
  <c r="Z657" i="2"/>
  <c r="Z580" i="2"/>
  <c r="Z662" i="2"/>
  <c r="Z292" i="2"/>
  <c r="Z42" i="2"/>
  <c r="Z646" i="2"/>
  <c r="Z60" i="2"/>
  <c r="Z57" i="2"/>
  <c r="Z687" i="2"/>
  <c r="Z531" i="2"/>
  <c r="Z634" i="2"/>
  <c r="Z7" i="2"/>
  <c r="Z115" i="2"/>
  <c r="Z603" i="2"/>
  <c r="Z85" i="2"/>
  <c r="Z47" i="2"/>
  <c r="Z319" i="2"/>
  <c r="Z620" i="2"/>
  <c r="Z406" i="2"/>
  <c r="Z682" i="2"/>
  <c r="Z497" i="2"/>
  <c r="Z273" i="2"/>
  <c r="Z363" i="2"/>
  <c r="Z89" i="2"/>
  <c r="Z134" i="2"/>
  <c r="Z64" i="2"/>
  <c r="Z300" i="2"/>
  <c r="Z209" i="2"/>
  <c r="Z553" i="2"/>
  <c r="Z77" i="2"/>
  <c r="Z290" i="2"/>
  <c r="Z26" i="2"/>
  <c r="Z70" i="2"/>
  <c r="Z369" i="2"/>
  <c r="Z12" i="2"/>
  <c r="Z510" i="2"/>
  <c r="Z660" i="2"/>
  <c r="Z316" i="2"/>
  <c r="Z146" i="2"/>
  <c r="Z41" i="2"/>
  <c r="Z661" i="2"/>
  <c r="Z307" i="2"/>
  <c r="Z97" i="2"/>
  <c r="Z50" i="2"/>
  <c r="Z20" i="2"/>
  <c r="Z119" i="2"/>
  <c r="Z565" i="2"/>
  <c r="Z472" i="2"/>
  <c r="Z25" i="2"/>
  <c r="Z23" i="2"/>
  <c r="Z224" i="2"/>
  <c r="Z165" i="2"/>
  <c r="Z253" i="2"/>
  <c r="Z282" i="2"/>
  <c r="Z628" i="2"/>
  <c r="Z474" i="2"/>
  <c r="Z621" i="2"/>
  <c r="Z87" i="2"/>
  <c r="Z30" i="2"/>
  <c r="Z108" i="2"/>
  <c r="Z230" i="2"/>
  <c r="Z110" i="2"/>
  <c r="Z301" i="2"/>
  <c r="Z538" i="2"/>
  <c r="Z264" i="2"/>
  <c r="Z17" i="2"/>
  <c r="Z445" i="2"/>
  <c r="Z429" i="2"/>
  <c r="Z268" i="2"/>
  <c r="Z155" i="2"/>
  <c r="Z133" i="2"/>
  <c r="Z92" i="2"/>
  <c r="Z263" i="2"/>
  <c r="Z269" i="2"/>
  <c r="Z221" i="2"/>
  <c r="Z184" i="2"/>
  <c r="Z576" i="2"/>
  <c r="Z281" i="2"/>
  <c r="Z91" i="2"/>
  <c r="Z278" i="2"/>
  <c r="Z125" i="2"/>
  <c r="Z145" i="2"/>
  <c r="Z180" i="2"/>
  <c r="Z138" i="2"/>
  <c r="Z160" i="2"/>
  <c r="Z40" i="2"/>
  <c r="Z619" i="2"/>
  <c r="Z222" i="2"/>
  <c r="Z45" i="2"/>
  <c r="Z534" i="2"/>
  <c r="Z659" i="2"/>
  <c r="Z214" i="2"/>
  <c r="Z225" i="2"/>
  <c r="Z560" i="2"/>
  <c r="Z641" i="2"/>
  <c r="Z674" i="2"/>
  <c r="Z313" i="2"/>
  <c r="Z215" i="2"/>
  <c r="Z618" i="2"/>
  <c r="Z105" i="2"/>
  <c r="Z48" i="2"/>
  <c r="Z43" i="2"/>
  <c r="Z16" i="2"/>
  <c r="Z556" i="2"/>
  <c r="Z356" i="2"/>
  <c r="Z169" i="2"/>
  <c r="Z339" i="2"/>
  <c r="Z267" i="2"/>
  <c r="Z632" i="2"/>
  <c r="Z653" i="2"/>
  <c r="Z514" i="2"/>
  <c r="Z118" i="2"/>
  <c r="Z285" i="2"/>
  <c r="Z237" i="2"/>
  <c r="Z669" i="2"/>
  <c r="Z570" i="2"/>
  <c r="Z36" i="2"/>
  <c r="Z594" i="2"/>
  <c r="Z499" i="2"/>
  <c r="Z365" i="2"/>
  <c r="Z405" i="2"/>
  <c r="Z102" i="2"/>
  <c r="Z506" i="2"/>
  <c r="Z591" i="2"/>
  <c r="Z32" i="2"/>
  <c r="Z164" i="2"/>
  <c r="Z579" i="2"/>
  <c r="Z255" i="2"/>
  <c r="Z216" i="2"/>
  <c r="Z93" i="2"/>
  <c r="Z56" i="2"/>
  <c r="Z65" i="2"/>
  <c r="Z304" i="2"/>
  <c r="Z364" i="2"/>
  <c r="Z15" i="2"/>
  <c r="Z308" i="2"/>
  <c r="Z275" i="2"/>
  <c r="Z75" i="2"/>
  <c r="Z409" i="2"/>
  <c r="Z343" i="2"/>
  <c r="Z305" i="2"/>
  <c r="Z27" i="2"/>
  <c r="Z34" i="2"/>
  <c r="Z206" i="2"/>
  <c r="Z156" i="2"/>
  <c r="Z74" i="2"/>
  <c r="Z507" i="2"/>
  <c r="Z113" i="2"/>
  <c r="Z327" i="2"/>
  <c r="Z63" i="2"/>
  <c r="Z203" i="2"/>
  <c r="Z95" i="2"/>
  <c r="Z645" i="2"/>
  <c r="Z201" i="2"/>
  <c r="Z73" i="2"/>
  <c r="Z681" i="2"/>
  <c r="Z194" i="2"/>
  <c r="Z171" i="2"/>
  <c r="Z44" i="2"/>
  <c r="Z13" i="2"/>
  <c r="Z99" i="2"/>
  <c r="Z310" i="2"/>
  <c r="Z651" i="2"/>
  <c r="Z39" i="2"/>
  <c r="Z550" i="2"/>
  <c r="Z582" i="2"/>
  <c r="Z636" i="2"/>
  <c r="Z395" i="2"/>
  <c r="Z71" i="2"/>
  <c r="Z14" i="2"/>
  <c r="Z38" i="2"/>
  <c r="Z10" i="2"/>
  <c r="Z373" i="2"/>
  <c r="Z62" i="2"/>
  <c r="Z644" i="2"/>
  <c r="Z116" i="2"/>
  <c r="Z309" i="2"/>
  <c r="Z583" i="2"/>
  <c r="Z552" i="2"/>
  <c r="Z501" i="2"/>
  <c r="Z444" i="2"/>
  <c r="Z144" i="2"/>
  <c r="Z450" i="2"/>
  <c r="Z84" i="2"/>
  <c r="Z535" i="2"/>
  <c r="Z508" i="2"/>
  <c r="Z362" i="2"/>
  <c r="I6" i="6892" l="1"/>
  <c r="C381" i="6847"/>
  <c r="EN21" i="7006"/>
  <c r="C382" i="6847" l="1"/>
  <c r="EN22" i="7006"/>
  <c r="L7" i="7054" l="1"/>
  <c r="P7" i="7050"/>
  <c r="AD3" i="7039"/>
  <c r="P4" i="7035"/>
  <c r="C383" i="6847"/>
  <c r="EN8" i="7007"/>
  <c r="AJ94" i="6850" l="1"/>
  <c r="AJ95" i="6850"/>
  <c r="AJ69" i="6850"/>
  <c r="AJ78" i="6850"/>
  <c r="AJ62" i="6850"/>
  <c r="AJ74" i="6850"/>
  <c r="AJ83" i="6850"/>
  <c r="AJ56" i="6850"/>
  <c r="AJ66" i="6850"/>
  <c r="AJ76" i="6850"/>
  <c r="AJ58" i="6850"/>
  <c r="AJ64" i="6850"/>
  <c r="AJ39" i="6850"/>
  <c r="AJ82" i="6850"/>
  <c r="AJ84" i="6850"/>
  <c r="AJ54" i="6850"/>
  <c r="AJ60" i="6850"/>
  <c r="AJ73" i="6850"/>
  <c r="AJ80" i="6850"/>
  <c r="AJ63" i="6850"/>
  <c r="AJ51" i="6850"/>
  <c r="AJ70" i="6850"/>
  <c r="AJ53" i="6850"/>
  <c r="AJ71" i="6850"/>
  <c r="AJ85" i="6850"/>
  <c r="AJ7" i="6850"/>
  <c r="AJ72" i="6850"/>
  <c r="Q13" i="7020"/>
  <c r="I5" i="7042"/>
  <c r="AJ79" i="6850"/>
  <c r="AJ29" i="6850"/>
  <c r="AJ13" i="6850"/>
  <c r="AJ67" i="6850"/>
  <c r="AJ26" i="6850"/>
  <c r="AJ5" i="6850"/>
  <c r="AJ14" i="6850"/>
  <c r="AJ23" i="6850"/>
  <c r="AJ50" i="6850"/>
  <c r="AJ52" i="6850"/>
  <c r="AJ68" i="6850"/>
  <c r="AJ32" i="6850"/>
  <c r="AJ41" i="6850"/>
  <c r="AJ15" i="6850"/>
  <c r="AJ40" i="6850"/>
  <c r="AJ37" i="6850"/>
  <c r="AJ43" i="6850"/>
  <c r="AJ57" i="6850"/>
  <c r="AJ81" i="6850"/>
  <c r="AJ30" i="6850"/>
  <c r="AJ28" i="6850"/>
  <c r="AJ87" i="6850"/>
  <c r="AJ38" i="6850"/>
  <c r="AJ91" i="6850"/>
  <c r="AJ22" i="6850"/>
  <c r="AJ44" i="6850"/>
  <c r="AJ93" i="6850"/>
  <c r="AJ49" i="6850"/>
  <c r="AJ27" i="6850"/>
  <c r="AJ90" i="6850"/>
  <c r="AJ19" i="6850"/>
  <c r="AJ77" i="6850"/>
  <c r="AJ45" i="6850"/>
  <c r="AJ86" i="6850"/>
  <c r="AJ6" i="6850"/>
  <c r="AJ11" i="6850"/>
  <c r="AJ16" i="6850"/>
  <c r="AJ34" i="6850"/>
  <c r="AJ20" i="6850"/>
  <c r="AJ96" i="6850"/>
  <c r="AJ3" i="6850"/>
  <c r="AJ9" i="6850"/>
  <c r="AJ46" i="6850"/>
  <c r="AJ10" i="6850"/>
  <c r="AJ88" i="6850"/>
  <c r="AJ24" i="6850"/>
  <c r="AJ35" i="6850"/>
  <c r="AJ92" i="6850"/>
  <c r="AJ42" i="6850"/>
  <c r="AJ48" i="6850"/>
  <c r="AJ33" i="6850"/>
  <c r="AJ65" i="6850"/>
  <c r="AJ4" i="6850"/>
  <c r="AJ47" i="6850"/>
  <c r="AJ18" i="6850"/>
  <c r="AJ12" i="6850"/>
  <c r="AJ25" i="6850"/>
  <c r="AJ59" i="6850"/>
  <c r="AJ61" i="6850"/>
  <c r="AJ89" i="6850"/>
  <c r="AJ21" i="6850"/>
  <c r="AJ55" i="6850"/>
  <c r="AJ8" i="6850"/>
  <c r="C384" i="6847"/>
  <c r="P3" i="7050" s="1"/>
  <c r="EN10" i="7007"/>
  <c r="AA70" i="6850" s="1"/>
  <c r="AA95" i="6850" l="1"/>
  <c r="AA94" i="6850"/>
  <c r="E35" i="6892"/>
  <c r="D35" i="6892" s="1"/>
  <c r="AA74" i="6850"/>
  <c r="AA39" i="6850"/>
  <c r="AA73" i="6850"/>
  <c r="AA82" i="6850"/>
  <c r="AA80" i="6850"/>
  <c r="AA64" i="6850"/>
  <c r="AA63" i="6850"/>
  <c r="AA60" i="6850"/>
  <c r="AA56" i="6850"/>
  <c r="AA54" i="6850"/>
  <c r="AA62" i="6850"/>
  <c r="AA69" i="6850"/>
  <c r="AA58" i="6850"/>
  <c r="AA66" i="6850"/>
  <c r="AA78" i="6850"/>
  <c r="AA51" i="6850"/>
  <c r="AA76" i="6850"/>
  <c r="AA83" i="6850"/>
  <c r="AA84" i="6850"/>
  <c r="AQ7" i="6850"/>
  <c r="AA71" i="6850"/>
  <c r="AA53" i="6850"/>
  <c r="AA85" i="6850"/>
  <c r="AA7" i="6850"/>
  <c r="AA72" i="6850"/>
  <c r="AA5" i="6850"/>
  <c r="AA22" i="6850"/>
  <c r="AA32" i="6850"/>
  <c r="AA9" i="6850"/>
  <c r="AA86" i="6850"/>
  <c r="AA79" i="6850"/>
  <c r="AA44" i="6850"/>
  <c r="AA43" i="6850"/>
  <c r="AA13" i="6850"/>
  <c r="AA37" i="6850"/>
  <c r="AA88" i="6850"/>
  <c r="AA35" i="6850"/>
  <c r="AA23" i="6850"/>
  <c r="AA20" i="6850"/>
  <c r="AA81" i="6850"/>
  <c r="AA65" i="6850"/>
  <c r="AA26" i="6850"/>
  <c r="AA55" i="6850"/>
  <c r="AA28" i="6850"/>
  <c r="AA96" i="6850"/>
  <c r="AA50" i="6850"/>
  <c r="AA27" i="6850"/>
  <c r="AA8" i="6850"/>
  <c r="AA47" i="6850"/>
  <c r="AA34" i="6850"/>
  <c r="AA14" i="6850"/>
  <c r="AA15" i="6850"/>
  <c r="AA46" i="6850"/>
  <c r="AA59" i="6850"/>
  <c r="AA89" i="6850"/>
  <c r="AA21" i="6850"/>
  <c r="AA24" i="6850"/>
  <c r="AA40" i="6850"/>
  <c r="AA48" i="6850"/>
  <c r="AA77" i="6850"/>
  <c r="AA91" i="6850"/>
  <c r="AA57" i="6850"/>
  <c r="AA4" i="6850"/>
  <c r="AA19" i="6850"/>
  <c r="AA29" i="6850"/>
  <c r="AA18" i="6850"/>
  <c r="AA67" i="6850"/>
  <c r="AA16" i="6850"/>
  <c r="AA93" i="6850"/>
  <c r="AA49" i="6850"/>
  <c r="C385" i="6847"/>
  <c r="C386" i="6847" s="1"/>
  <c r="Q4" i="7009"/>
  <c r="AA87" i="6850"/>
  <c r="AA92" i="6850"/>
  <c r="AA42" i="6850"/>
  <c r="AA90" i="6850"/>
  <c r="AA3" i="6850"/>
  <c r="AA25" i="6850"/>
  <c r="AA6" i="6850"/>
  <c r="AA30" i="6850"/>
  <c r="AA45" i="6850"/>
  <c r="E26" i="6892" l="1"/>
  <c r="D26" i="6892" s="1"/>
  <c r="Q10" i="7031"/>
  <c r="M16" i="2" s="1"/>
  <c r="P7" i="7051"/>
  <c r="C387" i="6847"/>
  <c r="Q6" i="7008"/>
  <c r="AB38" i="6850"/>
  <c r="Q5" i="7009"/>
  <c r="AB14" i="6850" s="1"/>
  <c r="B205" i="2"/>
  <c r="C416" i="2"/>
  <c r="B363" i="2"/>
  <c r="C194" i="2"/>
  <c r="B510" i="2"/>
  <c r="B134" i="2"/>
  <c r="C95" i="2"/>
  <c r="B301" i="2"/>
  <c r="C220" i="2"/>
  <c r="C305" i="2"/>
  <c r="C458" i="2"/>
  <c r="C171" i="2"/>
  <c r="C169" i="2"/>
  <c r="C238" i="2"/>
  <c r="C417" i="2"/>
  <c r="C571" i="2"/>
  <c r="B222" i="2"/>
  <c r="C534" i="2"/>
  <c r="C304" i="2"/>
  <c r="C498" i="2"/>
  <c r="C250" i="2"/>
  <c r="B511" i="2"/>
  <c r="C254" i="2"/>
  <c r="C205" i="2"/>
  <c r="C365" i="2"/>
  <c r="B87" i="6850"/>
  <c r="C128" i="2"/>
  <c r="B354" i="2"/>
  <c r="C504" i="2"/>
  <c r="C260" i="2"/>
  <c r="C107" i="2"/>
  <c r="C97" i="2"/>
  <c r="B275" i="2"/>
  <c r="C218" i="2"/>
  <c r="B86" i="6850"/>
  <c r="B49" i="6850"/>
  <c r="B81" i="2"/>
  <c r="C281" i="2"/>
  <c r="B508" i="2"/>
  <c r="C156" i="2"/>
  <c r="B279" i="2"/>
  <c r="B146" i="2"/>
  <c r="B115" i="2"/>
  <c r="C405" i="2"/>
  <c r="B129" i="2"/>
  <c r="C145" i="2"/>
  <c r="B57" i="6850"/>
  <c r="B70" i="2"/>
  <c r="B30" i="6850"/>
  <c r="B125" i="2"/>
  <c r="C443" i="2"/>
  <c r="B635" i="2"/>
  <c r="B98" i="2"/>
  <c r="B169" i="2"/>
  <c r="C117" i="2"/>
  <c r="B406" i="2"/>
  <c r="C42" i="6850"/>
  <c r="B194" i="2"/>
  <c r="C90" i="6850"/>
  <c r="C603" i="2"/>
  <c r="C79" i="2"/>
  <c r="B319" i="2"/>
  <c r="C48" i="6850"/>
  <c r="C49" i="6850"/>
  <c r="C86" i="2"/>
  <c r="C501" i="2"/>
  <c r="B309" i="2"/>
  <c r="B93" i="2"/>
  <c r="B273" i="2"/>
  <c r="B498" i="2"/>
  <c r="B214" i="2"/>
  <c r="C108" i="2"/>
  <c r="B312" i="2"/>
  <c r="C518" i="2"/>
  <c r="C366" i="2"/>
  <c r="B460" i="2"/>
  <c r="C407" i="2"/>
  <c r="B60" i="2"/>
  <c r="B119" i="2"/>
  <c r="B216" i="2"/>
  <c r="B55" i="6850"/>
  <c r="B203" i="2"/>
  <c r="B90" i="6850"/>
  <c r="C164" i="2"/>
  <c r="B286" i="2"/>
  <c r="B327" i="2"/>
  <c r="B116" i="2"/>
  <c r="C232" i="2"/>
  <c r="B177" i="2"/>
  <c r="B308" i="2"/>
  <c r="C202" i="2"/>
  <c r="B278" i="2"/>
  <c r="B343" i="2"/>
  <c r="C99" i="2"/>
  <c r="B213" i="2"/>
  <c r="B117" i="2"/>
  <c r="B96" i="6850"/>
  <c r="B88" i="2"/>
  <c r="C308" i="2"/>
  <c r="B12" i="2"/>
  <c r="B405" i="2"/>
  <c r="C536" i="2"/>
  <c r="C85" i="2"/>
  <c r="C278" i="2"/>
  <c r="C408" i="2"/>
  <c r="B202" i="2"/>
  <c r="C309" i="2"/>
  <c r="C339" i="2"/>
  <c r="C119" i="2"/>
  <c r="C118" i="2"/>
  <c r="B40" i="6850"/>
  <c r="C409" i="2"/>
  <c r="B29" i="6850"/>
  <c r="C21" i="6850"/>
  <c r="C343" i="2"/>
  <c r="C102" i="2"/>
  <c r="B535" i="2"/>
  <c r="C602" i="2"/>
  <c r="C369" i="2"/>
  <c r="B573" i="2"/>
  <c r="C59" i="6850"/>
  <c r="B408" i="2"/>
  <c r="B42" i="6850"/>
  <c r="B372" i="2"/>
  <c r="B221" i="2"/>
  <c r="B86" i="2"/>
  <c r="C141" i="2"/>
  <c r="C497" i="2"/>
  <c r="B472" i="2"/>
  <c r="B255" i="2"/>
  <c r="B94" i="2"/>
  <c r="B563" i="2"/>
  <c r="C201" i="2"/>
  <c r="C499" i="2"/>
  <c r="C524" i="2"/>
  <c r="C138" i="2"/>
  <c r="B140" i="2"/>
  <c r="B103" i="2"/>
  <c r="B215" i="2"/>
  <c r="C86" i="6850"/>
  <c r="B24" i="6850"/>
  <c r="B41" i="2"/>
  <c r="C134" i="2"/>
  <c r="B131" i="2"/>
  <c r="C25" i="6850"/>
  <c r="C170" i="2"/>
  <c r="B602" i="2"/>
  <c r="C255" i="2"/>
  <c r="B356" i="2"/>
  <c r="C203" i="2"/>
  <c r="C24" i="6850"/>
  <c r="B46" i="6850"/>
  <c r="C338" i="2"/>
  <c r="C429" i="2"/>
  <c r="C565" i="2"/>
  <c r="B576" i="2"/>
  <c r="C572" i="2"/>
  <c r="C300" i="2"/>
  <c r="B165" i="2"/>
  <c r="C60" i="2"/>
  <c r="B260" i="2"/>
  <c r="B621" i="2"/>
  <c r="C472" i="2"/>
  <c r="B571" i="2"/>
  <c r="C29" i="6850"/>
  <c r="C188" i="2"/>
  <c r="B253" i="2"/>
  <c r="C57" i="6850"/>
  <c r="C591" i="2"/>
  <c r="C94" i="2"/>
  <c r="B628" i="2"/>
  <c r="C180" i="2"/>
  <c r="B366" i="2"/>
  <c r="C277" i="2"/>
  <c r="C563" i="2"/>
  <c r="B416" i="2"/>
  <c r="B310" i="2"/>
  <c r="C285" i="2"/>
  <c r="C261" i="2"/>
  <c r="C77" i="2"/>
  <c r="C576" i="2"/>
  <c r="C123" i="2"/>
  <c r="B267" i="2"/>
  <c r="B314" i="2"/>
  <c r="C327" i="2"/>
  <c r="B497" i="2"/>
  <c r="C628" i="2"/>
  <c r="C588" i="2"/>
  <c r="C130" i="2"/>
  <c r="B429" i="2"/>
  <c r="C213" i="2"/>
  <c r="C273" i="2"/>
  <c r="B572" i="2"/>
  <c r="C400" i="2"/>
  <c r="C301" i="2"/>
  <c r="B536" i="2"/>
  <c r="B603" i="2"/>
  <c r="C550" i="2"/>
  <c r="B145" i="2"/>
  <c r="B196" i="2"/>
  <c r="B407" i="2"/>
  <c r="C103" i="2"/>
  <c r="C275" i="2"/>
  <c r="B97" i="2"/>
  <c r="C215" i="2"/>
  <c r="B48" i="6850"/>
  <c r="C621" i="2"/>
  <c r="B504" i="2"/>
  <c r="C269" i="2"/>
  <c r="B588" i="2"/>
  <c r="C137" i="2"/>
  <c r="C267" i="2"/>
  <c r="B138" i="2"/>
  <c r="C70" i="2"/>
  <c r="B254" i="2"/>
  <c r="C286" i="2"/>
  <c r="C77" i="6850"/>
  <c r="B364" i="2"/>
  <c r="C81" i="2"/>
  <c r="B277" i="2"/>
  <c r="B201" i="2"/>
  <c r="C584" i="2"/>
  <c r="B339" i="2"/>
  <c r="C96" i="6850"/>
  <c r="C144" i="2"/>
  <c r="B565" i="2"/>
  <c r="C89" i="6850"/>
  <c r="B67" i="6850"/>
  <c r="B171" i="2"/>
  <c r="B21" i="6850"/>
  <c r="C129" i="2"/>
  <c r="B521" i="2"/>
  <c r="B102" i="2"/>
  <c r="C26" i="6850"/>
  <c r="B360" i="2"/>
  <c r="C93" i="2"/>
  <c r="B329" i="2"/>
  <c r="B499" i="2"/>
  <c r="C538" i="2"/>
  <c r="B180" i="2"/>
  <c r="B263" i="2"/>
  <c r="C356" i="2"/>
  <c r="B458" i="2"/>
  <c r="C314" i="2"/>
  <c r="B95" i="2"/>
  <c r="C460" i="2"/>
  <c r="B99" i="2"/>
  <c r="C535" i="2"/>
  <c r="B584" i="2"/>
  <c r="C131" i="2"/>
  <c r="C55" i="6850"/>
  <c r="C500" i="2"/>
  <c r="B232" i="2"/>
  <c r="C46" i="6850"/>
  <c r="C570" i="2"/>
  <c r="C40" i="6850"/>
  <c r="B524" i="2"/>
  <c r="B144" i="2"/>
  <c r="B170" i="2"/>
  <c r="C216" i="2"/>
  <c r="C147" i="2"/>
  <c r="C574" i="2"/>
  <c r="B147" i="2"/>
  <c r="B155" i="2"/>
  <c r="C312" i="2"/>
  <c r="C87" i="6850"/>
  <c r="C406" i="2"/>
  <c r="C372" i="2"/>
  <c r="B501" i="2"/>
  <c r="C363" i="2"/>
  <c r="C319" i="2"/>
  <c r="C508" i="2"/>
  <c r="C206" i="2"/>
  <c r="B206" i="2"/>
  <c r="B269" i="2"/>
  <c r="B238" i="2"/>
  <c r="B141" i="2"/>
  <c r="B25" i="6850"/>
  <c r="B417" i="2"/>
  <c r="C473" i="2"/>
  <c r="B307" i="2"/>
  <c r="C279" i="2"/>
  <c r="B81" i="6850"/>
  <c r="C510" i="2"/>
  <c r="B473" i="2"/>
  <c r="B518" i="2"/>
  <c r="C30" i="6850"/>
  <c r="C364" i="2"/>
  <c r="C196" i="2"/>
  <c r="C214" i="2"/>
  <c r="C155" i="2"/>
  <c r="B123" i="2"/>
  <c r="C124" i="2"/>
  <c r="B77" i="2"/>
  <c r="C125" i="2"/>
  <c r="B534" i="2"/>
  <c r="C115" i="2"/>
  <c r="B85" i="2"/>
  <c r="B338" i="2"/>
  <c r="B79" i="2"/>
  <c r="C263" i="2"/>
  <c r="C373" i="2"/>
  <c r="C521" i="2"/>
  <c r="C98" i="2"/>
  <c r="C81" i="6850"/>
  <c r="B591" i="2"/>
  <c r="B128" i="2"/>
  <c r="B89" i="6850"/>
  <c r="C45" i="6850"/>
  <c r="C310" i="2"/>
  <c r="B285" i="2"/>
  <c r="B365" i="2"/>
  <c r="B538" i="2"/>
  <c r="B251" i="2"/>
  <c r="B107" i="2"/>
  <c r="B300" i="2"/>
  <c r="C177" i="2"/>
  <c r="B59" i="6850"/>
  <c r="C629" i="2"/>
  <c r="C307" i="2"/>
  <c r="B574" i="2"/>
  <c r="B188" i="2"/>
  <c r="C146" i="2"/>
  <c r="B304" i="2"/>
  <c r="C360" i="2"/>
  <c r="B443" i="2"/>
  <c r="C67" i="6850"/>
  <c r="B218" i="2"/>
  <c r="C635" i="2"/>
  <c r="B305" i="2"/>
  <c r="B45" i="6850"/>
  <c r="B500" i="2"/>
  <c r="C511" i="2"/>
  <c r="B108" i="2"/>
  <c r="B156" i="2"/>
  <c r="B400" i="2"/>
  <c r="C88" i="2"/>
  <c r="B570" i="2"/>
  <c r="C106" i="2"/>
  <c r="B118" i="2"/>
  <c r="B137" i="2"/>
  <c r="C165" i="2"/>
  <c r="B261" i="2"/>
  <c r="B26" i="6850"/>
  <c r="C251" i="2"/>
  <c r="C222" i="2"/>
  <c r="B130" i="2"/>
  <c r="B77" i="6850"/>
  <c r="C116" i="2"/>
  <c r="B281" i="2"/>
  <c r="C41" i="2"/>
  <c r="B106" i="2"/>
  <c r="B250" i="2"/>
  <c r="C573" i="2"/>
  <c r="B164" i="2"/>
  <c r="B369" i="2"/>
  <c r="C12" i="2"/>
  <c r="C140" i="2"/>
  <c r="C221" i="2"/>
  <c r="C253" i="2"/>
  <c r="B124" i="2"/>
  <c r="B220" i="2"/>
  <c r="C329" i="2"/>
  <c r="B409" i="2"/>
  <c r="B373" i="2"/>
  <c r="B629" i="2"/>
  <c r="B550" i="2"/>
  <c r="C354" i="2"/>
  <c r="AB95" i="6850" l="1"/>
  <c r="AB94" i="6850"/>
  <c r="AB74" i="6850"/>
  <c r="AB80" i="6850"/>
  <c r="AB82" i="6850"/>
  <c r="AB39" i="6850"/>
  <c r="AB76" i="6850"/>
  <c r="AB51" i="6850"/>
  <c r="AB64" i="6850"/>
  <c r="AB66" i="6850"/>
  <c r="AB56" i="6850"/>
  <c r="AB62" i="6850"/>
  <c r="AB58" i="6850"/>
  <c r="AB54" i="6850"/>
  <c r="AB83" i="6850"/>
  <c r="AB78" i="6850"/>
  <c r="AB69" i="6850"/>
  <c r="AB63" i="6850"/>
  <c r="AB73" i="6850"/>
  <c r="AB60" i="6850"/>
  <c r="AB84" i="6850"/>
  <c r="AQ13" i="2"/>
  <c r="AQ15" i="2"/>
  <c r="AB53" i="6850"/>
  <c r="AB85" i="6850"/>
  <c r="AB71" i="6850"/>
  <c r="AB70" i="6850"/>
  <c r="AB72" i="6850"/>
  <c r="AB5" i="6850"/>
  <c r="AB3" i="6850"/>
  <c r="AB79" i="6850"/>
  <c r="AB44" i="6850"/>
  <c r="AB37" i="6850"/>
  <c r="AB43" i="6850"/>
  <c r="AB88" i="6850"/>
  <c r="AB35" i="6850"/>
  <c r="AB23" i="6850"/>
  <c r="AB20" i="6850"/>
  <c r="AB9" i="2"/>
  <c r="AB10" i="2"/>
  <c r="C388" i="6847"/>
  <c r="Q11" i="7008"/>
  <c r="AB18" i="6850"/>
  <c r="AB45" i="6850"/>
  <c r="AB93" i="6850"/>
  <c r="AB91" i="6850"/>
  <c r="AB22" i="6850"/>
  <c r="AB29" i="6850"/>
  <c r="AB90" i="6850"/>
  <c r="AB50" i="6850"/>
  <c r="AB96" i="6850"/>
  <c r="AB32" i="6850"/>
  <c r="AB42" i="6850"/>
  <c r="AB19" i="6850"/>
  <c r="AB7" i="6850"/>
  <c r="AB46" i="6850"/>
  <c r="AB57" i="6850"/>
  <c r="AB67" i="6850"/>
  <c r="AB26" i="6850"/>
  <c r="AB8" i="6850"/>
  <c r="AB55" i="6850"/>
  <c r="AB49" i="6850"/>
  <c r="AB27" i="6850"/>
  <c r="AB87" i="6850"/>
  <c r="AB16" i="6850"/>
  <c r="AB89" i="6850"/>
  <c r="AB86" i="6850"/>
  <c r="AB9" i="6850"/>
  <c r="AB92" i="6850"/>
  <c r="AB30" i="6850"/>
  <c r="AB40" i="6850"/>
  <c r="AB48" i="6850"/>
  <c r="AB24" i="6850"/>
  <c r="AB6" i="6850"/>
  <c r="AB47" i="6850"/>
  <c r="AB34" i="6850"/>
  <c r="AB65" i="6850"/>
  <c r="AB15" i="6850"/>
  <c r="AB28" i="6850"/>
  <c r="AB21" i="6850"/>
  <c r="AB4" i="6850"/>
  <c r="AB61" i="6850"/>
  <c r="AB77" i="6850"/>
  <c r="AB25" i="6850"/>
  <c r="AB81" i="6850"/>
  <c r="AB13" i="6850"/>
  <c r="AB59" i="6850"/>
  <c r="B632" i="2" l="1"/>
  <c r="C632" i="2"/>
  <c r="B282" i="2"/>
  <c r="C389" i="6847"/>
  <c r="Q15" i="7008"/>
  <c r="E27" i="6892"/>
  <c r="D27" i="6892" s="1"/>
  <c r="C282" i="2" l="1"/>
  <c r="C390" i="6847"/>
  <c r="Q19" i="7008"/>
  <c r="AB31" i="2"/>
  <c r="AB15" i="2"/>
  <c r="C634" i="2" l="1"/>
  <c r="B634" i="2"/>
  <c r="C391" i="6847"/>
  <c r="Q21" i="7008"/>
  <c r="B636" i="2" l="1"/>
  <c r="B395" i="2"/>
  <c r="C395" i="2"/>
  <c r="AT50" i="7061"/>
  <c r="L15" i="7055"/>
  <c r="M20" i="7012"/>
  <c r="BA28" i="6999"/>
  <c r="G33" i="2" s="1"/>
  <c r="EN12" i="7006"/>
  <c r="M18" i="6917"/>
  <c r="V33" i="2" s="1"/>
  <c r="Q28" i="7021"/>
  <c r="Q22" i="7031"/>
  <c r="CA29" i="7026"/>
  <c r="M19" i="7045"/>
  <c r="AD14" i="7041"/>
  <c r="P15" i="7033"/>
  <c r="C392" i="6847"/>
  <c r="Q22" i="7008"/>
  <c r="B514" i="2" l="1"/>
  <c r="C636" i="2"/>
  <c r="AA560" i="2"/>
  <c r="AA6" i="2"/>
  <c r="AA292" i="2"/>
  <c r="AA462" i="2"/>
  <c r="G44" i="2"/>
  <c r="G620" i="2"/>
  <c r="G450" i="2"/>
  <c r="G37" i="2"/>
  <c r="G18" i="2"/>
  <c r="G135" i="2"/>
  <c r="G110" i="2"/>
  <c r="G11" i="2"/>
  <c r="G34" i="2"/>
  <c r="G161" i="2"/>
  <c r="G583" i="2"/>
  <c r="AD35" i="2"/>
  <c r="AD135" i="2"/>
  <c r="G25" i="2"/>
  <c r="G75" i="2"/>
  <c r="G69" i="2"/>
  <c r="G67" i="2"/>
  <c r="G236" i="2"/>
  <c r="G211" i="2"/>
  <c r="G39" i="2"/>
  <c r="G316" i="2"/>
  <c r="G121" i="2"/>
  <c r="G76" i="2"/>
  <c r="G112" i="2"/>
  <c r="G26" i="2"/>
  <c r="G52" i="2"/>
  <c r="G91" i="2"/>
  <c r="G29" i="2"/>
  <c r="G226" i="2"/>
  <c r="G619" i="2"/>
  <c r="G48" i="2"/>
  <c r="G23" i="2"/>
  <c r="G462" i="2"/>
  <c r="G645" i="2"/>
  <c r="G503" i="2"/>
  <c r="G225" i="2"/>
  <c r="G445" i="2"/>
  <c r="G92" i="2"/>
  <c r="G237" i="2"/>
  <c r="G24" i="2"/>
  <c r="G20" i="2"/>
  <c r="G133" i="2"/>
  <c r="G28" i="2"/>
  <c r="G65" i="2"/>
  <c r="G160" i="2"/>
  <c r="G168" i="2"/>
  <c r="G527" i="2"/>
  <c r="G27" i="2"/>
  <c r="G66" i="2"/>
  <c r="G83" i="2"/>
  <c r="G257" i="2"/>
  <c r="G655" i="2"/>
  <c r="G224" i="2"/>
  <c r="G198" i="2"/>
  <c r="G56" i="2"/>
  <c r="G90" i="2"/>
  <c r="G264" i="2"/>
  <c r="G258" i="2"/>
  <c r="G209" i="2"/>
  <c r="G105" i="2"/>
  <c r="G32" i="2"/>
  <c r="G58" i="2"/>
  <c r="G292" i="2"/>
  <c r="G16" i="2"/>
  <c r="G17" i="2"/>
  <c r="G62" i="2"/>
  <c r="G64" i="2"/>
  <c r="G114" i="2"/>
  <c r="G38" i="2"/>
  <c r="G139" i="2"/>
  <c r="G230" i="2"/>
  <c r="G184" i="2"/>
  <c r="G185" i="2"/>
  <c r="G74" i="2"/>
  <c r="G54" i="2"/>
  <c r="G290" i="2"/>
  <c r="G73" i="2"/>
  <c r="G5" i="2"/>
  <c r="G14" i="2"/>
  <c r="G15" i="2"/>
  <c r="G50" i="2"/>
  <c r="G47" i="2"/>
  <c r="G474" i="2"/>
  <c r="G89" i="2"/>
  <c r="G55" i="2"/>
  <c r="G113" i="2"/>
  <c r="G111" i="2"/>
  <c r="G46" i="2"/>
  <c r="G36" i="2"/>
  <c r="G87" i="2"/>
  <c r="G63" i="2"/>
  <c r="G72" i="2"/>
  <c r="G57" i="2"/>
  <c r="G593" i="2"/>
  <c r="G13" i="2"/>
  <c r="G45" i="2"/>
  <c r="G355" i="2"/>
  <c r="G22" i="2"/>
  <c r="G19" i="2"/>
  <c r="G80" i="2"/>
  <c r="G594" i="2"/>
  <c r="G53" i="2"/>
  <c r="G84" i="2"/>
  <c r="G4" i="2"/>
  <c r="G78" i="2"/>
  <c r="G59" i="2"/>
  <c r="G210" i="2"/>
  <c r="G31" i="2"/>
  <c r="G21" i="2"/>
  <c r="G268" i="2"/>
  <c r="G40" i="2"/>
  <c r="G186" i="2"/>
  <c r="G42" i="2"/>
  <c r="G208" i="2"/>
  <c r="G49" i="2"/>
  <c r="G362" i="2"/>
  <c r="G410" i="2"/>
  <c r="G43" i="2"/>
  <c r="K31" i="7017"/>
  <c r="AA28" i="2"/>
  <c r="AA26" i="2"/>
  <c r="AA133" i="2"/>
  <c r="AA66" i="2"/>
  <c r="AA13" i="2"/>
  <c r="AA31" i="2"/>
  <c r="AA25" i="2"/>
  <c r="AA35" i="2"/>
  <c r="AA71" i="2"/>
  <c r="AA47" i="2"/>
  <c r="AA114" i="2"/>
  <c r="AA404" i="2"/>
  <c r="AA72" i="2"/>
  <c r="AA444" i="2"/>
  <c r="AA180" i="2"/>
  <c r="AA569" i="2"/>
  <c r="AA568" i="2"/>
  <c r="AA49" i="2"/>
  <c r="AA521" i="2"/>
  <c r="AA563" i="2"/>
  <c r="AA87" i="2"/>
  <c r="AA269" i="2"/>
  <c r="AA657" i="2"/>
  <c r="AA579" i="2"/>
  <c r="AA395" i="2"/>
  <c r="AA131" i="2"/>
  <c r="AA75" i="2"/>
  <c r="AA38" i="2"/>
  <c r="AA636" i="2"/>
  <c r="AA593" i="2"/>
  <c r="AA5" i="2"/>
  <c r="AA603" i="2"/>
  <c r="AA406" i="2"/>
  <c r="AA21" i="2"/>
  <c r="AA27" i="2"/>
  <c r="AA230" i="2"/>
  <c r="AA90" i="2"/>
  <c r="AA146" i="2"/>
  <c r="AA405" i="2"/>
  <c r="AA39" i="2"/>
  <c r="AA669" i="2"/>
  <c r="AA684" i="2"/>
  <c r="AA602" i="2"/>
  <c r="AA40" i="2"/>
  <c r="AA553" i="2"/>
  <c r="AA473" i="2"/>
  <c r="AA164" i="2"/>
  <c r="AA34" i="2"/>
  <c r="AA92" i="2"/>
  <c r="AA32" i="2"/>
  <c r="AA273" i="2"/>
  <c r="AA651" i="2"/>
  <c r="AA144" i="2"/>
  <c r="AA43" i="2"/>
  <c r="AA305" i="2"/>
  <c r="AA98" i="2"/>
  <c r="AA538" i="2"/>
  <c r="AA138" i="2"/>
  <c r="AA309" i="2"/>
  <c r="AA258" i="2"/>
  <c r="AA137" i="2"/>
  <c r="AA222" i="2"/>
  <c r="AA22" i="2"/>
  <c r="AA356" i="2"/>
  <c r="AA194" i="2"/>
  <c r="AA130" i="2"/>
  <c r="AA250" i="2"/>
  <c r="AA238" i="2"/>
  <c r="AA201" i="2"/>
  <c r="AA429" i="2"/>
  <c r="AA184" i="2"/>
  <c r="AA583" i="2"/>
  <c r="AA62" i="2"/>
  <c r="AA83" i="2"/>
  <c r="AA106" i="2"/>
  <c r="AA686" i="2"/>
  <c r="AA327" i="2"/>
  <c r="AA85" i="2"/>
  <c r="AA89" i="2"/>
  <c r="AA171" i="2"/>
  <c r="AA524" i="2"/>
  <c r="AA316" i="2"/>
  <c r="AA123" i="2"/>
  <c r="AA124" i="2"/>
  <c r="AA30" i="2"/>
  <c r="AA510" i="2"/>
  <c r="AA572" i="2"/>
  <c r="AA400" i="2"/>
  <c r="AA260" i="2"/>
  <c r="AA48" i="2"/>
  <c r="AA408" i="2"/>
  <c r="AA499" i="2"/>
  <c r="AA682" i="2"/>
  <c r="AA632" i="2"/>
  <c r="AA662" i="2"/>
  <c r="AA69" i="2"/>
  <c r="AA556" i="2"/>
  <c r="AA255" i="2"/>
  <c r="AA573" i="2"/>
  <c r="AA24" i="2"/>
  <c r="AA367" i="2"/>
  <c r="AA310" i="2"/>
  <c r="AA565" i="2"/>
  <c r="AA79" i="2"/>
  <c r="AA661" i="2"/>
  <c r="AA629" i="2"/>
  <c r="AA619" i="2"/>
  <c r="AA116" i="2"/>
  <c r="AA275" i="2"/>
  <c r="AA251" i="2"/>
  <c r="AA550" i="2"/>
  <c r="AA300" i="2"/>
  <c r="AA474" i="2"/>
  <c r="AA514" i="2"/>
  <c r="AA141" i="2"/>
  <c r="AA160" i="2"/>
  <c r="AA112" i="2"/>
  <c r="AA210" i="2"/>
  <c r="AA653" i="2"/>
  <c r="AA678" i="2"/>
  <c r="AA308" i="2"/>
  <c r="AA161" i="2"/>
  <c r="AA203" i="2"/>
  <c r="AA80" i="2"/>
  <c r="AA107" i="2"/>
  <c r="AA156" i="2"/>
  <c r="AA507" i="2"/>
  <c r="AA52" i="2"/>
  <c r="AA208" i="2"/>
  <c r="AA366" i="2"/>
  <c r="AA658" i="2"/>
  <c r="AA450" i="2"/>
  <c r="AA580" i="2"/>
  <c r="AA168" i="2"/>
  <c r="AA304" i="2"/>
  <c r="AA33" i="2"/>
  <c r="AA179" i="2"/>
  <c r="AA202" i="2"/>
  <c r="AA618" i="2"/>
  <c r="AA628" i="2"/>
  <c r="AA571" i="2"/>
  <c r="AA170" i="2"/>
  <c r="AA108" i="2"/>
  <c r="AA660" i="2"/>
  <c r="AA42" i="2"/>
  <c r="AA214" i="2"/>
  <c r="AA4" i="2"/>
  <c r="AA674" i="2"/>
  <c r="AA155" i="2"/>
  <c r="AA681" i="2"/>
  <c r="AA53" i="2"/>
  <c r="AA206" i="2"/>
  <c r="AA369" i="2"/>
  <c r="AA552" i="2"/>
  <c r="AA355" i="2"/>
  <c r="AA635" i="2"/>
  <c r="AA535" i="2"/>
  <c r="AA60" i="2"/>
  <c r="AA97" i="2"/>
  <c r="AA54" i="2"/>
  <c r="AA236" i="2"/>
  <c r="AA70" i="2"/>
  <c r="AA263" i="2"/>
  <c r="AA103" i="2"/>
  <c r="AA307" i="2"/>
  <c r="AA65" i="2"/>
  <c r="AA59" i="2"/>
  <c r="AA500" i="2"/>
  <c r="AA264" i="2"/>
  <c r="AA41" i="2"/>
  <c r="AA594" i="2"/>
  <c r="AA165" i="2"/>
  <c r="AA285" i="2"/>
  <c r="AA498" i="2"/>
  <c r="AA93" i="2"/>
  <c r="AA582" i="2"/>
  <c r="AA417" i="2"/>
  <c r="AA506" i="2"/>
  <c r="AA368" i="2"/>
  <c r="AA91" i="2"/>
  <c r="AA574" i="2"/>
  <c r="AA314" i="2"/>
  <c r="AA77" i="2"/>
  <c r="AA555" i="2"/>
  <c r="AA253" i="2"/>
  <c r="AA646" i="2"/>
  <c r="AA99" i="2"/>
  <c r="AA534" i="2"/>
  <c r="AA279" i="2"/>
  <c r="AA277" i="2"/>
  <c r="AA458" i="2"/>
  <c r="AA410" i="2"/>
  <c r="AA186" i="2"/>
  <c r="AA416" i="2"/>
  <c r="AA343" i="2"/>
  <c r="AA567" i="2"/>
  <c r="AA688" i="2"/>
  <c r="AA213" i="2"/>
  <c r="AA119" i="2"/>
  <c r="AA125" i="2"/>
  <c r="AA64" i="2"/>
  <c r="AA655" i="2"/>
  <c r="AA19" i="2"/>
  <c r="AA45" i="2"/>
  <c r="AA281" i="2"/>
  <c r="AA198" i="2"/>
  <c r="AA290" i="2"/>
  <c r="AA88" i="2"/>
  <c r="AA645" i="2"/>
  <c r="AA129" i="2"/>
  <c r="AA17" i="2"/>
  <c r="AA115" i="2"/>
  <c r="AA226" i="2"/>
  <c r="AA105" i="2"/>
  <c r="AA508" i="2"/>
  <c r="AA86" i="2"/>
  <c r="AA576" i="2"/>
  <c r="AA531" i="2"/>
  <c r="AA372" i="2"/>
  <c r="AA46" i="2"/>
  <c r="AA188" i="2"/>
  <c r="AA225" i="2"/>
  <c r="AA363" i="2"/>
  <c r="AA185" i="2"/>
  <c r="AA84" i="2"/>
  <c r="AA286" i="2"/>
  <c r="AA644" i="2"/>
  <c r="AA472" i="2"/>
  <c r="AA254" i="2"/>
  <c r="AA140" i="2"/>
  <c r="AA218" i="2"/>
  <c r="AA621" i="2"/>
  <c r="AA501" i="2"/>
  <c r="AA169" i="2"/>
  <c r="AA588" i="2"/>
  <c r="AA536" i="2"/>
  <c r="AA301" i="2"/>
  <c r="AA78" i="2"/>
  <c r="AA634" i="2"/>
  <c r="AA63" i="2"/>
  <c r="AA364" i="2"/>
  <c r="AA581" i="2"/>
  <c r="AA55" i="2"/>
  <c r="AA329" i="2"/>
  <c r="AA121" i="2"/>
  <c r="AA128" i="2"/>
  <c r="AA113" i="2"/>
  <c r="AA224" i="2"/>
  <c r="AA503" i="2"/>
  <c r="AA362" i="2"/>
  <c r="AA50" i="2"/>
  <c r="AA677" i="2"/>
  <c r="AA268" i="2"/>
  <c r="AA641" i="2"/>
  <c r="AA102" i="2"/>
  <c r="AA10" i="2"/>
  <c r="AA147" i="2"/>
  <c r="AA319" i="2"/>
  <c r="AA527" i="2"/>
  <c r="AA267" i="2"/>
  <c r="AA36" i="2"/>
  <c r="AA205" i="2"/>
  <c r="AA570" i="2"/>
  <c r="AA354" i="2"/>
  <c r="AA74" i="2"/>
  <c r="AA460" i="2"/>
  <c r="AA94" i="2"/>
  <c r="AA373" i="2"/>
  <c r="AA584" i="2"/>
  <c r="AA111" i="2"/>
  <c r="AA445" i="2"/>
  <c r="AA257" i="2"/>
  <c r="AA95" i="2"/>
  <c r="AA104" i="2"/>
  <c r="AA61" i="2"/>
  <c r="AA96" i="2"/>
  <c r="AA135" i="2"/>
  <c r="AA139" i="2"/>
  <c r="AA73" i="2"/>
  <c r="AA56" i="2"/>
  <c r="AA365" i="2"/>
  <c r="AA497" i="2"/>
  <c r="AA504" i="2"/>
  <c r="AA110" i="2"/>
  <c r="AA360" i="2"/>
  <c r="AA8" i="2"/>
  <c r="AA12" i="2"/>
  <c r="AA117" i="2"/>
  <c r="AA18" i="2"/>
  <c r="AA11" i="2"/>
  <c r="AA659" i="2"/>
  <c r="AA339" i="2"/>
  <c r="AA261" i="2"/>
  <c r="AA685" i="2"/>
  <c r="AA29" i="2"/>
  <c r="AA518" i="2"/>
  <c r="AA638" i="2"/>
  <c r="AA215" i="2"/>
  <c r="AA687" i="2"/>
  <c r="AA409" i="2"/>
  <c r="AA221" i="2"/>
  <c r="AA3" i="2"/>
  <c r="AA511" i="2"/>
  <c r="AA9" i="2"/>
  <c r="AA145" i="2"/>
  <c r="AA37" i="2"/>
  <c r="AA76" i="2"/>
  <c r="AA14" i="2"/>
  <c r="AA407" i="2"/>
  <c r="AA196" i="2"/>
  <c r="AA57" i="2"/>
  <c r="AA278" i="2"/>
  <c r="AA282" i="2"/>
  <c r="AA211" i="2"/>
  <c r="AA220" i="2"/>
  <c r="AA312" i="2"/>
  <c r="AA44" i="2"/>
  <c r="AA118" i="2"/>
  <c r="AA313" i="2"/>
  <c r="AA216" i="2"/>
  <c r="AA673" i="2"/>
  <c r="AA20" i="2"/>
  <c r="AA177" i="2"/>
  <c r="AA232" i="2"/>
  <c r="AA443" i="2"/>
  <c r="AA237" i="2"/>
  <c r="AA591" i="2"/>
  <c r="AA209" i="2"/>
  <c r="AA67" i="2"/>
  <c r="AA23" i="2"/>
  <c r="AA620" i="2"/>
  <c r="AA81" i="2"/>
  <c r="AA640" i="2"/>
  <c r="AA338" i="2"/>
  <c r="AA134" i="2"/>
  <c r="AD66" i="2"/>
  <c r="AD36" i="2"/>
  <c r="AD32" i="2"/>
  <c r="V29" i="2"/>
  <c r="V47" i="2"/>
  <c r="V450" i="2"/>
  <c r="V27" i="2"/>
  <c r="V91" i="2"/>
  <c r="V26" i="2"/>
  <c r="V462" i="2"/>
  <c r="V135" i="2"/>
  <c r="V31" i="2"/>
  <c r="V290" i="2"/>
  <c r="V268" i="2"/>
  <c r="V160" i="2"/>
  <c r="V161" i="2"/>
  <c r="V583" i="2"/>
  <c r="V25" i="2"/>
  <c r="V620" i="2"/>
  <c r="V28" i="2"/>
  <c r="V34" i="2"/>
  <c r="V619" i="2"/>
  <c r="C393" i="6847"/>
  <c r="Q23" i="7008"/>
  <c r="C514" i="2" l="1"/>
  <c r="H5" i="6892"/>
  <c r="G5" i="6892" s="1"/>
  <c r="C5" i="6892" s="1"/>
  <c r="H26" i="6892"/>
  <c r="H22" i="6892"/>
  <c r="C394" i="6847"/>
  <c r="Q24" i="7008"/>
  <c r="P12" i="7051" l="1"/>
  <c r="B638" i="2"/>
  <c r="G22" i="6892"/>
  <c r="C22" i="6892" s="1"/>
  <c r="G26" i="6892"/>
  <c r="C26" i="6892" s="1"/>
  <c r="C395" i="6847"/>
  <c r="Q26" i="7008"/>
  <c r="M13" i="7037" l="1"/>
  <c r="P13" i="7051"/>
  <c r="C396" i="6847"/>
  <c r="Q27" i="7008"/>
  <c r="AQ35" i="2" l="1"/>
  <c r="AQ47" i="2"/>
  <c r="C397" i="6847"/>
  <c r="Q28" i="7008"/>
  <c r="C398" i="6847" l="1"/>
  <c r="Q29" i="7008"/>
  <c r="C399" i="6847" l="1"/>
  <c r="Q30" i="7008"/>
  <c r="Q23" i="7031" l="1"/>
  <c r="P12" i="7033"/>
  <c r="C400" i="6847"/>
  <c r="Q31" i="7008"/>
  <c r="C401" i="6847" l="1"/>
  <c r="Q33" i="7008"/>
  <c r="C402" i="6847" l="1"/>
  <c r="Q35" i="7008"/>
  <c r="C403" i="6847" l="1"/>
  <c r="Q36" i="7008"/>
  <c r="AB5" i="2" l="1"/>
  <c r="AB22" i="2"/>
  <c r="AB11" i="2"/>
  <c r="AB334" i="2"/>
  <c r="AB14" i="2"/>
  <c r="AB82" i="2"/>
  <c r="AB25" i="2"/>
  <c r="AB288" i="2"/>
  <c r="AB48" i="2"/>
  <c r="AB23" i="2"/>
  <c r="AB13" i="2"/>
  <c r="AB434" i="2"/>
  <c r="AB17" i="2"/>
  <c r="AB26" i="2"/>
  <c r="AB28" i="2"/>
  <c r="AB436" i="2"/>
  <c r="N13" i="7038"/>
  <c r="CA11" i="7026"/>
  <c r="AB104" i="2"/>
  <c r="AB33" i="2"/>
  <c r="AB567" i="2"/>
  <c r="AB179" i="2"/>
  <c r="AB61" i="2"/>
  <c r="AB569" i="2"/>
  <c r="AB568" i="2"/>
  <c r="AB130" i="2"/>
  <c r="AB225" i="2"/>
  <c r="AB34" i="2"/>
  <c r="AB77" i="2"/>
  <c r="AB514" i="2"/>
  <c r="AB314" i="2"/>
  <c r="AB406" i="2"/>
  <c r="AB196" i="2"/>
  <c r="AB185" i="2"/>
  <c r="AB237" i="2"/>
  <c r="AB450" i="2"/>
  <c r="AB594" i="2"/>
  <c r="AB133" i="2"/>
  <c r="AB76" i="2"/>
  <c r="AB658" i="2"/>
  <c r="AB188" i="2"/>
  <c r="AB39" i="2"/>
  <c r="AB236" i="2"/>
  <c r="AB45" i="2"/>
  <c r="AB35" i="2"/>
  <c r="AB307" i="2"/>
  <c r="AB20" i="2"/>
  <c r="AB570" i="2"/>
  <c r="AB59" i="2"/>
  <c r="AB537" i="2"/>
  <c r="AB106" i="2"/>
  <c r="AB443" i="2"/>
  <c r="AB555" i="2"/>
  <c r="AB416" i="2"/>
  <c r="AB507" i="2"/>
  <c r="AB264" i="2"/>
  <c r="AB206" i="2"/>
  <c r="AB687" i="2"/>
  <c r="AB400" i="2"/>
  <c r="AB367" i="2"/>
  <c r="AB308" i="2"/>
  <c r="AB171" i="2"/>
  <c r="AB81" i="2"/>
  <c r="AB228" i="2"/>
  <c r="AB518" i="2"/>
  <c r="AB54" i="2"/>
  <c r="AB125" i="2"/>
  <c r="AB458" i="2"/>
  <c r="AB238" i="2"/>
  <c r="AB498" i="2"/>
  <c r="AB404" i="2"/>
  <c r="AB588" i="2"/>
  <c r="AB19" i="2"/>
  <c r="AB155" i="2"/>
  <c r="AB97" i="2"/>
  <c r="AB275" i="2"/>
  <c r="AB591" i="2"/>
  <c r="AB169" i="2"/>
  <c r="AB573" i="2"/>
  <c r="AB62" i="2"/>
  <c r="AB316" i="2"/>
  <c r="AB373" i="2"/>
  <c r="AB156" i="2"/>
  <c r="AB524" i="2"/>
  <c r="AB364" i="2"/>
  <c r="AB310" i="2"/>
  <c r="AB50" i="2"/>
  <c r="AB47" i="2"/>
  <c r="AB255" i="2"/>
  <c r="AB170" i="2"/>
  <c r="AB30" i="2"/>
  <c r="AB641" i="2"/>
  <c r="AB88" i="2"/>
  <c r="AB662" i="2"/>
  <c r="AB138" i="2"/>
  <c r="AB550" i="2"/>
  <c r="AB254" i="2"/>
  <c r="AB267" i="2"/>
  <c r="AB292" i="2"/>
  <c r="AB677" i="2"/>
  <c r="AB499" i="2"/>
  <c r="AB657" i="2"/>
  <c r="AB80" i="2"/>
  <c r="AB628" i="2"/>
  <c r="AB354" i="2"/>
  <c r="AB644" i="2"/>
  <c r="AB646" i="2"/>
  <c r="AB194" i="2"/>
  <c r="AB52" i="2"/>
  <c r="AB108" i="2"/>
  <c r="AB511" i="2"/>
  <c r="AB572" i="2"/>
  <c r="AB89" i="2"/>
  <c r="AB552" i="2"/>
  <c r="AB29" i="2"/>
  <c r="AB209" i="2"/>
  <c r="AB99" i="2"/>
  <c r="AB407" i="2"/>
  <c r="AB147" i="2"/>
  <c r="AB674" i="2"/>
  <c r="AB18" i="2"/>
  <c r="AB556" i="2"/>
  <c r="AB111" i="2"/>
  <c r="AB282" i="2"/>
  <c r="AB105" i="2"/>
  <c r="AB210" i="2"/>
  <c r="AB474" i="2"/>
  <c r="AB94" i="2"/>
  <c r="AB635" i="2"/>
  <c r="AB74" i="2"/>
  <c r="AB38" i="2"/>
  <c r="AB462" i="2"/>
  <c r="AB460" i="2"/>
  <c r="AB506" i="2"/>
  <c r="AB211" i="2"/>
  <c r="AB285" i="2"/>
  <c r="AB208" i="2"/>
  <c r="AB78" i="2"/>
  <c r="AB85" i="2"/>
  <c r="AB21" i="2"/>
  <c r="AB100" i="2"/>
  <c r="AB571" i="2"/>
  <c r="AB369" i="2"/>
  <c r="AB519" i="2"/>
  <c r="AB24" i="2"/>
  <c r="AB114" i="2"/>
  <c r="AB655" i="2"/>
  <c r="AB366" i="2"/>
  <c r="AB490" i="2"/>
  <c r="AB356" i="2"/>
  <c r="AB503" i="2"/>
  <c r="AB116" i="2"/>
  <c r="AB338" i="2"/>
  <c r="AB95" i="2"/>
  <c r="AB250" i="2"/>
  <c r="AB528" i="2"/>
  <c r="AB60" i="2"/>
  <c r="AB629" i="2"/>
  <c r="AB205" i="2"/>
  <c r="AB372" i="2"/>
  <c r="AB16" i="2"/>
  <c r="AB124" i="2"/>
  <c r="AB300" i="2"/>
  <c r="AB640" i="2"/>
  <c r="AB67" i="2"/>
  <c r="AB583" i="2"/>
  <c r="AB501" i="2"/>
  <c r="AB75" i="2"/>
  <c r="AB184" i="2"/>
  <c r="AB278" i="2"/>
  <c r="AB165" i="2"/>
  <c r="AB576" i="2"/>
  <c r="AB41" i="2"/>
  <c r="AB137" i="2"/>
  <c r="AB131" i="2"/>
  <c r="AB688" i="2"/>
  <c r="AB602" i="2"/>
  <c r="AB160" i="2"/>
  <c r="AB538" i="2"/>
  <c r="AB240" i="2"/>
  <c r="AB86" i="2"/>
  <c r="AB79" i="2"/>
  <c r="AB560" i="2"/>
  <c r="AB168" i="2"/>
  <c r="AB53" i="2"/>
  <c r="AB214" i="2"/>
  <c r="AB638" i="2"/>
  <c r="AB268" i="2"/>
  <c r="AB305" i="2"/>
  <c r="AB119" i="2"/>
  <c r="AB410" i="2"/>
  <c r="AB257" i="2"/>
  <c r="AB473" i="2"/>
  <c r="AB226" i="2"/>
  <c r="AB110" i="2"/>
  <c r="AB277" i="2"/>
  <c r="AB681" i="2"/>
  <c r="AB145" i="2"/>
  <c r="AB510" i="2"/>
  <c r="AB58" i="2"/>
  <c r="AB653" i="2"/>
  <c r="AB72" i="2"/>
  <c r="AB115" i="2"/>
  <c r="AB365" i="2"/>
  <c r="AB678" i="2"/>
  <c r="AB581" i="2"/>
  <c r="AB218" i="2"/>
  <c r="AB263" i="2"/>
  <c r="AB659" i="2"/>
  <c r="AB43" i="2"/>
  <c r="AB536" i="2"/>
  <c r="AB251" i="2"/>
  <c r="AB632" i="2"/>
  <c r="AB553" i="2"/>
  <c r="AB408" i="2"/>
  <c r="AB309" i="2"/>
  <c r="AB444" i="2"/>
  <c r="AB213" i="2"/>
  <c r="AB161" i="2"/>
  <c r="AB673" i="2"/>
  <c r="AB603" i="2"/>
  <c r="AB504" i="2"/>
  <c r="AB329" i="2"/>
  <c r="AB63" i="2"/>
  <c r="AB144" i="2"/>
  <c r="AB360" i="2"/>
  <c r="AB339" i="2"/>
  <c r="AB636" i="2"/>
  <c r="AB669" i="2"/>
  <c r="AB429" i="2"/>
  <c r="AB684" i="2"/>
  <c r="AB93" i="2"/>
  <c r="AB3" i="2"/>
  <c r="AB220" i="2"/>
  <c r="AB258" i="2"/>
  <c r="AB102" i="2"/>
  <c r="AB304" i="2"/>
  <c r="AB343" i="2"/>
  <c r="AB73" i="2"/>
  <c r="AB12" i="2"/>
  <c r="AB134" i="2"/>
  <c r="AB269" i="2"/>
  <c r="AB313" i="2"/>
  <c r="AB508" i="2"/>
  <c r="AB395" i="2"/>
  <c r="AB279" i="2"/>
  <c r="AB69" i="2"/>
  <c r="AB531" i="2"/>
  <c r="AB64" i="2"/>
  <c r="AB203" i="2"/>
  <c r="AB327" i="2"/>
  <c r="AB40" i="2"/>
  <c r="AB472" i="2"/>
  <c r="AB534" i="2"/>
  <c r="AB645" i="2"/>
  <c r="AB363" i="2"/>
  <c r="AB273" i="2"/>
  <c r="AB312" i="2"/>
  <c r="AB70" i="2"/>
  <c r="AB215" i="2"/>
  <c r="AB202" i="2"/>
  <c r="AB260" i="2"/>
  <c r="AB485" i="2"/>
  <c r="AB107" i="2"/>
  <c r="AB281" i="2"/>
  <c r="AB186" i="2"/>
  <c r="AB521" i="2"/>
  <c r="AB574" i="2"/>
  <c r="AB96" i="2"/>
  <c r="AB230" i="2"/>
  <c r="AB198" i="2"/>
  <c r="AB224" i="2"/>
  <c r="AB261" i="2"/>
  <c r="AB57" i="2"/>
  <c r="AB146" i="2"/>
  <c r="AB686" i="2"/>
  <c r="AB682" i="2"/>
  <c r="AB71" i="2"/>
  <c r="AB177" i="2"/>
  <c r="AB584" i="2"/>
  <c r="AB164" i="2"/>
  <c r="AB42" i="2"/>
  <c r="AB55" i="2"/>
  <c r="AB90" i="2"/>
  <c r="AB141" i="2"/>
  <c r="AB221" i="2"/>
  <c r="AB8" i="2"/>
  <c r="AB49" i="2"/>
  <c r="AB98" i="2"/>
  <c r="AB319" i="2"/>
  <c r="AB593" i="2"/>
  <c r="AB126" i="2"/>
  <c r="AB580" i="2"/>
  <c r="AB290" i="2"/>
  <c r="AB32" i="2"/>
  <c r="AB123" i="2"/>
  <c r="AB135" i="2"/>
  <c r="AB651" i="2"/>
  <c r="AB582" i="2"/>
  <c r="AB355" i="2"/>
  <c r="AB619" i="2"/>
  <c r="AB129" i="2"/>
  <c r="AB37" i="2"/>
  <c r="AB216" i="2"/>
  <c r="AB66" i="2"/>
  <c r="AB121" i="2"/>
  <c r="AB253" i="2"/>
  <c r="AB500" i="2"/>
  <c r="AB36" i="2"/>
  <c r="AB565" i="2"/>
  <c r="AB4" i="2"/>
  <c r="AB579" i="2"/>
  <c r="AB488" i="2"/>
  <c r="AB405" i="2"/>
  <c r="AB634" i="2"/>
  <c r="AB112" i="2"/>
  <c r="AB139" i="2"/>
  <c r="AB27" i="2"/>
  <c r="AB445" i="2"/>
  <c r="AB222" i="2"/>
  <c r="AB140" i="2"/>
  <c r="AB65" i="2"/>
  <c r="AB201" i="2"/>
  <c r="AB44" i="2"/>
  <c r="AB417" i="2"/>
  <c r="AB409" i="2"/>
  <c r="AB113" i="2"/>
  <c r="AB117" i="2"/>
  <c r="AB46" i="2"/>
  <c r="AB87" i="2"/>
  <c r="AB527" i="2"/>
  <c r="AB103" i="2"/>
  <c r="AB180" i="2"/>
  <c r="AB535" i="2"/>
  <c r="AB128" i="2"/>
  <c r="AB621" i="2"/>
  <c r="AB620" i="2"/>
  <c r="AB6" i="2"/>
  <c r="AB660" i="2"/>
  <c r="AB84" i="2"/>
  <c r="AB489" i="2"/>
  <c r="AB92" i="2"/>
  <c r="AB368" i="2"/>
  <c r="AB118" i="2"/>
  <c r="AB91" i="2"/>
  <c r="AB497" i="2"/>
  <c r="AB232" i="2"/>
  <c r="AB362" i="2"/>
  <c r="AB83" i="2"/>
  <c r="AB618" i="2"/>
  <c r="AB661" i="2"/>
  <c r="AB286" i="2"/>
  <c r="AB563" i="2"/>
  <c r="AB685" i="2"/>
  <c r="AB56" i="2"/>
  <c r="AB301" i="2"/>
  <c r="C404" i="6847"/>
  <c r="C405" i="6847" s="1"/>
  <c r="H5" i="7056" s="1"/>
  <c r="K9" i="7010"/>
  <c r="M26" i="7012"/>
  <c r="AD5" i="2" l="1"/>
  <c r="AD21" i="2"/>
  <c r="AD20" i="2"/>
  <c r="AD42" i="2"/>
  <c r="AD27" i="2"/>
  <c r="AD53" i="2"/>
  <c r="AD56" i="2"/>
  <c r="AD26" i="2"/>
  <c r="AD48" i="2"/>
  <c r="AD29" i="2"/>
  <c r="AC27" i="2"/>
  <c r="C406" i="6847"/>
  <c r="H3" i="7024"/>
  <c r="Q9" i="7021"/>
  <c r="U9" i="7014"/>
  <c r="AK32" i="2"/>
  <c r="AK36" i="2"/>
  <c r="AD104" i="2"/>
  <c r="AD33" i="2"/>
  <c r="AD179" i="2"/>
  <c r="AD569" i="2"/>
  <c r="AD568" i="2"/>
  <c r="AD567" i="2"/>
  <c r="AD61" i="2"/>
  <c r="K10" i="7010"/>
  <c r="AC92" i="2" s="1"/>
  <c r="H27" i="6892"/>
  <c r="G27" i="6892" s="1"/>
  <c r="AD203" i="2"/>
  <c r="AD133" i="2"/>
  <c r="AD288" i="2"/>
  <c r="AD582" i="2"/>
  <c r="AD64" i="2"/>
  <c r="AD307" i="2"/>
  <c r="AD230" i="2"/>
  <c r="AD618" i="2"/>
  <c r="AD103" i="2"/>
  <c r="AD198" i="2"/>
  <c r="AD4" i="2"/>
  <c r="AD137" i="2"/>
  <c r="AD236" i="2"/>
  <c r="AD279" i="2"/>
  <c r="AD220" i="2"/>
  <c r="AD688" i="2"/>
  <c r="AD86" i="2"/>
  <c r="AD473" i="2"/>
  <c r="AD290" i="2"/>
  <c r="AD514" i="2"/>
  <c r="AD536" i="2"/>
  <c r="AD47" i="2"/>
  <c r="AD417" i="2"/>
  <c r="AD552" i="2"/>
  <c r="AD165" i="2"/>
  <c r="AD662" i="2"/>
  <c r="AD460" i="2"/>
  <c r="AD99" i="2"/>
  <c r="AD334" i="2"/>
  <c r="AD445" i="2"/>
  <c r="AD213" i="2"/>
  <c r="AD98" i="2"/>
  <c r="AD410" i="2"/>
  <c r="AD188" i="2"/>
  <c r="AD572" i="2"/>
  <c r="AD682" i="2"/>
  <c r="AD205" i="2"/>
  <c r="AD81" i="2"/>
  <c r="AD327" i="2"/>
  <c r="AD94" i="2"/>
  <c r="AD79" i="2"/>
  <c r="AD472" i="2"/>
  <c r="AD22" i="2"/>
  <c r="AD237" i="2"/>
  <c r="AD555" i="2"/>
  <c r="AD28" i="2"/>
  <c r="AD570" i="2"/>
  <c r="AD556" i="2"/>
  <c r="AD89" i="2"/>
  <c r="AD292" i="2"/>
  <c r="AD500" i="2"/>
  <c r="AD355" i="2"/>
  <c r="AD9" i="2"/>
  <c r="AD196" i="2"/>
  <c r="AD261" i="2"/>
  <c r="AD602" i="2"/>
  <c r="AD677" i="2"/>
  <c r="AD373" i="2"/>
  <c r="AD499" i="2"/>
  <c r="AD184" i="2"/>
  <c r="AD31" i="2"/>
  <c r="AD114" i="2"/>
  <c r="AD275" i="2"/>
  <c r="AD74" i="2"/>
  <c r="AD251" i="2"/>
  <c r="AD563" i="2"/>
  <c r="AD658" i="2"/>
  <c r="AD594" i="2"/>
  <c r="AD366" i="2"/>
  <c r="AD19" i="2"/>
  <c r="AD160" i="2"/>
  <c r="AD553" i="2"/>
  <c r="AD687" i="2"/>
  <c r="AD147" i="2"/>
  <c r="AD25" i="2"/>
  <c r="AD343" i="2"/>
  <c r="AD641" i="2"/>
  <c r="AD588" i="2"/>
  <c r="AD644" i="2"/>
  <c r="AD141" i="2"/>
  <c r="AD83" i="2"/>
  <c r="AD501" i="2"/>
  <c r="AD574" i="2"/>
  <c r="AD527" i="2"/>
  <c r="AD218" i="2"/>
  <c r="AD301" i="2"/>
  <c r="AD90" i="2"/>
  <c r="AD146" i="2"/>
  <c r="AD209" i="2"/>
  <c r="AD91" i="2"/>
  <c r="AD80" i="2"/>
  <c r="AD669" i="2"/>
  <c r="AD312" i="2"/>
  <c r="AD111" i="2"/>
  <c r="AD255" i="2"/>
  <c r="AD277" i="2"/>
  <c r="AD37" i="2"/>
  <c r="AD185" i="2"/>
  <c r="AD565" i="2"/>
  <c r="AD131" i="2"/>
  <c r="AD263" i="2"/>
  <c r="AD40" i="2"/>
  <c r="AD257" i="2"/>
  <c r="AD511" i="2"/>
  <c r="AD406" i="2"/>
  <c r="AD60" i="2"/>
  <c r="AD436" i="2"/>
  <c r="AD281" i="2"/>
  <c r="AD308" i="2"/>
  <c r="AD55" i="2"/>
  <c r="AD102" i="2"/>
  <c r="AD640" i="2"/>
  <c r="AD474" i="2"/>
  <c r="AD407" i="2"/>
  <c r="AD685" i="2"/>
  <c r="AD368" i="2"/>
  <c r="AD87" i="2"/>
  <c r="AD362" i="2"/>
  <c r="AD537" i="2"/>
  <c r="AD316" i="2"/>
  <c r="AD238" i="2"/>
  <c r="AD506" i="2"/>
  <c r="AD59" i="2"/>
  <c r="AD226" i="2"/>
  <c r="AD161" i="2"/>
  <c r="AD138" i="2"/>
  <c r="AD653" i="2"/>
  <c r="AD354" i="2"/>
  <c r="AD211" i="2"/>
  <c r="AD69" i="2"/>
  <c r="AD254" i="2"/>
  <c r="AD660" i="2"/>
  <c r="AD510" i="2"/>
  <c r="AD400" i="2"/>
  <c r="AD282" i="2"/>
  <c r="AD49" i="2"/>
  <c r="AD110" i="2"/>
  <c r="AD364" i="2"/>
  <c r="AD13" i="2"/>
  <c r="AD508" i="2"/>
  <c r="AD580" i="2"/>
  <c r="AD39" i="2"/>
  <c r="AD57" i="2"/>
  <c r="AD621" i="2"/>
  <c r="AD645" i="2"/>
  <c r="AD305" i="2"/>
  <c r="AD117" i="2"/>
  <c r="AD224" i="2"/>
  <c r="AD518" i="2"/>
  <c r="AD180" i="2"/>
  <c r="AD638" i="2"/>
  <c r="AD686" i="2"/>
  <c r="AD139" i="2"/>
  <c r="AD75" i="2"/>
  <c r="AD490" i="2"/>
  <c r="AD78" i="2"/>
  <c r="AD216" i="2"/>
  <c r="AD488" i="2"/>
  <c r="AD50" i="2"/>
  <c r="AD369" i="2"/>
  <c r="AD105" i="2"/>
  <c r="AD92" i="2"/>
  <c r="AD65" i="2"/>
  <c r="AD113" i="2"/>
  <c r="AD674" i="2"/>
  <c r="AD434" i="2"/>
  <c r="AD365" i="2"/>
  <c r="AD584" i="2"/>
  <c r="AD519" i="2"/>
  <c r="AD63" i="2"/>
  <c r="AD319" i="2"/>
  <c r="AD41" i="2"/>
  <c r="AD155" i="2"/>
  <c r="AD62" i="2"/>
  <c r="AD285" i="2"/>
  <c r="AD497" i="2"/>
  <c r="AD304" i="2"/>
  <c r="AD97" i="2"/>
  <c r="AD88" i="2"/>
  <c r="AD591" i="2"/>
  <c r="AD636" i="2"/>
  <c r="AD108" i="2"/>
  <c r="AD112" i="2"/>
  <c r="AD96" i="2"/>
  <c r="AD202" i="2"/>
  <c r="AD458" i="2"/>
  <c r="AD123" i="2"/>
  <c r="AD12" i="2"/>
  <c r="AD76" i="2"/>
  <c r="AD309" i="2"/>
  <c r="AD278" i="2"/>
  <c r="AD673" i="2"/>
  <c r="AD372" i="2"/>
  <c r="AD264" i="2"/>
  <c r="AD169" i="2"/>
  <c r="AD45" i="2"/>
  <c r="AD208" i="2"/>
  <c r="AD655" i="2"/>
  <c r="AD339" i="2"/>
  <c r="AD489" i="2"/>
  <c r="AD678" i="2"/>
  <c r="AD17" i="2"/>
  <c r="AD82" i="2"/>
  <c r="AD156" i="2"/>
  <c r="AD194" i="2"/>
  <c r="AD58" i="2"/>
  <c r="AD273" i="2"/>
  <c r="AD300" i="2"/>
  <c r="AD126" i="2"/>
  <c r="AD232" i="2"/>
  <c r="AD201" i="2"/>
  <c r="AD313" i="2"/>
  <c r="AD507" i="2"/>
  <c r="AD462" i="2"/>
  <c r="AD129" i="2"/>
  <c r="AD67" i="2"/>
  <c r="AD416" i="2"/>
  <c r="AD535" i="2"/>
  <c r="AD409" i="2"/>
  <c r="AD18" i="2"/>
  <c r="AD44" i="2"/>
  <c r="AD145" i="2"/>
  <c r="AD23" i="2"/>
  <c r="AD134" i="2"/>
  <c r="AD84" i="2"/>
  <c r="AD14" i="2"/>
  <c r="AD521" i="2"/>
  <c r="AD210" i="2"/>
  <c r="AD24" i="2"/>
  <c r="AD128" i="2"/>
  <c r="AD405" i="2"/>
  <c r="AD140" i="2"/>
  <c r="AD395" i="2"/>
  <c r="AD118" i="2"/>
  <c r="AD651" i="2"/>
  <c r="AD360" i="2"/>
  <c r="AD70" i="2"/>
  <c r="AD550" i="2"/>
  <c r="AD116" i="2"/>
  <c r="AD659" i="2"/>
  <c r="AD629" i="2"/>
  <c r="AD106" i="2"/>
  <c r="AD186" i="2"/>
  <c r="AD240" i="2"/>
  <c r="AD635" i="2"/>
  <c r="AD661" i="2"/>
  <c r="AD258" i="2"/>
  <c r="AD560" i="2"/>
  <c r="AD206" i="2"/>
  <c r="AD524" i="2"/>
  <c r="AD72" i="2"/>
  <c r="AD250" i="2"/>
  <c r="AD253" i="2"/>
  <c r="AD485" i="2"/>
  <c r="AD404" i="2"/>
  <c r="AD356" i="2"/>
  <c r="AD171" i="2"/>
  <c r="AD54" i="2"/>
  <c r="AD164" i="2"/>
  <c r="AD46" i="2"/>
  <c r="AD119" i="2"/>
  <c r="AD43" i="2"/>
  <c r="AD225" i="2"/>
  <c r="AD177" i="2"/>
  <c r="AD34" i="2"/>
  <c r="AD73" i="2"/>
  <c r="AD310" i="2"/>
  <c r="AD576" i="2"/>
  <c r="AD107" i="2"/>
  <c r="AD93" i="2"/>
  <c r="AD314" i="2"/>
  <c r="AD534" i="2"/>
  <c r="AD269" i="2"/>
  <c r="AD95" i="2"/>
  <c r="AD620" i="2"/>
  <c r="AD363" i="2"/>
  <c r="AD603" i="2"/>
  <c r="AD71" i="2"/>
  <c r="AD222" i="2"/>
  <c r="AD684" i="2"/>
  <c r="AD260" i="2"/>
  <c r="AD628" i="2"/>
  <c r="AD498" i="2"/>
  <c r="AD573" i="2"/>
  <c r="AD115" i="2"/>
  <c r="AD528" i="2"/>
  <c r="AD215" i="2"/>
  <c r="AD11" i="2"/>
  <c r="AD144" i="2"/>
  <c r="AD634" i="2"/>
  <c r="AD124" i="2"/>
  <c r="AD444" i="2"/>
  <c r="AD228" i="2"/>
  <c r="AD121" i="2"/>
  <c r="AD619" i="2"/>
  <c r="AD408" i="2"/>
  <c r="AD443" i="2"/>
  <c r="AD77" i="2"/>
  <c r="AD571" i="2"/>
  <c r="AD646" i="2"/>
  <c r="AD130" i="2"/>
  <c r="AD38" i="2"/>
  <c r="AD593" i="2"/>
  <c r="AD329" i="2"/>
  <c r="AD538" i="2"/>
  <c r="AD168" i="2"/>
  <c r="AD504" i="2"/>
  <c r="AD503" i="2"/>
  <c r="AD429" i="2"/>
  <c r="AD657" i="2"/>
  <c r="AD170" i="2"/>
  <c r="AD338" i="2"/>
  <c r="AD450" i="2"/>
  <c r="AD52" i="2"/>
  <c r="AD100" i="2"/>
  <c r="AD583" i="2"/>
  <c r="AD286" i="2"/>
  <c r="AD632" i="2"/>
  <c r="AD125" i="2"/>
  <c r="AD681" i="2"/>
  <c r="AD85" i="2"/>
  <c r="AD267" i="2"/>
  <c r="AD579" i="2"/>
  <c r="AD214" i="2"/>
  <c r="AD531" i="2"/>
  <c r="AD367" i="2"/>
  <c r="AD268" i="2"/>
  <c r="AD581" i="2"/>
  <c r="AD221" i="2"/>
  <c r="AC96" i="2" l="1"/>
  <c r="H29" i="6892"/>
  <c r="G29" i="6892" s="1"/>
  <c r="AC47" i="2"/>
  <c r="AC26" i="2"/>
  <c r="AC29" i="2"/>
  <c r="AC53" i="2"/>
  <c r="I34" i="2"/>
  <c r="I15" i="2"/>
  <c r="I36" i="2"/>
  <c r="I32" i="2"/>
  <c r="I66" i="2"/>
  <c r="I39" i="2"/>
  <c r="K15" i="2"/>
  <c r="AG61" i="2"/>
  <c r="AG161" i="2"/>
  <c r="AG184" i="2"/>
  <c r="AG123" i="2"/>
  <c r="AG179" i="2"/>
  <c r="AG416" i="2"/>
  <c r="AG175" i="2"/>
  <c r="AG202" i="2"/>
  <c r="AG488" i="2"/>
  <c r="AG619" i="2"/>
  <c r="AG130" i="2"/>
  <c r="AG132" i="2"/>
  <c r="AG279" i="2"/>
  <c r="AG95" i="2"/>
  <c r="AG355" i="2"/>
  <c r="AG407" i="2"/>
  <c r="AG395" i="2"/>
  <c r="AG3" i="2"/>
  <c r="AG62" i="2"/>
  <c r="AG658" i="2"/>
  <c r="AG527" i="2"/>
  <c r="AG26" i="2"/>
  <c r="AG116" i="2"/>
  <c r="AG90" i="2"/>
  <c r="AG197" i="2"/>
  <c r="AG405" i="2"/>
  <c r="AG685" i="2"/>
  <c r="AG19" i="2"/>
  <c r="AG308" i="2"/>
  <c r="AG638" i="2"/>
  <c r="AG690" i="2"/>
  <c r="AG177" i="2"/>
  <c r="AG104" i="2"/>
  <c r="AG72" i="2"/>
  <c r="AG169" i="2"/>
  <c r="AG112" i="2"/>
  <c r="AG304" i="2"/>
  <c r="AG96" i="2"/>
  <c r="AG13" i="2"/>
  <c r="AG76" i="2"/>
  <c r="AG620" i="2"/>
  <c r="AG330" i="2"/>
  <c r="AG67" i="2"/>
  <c r="AG674" i="2"/>
  <c r="AG507" i="2"/>
  <c r="AG611" i="2"/>
  <c r="AG39" i="2"/>
  <c r="AG572" i="2"/>
  <c r="AG368" i="2"/>
  <c r="AG489" i="2"/>
  <c r="AG106" i="2"/>
  <c r="AG250" i="2"/>
  <c r="AG107" i="2"/>
  <c r="AG268" i="2"/>
  <c r="AG316" i="2"/>
  <c r="AG128" i="2"/>
  <c r="AG364" i="2"/>
  <c r="AG588" i="2"/>
  <c r="AG681" i="2"/>
  <c r="AG159" i="2"/>
  <c r="AG327" i="2"/>
  <c r="AG429" i="2"/>
  <c r="AG660" i="2"/>
  <c r="AG645" i="2"/>
  <c r="AG457" i="2"/>
  <c r="AG144" i="2"/>
  <c r="AG209" i="2"/>
  <c r="AG485" i="2"/>
  <c r="AG257" i="2"/>
  <c r="AG686" i="2"/>
  <c r="AG506" i="2"/>
  <c r="AG102" i="2"/>
  <c r="AG167" i="2"/>
  <c r="AG59" i="2"/>
  <c r="AG255" i="2"/>
  <c r="AG73" i="2"/>
  <c r="AG135" i="2"/>
  <c r="AG87" i="2"/>
  <c r="AG501" i="2"/>
  <c r="AG576" i="2"/>
  <c r="AG173" i="2"/>
  <c r="AG519" i="2"/>
  <c r="AG12" i="2"/>
  <c r="AG565" i="2"/>
  <c r="AG29" i="2"/>
  <c r="AG69" i="2"/>
  <c r="AG220" i="2"/>
  <c r="AG436" i="2"/>
  <c r="AG264" i="2"/>
  <c r="AG354" i="2"/>
  <c r="AG86" i="2"/>
  <c r="AG629" i="2"/>
  <c r="AG117" i="2"/>
  <c r="AG591" i="2"/>
  <c r="AG610" i="2"/>
  <c r="AG126" i="2"/>
  <c r="AG499" i="2"/>
  <c r="AG338" i="2"/>
  <c r="AG275" i="2"/>
  <c r="AG285" i="2"/>
  <c r="AG653" i="2"/>
  <c r="AG300" i="2"/>
  <c r="AG16" i="2"/>
  <c r="AG238" i="2"/>
  <c r="AG356" i="2"/>
  <c r="AG628" i="2"/>
  <c r="AG688" i="2"/>
  <c r="AG205" i="2"/>
  <c r="AG137" i="2"/>
  <c r="AG31" i="2"/>
  <c r="AG28" i="2"/>
  <c r="AG458" i="2"/>
  <c r="AG299" i="2"/>
  <c r="AG490" i="2"/>
  <c r="AG286" i="2"/>
  <c r="AG101" i="2"/>
  <c r="AG406" i="2"/>
  <c r="AG669" i="2"/>
  <c r="AG17" i="2"/>
  <c r="AG260" i="2"/>
  <c r="AG97" i="2"/>
  <c r="AG113" i="2"/>
  <c r="AG404" i="2"/>
  <c r="AG691" i="2"/>
  <c r="AG140" i="2"/>
  <c r="AG534" i="2"/>
  <c r="AG43" i="2"/>
  <c r="AG445" i="2"/>
  <c r="AG42" i="2"/>
  <c r="AG85" i="2"/>
  <c r="AG222" i="2"/>
  <c r="AG503" i="2"/>
  <c r="AG582" i="2"/>
  <c r="AG682" i="2"/>
  <c r="AG655" i="2"/>
  <c r="AG53" i="2"/>
  <c r="AG207" i="2"/>
  <c r="AG312" i="2"/>
  <c r="AG194" i="2"/>
  <c r="AG409" i="2"/>
  <c r="AG510" i="2"/>
  <c r="AG661" i="2"/>
  <c r="AG147" i="2"/>
  <c r="AG267" i="2"/>
  <c r="AG14" i="2"/>
  <c r="AG593" i="2"/>
  <c r="AG689" i="2"/>
  <c r="AG89" i="2"/>
  <c r="AG252" i="2"/>
  <c r="AG105" i="2"/>
  <c r="AG462" i="2"/>
  <c r="AG535" i="2"/>
  <c r="AG552" i="2"/>
  <c r="AG20" i="2"/>
  <c r="AG199" i="2"/>
  <c r="AG498" i="2"/>
  <c r="AG231" i="2"/>
  <c r="AG514" i="2"/>
  <c r="AG292" i="2"/>
  <c r="AG146" i="2"/>
  <c r="AG450" i="2"/>
  <c r="AG121" i="2"/>
  <c r="AG573" i="2"/>
  <c r="AG80" i="2"/>
  <c r="AG367" i="2"/>
  <c r="AG311" i="2"/>
  <c r="AG269" i="2"/>
  <c r="AG11" i="2"/>
  <c r="AG282" i="2"/>
  <c r="AG91" i="2"/>
  <c r="AG196" i="2"/>
  <c r="AG444" i="2"/>
  <c r="AG684" i="2"/>
  <c r="AG528" i="2"/>
  <c r="AG88" i="2"/>
  <c r="AG71" i="2"/>
  <c r="AG56" i="2"/>
  <c r="AG58" i="2"/>
  <c r="AG240" i="2"/>
  <c r="AG369" i="2"/>
  <c r="AG567" i="2"/>
  <c r="AG400" i="2"/>
  <c r="AG568" i="2"/>
  <c r="AG677" i="2"/>
  <c r="AG165" i="2"/>
  <c r="AG581" i="2"/>
  <c r="AG225" i="2"/>
  <c r="AG52" i="2"/>
  <c r="AG344" i="2"/>
  <c r="AG118" i="2"/>
  <c r="AG417" i="2"/>
  <c r="AG521" i="2"/>
  <c r="AG621" i="2"/>
  <c r="AG515" i="2"/>
  <c r="AG579" i="2"/>
  <c r="AG35" i="2"/>
  <c r="AG93" i="2"/>
  <c r="AG644" i="2"/>
  <c r="AG18" i="2"/>
  <c r="AG651" i="2"/>
  <c r="AG60" i="2"/>
  <c r="AG7" i="2"/>
  <c r="AG251" i="2"/>
  <c r="AG634" i="2"/>
  <c r="AG605" i="2"/>
  <c r="AG362" i="2"/>
  <c r="AG215" i="2"/>
  <c r="AG371" i="2"/>
  <c r="AG81" i="2"/>
  <c r="AG366" i="2"/>
  <c r="AG451" i="2"/>
  <c r="AG570" i="2"/>
  <c r="AG198" i="2"/>
  <c r="AG678" i="2"/>
  <c r="AG192" i="2"/>
  <c r="AG618" i="2"/>
  <c r="AG84" i="2"/>
  <c r="AG263" i="2"/>
  <c r="AG692" i="2"/>
  <c r="AG473" i="2"/>
  <c r="AG44" i="2"/>
  <c r="AG228" i="2"/>
  <c r="AG68" i="2"/>
  <c r="AG307" i="2"/>
  <c r="AG305" i="2"/>
  <c r="AG556" i="2"/>
  <c r="AG74" i="2"/>
  <c r="AG51" i="2"/>
  <c r="AG79" i="2"/>
  <c r="AG15" i="2"/>
  <c r="AG153" i="2"/>
  <c r="AG594" i="2"/>
  <c r="AG446" i="2"/>
  <c r="AG516" i="2"/>
  <c r="AG21" i="2"/>
  <c r="AG687" i="2"/>
  <c r="AG129" i="2"/>
  <c r="AG119" i="2"/>
  <c r="AG508" i="2"/>
  <c r="AG622" i="2"/>
  <c r="AG261" i="2"/>
  <c r="AG24" i="2"/>
  <c r="AG65" i="2"/>
  <c r="AG125" i="2"/>
  <c r="AG472" i="2"/>
  <c r="AG57" i="2"/>
  <c r="AG92" i="2"/>
  <c r="AG607" i="2"/>
  <c r="AG114" i="2"/>
  <c r="AG5" i="2"/>
  <c r="AG214" i="2"/>
  <c r="AG33" i="2"/>
  <c r="AG32" i="2"/>
  <c r="AG434" i="2"/>
  <c r="AG277" i="2"/>
  <c r="AG206" i="2"/>
  <c r="AG313" i="2"/>
  <c r="AG164" i="2"/>
  <c r="AG38" i="2"/>
  <c r="AG49" i="2"/>
  <c r="AG48" i="2"/>
  <c r="AG195" i="2"/>
  <c r="AG258" i="2"/>
  <c r="AG55" i="2"/>
  <c r="AG278" i="2"/>
  <c r="AG657" i="2"/>
  <c r="AG237" i="2"/>
  <c r="AG460" i="2"/>
  <c r="AG372" i="2"/>
  <c r="AG203" i="2"/>
  <c r="AG315" i="2"/>
  <c r="AG349" i="2"/>
  <c r="AG365" i="2"/>
  <c r="AG50" i="2"/>
  <c r="AG408" i="2"/>
  <c r="AG374" i="2"/>
  <c r="AG601" i="2"/>
  <c r="AG536" i="2"/>
  <c r="AG229" i="2"/>
  <c r="AG410" i="2"/>
  <c r="AG500" i="2"/>
  <c r="AG602" i="2"/>
  <c r="AG646" i="2"/>
  <c r="AG115" i="2"/>
  <c r="AG314" i="2"/>
  <c r="AG40" i="2"/>
  <c r="AG77" i="2"/>
  <c r="AG133" i="2"/>
  <c r="AG230" i="2"/>
  <c r="AG160" i="2"/>
  <c r="AG10" i="2"/>
  <c r="AG75" i="2"/>
  <c r="AG571" i="2"/>
  <c r="AG673" i="2"/>
  <c r="AG36" i="2"/>
  <c r="AG497" i="2"/>
  <c r="AG487" i="2"/>
  <c r="AG538" i="2"/>
  <c r="AG221" i="2"/>
  <c r="AG430" i="2"/>
  <c r="AG100" i="2"/>
  <c r="AG155" i="2"/>
  <c r="AG134" i="2"/>
  <c r="AG284" i="2"/>
  <c r="AG603" i="2"/>
  <c r="AG226" i="2"/>
  <c r="AG232" i="2"/>
  <c r="AG110" i="2"/>
  <c r="AG288" i="2"/>
  <c r="AG254" i="2"/>
  <c r="AG574" i="2"/>
  <c r="AG109" i="2"/>
  <c r="AG170" i="2"/>
  <c r="AG511" i="2"/>
  <c r="AG553" i="2"/>
  <c r="AG537" i="2"/>
  <c r="AG271" i="2"/>
  <c r="AG188" i="2"/>
  <c r="AG131" i="2"/>
  <c r="AG156" i="2"/>
  <c r="AG504" i="2"/>
  <c r="AG659" i="2"/>
  <c r="AG301" i="2"/>
  <c r="AG281" i="2"/>
  <c r="AG339" i="2"/>
  <c r="AG560" i="2"/>
  <c r="AG186" i="2"/>
  <c r="AG360" i="2"/>
  <c r="AG108" i="2"/>
  <c r="AG141" i="2"/>
  <c r="AG6" i="2"/>
  <c r="AG662" i="2"/>
  <c r="AG30" i="2"/>
  <c r="AG550" i="2"/>
  <c r="AG580" i="2"/>
  <c r="AG654" i="2"/>
  <c r="AG524" i="2"/>
  <c r="AG641" i="2"/>
  <c r="AG98" i="2"/>
  <c r="AG127" i="2"/>
  <c r="AG273" i="2"/>
  <c r="AG216" i="2"/>
  <c r="AG111" i="2"/>
  <c r="AG23" i="2"/>
  <c r="AG138" i="2"/>
  <c r="AG639" i="2"/>
  <c r="AG174" i="2"/>
  <c r="AG253" i="2"/>
  <c r="AG650" i="2"/>
  <c r="AG122" i="2"/>
  <c r="AG82" i="2"/>
  <c r="AG124" i="2"/>
  <c r="AG290" i="2"/>
  <c r="AG569" i="2"/>
  <c r="AG555" i="2"/>
  <c r="AG218" i="2"/>
  <c r="AG474" i="2"/>
  <c r="AG4" i="2"/>
  <c r="AG47" i="2"/>
  <c r="AG180" i="2"/>
  <c r="AG66" i="2"/>
  <c r="AG317" i="2"/>
  <c r="AG329" i="2"/>
  <c r="AG518" i="2"/>
  <c r="AG46" i="2"/>
  <c r="AG272" i="2"/>
  <c r="AG70" i="2"/>
  <c r="AG171" i="2"/>
  <c r="AG270" i="2"/>
  <c r="AG25" i="2"/>
  <c r="AG168" i="2"/>
  <c r="AG584" i="2"/>
  <c r="AG563" i="2"/>
  <c r="AG363" i="2"/>
  <c r="AG283" i="2"/>
  <c r="AG213" i="2"/>
  <c r="AG323" i="2"/>
  <c r="AG54" i="2"/>
  <c r="AG27" i="2"/>
  <c r="AG201" i="2"/>
  <c r="AG211" i="2"/>
  <c r="AG443" i="2"/>
  <c r="AG41" i="2"/>
  <c r="AG34" i="2"/>
  <c r="AG45" i="2"/>
  <c r="AG606" i="2"/>
  <c r="AG309" i="2"/>
  <c r="AG94" i="2"/>
  <c r="AG37" i="2"/>
  <c r="AG224" i="2"/>
  <c r="AG208" i="2"/>
  <c r="AG373" i="2"/>
  <c r="AG324" i="2"/>
  <c r="AG635" i="2"/>
  <c r="AG103" i="2"/>
  <c r="AG484" i="2"/>
  <c r="AG632" i="2"/>
  <c r="AG266" i="2"/>
  <c r="AG583" i="2"/>
  <c r="AG236" i="2"/>
  <c r="AG22" i="2"/>
  <c r="AG210" i="2"/>
  <c r="AG185" i="2"/>
  <c r="AG64" i="2"/>
  <c r="AG334" i="2"/>
  <c r="AG318" i="2"/>
  <c r="AG9" i="2"/>
  <c r="AG139" i="2"/>
  <c r="AG310" i="2"/>
  <c r="AG531" i="2"/>
  <c r="AG99" i="2"/>
  <c r="AG636" i="2"/>
  <c r="AG83" i="2"/>
  <c r="AG63" i="2"/>
  <c r="AG145" i="2"/>
  <c r="AG343" i="2"/>
  <c r="AG640" i="2"/>
  <c r="AG78" i="2"/>
  <c r="AG223" i="2"/>
  <c r="AG319" i="2"/>
  <c r="C407" i="6847"/>
  <c r="U25" i="7014"/>
  <c r="Q37" i="7021"/>
  <c r="C27" i="6892"/>
  <c r="AC567" i="2"/>
  <c r="AC569" i="2"/>
  <c r="AC179" i="2"/>
  <c r="AC33" i="2"/>
  <c r="AC568" i="2"/>
  <c r="AC61" i="2"/>
  <c r="AC104" i="2"/>
  <c r="AC681" i="2"/>
  <c r="AC230" i="2"/>
  <c r="AC489" i="2"/>
  <c r="AC555" i="2"/>
  <c r="AC655" i="2"/>
  <c r="AC510" i="2"/>
  <c r="AC565" i="2"/>
  <c r="AC59" i="2"/>
  <c r="AC170" i="2"/>
  <c r="AC366" i="2"/>
  <c r="AC343" i="2"/>
  <c r="AC400" i="2"/>
  <c r="AC160" i="2"/>
  <c r="AC674" i="2"/>
  <c r="AC640" i="2"/>
  <c r="AC12" i="2"/>
  <c r="AC84" i="2"/>
  <c r="AC628" i="2"/>
  <c r="AC588" i="2"/>
  <c r="AC28" i="2"/>
  <c r="AC250" i="2"/>
  <c r="AC18" i="2"/>
  <c r="AC444" i="2"/>
  <c r="AC116" i="2"/>
  <c r="AC58" i="2"/>
  <c r="AC406" i="2"/>
  <c r="AC237" i="2"/>
  <c r="AC94" i="2"/>
  <c r="AC171" i="2"/>
  <c r="AC11" i="2"/>
  <c r="AC687" i="2"/>
  <c r="AC538" i="2"/>
  <c r="AC48" i="2"/>
  <c r="AC23" i="2"/>
  <c r="AC458" i="2"/>
  <c r="AC222" i="2"/>
  <c r="AC128" i="2"/>
  <c r="AC416" i="2"/>
  <c r="AC290" i="2"/>
  <c r="AC50" i="2"/>
  <c r="AC507" i="2"/>
  <c r="AC135" i="2"/>
  <c r="AC110" i="2"/>
  <c r="AC62" i="2"/>
  <c r="AC368" i="2"/>
  <c r="AC669" i="2"/>
  <c r="AC579" i="2"/>
  <c r="AC364" i="2"/>
  <c r="AC22" i="2"/>
  <c r="AC112" i="2"/>
  <c r="AC107" i="2"/>
  <c r="AC677" i="2"/>
  <c r="AC560" i="2"/>
  <c r="AC310" i="2"/>
  <c r="AC593" i="2"/>
  <c r="AC64" i="2"/>
  <c r="AC105" i="2"/>
  <c r="AC363" i="2"/>
  <c r="AC226" i="2"/>
  <c r="AC99" i="2"/>
  <c r="AC501" i="2"/>
  <c r="AC238" i="2"/>
  <c r="AC218" i="2"/>
  <c r="AC460" i="2"/>
  <c r="AC574" i="2"/>
  <c r="AC123" i="2"/>
  <c r="AC35" i="2"/>
  <c r="AC684" i="2"/>
  <c r="AC673" i="2"/>
  <c r="AC87" i="2"/>
  <c r="AC338" i="2"/>
  <c r="AC37" i="2"/>
  <c r="AC485" i="2"/>
  <c r="AC201" i="2"/>
  <c r="AC194" i="2"/>
  <c r="AC327" i="2"/>
  <c r="AC188" i="2"/>
  <c r="AC75" i="2"/>
  <c r="AC9" i="2"/>
  <c r="AC60" i="2"/>
  <c r="AC269" i="2"/>
  <c r="AC292" i="2"/>
  <c r="AC636" i="2"/>
  <c r="AC73" i="2"/>
  <c r="AC257" i="2"/>
  <c r="AC86" i="2"/>
  <c r="AC531" i="2"/>
  <c r="AC429" i="2"/>
  <c r="AC304" i="2"/>
  <c r="AC503" i="2"/>
  <c r="AC450" i="2"/>
  <c r="AC196" i="2"/>
  <c r="AC445" i="2"/>
  <c r="AC205" i="2"/>
  <c r="AC93" i="2"/>
  <c r="AC42" i="2"/>
  <c r="AC77" i="2"/>
  <c r="AC288" i="2"/>
  <c r="AC313" i="2"/>
  <c r="AC660" i="2"/>
  <c r="AC519" i="2"/>
  <c r="AC576" i="2"/>
  <c r="AC8" i="2"/>
  <c r="AC202" i="2"/>
  <c r="AC88" i="2"/>
  <c r="AC52" i="2"/>
  <c r="AC208" i="2"/>
  <c r="AC119" i="2"/>
  <c r="AC3" i="2"/>
  <c r="AC14" i="2"/>
  <c r="AC156" i="2"/>
  <c r="AC184" i="2"/>
  <c r="AC57" i="2"/>
  <c r="AC253" i="2"/>
  <c r="AC85" i="2"/>
  <c r="AC591" i="2"/>
  <c r="AC550" i="2"/>
  <c r="AC417" i="2"/>
  <c r="AC508" i="2"/>
  <c r="AC436" i="2"/>
  <c r="AC224" i="2"/>
  <c r="AC66" i="2"/>
  <c r="AC268" i="2"/>
  <c r="AC305" i="2"/>
  <c r="AC618" i="2"/>
  <c r="AC527" i="2"/>
  <c r="AC5" i="2"/>
  <c r="AC43" i="2"/>
  <c r="AC688" i="2"/>
  <c r="AC634" i="2"/>
  <c r="AC395" i="2"/>
  <c r="AC95" i="2"/>
  <c r="AC210" i="2"/>
  <c r="AC261" i="2"/>
  <c r="AC16" i="2"/>
  <c r="AC21" i="2"/>
  <c r="AC308" i="2"/>
  <c r="AC500" i="2"/>
  <c r="AC214" i="2"/>
  <c r="AC240" i="2"/>
  <c r="AC117" i="2"/>
  <c r="AC137" i="2"/>
  <c r="AC572" i="2"/>
  <c r="AC309" i="2"/>
  <c r="AC511" i="2"/>
  <c r="AC169" i="2"/>
  <c r="AC56" i="2"/>
  <c r="AC279" i="2"/>
  <c r="AC144" i="2"/>
  <c r="AC106" i="2"/>
  <c r="AC603" i="2"/>
  <c r="AC356" i="2"/>
  <c r="AC536" i="2"/>
  <c r="AC255" i="2"/>
  <c r="AC41" i="2"/>
  <c r="AC404" i="2"/>
  <c r="AC490" i="2"/>
  <c r="AC462" i="2"/>
  <c r="AC140" i="2"/>
  <c r="AC63" i="2"/>
  <c r="AC125" i="2"/>
  <c r="AC319" i="2"/>
  <c r="AC13" i="2"/>
  <c r="AC682" i="2"/>
  <c r="AC534" i="2"/>
  <c r="AC32" i="2"/>
  <c r="AC15" i="2"/>
  <c r="AC130" i="2"/>
  <c r="AC213" i="2"/>
  <c r="AC362" i="2"/>
  <c r="AC407" i="2"/>
  <c r="AC582" i="2"/>
  <c r="AC67" i="2"/>
  <c r="AC118" i="2"/>
  <c r="AC488" i="2"/>
  <c r="AC71" i="2"/>
  <c r="AC121" i="2"/>
  <c r="AC74" i="2"/>
  <c r="AC164" i="2"/>
  <c r="AC111" i="2"/>
  <c r="AC563" i="2"/>
  <c r="AC583" i="2"/>
  <c r="AC31" i="2"/>
  <c r="AC81" i="2"/>
  <c r="AC134" i="2"/>
  <c r="AC360" i="2"/>
  <c r="AC209" i="2"/>
  <c r="AC216" i="2"/>
  <c r="AC355" i="2"/>
  <c r="AC44" i="2"/>
  <c r="AC4" i="2"/>
  <c r="AC55" i="2"/>
  <c r="AC78" i="2"/>
  <c r="AC161" i="2"/>
  <c r="AC678" i="2"/>
  <c r="AC584" i="2"/>
  <c r="AC146" i="2"/>
  <c r="AC602" i="2"/>
  <c r="AC594" i="2"/>
  <c r="AC254" i="2"/>
  <c r="AC10" i="2"/>
  <c r="AC145" i="2"/>
  <c r="AC314" i="2"/>
  <c r="AC312" i="2"/>
  <c r="AC369" i="2"/>
  <c r="AC97" i="2"/>
  <c r="AC638" i="2"/>
  <c r="AC621" i="2"/>
  <c r="AC98" i="2"/>
  <c r="AC275" i="2"/>
  <c r="AC524" i="2"/>
  <c r="AC405" i="2"/>
  <c r="AC258" i="2"/>
  <c r="AC221" i="2"/>
  <c r="AC251" i="2"/>
  <c r="AC372" i="2"/>
  <c r="AC165" i="2"/>
  <c r="AC39" i="2"/>
  <c r="AC354" i="2"/>
  <c r="AC434" i="2"/>
  <c r="AC260" i="2"/>
  <c r="AC535" i="2"/>
  <c r="AC232" i="2"/>
  <c r="AC82" i="2"/>
  <c r="AC80" i="2"/>
  <c r="AC147" i="2"/>
  <c r="AC49" i="2"/>
  <c r="AC286" i="2"/>
  <c r="AC228" i="2"/>
  <c r="AC177" i="2"/>
  <c r="AC45" i="2"/>
  <c r="AC556" i="2"/>
  <c r="AC635" i="2"/>
  <c r="AC133" i="2"/>
  <c r="AC225" i="2"/>
  <c r="AC661" i="2"/>
  <c r="AC410" i="2"/>
  <c r="AC620" i="2"/>
  <c r="AC573" i="2"/>
  <c r="AC186" i="2"/>
  <c r="AC281" i="2"/>
  <c r="AC91" i="2"/>
  <c r="AC102" i="2"/>
  <c r="AC114" i="2"/>
  <c r="AC651" i="2"/>
  <c r="AC629" i="2"/>
  <c r="AC89" i="2"/>
  <c r="AC129" i="2"/>
  <c r="AC570" i="2"/>
  <c r="AC528" i="2"/>
  <c r="AC408" i="2"/>
  <c r="AC236" i="2"/>
  <c r="AC409" i="2"/>
  <c r="AC46" i="2"/>
  <c r="AC83" i="2"/>
  <c r="AC264" i="2"/>
  <c r="AC76" i="2"/>
  <c r="AC506" i="2"/>
  <c r="AC70" i="2"/>
  <c r="AC657" i="2"/>
  <c r="AC108" i="2"/>
  <c r="AC659" i="2"/>
  <c r="AC632" i="2"/>
  <c r="AC40" i="2"/>
  <c r="AC113" i="2"/>
  <c r="AC514" i="2"/>
  <c r="AC443" i="2"/>
  <c r="AC215" i="2"/>
  <c r="AC307" i="2"/>
  <c r="AC521" i="2"/>
  <c r="AC139" i="2"/>
  <c r="AC141" i="2"/>
  <c r="AC168" i="2"/>
  <c r="AC339" i="2"/>
  <c r="AC54" i="2"/>
  <c r="AC504" i="2"/>
  <c r="AC103" i="2"/>
  <c r="AC17" i="2"/>
  <c r="AC138" i="2"/>
  <c r="AC646" i="2"/>
  <c r="AC473" i="2"/>
  <c r="AC263" i="2"/>
  <c r="AC367" i="2"/>
  <c r="AC472" i="2"/>
  <c r="AC100" i="2"/>
  <c r="AC220" i="2"/>
  <c r="AC203" i="2"/>
  <c r="AC38" i="2"/>
  <c r="AC24" i="2"/>
  <c r="AC206" i="2"/>
  <c r="AC273" i="2"/>
  <c r="AC581" i="2"/>
  <c r="AC641" i="2"/>
  <c r="AC277" i="2"/>
  <c r="AC537" i="2"/>
  <c r="AC19" i="2"/>
  <c r="AC316" i="2"/>
  <c r="AC285" i="2"/>
  <c r="AC300" i="2"/>
  <c r="AC131" i="2"/>
  <c r="AC126" i="2"/>
  <c r="AC72" i="2"/>
  <c r="AC653" i="2"/>
  <c r="AC686" i="2"/>
  <c r="AC619" i="2"/>
  <c r="AC329" i="2"/>
  <c r="AC180" i="2"/>
  <c r="AC373" i="2"/>
  <c r="AC278" i="2"/>
  <c r="AC685" i="2"/>
  <c r="AC553" i="2"/>
  <c r="AC155" i="2"/>
  <c r="AC198" i="2"/>
  <c r="AC282" i="2"/>
  <c r="AC497" i="2"/>
  <c r="AC334" i="2"/>
  <c r="AC124" i="2"/>
  <c r="AC662" i="2"/>
  <c r="AC580" i="2"/>
  <c r="AC518" i="2"/>
  <c r="AC571" i="2"/>
  <c r="AC36" i="2"/>
  <c r="AC552" i="2"/>
  <c r="AC474" i="2"/>
  <c r="AC211" i="2"/>
  <c r="AC69" i="2"/>
  <c r="AC6" i="2"/>
  <c r="AC645" i="2"/>
  <c r="AC34" i="2"/>
  <c r="AC115" i="2"/>
  <c r="AC658" i="2"/>
  <c r="AC644" i="2"/>
  <c r="AC499" i="2"/>
  <c r="AC267" i="2"/>
  <c r="AC20" i="2"/>
  <c r="AC90" i="2"/>
  <c r="AC185" i="2"/>
  <c r="AC301" i="2"/>
  <c r="AC365" i="2"/>
  <c r="AC65" i="2"/>
  <c r="AC79" i="2"/>
  <c r="AC498" i="2"/>
  <c r="AC25" i="2"/>
  <c r="H28" i="6892" l="1"/>
  <c r="G28" i="6892" s="1"/>
  <c r="C408" i="6847"/>
  <c r="U26" i="7014"/>
  <c r="I13" i="7043"/>
  <c r="Q21" i="7021"/>
  <c r="H32" i="6892"/>
  <c r="G32" i="6892" s="1"/>
  <c r="C29" i="6892"/>
  <c r="AT34" i="7061" l="1"/>
  <c r="L14" i="7068"/>
  <c r="AO18" i="7066"/>
  <c r="AU10" i="7063"/>
  <c r="CA28" i="7026"/>
  <c r="AN36" i="6993"/>
  <c r="AT35" i="7004"/>
  <c r="C409" i="6847"/>
  <c r="U29" i="7014"/>
  <c r="J9" i="7025"/>
  <c r="C28" i="6892"/>
  <c r="R39" i="2" l="1"/>
  <c r="R17" i="2"/>
  <c r="H645" i="2"/>
  <c r="H445" i="2"/>
  <c r="H13" i="2"/>
  <c r="H105" i="2"/>
  <c r="H91" i="2"/>
  <c r="H72" i="2"/>
  <c r="H50" i="2"/>
  <c r="H17" i="2"/>
  <c r="H292" i="2"/>
  <c r="H114" i="2"/>
  <c r="H237" i="2"/>
  <c r="F135" i="2"/>
  <c r="F161" i="2"/>
  <c r="F43" i="2"/>
  <c r="F450" i="2"/>
  <c r="F52" i="2"/>
  <c r="F503" i="2"/>
  <c r="F258" i="2"/>
  <c r="F7" i="2"/>
  <c r="F583" i="2"/>
  <c r="F111" i="2"/>
  <c r="F33" i="2"/>
  <c r="F28" i="2"/>
  <c r="F45" i="2"/>
  <c r="F198" i="2"/>
  <c r="F40" i="2"/>
  <c r="F264" i="2"/>
  <c r="F91" i="2"/>
  <c r="F462" i="2"/>
  <c r="F257" i="2"/>
  <c r="F58" i="2"/>
  <c r="F47" i="2"/>
  <c r="F31" i="2"/>
  <c r="F160" i="2"/>
  <c r="F8" i="2"/>
  <c r="F619" i="2"/>
  <c r="F66" i="2"/>
  <c r="F25" i="2"/>
  <c r="F34" i="2"/>
  <c r="F290" i="2"/>
  <c r="F15" i="2"/>
  <c r="F268" i="2"/>
  <c r="F620" i="2"/>
  <c r="F362" i="2"/>
  <c r="H138" i="2"/>
  <c r="H567" i="2"/>
  <c r="H688" i="2"/>
  <c r="H60" i="2"/>
  <c r="H125" i="2"/>
  <c r="H12" i="2"/>
  <c r="H215" i="2"/>
  <c r="H571" i="2"/>
  <c r="H594" i="2"/>
  <c r="H395" i="2"/>
  <c r="H646" i="2"/>
  <c r="H164" i="2"/>
  <c r="H184" i="2"/>
  <c r="H64" i="2"/>
  <c r="H565" i="2"/>
  <c r="H110" i="2"/>
  <c r="H43" i="2"/>
  <c r="H135" i="2"/>
  <c r="H400" i="2"/>
  <c r="H211" i="2"/>
  <c r="H369" i="2"/>
  <c r="H360" i="2"/>
  <c r="H659" i="2"/>
  <c r="H112" i="2"/>
  <c r="H254" i="2"/>
  <c r="H365" i="2"/>
  <c r="H111" i="2"/>
  <c r="H130" i="2"/>
  <c r="H364" i="2"/>
  <c r="H660" i="2"/>
  <c r="H310" i="2"/>
  <c r="H94" i="2"/>
  <c r="H85" i="2"/>
  <c r="H35" i="2"/>
  <c r="H55" i="2"/>
  <c r="H236" i="2"/>
  <c r="H474" i="2"/>
  <c r="H169" i="2"/>
  <c r="H21" i="2"/>
  <c r="H316" i="2"/>
  <c r="H48" i="2"/>
  <c r="H408" i="2"/>
  <c r="H47" i="2"/>
  <c r="H36" i="2"/>
  <c r="H49" i="2"/>
  <c r="H97" i="2"/>
  <c r="H684" i="2"/>
  <c r="H7" i="2"/>
  <c r="H570" i="2"/>
  <c r="H40" i="2"/>
  <c r="H552" i="2"/>
  <c r="H14" i="2"/>
  <c r="H258" i="2"/>
  <c r="H669" i="2"/>
  <c r="H368" i="2"/>
  <c r="H313" i="2"/>
  <c r="H24" i="2"/>
  <c r="H69" i="2"/>
  <c r="H102" i="2"/>
  <c r="H619" i="2"/>
  <c r="H232" i="2"/>
  <c r="H472" i="2"/>
  <c r="H67" i="2"/>
  <c r="H95" i="2"/>
  <c r="H77" i="2"/>
  <c r="H514" i="2"/>
  <c r="H79" i="2"/>
  <c r="H308" i="2"/>
  <c r="H220" i="2"/>
  <c r="H629" i="2"/>
  <c r="H507" i="2"/>
  <c r="H518" i="2"/>
  <c r="H129" i="2"/>
  <c r="H406" i="2"/>
  <c r="H677" i="2"/>
  <c r="H230" i="2"/>
  <c r="H57" i="2"/>
  <c r="H620" i="2"/>
  <c r="H106" i="2"/>
  <c r="H307" i="2"/>
  <c r="H356" i="2"/>
  <c r="H65" i="2"/>
  <c r="H329" i="2"/>
  <c r="H76" i="2"/>
  <c r="H531" i="2"/>
  <c r="H123" i="2"/>
  <c r="H201" i="2"/>
  <c r="H185" i="2"/>
  <c r="H682" i="2"/>
  <c r="H339" i="2"/>
  <c r="H584" i="2"/>
  <c r="H500" i="2"/>
  <c r="H504" i="2"/>
  <c r="H224" i="2"/>
  <c r="H305" i="2"/>
  <c r="H27" i="2"/>
  <c r="H18" i="2"/>
  <c r="H33" i="2"/>
  <c r="H61" i="2"/>
  <c r="H96" i="2"/>
  <c r="H144" i="2"/>
  <c r="H508" i="2"/>
  <c r="H535" i="2"/>
  <c r="H198" i="2"/>
  <c r="H651" i="2"/>
  <c r="H34" i="2"/>
  <c r="H681" i="2"/>
  <c r="H686" i="2"/>
  <c r="H655" i="2"/>
  <c r="H319" i="2"/>
  <c r="H636" i="2"/>
  <c r="H4" i="2"/>
  <c r="H572" i="2"/>
  <c r="H550" i="2"/>
  <c r="H417" i="2"/>
  <c r="H147" i="2"/>
  <c r="H267" i="2"/>
  <c r="H133" i="2"/>
  <c r="H37" i="2"/>
  <c r="H473" i="2"/>
  <c r="H527" i="2"/>
  <c r="H222" i="2"/>
  <c r="H251" i="2"/>
  <c r="H506" i="2"/>
  <c r="H88" i="2"/>
  <c r="H29" i="2"/>
  <c r="H282" i="2"/>
  <c r="H290" i="2"/>
  <c r="H216" i="2"/>
  <c r="H409" i="2"/>
  <c r="H186" i="2"/>
  <c r="H75" i="2"/>
  <c r="H524" i="2"/>
  <c r="H124" i="2"/>
  <c r="H63" i="2"/>
  <c r="H638" i="2"/>
  <c r="H54" i="2"/>
  <c r="H327" i="2"/>
  <c r="H644" i="2"/>
  <c r="H511" i="2"/>
  <c r="H281" i="2"/>
  <c r="H39" i="2"/>
  <c r="H161" i="2"/>
  <c r="H263" i="2"/>
  <c r="H22" i="2"/>
  <c r="H460" i="2"/>
  <c r="H304" i="2"/>
  <c r="H38" i="2"/>
  <c r="H373" i="2"/>
  <c r="H218" i="2"/>
  <c r="H160" i="2"/>
  <c r="H113" i="2"/>
  <c r="H416" i="2"/>
  <c r="H560" i="2"/>
  <c r="H141" i="2"/>
  <c r="H92" i="2"/>
  <c r="H641" i="2"/>
  <c r="H194" i="2"/>
  <c r="H71" i="2"/>
  <c r="H574" i="2"/>
  <c r="H603" i="2"/>
  <c r="H208" i="2"/>
  <c r="H581" i="2"/>
  <c r="H30" i="2"/>
  <c r="H444" i="2"/>
  <c r="H119" i="2"/>
  <c r="H170" i="2"/>
  <c r="H268" i="2"/>
  <c r="H139" i="2"/>
  <c r="H202" i="2"/>
  <c r="H429" i="2"/>
  <c r="H66" i="2"/>
  <c r="H538" i="2"/>
  <c r="H685" i="2"/>
  <c r="H458" i="2"/>
  <c r="H9" i="2"/>
  <c r="H226" i="2"/>
  <c r="H118" i="2"/>
  <c r="H286" i="2"/>
  <c r="H46" i="2"/>
  <c r="H260" i="2"/>
  <c r="H155" i="2"/>
  <c r="H31" i="2"/>
  <c r="H44" i="2"/>
  <c r="H628" i="2"/>
  <c r="H640" i="2"/>
  <c r="H673" i="2"/>
  <c r="H70" i="2"/>
  <c r="H658" i="2"/>
  <c r="H25" i="2"/>
  <c r="H137" i="2"/>
  <c r="H104" i="2"/>
  <c r="H568" i="2"/>
  <c r="H404" i="2"/>
  <c r="H203" i="2"/>
  <c r="H165" i="2"/>
  <c r="H273" i="2"/>
  <c r="H588" i="2"/>
  <c r="H372" i="2"/>
  <c r="H210" i="2"/>
  <c r="H53" i="2"/>
  <c r="H285" i="2"/>
  <c r="H121" i="2"/>
  <c r="H58" i="2"/>
  <c r="H42" i="2"/>
  <c r="H269" i="2"/>
  <c r="H407" i="2"/>
  <c r="H145" i="2"/>
  <c r="H156" i="2"/>
  <c r="H264" i="2"/>
  <c r="H146" i="2"/>
  <c r="H131" i="2"/>
  <c r="H180" i="2"/>
  <c r="H634" i="2"/>
  <c r="H536" i="2"/>
  <c r="H117" i="2"/>
  <c r="H32" i="2"/>
  <c r="H261" i="2"/>
  <c r="H84" i="2"/>
  <c r="H98" i="2"/>
  <c r="H309" i="2"/>
  <c r="H128" i="2"/>
  <c r="H354" i="2"/>
  <c r="H301" i="2"/>
  <c r="H653" i="2"/>
  <c r="H15" i="2"/>
  <c r="H635" i="2"/>
  <c r="H196" i="2"/>
  <c r="H355" i="2"/>
  <c r="H250" i="2"/>
  <c r="H108" i="2"/>
  <c r="H687" i="2"/>
  <c r="H45" i="2"/>
  <c r="H26" i="2"/>
  <c r="H87" i="2"/>
  <c r="H81" i="2"/>
  <c r="H580" i="2"/>
  <c r="H367" i="2"/>
  <c r="H28" i="2"/>
  <c r="H179" i="2"/>
  <c r="H569" i="2"/>
  <c r="H661" i="2"/>
  <c r="H582" i="2"/>
  <c r="H618" i="2"/>
  <c r="H563" i="2"/>
  <c r="H78" i="2"/>
  <c r="H662" i="2"/>
  <c r="H83" i="2"/>
  <c r="H362" i="2"/>
  <c r="H171" i="2"/>
  <c r="H62" i="2"/>
  <c r="H11" i="2"/>
  <c r="H168" i="2"/>
  <c r="H93" i="2"/>
  <c r="H209" i="2"/>
  <c r="H115" i="2"/>
  <c r="H177" i="2"/>
  <c r="H583" i="2"/>
  <c r="H134" i="2"/>
  <c r="H80" i="2"/>
  <c r="H602" i="2"/>
  <c r="H8" i="2"/>
  <c r="H253" i="2"/>
  <c r="H140" i="2"/>
  <c r="H553" i="2"/>
  <c r="H90" i="2"/>
  <c r="H214" i="2"/>
  <c r="H86" i="2"/>
  <c r="H205" i="2"/>
  <c r="H238" i="2"/>
  <c r="H278" i="2"/>
  <c r="H99" i="2"/>
  <c r="H593" i="2"/>
  <c r="H52" i="2"/>
  <c r="H107" i="2"/>
  <c r="H674" i="2"/>
  <c r="H300" i="2"/>
  <c r="H499" i="2"/>
  <c r="H510" i="2"/>
  <c r="H225" i="2"/>
  <c r="H498" i="2"/>
  <c r="H366" i="2"/>
  <c r="H405" i="2"/>
  <c r="H621" i="2"/>
  <c r="H275" i="2"/>
  <c r="H116" i="2"/>
  <c r="H556" i="2"/>
  <c r="H314" i="2"/>
  <c r="H503" i="2"/>
  <c r="H501" i="2"/>
  <c r="H279" i="2"/>
  <c r="H657" i="2"/>
  <c r="H576" i="2"/>
  <c r="H443" i="2"/>
  <c r="H103" i="2"/>
  <c r="H591" i="2"/>
  <c r="H579" i="2"/>
  <c r="H555" i="2"/>
  <c r="H573" i="2"/>
  <c r="H221" i="2"/>
  <c r="H206" i="2"/>
  <c r="H257" i="2"/>
  <c r="H74" i="2"/>
  <c r="H41" i="2"/>
  <c r="H497" i="2"/>
  <c r="H255" i="2"/>
  <c r="H312" i="2"/>
  <c r="H59" i="2"/>
  <c r="H23" i="2"/>
  <c r="H338" i="2"/>
  <c r="H56" i="2"/>
  <c r="H521" i="2"/>
  <c r="H410" i="2"/>
  <c r="H16" i="2"/>
  <c r="H450" i="2"/>
  <c r="H534" i="2"/>
  <c r="H277" i="2"/>
  <c r="H363" i="2"/>
  <c r="H343" i="2"/>
  <c r="H213" i="2"/>
  <c r="H678" i="2"/>
  <c r="H73" i="2"/>
  <c r="H632" i="2"/>
  <c r="H462" i="2"/>
  <c r="H188" i="2"/>
  <c r="R36" i="2"/>
  <c r="R35" i="2"/>
  <c r="R29" i="2"/>
  <c r="R38" i="2"/>
  <c r="R27" i="2"/>
  <c r="R22" i="2"/>
  <c r="C410" i="6847"/>
  <c r="U31" i="7014"/>
  <c r="H4" i="6892" l="1"/>
  <c r="G4" i="6892" s="1"/>
  <c r="C4" i="6892" s="1"/>
  <c r="H6" i="6892"/>
  <c r="G6" i="6892" s="1"/>
  <c r="C6" i="6892" s="1"/>
  <c r="C411" i="6847"/>
  <c r="U32" i="7014"/>
  <c r="C412" i="6847" l="1"/>
  <c r="U33" i="7014"/>
  <c r="I72" i="2" s="1"/>
  <c r="I179" i="2" l="1"/>
  <c r="I201" i="2"/>
  <c r="I50" i="2"/>
  <c r="I90" i="2"/>
  <c r="I28" i="2"/>
  <c r="I4" i="2"/>
  <c r="I25" i="2"/>
  <c r="I12" i="2"/>
  <c r="I5" i="2"/>
  <c r="I104" i="2"/>
  <c r="I48" i="2"/>
  <c r="I79" i="2"/>
  <c r="I69" i="2"/>
  <c r="I33" i="2"/>
  <c r="I567" i="2"/>
  <c r="I568" i="2"/>
  <c r="I61" i="2"/>
  <c r="I57" i="2"/>
  <c r="I23" i="2"/>
  <c r="I236" i="2"/>
  <c r="I80" i="2"/>
  <c r="I67" i="2"/>
  <c r="I103" i="2"/>
  <c r="I684" i="2"/>
  <c r="I144" i="2"/>
  <c r="I362" i="2"/>
  <c r="I458" i="2"/>
  <c r="I497" i="2"/>
  <c r="I133" i="2"/>
  <c r="I13" i="2"/>
  <c r="I41" i="2"/>
  <c r="I17" i="2"/>
  <c r="I253" i="2"/>
  <c r="I64" i="2"/>
  <c r="I78" i="2"/>
  <c r="I110" i="2"/>
  <c r="I19" i="2"/>
  <c r="I593" i="2"/>
  <c r="I106" i="2"/>
  <c r="I404" i="2"/>
  <c r="I518" i="2"/>
  <c r="I292" i="2"/>
  <c r="I77" i="2"/>
  <c r="I661" i="2"/>
  <c r="I186" i="2"/>
  <c r="I22" i="2"/>
  <c r="I339" i="2"/>
  <c r="I59" i="2"/>
  <c r="I267" i="2"/>
  <c r="I417" i="2"/>
  <c r="I228" i="2"/>
  <c r="I603" i="2"/>
  <c r="I372" i="2"/>
  <c r="I221" i="2"/>
  <c r="I462" i="2"/>
  <c r="I6" i="2"/>
  <c r="I202" i="2"/>
  <c r="I473" i="2"/>
  <c r="I360" i="2"/>
  <c r="I18" i="2"/>
  <c r="I74" i="2"/>
  <c r="I138" i="2"/>
  <c r="I524" i="2"/>
  <c r="I365" i="2"/>
  <c r="I573" i="2"/>
  <c r="I49" i="2"/>
  <c r="I155" i="2"/>
  <c r="I644" i="2"/>
  <c r="I673" i="2"/>
  <c r="I124" i="2"/>
  <c r="I581" i="2"/>
  <c r="I85" i="2"/>
  <c r="I220" i="2"/>
  <c r="I160" i="2"/>
  <c r="I688" i="2"/>
  <c r="I87" i="2"/>
  <c r="I621" i="2"/>
  <c r="I260" i="2"/>
  <c r="I137" i="2"/>
  <c r="I65" i="2"/>
  <c r="I658" i="2"/>
  <c r="I669" i="2"/>
  <c r="I366" i="2"/>
  <c r="I91" i="2"/>
  <c r="I373" i="2"/>
  <c r="I165" i="2"/>
  <c r="I563" i="2"/>
  <c r="I278" i="2"/>
  <c r="I205" i="2"/>
  <c r="I368" i="2"/>
  <c r="I99" i="2"/>
  <c r="I602" i="2"/>
  <c r="I309" i="2"/>
  <c r="I506" i="2"/>
  <c r="I653" i="2"/>
  <c r="I264" i="2"/>
  <c r="I645" i="2"/>
  <c r="I261" i="2"/>
  <c r="I510" i="2"/>
  <c r="I553" i="2"/>
  <c r="I70" i="2"/>
  <c r="I208" i="2"/>
  <c r="I327" i="2"/>
  <c r="I369" i="2"/>
  <c r="I62" i="2"/>
  <c r="I406" i="2"/>
  <c r="I329" i="2"/>
  <c r="I685" i="2"/>
  <c r="I552" i="2"/>
  <c r="I334" i="2"/>
  <c r="I636" i="2"/>
  <c r="I660" i="2"/>
  <c r="I565" i="2"/>
  <c r="I216" i="2"/>
  <c r="I180" i="2"/>
  <c r="I619" i="2"/>
  <c r="I168" i="2"/>
  <c r="I635" i="2"/>
  <c r="I273" i="2"/>
  <c r="I113" i="2"/>
  <c r="I646" i="2"/>
  <c r="I240" i="2"/>
  <c r="I169" i="2"/>
  <c r="I310" i="2"/>
  <c r="I128" i="2"/>
  <c r="I251" i="2"/>
  <c r="I258" i="2"/>
  <c r="I100" i="2"/>
  <c r="I40" i="2"/>
  <c r="I338" i="2"/>
  <c r="I139" i="2"/>
  <c r="I629" i="2"/>
  <c r="I489" i="2"/>
  <c r="I588" i="2"/>
  <c r="I355" i="2"/>
  <c r="I121" i="2"/>
  <c r="I209" i="2"/>
  <c r="I125" i="2"/>
  <c r="I316" i="2"/>
  <c r="I230" i="2"/>
  <c r="I514" i="2"/>
  <c r="I42" i="2"/>
  <c r="I115" i="2"/>
  <c r="I528" i="2"/>
  <c r="I92" i="2"/>
  <c r="I108" i="2"/>
  <c r="I550" i="2"/>
  <c r="I407" i="2"/>
  <c r="I277" i="2"/>
  <c r="I129" i="2"/>
  <c r="I71" i="2"/>
  <c r="I156" i="2"/>
  <c r="I535" i="2"/>
  <c r="I307" i="2"/>
  <c r="I238" i="2"/>
  <c r="I275" i="2"/>
  <c r="I130" i="2"/>
  <c r="I53" i="2"/>
  <c r="I655" i="2"/>
  <c r="I254" i="2"/>
  <c r="I123" i="2"/>
  <c r="I503" i="2"/>
  <c r="I682" i="2"/>
  <c r="I210" i="2"/>
  <c r="I11" i="2"/>
  <c r="I634" i="2"/>
  <c r="I226" i="2"/>
  <c r="I508" i="2"/>
  <c r="I584" i="2"/>
  <c r="I46" i="2"/>
  <c r="I499" i="2"/>
  <c r="I556" i="2"/>
  <c r="I450" i="2"/>
  <c r="I409" i="2"/>
  <c r="I177" i="2"/>
  <c r="I38" i="2"/>
  <c r="I580" i="2"/>
  <c r="I641" i="2"/>
  <c r="I460" i="2"/>
  <c r="I443" i="2"/>
  <c r="I364" i="2"/>
  <c r="I521" i="2"/>
  <c r="I363" i="2"/>
  <c r="I102" i="2"/>
  <c r="I490" i="2"/>
  <c r="I184" i="2"/>
  <c r="I591" i="2"/>
  <c r="I94" i="2"/>
  <c r="I405" i="2"/>
  <c r="I255" i="2"/>
  <c r="I164" i="2"/>
  <c r="I93" i="2"/>
  <c r="I560" i="2"/>
  <c r="I44" i="2"/>
  <c r="I147" i="2"/>
  <c r="I531" i="2"/>
  <c r="I444" i="2"/>
  <c r="I356" i="2"/>
  <c r="I282" i="2"/>
  <c r="I285" i="2"/>
  <c r="I485" i="2"/>
  <c r="I657" i="2"/>
  <c r="I536" i="2"/>
  <c r="I222" i="2"/>
  <c r="I105" i="2"/>
  <c r="I674" i="2"/>
  <c r="I224" i="2"/>
  <c r="I161" i="2"/>
  <c r="I620" i="2"/>
  <c r="I237" i="2"/>
  <c r="I538" i="2"/>
  <c r="I343" i="2"/>
  <c r="I218" i="2"/>
  <c r="I20" i="2"/>
  <c r="I75" i="2"/>
  <c r="I117" i="2"/>
  <c r="I678" i="2"/>
  <c r="I416" i="2"/>
  <c r="I37" i="2"/>
  <c r="I140" i="2"/>
  <c r="I126" i="2"/>
  <c r="I504" i="2"/>
  <c r="I206" i="2"/>
  <c r="I98" i="2"/>
  <c r="I232" i="2"/>
  <c r="I308" i="2"/>
  <c r="I268" i="2"/>
  <c r="I134" i="2"/>
  <c r="I314" i="2"/>
  <c r="I24" i="2"/>
  <c r="I73" i="2"/>
  <c r="I569" i="2"/>
  <c r="I30" i="2"/>
  <c r="I576" i="2"/>
  <c r="I16" i="2"/>
  <c r="I263" i="2"/>
  <c r="I198" i="2"/>
  <c r="I290" i="2"/>
  <c r="I281" i="2"/>
  <c r="I114" i="2"/>
  <c r="I354" i="2"/>
  <c r="I681" i="2"/>
  <c r="I677" i="2"/>
  <c r="I82" i="2"/>
  <c r="I638" i="2"/>
  <c r="I269" i="2"/>
  <c r="I286" i="2"/>
  <c r="I572" i="2"/>
  <c r="I651" i="2"/>
  <c r="I571" i="2"/>
  <c r="I14" i="2"/>
  <c r="I203" i="2"/>
  <c r="I618" i="2"/>
  <c r="I594" i="2"/>
  <c r="I300" i="2"/>
  <c r="I21" i="2"/>
  <c r="I45" i="2"/>
  <c r="C413" i="6847"/>
  <c r="U5" i="7015"/>
  <c r="I3" i="7042"/>
  <c r="Q5" i="7020"/>
  <c r="I55" i="2"/>
  <c r="I582" i="2"/>
  <c r="I194" i="2"/>
  <c r="I583" i="2"/>
  <c r="I534" i="2"/>
  <c r="I56" i="2"/>
  <c r="I687" i="2"/>
  <c r="I107" i="2"/>
  <c r="I488" i="2"/>
  <c r="I659" i="2"/>
  <c r="I288" i="2"/>
  <c r="I43" i="2"/>
  <c r="I170" i="2"/>
  <c r="I301" i="2"/>
  <c r="I305" i="2"/>
  <c r="I119" i="2"/>
  <c r="I89" i="2"/>
  <c r="I400" i="2"/>
  <c r="I26" i="2"/>
  <c r="I116" i="2"/>
  <c r="I58" i="2"/>
  <c r="I215" i="2"/>
  <c r="I54" i="2"/>
  <c r="I257" i="2"/>
  <c r="I501" i="2"/>
  <c r="I97" i="2"/>
  <c r="I84" i="2"/>
  <c r="I52" i="2"/>
  <c r="I60" i="2"/>
  <c r="I35" i="2"/>
  <c r="I434" i="2"/>
  <c r="I81" i="2"/>
  <c r="I76" i="2"/>
  <c r="I250" i="2"/>
  <c r="I29" i="2"/>
  <c r="I319" i="2"/>
  <c r="I429" i="2"/>
  <c r="I225" i="2"/>
  <c r="I500" i="2"/>
  <c r="I511" i="2"/>
  <c r="I574" i="2"/>
  <c r="I628" i="2"/>
  <c r="I171" i="2"/>
  <c r="I83" i="2"/>
  <c r="I474" i="2"/>
  <c r="I632" i="2"/>
  <c r="I131" i="2"/>
  <c r="I185" i="2"/>
  <c r="I537" i="2"/>
  <c r="I662" i="2"/>
  <c r="I10" i="2"/>
  <c r="I436" i="2"/>
  <c r="I111" i="2"/>
  <c r="I88" i="2"/>
  <c r="I304" i="2"/>
  <c r="I96" i="2"/>
  <c r="I188" i="2"/>
  <c r="I63" i="2"/>
  <c r="I211" i="2"/>
  <c r="I112" i="2"/>
  <c r="I214" i="2"/>
  <c r="I312" i="2"/>
  <c r="I410" i="2"/>
  <c r="I570" i="2"/>
  <c r="I507" i="2"/>
  <c r="I146" i="2"/>
  <c r="I445" i="2"/>
  <c r="I313" i="2"/>
  <c r="I555" i="2"/>
  <c r="I498" i="2"/>
  <c r="I86" i="2"/>
  <c r="I395" i="2"/>
  <c r="I519" i="2"/>
  <c r="I135" i="2"/>
  <c r="I472" i="2"/>
  <c r="I47" i="2"/>
  <c r="I686" i="2"/>
  <c r="I279" i="2"/>
  <c r="I95" i="2"/>
  <c r="I640" i="2"/>
  <c r="I408" i="2"/>
  <c r="I31" i="2"/>
  <c r="I527" i="2"/>
  <c r="I196" i="2"/>
  <c r="I27" i="2"/>
  <c r="I118" i="2"/>
  <c r="I141" i="2"/>
  <c r="I145" i="2"/>
  <c r="I213" i="2"/>
  <c r="I367" i="2"/>
  <c r="I579" i="2"/>
  <c r="H7" i="6892" l="1"/>
  <c r="G7" i="6892" s="1"/>
  <c r="C414" i="6847"/>
  <c r="U4" i="7015"/>
  <c r="H3" i="7023"/>
  <c r="H3" i="7028"/>
  <c r="P3" i="7032"/>
  <c r="I95" i="6850" l="1"/>
  <c r="I94" i="6850"/>
  <c r="AG94" i="6850"/>
  <c r="AG95" i="6850"/>
  <c r="AH94" i="6850"/>
  <c r="AH95" i="6850"/>
  <c r="K19" i="7052"/>
  <c r="AT24" i="7061"/>
  <c r="AH82" i="6850"/>
  <c r="AH73" i="6850"/>
  <c r="AH74" i="6850"/>
  <c r="AH63" i="6850"/>
  <c r="AH51" i="6850"/>
  <c r="AH80" i="6850"/>
  <c r="AH69" i="6850"/>
  <c r="AH64" i="6850"/>
  <c r="AH62" i="6850"/>
  <c r="AH60" i="6850"/>
  <c r="AH76" i="6850"/>
  <c r="AH83" i="6850"/>
  <c r="AH56" i="6850"/>
  <c r="AH54" i="6850"/>
  <c r="AH78" i="6850"/>
  <c r="AH66" i="6850"/>
  <c r="AH84" i="6850"/>
  <c r="AH58" i="6850"/>
  <c r="AH39" i="6850"/>
  <c r="AG83" i="6850"/>
  <c r="AG73" i="6850"/>
  <c r="AG60" i="6850"/>
  <c r="AG63" i="6850"/>
  <c r="AG54" i="6850"/>
  <c r="AG64" i="6850"/>
  <c r="AG76" i="6850"/>
  <c r="AG39" i="6850"/>
  <c r="AG62" i="6850"/>
  <c r="AG51" i="6850"/>
  <c r="AG84" i="6850"/>
  <c r="AG82" i="6850"/>
  <c r="AG80" i="6850"/>
  <c r="AG69" i="6850"/>
  <c r="AG58" i="6850"/>
  <c r="AG74" i="6850"/>
  <c r="AG56" i="6850"/>
  <c r="AG78" i="6850"/>
  <c r="AG66" i="6850"/>
  <c r="I82" i="6850"/>
  <c r="I58" i="6850"/>
  <c r="I76" i="6850"/>
  <c r="I60" i="6850"/>
  <c r="I56" i="6850"/>
  <c r="I64" i="6850"/>
  <c r="I78" i="6850"/>
  <c r="I73" i="6850"/>
  <c r="I84" i="6850"/>
  <c r="I54" i="6850"/>
  <c r="I63" i="6850"/>
  <c r="I74" i="6850"/>
  <c r="I66" i="6850"/>
  <c r="I62" i="6850"/>
  <c r="I80" i="6850"/>
  <c r="I51" i="6850"/>
  <c r="I39" i="6850"/>
  <c r="I83" i="6850"/>
  <c r="I69" i="6850"/>
  <c r="AG70" i="6850"/>
  <c r="AG85" i="6850"/>
  <c r="AG53" i="6850"/>
  <c r="AG71" i="6850"/>
  <c r="I85" i="6850"/>
  <c r="I71" i="6850"/>
  <c r="I53" i="6850"/>
  <c r="AH70" i="6850"/>
  <c r="AH71" i="6850"/>
  <c r="AH85" i="6850"/>
  <c r="AH53" i="6850"/>
  <c r="I72" i="6850"/>
  <c r="I70" i="6850"/>
  <c r="AG19" i="6850"/>
  <c r="AG72" i="6850"/>
  <c r="AH19" i="6850"/>
  <c r="AH72" i="6850"/>
  <c r="I6" i="6850"/>
  <c r="I22" i="6850"/>
  <c r="AH79" i="6850"/>
  <c r="AH21" i="6850"/>
  <c r="AH5" i="6850"/>
  <c r="AH38" i="6850"/>
  <c r="AH57" i="6850"/>
  <c r="AH67" i="6850"/>
  <c r="AH86" i="6850"/>
  <c r="AH9" i="6850"/>
  <c r="AH41" i="6850"/>
  <c r="AH33" i="6850"/>
  <c r="AH34" i="6850"/>
  <c r="AH6" i="6850"/>
  <c r="AH46" i="6850"/>
  <c r="AH16" i="6850"/>
  <c r="AH13" i="6850"/>
  <c r="AH40" i="6850"/>
  <c r="AH43" i="6850"/>
  <c r="AH88" i="6850"/>
  <c r="AH47" i="6850"/>
  <c r="AH37" i="6850"/>
  <c r="AH59" i="6850"/>
  <c r="AH23" i="6850"/>
  <c r="AH29" i="6850"/>
  <c r="AH32" i="6850"/>
  <c r="AH14" i="6850"/>
  <c r="AH24" i="6850"/>
  <c r="AH26" i="6850"/>
  <c r="AH96" i="6850"/>
  <c r="AH22" i="6850"/>
  <c r="AH89" i="6850"/>
  <c r="AH30" i="6850"/>
  <c r="AH8" i="6850"/>
  <c r="AH50" i="6850"/>
  <c r="AH11" i="6850"/>
  <c r="AH93" i="6850"/>
  <c r="AH90" i="6850"/>
  <c r="AH52" i="6850"/>
  <c r="AH49" i="6850"/>
  <c r="AH25" i="6850"/>
  <c r="AH4" i="6850"/>
  <c r="AH3" i="6850"/>
  <c r="AH10" i="6850"/>
  <c r="AH65" i="6850"/>
  <c r="AH28" i="6850"/>
  <c r="AH15" i="6850"/>
  <c r="AH12" i="6850"/>
  <c r="AH68" i="6850"/>
  <c r="AH92" i="6850"/>
  <c r="AH87" i="6850"/>
  <c r="AH27" i="6850"/>
  <c r="AH61" i="6850"/>
  <c r="AH91" i="6850"/>
  <c r="AH55" i="6850"/>
  <c r="AH42" i="6850"/>
  <c r="AH81" i="6850"/>
  <c r="AH48" i="6850"/>
  <c r="AH35" i="6850"/>
  <c r="AH18" i="6850"/>
  <c r="AH45" i="6850"/>
  <c r="AH77" i="6850"/>
  <c r="AH7" i="6850"/>
  <c r="AH20" i="6850"/>
  <c r="AH44" i="6850"/>
  <c r="AG79" i="6850"/>
  <c r="AG57" i="6850"/>
  <c r="AG15" i="6850"/>
  <c r="AG87" i="6850"/>
  <c r="AG93" i="6850"/>
  <c r="AG45" i="6850"/>
  <c r="AG32" i="6850"/>
  <c r="AG48" i="6850"/>
  <c r="AG28" i="6850"/>
  <c r="AG35" i="6850"/>
  <c r="AG13" i="6850"/>
  <c r="AG52" i="6850"/>
  <c r="AG14" i="6850"/>
  <c r="AG88" i="6850"/>
  <c r="AG3" i="6850"/>
  <c r="AG6" i="6850"/>
  <c r="AG65" i="6850"/>
  <c r="AG42" i="6850"/>
  <c r="AG46" i="6850"/>
  <c r="AG16" i="6850"/>
  <c r="AG22" i="6850"/>
  <c r="AG91" i="6850"/>
  <c r="AG89" i="6850"/>
  <c r="AG10" i="6850"/>
  <c r="AG12" i="6850"/>
  <c r="AG8" i="6850"/>
  <c r="AG18" i="6850"/>
  <c r="AG20" i="6850"/>
  <c r="AG59" i="6850"/>
  <c r="AG23" i="6850"/>
  <c r="AG4" i="6850"/>
  <c r="AG11" i="6850"/>
  <c r="AG50" i="6850"/>
  <c r="AG38" i="6850"/>
  <c r="AG9" i="6850"/>
  <c r="AG55" i="6850"/>
  <c r="AG37" i="6850"/>
  <c r="AG81" i="6850"/>
  <c r="AG92" i="6850"/>
  <c r="AG68" i="6850"/>
  <c r="AG33" i="6850"/>
  <c r="AG24" i="6850"/>
  <c r="AG34" i="6850"/>
  <c r="AG90" i="6850"/>
  <c r="AG49" i="6850"/>
  <c r="AG25" i="6850"/>
  <c r="AG47" i="6850"/>
  <c r="AG43" i="6850"/>
  <c r="AG44" i="6850"/>
  <c r="AG7" i="6850"/>
  <c r="AG27" i="6850"/>
  <c r="AG41" i="6850"/>
  <c r="AG86" i="6850"/>
  <c r="AG67" i="6850"/>
  <c r="AG61" i="6850"/>
  <c r="AG40" i="6850"/>
  <c r="AG26" i="6850"/>
  <c r="AG29" i="6850"/>
  <c r="AG21" i="6850"/>
  <c r="AG5" i="6850"/>
  <c r="AG96" i="6850"/>
  <c r="AG30" i="6850"/>
  <c r="AG77" i="6850"/>
  <c r="I55" i="6850"/>
  <c r="I65" i="6850"/>
  <c r="I8" i="6850"/>
  <c r="I47" i="6850"/>
  <c r="I20" i="6850"/>
  <c r="I34" i="6850"/>
  <c r="I79" i="6850"/>
  <c r="I87" i="6850"/>
  <c r="I19" i="6850"/>
  <c r="I27" i="6850"/>
  <c r="I77" i="6850"/>
  <c r="I67" i="6850"/>
  <c r="I49" i="6850"/>
  <c r="I29" i="6850"/>
  <c r="I92" i="6850"/>
  <c r="I38" i="6850"/>
  <c r="I16" i="6850"/>
  <c r="I28" i="6850"/>
  <c r="I35" i="6850"/>
  <c r="I24" i="6850"/>
  <c r="I44" i="6850"/>
  <c r="I13" i="6850"/>
  <c r="I42" i="6850"/>
  <c r="I7" i="6850"/>
  <c r="I81" i="6850"/>
  <c r="I48" i="6850"/>
  <c r="I15" i="6850"/>
  <c r="I5" i="6850"/>
  <c r="I86" i="6850"/>
  <c r="I96" i="6850"/>
  <c r="I9" i="6850"/>
  <c r="I25" i="6850"/>
  <c r="I50" i="6850"/>
  <c r="I18" i="6850"/>
  <c r="I59" i="6850"/>
  <c r="I14" i="6850"/>
  <c r="I61" i="6850"/>
  <c r="I37" i="6850"/>
  <c r="I90" i="6850"/>
  <c r="I91" i="6850"/>
  <c r="I23" i="6850"/>
  <c r="I57" i="6850"/>
  <c r="I40" i="6850"/>
  <c r="I89" i="6850"/>
  <c r="I32" i="6850"/>
  <c r="I26" i="6850"/>
  <c r="I45" i="6850"/>
  <c r="I43" i="6850"/>
  <c r="I30" i="6850"/>
  <c r="I3" i="6850"/>
  <c r="I93" i="6850"/>
  <c r="I4" i="6850"/>
  <c r="I21" i="6850"/>
  <c r="I88" i="6850"/>
  <c r="I46" i="6850"/>
  <c r="C415" i="6847"/>
  <c r="K13" i="7017"/>
  <c r="Q19" i="7021"/>
  <c r="AT26" i="7061" l="1"/>
  <c r="K11" i="7052"/>
  <c r="E32" i="6892"/>
  <c r="E33" i="6892"/>
  <c r="D33" i="6892" s="1"/>
  <c r="E7" i="6892"/>
  <c r="D7" i="6892" s="1"/>
  <c r="C7" i="6892" s="1"/>
  <c r="C416" i="6847"/>
  <c r="K16" i="7017"/>
  <c r="D32" i="6892" l="1"/>
  <c r="C32" i="6892" s="1"/>
  <c r="P20" i="2"/>
  <c r="C417" i="6847"/>
  <c r="K24" i="7017"/>
  <c r="J32" i="2" s="1"/>
  <c r="M19" i="7037"/>
  <c r="C418" i="6847" l="1"/>
  <c r="K27" i="7017"/>
  <c r="C419" i="6847" l="1"/>
  <c r="K28" i="7017"/>
  <c r="C420" i="6847" l="1"/>
  <c r="K29" i="7017"/>
  <c r="C421" i="6847" l="1"/>
  <c r="K38" i="7017"/>
  <c r="J51" i="2" s="1"/>
  <c r="J92" i="2" l="1"/>
  <c r="J68" i="2"/>
  <c r="J46" i="2"/>
  <c r="J127" i="2"/>
  <c r="J41" i="2"/>
  <c r="J60" i="2"/>
  <c r="J63" i="2"/>
  <c r="J318" i="2"/>
  <c r="J317" i="2"/>
  <c r="J22" i="2"/>
  <c r="J28" i="2"/>
  <c r="J25" i="2"/>
  <c r="J11" i="2"/>
  <c r="J19" i="2"/>
  <c r="J4" i="2"/>
  <c r="J18" i="2"/>
  <c r="J20" i="2"/>
  <c r="J76" i="2"/>
  <c r="J17" i="2"/>
  <c r="J64" i="2"/>
  <c r="J37" i="2"/>
  <c r="J12" i="2"/>
  <c r="J52" i="2"/>
  <c r="J134" i="2"/>
  <c r="J45" i="2"/>
  <c r="J88" i="2"/>
  <c r="J583" i="2"/>
  <c r="J180" i="2"/>
  <c r="J36" i="2"/>
  <c r="J307" i="2"/>
  <c r="J138" i="2"/>
  <c r="J55" i="2"/>
  <c r="J86" i="2"/>
  <c r="J367" i="2"/>
  <c r="J651" i="2"/>
  <c r="J238" i="2"/>
  <c r="J450" i="2"/>
  <c r="J263" i="2"/>
  <c r="J87" i="2"/>
  <c r="J406" i="2"/>
  <c r="J185" i="2"/>
  <c r="J555" i="2"/>
  <c r="J313" i="2"/>
  <c r="J510" i="2"/>
  <c r="J94" i="2"/>
  <c r="J216" i="2"/>
  <c r="J563" i="2"/>
  <c r="J220" i="2"/>
  <c r="J105" i="2"/>
  <c r="J6" i="2"/>
  <c r="J124" i="2"/>
  <c r="J230" i="2"/>
  <c r="J507" i="2"/>
  <c r="J255" i="2"/>
  <c r="J416" i="2"/>
  <c r="J103" i="2"/>
  <c r="J273" i="2"/>
  <c r="J43" i="2"/>
  <c r="J211" i="2"/>
  <c r="J27" i="2"/>
  <c r="J54" i="2"/>
  <c r="J567" i="2"/>
  <c r="J568" i="2"/>
  <c r="J165" i="2"/>
  <c r="J638" i="2"/>
  <c r="J78" i="2"/>
  <c r="J147" i="2"/>
  <c r="J364" i="2"/>
  <c r="J619" i="2"/>
  <c r="J77" i="2"/>
  <c r="J579" i="2"/>
  <c r="J400" i="2"/>
  <c r="J580" i="2"/>
  <c r="J137" i="2"/>
  <c r="J50" i="2"/>
  <c r="J82" i="2"/>
  <c r="J107" i="2"/>
  <c r="J365" i="2"/>
  <c r="J369" i="2"/>
  <c r="J267" i="2"/>
  <c r="J15" i="2"/>
  <c r="J129" i="2"/>
  <c r="J156" i="2"/>
  <c r="J536" i="2"/>
  <c r="J349" i="2"/>
  <c r="J354" i="2"/>
  <c r="J602" i="2"/>
  <c r="J408" i="2"/>
  <c r="J573" i="2"/>
  <c r="J214" i="2"/>
  <c r="J198" i="2"/>
  <c r="J409" i="2"/>
  <c r="J29" i="2"/>
  <c r="J473" i="2"/>
  <c r="J288" i="2"/>
  <c r="J339" i="2"/>
  <c r="J261" i="2"/>
  <c r="J511" i="2"/>
  <c r="J560" i="2"/>
  <c r="J404" i="2"/>
  <c r="J119" i="2"/>
  <c r="J275" i="2"/>
  <c r="J314" i="2"/>
  <c r="J305" i="2"/>
  <c r="J84" i="2"/>
  <c r="J681" i="2"/>
  <c r="J684" i="2"/>
  <c r="J528" i="2"/>
  <c r="J16" i="2"/>
  <c r="J196" i="2"/>
  <c r="J500" i="2"/>
  <c r="J537" i="2"/>
  <c r="J89" i="2"/>
  <c r="J53" i="2"/>
  <c r="J57" i="2"/>
  <c r="J168" i="2"/>
  <c r="J74" i="2"/>
  <c r="J519" i="2"/>
  <c r="J489" i="2"/>
  <c r="J184" i="2"/>
  <c r="J118" i="2"/>
  <c r="J657" i="2"/>
  <c r="J202" i="2"/>
  <c r="J472" i="2"/>
  <c r="J251" i="2"/>
  <c r="J218" i="2"/>
  <c r="J117" i="2"/>
  <c r="J620" i="2"/>
  <c r="J110" i="2"/>
  <c r="J292" i="2"/>
  <c r="J279" i="2"/>
  <c r="J69" i="2"/>
  <c r="J570" i="2"/>
  <c r="J23" i="2"/>
  <c r="J458" i="2"/>
  <c r="J553" i="2"/>
  <c r="J634" i="2"/>
  <c r="J222" i="2"/>
  <c r="J102" i="2"/>
  <c r="J30" i="2"/>
  <c r="J395" i="2"/>
  <c r="J139" i="2"/>
  <c r="J640" i="2"/>
  <c r="J569" i="2"/>
  <c r="J556" i="2"/>
  <c r="J111" i="2"/>
  <c r="J35" i="2"/>
  <c r="J677" i="2"/>
  <c r="J490" i="2"/>
  <c r="J521" i="2"/>
  <c r="J5" i="2"/>
  <c r="J462" i="2"/>
  <c r="J44" i="2"/>
  <c r="J3" i="2"/>
  <c r="J636" i="2"/>
  <c r="J661" i="2"/>
  <c r="J591" i="2"/>
  <c r="J131" i="2"/>
  <c r="J209" i="2"/>
  <c r="J460" i="2"/>
  <c r="J140" i="2"/>
  <c r="J531" i="2"/>
  <c r="J632" i="2"/>
  <c r="J62" i="2"/>
  <c r="J550" i="2"/>
  <c r="J285" i="2"/>
  <c r="J179" i="2"/>
  <c r="J26" i="2"/>
  <c r="J584" i="2"/>
  <c r="J343" i="2"/>
  <c r="J405" i="2"/>
  <c r="J488" i="2"/>
  <c r="J39" i="2"/>
  <c r="J552" i="2"/>
  <c r="J514" i="2"/>
  <c r="J38" i="2"/>
  <c r="J236" i="2"/>
  <c r="J300" i="2"/>
  <c r="J574" i="2"/>
  <c r="J686" i="2"/>
  <c r="J21" i="2"/>
  <c r="J257" i="2"/>
  <c r="J144" i="2"/>
  <c r="J224" i="2"/>
  <c r="J14" i="2"/>
  <c r="J33" i="2"/>
  <c r="J34" i="2"/>
  <c r="J281" i="2"/>
  <c r="J682" i="2"/>
  <c r="J145" i="2"/>
  <c r="J7" i="2"/>
  <c r="J213" i="2"/>
  <c r="J334" i="2"/>
  <c r="J264" i="2"/>
  <c r="J99" i="2"/>
  <c r="J504" i="2"/>
  <c r="J161" i="2"/>
  <c r="J93" i="2"/>
  <c r="J215" i="2"/>
  <c r="J48" i="2"/>
  <c r="J226" i="2"/>
  <c r="J98" i="2"/>
  <c r="J268" i="2"/>
  <c r="J327" i="2"/>
  <c r="J203" i="2"/>
  <c r="J646" i="2"/>
  <c r="J67" i="2"/>
  <c r="J31" i="2"/>
  <c r="J373" i="2"/>
  <c r="J501" i="2"/>
  <c r="J65" i="2"/>
  <c r="J362" i="2"/>
  <c r="J194" i="2"/>
  <c r="J669" i="2"/>
  <c r="J674" i="2"/>
  <c r="J688" i="2"/>
  <c r="J126" i="2"/>
  <c r="J123" i="2"/>
  <c r="J71" i="2"/>
  <c r="J58" i="2"/>
  <c r="J116" i="2"/>
  <c r="J106" i="2"/>
  <c r="J368" i="2"/>
  <c r="J372" i="2"/>
  <c r="J662" i="2"/>
  <c r="J301" i="2"/>
  <c r="J278" i="2"/>
  <c r="J115" i="2"/>
  <c r="J618" i="2"/>
  <c r="J593" i="2"/>
  <c r="J673" i="2"/>
  <c r="J221" i="2"/>
  <c r="J260" i="2"/>
  <c r="J304" i="2"/>
  <c r="J210" i="2"/>
  <c r="J635" i="2"/>
  <c r="J40" i="2"/>
  <c r="J96" i="2"/>
  <c r="J59" i="2"/>
  <c r="J290" i="2"/>
  <c r="J436" i="2"/>
  <c r="J653" i="2"/>
  <c r="J100" i="2"/>
  <c r="J128" i="2"/>
  <c r="J61" i="2"/>
  <c r="J225" i="2"/>
  <c r="J286" i="2"/>
  <c r="J104" i="2"/>
  <c r="J588" i="2"/>
  <c r="J90" i="2"/>
  <c r="J237" i="2"/>
  <c r="J687" i="2"/>
  <c r="J170" i="2"/>
  <c r="J524" i="2"/>
  <c r="J254" i="2"/>
  <c r="J250" i="2"/>
  <c r="J112" i="2"/>
  <c r="J80" i="2"/>
  <c r="J329" i="2"/>
  <c r="J205" i="2"/>
  <c r="J160" i="2"/>
  <c r="J582" i="2"/>
  <c r="J310" i="2"/>
  <c r="J571" i="2"/>
  <c r="J503" i="2"/>
  <c r="J164" i="2"/>
  <c r="J42" i="2"/>
  <c r="J659" i="2"/>
  <c r="J407" i="2"/>
  <c r="J253" i="2"/>
  <c r="J81" i="2"/>
  <c r="J366" i="2"/>
  <c r="J363" i="2"/>
  <c r="J576" i="2"/>
  <c r="J621" i="2"/>
  <c r="J206" i="2"/>
  <c r="J240" i="2"/>
  <c r="J70" i="2"/>
  <c r="J232" i="2"/>
  <c r="J603" i="2"/>
  <c r="J508" i="2"/>
  <c r="J125" i="2"/>
  <c r="J130" i="2"/>
  <c r="J114" i="2"/>
  <c r="J121" i="2"/>
  <c r="J133" i="2"/>
  <c r="J47" i="2"/>
  <c r="J660" i="2"/>
  <c r="J535" i="2"/>
  <c r="J83" i="2"/>
  <c r="J308" i="2"/>
  <c r="J73" i="2"/>
  <c r="J518" i="2"/>
  <c r="J565" i="2"/>
  <c r="J171" i="2"/>
  <c r="J97" i="2"/>
  <c r="J13" i="2"/>
  <c r="J360" i="2"/>
  <c r="J417" i="2"/>
  <c r="J641" i="2"/>
  <c r="J485" i="2"/>
  <c r="J678" i="2"/>
  <c r="J338" i="2"/>
  <c r="J188" i="2"/>
  <c r="J639" i="2"/>
  <c r="J201" i="2"/>
  <c r="J113" i="2"/>
  <c r="J410" i="2"/>
  <c r="J66" i="2"/>
  <c r="J356" i="2"/>
  <c r="J581" i="2"/>
  <c r="J443" i="2"/>
  <c r="J208" i="2"/>
  <c r="J355" i="2"/>
  <c r="J497" i="2"/>
  <c r="J538" i="2"/>
  <c r="J228" i="2"/>
  <c r="J135" i="2"/>
  <c r="J629" i="2"/>
  <c r="J75" i="2"/>
  <c r="J72" i="2"/>
  <c r="J56" i="2"/>
  <c r="J108" i="2"/>
  <c r="J429" i="2"/>
  <c r="J155" i="2"/>
  <c r="J141" i="2"/>
  <c r="J277" i="2"/>
  <c r="J655" i="2"/>
  <c r="J186" i="2"/>
  <c r="J258" i="2"/>
  <c r="J146" i="2"/>
  <c r="J309" i="2"/>
  <c r="J628" i="2"/>
  <c r="J312" i="2"/>
  <c r="J444" i="2"/>
  <c r="J79" i="2"/>
  <c r="J474" i="2"/>
  <c r="J658" i="2"/>
  <c r="J499" i="2"/>
  <c r="J594" i="2"/>
  <c r="J8" i="2"/>
  <c r="J85" i="2"/>
  <c r="J445" i="2"/>
  <c r="J534" i="2"/>
  <c r="J10" i="2"/>
  <c r="J319" i="2"/>
  <c r="J49" i="2"/>
  <c r="J177" i="2"/>
  <c r="J434" i="2"/>
  <c r="J24" i="2"/>
  <c r="J282" i="2"/>
  <c r="J572" i="2"/>
  <c r="J269" i="2"/>
  <c r="J644" i="2"/>
  <c r="J645" i="2"/>
  <c r="J685" i="2"/>
  <c r="J527" i="2"/>
  <c r="J498" i="2"/>
  <c r="J91" i="2"/>
  <c r="J169" i="2"/>
  <c r="J9" i="2"/>
  <c r="J95" i="2"/>
  <c r="J316" i="2"/>
  <c r="J506" i="2"/>
  <c r="C422" i="6847"/>
  <c r="P8" i="7050" s="1"/>
  <c r="M8" i="7044"/>
  <c r="AD13" i="7039"/>
  <c r="J8" i="7018"/>
  <c r="C423" i="6847" l="1"/>
  <c r="J10" i="7018"/>
  <c r="AE32" i="6850" s="1"/>
  <c r="AD9" i="7039"/>
  <c r="Q7" i="7030"/>
  <c r="P4" i="7032"/>
  <c r="H8" i="6892"/>
  <c r="G8" i="6892" s="1"/>
  <c r="C8" i="6892" s="1"/>
  <c r="AE95" i="6850" l="1"/>
  <c r="AE94" i="6850"/>
  <c r="AI95" i="6850"/>
  <c r="AI94" i="6850"/>
  <c r="AE63" i="6850"/>
  <c r="AE74" i="6850"/>
  <c r="AE84" i="6850"/>
  <c r="AE60" i="6850"/>
  <c r="AE73" i="6850"/>
  <c r="AI76" i="6850"/>
  <c r="AI62" i="6850"/>
  <c r="AI58" i="6850"/>
  <c r="AI39" i="6850"/>
  <c r="AI56" i="6850"/>
  <c r="AI74" i="6850"/>
  <c r="AI78" i="6850"/>
  <c r="AI60" i="6850"/>
  <c r="AI54" i="6850"/>
  <c r="AI82" i="6850"/>
  <c r="AI84" i="6850"/>
  <c r="AI66" i="6850"/>
  <c r="AI73" i="6850"/>
  <c r="AI51" i="6850"/>
  <c r="AI80" i="6850"/>
  <c r="AI83" i="6850"/>
  <c r="AI63" i="6850"/>
  <c r="AI69" i="6850"/>
  <c r="AI64" i="6850"/>
  <c r="AE51" i="6850"/>
  <c r="AE39" i="6850"/>
  <c r="AE66" i="6850"/>
  <c r="AE78" i="6850"/>
  <c r="AE62" i="6850"/>
  <c r="AE82" i="6850"/>
  <c r="AE76" i="6850"/>
  <c r="AE83" i="6850"/>
  <c r="AE58" i="6850"/>
  <c r="AE53" i="6850"/>
  <c r="AE64" i="6850"/>
  <c r="AE54" i="6850"/>
  <c r="AE56" i="6850"/>
  <c r="AE69" i="6850"/>
  <c r="AE80" i="6850"/>
  <c r="AI70" i="6850"/>
  <c r="AI53" i="6850"/>
  <c r="AI71" i="6850"/>
  <c r="AI85" i="6850"/>
  <c r="AE71" i="6850"/>
  <c r="AE85" i="6850"/>
  <c r="AE70" i="6850"/>
  <c r="AI20" i="6850"/>
  <c r="AI72" i="6850"/>
  <c r="AE72" i="6850"/>
  <c r="AE87" i="6850"/>
  <c r="AE15" i="6850"/>
  <c r="AE20" i="6850"/>
  <c r="AE46" i="6850"/>
  <c r="AE13" i="6850"/>
  <c r="AE10" i="6850"/>
  <c r="AE43" i="6850"/>
  <c r="AE25" i="6850"/>
  <c r="AE86" i="6850"/>
  <c r="AE40" i="6850"/>
  <c r="AE55" i="6850"/>
  <c r="AE45" i="6850"/>
  <c r="AE26" i="6850"/>
  <c r="AE33" i="6850"/>
  <c r="AE9" i="6850"/>
  <c r="AE92" i="6850"/>
  <c r="AE29" i="6850"/>
  <c r="AE68" i="6850"/>
  <c r="AE14" i="6850"/>
  <c r="AE8" i="6850"/>
  <c r="AE90" i="6850"/>
  <c r="AE37" i="6850"/>
  <c r="AE42" i="6850"/>
  <c r="AE11" i="6850"/>
  <c r="AE93" i="6850"/>
  <c r="AE49" i="6850"/>
  <c r="AE67" i="6850"/>
  <c r="AE22" i="6850"/>
  <c r="AE18" i="6850"/>
  <c r="AE30" i="6850"/>
  <c r="AE24" i="6850"/>
  <c r="AE3" i="6850"/>
  <c r="AE52" i="6850"/>
  <c r="AE41" i="6850"/>
  <c r="AE89" i="6850"/>
  <c r="AE91" i="6850"/>
  <c r="AE19" i="6850"/>
  <c r="AE65" i="6850"/>
  <c r="AE27" i="6850"/>
  <c r="AE4" i="6850"/>
  <c r="AE59" i="6850"/>
  <c r="AE16" i="6850"/>
  <c r="AE61" i="6850"/>
  <c r="AE6" i="6850"/>
  <c r="AE23" i="6850"/>
  <c r="AE7" i="6850"/>
  <c r="AE47" i="6850"/>
  <c r="AE81" i="6850"/>
  <c r="AE50" i="6850"/>
  <c r="AE88" i="6850"/>
  <c r="AE12" i="6850"/>
  <c r="AE38" i="6850"/>
  <c r="AE77" i="6850"/>
  <c r="AE35" i="6850"/>
  <c r="AE44" i="6850"/>
  <c r="AE79" i="6850"/>
  <c r="AE48" i="6850"/>
  <c r="AE21" i="6850"/>
  <c r="AE96" i="6850"/>
  <c r="AE34" i="6850"/>
  <c r="AE28" i="6850"/>
  <c r="AE5" i="6850"/>
  <c r="AE57" i="6850"/>
  <c r="AI57" i="6850"/>
  <c r="AI48" i="6850"/>
  <c r="AI29" i="6850"/>
  <c r="AI13" i="6850"/>
  <c r="AI81" i="6850"/>
  <c r="AI77" i="6850"/>
  <c r="AI46" i="6850"/>
  <c r="AI45" i="6850"/>
  <c r="AI67" i="6850"/>
  <c r="AI87" i="6850"/>
  <c r="AI65" i="6850"/>
  <c r="AI49" i="6850"/>
  <c r="AI30" i="6850"/>
  <c r="AI92" i="6850"/>
  <c r="AI96" i="6850"/>
  <c r="AI33" i="6850"/>
  <c r="AI22" i="6850"/>
  <c r="AI50" i="6850"/>
  <c r="AI35" i="6850"/>
  <c r="AI34" i="6850"/>
  <c r="AI55" i="6850"/>
  <c r="AI61" i="6850"/>
  <c r="AI43" i="6850"/>
  <c r="AI41" i="6850"/>
  <c r="AI79" i="6850"/>
  <c r="AI5" i="6850"/>
  <c r="AI93" i="6850"/>
  <c r="AI7" i="6850"/>
  <c r="AI4" i="6850"/>
  <c r="AI6" i="6850"/>
  <c r="AI14" i="6850"/>
  <c r="AI27" i="6850"/>
  <c r="AI19" i="6850"/>
  <c r="AI8" i="6850"/>
  <c r="AI18" i="6850"/>
  <c r="AI16" i="6850"/>
  <c r="AI23" i="6850"/>
  <c r="AI11" i="6850"/>
  <c r="AI91" i="6850"/>
  <c r="AI10" i="6850"/>
  <c r="AI44" i="6850"/>
  <c r="AI3" i="6850"/>
  <c r="AI38" i="6850"/>
  <c r="AI26" i="6850"/>
  <c r="AI21" i="6850"/>
  <c r="AI88" i="6850"/>
  <c r="AI12" i="6850"/>
  <c r="AI28" i="6850"/>
  <c r="AI52" i="6850"/>
  <c r="AI59" i="6850"/>
  <c r="AI25" i="6850"/>
  <c r="AI37" i="6850"/>
  <c r="AI68" i="6850"/>
  <c r="AI42" i="6850"/>
  <c r="AI40" i="6850"/>
  <c r="AI15" i="6850"/>
  <c r="AI47" i="6850"/>
  <c r="AI86" i="6850"/>
  <c r="AI89" i="6850"/>
  <c r="AI9" i="6850"/>
  <c r="AI32" i="6850"/>
  <c r="AI24" i="6850"/>
  <c r="AI90" i="6850"/>
  <c r="C424" i="6847"/>
  <c r="J14" i="7019"/>
  <c r="E30" i="6892" l="1"/>
  <c r="D30" i="6892" s="1"/>
  <c r="C425" i="6847"/>
  <c r="J15" i="7019"/>
  <c r="E34" i="6892"/>
  <c r="D34" i="6892" s="1"/>
  <c r="C426" i="6847" l="1"/>
  <c r="J16" i="7019"/>
  <c r="C427" i="6847" l="1"/>
  <c r="J18" i="7019"/>
  <c r="C428" i="6847" l="1"/>
  <c r="J19" i="7019"/>
  <c r="C429" i="6847" l="1"/>
  <c r="J21" i="7019"/>
  <c r="C430" i="6847" l="1"/>
  <c r="J22" i="7019"/>
  <c r="C431" i="6847" l="1"/>
  <c r="J23" i="7019"/>
  <c r="C432" i="6847" l="1"/>
  <c r="J24" i="7019"/>
  <c r="C433" i="6847" l="1"/>
  <c r="J25" i="7019"/>
  <c r="C434" i="6847" l="1"/>
  <c r="J26" i="7019"/>
  <c r="C435" i="6847" l="1"/>
  <c r="H8" i="7056" s="1"/>
  <c r="J27" i="7019"/>
  <c r="AT32" i="2" l="1"/>
  <c r="AE74" i="2"/>
  <c r="AE69" i="2"/>
  <c r="AE67" i="2"/>
  <c r="AE13" i="2"/>
  <c r="AE31" i="2"/>
  <c r="AE323" i="2"/>
  <c r="AE105" i="2"/>
  <c r="AE330" i="2"/>
  <c r="AE324" i="2"/>
  <c r="AE55" i="2"/>
  <c r="AE487" i="2"/>
  <c r="AE484" i="2"/>
  <c r="AE115" i="2"/>
  <c r="AE230" i="2"/>
  <c r="AE97" i="2"/>
  <c r="AE313" i="2"/>
  <c r="AE45" i="2"/>
  <c r="AE576" i="2"/>
  <c r="AE519" i="2"/>
  <c r="AE688" i="2"/>
  <c r="AE78" i="2"/>
  <c r="AE329" i="2"/>
  <c r="AE76" i="2"/>
  <c r="AE251" i="2"/>
  <c r="AE121" i="2"/>
  <c r="AE646" i="2"/>
  <c r="AE632" i="2"/>
  <c r="AE510" i="2"/>
  <c r="AE91" i="2"/>
  <c r="AE109" i="2"/>
  <c r="AE504" i="2"/>
  <c r="AE94" i="2"/>
  <c r="AE111" i="2"/>
  <c r="AE236" i="2"/>
  <c r="AE135" i="2"/>
  <c r="AE307" i="2"/>
  <c r="AE651" i="2"/>
  <c r="AE165" i="2"/>
  <c r="AE119" i="2"/>
  <c r="AE634" i="2"/>
  <c r="AE536" i="2"/>
  <c r="AE655" i="2"/>
  <c r="AE550" i="2"/>
  <c r="AE311" i="2"/>
  <c r="AE594" i="2"/>
  <c r="AE407" i="2"/>
  <c r="AE92" i="2"/>
  <c r="AE258" i="2"/>
  <c r="AE690" i="2"/>
  <c r="AE644" i="2"/>
  <c r="AE8" i="2"/>
  <c r="AE145" i="2"/>
  <c r="AE299" i="2"/>
  <c r="AE446" i="2"/>
  <c r="AE640" i="2"/>
  <c r="AE29" i="2"/>
  <c r="AE211" i="2"/>
  <c r="AE534" i="2"/>
  <c r="AE195" i="2"/>
  <c r="AE213" i="2"/>
  <c r="AE601" i="2"/>
  <c r="AE216" i="2"/>
  <c r="AE22" i="2"/>
  <c r="AE507" i="2"/>
  <c r="AE6" i="2"/>
  <c r="AE343" i="2"/>
  <c r="AE221" i="2"/>
  <c r="AE400" i="2"/>
  <c r="AE146" i="2"/>
  <c r="AE316" i="2"/>
  <c r="AE271" i="2"/>
  <c r="AE209" i="2"/>
  <c r="AE28" i="2"/>
  <c r="AE218" i="2"/>
  <c r="AE678" i="2"/>
  <c r="AE458" i="2"/>
  <c r="AE521" i="2"/>
  <c r="AE17" i="2"/>
  <c r="AE410" i="2"/>
  <c r="AE363" i="2"/>
  <c r="AE474" i="2"/>
  <c r="AE46" i="2"/>
  <c r="AE436" i="2"/>
  <c r="AE155" i="2"/>
  <c r="AE36" i="2"/>
  <c r="AE95" i="2"/>
  <c r="AE602" i="2"/>
  <c r="AE225" i="2"/>
  <c r="AE83" i="2"/>
  <c r="AE610" i="2"/>
  <c r="AE579" i="2"/>
  <c r="AE619" i="2"/>
  <c r="AE365" i="2"/>
  <c r="AE485" i="2"/>
  <c r="AE611" i="2"/>
  <c r="AE277" i="2"/>
  <c r="AE72" i="2"/>
  <c r="AE288" i="2"/>
  <c r="AE85" i="2"/>
  <c r="AE138" i="2"/>
  <c r="AE114" i="2"/>
  <c r="AE9" i="2"/>
  <c r="AE434" i="2"/>
  <c r="AE417" i="2"/>
  <c r="AE71" i="2"/>
  <c r="AE89" i="2"/>
  <c r="AE284" i="2"/>
  <c r="AE14" i="2"/>
  <c r="AE531" i="2"/>
  <c r="AE229" i="2"/>
  <c r="AE488" i="2"/>
  <c r="AE231" i="2"/>
  <c r="AE62" i="2"/>
  <c r="AE116" i="2"/>
  <c r="AE123" i="2"/>
  <c r="AE344" i="2"/>
  <c r="AE49" i="2"/>
  <c r="AE255" i="2"/>
  <c r="AE215" i="2"/>
  <c r="AE622" i="2"/>
  <c r="AE100" i="2"/>
  <c r="AE73" i="2"/>
  <c r="AE44" i="2"/>
  <c r="AE266" i="2"/>
  <c r="AE27" i="2"/>
  <c r="AE47" i="2"/>
  <c r="AE260" i="2"/>
  <c r="AE560" i="2"/>
  <c r="AE660" i="2"/>
  <c r="AE279" i="2"/>
  <c r="AE79" i="2"/>
  <c r="AE75" i="2"/>
  <c r="AE416" i="2"/>
  <c r="AE124" i="2"/>
  <c r="AE80" i="2"/>
  <c r="AE511" i="2"/>
  <c r="AE10" i="2"/>
  <c r="AE87" i="2"/>
  <c r="AE537" i="2"/>
  <c r="AE253" i="2"/>
  <c r="AE498" i="2"/>
  <c r="AE129" i="2"/>
  <c r="AE565" i="2"/>
  <c r="AE285" i="2"/>
  <c r="AE661" i="2"/>
  <c r="AE372" i="2"/>
  <c r="AE98" i="2"/>
  <c r="AE86" i="2"/>
  <c r="AE93" i="2"/>
  <c r="AE180" i="2"/>
  <c r="AE202" i="2"/>
  <c r="AE368" i="2"/>
  <c r="AE130" i="2"/>
  <c r="AE82" i="2"/>
  <c r="AE460" i="2"/>
  <c r="AE50" i="2"/>
  <c r="AE682" i="2"/>
  <c r="AE556" i="2"/>
  <c r="AE445" i="2"/>
  <c r="AE673" i="2"/>
  <c r="AE168" i="2"/>
  <c r="AE257" i="2"/>
  <c r="AE582" i="2"/>
  <c r="AE349" i="2"/>
  <c r="AE38" i="2"/>
  <c r="AE650" i="2"/>
  <c r="AE103" i="2"/>
  <c r="AE43" i="2"/>
  <c r="AE444" i="2"/>
  <c r="AE362" i="2"/>
  <c r="AE170" i="2"/>
  <c r="AE20" i="2"/>
  <c r="AE39" i="2"/>
  <c r="AE64" i="2"/>
  <c r="AE563" i="2"/>
  <c r="AE208" i="2"/>
  <c r="AE281" i="2"/>
  <c r="AE628" i="2"/>
  <c r="AE4" i="2"/>
  <c r="AE122" i="2"/>
  <c r="AE57" i="2"/>
  <c r="AE11" i="2"/>
  <c r="AE117" i="2"/>
  <c r="AE300" i="2"/>
  <c r="AE339" i="2"/>
  <c r="AE583" i="2"/>
  <c r="AE319" i="2"/>
  <c r="AE134" i="2"/>
  <c r="AE19" i="2"/>
  <c r="AE261" i="2"/>
  <c r="AE500" i="2"/>
  <c r="AE223" i="2"/>
  <c r="AE429" i="2"/>
  <c r="AE205" i="2"/>
  <c r="AE21" i="2"/>
  <c r="AE171" i="2"/>
  <c r="AE641" i="2"/>
  <c r="AE125" i="2"/>
  <c r="AE177" i="2"/>
  <c r="AE198" i="2"/>
  <c r="AE3" i="2"/>
  <c r="AE101" i="2"/>
  <c r="AE18" i="2"/>
  <c r="AE685" i="2"/>
  <c r="AE568" i="2"/>
  <c r="AE269" i="2"/>
  <c r="AE408" i="2"/>
  <c r="AE472" i="2"/>
  <c r="AE457" i="2"/>
  <c r="AE238" i="2"/>
  <c r="AE127" i="2"/>
  <c r="AE677" i="2"/>
  <c r="AE645" i="2"/>
  <c r="AE139" i="2"/>
  <c r="AE570" i="2"/>
  <c r="AE5" i="2"/>
  <c r="AE581" i="2"/>
  <c r="AE81" i="2"/>
  <c r="AE68" i="2"/>
  <c r="AE286" i="2"/>
  <c r="AE593" i="2"/>
  <c r="AE301" i="2"/>
  <c r="AE318" i="2"/>
  <c r="AE275" i="2"/>
  <c r="AE636" i="2"/>
  <c r="AE273" i="2"/>
  <c r="AE51" i="2"/>
  <c r="AE254" i="2"/>
  <c r="AE681" i="2"/>
  <c r="AE516" i="2"/>
  <c r="AE687" i="2"/>
  <c r="AE252" i="2"/>
  <c r="AE110" i="2"/>
  <c r="AE360" i="2"/>
  <c r="AE40" i="2"/>
  <c r="AE462" i="2"/>
  <c r="AE113" i="2"/>
  <c r="AE629" i="2"/>
  <c r="AE214" i="2"/>
  <c r="AE639" i="2"/>
  <c r="AE283" i="2"/>
  <c r="AE167" i="2"/>
  <c r="AE638" i="2"/>
  <c r="AE356" i="2"/>
  <c r="AE367" i="2"/>
  <c r="AE364" i="2"/>
  <c r="AE197" i="2"/>
  <c r="AE26" i="2"/>
  <c r="AE173" i="2"/>
  <c r="AE65" i="2"/>
  <c r="AE37" i="2"/>
  <c r="AE552" i="2"/>
  <c r="AE451" i="2"/>
  <c r="AE185" i="2"/>
  <c r="AE371" i="2"/>
  <c r="AE179" i="2"/>
  <c r="AE528" i="2"/>
  <c r="AE506" i="2"/>
  <c r="AE104" i="2"/>
  <c r="AE199" i="2"/>
  <c r="AE620" i="2"/>
  <c r="AE194" i="2"/>
  <c r="AE312" i="2"/>
  <c r="AE52" i="2"/>
  <c r="AE184" i="2"/>
  <c r="AE132" i="2"/>
  <c r="AE584" i="2"/>
  <c r="AE106" i="2"/>
  <c r="AE196" i="2"/>
  <c r="AE12" i="2"/>
  <c r="AE24" i="2"/>
  <c r="AE605" i="2"/>
  <c r="AE34" i="2"/>
  <c r="AE607" i="2"/>
  <c r="AE405" i="2"/>
  <c r="AE315" i="2"/>
  <c r="AE63" i="2"/>
  <c r="AE201" i="2"/>
  <c r="AE653" i="2"/>
  <c r="AE404" i="2"/>
  <c r="AE603" i="2"/>
  <c r="AE406" i="2"/>
  <c r="AE443" i="2"/>
  <c r="AE84" i="2"/>
  <c r="AE161" i="2"/>
  <c r="AE222" i="2"/>
  <c r="AE308" i="2"/>
  <c r="AE691" i="2"/>
  <c r="AE518" i="2"/>
  <c r="AE621" i="2"/>
  <c r="AE573" i="2"/>
  <c r="AE41" i="2"/>
  <c r="AE141" i="2"/>
  <c r="AE304" i="2"/>
  <c r="AE250" i="2"/>
  <c r="AE140" i="2"/>
  <c r="AE314" i="2"/>
  <c r="AE282" i="2"/>
  <c r="AE137" i="2"/>
  <c r="AE527" i="2"/>
  <c r="AE292" i="2"/>
  <c r="AE366" i="2"/>
  <c r="AE203" i="2"/>
  <c r="AE237" i="2"/>
  <c r="AE220" i="2"/>
  <c r="AE503" i="2"/>
  <c r="AE56" i="2"/>
  <c r="AE305" i="2"/>
  <c r="AE23" i="2"/>
  <c r="AE473" i="2"/>
  <c r="AE374" i="2"/>
  <c r="AE88" i="2"/>
  <c r="AE450" i="2"/>
  <c r="AE147" i="2"/>
  <c r="AE33" i="2"/>
  <c r="AE658" i="2"/>
  <c r="AE606" i="2"/>
  <c r="AE686" i="2"/>
  <c r="AE567" i="2"/>
  <c r="AE515" i="2"/>
  <c r="AE160" i="2"/>
  <c r="AE153" i="2"/>
  <c r="AE309" i="2"/>
  <c r="AE112" i="2"/>
  <c r="AE355" i="2"/>
  <c r="AE574" i="2"/>
  <c r="AE278" i="2"/>
  <c r="AE232" i="2"/>
  <c r="AE131" i="2"/>
  <c r="AE338" i="2"/>
  <c r="AE188" i="2"/>
  <c r="AE270" i="2"/>
  <c r="AE133" i="2"/>
  <c r="AE70" i="2"/>
  <c r="AE489" i="2"/>
  <c r="AE144" i="2"/>
  <c r="AE156" i="2"/>
  <c r="AE264" i="2"/>
  <c r="AE175" i="2"/>
  <c r="AE48" i="2"/>
  <c r="AE514" i="2"/>
  <c r="AE572" i="2"/>
  <c r="AE66" i="2"/>
  <c r="AE61" i="2"/>
  <c r="AE186" i="2"/>
  <c r="AE126" i="2"/>
  <c r="AE674" i="2"/>
  <c r="AE580" i="2"/>
  <c r="AE7" i="2"/>
  <c r="AE369" i="2"/>
  <c r="AE90" i="2"/>
  <c r="AE268" i="2"/>
  <c r="AE25" i="2"/>
  <c r="AE553" i="2"/>
  <c r="AE192" i="2"/>
  <c r="AE373" i="2"/>
  <c r="AE164" i="2"/>
  <c r="AE535" i="2"/>
  <c r="AE618" i="2"/>
  <c r="AE240" i="2"/>
  <c r="AE226" i="2"/>
  <c r="AE657" i="2"/>
  <c r="AE591" i="2"/>
  <c r="AE669" i="2"/>
  <c r="AE108" i="2"/>
  <c r="AE588" i="2"/>
  <c r="AE118" i="2"/>
  <c r="AE60" i="2"/>
  <c r="AE102" i="2"/>
  <c r="AE267" i="2"/>
  <c r="AE497" i="2"/>
  <c r="AE128" i="2"/>
  <c r="AE42" i="2"/>
  <c r="AE99" i="2"/>
  <c r="AE490" i="2"/>
  <c r="AE32" i="2"/>
  <c r="AE310" i="2"/>
  <c r="AE169" i="2"/>
  <c r="AE228" i="2"/>
  <c r="AE395" i="2"/>
  <c r="AE54" i="2"/>
  <c r="AE35" i="2"/>
  <c r="AE538" i="2"/>
  <c r="AE272" i="2"/>
  <c r="AE409" i="2"/>
  <c r="AE107" i="2"/>
  <c r="AE524" i="2"/>
  <c r="AE555" i="2"/>
  <c r="AE501" i="2"/>
  <c r="AE317" i="2"/>
  <c r="AE210" i="2"/>
  <c r="AE327" i="2"/>
  <c r="AE659" i="2"/>
  <c r="AE59" i="2"/>
  <c r="AE159" i="2"/>
  <c r="AE77" i="2"/>
  <c r="AE206" i="2"/>
  <c r="AE290" i="2"/>
  <c r="AE692" i="2"/>
  <c r="AE571" i="2"/>
  <c r="AE53" i="2"/>
  <c r="AE224" i="2"/>
  <c r="AE684" i="2"/>
  <c r="AE635" i="2"/>
  <c r="AE430" i="2"/>
  <c r="AE263" i="2"/>
  <c r="AE354" i="2"/>
  <c r="AE662" i="2"/>
  <c r="AE508" i="2"/>
  <c r="AE30" i="2"/>
  <c r="AE569" i="2"/>
  <c r="AE499" i="2"/>
  <c r="AE96" i="2"/>
  <c r="AE174" i="2"/>
  <c r="AE689" i="2"/>
  <c r="AE654" i="2"/>
  <c r="AE207" i="2"/>
  <c r="AE334" i="2"/>
  <c r="C436" i="6847"/>
  <c r="Q17" i="7021"/>
  <c r="H30" i="6892" l="1"/>
  <c r="G30" i="6892" s="1"/>
  <c r="C30" i="6892" s="1"/>
  <c r="C437" i="6847"/>
  <c r="Q23" i="7021"/>
  <c r="C438" i="6847" l="1"/>
  <c r="Q26" i="7021"/>
  <c r="K36" i="2"/>
  <c r="C439" i="6847" l="1"/>
  <c r="Q27" i="7021"/>
  <c r="C440" i="6847" l="1"/>
  <c r="Q38" i="7021"/>
  <c r="C441" i="6847" l="1"/>
  <c r="Q39" i="7021"/>
  <c r="I21" i="7043"/>
  <c r="C442" i="6847" l="1"/>
  <c r="I22" i="7043"/>
  <c r="Q40" i="7021"/>
  <c r="C443" i="6847" l="1"/>
  <c r="Q42" i="7021"/>
  <c r="C444" i="6847" l="1"/>
  <c r="Q43" i="7021"/>
  <c r="C445" i="6847" l="1"/>
  <c r="Q49" i="7021"/>
  <c r="C446" i="6847" l="1"/>
  <c r="I34" i="7043"/>
  <c r="Q51" i="7021"/>
  <c r="C447" i="6847" l="1"/>
  <c r="Q52" i="7021"/>
  <c r="I35" i="7043"/>
  <c r="C448" i="6847" l="1"/>
  <c r="Q53" i="7021"/>
  <c r="C449" i="6847" l="1"/>
  <c r="AO30" i="7066" s="1"/>
  <c r="Q54" i="7021"/>
  <c r="J20" i="7049" l="1"/>
  <c r="H12" i="7056"/>
  <c r="K42" i="7052"/>
  <c r="C450" i="6847"/>
  <c r="CA39" i="7026"/>
  <c r="Q57" i="7021"/>
  <c r="C451" i="6847" l="1"/>
  <c r="Q58" i="7021"/>
  <c r="C452" i="6847" l="1"/>
  <c r="Q60" i="7021"/>
  <c r="C453" i="6847" l="1"/>
  <c r="Q61" i="7021"/>
  <c r="M20" i="7045"/>
  <c r="C454" i="6847" l="1"/>
  <c r="M21" i="7045"/>
  <c r="Q62" i="7021"/>
  <c r="C455" i="6847" l="1"/>
  <c r="Q63" i="7021"/>
  <c r="C456" i="6847" l="1"/>
  <c r="Q64" i="7021"/>
  <c r="C457" i="6847" l="1"/>
  <c r="Q65" i="7021"/>
  <c r="C458" i="6847" l="1"/>
  <c r="AO8" i="7065" s="1"/>
  <c r="Q66" i="7021"/>
  <c r="R10" i="6850" l="1"/>
  <c r="J2" i="7048"/>
  <c r="K6" i="7053"/>
  <c r="H2" i="7057"/>
  <c r="K5" i="2"/>
  <c r="K197" i="2"/>
  <c r="K19" i="2"/>
  <c r="K11" i="2"/>
  <c r="K61" i="2"/>
  <c r="K12" i="2"/>
  <c r="K18" i="2"/>
  <c r="K25" i="2"/>
  <c r="K14" i="2"/>
  <c r="K95" i="2"/>
  <c r="K122" i="2"/>
  <c r="K49" i="2"/>
  <c r="K104" i="2"/>
  <c r="K24" i="2"/>
  <c r="K51" i="2"/>
  <c r="K21" i="2"/>
  <c r="K192" i="2"/>
  <c r="K199" i="2"/>
  <c r="K45" i="2"/>
  <c r="K56" i="2"/>
  <c r="K39" i="2"/>
  <c r="K53" i="2"/>
  <c r="K579" i="2"/>
  <c r="K458" i="2"/>
  <c r="K689" i="2"/>
  <c r="K129" i="2"/>
  <c r="K6" i="2"/>
  <c r="K86" i="2"/>
  <c r="K123" i="2"/>
  <c r="K487" i="2"/>
  <c r="K55" i="2"/>
  <c r="K70" i="2"/>
  <c r="K229" i="2"/>
  <c r="K125" i="2"/>
  <c r="K282" i="2"/>
  <c r="K576" i="2"/>
  <c r="K462" i="2"/>
  <c r="K35" i="2"/>
  <c r="K279" i="2"/>
  <c r="K226" i="2"/>
  <c r="K607" i="2"/>
  <c r="K10" i="2"/>
  <c r="K501" i="2"/>
  <c r="K655" i="2"/>
  <c r="K85" i="2"/>
  <c r="K314" i="2"/>
  <c r="K37" i="2"/>
  <c r="K46" i="2"/>
  <c r="K74" i="2"/>
  <c r="K124" i="2"/>
  <c r="K304" i="2"/>
  <c r="K618" i="2"/>
  <c r="K446" i="2"/>
  <c r="K66" i="2"/>
  <c r="K222" i="2"/>
  <c r="K106" i="2"/>
  <c r="K133" i="2"/>
  <c r="K252" i="2"/>
  <c r="K263" i="2"/>
  <c r="K211" i="2"/>
  <c r="K593" i="2"/>
  <c r="K153" i="2"/>
  <c r="K16" i="2"/>
  <c r="K690" i="2"/>
  <c r="K632" i="2"/>
  <c r="K223" i="2"/>
  <c r="K635" i="2"/>
  <c r="K327" i="2"/>
  <c r="K169" i="2"/>
  <c r="K594" i="2"/>
  <c r="K628" i="2"/>
  <c r="K584" i="2"/>
  <c r="K50" i="2"/>
  <c r="K44" i="2"/>
  <c r="K324" i="2"/>
  <c r="K409" i="2"/>
  <c r="K270" i="2"/>
  <c r="K687" i="2"/>
  <c r="K179" i="2"/>
  <c r="K645" i="2"/>
  <c r="K31" i="2"/>
  <c r="K83" i="2"/>
  <c r="K52" i="2"/>
  <c r="K40" i="2"/>
  <c r="K117" i="2"/>
  <c r="K34" i="2"/>
  <c r="K653" i="2"/>
  <c r="K639" i="2"/>
  <c r="K260" i="2"/>
  <c r="K218" i="2"/>
  <c r="K516" i="2"/>
  <c r="K472" i="2"/>
  <c r="K240" i="2"/>
  <c r="K81" i="2"/>
  <c r="K692" i="2"/>
  <c r="K560" i="2"/>
  <c r="K221" i="2"/>
  <c r="K371" i="2"/>
  <c r="K67" i="2"/>
  <c r="K202" i="2"/>
  <c r="K47" i="2"/>
  <c r="K535" i="2"/>
  <c r="K132" i="2"/>
  <c r="K139" i="2"/>
  <c r="K203" i="2"/>
  <c r="K531" i="2"/>
  <c r="K519" i="2"/>
  <c r="K238" i="2"/>
  <c r="K681" i="2"/>
  <c r="K538" i="2"/>
  <c r="K91" i="2"/>
  <c r="K601" i="2"/>
  <c r="K32" i="2"/>
  <c r="K28" i="2"/>
  <c r="K272" i="2"/>
  <c r="K434" i="2"/>
  <c r="K264" i="2"/>
  <c r="K429" i="2"/>
  <c r="K225" i="2"/>
  <c r="K290" i="2"/>
  <c r="K450" i="2"/>
  <c r="K118" i="2"/>
  <c r="K312" i="2"/>
  <c r="K62" i="2"/>
  <c r="K490" i="2"/>
  <c r="K278" i="2"/>
  <c r="K220" i="2"/>
  <c r="K573" i="2"/>
  <c r="K105" i="2"/>
  <c r="K17" i="2"/>
  <c r="K130" i="2"/>
  <c r="K65" i="2"/>
  <c r="K198" i="2"/>
  <c r="K571" i="2"/>
  <c r="K135" i="2"/>
  <c r="K195" i="2"/>
  <c r="K691" i="2"/>
  <c r="K138" i="2"/>
  <c r="K114" i="2"/>
  <c r="K257" i="2"/>
  <c r="K366" i="2"/>
  <c r="K677" i="2"/>
  <c r="K568" i="2"/>
  <c r="K113" i="2"/>
  <c r="K269" i="2"/>
  <c r="K251" i="2"/>
  <c r="K174" i="2"/>
  <c r="K354" i="2"/>
  <c r="K4" i="2"/>
  <c r="K54" i="2"/>
  <c r="K299" i="2"/>
  <c r="K254" i="2"/>
  <c r="K126" i="2"/>
  <c r="K583" i="2"/>
  <c r="K565" i="2"/>
  <c r="K286" i="2"/>
  <c r="K527" i="2"/>
  <c r="K75" i="2"/>
  <c r="K93" i="2"/>
  <c r="K622" i="2"/>
  <c r="K109" i="2"/>
  <c r="K404" i="2"/>
  <c r="K206" i="2"/>
  <c r="K89" i="2"/>
  <c r="K368" i="2"/>
  <c r="K167" i="2"/>
  <c r="K20" i="2"/>
  <c r="K485" i="2"/>
  <c r="K405" i="2"/>
  <c r="K395" i="2"/>
  <c r="K518" i="2"/>
  <c r="K510" i="2"/>
  <c r="K610" i="2"/>
  <c r="K310" i="2"/>
  <c r="K580" i="2"/>
  <c r="K555" i="2"/>
  <c r="K300" i="2"/>
  <c r="K273" i="2"/>
  <c r="K173" i="2"/>
  <c r="K230" i="2"/>
  <c r="K678" i="2"/>
  <c r="K22" i="2"/>
  <c r="K215" i="2"/>
  <c r="K355" i="2"/>
  <c r="K285" i="2"/>
  <c r="K76" i="2"/>
  <c r="K619" i="2"/>
  <c r="K305" i="2"/>
  <c r="K308" i="2"/>
  <c r="K500" i="2"/>
  <c r="K451" i="2"/>
  <c r="K41" i="2"/>
  <c r="K288" i="2"/>
  <c r="K552" i="2"/>
  <c r="K165" i="2"/>
  <c r="K550" i="2"/>
  <c r="K13" i="2"/>
  <c r="K284" i="2"/>
  <c r="K250" i="2"/>
  <c r="K236" i="2"/>
  <c r="K629" i="2"/>
  <c r="K574" i="2"/>
  <c r="K26" i="2"/>
  <c r="K602" i="2"/>
  <c r="K621" i="2"/>
  <c r="K553" i="2"/>
  <c r="K224" i="2"/>
  <c r="K155" i="2"/>
  <c r="K349" i="2"/>
  <c r="K145" i="2"/>
  <c r="K201" i="2"/>
  <c r="K662" i="2"/>
  <c r="K570" i="2"/>
  <c r="K498" i="2"/>
  <c r="K80" i="2"/>
  <c r="K507" i="2"/>
  <c r="K307" i="2"/>
  <c r="K146" i="2"/>
  <c r="K650" i="2"/>
  <c r="K356" i="2"/>
  <c r="K686" i="2"/>
  <c r="K339" i="2"/>
  <c r="K267" i="2"/>
  <c r="K521" i="2"/>
  <c r="K137" i="2"/>
  <c r="K253" i="2"/>
  <c r="K98" i="2"/>
  <c r="K400" i="2"/>
  <c r="K281" i="2"/>
  <c r="K367" i="2"/>
  <c r="K641" i="2"/>
  <c r="K58" i="2"/>
  <c r="K410" i="2"/>
  <c r="K489" i="2"/>
  <c r="K185" i="2"/>
  <c r="K373" i="2"/>
  <c r="K255" i="2"/>
  <c r="K210" i="2"/>
  <c r="K474" i="2"/>
  <c r="K514" i="2"/>
  <c r="K121" i="2"/>
  <c r="K408" i="2"/>
  <c r="K186" i="2"/>
  <c r="K315" i="2"/>
  <c r="K369" i="2"/>
  <c r="K184" i="2"/>
  <c r="K156" i="2"/>
  <c r="K30" i="2"/>
  <c r="K161" i="2"/>
  <c r="K638" i="2"/>
  <c r="K115" i="2"/>
  <c r="K228" i="2"/>
  <c r="K588" i="2"/>
  <c r="K170" i="2"/>
  <c r="K196" i="2"/>
  <c r="K582" i="2"/>
  <c r="K82" i="2"/>
  <c r="K511" i="2"/>
  <c r="K484" i="2"/>
  <c r="K188" i="2"/>
  <c r="K330" i="2"/>
  <c r="K634" i="2"/>
  <c r="K134" i="2"/>
  <c r="K660" i="2"/>
  <c r="K63" i="2"/>
  <c r="K258" i="2"/>
  <c r="K646" i="2"/>
  <c r="K102" i="2"/>
  <c r="K407" i="2"/>
  <c r="K524" i="2"/>
  <c r="K569" i="2"/>
  <c r="K69" i="2"/>
  <c r="K319" i="2"/>
  <c r="K506" i="2"/>
  <c r="K180" i="2"/>
  <c r="K636" i="2"/>
  <c r="K68" i="2"/>
  <c r="K334" i="2"/>
  <c r="K38" i="2"/>
  <c r="K606" i="2"/>
  <c r="K301" i="2"/>
  <c r="K406" i="2"/>
  <c r="K445" i="2"/>
  <c r="K108" i="2"/>
  <c r="K338" i="2"/>
  <c r="K90" i="2"/>
  <c r="K416" i="2"/>
  <c r="K111" i="2"/>
  <c r="K23" i="2"/>
  <c r="K591" i="2"/>
  <c r="K128" i="2"/>
  <c r="K99" i="2"/>
  <c r="K209" i="2"/>
  <c r="K208" i="2"/>
  <c r="K316" i="2"/>
  <c r="K603" i="2"/>
  <c r="K116" i="2"/>
  <c r="K659" i="2"/>
  <c r="K78" i="2"/>
  <c r="K213" i="2"/>
  <c r="K96" i="2"/>
  <c r="K658" i="2"/>
  <c r="K436" i="2"/>
  <c r="K508" i="2"/>
  <c r="K171" i="2"/>
  <c r="K344" i="2"/>
  <c r="K60" i="2"/>
  <c r="K572" i="2"/>
  <c r="K313" i="2"/>
  <c r="K372" i="2"/>
  <c r="K640" i="2"/>
  <c r="K504" i="2"/>
  <c r="K323" i="2"/>
  <c r="K127" i="2"/>
  <c r="K417" i="2"/>
  <c r="K620" i="2"/>
  <c r="K499" i="2"/>
  <c r="K84" i="2"/>
  <c r="K669" i="2"/>
  <c r="K318" i="2"/>
  <c r="K87" i="2"/>
  <c r="K101" i="2"/>
  <c r="K362" i="2"/>
  <c r="K73" i="2"/>
  <c r="K140" i="2"/>
  <c r="K528" i="2"/>
  <c r="K268" i="2"/>
  <c r="K214" i="2"/>
  <c r="K563" i="2"/>
  <c r="K556" i="2"/>
  <c r="K57" i="2"/>
  <c r="K444" i="2"/>
  <c r="K29" i="2"/>
  <c r="K443" i="2"/>
  <c r="K661" i="2"/>
  <c r="K110" i="2"/>
  <c r="K537" i="2"/>
  <c r="K112" i="2"/>
  <c r="K72" i="2"/>
  <c r="K119" i="2"/>
  <c r="K231" i="2"/>
  <c r="K194" i="2"/>
  <c r="K684" i="2"/>
  <c r="K205" i="2"/>
  <c r="K275" i="2"/>
  <c r="K216" i="2"/>
  <c r="K457" i="2"/>
  <c r="K497" i="2"/>
  <c r="K503" i="2"/>
  <c r="K88" i="2"/>
  <c r="K71" i="2"/>
  <c r="K141" i="2"/>
  <c r="K168" i="2"/>
  <c r="K144" i="2"/>
  <c r="K473" i="2"/>
  <c r="K644" i="2"/>
  <c r="K317" i="2"/>
  <c r="K64" i="2"/>
  <c r="K365" i="2"/>
  <c r="K360" i="2"/>
  <c r="K42" i="2"/>
  <c r="K43" i="2"/>
  <c r="K207" i="2"/>
  <c r="K177" i="2"/>
  <c r="K48" i="2"/>
  <c r="K100" i="2"/>
  <c r="K430" i="2"/>
  <c r="K277" i="2"/>
  <c r="K682" i="2"/>
  <c r="K688" i="2"/>
  <c r="K309" i="2"/>
  <c r="K103" i="2"/>
  <c r="K27" i="2"/>
  <c r="K232" i="2"/>
  <c r="K283" i="2"/>
  <c r="K567" i="2"/>
  <c r="K611" i="2"/>
  <c r="K329" i="2"/>
  <c r="K536" i="2"/>
  <c r="K364" i="2"/>
  <c r="K79" i="2"/>
  <c r="K343" i="2"/>
  <c r="K175" i="2"/>
  <c r="K261" i="2"/>
  <c r="K651" i="2"/>
  <c r="K94" i="2"/>
  <c r="K460" i="2"/>
  <c r="K271" i="2"/>
  <c r="K92" i="2"/>
  <c r="K581" i="2"/>
  <c r="K159" i="2"/>
  <c r="K292" i="2"/>
  <c r="K131" i="2"/>
  <c r="K33" i="2"/>
  <c r="K674" i="2"/>
  <c r="K311" i="2"/>
  <c r="K237" i="2"/>
  <c r="K673" i="2"/>
  <c r="K147" i="2"/>
  <c r="K605" i="2"/>
  <c r="K534" i="2"/>
  <c r="K363" i="2"/>
  <c r="K685" i="2"/>
  <c r="K657" i="2"/>
  <c r="K515" i="2"/>
  <c r="K107" i="2"/>
  <c r="K654" i="2"/>
  <c r="K266" i="2"/>
  <c r="K160" i="2"/>
  <c r="K164" i="2"/>
  <c r="K59" i="2"/>
  <c r="K77" i="2"/>
  <c r="K97" i="2"/>
  <c r="K374" i="2"/>
  <c r="K488" i="2"/>
  <c r="C459" i="6847"/>
  <c r="AO9" i="7065" s="1"/>
  <c r="R18" i="6850" s="1"/>
  <c r="CA14" i="7027"/>
  <c r="Q8" i="7020"/>
  <c r="R32" i="6850" l="1"/>
  <c r="R94" i="6850"/>
  <c r="AT95" i="6850"/>
  <c r="R40" i="6850"/>
  <c r="R95" i="6850"/>
  <c r="R89" i="6850"/>
  <c r="R27" i="6850"/>
  <c r="R47" i="6850"/>
  <c r="R50" i="6850"/>
  <c r="R7" i="6850"/>
  <c r="R29" i="6850"/>
  <c r="R34" i="6850"/>
  <c r="R72" i="6850"/>
  <c r="R92" i="6850"/>
  <c r="R6" i="6850"/>
  <c r="R86" i="6850"/>
  <c r="R57" i="6850"/>
  <c r="R56" i="6850"/>
  <c r="R9" i="6850"/>
  <c r="R82" i="6850"/>
  <c r="R37" i="6850"/>
  <c r="R75" i="6850"/>
  <c r="R53" i="6850"/>
  <c r="R71" i="6850"/>
  <c r="R30" i="6850"/>
  <c r="R73" i="6850"/>
  <c r="R65" i="6850"/>
  <c r="R38" i="6850"/>
  <c r="R67" i="6850"/>
  <c r="R46" i="6850"/>
  <c r="R20" i="6850"/>
  <c r="R54" i="6850"/>
  <c r="R8" i="6850"/>
  <c r="R5" i="6850"/>
  <c r="R81" i="6850"/>
  <c r="R51" i="6850"/>
  <c r="R12" i="6850"/>
  <c r="R76" i="6850"/>
  <c r="R85" i="6850"/>
  <c r="R19" i="6850"/>
  <c r="R83" i="6850"/>
  <c r="R79" i="6850"/>
  <c r="R88" i="6850"/>
  <c r="R3" i="6850"/>
  <c r="R49" i="6850"/>
  <c r="R78" i="6850"/>
  <c r="R90" i="6850"/>
  <c r="R24" i="6850"/>
  <c r="R44" i="6850"/>
  <c r="R74" i="6850"/>
  <c r="R77" i="6850"/>
  <c r="R69" i="6850"/>
  <c r="R80" i="6850"/>
  <c r="R36" i="6850"/>
  <c r="R45" i="6850"/>
  <c r="R25" i="6850"/>
  <c r="R11" i="6850"/>
  <c r="R23" i="6850"/>
  <c r="R70" i="6850"/>
  <c r="R87" i="6850"/>
  <c r="R15" i="6850"/>
  <c r="R55" i="6850"/>
  <c r="R16" i="6850"/>
  <c r="R61" i="6850"/>
  <c r="R28" i="6850"/>
  <c r="R59" i="6850"/>
  <c r="R17" i="6850"/>
  <c r="R31" i="6850"/>
  <c r="R22" i="6850"/>
  <c r="R58" i="6850"/>
  <c r="R93" i="6850"/>
  <c r="R4" i="6850"/>
  <c r="R14" i="6850"/>
  <c r="R52" i="6850"/>
  <c r="R62" i="6850"/>
  <c r="R64" i="6850"/>
  <c r="R13" i="6850"/>
  <c r="R26" i="6850"/>
  <c r="R66" i="6850"/>
  <c r="R41" i="6850"/>
  <c r="R84" i="6850"/>
  <c r="R42" i="6850"/>
  <c r="R48" i="6850"/>
  <c r="R35" i="6850"/>
  <c r="R96" i="6850"/>
  <c r="R91" i="6850"/>
  <c r="R43" i="6850"/>
  <c r="R39" i="6850"/>
  <c r="R33" i="6850"/>
  <c r="R68" i="6850"/>
  <c r="R21" i="6850"/>
  <c r="R63" i="6850"/>
  <c r="R60" i="6850"/>
  <c r="AT69" i="6850"/>
  <c r="J3" i="7048"/>
  <c r="AP8" i="6850" s="1"/>
  <c r="H3" i="7057"/>
  <c r="AT22" i="6850" s="1"/>
  <c r="K7" i="7053"/>
  <c r="H9" i="6892"/>
  <c r="G9" i="6892" s="1"/>
  <c r="C460" i="6847"/>
  <c r="Q9" i="7020"/>
  <c r="CA13" i="7027"/>
  <c r="AP95" i="6850" l="1"/>
  <c r="AT50" i="6850"/>
  <c r="AP94" i="6850"/>
  <c r="AT94" i="6850"/>
  <c r="AT16" i="6850"/>
  <c r="AT62" i="6850"/>
  <c r="AT18" i="6850"/>
  <c r="AT51" i="6850"/>
  <c r="AT43" i="6850"/>
  <c r="AT58" i="6850"/>
  <c r="AT53" i="6850"/>
  <c r="AT57" i="6850"/>
  <c r="AT59" i="6850"/>
  <c r="AP48" i="6850"/>
  <c r="AP57" i="6850"/>
  <c r="AP37" i="6850"/>
  <c r="AP59" i="6850"/>
  <c r="AP21" i="6850"/>
  <c r="AP15" i="6850"/>
  <c r="AP42" i="6850"/>
  <c r="AP68" i="6850"/>
  <c r="AT56" i="6850"/>
  <c r="AT10" i="6850"/>
  <c r="AT12" i="6850"/>
  <c r="AT80" i="6850"/>
  <c r="AT32" i="6850"/>
  <c r="AT41" i="6850"/>
  <c r="AT11" i="6850"/>
  <c r="AT85" i="6850"/>
  <c r="AT47" i="6850"/>
  <c r="AT83" i="6850"/>
  <c r="AT75" i="6850"/>
  <c r="AT34" i="6850"/>
  <c r="AP10" i="6850"/>
  <c r="AP55" i="6850"/>
  <c r="AP32" i="6850"/>
  <c r="AP92" i="6850"/>
  <c r="AP46" i="6850"/>
  <c r="AP34" i="6850"/>
  <c r="AP71" i="6850"/>
  <c r="AP24" i="6850"/>
  <c r="AP77" i="6850"/>
  <c r="AP22" i="6850"/>
  <c r="AP6" i="6850"/>
  <c r="AP81" i="6850"/>
  <c r="AP38" i="6850"/>
  <c r="AP67" i="6850"/>
  <c r="AP79" i="6850"/>
  <c r="AP49" i="6850"/>
  <c r="AP40" i="6850"/>
  <c r="AP93" i="6850"/>
  <c r="AP72" i="6850"/>
  <c r="AT93" i="6850"/>
  <c r="AT6" i="6850"/>
  <c r="AT42" i="6850"/>
  <c r="AT49" i="6850"/>
  <c r="AT84" i="6850"/>
  <c r="AT35" i="6850"/>
  <c r="AT64" i="6850"/>
  <c r="AT46" i="6850"/>
  <c r="AT20" i="6850"/>
  <c r="AT60" i="6850"/>
  <c r="AT61" i="6850"/>
  <c r="AP11" i="6850"/>
  <c r="AP52" i="6850"/>
  <c r="AP36" i="6850"/>
  <c r="AP43" i="6850"/>
  <c r="E16" i="6892"/>
  <c r="D16" i="6892" s="1"/>
  <c r="AP12" i="6850"/>
  <c r="AP75" i="6850"/>
  <c r="AP47" i="6850"/>
  <c r="AP20" i="6850"/>
  <c r="AP86" i="6850"/>
  <c r="AP31" i="6850"/>
  <c r="AP89" i="6850"/>
  <c r="AP18" i="6850"/>
  <c r="AP14" i="6850"/>
  <c r="AP88" i="6850"/>
  <c r="AT3" i="6850"/>
  <c r="AT31" i="6850"/>
  <c r="AT38" i="6850"/>
  <c r="AT7" i="6850"/>
  <c r="AT24" i="6850"/>
  <c r="AT77" i="6850"/>
  <c r="AT8" i="6850"/>
  <c r="AT67" i="6850"/>
  <c r="AT25" i="6850"/>
  <c r="AT5" i="6850"/>
  <c r="AT86" i="6850"/>
  <c r="AT37" i="6850"/>
  <c r="AP91" i="6850"/>
  <c r="AP85" i="6850"/>
  <c r="AT55" i="6850"/>
  <c r="AT78" i="6850"/>
  <c r="AT81" i="6850"/>
  <c r="AT87" i="6850"/>
  <c r="AT73" i="6850"/>
  <c r="AT27" i="6850"/>
  <c r="AT63" i="6850"/>
  <c r="AT68" i="6850"/>
  <c r="AT19" i="6850"/>
  <c r="AT54" i="6850"/>
  <c r="AT17" i="6850"/>
  <c r="AT26" i="6850"/>
  <c r="AT82" i="6850"/>
  <c r="AT39" i="6850"/>
  <c r="AT72" i="6850"/>
  <c r="AT52" i="6850"/>
  <c r="AT33" i="6850"/>
  <c r="AT14" i="6850"/>
  <c r="AT76" i="6850"/>
  <c r="AT92" i="6850"/>
  <c r="AT45" i="6850"/>
  <c r="AT30" i="6850"/>
  <c r="AT29" i="6850"/>
  <c r="AT23" i="6850"/>
  <c r="AT71" i="6850"/>
  <c r="AT36" i="6850"/>
  <c r="AT65" i="6850"/>
  <c r="AT90" i="6850"/>
  <c r="AT15" i="6850"/>
  <c r="AT96" i="6850"/>
  <c r="AT79" i="6850"/>
  <c r="AT9" i="6850"/>
  <c r="AT89" i="6850"/>
  <c r="AT40" i="6850"/>
  <c r="AT13" i="6850"/>
  <c r="AT74" i="6850"/>
  <c r="AT91" i="6850"/>
  <c r="AT48" i="6850"/>
  <c r="AT44" i="6850"/>
  <c r="AT28" i="6850"/>
  <c r="AT4" i="6850"/>
  <c r="AT66" i="6850"/>
  <c r="AT88" i="6850"/>
  <c r="AT70" i="6850"/>
  <c r="AT21" i="6850"/>
  <c r="AP35" i="6850"/>
  <c r="AP27" i="6850"/>
  <c r="AP13" i="6850"/>
  <c r="AP19" i="6850"/>
  <c r="AP7" i="6850"/>
  <c r="AP90" i="6850"/>
  <c r="AP4" i="6850"/>
  <c r="AP61" i="6850"/>
  <c r="AP17" i="6850"/>
  <c r="AP50" i="6850"/>
  <c r="AP53" i="6850"/>
  <c r="AP54" i="6850"/>
  <c r="AP60" i="6850"/>
  <c r="AP82" i="6850"/>
  <c r="AP28" i="6850"/>
  <c r="AP41" i="6850"/>
  <c r="AP16" i="6850"/>
  <c r="AP9" i="6850"/>
  <c r="AP23" i="6850"/>
  <c r="AP44" i="6850"/>
  <c r="AP87" i="6850"/>
  <c r="AP45" i="6850"/>
  <c r="AP96" i="6850"/>
  <c r="AP29" i="6850"/>
  <c r="AP65" i="6850"/>
  <c r="AP33" i="6850"/>
  <c r="AP26" i="6850"/>
  <c r="AP3" i="6850"/>
  <c r="AP25" i="6850"/>
  <c r="AP5" i="6850"/>
  <c r="AP30" i="6850"/>
  <c r="AP70" i="6850"/>
  <c r="AP51" i="6850"/>
  <c r="AP83" i="6850"/>
  <c r="AP39" i="6850"/>
  <c r="AP56" i="6850"/>
  <c r="AP62" i="6850"/>
  <c r="AP64" i="6850"/>
  <c r="AP84" i="6850"/>
  <c r="AP58" i="6850"/>
  <c r="AP76" i="6850"/>
  <c r="AP63" i="6850"/>
  <c r="AP69" i="6850"/>
  <c r="AP74" i="6850"/>
  <c r="AP66" i="6850"/>
  <c r="AP78" i="6850"/>
  <c r="AP73" i="6850"/>
  <c r="AP80" i="6850"/>
  <c r="C461" i="6847"/>
  <c r="Q10" i="7020"/>
  <c r="E41" i="6892" l="1"/>
  <c r="D41" i="6892" s="1"/>
  <c r="E44" i="6892"/>
  <c r="C462" i="6847"/>
  <c r="L3" i="7067" s="1"/>
  <c r="Q11" i="7020"/>
  <c r="AV94" i="6850" l="1"/>
  <c r="AV95" i="6850"/>
  <c r="D44" i="6892"/>
  <c r="AV7" i="6850"/>
  <c r="AV11" i="6850"/>
  <c r="AV15" i="6850"/>
  <c r="AV26" i="6850"/>
  <c r="AV22" i="6850"/>
  <c r="AV28" i="6850"/>
  <c r="AV32" i="6850"/>
  <c r="AV36" i="6850"/>
  <c r="AV38" i="6850"/>
  <c r="AV43" i="6850"/>
  <c r="AV48" i="6850"/>
  <c r="AV79" i="6850"/>
  <c r="AV55" i="6850"/>
  <c r="AV59" i="6850"/>
  <c r="AV63" i="6850"/>
  <c r="AV67" i="6850"/>
  <c r="AV41" i="6850"/>
  <c r="AV74" i="6850"/>
  <c r="AV78" i="6850"/>
  <c r="AV83" i="6850"/>
  <c r="AV87" i="6850"/>
  <c r="AV91" i="6850"/>
  <c r="AV3" i="6850"/>
  <c r="AV5" i="6850"/>
  <c r="AV9" i="6850"/>
  <c r="AV13" i="6850"/>
  <c r="AV23" i="6850"/>
  <c r="AV20" i="6850"/>
  <c r="AV25" i="6850"/>
  <c r="AV30" i="6850"/>
  <c r="AV34" i="6850"/>
  <c r="AV17" i="6850"/>
  <c r="AV40" i="6850"/>
  <c r="AV45" i="6850"/>
  <c r="AV50" i="6850"/>
  <c r="AV53" i="6850"/>
  <c r="AV57" i="6850"/>
  <c r="AV61" i="6850"/>
  <c r="AV65" i="6850"/>
  <c r="AV69" i="6850"/>
  <c r="AV72" i="6850"/>
  <c r="AV76" i="6850"/>
  <c r="AV81" i="6850"/>
  <c r="AV85" i="6850"/>
  <c r="AV89" i="6850"/>
  <c r="AV93" i="6850"/>
  <c r="AV4" i="6850"/>
  <c r="AV12" i="6850"/>
  <c r="AV19" i="6850"/>
  <c r="AV29" i="6850"/>
  <c r="AV47" i="6850"/>
  <c r="AV44" i="6850"/>
  <c r="AV52" i="6850"/>
  <c r="AV60" i="6850"/>
  <c r="AV68" i="6850"/>
  <c r="AV75" i="6850"/>
  <c r="AV84" i="6850"/>
  <c r="AV92" i="6850"/>
  <c r="AV6" i="6850"/>
  <c r="AV14" i="6850"/>
  <c r="AV21" i="6850"/>
  <c r="AV37" i="6850"/>
  <c r="AV46" i="6850"/>
  <c r="AV54" i="6850"/>
  <c r="AV70" i="6850"/>
  <c r="AV86" i="6850"/>
  <c r="AV8" i="6850"/>
  <c r="AV16" i="6850"/>
  <c r="AV24" i="6850"/>
  <c r="AV33" i="6850"/>
  <c r="AV39" i="6850"/>
  <c r="AV49" i="6850"/>
  <c r="AV56" i="6850"/>
  <c r="AV64" i="6850"/>
  <c r="AV71" i="6850"/>
  <c r="AV80" i="6850"/>
  <c r="AV88" i="6850"/>
  <c r="AV10" i="6850"/>
  <c r="AV18" i="6850"/>
  <c r="AV27" i="6850"/>
  <c r="AV35" i="6850"/>
  <c r="AV42" i="6850"/>
  <c r="AV51" i="6850"/>
  <c r="AV58" i="6850"/>
  <c r="AV66" i="6850"/>
  <c r="AV73" i="6850"/>
  <c r="AV82" i="6850"/>
  <c r="AV90" i="6850"/>
  <c r="AV31" i="6850"/>
  <c r="AV62" i="6850"/>
  <c r="AV77" i="6850"/>
  <c r="AV96" i="6850"/>
  <c r="C463" i="6847"/>
  <c r="Q12" i="7020"/>
  <c r="K73" i="6850" l="1"/>
  <c r="K95" i="6850"/>
  <c r="K94" i="6850"/>
  <c r="E46" i="6892"/>
  <c r="D46" i="6892" s="1"/>
  <c r="K39" i="6850"/>
  <c r="K78" i="6850"/>
  <c r="K66" i="6850"/>
  <c r="K64" i="6850"/>
  <c r="K56" i="6850"/>
  <c r="K84" i="6850"/>
  <c r="K51" i="6850"/>
  <c r="K58" i="6850"/>
  <c r="K83" i="6850"/>
  <c r="K62" i="6850"/>
  <c r="K74" i="6850"/>
  <c r="K54" i="6850"/>
  <c r="K76" i="6850"/>
  <c r="K60" i="6850"/>
  <c r="K63" i="6850"/>
  <c r="K82" i="6850"/>
  <c r="K80" i="6850"/>
  <c r="K69" i="6850"/>
  <c r="K70" i="6850"/>
  <c r="K53" i="6850"/>
  <c r="K85" i="6850"/>
  <c r="K71" i="6850"/>
  <c r="K10" i="6850"/>
  <c r="K72" i="6850"/>
  <c r="K23" i="6850"/>
  <c r="K6" i="6850"/>
  <c r="K52" i="6850"/>
  <c r="K11" i="6850"/>
  <c r="K3" i="6850"/>
  <c r="K5" i="6850"/>
  <c r="K89" i="6850"/>
  <c r="K20" i="6850"/>
  <c r="K49" i="6850"/>
  <c r="K86" i="6850"/>
  <c r="K81" i="6850"/>
  <c r="K47" i="6850"/>
  <c r="K32" i="6850"/>
  <c r="K61" i="6850"/>
  <c r="K26" i="6850"/>
  <c r="K96" i="6850"/>
  <c r="K79" i="6850"/>
  <c r="K37" i="6850"/>
  <c r="K41" i="6850"/>
  <c r="K22" i="6850"/>
  <c r="K45" i="6850"/>
  <c r="K43" i="6850"/>
  <c r="K13" i="6850"/>
  <c r="K15" i="6850"/>
  <c r="K29" i="6850"/>
  <c r="K50" i="6850"/>
  <c r="K67" i="6850"/>
  <c r="K38" i="6850"/>
  <c r="K77" i="6850"/>
  <c r="K35" i="6850"/>
  <c r="K92" i="6850"/>
  <c r="K88" i="6850"/>
  <c r="K14" i="6850"/>
  <c r="K93" i="6850"/>
  <c r="K34" i="6850"/>
  <c r="K18" i="6850"/>
  <c r="K87" i="6850"/>
  <c r="K16" i="6850"/>
  <c r="K30" i="6850"/>
  <c r="K48" i="6850"/>
  <c r="K40" i="6850"/>
  <c r="K91" i="6850"/>
  <c r="K42" i="6850"/>
  <c r="K57" i="6850"/>
  <c r="K28" i="6850"/>
  <c r="K33" i="6850"/>
  <c r="K19" i="6850"/>
  <c r="K44" i="6850"/>
  <c r="K46" i="6850"/>
  <c r="K59" i="6850"/>
  <c r="K24" i="6850"/>
  <c r="K12" i="6850"/>
  <c r="K68" i="6850"/>
  <c r="K4" i="6850"/>
  <c r="K90" i="6850"/>
  <c r="K55" i="6850"/>
  <c r="K9" i="6850"/>
  <c r="K7" i="6850"/>
  <c r="K8" i="6850"/>
  <c r="K27" i="6850"/>
  <c r="K65" i="6850"/>
  <c r="K25" i="6850"/>
  <c r="K21" i="6850"/>
  <c r="C464" i="6847"/>
  <c r="J8" i="7025"/>
  <c r="AF17" i="2" l="1"/>
  <c r="AF89" i="2"/>
  <c r="AF21" i="2"/>
  <c r="AF168" i="2"/>
  <c r="E9" i="6892"/>
  <c r="D9" i="6892" s="1"/>
  <c r="C9" i="6892" s="1"/>
  <c r="AF88" i="2"/>
  <c r="AF67" i="2"/>
  <c r="AF445" i="2"/>
  <c r="AF408" i="2"/>
  <c r="AF690" i="2"/>
  <c r="AF70" i="2"/>
  <c r="AF65" i="2"/>
  <c r="AF444" i="2"/>
  <c r="AF638" i="2"/>
  <c r="AF66" i="2"/>
  <c r="AF673" i="2"/>
  <c r="AF37" i="2"/>
  <c r="AF47" i="2"/>
  <c r="AF167" i="2"/>
  <c r="AF305" i="2"/>
  <c r="AF367" i="2"/>
  <c r="AF54" i="2"/>
  <c r="AF569" i="2"/>
  <c r="AF660" i="2"/>
  <c r="AF137" i="2"/>
  <c r="AF78" i="2"/>
  <c r="AF226" i="2"/>
  <c r="AF644" i="2"/>
  <c r="AF147" i="2"/>
  <c r="AF53" i="2"/>
  <c r="AF499" i="2"/>
  <c r="AF450" i="2"/>
  <c r="AF60" i="2"/>
  <c r="AF92" i="2"/>
  <c r="AF579" i="2"/>
  <c r="AF300" i="2"/>
  <c r="AF95" i="2"/>
  <c r="AF284" i="2"/>
  <c r="AF622" i="2"/>
  <c r="AF55" i="2"/>
  <c r="AF13" i="2"/>
  <c r="AF46" i="2"/>
  <c r="AF324" i="2"/>
  <c r="AF275" i="2"/>
  <c r="AF202" i="2"/>
  <c r="AF536" i="2"/>
  <c r="AF506" i="2"/>
  <c r="AF73" i="2"/>
  <c r="AF556" i="2"/>
  <c r="AF472" i="2"/>
  <c r="AF207" i="2"/>
  <c r="AF91" i="2"/>
  <c r="AF395" i="2"/>
  <c r="AF560" i="2"/>
  <c r="AF252" i="2"/>
  <c r="AF109" i="2"/>
  <c r="AF273" i="2"/>
  <c r="AF646" i="2"/>
  <c r="AF127" i="2"/>
  <c r="AF52" i="2"/>
  <c r="AF100" i="2"/>
  <c r="AF48" i="2"/>
  <c r="AF655" i="2"/>
  <c r="AF113" i="2"/>
  <c r="AF583" i="2"/>
  <c r="AF197" i="2"/>
  <c r="AF68" i="2"/>
  <c r="AF307" i="2"/>
  <c r="AF580" i="2"/>
  <c r="AF8" i="2"/>
  <c r="AF254" i="2"/>
  <c r="AF550" i="2"/>
  <c r="AF115" i="2"/>
  <c r="AF261" i="2"/>
  <c r="AF309" i="2"/>
  <c r="AF146" i="2"/>
  <c r="AF563" i="2"/>
  <c r="AF31" i="2"/>
  <c r="AF310" i="2"/>
  <c r="AF175" i="2"/>
  <c r="AF16" i="2"/>
  <c r="AF500" i="2"/>
  <c r="AF349" i="2"/>
  <c r="AF327" i="2"/>
  <c r="AF198" i="2"/>
  <c r="AF601" i="2"/>
  <c r="AF338" i="2"/>
  <c r="AF288" i="2"/>
  <c r="AF186" i="2"/>
  <c r="AF90" i="2"/>
  <c r="AF124" i="2"/>
  <c r="AF139" i="2"/>
  <c r="AF43" i="2"/>
  <c r="AF258" i="2"/>
  <c r="AF282" i="2"/>
  <c r="AF576" i="2"/>
  <c r="AF651" i="2"/>
  <c r="AF225" i="2"/>
  <c r="AF22" i="2"/>
  <c r="AF645" i="2"/>
  <c r="AF236" i="2"/>
  <c r="AF641" i="2"/>
  <c r="AF603" i="2"/>
  <c r="AF689" i="2"/>
  <c r="AF311" i="2"/>
  <c r="AF490" i="2"/>
  <c r="AF334" i="2"/>
  <c r="AF593" i="2"/>
  <c r="AF160" i="2"/>
  <c r="AF365" i="2"/>
  <c r="AF141" i="2"/>
  <c r="AF639" i="2"/>
  <c r="AF489" i="2"/>
  <c r="AF474" i="2"/>
  <c r="AF255" i="2"/>
  <c r="AF678" i="2"/>
  <c r="AF364" i="2"/>
  <c r="AF85" i="2"/>
  <c r="AF45" i="2"/>
  <c r="AF156" i="2"/>
  <c r="AF682" i="2"/>
  <c r="AF185" i="2"/>
  <c r="AF400" i="2"/>
  <c r="AF87" i="2"/>
  <c r="AF61" i="2"/>
  <c r="AF213" i="2"/>
  <c r="AF607" i="2"/>
  <c r="AF69" i="2"/>
  <c r="AF177" i="2"/>
  <c r="AF355" i="2"/>
  <c r="AF565" i="2"/>
  <c r="AF214" i="2"/>
  <c r="AF451" i="2"/>
  <c r="AF59" i="2"/>
  <c r="AF410" i="2"/>
  <c r="AF404" i="2"/>
  <c r="AF170" i="2"/>
  <c r="AF44" i="2"/>
  <c r="AF416" i="2"/>
  <c r="AF94" i="2"/>
  <c r="AF7" i="2"/>
  <c r="AF572" i="2"/>
  <c r="AF620" i="2"/>
  <c r="AF106" i="2"/>
  <c r="AF501" i="2"/>
  <c r="AF537" i="2"/>
  <c r="AF507" i="2"/>
  <c r="AF171" i="2"/>
  <c r="AF35" i="2"/>
  <c r="AF179" i="2"/>
  <c r="AF605" i="2"/>
  <c r="AF263" i="2"/>
  <c r="AF218" i="2"/>
  <c r="AF116" i="2"/>
  <c r="AF318" i="2"/>
  <c r="AF224" i="2"/>
  <c r="AF591" i="2"/>
  <c r="AF457" i="2"/>
  <c r="AF194" i="2"/>
  <c r="AF201" i="2"/>
  <c r="AF129" i="2"/>
  <c r="AF632" i="2"/>
  <c r="AF430" i="2"/>
  <c r="AF117" i="2"/>
  <c r="AF269" i="2"/>
  <c r="AF460" i="2"/>
  <c r="AF41" i="2"/>
  <c r="AF635" i="2"/>
  <c r="AF488" i="2"/>
  <c r="AF446" i="2"/>
  <c r="AF516" i="2"/>
  <c r="AF34" i="2"/>
  <c r="AF684" i="2"/>
  <c r="AF25" i="2"/>
  <c r="AF286" i="2"/>
  <c r="AF119" i="2"/>
  <c r="AF417" i="2"/>
  <c r="AF97" i="2"/>
  <c r="AF458" i="2"/>
  <c r="AF406" i="2"/>
  <c r="AF164" i="2"/>
  <c r="AF174" i="2"/>
  <c r="AF654" i="2"/>
  <c r="AF155" i="2"/>
  <c r="AF153" i="2"/>
  <c r="AF264" i="2"/>
  <c r="AF112" i="2"/>
  <c r="AF584" i="2"/>
  <c r="AF362" i="2"/>
  <c r="AF138" i="2"/>
  <c r="AF281" i="2"/>
  <c r="AF5" i="2"/>
  <c r="AF76" i="2"/>
  <c r="AF125" i="2"/>
  <c r="AF140" i="2"/>
  <c r="AF63" i="2"/>
  <c r="AF268" i="2"/>
  <c r="AF316" i="2"/>
  <c r="AF270" i="2"/>
  <c r="AF278" i="2"/>
  <c r="AF524" i="2"/>
  <c r="AF304" i="2"/>
  <c r="AF96" i="2"/>
  <c r="AF159" i="2"/>
  <c r="AF317" i="2"/>
  <c r="AF574" i="2"/>
  <c r="AF570" i="2"/>
  <c r="AF123" i="2"/>
  <c r="AF4" i="2"/>
  <c r="AF237" i="2"/>
  <c r="AF74" i="2"/>
  <c r="AF619" i="2"/>
  <c r="AF102" i="2"/>
  <c r="AF271" i="2"/>
  <c r="AF628" i="2"/>
  <c r="AF121" i="2"/>
  <c r="AF40" i="2"/>
  <c r="AF188" i="2"/>
  <c r="AF118" i="2"/>
  <c r="AF279" i="2"/>
  <c r="AF301" i="2"/>
  <c r="AF618" i="2"/>
  <c r="AF571" i="2"/>
  <c r="AF71" i="2"/>
  <c r="AF206" i="2"/>
  <c r="AF173" i="2"/>
  <c r="AF658" i="2"/>
  <c r="AF515" i="2"/>
  <c r="AF290" i="2"/>
  <c r="AF407" i="2"/>
  <c r="AF497" i="2"/>
  <c r="AF443" i="2"/>
  <c r="AF110" i="2"/>
  <c r="AF553" i="2"/>
  <c r="AF527" i="2"/>
  <c r="AF498" i="2"/>
  <c r="AF77" i="2"/>
  <c r="AF199" i="2"/>
  <c r="AF80" i="2"/>
  <c r="AF57" i="2"/>
  <c r="AF79" i="2"/>
  <c r="AF26" i="2"/>
  <c r="AF145" i="2"/>
  <c r="AF208" i="2"/>
  <c r="AF205" i="2"/>
  <c r="AF528" i="2"/>
  <c r="AF669" i="2"/>
  <c r="AF33" i="2"/>
  <c r="AF503" i="2"/>
  <c r="AF251" i="2"/>
  <c r="AF518" i="2"/>
  <c r="AF371" i="2"/>
  <c r="AF82" i="2"/>
  <c r="AF692" i="2"/>
  <c r="AF636" i="2"/>
  <c r="AF568" i="2"/>
  <c r="AF51" i="2"/>
  <c r="AF93" i="2"/>
  <c r="AF131" i="2"/>
  <c r="AF409" i="2"/>
  <c r="AF114" i="2"/>
  <c r="AF582" i="2"/>
  <c r="AF555" i="2"/>
  <c r="AF691" i="2"/>
  <c r="AF366" i="2"/>
  <c r="AF521" i="2"/>
  <c r="AF38" i="2"/>
  <c r="AF434" i="2"/>
  <c r="AF231" i="2"/>
  <c r="AF368" i="2"/>
  <c r="AF674" i="2"/>
  <c r="AF128" i="2"/>
  <c r="AF209" i="2"/>
  <c r="AF64" i="2"/>
  <c r="AF344" i="2"/>
  <c r="AF81" i="2"/>
  <c r="AF266" i="2"/>
  <c r="AF134" i="2"/>
  <c r="AF111" i="2"/>
  <c r="AF323" i="2"/>
  <c r="AF314" i="2"/>
  <c r="AF462" i="2"/>
  <c r="AF534" i="2"/>
  <c r="AF567" i="2"/>
  <c r="AF11" i="2"/>
  <c r="AF473" i="2"/>
  <c r="AF28" i="2"/>
  <c r="AF14" i="2"/>
  <c r="AF23" i="2"/>
  <c r="AF84" i="2"/>
  <c r="AF32" i="2"/>
  <c r="AF257" i="2"/>
  <c r="AF640" i="2"/>
  <c r="AF292" i="2"/>
  <c r="AF330" i="2"/>
  <c r="AF221" i="2"/>
  <c r="AF161" i="2"/>
  <c r="AF216" i="2"/>
  <c r="AF165" i="2"/>
  <c r="AF519" i="2"/>
  <c r="AF686" i="2"/>
  <c r="AF677" i="2"/>
  <c r="AF405" i="2"/>
  <c r="AF581" i="2"/>
  <c r="AF27" i="2"/>
  <c r="AF19" i="2"/>
  <c r="AF99" i="2"/>
  <c r="AF277" i="2"/>
  <c r="AF72" i="2"/>
  <c r="AF687" i="2"/>
  <c r="AF283" i="2"/>
  <c r="AF211" i="2"/>
  <c r="AF339" i="2"/>
  <c r="AF196" i="2"/>
  <c r="AF228" i="2"/>
  <c r="AF195" i="2"/>
  <c r="AF606" i="2"/>
  <c r="AF313" i="2"/>
  <c r="AF126" i="2"/>
  <c r="AF144" i="2"/>
  <c r="AF535" i="2"/>
  <c r="AF103" i="2"/>
  <c r="AF272" i="2"/>
  <c r="AF50" i="2"/>
  <c r="AF203" i="2"/>
  <c r="AF538" i="2"/>
  <c r="AF573" i="2"/>
  <c r="AF621" i="2"/>
  <c r="AF3" i="2"/>
  <c r="AF253" i="2"/>
  <c r="AF130" i="2"/>
  <c r="AF105" i="2"/>
  <c r="AF685" i="2"/>
  <c r="AF610" i="2"/>
  <c r="AF688" i="2"/>
  <c r="AF374" i="2"/>
  <c r="AF504" i="2"/>
  <c r="AF220" i="2"/>
  <c r="AF135" i="2"/>
  <c r="AF514" i="2"/>
  <c r="AF485" i="2"/>
  <c r="AF602" i="2"/>
  <c r="AF354" i="2"/>
  <c r="AF169" i="2"/>
  <c r="AF531" i="2"/>
  <c r="AF369" i="2"/>
  <c r="AF436" i="2"/>
  <c r="AF308" i="2"/>
  <c r="AF229" i="2"/>
  <c r="AF49" i="2"/>
  <c r="AF238" i="2"/>
  <c r="AF83" i="2"/>
  <c r="AF373" i="2"/>
  <c r="AF661" i="2"/>
  <c r="AF15" i="2"/>
  <c r="AF510" i="2"/>
  <c r="AF18" i="2"/>
  <c r="AF36" i="2"/>
  <c r="AF360" i="2"/>
  <c r="AF240" i="2"/>
  <c r="AF215" i="2"/>
  <c r="AF108" i="2"/>
  <c r="AF594" i="2"/>
  <c r="AF260" i="2"/>
  <c r="AF657" i="2"/>
  <c r="AF487" i="2"/>
  <c r="AF372" i="2"/>
  <c r="AF363" i="2"/>
  <c r="AF343" i="2"/>
  <c r="AF58" i="2"/>
  <c r="AF98" i="2"/>
  <c r="AF39" i="2"/>
  <c r="AF285" i="2"/>
  <c r="AF356" i="2"/>
  <c r="AF312" i="2"/>
  <c r="AF659" i="2"/>
  <c r="AF30" i="2"/>
  <c r="AF232" i="2"/>
  <c r="AF133" i="2"/>
  <c r="AF101" i="2"/>
  <c r="AF42" i="2"/>
  <c r="AF315" i="2"/>
  <c r="AF9" i="2"/>
  <c r="AF184" i="2"/>
  <c r="AF650" i="2"/>
  <c r="AF132" i="2"/>
  <c r="AF552" i="2"/>
  <c r="AF75" i="2"/>
  <c r="AF250" i="2"/>
  <c r="AF299" i="2"/>
  <c r="AF484" i="2"/>
  <c r="AF222" i="2"/>
  <c r="AF223" i="2"/>
  <c r="AF511" i="2"/>
  <c r="AF611" i="2"/>
  <c r="AF508" i="2"/>
  <c r="AF230" i="2"/>
  <c r="AF192" i="2"/>
  <c r="AF56" i="2"/>
  <c r="AF62" i="2"/>
  <c r="AF86" i="2"/>
  <c r="AF24" i="2"/>
  <c r="AF329" i="2"/>
  <c r="AF629" i="2"/>
  <c r="AF122" i="2"/>
  <c r="AF12" i="2"/>
  <c r="AF267" i="2"/>
  <c r="AF662" i="2"/>
  <c r="AF653" i="2"/>
  <c r="AF29" i="2"/>
  <c r="AF20" i="2"/>
  <c r="AF210" i="2"/>
  <c r="AF634" i="2"/>
  <c r="AF107" i="2"/>
  <c r="AF319" i="2"/>
  <c r="AF180" i="2"/>
  <c r="AF681" i="2"/>
  <c r="AF429" i="2"/>
  <c r="AF104" i="2"/>
  <c r="AF588" i="2"/>
  <c r="C465" i="6847"/>
  <c r="CA12" i="7026"/>
  <c r="L15" i="2" l="1"/>
  <c r="L8" i="2"/>
  <c r="L10" i="2"/>
  <c r="C466" i="6847"/>
  <c r="CA24" i="7026"/>
  <c r="H31" i="6892"/>
  <c r="G31" i="6892" l="1"/>
  <c r="C31" i="6892" s="1"/>
  <c r="C467" i="6847"/>
  <c r="L36" i="7055" s="1"/>
  <c r="CA26" i="7026"/>
  <c r="C468" i="6847" l="1"/>
  <c r="CA35" i="7026"/>
  <c r="L5" i="2" s="1"/>
  <c r="L44" i="2" l="1"/>
  <c r="L21" i="2"/>
  <c r="L49" i="2"/>
  <c r="L229" i="2"/>
  <c r="L159" i="2"/>
  <c r="L26" i="2"/>
  <c r="L25" i="2"/>
  <c r="L56" i="2"/>
  <c r="L29" i="2"/>
  <c r="L27" i="2"/>
  <c r="L13" i="2"/>
  <c r="L42" i="2"/>
  <c r="L96" i="2"/>
  <c r="L38" i="2"/>
  <c r="L47" i="2"/>
  <c r="L207" i="2"/>
  <c r="L54" i="2"/>
  <c r="L79" i="2"/>
  <c r="L518" i="2"/>
  <c r="L300" i="2"/>
  <c r="L317" i="2"/>
  <c r="L64" i="2"/>
  <c r="L19" i="2"/>
  <c r="L115" i="2"/>
  <c r="L80" i="2"/>
  <c r="L311" i="2"/>
  <c r="L458" i="2"/>
  <c r="L236" i="2"/>
  <c r="L658" i="2"/>
  <c r="L659" i="2"/>
  <c r="L646" i="2"/>
  <c r="L117" i="2"/>
  <c r="L620" i="2"/>
  <c r="L687" i="2"/>
  <c r="L66" i="2"/>
  <c r="L560" i="2"/>
  <c r="L232" i="2"/>
  <c r="L263" i="2"/>
  <c r="L568" i="2"/>
  <c r="L583" i="2"/>
  <c r="L324" i="2"/>
  <c r="L161" i="2"/>
  <c r="L606" i="2"/>
  <c r="L208" i="2"/>
  <c r="L266" i="2"/>
  <c r="L284" i="2"/>
  <c r="L14" i="2"/>
  <c r="L215" i="2"/>
  <c r="L51" i="2"/>
  <c r="L629" i="2"/>
  <c r="L669" i="2"/>
  <c r="L318" i="2"/>
  <c r="L128" i="2"/>
  <c r="L196" i="2"/>
  <c r="L111" i="2"/>
  <c r="L252" i="2"/>
  <c r="L410" i="2"/>
  <c r="L138" i="2"/>
  <c r="L443" i="2"/>
  <c r="L674" i="2"/>
  <c r="L313" i="2"/>
  <c r="L134" i="2"/>
  <c r="L238" i="2"/>
  <c r="L591" i="2"/>
  <c r="L177" i="2"/>
  <c r="L18" i="2"/>
  <c r="L216" i="2"/>
  <c r="L622" i="2"/>
  <c r="L126" i="2"/>
  <c r="L173" i="2"/>
  <c r="L113" i="2"/>
  <c r="L237" i="2"/>
  <c r="L116" i="2"/>
  <c r="L230" i="2"/>
  <c r="L86" i="2"/>
  <c r="L195" i="2"/>
  <c r="L203" i="2"/>
  <c r="L67" i="2"/>
  <c r="L198" i="2"/>
  <c r="L147" i="2"/>
  <c r="L343" i="2"/>
  <c r="L372" i="2"/>
  <c r="L409" i="2"/>
  <c r="L327" i="2"/>
  <c r="L165" i="2"/>
  <c r="L135" i="2"/>
  <c r="L140" i="2"/>
  <c r="L636" i="2"/>
  <c r="L601" i="2"/>
  <c r="L278" i="2"/>
  <c r="L221" i="2"/>
  <c r="L74" i="2"/>
  <c r="L304" i="2"/>
  <c r="L97" i="2"/>
  <c r="L563" i="2"/>
  <c r="L39" i="2"/>
  <c r="L611" i="2"/>
  <c r="L531" i="2"/>
  <c r="L655" i="2"/>
  <c r="L202" i="2"/>
  <c r="L275" i="2"/>
  <c r="L535" i="2"/>
  <c r="L407" i="2"/>
  <c r="L534" i="2"/>
  <c r="L661" i="2"/>
  <c r="L94" i="2"/>
  <c r="L50" i="2"/>
  <c r="L508" i="2"/>
  <c r="L3" i="2"/>
  <c r="L405" i="2"/>
  <c r="L269" i="2"/>
  <c r="L112" i="2"/>
  <c r="L82" i="2"/>
  <c r="L20" i="2"/>
  <c r="L218" i="2"/>
  <c r="L110" i="2"/>
  <c r="L89" i="2"/>
  <c r="L301" i="2"/>
  <c r="L645" i="2"/>
  <c r="L536" i="2"/>
  <c r="L366" i="2"/>
  <c r="L146" i="2"/>
  <c r="L283" i="2"/>
  <c r="L250" i="2"/>
  <c r="L264" i="2"/>
  <c r="L690" i="2"/>
  <c r="L527" i="2"/>
  <c r="L565" i="2"/>
  <c r="L497" i="2"/>
  <c r="L588" i="2"/>
  <c r="L360" i="2"/>
  <c r="L160" i="2"/>
  <c r="L108" i="2"/>
  <c r="L199" i="2"/>
  <c r="L61" i="2"/>
  <c r="L211" i="2"/>
  <c r="L131" i="2"/>
  <c r="L462" i="2"/>
  <c r="L369" i="2"/>
  <c r="L65" i="2"/>
  <c r="L72" i="2"/>
  <c r="L226" i="2"/>
  <c r="L168" i="2"/>
  <c r="L576" i="2"/>
  <c r="L9" i="2"/>
  <c r="L450" i="2"/>
  <c r="L654" i="2"/>
  <c r="L657" i="2"/>
  <c r="L268" i="2"/>
  <c r="L220" i="2"/>
  <c r="L472" i="2"/>
  <c r="L678" i="2"/>
  <c r="L69" i="2"/>
  <c r="L484" i="2"/>
  <c r="L299" i="2"/>
  <c r="L84" i="2"/>
  <c r="L638" i="2"/>
  <c r="L11" i="2"/>
  <c r="L36" i="2"/>
  <c r="L101" i="2"/>
  <c r="L691" i="2"/>
  <c r="L103" i="2"/>
  <c r="L170" i="2"/>
  <c r="L571" i="2"/>
  <c r="L445" i="2"/>
  <c r="L404" i="2"/>
  <c r="L673" i="2"/>
  <c r="L507" i="2"/>
  <c r="L4" i="2"/>
  <c r="L569" i="2"/>
  <c r="L73" i="2"/>
  <c r="L689" i="2"/>
  <c r="L197" i="2"/>
  <c r="L593" i="2"/>
  <c r="L498" i="2"/>
  <c r="L141" i="2"/>
  <c r="L180" i="2"/>
  <c r="L579" i="2"/>
  <c r="L267" i="2"/>
  <c r="L430" i="2"/>
  <c r="L184" i="2"/>
  <c r="L490" i="2"/>
  <c r="L374" i="2"/>
  <c r="L253" i="2"/>
  <c r="L88" i="2"/>
  <c r="L641" i="2"/>
  <c r="L104" i="2"/>
  <c r="L660" i="2"/>
  <c r="L574" i="2"/>
  <c r="L75" i="2"/>
  <c r="L118" i="2"/>
  <c r="L286" i="2"/>
  <c r="L240" i="2"/>
  <c r="L677" i="2"/>
  <c r="L32" i="2"/>
  <c r="L323" i="2"/>
  <c r="L77" i="2"/>
  <c r="L292" i="2"/>
  <c r="L460" i="2"/>
  <c r="L621" i="2"/>
  <c r="L315" i="2"/>
  <c r="L489" i="2"/>
  <c r="L400" i="2"/>
  <c r="L686" i="2"/>
  <c r="L124" i="2"/>
  <c r="L594" i="2"/>
  <c r="L457" i="2"/>
  <c r="L368" i="2"/>
  <c r="L52" i="2"/>
  <c r="L319" i="2"/>
  <c r="L682" i="2"/>
  <c r="L688" i="2"/>
  <c r="L355" i="2"/>
  <c r="L214" i="2"/>
  <c r="L282" i="2"/>
  <c r="L406" i="2"/>
  <c r="L81" i="2"/>
  <c r="L584" i="2"/>
  <c r="L93" i="2"/>
  <c r="L209" i="2"/>
  <c r="L34" i="2"/>
  <c r="L251" i="2"/>
  <c r="L257" i="2"/>
  <c r="L681" i="2"/>
  <c r="L254" i="2"/>
  <c r="L628" i="2"/>
  <c r="L185" i="2"/>
  <c r="L553" i="2"/>
  <c r="L45" i="2"/>
  <c r="L119" i="2"/>
  <c r="L580" i="2"/>
  <c r="L639" i="2"/>
  <c r="L231" i="2"/>
  <c r="L316" i="2"/>
  <c r="L362" i="2"/>
  <c r="L635" i="2"/>
  <c r="L271" i="2"/>
  <c r="L76" i="2"/>
  <c r="L308" i="2"/>
  <c r="L59" i="2"/>
  <c r="L71" i="2"/>
  <c r="L205" i="2"/>
  <c r="L330" i="2"/>
  <c r="L175" i="2"/>
  <c r="L114" i="2"/>
  <c r="L145" i="2"/>
  <c r="L572" i="2"/>
  <c r="L105" i="2"/>
  <c r="L290" i="2"/>
  <c r="L487" i="2"/>
  <c r="L98" i="2"/>
  <c r="L28" i="2"/>
  <c r="L653" i="2"/>
  <c r="L258" i="2"/>
  <c r="L417" i="2"/>
  <c r="L473" i="2"/>
  <c r="L223" i="2"/>
  <c r="L605" i="2"/>
  <c r="L153" i="2"/>
  <c r="L662" i="2"/>
  <c r="L356" i="2"/>
  <c r="L537" i="2"/>
  <c r="L37" i="2"/>
  <c r="L451" i="2"/>
  <c r="L550" i="2"/>
  <c r="L213" i="2"/>
  <c r="L314" i="2"/>
  <c r="L567" i="2"/>
  <c r="L222" i="2"/>
  <c r="L524" i="2"/>
  <c r="L12" i="2"/>
  <c r="L144" i="2"/>
  <c r="L125" i="2"/>
  <c r="L68" i="2"/>
  <c r="L121" i="2"/>
  <c r="L365" i="2"/>
  <c r="L100" i="2"/>
  <c r="L436" i="2"/>
  <c r="L53" i="2"/>
  <c r="L570" i="2"/>
  <c r="L349" i="2"/>
  <c r="L373" i="2"/>
  <c r="L137" i="2"/>
  <c r="L354" i="2"/>
  <c r="L99" i="2"/>
  <c r="L179" i="2"/>
  <c r="L224" i="2"/>
  <c r="L133" i="2"/>
  <c r="L499" i="2"/>
  <c r="L169" i="2"/>
  <c r="L194" i="2"/>
  <c r="L83" i="2"/>
  <c r="L488" i="2"/>
  <c r="L279" i="2"/>
  <c r="L692" i="2"/>
  <c r="L581" i="2"/>
  <c r="L277" i="2"/>
  <c r="L260" i="2"/>
  <c r="L91" i="2"/>
  <c r="L344" i="2"/>
  <c r="L87" i="2"/>
  <c r="L164" i="2"/>
  <c r="L156" i="2"/>
  <c r="L500" i="2"/>
  <c r="L139" i="2"/>
  <c r="L41" i="2"/>
  <c r="L618" i="2"/>
  <c r="L60" i="2"/>
  <c r="L650" i="2"/>
  <c r="L538" i="2"/>
  <c r="L109" i="2"/>
  <c r="L644" i="2"/>
  <c r="L70" i="2"/>
  <c r="L329" i="2"/>
  <c r="L634" i="2"/>
  <c r="L186" i="2"/>
  <c r="L610" i="2"/>
  <c r="L167" i="2"/>
  <c r="L339" i="2"/>
  <c r="L188" i="2"/>
  <c r="L521" i="2"/>
  <c r="L192" i="2"/>
  <c r="L501" i="2"/>
  <c r="L632" i="2"/>
  <c r="L408" i="2"/>
  <c r="L555" i="2"/>
  <c r="L685" i="2"/>
  <c r="L261" i="2"/>
  <c r="L510" i="2"/>
  <c r="L395" i="2"/>
  <c r="L129" i="2"/>
  <c r="L602" i="2"/>
  <c r="L270" i="2"/>
  <c r="L255" i="2"/>
  <c r="L122" i="2"/>
  <c r="L603" i="2"/>
  <c r="L48" i="2"/>
  <c r="L582" i="2"/>
  <c r="L519" i="2"/>
  <c r="L206" i="2"/>
  <c r="L272" i="2"/>
  <c r="L651" i="2"/>
  <c r="L607" i="2"/>
  <c r="L281" i="2"/>
  <c r="L364" i="2"/>
  <c r="L684" i="2"/>
  <c r="L58" i="2"/>
  <c r="L288" i="2"/>
  <c r="L30" i="2"/>
  <c r="L367" i="2"/>
  <c r="L46" i="2"/>
  <c r="L85" i="2"/>
  <c r="L371" i="2"/>
  <c r="L504" i="2"/>
  <c r="L312" i="2"/>
  <c r="L106" i="2"/>
  <c r="L33" i="2"/>
  <c r="L514" i="2"/>
  <c r="L334" i="2"/>
  <c r="L416" i="2"/>
  <c r="L210" i="2"/>
  <c r="L309" i="2"/>
  <c r="L155" i="2"/>
  <c r="L57" i="2"/>
  <c r="L31" i="2"/>
  <c r="L307" i="2"/>
  <c r="L640" i="2"/>
  <c r="L43" i="2"/>
  <c r="L107" i="2"/>
  <c r="L338" i="2"/>
  <c r="L474" i="2"/>
  <c r="L310" i="2"/>
  <c r="L516" i="2"/>
  <c r="L305" i="2"/>
  <c r="L552" i="2"/>
  <c r="L506" i="2"/>
  <c r="L201" i="2"/>
  <c r="L511" i="2"/>
  <c r="L35" i="2"/>
  <c r="L228" i="2"/>
  <c r="L22" i="2"/>
  <c r="L78" i="2"/>
  <c r="L130" i="2"/>
  <c r="L174" i="2"/>
  <c r="L225" i="2"/>
  <c r="L90" i="2"/>
  <c r="L92" i="2"/>
  <c r="L273" i="2"/>
  <c r="L132" i="2"/>
  <c r="L528" i="2"/>
  <c r="L503" i="2"/>
  <c r="L123" i="2"/>
  <c r="L485" i="2"/>
  <c r="L619" i="2"/>
  <c r="L429" i="2"/>
  <c r="L515" i="2"/>
  <c r="L95" i="2"/>
  <c r="L171" i="2"/>
  <c r="L127" i="2"/>
  <c r="L55" i="2"/>
  <c r="L363" i="2"/>
  <c r="L102" i="2"/>
  <c r="L40" i="2"/>
  <c r="L434" i="2"/>
  <c r="L24" i="2"/>
  <c r="L17" i="2"/>
  <c r="L573" i="2"/>
  <c r="L556" i="2"/>
  <c r="L446" i="2"/>
  <c r="L444" i="2"/>
  <c r="L23" i="2"/>
  <c r="L63" i="2"/>
  <c r="L285" i="2"/>
  <c r="L62" i="2"/>
  <c r="C469" i="6847"/>
  <c r="CA11" i="7027"/>
  <c r="AD12" i="7039"/>
  <c r="C470" i="6847" l="1"/>
  <c r="J19" i="7049" s="1"/>
  <c r="CA16" i="7027"/>
  <c r="L70" i="6850" s="1"/>
  <c r="H10" i="6892"/>
  <c r="G10" i="6892" s="1"/>
  <c r="L95" i="6850" l="1"/>
  <c r="L94" i="6850"/>
  <c r="L54" i="6850"/>
  <c r="L83" i="6850"/>
  <c r="L39" i="6850"/>
  <c r="L73" i="6850"/>
  <c r="L63" i="6850"/>
  <c r="L78" i="6850"/>
  <c r="L66" i="6850"/>
  <c r="L84" i="6850"/>
  <c r="L76" i="6850"/>
  <c r="L56" i="6850"/>
  <c r="L74" i="6850"/>
  <c r="L80" i="6850"/>
  <c r="L51" i="6850"/>
  <c r="L82" i="6850"/>
  <c r="L69" i="6850"/>
  <c r="L64" i="6850"/>
  <c r="L62" i="6850"/>
  <c r="L60" i="6850"/>
  <c r="L58" i="6850"/>
  <c r="L53" i="6850"/>
  <c r="L85" i="6850"/>
  <c r="L71" i="6850"/>
  <c r="L13" i="6850"/>
  <c r="L72" i="6850"/>
  <c r="L35" i="6850"/>
  <c r="L6" i="6850"/>
  <c r="L9" i="6850"/>
  <c r="L5" i="6850"/>
  <c r="L11" i="6850"/>
  <c r="L10" i="6850"/>
  <c r="L14" i="6850"/>
  <c r="L65" i="6850"/>
  <c r="L4" i="6850"/>
  <c r="L7" i="6850"/>
  <c r="L79" i="6850"/>
  <c r="L89" i="6850"/>
  <c r="L81" i="6850"/>
  <c r="L26" i="6850"/>
  <c r="L38" i="6850"/>
  <c r="L8" i="6850"/>
  <c r="L27" i="6850"/>
  <c r="L25" i="6850"/>
  <c r="L86" i="6850"/>
  <c r="L68" i="6850"/>
  <c r="L19" i="6850"/>
  <c r="L18" i="6850"/>
  <c r="L93" i="6850"/>
  <c r="L20" i="6850"/>
  <c r="L23" i="6850"/>
  <c r="L57" i="6850"/>
  <c r="L55" i="6850"/>
  <c r="L92" i="6850"/>
  <c r="L24" i="6850"/>
  <c r="L28" i="6850"/>
  <c r="L33" i="6850"/>
  <c r="L67" i="6850"/>
  <c r="L15" i="6850"/>
  <c r="L91" i="6850"/>
  <c r="L40" i="6850"/>
  <c r="L87" i="6850"/>
  <c r="L77" i="6850"/>
  <c r="L12" i="6850"/>
  <c r="C471" i="6847"/>
  <c r="J12" i="7049" s="1"/>
  <c r="I16" i="7043"/>
  <c r="H8" i="7029"/>
  <c r="P10" i="7033"/>
  <c r="L34" i="6850"/>
  <c r="L88" i="6850"/>
  <c r="L52" i="6850"/>
  <c r="L29" i="6850"/>
  <c r="L61" i="6850"/>
  <c r="L59" i="6850"/>
  <c r="L43" i="6850"/>
  <c r="L50" i="6850"/>
  <c r="L44" i="6850"/>
  <c r="L37" i="6850"/>
  <c r="L45" i="6850"/>
  <c r="L22" i="6850"/>
  <c r="L30" i="6850"/>
  <c r="L16" i="6850"/>
  <c r="L90" i="6850"/>
  <c r="L42" i="6850"/>
  <c r="L3" i="6850"/>
  <c r="L47" i="6850"/>
  <c r="L49" i="6850"/>
  <c r="L41" i="6850"/>
  <c r="L32" i="6850"/>
  <c r="L21" i="6850"/>
  <c r="L46" i="6850"/>
  <c r="L48" i="6850"/>
  <c r="L96" i="6850"/>
  <c r="E10" i="6892" l="1"/>
  <c r="D10" i="6892" s="1"/>
  <c r="C10" i="6892" s="1"/>
  <c r="C472" i="6847"/>
  <c r="H15" i="7029"/>
  <c r="AH223" i="2" s="1"/>
  <c r="AH32" i="2"/>
  <c r="AH23" i="2"/>
  <c r="AH109" i="2" l="1"/>
  <c r="AH56" i="2"/>
  <c r="AH64" i="2"/>
  <c r="AH4" i="2"/>
  <c r="AH488" i="2"/>
  <c r="AH354" i="2"/>
  <c r="AH220" i="2"/>
  <c r="AH146" i="2"/>
  <c r="AH571" i="2"/>
  <c r="AH603" i="2"/>
  <c r="AH103" i="2"/>
  <c r="AH574" i="2"/>
  <c r="AH690" i="2"/>
  <c r="AH311" i="2"/>
  <c r="AH374" i="2"/>
  <c r="AH5" i="2"/>
  <c r="AH137" i="2"/>
  <c r="AH214" i="2"/>
  <c r="AH104" i="2"/>
  <c r="AH54" i="2"/>
  <c r="AH63" i="2"/>
  <c r="AH343" i="2"/>
  <c r="AH13" i="2"/>
  <c r="AH362" i="2"/>
  <c r="AH507" i="2"/>
  <c r="AH582" i="2"/>
  <c r="AH277" i="2"/>
  <c r="AH112" i="2"/>
  <c r="AH75" i="2"/>
  <c r="AH124" i="2"/>
  <c r="AH107" i="2"/>
  <c r="AH205" i="2"/>
  <c r="AH395" i="2"/>
  <c r="AH206" i="2"/>
  <c r="AH43" i="2"/>
  <c r="AH82" i="2"/>
  <c r="AH70" i="2"/>
  <c r="AH330" i="2"/>
  <c r="AH605" i="2"/>
  <c r="AH324" i="2"/>
  <c r="AH87" i="2"/>
  <c r="AH279" i="2"/>
  <c r="AH462" i="2"/>
  <c r="AH93" i="2"/>
  <c r="AH684" i="2"/>
  <c r="AH139" i="2"/>
  <c r="AH169" i="2"/>
  <c r="AH221" i="2"/>
  <c r="AH119" i="2"/>
  <c r="AH445" i="2"/>
  <c r="AH685" i="2"/>
  <c r="AH102" i="2"/>
  <c r="AH458" i="2"/>
  <c r="AH323" i="2"/>
  <c r="AH134" i="2"/>
  <c r="AH283" i="2"/>
  <c r="AH636" i="2"/>
  <c r="AH268" i="2"/>
  <c r="AH310" i="2"/>
  <c r="AH42" i="2"/>
  <c r="AH99" i="2"/>
  <c r="AH105" i="2"/>
  <c r="AH565" i="2"/>
  <c r="AH309" i="2"/>
  <c r="AH349" i="2"/>
  <c r="AH98" i="2"/>
  <c r="AH285" i="2"/>
  <c r="AH125" i="2"/>
  <c r="AH527" i="2"/>
  <c r="AH198" i="2"/>
  <c r="AH360" i="2"/>
  <c r="AH409" i="2"/>
  <c r="AH50" i="2"/>
  <c r="AH174" i="2"/>
  <c r="AH601" i="2"/>
  <c r="AH76" i="2"/>
  <c r="AH327" i="2"/>
  <c r="AH95" i="2"/>
  <c r="AH177" i="2"/>
  <c r="AH446" i="2"/>
  <c r="AH165" i="2"/>
  <c r="AH97" i="2"/>
  <c r="AH203" i="2"/>
  <c r="AH607" i="2"/>
  <c r="AH315" i="2"/>
  <c r="AH563" i="2"/>
  <c r="AH474" i="2"/>
  <c r="AH269" i="2"/>
  <c r="AH100" i="2"/>
  <c r="AH653" i="2"/>
  <c r="AH7" i="2"/>
  <c r="AH11" i="2"/>
  <c r="AH367" i="2"/>
  <c r="AH355" i="2"/>
  <c r="AH258" i="2"/>
  <c r="AH35" i="2"/>
  <c r="AH538" i="2"/>
  <c r="AH314" i="2"/>
  <c r="AH673" i="2"/>
  <c r="AH253" i="2"/>
  <c r="AH116" i="2"/>
  <c r="AH579" i="2"/>
  <c r="AH47" i="2"/>
  <c r="AH186" i="2"/>
  <c r="AH646" i="2"/>
  <c r="AH15" i="2"/>
  <c r="AH135" i="2"/>
  <c r="AH451" i="2"/>
  <c r="AH60" i="2"/>
  <c r="AH593" i="2"/>
  <c r="AH552" i="2"/>
  <c r="AH655" i="2"/>
  <c r="AH201" i="2"/>
  <c r="AH629" i="2"/>
  <c r="AH113" i="2"/>
  <c r="AH62" i="2"/>
  <c r="AH622" i="2"/>
  <c r="AH77" i="2"/>
  <c r="AH264" i="2"/>
  <c r="AH115" i="2"/>
  <c r="AH88" i="2"/>
  <c r="AH368" i="2"/>
  <c r="AH263" i="2"/>
  <c r="AH51" i="2"/>
  <c r="AH329" i="2"/>
  <c r="AH400" i="2"/>
  <c r="AH129" i="2"/>
  <c r="AH556" i="2"/>
  <c r="AH273" i="2"/>
  <c r="AH188" i="2"/>
  <c r="AH250" i="2"/>
  <c r="AH619" i="2"/>
  <c r="AH185" i="2"/>
  <c r="AH639" i="2"/>
  <c r="AH634" i="2"/>
  <c r="AH180" i="2"/>
  <c r="AH404" i="2"/>
  <c r="AH271" i="2"/>
  <c r="AH373" i="2"/>
  <c r="AH215" i="2"/>
  <c r="AH691" i="2"/>
  <c r="AH138" i="2"/>
  <c r="AH363" i="2"/>
  <c r="AH524" i="2"/>
  <c r="AH29" i="2"/>
  <c r="AH140" i="2"/>
  <c r="AH211" i="2"/>
  <c r="AH195" i="2"/>
  <c r="AH299" i="2"/>
  <c r="AH282" i="2"/>
  <c r="AH144" i="2"/>
  <c r="AH410" i="2"/>
  <c r="AH573" i="2"/>
  <c r="AH316" i="2"/>
  <c r="AH27" i="2"/>
  <c r="AH30" i="2"/>
  <c r="AH632" i="2"/>
  <c r="AH74" i="2"/>
  <c r="AH281" i="2"/>
  <c r="AH588" i="2"/>
  <c r="AH26" i="2"/>
  <c r="AH292" i="2"/>
  <c r="AH366" i="2"/>
  <c r="AH569" i="2"/>
  <c r="AH567" i="2"/>
  <c r="AH518" i="2"/>
  <c r="AH52" i="2"/>
  <c r="AH71" i="2"/>
  <c r="AH528" i="2"/>
  <c r="AH46" i="2"/>
  <c r="AH237" i="2"/>
  <c r="AH408" i="2"/>
  <c r="AH21" i="2"/>
  <c r="AH126" i="2"/>
  <c r="AH238" i="2"/>
  <c r="AH406" i="2"/>
  <c r="AH594" i="2"/>
  <c r="AH515" i="2"/>
  <c r="AH72" i="2"/>
  <c r="AH58" i="2"/>
  <c r="AH635" i="2"/>
  <c r="AH130" i="2"/>
  <c r="AH131" i="2"/>
  <c r="AH9" i="2"/>
  <c r="AH266" i="2"/>
  <c r="AH194" i="2"/>
  <c r="AH167" i="2"/>
  <c r="AH460" i="2"/>
  <c r="AH503" i="2"/>
  <c r="AH261" i="2"/>
  <c r="AH645" i="2"/>
  <c r="AH225" i="2"/>
  <c r="AH313" i="2"/>
  <c r="AH661" i="2"/>
  <c r="AH628" i="2"/>
  <c r="AH497" i="2"/>
  <c r="AH34" i="2"/>
  <c r="AH40" i="2"/>
  <c r="AH65" i="2"/>
  <c r="AH85" i="2"/>
  <c r="AH621" i="2"/>
  <c r="AH662" i="2"/>
  <c r="AH79" i="2"/>
  <c r="AH22" i="2"/>
  <c r="AH170" i="2"/>
  <c r="AH669" i="2"/>
  <c r="AH28" i="2"/>
  <c r="AH67" i="2"/>
  <c r="AH25" i="2"/>
  <c r="AH80" i="2"/>
  <c r="AH638" i="2"/>
  <c r="AH199" i="2"/>
  <c r="AH450" i="2"/>
  <c r="AH257" i="2"/>
  <c r="AH319" i="2"/>
  <c r="AH576" i="2"/>
  <c r="AH19" i="2"/>
  <c r="AH444" i="2"/>
  <c r="AH290" i="2"/>
  <c r="AH133" i="2"/>
  <c r="AH278" i="2"/>
  <c r="AH338" i="2"/>
  <c r="AH78" i="2"/>
  <c r="AH284" i="2"/>
  <c r="AH175" i="2"/>
  <c r="AH591" i="2"/>
  <c r="AH45" i="2"/>
  <c r="AH127" i="2"/>
  <c r="AH48" i="2"/>
  <c r="AH61" i="2"/>
  <c r="AH580" i="2"/>
  <c r="AH511" i="2"/>
  <c r="AH553" i="2"/>
  <c r="AH407" i="2"/>
  <c r="AH121" i="2"/>
  <c r="AH457" i="2"/>
  <c r="AH560" i="2"/>
  <c r="AH489" i="2"/>
  <c r="AH156" i="2"/>
  <c r="AH417" i="2"/>
  <c r="AH210" i="2"/>
  <c r="AH606" i="2"/>
  <c r="AH307" i="2"/>
  <c r="AH275" i="2"/>
  <c r="AH108" i="2"/>
  <c r="AH484" i="2"/>
  <c r="AH90" i="2"/>
  <c r="AH555" i="2"/>
  <c r="AH508" i="2"/>
  <c r="AH110" i="2"/>
  <c r="AH122" i="2"/>
  <c r="AH6" i="2"/>
  <c r="AH550" i="2"/>
  <c r="AH69" i="2"/>
  <c r="AH620" i="2"/>
  <c r="AH674" i="2"/>
  <c r="AH197" i="2"/>
  <c r="AH38" i="2"/>
  <c r="AH123" i="2"/>
  <c r="AH216" i="2"/>
  <c r="AH231" i="2"/>
  <c r="AH81" i="2"/>
  <c r="AH10" i="2"/>
  <c r="AH364" i="2"/>
  <c r="AH572" i="2"/>
  <c r="AH101" i="2"/>
  <c r="AH114" i="2"/>
  <c r="AH618" i="2"/>
  <c r="AH519" i="2"/>
  <c r="AH651" i="2"/>
  <c r="AH405" i="2"/>
  <c r="AH230" i="2"/>
  <c r="AH510" i="2"/>
  <c r="AH226" i="2"/>
  <c r="AH12" i="2"/>
  <c r="AH179" i="2"/>
  <c r="AH344" i="2"/>
  <c r="AH24" i="2"/>
  <c r="AH308" i="2"/>
  <c r="AH288" i="2"/>
  <c r="AH434" i="2"/>
  <c r="AH485" i="2"/>
  <c r="AH31" i="2"/>
  <c r="AH570" i="2"/>
  <c r="AH118" i="2"/>
  <c r="AH536" i="2"/>
  <c r="AH583" i="2"/>
  <c r="AH506" i="2"/>
  <c r="AH92" i="2"/>
  <c r="AH640" i="2"/>
  <c r="AH301" i="2"/>
  <c r="AH499" i="2"/>
  <c r="AH584" i="2"/>
  <c r="AH192" i="2"/>
  <c r="AH224" i="2"/>
  <c r="AH96" i="2"/>
  <c r="AH521" i="2"/>
  <c r="AH514" i="2"/>
  <c r="AH443" i="2"/>
  <c r="AH84" i="2"/>
  <c r="AH49" i="2"/>
  <c r="AH3" i="2"/>
  <c r="AH610" i="2"/>
  <c r="AH504" i="2"/>
  <c r="AH251" i="2"/>
  <c r="AH286" i="2"/>
  <c r="AH657" i="2"/>
  <c r="AH430" i="2"/>
  <c r="AH498" i="2"/>
  <c r="AH17" i="2"/>
  <c r="AH312" i="2"/>
  <c r="AH20" i="2"/>
  <c r="AH300" i="2"/>
  <c r="AH681" i="2"/>
  <c r="AH132" i="2"/>
  <c r="AH272" i="2"/>
  <c r="AH318" i="2"/>
  <c r="AH145" i="2"/>
  <c r="AH568" i="2"/>
  <c r="AH692" i="2"/>
  <c r="AH686" i="2"/>
  <c r="AH36" i="2"/>
  <c r="AH213" i="2"/>
  <c r="AH372" i="2"/>
  <c r="AH229" i="2"/>
  <c r="AH59" i="2"/>
  <c r="AH252" i="2"/>
  <c r="AH73" i="2"/>
  <c r="AH44" i="2"/>
  <c r="AH660" i="2"/>
  <c r="AH501" i="2"/>
  <c r="AH168" i="2"/>
  <c r="AH687" i="2"/>
  <c r="AH255" i="2"/>
  <c r="AH688" i="2"/>
  <c r="AH57" i="2"/>
  <c r="AH86" i="2"/>
  <c r="AH682" i="2"/>
  <c r="AH155" i="2"/>
  <c r="AH659" i="2"/>
  <c r="AH164" i="2"/>
  <c r="AH209" i="2"/>
  <c r="AH317" i="2"/>
  <c r="AH18" i="2"/>
  <c r="AH117" i="2"/>
  <c r="AH89" i="2"/>
  <c r="AH371" i="2"/>
  <c r="AH429" i="2"/>
  <c r="AH339" i="2"/>
  <c r="AH654" i="2"/>
  <c r="AH207" i="2"/>
  <c r="AH305" i="2"/>
  <c r="AH53" i="2"/>
  <c r="AH222" i="2"/>
  <c r="AH94" i="2"/>
  <c r="AH356" i="2"/>
  <c r="AH16" i="2"/>
  <c r="AH91" i="2"/>
  <c r="AH83" i="2"/>
  <c r="AH173" i="2"/>
  <c r="AH160" i="2"/>
  <c r="AH581" i="2"/>
  <c r="AH41" i="2"/>
  <c r="AH208" i="2"/>
  <c r="AH196" i="2"/>
  <c r="AH240" i="2"/>
  <c r="AH537" i="2"/>
  <c r="AH228" i="2"/>
  <c r="AH147" i="2"/>
  <c r="AH236" i="2"/>
  <c r="AH267" i="2"/>
  <c r="AH68" i="2"/>
  <c r="AH260" i="2"/>
  <c r="AH416" i="2"/>
  <c r="AH218" i="2"/>
  <c r="AH472" i="2"/>
  <c r="AH55" i="2"/>
  <c r="AH111" i="2"/>
  <c r="AH141" i="2"/>
  <c r="AH534" i="2"/>
  <c r="AH334" i="2"/>
  <c r="AH677" i="2"/>
  <c r="AH490" i="2"/>
  <c r="AH304" i="2"/>
  <c r="AH644" i="2"/>
  <c r="AH500" i="2"/>
  <c r="AH39" i="2"/>
  <c r="AH184" i="2"/>
  <c r="AH678" i="2"/>
  <c r="AH14" i="2"/>
  <c r="AH650" i="2"/>
  <c r="AH159" i="2"/>
  <c r="AH270" i="2"/>
  <c r="AH641" i="2"/>
  <c r="AH232" i="2"/>
  <c r="AH66" i="2"/>
  <c r="AH202" i="2"/>
  <c r="AH171" i="2"/>
  <c r="AH658" i="2"/>
  <c r="AH531" i="2"/>
  <c r="AH473" i="2"/>
  <c r="AH161" i="2"/>
  <c r="AH37" i="2"/>
  <c r="AH106" i="2"/>
  <c r="AH611" i="2"/>
  <c r="AH436" i="2"/>
  <c r="AH487" i="2"/>
  <c r="AH365" i="2"/>
  <c r="AH516" i="2"/>
  <c r="AH369" i="2"/>
  <c r="AH535" i="2"/>
  <c r="AH689" i="2"/>
  <c r="AH128" i="2"/>
  <c r="AH602" i="2"/>
  <c r="AH254" i="2"/>
  <c r="AH153" i="2"/>
  <c r="AH33" i="2"/>
  <c r="C473" i="6847"/>
  <c r="Q13" i="7031"/>
  <c r="H33" i="6892" l="1"/>
  <c r="G33" i="6892" s="1"/>
  <c r="C33" i="6892" s="1"/>
  <c r="C474" i="6847"/>
  <c r="Q16" i="7031"/>
  <c r="C475" i="6847" l="1"/>
  <c r="Q17" i="7031"/>
  <c r="C476" i="6847" l="1"/>
  <c r="Q18" i="7031"/>
  <c r="C477" i="6847" l="1"/>
  <c r="Q24" i="7031"/>
  <c r="P11" i="7033"/>
  <c r="AI14" i="2" l="1"/>
  <c r="AI75" i="2"/>
  <c r="AI67" i="2"/>
  <c r="AI80" i="2"/>
  <c r="AI69" i="2"/>
  <c r="AI78" i="2"/>
  <c r="AI109" i="2"/>
  <c r="AI119" i="2"/>
  <c r="AI591" i="2"/>
  <c r="AI92" i="2"/>
  <c r="AI13" i="2"/>
  <c r="AI21" i="2"/>
  <c r="AI655" i="2"/>
  <c r="AI567" i="2"/>
  <c r="AI662" i="2"/>
  <c r="AI33" i="2"/>
  <c r="AI651" i="2"/>
  <c r="AI406" i="2"/>
  <c r="AI314" i="2"/>
  <c r="AI28" i="2"/>
  <c r="AI588" i="2"/>
  <c r="AI42" i="2"/>
  <c r="AI407" i="2"/>
  <c r="AI228" i="2"/>
  <c r="AI369" i="2"/>
  <c r="AI622" i="2"/>
  <c r="AI355" i="2"/>
  <c r="AI163" i="2"/>
  <c r="AI170" i="2"/>
  <c r="AI515" i="2"/>
  <c r="AI366" i="2"/>
  <c r="AI160" i="2"/>
  <c r="AI375" i="2"/>
  <c r="AI179" i="2"/>
  <c r="AI324" i="2"/>
  <c r="AI205" i="2"/>
  <c r="AI94" i="2"/>
  <c r="AI569" i="2"/>
  <c r="AI572" i="2"/>
  <c r="AI571" i="2"/>
  <c r="AI644" i="2"/>
  <c r="AI39" i="2"/>
  <c r="AI506" i="2"/>
  <c r="AI108" i="2"/>
  <c r="AI629" i="2"/>
  <c r="AI34" i="2"/>
  <c r="AI611" i="2"/>
  <c r="AI519" i="2"/>
  <c r="AI208" i="2"/>
  <c r="AI4" i="2"/>
  <c r="AI275" i="2"/>
  <c r="AI222" i="2"/>
  <c r="AI12" i="2"/>
  <c r="AI213" i="2"/>
  <c r="AI312" i="2"/>
  <c r="AI37" i="2"/>
  <c r="AI372" i="2"/>
  <c r="AI681" i="2"/>
  <c r="AI122" i="2"/>
  <c r="AI102" i="2"/>
  <c r="AI188" i="2"/>
  <c r="AI574" i="2"/>
  <c r="AI138" i="2"/>
  <c r="AI344" i="2"/>
  <c r="AI658" i="2"/>
  <c r="AI165" i="2"/>
  <c r="AI323" i="2"/>
  <c r="AI678" i="2"/>
  <c r="AI257" i="2"/>
  <c r="AI508" i="2"/>
  <c r="AI584" i="2"/>
  <c r="AI354" i="2"/>
  <c r="AI240" i="2"/>
  <c r="AI220" i="2"/>
  <c r="AI405" i="2"/>
  <c r="AI230" i="2"/>
  <c r="AI659" i="2"/>
  <c r="AI207" i="2"/>
  <c r="AI620" i="2"/>
  <c r="AI26" i="2"/>
  <c r="AI605" i="2"/>
  <c r="AI360" i="2"/>
  <c r="AI689" i="2"/>
  <c r="AI448" i="2"/>
  <c r="AI646" i="2"/>
  <c r="AI171" i="2"/>
  <c r="AI593" i="2"/>
  <c r="AI270" i="2"/>
  <c r="AI107" i="2"/>
  <c r="AI417" i="2"/>
  <c r="AI610" i="2"/>
  <c r="AI311" i="2"/>
  <c r="AI570" i="2"/>
  <c r="AI636" i="2"/>
  <c r="AI267" i="2"/>
  <c r="AI487" i="2"/>
  <c r="AI309" i="2"/>
  <c r="AI8" i="2"/>
  <c r="AI410" i="2"/>
  <c r="AI537" i="2"/>
  <c r="AI211" i="2"/>
  <c r="AI210" i="2"/>
  <c r="AI534" i="2"/>
  <c r="AI266" i="2"/>
  <c r="AI144" i="2"/>
  <c r="AI112" i="2"/>
  <c r="AI460" i="2"/>
  <c r="AI115" i="2"/>
  <c r="AI6" i="2"/>
  <c r="AI560" i="2"/>
  <c r="AI685" i="2"/>
  <c r="AI338" i="2"/>
  <c r="AI45" i="2"/>
  <c r="AI365" i="2"/>
  <c r="AI500" i="2"/>
  <c r="AI113" i="2"/>
  <c r="AI462" i="2"/>
  <c r="AI635" i="2"/>
  <c r="AI53" i="2"/>
  <c r="AI106" i="2"/>
  <c r="AI263" i="2"/>
  <c r="AI673" i="2"/>
  <c r="AI221" i="2"/>
  <c r="AI282" i="2"/>
  <c r="AI133" i="2"/>
  <c r="AI374" i="2"/>
  <c r="AI79" i="2"/>
  <c r="AI61" i="2"/>
  <c r="AI167" i="2"/>
  <c r="AI155" i="2"/>
  <c r="AI501" i="2"/>
  <c r="AI690" i="2"/>
  <c r="AI364" i="2"/>
  <c r="AI58" i="2"/>
  <c r="AI120" i="2"/>
  <c r="AI36" i="2"/>
  <c r="AI290" i="2"/>
  <c r="AI650" i="2"/>
  <c r="AI264" i="2"/>
  <c r="AI76" i="2"/>
  <c r="AI173" i="2"/>
  <c r="AI278" i="2"/>
  <c r="AI98" i="2"/>
  <c r="AI305" i="2"/>
  <c r="AI451" i="2"/>
  <c r="AI40" i="2"/>
  <c r="AI429" i="2"/>
  <c r="AI3" i="2"/>
  <c r="AI130" i="2"/>
  <c r="AI185" i="2"/>
  <c r="AI581" i="2"/>
  <c r="AI232" i="2"/>
  <c r="AI556" i="2"/>
  <c r="AI46" i="2"/>
  <c r="AI197" i="2"/>
  <c r="AI632" i="2"/>
  <c r="AI511" i="2"/>
  <c r="AI640" i="2"/>
  <c r="AI117" i="2"/>
  <c r="AI654" i="2"/>
  <c r="AI250" i="2"/>
  <c r="AI10" i="2"/>
  <c r="AI252" i="2"/>
  <c r="AI550" i="2"/>
  <c r="AI84" i="2"/>
  <c r="AI450" i="2"/>
  <c r="AI446" i="2"/>
  <c r="AI215" i="2"/>
  <c r="AI434" i="2"/>
  <c r="AI669" i="2"/>
  <c r="AI77" i="2"/>
  <c r="AI621" i="2"/>
  <c r="AI223" i="2"/>
  <c r="AI168" i="2"/>
  <c r="AI653" i="2"/>
  <c r="AI225" i="2"/>
  <c r="AI43" i="2"/>
  <c r="AI641" i="2"/>
  <c r="AI147" i="2"/>
  <c r="AI272" i="2"/>
  <c r="AI373" i="2"/>
  <c r="AI245" i="2"/>
  <c r="AI458" i="2"/>
  <c r="AI603" i="2"/>
  <c r="AI70" i="2"/>
  <c r="AI691" i="2"/>
  <c r="AI93" i="2"/>
  <c r="AI507" i="2"/>
  <c r="AI553" i="2"/>
  <c r="AI89" i="2"/>
  <c r="AI218" i="2"/>
  <c r="AI49" i="2"/>
  <c r="AI300" i="2"/>
  <c r="AI31" i="2"/>
  <c r="AI327" i="2"/>
  <c r="AI283" i="2"/>
  <c r="AI488" i="2"/>
  <c r="AI123" i="2"/>
  <c r="AI51" i="2"/>
  <c r="AI128" i="2"/>
  <c r="AI175" i="2"/>
  <c r="AI607" i="2"/>
  <c r="AI15" i="2"/>
  <c r="AI317" i="2"/>
  <c r="AI206" i="2"/>
  <c r="AI281" i="2"/>
  <c r="AI195" i="2"/>
  <c r="AI164" i="2"/>
  <c r="AI111" i="2"/>
  <c r="AI201" i="2"/>
  <c r="AI457" i="2"/>
  <c r="AI127" i="2"/>
  <c r="AI628" i="2"/>
  <c r="AI304" i="2"/>
  <c r="AI638" i="2"/>
  <c r="AI169" i="2"/>
  <c r="AI661" i="2"/>
  <c r="AI59" i="2"/>
  <c r="AI576" i="2"/>
  <c r="AI72" i="2"/>
  <c r="AI579" i="2"/>
  <c r="AI286" i="2"/>
  <c r="AI121" i="2"/>
  <c r="AI124" i="2"/>
  <c r="AI490" i="2"/>
  <c r="AI134" i="2"/>
  <c r="AI316" i="2"/>
  <c r="AI63" i="2"/>
  <c r="AI244" i="2"/>
  <c r="AI260" i="2"/>
  <c r="AI64" i="2"/>
  <c r="AI83" i="2"/>
  <c r="AI527" i="2"/>
  <c r="AI546" i="2"/>
  <c r="AI310" i="2"/>
  <c r="AI580" i="2"/>
  <c r="AI518" i="2"/>
  <c r="AI400" i="2"/>
  <c r="AI88" i="2"/>
  <c r="AI504" i="2"/>
  <c r="AI334" i="2"/>
  <c r="AI29" i="2"/>
  <c r="AI258" i="2"/>
  <c r="AI409" i="2"/>
  <c r="AI261" i="2"/>
  <c r="AI237" i="2"/>
  <c r="AI489" i="2"/>
  <c r="AI186" i="2"/>
  <c r="AI16" i="2"/>
  <c r="AI41" i="2"/>
  <c r="AI236" i="2"/>
  <c r="AI356" i="2"/>
  <c r="AI194" i="2"/>
  <c r="AI104" i="2"/>
  <c r="AI229" i="2"/>
  <c r="AI18" i="2"/>
  <c r="AI103" i="2"/>
  <c r="AI568" i="2"/>
  <c r="AI251" i="2"/>
  <c r="AI196" i="2"/>
  <c r="AI135" i="2"/>
  <c r="AI268" i="2"/>
  <c r="AI301" i="2"/>
  <c r="AI180" i="2"/>
  <c r="AI408" i="2"/>
  <c r="AI594" i="2"/>
  <c r="AI55" i="2"/>
  <c r="AI319" i="2"/>
  <c r="AI145" i="2"/>
  <c r="AI96" i="2"/>
  <c r="AI199" i="2"/>
  <c r="AI419" i="2"/>
  <c r="AI510" i="2"/>
  <c r="AI56" i="2"/>
  <c r="AI292" i="2"/>
  <c r="AI582" i="2"/>
  <c r="AI639" i="2"/>
  <c r="AI140" i="2"/>
  <c r="AI538" i="2"/>
  <c r="AI555" i="2"/>
  <c r="AI485" i="2"/>
  <c r="AI101" i="2"/>
  <c r="AI367" i="2"/>
  <c r="AI498" i="2"/>
  <c r="AI146" i="2"/>
  <c r="AI363" i="2"/>
  <c r="AI269" i="2"/>
  <c r="AI634" i="2"/>
  <c r="AI308" i="2"/>
  <c r="AI279" i="2"/>
  <c r="AI484" i="2"/>
  <c r="AI318" i="2"/>
  <c r="AI25" i="2"/>
  <c r="AI216" i="2"/>
  <c r="AI139" i="2"/>
  <c r="AI48" i="2"/>
  <c r="AI116" i="2"/>
  <c r="AI330" i="2"/>
  <c r="AI238" i="2"/>
  <c r="AI50" i="2"/>
  <c r="AI674" i="2"/>
  <c r="AI682" i="2"/>
  <c r="AI224" i="2"/>
  <c r="AI54" i="2"/>
  <c r="AI299" i="2"/>
  <c r="AI30" i="2"/>
  <c r="AI449" i="2"/>
  <c r="AI125" i="2"/>
  <c r="AI87" i="2"/>
  <c r="AI514" i="2"/>
  <c r="AI114" i="2"/>
  <c r="AI97" i="2"/>
  <c r="AI531" i="2"/>
  <c r="AI177" i="2"/>
  <c r="AI645" i="2"/>
  <c r="AI35" i="2"/>
  <c r="AI602" i="2"/>
  <c r="AI71" i="2"/>
  <c r="AI573" i="2"/>
  <c r="AI118" i="2"/>
  <c r="AI131" i="2"/>
  <c r="AI535" i="2"/>
  <c r="AI23" i="2"/>
  <c r="AI60" i="2"/>
  <c r="AI657" i="2"/>
  <c r="AI126" i="2"/>
  <c r="AI82" i="2"/>
  <c r="AI687" i="2"/>
  <c r="AI86" i="2"/>
  <c r="AI66" i="2"/>
  <c r="AI404" i="2"/>
  <c r="AI226" i="2"/>
  <c r="AI618" i="2"/>
  <c r="AI11" i="2"/>
  <c r="AI473" i="2"/>
  <c r="AI395" i="2"/>
  <c r="AI203" i="2"/>
  <c r="AI288" i="2"/>
  <c r="AI47" i="2"/>
  <c r="AI202" i="2"/>
  <c r="AI362" i="2"/>
  <c r="AI38" i="2"/>
  <c r="AI528" i="2"/>
  <c r="AI444" i="2"/>
  <c r="AI62" i="2"/>
  <c r="AI7" i="2"/>
  <c r="AI255" i="2"/>
  <c r="AI68" i="2"/>
  <c r="AI174" i="2"/>
  <c r="AI73" i="2"/>
  <c r="AI153" i="2"/>
  <c r="AI271" i="2"/>
  <c r="AI110" i="2"/>
  <c r="AI214" i="2"/>
  <c r="AI474" i="2"/>
  <c r="AI141" i="2"/>
  <c r="AI209" i="2"/>
  <c r="AI32" i="2"/>
  <c r="AI132" i="2"/>
  <c r="AI277" i="2"/>
  <c r="AI339" i="2"/>
  <c r="AI24" i="2"/>
  <c r="AI129" i="2"/>
  <c r="AI445" i="2"/>
  <c r="AI231" i="2"/>
  <c r="AI619" i="2"/>
  <c r="AI601" i="2"/>
  <c r="AI436" i="2"/>
  <c r="AI280" i="2"/>
  <c r="AI307" i="2"/>
  <c r="AI686" i="2"/>
  <c r="AI17" i="2"/>
  <c r="AI521" i="2"/>
  <c r="AI443" i="2"/>
  <c r="AI91" i="2"/>
  <c r="AI563" i="2"/>
  <c r="AI552" i="2"/>
  <c r="AI692" i="2"/>
  <c r="AI430" i="2"/>
  <c r="AI371" i="2"/>
  <c r="AI524" i="2"/>
  <c r="AI315" i="2"/>
  <c r="AI85" i="2"/>
  <c r="AI20" i="2"/>
  <c r="AI313" i="2"/>
  <c r="AI285" i="2"/>
  <c r="AI416" i="2"/>
  <c r="AI329" i="2"/>
  <c r="AI273" i="2"/>
  <c r="AI660" i="2"/>
  <c r="AI472" i="2"/>
  <c r="AI516" i="2"/>
  <c r="AI497" i="2"/>
  <c r="AI100" i="2"/>
  <c r="AI105" i="2"/>
  <c r="AI565" i="2"/>
  <c r="AI137" i="2"/>
  <c r="AI90" i="2"/>
  <c r="AI99" i="2"/>
  <c r="AI65" i="2"/>
  <c r="AI5" i="2"/>
  <c r="AI57" i="2"/>
  <c r="AI22" i="2"/>
  <c r="AI688" i="2"/>
  <c r="AI159" i="2"/>
  <c r="AI677" i="2"/>
  <c r="AI503" i="2"/>
  <c r="AI198" i="2"/>
  <c r="AI156" i="2"/>
  <c r="AI253" i="2"/>
  <c r="AI74" i="2"/>
  <c r="AI606" i="2"/>
  <c r="AI536" i="2"/>
  <c r="AI284" i="2"/>
  <c r="AI95" i="2"/>
  <c r="AI81" i="2"/>
  <c r="AI368" i="2"/>
  <c r="AI499" i="2"/>
  <c r="AI254" i="2"/>
  <c r="AI684" i="2"/>
  <c r="AI161" i="2"/>
  <c r="AI52" i="2"/>
  <c r="AI44" i="2"/>
  <c r="AI583" i="2"/>
  <c r="AI184" i="2"/>
  <c r="AI349" i="2"/>
  <c r="AI19" i="2"/>
  <c r="AI343" i="2"/>
  <c r="AI192" i="2"/>
  <c r="AI27" i="2"/>
  <c r="C478" i="6847"/>
  <c r="P16" i="7051" s="1"/>
  <c r="Q25" i="7031"/>
  <c r="AQ31" i="2" l="1"/>
  <c r="C479" i="6847"/>
  <c r="Q27" i="7031"/>
  <c r="P16" i="7034"/>
  <c r="H34" i="6892"/>
  <c r="G34" i="6892" l="1"/>
  <c r="C34" i="6892" s="1"/>
  <c r="C480" i="6847"/>
  <c r="Q28" i="7031"/>
  <c r="C481" i="6847" l="1"/>
  <c r="Q29" i="7031"/>
  <c r="C482" i="6847" l="1"/>
  <c r="I19" i="7043"/>
  <c r="Q31" i="7031"/>
  <c r="C483" i="6847" l="1"/>
  <c r="Q33" i="7031"/>
  <c r="C484" i="6847" l="1"/>
  <c r="Q36" i="7031"/>
  <c r="C485" i="6847" l="1"/>
  <c r="Q37" i="7031"/>
  <c r="M5" i="2" l="1"/>
  <c r="M13" i="2"/>
  <c r="M4" i="2"/>
  <c r="M14" i="2"/>
  <c r="M71" i="2"/>
  <c r="M74" i="2"/>
  <c r="M82" i="2"/>
  <c r="M167" i="2"/>
  <c r="M195" i="2"/>
  <c r="M55" i="2"/>
  <c r="M329" i="2"/>
  <c r="M430" i="2"/>
  <c r="M139" i="2"/>
  <c r="M127" i="2"/>
  <c r="M64" i="2"/>
  <c r="M678" i="2"/>
  <c r="M122" i="2"/>
  <c r="M156" i="2"/>
  <c r="M594" i="2"/>
  <c r="M165" i="2"/>
  <c r="M94" i="2"/>
  <c r="M75" i="2"/>
  <c r="M98" i="2"/>
  <c r="M81" i="2"/>
  <c r="M279" i="2"/>
  <c r="M688" i="2"/>
  <c r="M169" i="2"/>
  <c r="M416" i="2"/>
  <c r="M580" i="2"/>
  <c r="M267" i="2"/>
  <c r="M164" i="2"/>
  <c r="M44" i="2"/>
  <c r="M443" i="2"/>
  <c r="M628" i="2"/>
  <c r="M534" i="2"/>
  <c r="M661" i="2"/>
  <c r="M409" i="2"/>
  <c r="M28" i="2"/>
  <c r="M270" i="2"/>
  <c r="M252" i="2"/>
  <c r="M255" i="2"/>
  <c r="M109" i="2"/>
  <c r="M226" i="2"/>
  <c r="M632" i="2"/>
  <c r="M268" i="2"/>
  <c r="M125" i="2"/>
  <c r="M451" i="2"/>
  <c r="M161" i="2"/>
  <c r="M644" i="2"/>
  <c r="M140" i="2"/>
  <c r="M406" i="2"/>
  <c r="M225" i="2"/>
  <c r="M515" i="2"/>
  <c r="M220" i="2"/>
  <c r="M33" i="2"/>
  <c r="M645" i="2"/>
  <c r="M408" i="2"/>
  <c r="M360" i="2"/>
  <c r="M395" i="2"/>
  <c r="M70" i="2"/>
  <c r="M277" i="2"/>
  <c r="M6" i="2"/>
  <c r="M146" i="2"/>
  <c r="M106" i="2"/>
  <c r="M659" i="2"/>
  <c r="M130" i="2"/>
  <c r="M484" i="2"/>
  <c r="M285" i="2"/>
  <c r="M174" i="2"/>
  <c r="M309" i="2"/>
  <c r="M307" i="2"/>
  <c r="M636" i="2"/>
  <c r="M574" i="2"/>
  <c r="M78" i="2"/>
  <c r="M356" i="2"/>
  <c r="M560" i="2"/>
  <c r="M593" i="2"/>
  <c r="M124" i="2"/>
  <c r="M657" i="2"/>
  <c r="M63" i="2"/>
  <c r="M457" i="2"/>
  <c r="M602" i="2"/>
  <c r="M168" i="2"/>
  <c r="M305" i="2"/>
  <c r="M300" i="2"/>
  <c r="M72" i="2"/>
  <c r="M640" i="2"/>
  <c r="M132" i="2"/>
  <c r="M573" i="2"/>
  <c r="M673" i="2"/>
  <c r="M269" i="2"/>
  <c r="M20" i="2"/>
  <c r="M610" i="2"/>
  <c r="M19" i="2"/>
  <c r="M62" i="2"/>
  <c r="M304" i="2"/>
  <c r="M535" i="2"/>
  <c r="M339" i="2"/>
  <c r="M620" i="2"/>
  <c r="M501" i="2"/>
  <c r="M11" i="2"/>
  <c r="M232" i="2"/>
  <c r="M30" i="2"/>
  <c r="M691" i="2"/>
  <c r="M237" i="2"/>
  <c r="M40" i="2"/>
  <c r="M26" i="2"/>
  <c r="M135" i="2"/>
  <c r="M271" i="2"/>
  <c r="M654" i="2"/>
  <c r="M160" i="2"/>
  <c r="M224" i="2"/>
  <c r="M684" i="2"/>
  <c r="M264" i="2"/>
  <c r="M32" i="2"/>
  <c r="M570" i="2"/>
  <c r="M27" i="2"/>
  <c r="M88" i="2"/>
  <c r="M80" i="2"/>
  <c r="M301" i="2"/>
  <c r="M355" i="2"/>
  <c r="M524" i="2"/>
  <c r="M258" i="2"/>
  <c r="M434" i="2"/>
  <c r="M56" i="2"/>
  <c r="M170" i="2"/>
  <c r="M206" i="2"/>
  <c r="M660" i="2"/>
  <c r="M310" i="2"/>
  <c r="M638" i="2"/>
  <c r="M236" i="2"/>
  <c r="M192" i="2"/>
  <c r="M198" i="2"/>
  <c r="M184" i="2"/>
  <c r="M228" i="2"/>
  <c r="M531" i="2"/>
  <c r="M116" i="2"/>
  <c r="M474" i="2"/>
  <c r="M251" i="2"/>
  <c r="M229" i="2"/>
  <c r="M685" i="2"/>
  <c r="M555" i="2"/>
  <c r="M53" i="2"/>
  <c r="M231" i="2"/>
  <c r="M123" i="2"/>
  <c r="M290" i="2"/>
  <c r="M49" i="2"/>
  <c r="M97" i="2"/>
  <c r="M197" i="2"/>
  <c r="M263" i="2"/>
  <c r="M553" i="2"/>
  <c r="M582" i="2"/>
  <c r="M516" i="2"/>
  <c r="M79" i="2"/>
  <c r="M488" i="2"/>
  <c r="M185" i="2"/>
  <c r="M550" i="2"/>
  <c r="M90" i="2"/>
  <c r="M117" i="2"/>
  <c r="M677" i="2"/>
  <c r="M18" i="2"/>
  <c r="M338" i="2"/>
  <c r="M22" i="2"/>
  <c r="M199" i="2"/>
  <c r="M429" i="2"/>
  <c r="M257" i="2"/>
  <c r="M458" i="2"/>
  <c r="M133" i="2"/>
  <c r="M3" i="2"/>
  <c r="M121" i="2"/>
  <c r="M12" i="2"/>
  <c r="M681" i="2"/>
  <c r="M317" i="2"/>
  <c r="M690" i="2"/>
  <c r="M104" i="2"/>
  <c r="M34" i="2"/>
  <c r="M37" i="2"/>
  <c r="M91" i="2"/>
  <c r="M349" i="2"/>
  <c r="M314" i="2"/>
  <c r="M126" i="2"/>
  <c r="M372" i="2"/>
  <c r="M584" i="2"/>
  <c r="M214" i="2"/>
  <c r="M186" i="2"/>
  <c r="M85" i="2"/>
  <c r="M39" i="2"/>
  <c r="M364" i="2"/>
  <c r="M137" i="2"/>
  <c r="M211" i="2"/>
  <c r="M111" i="2"/>
  <c r="M319" i="2"/>
  <c r="M173" i="2"/>
  <c r="M354" i="2"/>
  <c r="M266" i="2"/>
  <c r="M371" i="2"/>
  <c r="M208" i="2"/>
  <c r="M47" i="2"/>
  <c r="M66" i="2"/>
  <c r="M35" i="2"/>
  <c r="M499" i="2"/>
  <c r="M330" i="2"/>
  <c r="M201" i="2"/>
  <c r="M568" i="2"/>
  <c r="M362" i="2"/>
  <c r="M527" i="2"/>
  <c r="M606" i="2"/>
  <c r="M207" i="2"/>
  <c r="M93" i="2"/>
  <c r="M43" i="2"/>
  <c r="M54" i="2"/>
  <c r="M510" i="2"/>
  <c r="M436" i="2"/>
  <c r="M118" i="2"/>
  <c r="M87" i="2"/>
  <c r="M344" i="2"/>
  <c r="M311" i="2"/>
  <c r="M521" i="2"/>
  <c r="M216" i="2"/>
  <c r="M112" i="2"/>
  <c r="M565" i="2"/>
  <c r="M646" i="2"/>
  <c r="M292" i="2"/>
  <c r="M129" i="2"/>
  <c r="M42" i="2"/>
  <c r="M689" i="2"/>
  <c r="M669" i="2"/>
  <c r="M50" i="2"/>
  <c r="M92" i="2"/>
  <c r="M281" i="2"/>
  <c r="M230" i="2"/>
  <c r="M634" i="2"/>
  <c r="M99" i="2"/>
  <c r="M260" i="2"/>
  <c r="M651" i="2"/>
  <c r="M629" i="2"/>
  <c r="M107" i="2"/>
  <c r="M556" i="2"/>
  <c r="M622" i="2"/>
  <c r="M31" i="2"/>
  <c r="M460" i="2"/>
  <c r="M315" i="2"/>
  <c r="M175" i="2"/>
  <c r="M487" i="2"/>
  <c r="M60" i="2"/>
  <c r="M196" i="2"/>
  <c r="M500" i="2"/>
  <c r="M282" i="2"/>
  <c r="M213" i="2"/>
  <c r="M318" i="2"/>
  <c r="M145" i="2"/>
  <c r="M581" i="2"/>
  <c r="M528" i="2"/>
  <c r="M313" i="2"/>
  <c r="M682" i="2"/>
  <c r="M498" i="2"/>
  <c r="M188" i="2"/>
  <c r="M113" i="2"/>
  <c r="M57" i="2"/>
  <c r="M222" i="2"/>
  <c r="M607" i="2"/>
  <c r="M508" i="2"/>
  <c r="M23" i="2"/>
  <c r="M48" i="2"/>
  <c r="M77" i="2"/>
  <c r="M511" i="2"/>
  <c r="M17" i="2"/>
  <c r="M299" i="2"/>
  <c r="M96" i="2"/>
  <c r="M635" i="2"/>
  <c r="M503" i="2"/>
  <c r="M238" i="2"/>
  <c r="M686" i="2"/>
  <c r="M128" i="2"/>
  <c r="M95" i="2"/>
  <c r="M261" i="2"/>
  <c r="M38" i="2"/>
  <c r="M25" i="2"/>
  <c r="M618" i="2"/>
  <c r="M159" i="2"/>
  <c r="M284" i="2"/>
  <c r="M24" i="2"/>
  <c r="M405" i="2"/>
  <c r="M180" i="2"/>
  <c r="M138" i="2"/>
  <c r="M603" i="2"/>
  <c r="M366" i="2"/>
  <c r="M114" i="2"/>
  <c r="M223" i="2"/>
  <c r="M567" i="2"/>
  <c r="M658" i="2"/>
  <c r="M490" i="2"/>
  <c r="M569" i="2"/>
  <c r="M29" i="2"/>
  <c r="M250" i="2"/>
  <c r="M365" i="2"/>
  <c r="M674" i="2"/>
  <c r="M473" i="2"/>
  <c r="M641" i="2"/>
  <c r="M68" i="2"/>
  <c r="M203" i="2"/>
  <c r="M343" i="2"/>
  <c r="M444" i="2"/>
  <c r="M323" i="2"/>
  <c r="M286" i="2"/>
  <c r="M579" i="2"/>
  <c r="M650" i="2"/>
  <c r="M59" i="2"/>
  <c r="M240" i="2"/>
  <c r="M324" i="2"/>
  <c r="M407" i="2"/>
  <c r="M177" i="2"/>
  <c r="M519" i="2"/>
  <c r="M275" i="2"/>
  <c r="M489" i="2"/>
  <c r="M278" i="2"/>
  <c r="M108" i="2"/>
  <c r="M209" i="2"/>
  <c r="M119" i="2"/>
  <c r="M61" i="2"/>
  <c r="M69" i="2"/>
  <c r="M404" i="2"/>
  <c r="M621" i="2"/>
  <c r="M417" i="2"/>
  <c r="M52" i="2"/>
  <c r="M692" i="2"/>
  <c r="M316" i="2"/>
  <c r="M367" i="2"/>
  <c r="M369" i="2"/>
  <c r="M374" i="2"/>
  <c r="M73" i="2"/>
  <c r="M583" i="2"/>
  <c r="M153" i="2"/>
  <c r="M518" i="2"/>
  <c r="M507" i="2"/>
  <c r="M84" i="2"/>
  <c r="M591" i="2"/>
  <c r="M400" i="2"/>
  <c r="M504" i="2"/>
  <c r="M76" i="2"/>
  <c r="M576" i="2"/>
  <c r="M253" i="2"/>
  <c r="M662" i="2"/>
  <c r="M103" i="2"/>
  <c r="M141" i="2"/>
  <c r="M134" i="2"/>
  <c r="M147" i="2"/>
  <c r="M105" i="2"/>
  <c r="M86" i="2"/>
  <c r="M497" i="2"/>
  <c r="M100" i="2"/>
  <c r="M131" i="2"/>
  <c r="M215" i="2"/>
  <c r="M110" i="2"/>
  <c r="M221" i="2"/>
  <c r="M312" i="2"/>
  <c r="M46" i="2"/>
  <c r="M611" i="2"/>
  <c r="M462" i="2"/>
  <c r="M83" i="2"/>
  <c r="M446" i="2"/>
  <c r="M36" i="2"/>
  <c r="M572" i="2"/>
  <c r="M210" i="2"/>
  <c r="M445" i="2"/>
  <c r="M218" i="2"/>
  <c r="M308" i="2"/>
  <c r="M639" i="2"/>
  <c r="M273" i="2"/>
  <c r="M514" i="2"/>
  <c r="M45" i="2"/>
  <c r="M334" i="2"/>
  <c r="M368" i="2"/>
  <c r="M51" i="2"/>
  <c r="M373" i="2"/>
  <c r="M171" i="2"/>
  <c r="M450" i="2"/>
  <c r="M283" i="2"/>
  <c r="M605" i="2"/>
  <c r="M410" i="2"/>
  <c r="M653" i="2"/>
  <c r="M687" i="2"/>
  <c r="M327" i="2"/>
  <c r="M205" i="2"/>
  <c r="M537" i="2"/>
  <c r="M655" i="2"/>
  <c r="M179" i="2"/>
  <c r="M65" i="2"/>
  <c r="M538" i="2"/>
  <c r="M21" i="2"/>
  <c r="M67" i="2"/>
  <c r="M101" i="2"/>
  <c r="M601" i="2"/>
  <c r="M102" i="2"/>
  <c r="M552" i="2"/>
  <c r="M472" i="2"/>
  <c r="M58" i="2"/>
  <c r="M89" i="2"/>
  <c r="M571" i="2"/>
  <c r="M115" i="2"/>
  <c r="M155" i="2"/>
  <c r="M9" i="2"/>
  <c r="M588" i="2"/>
  <c r="M619" i="2"/>
  <c r="M506" i="2"/>
  <c r="M288" i="2"/>
  <c r="M194" i="2"/>
  <c r="M254" i="2"/>
  <c r="M485" i="2"/>
  <c r="M202" i="2"/>
  <c r="M144" i="2"/>
  <c r="M536" i="2"/>
  <c r="M41" i="2"/>
  <c r="M363" i="2"/>
  <c r="M272" i="2"/>
  <c r="M563" i="2"/>
  <c r="C486" i="6847"/>
  <c r="Q3" i="7030"/>
  <c r="C487" i="6847" l="1"/>
  <c r="Q5" i="7030"/>
  <c r="H11" i="6892"/>
  <c r="G11" i="6892" s="1"/>
  <c r="C488" i="6847" l="1"/>
  <c r="Q6" i="7030"/>
  <c r="M43" i="6850" s="1"/>
  <c r="M94" i="6850" l="1"/>
  <c r="M95" i="6850"/>
  <c r="M60" i="6850"/>
  <c r="M51" i="6850"/>
  <c r="M69" i="6850"/>
  <c r="M54" i="6850"/>
  <c r="M82" i="6850"/>
  <c r="M74" i="6850"/>
  <c r="M64" i="6850"/>
  <c r="M78" i="6850"/>
  <c r="M76" i="6850"/>
  <c r="M62" i="6850"/>
  <c r="M73" i="6850"/>
  <c r="M58" i="6850"/>
  <c r="M56" i="6850"/>
  <c r="M66" i="6850"/>
  <c r="M84" i="6850"/>
  <c r="M80" i="6850"/>
  <c r="M39" i="6850"/>
  <c r="M63" i="6850"/>
  <c r="M83" i="6850"/>
  <c r="M85" i="6850"/>
  <c r="M53" i="6850"/>
  <c r="M71" i="6850"/>
  <c r="M70" i="6850"/>
  <c r="M72" i="6850"/>
  <c r="M5" i="6850"/>
  <c r="M37" i="6850"/>
  <c r="M8" i="6850"/>
  <c r="C489" i="6847"/>
  <c r="P6" i="7034"/>
  <c r="M3" i="6850"/>
  <c r="M23" i="6850"/>
  <c r="M24" i="6850"/>
  <c r="M79" i="6850"/>
  <c r="M42" i="6850"/>
  <c r="M91" i="6850"/>
  <c r="M34" i="6850"/>
  <c r="M18" i="6850"/>
  <c r="M55" i="6850"/>
  <c r="M65" i="6850"/>
  <c r="M77" i="6850"/>
  <c r="M40" i="6850"/>
  <c r="M48" i="6850"/>
  <c r="M6" i="6850"/>
  <c r="M68" i="6850"/>
  <c r="M21" i="6850"/>
  <c r="M59" i="6850"/>
  <c r="M26" i="6850"/>
  <c r="M19" i="6850"/>
  <c r="M50" i="6850"/>
  <c r="M9" i="6850"/>
  <c r="M33" i="6850"/>
  <c r="M57" i="6850"/>
  <c r="M87" i="6850"/>
  <c r="M44" i="6850"/>
  <c r="M12" i="6850"/>
  <c r="M22" i="6850"/>
  <c r="M28" i="6850"/>
  <c r="M14" i="6850"/>
  <c r="M11" i="6850"/>
  <c r="M46" i="6850"/>
  <c r="M90" i="6850"/>
  <c r="M20" i="6850"/>
  <c r="M15" i="6850"/>
  <c r="M88" i="6850"/>
  <c r="M27" i="6850"/>
  <c r="M61" i="6850"/>
  <c r="M93" i="6850"/>
  <c r="M38" i="6850"/>
  <c r="M7" i="6850"/>
  <c r="M13" i="6850"/>
  <c r="M4" i="6850"/>
  <c r="M49" i="6850"/>
  <c r="M81" i="6850"/>
  <c r="M52" i="6850"/>
  <c r="M16" i="6850"/>
  <c r="M47" i="6850"/>
  <c r="M86" i="6850"/>
  <c r="M29" i="6850"/>
  <c r="M30" i="6850"/>
  <c r="M45" i="6850"/>
  <c r="M41" i="6850"/>
  <c r="M92" i="6850"/>
  <c r="M96" i="6850"/>
  <c r="M35" i="6850"/>
  <c r="M10" i="6850"/>
  <c r="M32" i="6850"/>
  <c r="M25" i="6850"/>
  <c r="M89" i="6850"/>
  <c r="M67" i="6850"/>
  <c r="E11" i="6892" l="1"/>
  <c r="D11" i="6892" s="1"/>
  <c r="C11" i="6892" s="1"/>
  <c r="AJ16" i="2"/>
  <c r="AJ58" i="2"/>
  <c r="AJ15" i="2"/>
  <c r="C490" i="6847"/>
  <c r="P13" i="7034"/>
  <c r="C491" i="6847" l="1"/>
  <c r="P14" i="7034"/>
  <c r="AJ32" i="2" l="1"/>
  <c r="AJ30" i="2"/>
  <c r="C492" i="6847"/>
  <c r="M13" i="7045"/>
  <c r="AD18" i="7041"/>
  <c r="P24" i="7034"/>
  <c r="AJ500" i="2" s="1"/>
  <c r="AJ114" i="2" l="1"/>
  <c r="AJ4" i="2"/>
  <c r="AJ71" i="2"/>
  <c r="AJ237" i="2"/>
  <c r="AJ74" i="2"/>
  <c r="AJ35" i="2"/>
  <c r="AJ105" i="2"/>
  <c r="AJ449" i="2"/>
  <c r="AJ448" i="2"/>
  <c r="AJ13" i="2"/>
  <c r="AJ26" i="2"/>
  <c r="AJ132" i="2"/>
  <c r="AJ47" i="2"/>
  <c r="AJ280" i="2"/>
  <c r="AJ84" i="2"/>
  <c r="AJ371" i="2"/>
  <c r="AJ232" i="2"/>
  <c r="AJ288" i="2"/>
  <c r="AJ6" i="2"/>
  <c r="AJ400" i="2"/>
  <c r="AJ144" i="2"/>
  <c r="AJ375" i="2"/>
  <c r="AJ657" i="2"/>
  <c r="AJ535" i="2"/>
  <c r="AJ638" i="2"/>
  <c r="AJ59" i="2"/>
  <c r="AJ508" i="2"/>
  <c r="AJ602" i="2"/>
  <c r="AJ689" i="2"/>
  <c r="AJ101" i="2"/>
  <c r="AJ238" i="2"/>
  <c r="AJ518" i="2"/>
  <c r="AJ106" i="2"/>
  <c r="AJ18" i="2"/>
  <c r="AJ269" i="2"/>
  <c r="AJ255" i="2"/>
  <c r="AJ632" i="2"/>
  <c r="AJ131" i="2"/>
  <c r="AJ621" i="2"/>
  <c r="AJ568" i="2"/>
  <c r="AJ87" i="2"/>
  <c r="AJ134" i="2"/>
  <c r="AJ125" i="2"/>
  <c r="AJ91" i="2"/>
  <c r="AJ40" i="2"/>
  <c r="AJ37" i="2"/>
  <c r="AJ207" i="2"/>
  <c r="AJ119" i="2"/>
  <c r="AJ593" i="2"/>
  <c r="AJ594" i="2"/>
  <c r="AJ118" i="2"/>
  <c r="AJ444" i="2"/>
  <c r="AJ135" i="2"/>
  <c r="AJ681" i="2"/>
  <c r="AJ225" i="2"/>
  <c r="AJ531" i="2"/>
  <c r="AJ572" i="2"/>
  <c r="AJ130" i="2"/>
  <c r="AJ62" i="2"/>
  <c r="AJ317" i="2"/>
  <c r="AJ171" i="2"/>
  <c r="AJ67" i="2"/>
  <c r="AJ563" i="2"/>
  <c r="AJ88" i="2"/>
  <c r="AJ329" i="2"/>
  <c r="AJ641" i="2"/>
  <c r="AJ487" i="2"/>
  <c r="AJ198" i="2"/>
  <c r="AJ102" i="2"/>
  <c r="AJ213" i="2"/>
  <c r="AJ622" i="2"/>
  <c r="AJ286" i="2"/>
  <c r="AJ584" i="2"/>
  <c r="AJ25" i="2"/>
  <c r="AJ606" i="2"/>
  <c r="AJ22" i="2"/>
  <c r="AJ147" i="2"/>
  <c r="AJ607" i="2"/>
  <c r="AJ90" i="2"/>
  <c r="AJ168" i="2"/>
  <c r="AJ283" i="2"/>
  <c r="AJ416" i="2"/>
  <c r="AJ603" i="2"/>
  <c r="AJ89" i="2"/>
  <c r="AJ34" i="2"/>
  <c r="AJ369" i="2"/>
  <c r="AJ138" i="2"/>
  <c r="AJ618" i="2"/>
  <c r="AJ474" i="2"/>
  <c r="AJ14" i="2"/>
  <c r="AJ250" i="2"/>
  <c r="AJ555" i="2"/>
  <c r="AJ43" i="2"/>
  <c r="AJ38" i="2"/>
  <c r="AJ472" i="2"/>
  <c r="AJ82" i="2"/>
  <c r="AJ218" i="2"/>
  <c r="AJ78" i="2"/>
  <c r="AJ127" i="2"/>
  <c r="AJ63" i="2"/>
  <c r="AJ177" i="2"/>
  <c r="AJ68" i="2"/>
  <c r="AJ210" i="2"/>
  <c r="AJ72" i="2"/>
  <c r="AJ446" i="2"/>
  <c r="AJ489" i="2"/>
  <c r="AJ123" i="2"/>
  <c r="AJ688" i="2"/>
  <c r="AJ165" i="2"/>
  <c r="AJ636" i="2"/>
  <c r="AJ93" i="2"/>
  <c r="AJ324" i="2"/>
  <c r="AJ73" i="2"/>
  <c r="AJ126" i="2"/>
  <c r="AJ620" i="2"/>
  <c r="AJ364" i="2"/>
  <c r="AJ33" i="2"/>
  <c r="AJ141" i="2"/>
  <c r="AJ576" i="2"/>
  <c r="AJ260" i="2"/>
  <c r="C493" i="6847"/>
  <c r="M14" i="7037"/>
  <c r="AJ19" i="2"/>
  <c r="AJ524" i="2"/>
  <c r="AJ211" i="2"/>
  <c r="AJ231" i="2"/>
  <c r="AJ49" i="2"/>
  <c r="AJ55" i="2"/>
  <c r="AJ660" i="2"/>
  <c r="AJ429" i="2"/>
  <c r="AJ674" i="2"/>
  <c r="AJ277" i="2"/>
  <c r="AJ174" i="2"/>
  <c r="AJ153" i="2"/>
  <c r="AJ673" i="2"/>
  <c r="AJ76" i="2"/>
  <c r="AJ80" i="2"/>
  <c r="AJ124" i="2"/>
  <c r="AJ220" i="2"/>
  <c r="AJ282" i="2"/>
  <c r="AJ374" i="2"/>
  <c r="AJ184" i="2"/>
  <c r="AJ556" i="2"/>
  <c r="AJ252" i="2"/>
  <c r="AJ367" i="2"/>
  <c r="AJ272" i="2"/>
  <c r="AJ581" i="2"/>
  <c r="AJ417" i="2"/>
  <c r="AJ310" i="2"/>
  <c r="AJ97" i="2"/>
  <c r="AJ29" i="2"/>
  <c r="AJ313" i="2"/>
  <c r="AJ46" i="2"/>
  <c r="AJ254" i="2"/>
  <c r="AJ605" i="2"/>
  <c r="AJ229" i="2"/>
  <c r="AJ408" i="2"/>
  <c r="AJ20" i="2"/>
  <c r="AJ365" i="2"/>
  <c r="AJ300" i="2"/>
  <c r="AJ103" i="2"/>
  <c r="AJ678" i="2"/>
  <c r="AJ528" i="2"/>
  <c r="AJ95" i="2"/>
  <c r="AJ86" i="2"/>
  <c r="AJ682" i="2"/>
  <c r="AJ195" i="2"/>
  <c r="AJ343" i="2"/>
  <c r="AJ356" i="2"/>
  <c r="AJ319" i="2"/>
  <c r="AJ366" i="2"/>
  <c r="AJ52" i="2"/>
  <c r="AJ117" i="2"/>
  <c r="AJ61" i="2"/>
  <c r="AJ57" i="2"/>
  <c r="AJ553" i="2"/>
  <c r="AJ610" i="2"/>
  <c r="AJ355" i="2"/>
  <c r="AJ31" i="2"/>
  <c r="AJ516" i="2"/>
  <c r="AJ330" i="2"/>
  <c r="AJ573" i="2"/>
  <c r="AJ338" i="2"/>
  <c r="AJ121" i="2"/>
  <c r="AJ100" i="2"/>
  <c r="AJ214" i="2"/>
  <c r="AJ222" i="2"/>
  <c r="AJ503" i="2"/>
  <c r="AJ582" i="2"/>
  <c r="AJ639" i="2"/>
  <c r="AJ373" i="2"/>
  <c r="AJ202" i="2"/>
  <c r="AJ224" i="2"/>
  <c r="AJ41" i="2"/>
  <c r="AJ685" i="2"/>
  <c r="AJ658" i="2"/>
  <c r="AJ299" i="2"/>
  <c r="AJ485" i="2"/>
  <c r="AJ85" i="2"/>
  <c r="AJ108" i="2"/>
  <c r="AJ42" i="2"/>
  <c r="AJ506" i="2"/>
  <c r="AJ50" i="2"/>
  <c r="AJ251" i="2"/>
  <c r="AJ490" i="2"/>
  <c r="AJ634" i="2"/>
  <c r="AJ160" i="2"/>
  <c r="AJ23" i="2"/>
  <c r="AJ339" i="2"/>
  <c r="AJ591" i="2"/>
  <c r="AJ54" i="2"/>
  <c r="AJ686" i="2"/>
  <c r="AJ271" i="2"/>
  <c r="AJ180" i="2"/>
  <c r="AJ445" i="2"/>
  <c r="AJ687" i="2"/>
  <c r="AJ538" i="2"/>
  <c r="AJ504" i="2"/>
  <c r="AJ257" i="2"/>
  <c r="AJ146" i="2"/>
  <c r="AJ273" i="2"/>
  <c r="AJ196" i="2"/>
  <c r="AJ5" i="2"/>
  <c r="AJ169" i="2"/>
  <c r="AJ186" i="2"/>
  <c r="AJ290" i="2"/>
  <c r="AJ284" i="2"/>
  <c r="AJ462" i="2"/>
  <c r="AJ312" i="2"/>
  <c r="AJ223" i="2"/>
  <c r="AJ206" i="2"/>
  <c r="AJ122" i="2"/>
  <c r="AJ560" i="2"/>
  <c r="AJ684" i="2"/>
  <c r="AJ511" i="2"/>
  <c r="AJ69" i="2"/>
  <c r="AJ79" i="2"/>
  <c r="AJ236" i="2"/>
  <c r="AJ659" i="2"/>
  <c r="AJ372" i="2"/>
  <c r="AJ552" i="2"/>
  <c r="AJ9" i="2"/>
  <c r="AJ349" i="2"/>
  <c r="AJ644" i="2"/>
  <c r="AJ228" i="2"/>
  <c r="AJ304" i="2"/>
  <c r="AJ192" i="2"/>
  <c r="AJ215" i="2"/>
  <c r="AJ209" i="2"/>
  <c r="AJ24" i="2"/>
  <c r="AJ308" i="2"/>
  <c r="AJ155" i="2"/>
  <c r="AJ619" i="2"/>
  <c r="AJ99" i="2"/>
  <c r="AJ514" i="2"/>
  <c r="AJ28" i="2"/>
  <c r="AJ279" i="2"/>
  <c r="AJ635" i="2"/>
  <c r="AJ654" i="2"/>
  <c r="AJ179" i="2"/>
  <c r="AJ404" i="2"/>
  <c r="AJ458" i="2"/>
  <c r="AJ39" i="2"/>
  <c r="AJ203" i="2"/>
  <c r="AJ305" i="2"/>
  <c r="AJ275" i="2"/>
  <c r="AJ199" i="2"/>
  <c r="AJ164" i="2"/>
  <c r="AJ588" i="2"/>
  <c r="AJ261" i="2"/>
  <c r="AJ197" i="2"/>
  <c r="AJ21" i="2"/>
  <c r="AJ161" i="2"/>
  <c r="AJ107" i="2"/>
  <c r="AJ268" i="2"/>
  <c r="AJ75" i="2"/>
  <c r="AJ159" i="2"/>
  <c r="AJ48" i="2"/>
  <c r="AJ156" i="2"/>
  <c r="AJ316" i="2"/>
  <c r="AJ334" i="2"/>
  <c r="AJ497" i="2"/>
  <c r="AJ56" i="2"/>
  <c r="AJ419" i="2"/>
  <c r="AJ499" i="2"/>
  <c r="AJ216" i="2"/>
  <c r="AJ281" i="2"/>
  <c r="AJ96" i="2"/>
  <c r="AJ510" i="2"/>
  <c r="AJ170" i="2"/>
  <c r="AJ81" i="2"/>
  <c r="AJ550" i="2"/>
  <c r="AJ650" i="2"/>
  <c r="AJ574" i="2"/>
  <c r="AJ245" i="2"/>
  <c r="AJ661" i="2"/>
  <c r="AJ8" i="2"/>
  <c r="AJ267" i="2"/>
  <c r="AJ226" i="2"/>
  <c r="AJ662" i="2"/>
  <c r="AJ116" i="2"/>
  <c r="AJ140" i="2"/>
  <c r="AJ185" i="2"/>
  <c r="AJ360" i="2"/>
  <c r="AJ580" i="2"/>
  <c r="AJ406" i="2"/>
  <c r="AJ314" i="2"/>
  <c r="AJ111" i="2"/>
  <c r="AJ44" i="2"/>
  <c r="AJ36" i="2"/>
  <c r="AJ263" i="2"/>
  <c r="AJ460" i="2"/>
  <c r="AJ677" i="2"/>
  <c r="AJ691" i="2"/>
  <c r="AJ292" i="2"/>
  <c r="AJ70" i="2"/>
  <c r="AJ443" i="2"/>
  <c r="AJ692" i="2"/>
  <c r="AJ3" i="2"/>
  <c r="AJ221" i="2"/>
  <c r="AJ10" i="2"/>
  <c r="AJ208" i="2"/>
  <c r="AJ51" i="2"/>
  <c r="AJ230" i="2"/>
  <c r="AJ430" i="2"/>
  <c r="AJ194" i="2"/>
  <c r="AJ83" i="2"/>
  <c r="AJ309" i="2"/>
  <c r="AJ473" i="2"/>
  <c r="AJ519" i="2"/>
  <c r="AJ94" i="2"/>
  <c r="AJ501" i="2"/>
  <c r="AJ565" i="2"/>
  <c r="AJ450" i="2"/>
  <c r="AJ311" i="2"/>
  <c r="AJ163" i="2"/>
  <c r="AJ145" i="2"/>
  <c r="AJ278" i="2"/>
  <c r="AJ133" i="2"/>
  <c r="AJ315" i="2"/>
  <c r="AJ66" i="2"/>
  <c r="AJ571" i="2"/>
  <c r="AJ488" i="2"/>
  <c r="AJ498" i="2"/>
  <c r="AJ167" i="2"/>
  <c r="AJ264" i="2"/>
  <c r="AJ537" i="2"/>
  <c r="AJ12" i="2"/>
  <c r="AJ407" i="2"/>
  <c r="AJ109" i="2"/>
  <c r="AJ583" i="2"/>
  <c r="AJ104" i="2"/>
  <c r="AJ188" i="2"/>
  <c r="AJ567" i="2"/>
  <c r="AJ521" i="2"/>
  <c r="AJ45" i="2"/>
  <c r="AJ327" i="2"/>
  <c r="AJ645" i="2"/>
  <c r="AJ646" i="2"/>
  <c r="AJ536" i="2"/>
  <c r="AJ640" i="2"/>
  <c r="AJ173" i="2"/>
  <c r="AJ653" i="2"/>
  <c r="AJ690" i="2"/>
  <c r="AJ139" i="2"/>
  <c r="AJ240" i="2"/>
  <c r="AJ258" i="2"/>
  <c r="AJ137" i="2"/>
  <c r="AJ611" i="2"/>
  <c r="AJ410" i="2"/>
  <c r="AJ628" i="2"/>
  <c r="AJ253" i="2"/>
  <c r="AJ362" i="2"/>
  <c r="AJ515" i="2"/>
  <c r="AJ579" i="2"/>
  <c r="AJ323" i="2"/>
  <c r="AJ98" i="2"/>
  <c r="AJ244" i="2"/>
  <c r="AJ270" i="2"/>
  <c r="AJ527" i="2"/>
  <c r="AJ60" i="2"/>
  <c r="AJ534" i="2"/>
  <c r="AJ92" i="2"/>
  <c r="AJ629" i="2"/>
  <c r="AJ27" i="2"/>
  <c r="AJ569" i="2"/>
  <c r="AJ307" i="2"/>
  <c r="AJ201" i="2"/>
  <c r="AJ205" i="2"/>
  <c r="AJ405" i="2"/>
  <c r="AJ115" i="2"/>
  <c r="AJ368" i="2"/>
  <c r="AJ129" i="2"/>
  <c r="AJ11" i="2"/>
  <c r="AJ434" i="2"/>
  <c r="AJ655" i="2"/>
  <c r="AJ110" i="2"/>
  <c r="AJ409" i="2"/>
  <c r="AJ354" i="2"/>
  <c r="AJ112" i="2"/>
  <c r="AJ484" i="2"/>
  <c r="AJ363" i="2"/>
  <c r="AJ451" i="2"/>
  <c r="AJ436" i="2"/>
  <c r="AJ53" i="2"/>
  <c r="AJ457" i="2"/>
  <c r="AJ175" i="2"/>
  <c r="AJ17" i="2"/>
  <c r="AJ77" i="2"/>
  <c r="AJ507" i="2"/>
  <c r="AJ64" i="2"/>
  <c r="AJ285" i="2"/>
  <c r="AJ65" i="2"/>
  <c r="AJ395" i="2"/>
  <c r="AJ301" i="2"/>
  <c r="AJ546" i="2"/>
  <c r="AJ318" i="2"/>
  <c r="AJ128" i="2"/>
  <c r="AJ651" i="2"/>
  <c r="AJ601" i="2"/>
  <c r="AJ344" i="2"/>
  <c r="AJ266" i="2"/>
  <c r="AJ570" i="2"/>
  <c r="AJ669" i="2"/>
  <c r="AJ120" i="2"/>
  <c r="AJ113" i="2"/>
  <c r="C494" i="6847" l="1"/>
  <c r="M21" i="7037"/>
  <c r="H35" i="6892"/>
  <c r="G35" i="6892" l="1"/>
  <c r="C35" i="6892" s="1"/>
  <c r="C495" i="6847"/>
  <c r="M23" i="7037"/>
  <c r="C496" i="6847" l="1"/>
  <c r="M29" i="7037"/>
  <c r="C497" i="6847" l="1"/>
  <c r="M30" i="7037"/>
  <c r="C498" i="6847" l="1"/>
  <c r="AU2" i="7064" s="1"/>
  <c r="M31" i="7037"/>
  <c r="AU94" i="6850" l="1"/>
  <c r="AU95" i="6850"/>
  <c r="AU6" i="6850"/>
  <c r="AU22" i="6850"/>
  <c r="AU21" i="6850"/>
  <c r="AU70" i="6850"/>
  <c r="AU88" i="6850"/>
  <c r="AU66" i="6850"/>
  <c r="AU4" i="6850"/>
  <c r="AU28" i="6850"/>
  <c r="AU44" i="6850"/>
  <c r="AU48" i="6850"/>
  <c r="AU91" i="6850"/>
  <c r="AU74" i="6850"/>
  <c r="AU31" i="6850"/>
  <c r="AU71" i="6850"/>
  <c r="AU78" i="6850"/>
  <c r="AU36" i="6850"/>
  <c r="AU81" i="6850"/>
  <c r="AU3" i="6850"/>
  <c r="AU49" i="6850"/>
  <c r="AU17" i="6850"/>
  <c r="AU13" i="6850"/>
  <c r="AU40" i="6850"/>
  <c r="AU69" i="6850"/>
  <c r="AU34" i="6850"/>
  <c r="AU75" i="6850"/>
  <c r="AU16" i="6850"/>
  <c r="AU59" i="6850"/>
  <c r="AU58" i="6850"/>
  <c r="AU50" i="6850"/>
  <c r="AU26" i="6850"/>
  <c r="AU56" i="6850"/>
  <c r="AU15" i="6850"/>
  <c r="AU96" i="6850"/>
  <c r="AU57" i="6850"/>
  <c r="AU9" i="6850"/>
  <c r="AU29" i="6850"/>
  <c r="AU30" i="6850"/>
  <c r="AU45" i="6850"/>
  <c r="AU92" i="6850"/>
  <c r="AU76" i="6850"/>
  <c r="AU14" i="6850"/>
  <c r="AU33" i="6850"/>
  <c r="AU52" i="6850"/>
  <c r="AU72" i="6850"/>
  <c r="AU39" i="6850"/>
  <c r="AU82" i="6850"/>
  <c r="AU38" i="6850"/>
  <c r="AU87" i="6850"/>
  <c r="AU8" i="6850"/>
  <c r="AU43" i="6850"/>
  <c r="AU90" i="6850"/>
  <c r="AU11" i="6850"/>
  <c r="AU63" i="6850"/>
  <c r="AU77" i="6850"/>
  <c r="AU79" i="6850"/>
  <c r="AU89" i="6850"/>
  <c r="AU32" i="6850"/>
  <c r="AU23" i="6850"/>
  <c r="AU53" i="6850"/>
  <c r="AU51" i="6850"/>
  <c r="AU83" i="6850"/>
  <c r="AU47" i="6850"/>
  <c r="AU85" i="6850"/>
  <c r="AU12" i="6850"/>
  <c r="AU93" i="6850"/>
  <c r="AU55" i="6850"/>
  <c r="AU24" i="6850"/>
  <c r="AU54" i="6850"/>
  <c r="AU18" i="6850"/>
  <c r="AU37" i="6850"/>
  <c r="AU5" i="6850"/>
  <c r="AU67" i="6850"/>
  <c r="AU62" i="6850"/>
  <c r="AU68" i="6850"/>
  <c r="AU41" i="6850"/>
  <c r="AU20" i="6850"/>
  <c r="AU35" i="6850"/>
  <c r="AU86" i="6850"/>
  <c r="AU25" i="6850"/>
  <c r="AU10" i="6850"/>
  <c r="AU42" i="6850"/>
  <c r="AU84" i="6850"/>
  <c r="AU19" i="6850"/>
  <c r="AU60" i="6850"/>
  <c r="AU46" i="6850"/>
  <c r="AU65" i="6850"/>
  <c r="AU73" i="6850"/>
  <c r="AU7" i="6850"/>
  <c r="AU61" i="6850"/>
  <c r="AU64" i="6850"/>
  <c r="AU27" i="6850"/>
  <c r="AU80" i="6850"/>
  <c r="N14" i="2"/>
  <c r="N85" i="2"/>
  <c r="N4" i="2"/>
  <c r="N17" i="2"/>
  <c r="N100" i="2"/>
  <c r="N18" i="2"/>
  <c r="N11" i="2"/>
  <c r="N629" i="2"/>
  <c r="N568" i="2"/>
  <c r="N42" i="2"/>
  <c r="N281" i="2"/>
  <c r="N196" i="2"/>
  <c r="N66" i="2"/>
  <c r="N244" i="2"/>
  <c r="N580" i="2"/>
  <c r="N213" i="2"/>
  <c r="N20" i="2"/>
  <c r="N278" i="2"/>
  <c r="N30" i="2"/>
  <c r="N203" i="2"/>
  <c r="N147" i="2"/>
  <c r="N448" i="2"/>
  <c r="N688" i="2"/>
  <c r="N669" i="2"/>
  <c r="N534" i="2"/>
  <c r="N195" i="2"/>
  <c r="N621" i="2"/>
  <c r="N282" i="2"/>
  <c r="N114" i="2"/>
  <c r="N373" i="2"/>
  <c r="N407" i="2"/>
  <c r="N434" i="2"/>
  <c r="N140" i="2"/>
  <c r="N33" i="2"/>
  <c r="N429" i="2"/>
  <c r="N48" i="2"/>
  <c r="N255" i="2"/>
  <c r="N507" i="2"/>
  <c r="N503" i="2"/>
  <c r="N499" i="2"/>
  <c r="N661" i="2"/>
  <c r="N365" i="2"/>
  <c r="N555" i="2"/>
  <c r="N95" i="2"/>
  <c r="N72" i="2"/>
  <c r="N408" i="2"/>
  <c r="N290" i="2"/>
  <c r="N155" i="2"/>
  <c r="N254" i="2"/>
  <c r="N591" i="2"/>
  <c r="N268" i="2"/>
  <c r="N266" i="2"/>
  <c r="N37" i="2"/>
  <c r="N83" i="2"/>
  <c r="N54" i="2"/>
  <c r="N38" i="2"/>
  <c r="N374" i="2"/>
  <c r="N108" i="2"/>
  <c r="N344" i="2"/>
  <c r="N24" i="2"/>
  <c r="N62" i="2"/>
  <c r="N497" i="2"/>
  <c r="N573" i="2"/>
  <c r="N111" i="2"/>
  <c r="N168" i="2"/>
  <c r="N500" i="2"/>
  <c r="N125" i="2"/>
  <c r="N472" i="2"/>
  <c r="N316" i="2"/>
  <c r="N339" i="2"/>
  <c r="N489" i="2"/>
  <c r="N53" i="2"/>
  <c r="N304" i="2"/>
  <c r="N487" i="2"/>
  <c r="N141" i="2"/>
  <c r="N286" i="2"/>
  <c r="N366" i="2"/>
  <c r="N619" i="2"/>
  <c r="N299" i="2"/>
  <c r="N29" i="2"/>
  <c r="N662" i="2"/>
  <c r="N7" i="2"/>
  <c r="N449" i="2"/>
  <c r="N684" i="2"/>
  <c r="N510" i="2"/>
  <c r="N245" i="2"/>
  <c r="N144" i="2"/>
  <c r="N104" i="2"/>
  <c r="N307" i="2"/>
  <c r="N22" i="2"/>
  <c r="N231" i="2"/>
  <c r="N349" i="2"/>
  <c r="N288" i="2"/>
  <c r="N528" i="2"/>
  <c r="N214" i="2"/>
  <c r="N253" i="2"/>
  <c r="N506" i="2"/>
  <c r="N123" i="2"/>
  <c r="N567" i="2"/>
  <c r="N240" i="2"/>
  <c r="N315" i="2"/>
  <c r="N563" i="2"/>
  <c r="N338" i="2"/>
  <c r="N97" i="2"/>
  <c r="N271" i="2"/>
  <c r="N236" i="2"/>
  <c r="N504" i="2"/>
  <c r="N160" i="2"/>
  <c r="N21" i="2"/>
  <c r="N445" i="2"/>
  <c r="N277" i="2"/>
  <c r="N124" i="2"/>
  <c r="N156" i="2"/>
  <c r="N257" i="2"/>
  <c r="N116" i="2"/>
  <c r="N300" i="2"/>
  <c r="N94" i="2"/>
  <c r="N419" i="2"/>
  <c r="N232" i="2"/>
  <c r="N593" i="2"/>
  <c r="N19" i="2"/>
  <c r="N632" i="2"/>
  <c r="N58" i="2"/>
  <c r="N174" i="2"/>
  <c r="N314" i="2"/>
  <c r="N64" i="2"/>
  <c r="N272" i="2"/>
  <c r="N436" i="2"/>
  <c r="N301" i="2"/>
  <c r="N518" i="2"/>
  <c r="N490" i="2"/>
  <c r="N205" i="2"/>
  <c r="N334" i="2"/>
  <c r="N260" i="2"/>
  <c r="N685" i="2"/>
  <c r="N319" i="2"/>
  <c r="N622" i="2"/>
  <c r="N57" i="2"/>
  <c r="N691" i="2"/>
  <c r="N570" i="2"/>
  <c r="N261" i="2"/>
  <c r="N68" i="2"/>
  <c r="N134" i="2"/>
  <c r="N118" i="2"/>
  <c r="N55" i="2"/>
  <c r="N556" i="2"/>
  <c r="N90" i="2"/>
  <c r="N121" i="2"/>
  <c r="N516" i="2"/>
  <c r="N550" i="2"/>
  <c r="N110" i="2"/>
  <c r="N372" i="2"/>
  <c r="N283" i="2"/>
  <c r="N312" i="2"/>
  <c r="N153" i="2"/>
  <c r="N473" i="2"/>
  <c r="N292" i="2"/>
  <c r="N173" i="2"/>
  <c r="N263" i="2"/>
  <c r="N508" i="2"/>
  <c r="N635" i="2"/>
  <c r="N654" i="2"/>
  <c r="N501" i="2"/>
  <c r="N5" i="2"/>
  <c r="N367" i="2"/>
  <c r="N646" i="2"/>
  <c r="N360" i="2"/>
  <c r="N355" i="2"/>
  <c r="N15" i="2"/>
  <c r="N40" i="2"/>
  <c r="N318" i="2"/>
  <c r="N606" i="2"/>
  <c r="N430" i="2"/>
  <c r="N12" i="2"/>
  <c r="N267" i="2"/>
  <c r="N514" i="2"/>
  <c r="N690" i="2"/>
  <c r="N406" i="2"/>
  <c r="N167" i="2"/>
  <c r="N284" i="2"/>
  <c r="N229" i="2"/>
  <c r="N36" i="2"/>
  <c r="N50" i="2"/>
  <c r="N135" i="2"/>
  <c r="N601" i="2"/>
  <c r="N211" i="2"/>
  <c r="N206" i="2"/>
  <c r="N170" i="2"/>
  <c r="N270" i="2"/>
  <c r="N686" i="2"/>
  <c r="N327" i="2"/>
  <c r="N443" i="2"/>
  <c r="N692" i="2"/>
  <c r="N79" i="2"/>
  <c r="N583" i="2"/>
  <c r="N226" i="2"/>
  <c r="N184" i="2"/>
  <c r="N410" i="2"/>
  <c r="N69" i="2"/>
  <c r="N485" i="2"/>
  <c r="N106" i="2"/>
  <c r="N46" i="2"/>
  <c r="N450" i="2"/>
  <c r="N208" i="2"/>
  <c r="N634" i="2"/>
  <c r="N60" i="2"/>
  <c r="N446" i="2"/>
  <c r="N198" i="2"/>
  <c r="N565" i="2"/>
  <c r="N527" i="2"/>
  <c r="N252" i="2"/>
  <c r="N678" i="2"/>
  <c r="N536" i="2"/>
  <c r="N308" i="2"/>
  <c r="N511" i="2"/>
  <c r="N102" i="2"/>
  <c r="N185" i="2"/>
  <c r="N572" i="2"/>
  <c r="N52" i="2"/>
  <c r="N457" i="2"/>
  <c r="N115" i="2"/>
  <c r="N653" i="2"/>
  <c r="N451" i="2"/>
  <c r="N285" i="2"/>
  <c r="N602" i="2"/>
  <c r="N44" i="2"/>
  <c r="N78" i="2"/>
  <c r="N576" i="2"/>
  <c r="N45" i="2"/>
  <c r="N163" i="2"/>
  <c r="N120" i="2"/>
  <c r="N682" i="2"/>
  <c r="N133" i="2"/>
  <c r="N311" i="2"/>
  <c r="N400" i="2"/>
  <c r="N194" i="2"/>
  <c r="N119" i="2"/>
  <c r="N164" i="2"/>
  <c r="N146" i="2"/>
  <c r="N220" i="2"/>
  <c r="N215" i="2"/>
  <c r="N27" i="2"/>
  <c r="N3" i="2"/>
  <c r="N655" i="2"/>
  <c r="N560" i="2"/>
  <c r="N177" i="2"/>
  <c r="N88" i="2"/>
  <c r="N343" i="2"/>
  <c r="N273" i="2"/>
  <c r="N122" i="2"/>
  <c r="N524" i="2"/>
  <c r="N641" i="2"/>
  <c r="N47" i="2"/>
  <c r="N71" i="2"/>
  <c r="N101" i="2"/>
  <c r="N681" i="2"/>
  <c r="N131" i="2"/>
  <c r="N82" i="2"/>
  <c r="N73" i="2"/>
  <c r="N644" i="2"/>
  <c r="N109" i="2"/>
  <c r="N594" i="2"/>
  <c r="N553" i="2"/>
  <c r="N86" i="2"/>
  <c r="N323" i="2"/>
  <c r="N238" i="2"/>
  <c r="N356" i="2"/>
  <c r="N638" i="2"/>
  <c r="N59" i="2"/>
  <c r="N405" i="2"/>
  <c r="N218" i="2"/>
  <c r="N132" i="2"/>
  <c r="N91" i="2"/>
  <c r="N139" i="2"/>
  <c r="N23" i="2"/>
  <c r="N677" i="2"/>
  <c r="N84" i="2"/>
  <c r="N444" i="2"/>
  <c r="N375" i="2"/>
  <c r="N611" i="2"/>
  <c r="N210" i="2"/>
  <c r="N498" i="2"/>
  <c r="N673" i="2"/>
  <c r="N658" i="2"/>
  <c r="N659" i="2"/>
  <c r="N201" i="2"/>
  <c r="N76" i="2"/>
  <c r="N223" i="2"/>
  <c r="N225" i="2"/>
  <c r="N416" i="2"/>
  <c r="N546" i="2"/>
  <c r="N92" i="2"/>
  <c r="N98" i="2"/>
  <c r="N207" i="2"/>
  <c r="N199" i="2"/>
  <c r="N582" i="2"/>
  <c r="N89" i="2"/>
  <c r="N610" i="2"/>
  <c r="N237" i="2"/>
  <c r="N460" i="2"/>
  <c r="N221" i="2"/>
  <c r="N129" i="2"/>
  <c r="N537" i="2"/>
  <c r="N113" i="2"/>
  <c r="N280" i="2"/>
  <c r="N77" i="2"/>
  <c r="N324" i="2"/>
  <c r="N13" i="2"/>
  <c r="N117" i="2"/>
  <c r="N96" i="2"/>
  <c r="N603" i="2"/>
  <c r="N660" i="2"/>
  <c r="N584" i="2"/>
  <c r="N74" i="2"/>
  <c r="N650" i="2"/>
  <c r="N222" i="2"/>
  <c r="N179" i="2"/>
  <c r="N581" i="2"/>
  <c r="N32" i="2"/>
  <c r="N657" i="2"/>
  <c r="N368" i="2"/>
  <c r="N197" i="2"/>
  <c r="N488" i="2"/>
  <c r="N112" i="2"/>
  <c r="N369" i="2"/>
  <c r="N310" i="2"/>
  <c r="N192" i="2"/>
  <c r="N305" i="2"/>
  <c r="N636" i="2"/>
  <c r="N171" i="2"/>
  <c r="N250" i="2"/>
  <c r="N35" i="2"/>
  <c r="N574" i="2"/>
  <c r="N674" i="2"/>
  <c r="N275" i="2"/>
  <c r="N618" i="2"/>
  <c r="N180" i="2"/>
  <c r="N128" i="2"/>
  <c r="N515" i="2"/>
  <c r="N81" i="2"/>
  <c r="N605" i="2"/>
  <c r="N458" i="2"/>
  <c r="N689" i="2"/>
  <c r="N313" i="2"/>
  <c r="N127" i="2"/>
  <c r="N474" i="2"/>
  <c r="N535" i="2"/>
  <c r="N87" i="2"/>
  <c r="N56" i="2"/>
  <c r="N409" i="2"/>
  <c r="N628" i="2"/>
  <c r="N651" i="2"/>
  <c r="N279" i="2"/>
  <c r="N224" i="2"/>
  <c r="N126" i="2"/>
  <c r="N620" i="2"/>
  <c r="N43" i="2"/>
  <c r="N264" i="2"/>
  <c r="N362" i="2"/>
  <c r="N105" i="2"/>
  <c r="N99" i="2"/>
  <c r="N417" i="2"/>
  <c r="N26" i="2"/>
  <c r="N41" i="2"/>
  <c r="N329" i="2"/>
  <c r="N395" i="2"/>
  <c r="N251" i="2"/>
  <c r="N519" i="2"/>
  <c r="N16" i="2"/>
  <c r="N161" i="2"/>
  <c r="N63" i="2"/>
  <c r="N607" i="2"/>
  <c r="N571" i="2"/>
  <c r="N258" i="2"/>
  <c r="N175" i="2"/>
  <c r="N230" i="2"/>
  <c r="N484" i="2"/>
  <c r="N39" i="2"/>
  <c r="N65" i="2"/>
  <c r="N169" i="2"/>
  <c r="N317" i="2"/>
  <c r="N61" i="2"/>
  <c r="N188" i="2"/>
  <c r="N588" i="2"/>
  <c r="N80" i="2"/>
  <c r="N186" i="2"/>
  <c r="N75" i="2"/>
  <c r="N404" i="2"/>
  <c r="N462" i="2"/>
  <c r="N569" i="2"/>
  <c r="N538" i="2"/>
  <c r="N354" i="2"/>
  <c r="N521" i="2"/>
  <c r="N269" i="2"/>
  <c r="N687" i="2"/>
  <c r="N531" i="2"/>
  <c r="N137" i="2"/>
  <c r="N639" i="2"/>
  <c r="N25" i="2"/>
  <c r="N31" i="2"/>
  <c r="N363" i="2"/>
  <c r="N216" i="2"/>
  <c r="N228" i="2"/>
  <c r="N34" i="2"/>
  <c r="N552" i="2"/>
  <c r="N159" i="2"/>
  <c r="N67" i="2"/>
  <c r="N49" i="2"/>
  <c r="N93" i="2"/>
  <c r="N145" i="2"/>
  <c r="N371" i="2"/>
  <c r="N107" i="2"/>
  <c r="N364" i="2"/>
  <c r="N645" i="2"/>
  <c r="N579" i="2"/>
  <c r="N330" i="2"/>
  <c r="N70" i="2"/>
  <c r="N103" i="2"/>
  <c r="N165" i="2"/>
  <c r="N309" i="2"/>
  <c r="N202" i="2"/>
  <c r="N28" i="2"/>
  <c r="N130" i="2"/>
  <c r="N51" i="2"/>
  <c r="N209" i="2"/>
  <c r="N640" i="2"/>
  <c r="N138" i="2"/>
  <c r="C499" i="6847"/>
  <c r="N6" i="7040"/>
  <c r="AK94" i="6850" l="1"/>
  <c r="AK95" i="6850"/>
  <c r="E45" i="6892"/>
  <c r="D45" i="6892" s="1"/>
  <c r="AK84" i="6850"/>
  <c r="AK78" i="6850"/>
  <c r="AK56" i="6850"/>
  <c r="AK58" i="6850"/>
  <c r="AK82" i="6850"/>
  <c r="AK64" i="6850"/>
  <c r="AK80" i="6850"/>
  <c r="AK63" i="6850"/>
  <c r="AK76" i="6850"/>
  <c r="AK51" i="6850"/>
  <c r="AK74" i="6850"/>
  <c r="AK69" i="6850"/>
  <c r="AK62" i="6850"/>
  <c r="AK60" i="6850"/>
  <c r="AK83" i="6850"/>
  <c r="AK66" i="6850"/>
  <c r="AK73" i="6850"/>
  <c r="AK39" i="6850"/>
  <c r="AK54" i="6850"/>
  <c r="AK53" i="6850"/>
  <c r="AK85" i="6850"/>
  <c r="AK71" i="6850"/>
  <c r="AK72" i="6850"/>
  <c r="AK70" i="6850"/>
  <c r="AK26" i="6850"/>
  <c r="AK14" i="6850"/>
  <c r="C500" i="6847"/>
  <c r="N18" i="7038"/>
  <c r="H12" i="6892"/>
  <c r="G12" i="6892" s="1"/>
  <c r="C12" i="6892" s="1"/>
  <c r="AK3" i="6850"/>
  <c r="AK8" i="6850"/>
  <c r="AK4" i="6850"/>
  <c r="AK50" i="6850"/>
  <c r="AK48" i="6850"/>
  <c r="AK67" i="6850"/>
  <c r="AK89" i="6850"/>
  <c r="AK19" i="6850"/>
  <c r="AK36" i="6850"/>
  <c r="AK46" i="6850"/>
  <c r="AK42" i="6850"/>
  <c r="AK24" i="6850"/>
  <c r="AK33" i="6850"/>
  <c r="AK45" i="6850"/>
  <c r="AK47" i="6850"/>
  <c r="AK61" i="6850"/>
  <c r="AK77" i="6850"/>
  <c r="AK79" i="6850"/>
  <c r="AK87" i="6850"/>
  <c r="AK96" i="6850"/>
  <c r="AK52" i="6850"/>
  <c r="AK10" i="6850"/>
  <c r="AK22" i="6850"/>
  <c r="AK35" i="6850"/>
  <c r="AK32" i="6850"/>
  <c r="AK18" i="6850"/>
  <c r="AK34" i="6850"/>
  <c r="AK55" i="6850"/>
  <c r="AK17" i="6850"/>
  <c r="AK16" i="6850"/>
  <c r="AK20" i="6850"/>
  <c r="AK12" i="6850"/>
  <c r="AK65" i="6850"/>
  <c r="AK49" i="6850"/>
  <c r="AK91" i="6850"/>
  <c r="AK93" i="6850"/>
  <c r="AK27" i="6850"/>
  <c r="AK29" i="6850"/>
  <c r="AK6" i="6850"/>
  <c r="AK31" i="6850"/>
  <c r="AK21" i="6850"/>
  <c r="AK11" i="6850"/>
  <c r="AK38" i="6850"/>
  <c r="AK59" i="6850"/>
  <c r="AK5" i="6850"/>
  <c r="AK40" i="6850"/>
  <c r="AK25" i="6850"/>
  <c r="AK13" i="6850"/>
  <c r="AK41" i="6850"/>
  <c r="AK7" i="6850"/>
  <c r="AK15" i="6850"/>
  <c r="AK37" i="6850"/>
  <c r="AK57" i="6850"/>
  <c r="AK23" i="6850"/>
  <c r="AK28" i="6850"/>
  <c r="AK44" i="6850"/>
  <c r="AK88" i="6850"/>
  <c r="AK81" i="6850"/>
  <c r="AK90" i="6850"/>
  <c r="AK68" i="6850"/>
  <c r="AK9" i="6850"/>
  <c r="AK43" i="6850"/>
  <c r="AK86" i="6850"/>
  <c r="AK30" i="6850"/>
  <c r="AK92" i="6850"/>
  <c r="AK5" i="2" l="1"/>
  <c r="AK91" i="2"/>
  <c r="AK96" i="2"/>
  <c r="AK27" i="2"/>
  <c r="AK26" i="2"/>
  <c r="AK21" i="2"/>
  <c r="AK13" i="2"/>
  <c r="AK60" i="2"/>
  <c r="AK677" i="2"/>
  <c r="AK553" i="2"/>
  <c r="AK662" i="2"/>
  <c r="AK267" i="2"/>
  <c r="AK314" i="2"/>
  <c r="AK409" i="2"/>
  <c r="AK603" i="2"/>
  <c r="AK122" i="2"/>
  <c r="AK85" i="2"/>
  <c r="AK213" i="2"/>
  <c r="AK359" i="2"/>
  <c r="AK510" i="2"/>
  <c r="AK319" i="2"/>
  <c r="AK458" i="2"/>
  <c r="AK97" i="2"/>
  <c r="AK563" i="2"/>
  <c r="AK153" i="2"/>
  <c r="AK89" i="2"/>
  <c r="AK640" i="2"/>
  <c r="AK40" i="2"/>
  <c r="AK508" i="2"/>
  <c r="AK651" i="2"/>
  <c r="AK280" i="2"/>
  <c r="AK681" i="2"/>
  <c r="AK137" i="2"/>
  <c r="AK147" i="2"/>
  <c r="AK567" i="2"/>
  <c r="AK283" i="2"/>
  <c r="AK407" i="2"/>
  <c r="AK68" i="2"/>
  <c r="AK33" i="2"/>
  <c r="AK364" i="2"/>
  <c r="AK669" i="2"/>
  <c r="AK641" i="2"/>
  <c r="AK14" i="2"/>
  <c r="AK117" i="2"/>
  <c r="AK155" i="2"/>
  <c r="AK106" i="2"/>
  <c r="AK171" i="2"/>
  <c r="AK192" i="2"/>
  <c r="AK560" i="2"/>
  <c r="AK115" i="2"/>
  <c r="AK317" i="2"/>
  <c r="AK223" i="2"/>
  <c r="AK253" i="2"/>
  <c r="AK552" i="2"/>
  <c r="AK94" i="2"/>
  <c r="AK499" i="2"/>
  <c r="AK645" i="2"/>
  <c r="AK654" i="2"/>
  <c r="AK367" i="2"/>
  <c r="AK41" i="2"/>
  <c r="AK83" i="2"/>
  <c r="AK594" i="2"/>
  <c r="AK102" i="2"/>
  <c r="AK108" i="2"/>
  <c r="AK120" i="2"/>
  <c r="AK504" i="2"/>
  <c r="AK218" i="2"/>
  <c r="AK177" i="2"/>
  <c r="AK264" i="2"/>
  <c r="AK368" i="2"/>
  <c r="AK113" i="2"/>
  <c r="AK202" i="2"/>
  <c r="AK243" i="2"/>
  <c r="AK216" i="2"/>
  <c r="AK100" i="2"/>
  <c r="AK363" i="2"/>
  <c r="AK170" i="2"/>
  <c r="AK145" i="2"/>
  <c r="AK39" i="2"/>
  <c r="AK54" i="2"/>
  <c r="AK174" i="2"/>
  <c r="AK446" i="2"/>
  <c r="AK583" i="2"/>
  <c r="AK244" i="2"/>
  <c r="AK634" i="2"/>
  <c r="AK48" i="2"/>
  <c r="AK282" i="2"/>
  <c r="AK300" i="2"/>
  <c r="AK129" i="2"/>
  <c r="AK124" i="2"/>
  <c r="AK81" i="2"/>
  <c r="AK500" i="2"/>
  <c r="AK622" i="2"/>
  <c r="AK79" i="2"/>
  <c r="AK639" i="2"/>
  <c r="AK373" i="2"/>
  <c r="AK173" i="2"/>
  <c r="AK506" i="2"/>
  <c r="AK110" i="2"/>
  <c r="AK444" i="2"/>
  <c r="AK196" i="2"/>
  <c r="AK228" i="2"/>
  <c r="AK650" i="2"/>
  <c r="AK343" i="2"/>
  <c r="AK434" i="2"/>
  <c r="AK237" i="2"/>
  <c r="AK69" i="2"/>
  <c r="AK195" i="2"/>
  <c r="AK73" i="2"/>
  <c r="AK576" i="2"/>
  <c r="AK160" i="2"/>
  <c r="AK135" i="2"/>
  <c r="AK518" i="2"/>
  <c r="AK222" i="2"/>
  <c r="AK31" i="2"/>
  <c r="AK159" i="2"/>
  <c r="AK3" i="2"/>
  <c r="AK311" i="2"/>
  <c r="AK198" i="2"/>
  <c r="AK252" i="2"/>
  <c r="AK691" i="2"/>
  <c r="AK17" i="2"/>
  <c r="AK251" i="2"/>
  <c r="AK571" i="2"/>
  <c r="AK690" i="2"/>
  <c r="AK573" i="2"/>
  <c r="AK118" i="2"/>
  <c r="AK366" i="2"/>
  <c r="AK329" i="2"/>
  <c r="AK572" i="2"/>
  <c r="AK84" i="2"/>
  <c r="AK184" i="2"/>
  <c r="AK400" i="2"/>
  <c r="AK169" i="2"/>
  <c r="AK360" i="2"/>
  <c r="AK8" i="2"/>
  <c r="AK109" i="2"/>
  <c r="AK498" i="2"/>
  <c r="AK130" i="2"/>
  <c r="AK281" i="2"/>
  <c r="AK199" i="2"/>
  <c r="AK644" i="2"/>
  <c r="AK686" i="2"/>
  <c r="AK659" i="2"/>
  <c r="AK528" i="2"/>
  <c r="AK131" i="2"/>
  <c r="AK555" i="2"/>
  <c r="AK310" i="2"/>
  <c r="AK15" i="2"/>
  <c r="AK234" i="2"/>
  <c r="AK57" i="2"/>
  <c r="AK47" i="2"/>
  <c r="AK602" i="2"/>
  <c r="AK105" i="2"/>
  <c r="AK318" i="2"/>
  <c r="AK488" i="2"/>
  <c r="AK71" i="2"/>
  <c r="AK233" i="2"/>
  <c r="AK185" i="2"/>
  <c r="AK186" i="2"/>
  <c r="AK503" i="2"/>
  <c r="AK417" i="2"/>
  <c r="AK240" i="2"/>
  <c r="AK344" i="2"/>
  <c r="AK132" i="2"/>
  <c r="AK167" i="2"/>
  <c r="AK59" i="2"/>
  <c r="AK266" i="2"/>
  <c r="AK269" i="2"/>
  <c r="AK275" i="2"/>
  <c r="AK67" i="2"/>
  <c r="AK261" i="2"/>
  <c r="AK638" i="2"/>
  <c r="AK35" i="2"/>
  <c r="AK4" i="2"/>
  <c r="AK285" i="2"/>
  <c r="AK19" i="2"/>
  <c r="AK29" i="2"/>
  <c r="AK61" i="2"/>
  <c r="AK28" i="2"/>
  <c r="AK618" i="2"/>
  <c r="AK263" i="2"/>
  <c r="AK51" i="2"/>
  <c r="AK369" i="2"/>
  <c r="AK236" i="2"/>
  <c r="AK76" i="2"/>
  <c r="AK74" i="2"/>
  <c r="AK207" i="2"/>
  <c r="AK315" i="2"/>
  <c r="AK62" i="2"/>
  <c r="AK593" i="2"/>
  <c r="AK521" i="2"/>
  <c r="AK52" i="2"/>
  <c r="AK146" i="2"/>
  <c r="AK474" i="2"/>
  <c r="AK473" i="2"/>
  <c r="AK220" i="2"/>
  <c r="AK209" i="2"/>
  <c r="AK308" i="2"/>
  <c r="AK579" i="2"/>
  <c r="AK278" i="2"/>
  <c r="AK349" i="2"/>
  <c r="AK245" i="2"/>
  <c r="AK374" i="2"/>
  <c r="AK682" i="2"/>
  <c r="AK372" i="2"/>
  <c r="AK537" i="2"/>
  <c r="AK673" i="2"/>
  <c r="AK25" i="2"/>
  <c r="AK254" i="2"/>
  <c r="AK591" i="2"/>
  <c r="AK316" i="2"/>
  <c r="AK119" i="2"/>
  <c r="AK406" i="2"/>
  <c r="AK141" i="2"/>
  <c r="AK416" i="2"/>
  <c r="AK80" i="2"/>
  <c r="AK88" i="2"/>
  <c r="AK501" i="2"/>
  <c r="AK304" i="2"/>
  <c r="AK588" i="2"/>
  <c r="AK514" i="2"/>
  <c r="AK53" i="2"/>
  <c r="AK628" i="2"/>
  <c r="AK484" i="2"/>
  <c r="AK309" i="2"/>
  <c r="AK450" i="2"/>
  <c r="AK531" i="2"/>
  <c r="AK104" i="2"/>
  <c r="AK405" i="2"/>
  <c r="AK519" i="2"/>
  <c r="AK255" i="2"/>
  <c r="AK58" i="2"/>
  <c r="AK63" i="2"/>
  <c r="AK70" i="2"/>
  <c r="AK569" i="2"/>
  <c r="AK224" i="2"/>
  <c r="AK257" i="2"/>
  <c r="AK635" i="2"/>
  <c r="AK43" i="2"/>
  <c r="AK419" i="2"/>
  <c r="AK365" i="2"/>
  <c r="AK176" i="2"/>
  <c r="AK93" i="2"/>
  <c r="AK362" i="2"/>
  <c r="AK375" i="2"/>
  <c r="AK127" i="2"/>
  <c r="AK408" i="2"/>
  <c r="AK550" i="2"/>
  <c r="AK271" i="2"/>
  <c r="AK197" i="2"/>
  <c r="AK661" i="2"/>
  <c r="AK687" i="2"/>
  <c r="AK210" i="2"/>
  <c r="AK128" i="2"/>
  <c r="AK112" i="2"/>
  <c r="AK246" i="2"/>
  <c r="AK611" i="2"/>
  <c r="AK568" i="2"/>
  <c r="AK22" i="2"/>
  <c r="AK410" i="2"/>
  <c r="AK429" i="2"/>
  <c r="AK436" i="2"/>
  <c r="AK312" i="2"/>
  <c r="AK229" i="2"/>
  <c r="AK609" i="2"/>
  <c r="AK157" i="2"/>
  <c r="AK46" i="2"/>
  <c r="AK82" i="2"/>
  <c r="AK107" i="2"/>
  <c r="AK201" i="2"/>
  <c r="AK449" i="2"/>
  <c r="AK87" i="2"/>
  <c r="AK86" i="2"/>
  <c r="AK305" i="2"/>
  <c r="AK472" i="2"/>
  <c r="AK123" i="2"/>
  <c r="AK339" i="2"/>
  <c r="AK66" i="2"/>
  <c r="AK584" i="2"/>
  <c r="AK230" i="2"/>
  <c r="AK134" i="2"/>
  <c r="AK133" i="2"/>
  <c r="AK64" i="2"/>
  <c r="AK268" i="2"/>
  <c r="AK632" i="2"/>
  <c r="AK660" i="2"/>
  <c r="AK65" i="2"/>
  <c r="AK168" i="2"/>
  <c r="AK301" i="2"/>
  <c r="AK75" i="2"/>
  <c r="AK290" i="2"/>
  <c r="AK515" i="2"/>
  <c r="AK688" i="2"/>
  <c r="AK457" i="2"/>
  <c r="AK451" i="2"/>
  <c r="AK116" i="2"/>
  <c r="AK77" i="2"/>
  <c r="AK206" i="2"/>
  <c r="AK354" i="2"/>
  <c r="AK50" i="2"/>
  <c r="AK208" i="2"/>
  <c r="AK629" i="2"/>
  <c r="AK689" i="2"/>
  <c r="AK684" i="2"/>
  <c r="AK139" i="2"/>
  <c r="AK323" i="2"/>
  <c r="AK338" i="2"/>
  <c r="AK194" i="2"/>
  <c r="AK430" i="2"/>
  <c r="AK30" i="2"/>
  <c r="AK42" i="2"/>
  <c r="AK657" i="2"/>
  <c r="AK272" i="2"/>
  <c r="AK161" i="2"/>
  <c r="AK226" i="2"/>
  <c r="AK90" i="2"/>
  <c r="AK288" i="2"/>
  <c r="AK516" i="2"/>
  <c r="AK546" i="2"/>
  <c r="AK24" i="2"/>
  <c r="AK284" i="2"/>
  <c r="AK606" i="2"/>
  <c r="AK330" i="2"/>
  <c r="AK205" i="2"/>
  <c r="AK511" i="2"/>
  <c r="AK356" i="2"/>
  <c r="AK101" i="2"/>
  <c r="AK487" i="2"/>
  <c r="AK678" i="2"/>
  <c r="AK211" i="2"/>
  <c r="AK232" i="2"/>
  <c r="AK215" i="2"/>
  <c r="AK497" i="2"/>
  <c r="AK536" i="2"/>
  <c r="AK260" i="2"/>
  <c r="AK180" i="2"/>
  <c r="AK646" i="2"/>
  <c r="AK238" i="2"/>
  <c r="AK188" i="2"/>
  <c r="AK507" i="2"/>
  <c r="AK279" i="2"/>
  <c r="AK18" i="2"/>
  <c r="AK443" i="2"/>
  <c r="AK574" i="2"/>
  <c r="AK103" i="2"/>
  <c r="AK556" i="2"/>
  <c r="AK534" i="2"/>
  <c r="AK165" i="2"/>
  <c r="AK72" i="2"/>
  <c r="AK225" i="2"/>
  <c r="AK292" i="2"/>
  <c r="AK404" i="2"/>
  <c r="AK582" i="2"/>
  <c r="AK334" i="2"/>
  <c r="AK49" i="2"/>
  <c r="AK55" i="2"/>
  <c r="AK179" i="2"/>
  <c r="AK221" i="2"/>
  <c r="AK445" i="2"/>
  <c r="AK166" i="2"/>
  <c r="AK448" i="2"/>
  <c r="AK580" i="2"/>
  <c r="AK20" i="2"/>
  <c r="AK277" i="2"/>
  <c r="AK270" i="2"/>
  <c r="AK164" i="2"/>
  <c r="AK92" i="2"/>
  <c r="AK16" i="2"/>
  <c r="AK126" i="2"/>
  <c r="AK45" i="2"/>
  <c r="AK37" i="2"/>
  <c r="AK327" i="2"/>
  <c r="AK12" i="2"/>
  <c r="AK231" i="2"/>
  <c r="AK156" i="2"/>
  <c r="AK355" i="2"/>
  <c r="AK98" i="2"/>
  <c r="AK581" i="2"/>
  <c r="AK324" i="2"/>
  <c r="AK258" i="2"/>
  <c r="AK489" i="2"/>
  <c r="AK175" i="2"/>
  <c r="AK99" i="2"/>
  <c r="AK286" i="2"/>
  <c r="AK38" i="2"/>
  <c r="AK619" i="2"/>
  <c r="AK299" i="2"/>
  <c r="AK658" i="2"/>
  <c r="AK144" i="2"/>
  <c r="AK56" i="2"/>
  <c r="AK44" i="2"/>
  <c r="AK565" i="2"/>
  <c r="AK605" i="2"/>
  <c r="AK140" i="2"/>
  <c r="AK538" i="2"/>
  <c r="AK490" i="2"/>
  <c r="AK178" i="2"/>
  <c r="AK34" i="2"/>
  <c r="AK138" i="2"/>
  <c r="AK125" i="2"/>
  <c r="AK395" i="2"/>
  <c r="AK535" i="2"/>
  <c r="AK621" i="2"/>
  <c r="AK610" i="2"/>
  <c r="AK203" i="2"/>
  <c r="AK460" i="2"/>
  <c r="AK78" i="2"/>
  <c r="AK527" i="2"/>
  <c r="AK273" i="2"/>
  <c r="AK371" i="2"/>
  <c r="AK607" i="2"/>
  <c r="AK462" i="2"/>
  <c r="AK570" i="2"/>
  <c r="AK601" i="2"/>
  <c r="AK111" i="2"/>
  <c r="AK289" i="2"/>
  <c r="AK23" i="2"/>
  <c r="AK692" i="2"/>
  <c r="AK485" i="2"/>
  <c r="AK11" i="2"/>
  <c r="AK655" i="2"/>
  <c r="AK307" i="2"/>
  <c r="AK620" i="2"/>
  <c r="AK524" i="2"/>
  <c r="AK163" i="2"/>
  <c r="AK121" i="2"/>
  <c r="AK636" i="2"/>
  <c r="AK95" i="2"/>
  <c r="AK214" i="2"/>
  <c r="AK114" i="2"/>
  <c r="AK674" i="2"/>
  <c r="AK313" i="2"/>
  <c r="AK653" i="2"/>
  <c r="AK250" i="2"/>
  <c r="AK685" i="2"/>
  <c r="C501" i="6847"/>
  <c r="AD15" i="7041"/>
  <c r="E36" i="6892"/>
  <c r="D36" i="6892" s="1"/>
  <c r="C502" i="6847" l="1"/>
  <c r="L32" i="7055" s="1"/>
  <c r="AD16" i="7041"/>
  <c r="H36" i="6892"/>
  <c r="G36" i="6892" l="1"/>
  <c r="C36" i="6892" s="1"/>
  <c r="C503" i="6847"/>
  <c r="P19" i="7051" s="1"/>
  <c r="AD19" i="7041"/>
  <c r="C504" i="6847" l="1"/>
  <c r="AD25" i="7041"/>
  <c r="C505" i="6847" l="1"/>
  <c r="AD26" i="7041"/>
  <c r="C506" i="6847" l="1"/>
  <c r="AD28" i="7041"/>
  <c r="C507" i="6847" l="1"/>
  <c r="AD33" i="7041"/>
  <c r="C508" i="6847" l="1"/>
  <c r="AD35" i="7041"/>
  <c r="C509" i="6847" l="1"/>
  <c r="AI170" i="7062" s="1"/>
  <c r="AD41" i="7041"/>
  <c r="C510" i="6847" l="1"/>
  <c r="AD42" i="7041"/>
  <c r="O13" i="2" l="1"/>
  <c r="O20" i="2"/>
  <c r="O4" i="2"/>
  <c r="O5" i="2"/>
  <c r="O65" i="2"/>
  <c r="O14" i="2"/>
  <c r="O176" i="2"/>
  <c r="O28" i="2"/>
  <c r="O178" i="2"/>
  <c r="O550" i="2"/>
  <c r="O488" i="2"/>
  <c r="O629" i="2"/>
  <c r="O363" i="2"/>
  <c r="O192" i="2"/>
  <c r="O108" i="2"/>
  <c r="O207" i="2"/>
  <c r="O104" i="2"/>
  <c r="O153" i="2"/>
  <c r="O691" i="2"/>
  <c r="O109" i="2"/>
  <c r="O53" i="2"/>
  <c r="O115" i="2"/>
  <c r="O91" i="2"/>
  <c r="O546" i="2"/>
  <c r="O673" i="2"/>
  <c r="O49" i="2"/>
  <c r="O225" i="2"/>
  <c r="O102" i="2"/>
  <c r="O106" i="2"/>
  <c r="O314" i="2"/>
  <c r="O23" i="2"/>
  <c r="O166" i="2"/>
  <c r="O507" i="2"/>
  <c r="O194" i="2"/>
  <c r="O163" i="2"/>
  <c r="O290" i="2"/>
  <c r="O395" i="2"/>
  <c r="O54" i="2"/>
  <c r="O81" i="2"/>
  <c r="O60" i="2"/>
  <c r="O22" i="2"/>
  <c r="O93" i="2"/>
  <c r="O43" i="2"/>
  <c r="O574" i="2"/>
  <c r="O211" i="2"/>
  <c r="O34" i="2"/>
  <c r="O436" i="2"/>
  <c r="O37" i="2"/>
  <c r="O618" i="2"/>
  <c r="O628" i="2"/>
  <c r="O430" i="2"/>
  <c r="O144" i="2"/>
  <c r="O52" i="2"/>
  <c r="O651" i="2"/>
  <c r="O140" i="2"/>
  <c r="O516" i="2"/>
  <c r="O188" i="2"/>
  <c r="O18" i="2"/>
  <c r="O51" i="2"/>
  <c r="O560" i="2"/>
  <c r="O6" i="2"/>
  <c r="O275" i="2"/>
  <c r="O572" i="2"/>
  <c r="O171" i="2"/>
  <c r="O243" i="2"/>
  <c r="O213" i="2"/>
  <c r="O125" i="2"/>
  <c r="O621" i="2"/>
  <c r="O582" i="2"/>
  <c r="O19" i="2"/>
  <c r="O434" i="2"/>
  <c r="O601" i="2"/>
  <c r="O123" i="2"/>
  <c r="O35" i="2"/>
  <c r="O636" i="2"/>
  <c r="O372" i="2"/>
  <c r="O210" i="2"/>
  <c r="O369" i="2"/>
  <c r="O164" i="2"/>
  <c r="O266" i="2"/>
  <c r="O70" i="2"/>
  <c r="O576" i="2"/>
  <c r="O42" i="2"/>
  <c r="O371" i="2"/>
  <c r="O78" i="2"/>
  <c r="O222" i="2"/>
  <c r="O90" i="2"/>
  <c r="O330" i="2"/>
  <c r="O50" i="2"/>
  <c r="O118" i="2"/>
  <c r="O238" i="2"/>
  <c r="O223" i="2"/>
  <c r="O409" i="2"/>
  <c r="O521" i="2"/>
  <c r="O32" i="2"/>
  <c r="O315" i="2"/>
  <c r="O26" i="2"/>
  <c r="O307" i="2"/>
  <c r="O221" i="2"/>
  <c r="O537" i="2"/>
  <c r="O498" i="2"/>
  <c r="O198" i="2"/>
  <c r="O126" i="2"/>
  <c r="O99" i="2"/>
  <c r="O568" i="2"/>
  <c r="O285" i="2"/>
  <c r="O305" i="2"/>
  <c r="O313" i="2"/>
  <c r="O406" i="2"/>
  <c r="O180" i="2"/>
  <c r="O272" i="2"/>
  <c r="O366" i="2"/>
  <c r="O131" i="2"/>
  <c r="O216" i="2"/>
  <c r="O659" i="2"/>
  <c r="O538" i="2"/>
  <c r="O407" i="2"/>
  <c r="O375" i="2"/>
  <c r="O173" i="2"/>
  <c r="O39" i="2"/>
  <c r="O448" i="2"/>
  <c r="O96" i="2"/>
  <c r="O662" i="2"/>
  <c r="O655" i="2"/>
  <c r="O565" i="2"/>
  <c r="O268" i="2"/>
  <c r="O474" i="2"/>
  <c r="O174" i="2"/>
  <c r="O609" i="2"/>
  <c r="O61" i="2"/>
  <c r="O593" i="2"/>
  <c r="O179" i="2"/>
  <c r="O129" i="2"/>
  <c r="O269" i="2"/>
  <c r="O88" i="2"/>
  <c r="O310" i="2"/>
  <c r="O267" i="2"/>
  <c r="O497" i="2"/>
  <c r="O308" i="2"/>
  <c r="O338" i="2"/>
  <c r="O234" i="2"/>
  <c r="O374" i="2"/>
  <c r="O132" i="2"/>
  <c r="O444" i="2"/>
  <c r="O400" i="2"/>
  <c r="O653" i="2"/>
  <c r="O233" i="2"/>
  <c r="O344" i="2"/>
  <c r="O445" i="2"/>
  <c r="O38" i="2"/>
  <c r="O113" i="2"/>
  <c r="O195" i="2"/>
  <c r="O45" i="2"/>
  <c r="O669" i="2"/>
  <c r="O581" i="2"/>
  <c r="O237" i="2"/>
  <c r="O360" i="2"/>
  <c r="O31" i="2"/>
  <c r="O619" i="2"/>
  <c r="O147" i="2"/>
  <c r="O281" i="2"/>
  <c r="O622" i="2"/>
  <c r="O323" i="2"/>
  <c r="O555" i="2"/>
  <c r="O368" i="2"/>
  <c r="O536" i="2"/>
  <c r="O257" i="2"/>
  <c r="O67" i="2"/>
  <c r="O206" i="2"/>
  <c r="O510" i="2"/>
  <c r="O89" i="2"/>
  <c r="O220" i="2"/>
  <c r="O312" i="2"/>
  <c r="O98" i="2"/>
  <c r="O202" i="2"/>
  <c r="O127" i="2"/>
  <c r="O133" i="2"/>
  <c r="O71" i="2"/>
  <c r="O584" i="2"/>
  <c r="O563" i="2"/>
  <c r="O273" i="2"/>
  <c r="O292" i="2"/>
  <c r="O304" i="2"/>
  <c r="O120" i="2"/>
  <c r="O690" i="2"/>
  <c r="O327" i="2"/>
  <c r="O97" i="2"/>
  <c r="O165" i="2"/>
  <c r="O197" i="2"/>
  <c r="O160" i="2"/>
  <c r="O232" i="2"/>
  <c r="O646" i="2"/>
  <c r="O681" i="2"/>
  <c r="O450" i="2"/>
  <c r="O203" i="2"/>
  <c r="O602" i="2"/>
  <c r="O687" i="2"/>
  <c r="O657" i="2"/>
  <c r="O84" i="2"/>
  <c r="O301" i="2"/>
  <c r="O254" i="2"/>
  <c r="O570" i="2"/>
  <c r="O260" i="2"/>
  <c r="O10" i="2"/>
  <c r="O208" i="2"/>
  <c r="O580" i="2"/>
  <c r="O531" i="2"/>
  <c r="O74" i="2"/>
  <c r="O416" i="2"/>
  <c r="O24" i="2"/>
  <c r="O124" i="2"/>
  <c r="O228" i="2"/>
  <c r="O229" i="2"/>
  <c r="O343" i="2"/>
  <c r="O457" i="2"/>
  <c r="O490" i="2"/>
  <c r="O117" i="2"/>
  <c r="O356" i="2"/>
  <c r="O511" i="2"/>
  <c r="O177" i="2"/>
  <c r="O446" i="2"/>
  <c r="O114" i="2"/>
  <c r="O55" i="2"/>
  <c r="O116" i="2"/>
  <c r="O25" i="2"/>
  <c r="O3" i="2"/>
  <c r="O485" i="2"/>
  <c r="O251" i="2"/>
  <c r="O689" i="2"/>
  <c r="O309" i="2"/>
  <c r="O138" i="2"/>
  <c r="O79" i="2"/>
  <c r="O518" i="2"/>
  <c r="O230" i="2"/>
  <c r="O524" i="2"/>
  <c r="O63" i="2"/>
  <c r="O677" i="2"/>
  <c r="O135" i="2"/>
  <c r="O271" i="2"/>
  <c r="O571" i="2"/>
  <c r="O175" i="2"/>
  <c r="O501" i="2"/>
  <c r="O128" i="2"/>
  <c r="O46" i="2"/>
  <c r="O101" i="2"/>
  <c r="O85" i="2"/>
  <c r="O534" i="2"/>
  <c r="O300" i="2"/>
  <c r="O41" i="2"/>
  <c r="O283" i="2"/>
  <c r="O504" i="2"/>
  <c r="O514" i="2"/>
  <c r="O329" i="2"/>
  <c r="O145" i="2"/>
  <c r="O226" i="2"/>
  <c r="O632" i="2"/>
  <c r="O92" i="2"/>
  <c r="O199" i="2"/>
  <c r="O638" i="2"/>
  <c r="O185" i="2"/>
  <c r="O83" i="2"/>
  <c r="O417" i="2"/>
  <c r="O606" i="2"/>
  <c r="O317" i="2"/>
  <c r="O258" i="2"/>
  <c r="O205" i="2"/>
  <c r="O240" i="2"/>
  <c r="O634" i="2"/>
  <c r="O87" i="2"/>
  <c r="O201" i="2"/>
  <c r="O236" i="2"/>
  <c r="O48" i="2"/>
  <c r="O603" i="2"/>
  <c r="O611" i="2"/>
  <c r="O277" i="2"/>
  <c r="O674" i="2"/>
  <c r="O94" i="2"/>
  <c r="O528" i="2"/>
  <c r="O654" i="2"/>
  <c r="O280" i="2"/>
  <c r="O57" i="2"/>
  <c r="O489" i="2"/>
  <c r="O80" i="2"/>
  <c r="O279" i="2"/>
  <c r="O364" i="2"/>
  <c r="O319" i="2"/>
  <c r="O462" i="2"/>
  <c r="O73" i="2"/>
  <c r="O500" i="2"/>
  <c r="O44" i="2"/>
  <c r="O122" i="2"/>
  <c r="O82" i="2"/>
  <c r="O253" i="2"/>
  <c r="O103" i="2"/>
  <c r="O214" i="2"/>
  <c r="O155" i="2"/>
  <c r="O270" i="2"/>
  <c r="O288" i="2"/>
  <c r="O556" i="2"/>
  <c r="O141" i="2"/>
  <c r="O473" i="2"/>
  <c r="O159" i="2"/>
  <c r="O110" i="2"/>
  <c r="O419" i="2"/>
  <c r="O324" i="2"/>
  <c r="O583" i="2"/>
  <c r="O594" i="2"/>
  <c r="O156" i="2"/>
  <c r="O75" i="2"/>
  <c r="O484" i="2"/>
  <c r="O661" i="2"/>
  <c r="O218" i="2"/>
  <c r="O688" i="2"/>
  <c r="O607" i="2"/>
  <c r="O499" i="2"/>
  <c r="O15" i="2"/>
  <c r="O692" i="2"/>
  <c r="O252" i="2"/>
  <c r="O62" i="2"/>
  <c r="O119" i="2"/>
  <c r="O365" i="2"/>
  <c r="O157" i="2"/>
  <c r="O408" i="2"/>
  <c r="O367" i="2"/>
  <c r="O250" i="2"/>
  <c r="O685" i="2"/>
  <c r="O77" i="2"/>
  <c r="O186" i="2"/>
  <c r="O146" i="2"/>
  <c r="O339" i="2"/>
  <c r="O278" i="2"/>
  <c r="O443" i="2"/>
  <c r="O86" i="2"/>
  <c r="O349" i="2"/>
  <c r="O684" i="2"/>
  <c r="O170" i="2"/>
  <c r="O318" i="2"/>
  <c r="O354" i="2"/>
  <c r="O246" i="2"/>
  <c r="O17" i="2"/>
  <c r="O635" i="2"/>
  <c r="O282" i="2"/>
  <c r="O161" i="2"/>
  <c r="O107" i="2"/>
  <c r="O100" i="2"/>
  <c r="O112" i="2"/>
  <c r="O641" i="2"/>
  <c r="O660" i="2"/>
  <c r="O460" i="2"/>
  <c r="O40" i="2"/>
  <c r="O362" i="2"/>
  <c r="O311" i="2"/>
  <c r="O95" i="2"/>
  <c r="O588" i="2"/>
  <c r="O506" i="2"/>
  <c r="O76" i="2"/>
  <c r="O553" i="2"/>
  <c r="O316" i="2"/>
  <c r="O11" i="2"/>
  <c r="O284" i="2"/>
  <c r="O137" i="2"/>
  <c r="O121" i="2"/>
  <c r="O552" i="2"/>
  <c r="O569" i="2"/>
  <c r="O134" i="2"/>
  <c r="O355" i="2"/>
  <c r="O605" i="2"/>
  <c r="O64" i="2"/>
  <c r="O404" i="2"/>
  <c r="O261" i="2"/>
  <c r="O451" i="2"/>
  <c r="O169" i="2"/>
  <c r="O29" i="2"/>
  <c r="O373" i="2"/>
  <c r="O449" i="2"/>
  <c r="O21" i="2"/>
  <c r="O658" i="2"/>
  <c r="O168" i="2"/>
  <c r="O686" i="2"/>
  <c r="O139" i="2"/>
  <c r="O410" i="2"/>
  <c r="O263" i="2"/>
  <c r="O472" i="2"/>
  <c r="O36" i="2"/>
  <c r="O519" i="2"/>
  <c r="O47" i="2"/>
  <c r="O515" i="2"/>
  <c r="O58" i="2"/>
  <c r="O535" i="2"/>
  <c r="O640" i="2"/>
  <c r="O508" i="2"/>
  <c r="O334" i="2"/>
  <c r="O245" i="2"/>
  <c r="O645" i="2"/>
  <c r="O405" i="2"/>
  <c r="O167" i="2"/>
  <c r="O639" i="2"/>
  <c r="O196" i="2"/>
  <c r="O56" i="2"/>
  <c r="O215" i="2"/>
  <c r="O264" i="2"/>
  <c r="O209" i="2"/>
  <c r="O650" i="2"/>
  <c r="O255" i="2"/>
  <c r="O567" i="2"/>
  <c r="O231" i="2"/>
  <c r="O503" i="2"/>
  <c r="O299" i="2"/>
  <c r="O579" i="2"/>
  <c r="O289" i="2"/>
  <c r="O59" i="2"/>
  <c r="O111" i="2"/>
  <c r="O644" i="2"/>
  <c r="O68" i="2"/>
  <c r="O678" i="2"/>
  <c r="O429" i="2"/>
  <c r="O527" i="2"/>
  <c r="O682" i="2"/>
  <c r="O72" i="2"/>
  <c r="O591" i="2"/>
  <c r="O244" i="2"/>
  <c r="O286" i="2"/>
  <c r="O224" i="2"/>
  <c r="O33" i="2"/>
  <c r="O610" i="2"/>
  <c r="O27" i="2"/>
  <c r="O105" i="2"/>
  <c r="O12" i="2"/>
  <c r="O359" i="2"/>
  <c r="O573" i="2"/>
  <c r="O487" i="2"/>
  <c r="O130" i="2"/>
  <c r="O69" i="2"/>
  <c r="O458" i="2"/>
  <c r="O620" i="2"/>
  <c r="O184" i="2"/>
  <c r="C511" i="6847"/>
  <c r="L8" i="7054" s="1"/>
  <c r="AD2" i="7039"/>
  <c r="H13" i="6892" l="1"/>
  <c r="G13" i="6892" s="1"/>
  <c r="C512" i="6847"/>
  <c r="AI54" i="7062" s="1"/>
  <c r="AD7" i="7039"/>
  <c r="O79" i="6850" s="1"/>
  <c r="O95" i="6850" l="1"/>
  <c r="O94" i="6850"/>
  <c r="O66" i="6850"/>
  <c r="O76" i="6850"/>
  <c r="O64" i="6850"/>
  <c r="O83" i="6850"/>
  <c r="O56" i="6850"/>
  <c r="O84" i="6850"/>
  <c r="O60" i="6850"/>
  <c r="O78" i="6850"/>
  <c r="O69" i="6850"/>
  <c r="O39" i="6850"/>
  <c r="O51" i="6850"/>
  <c r="O62" i="6850"/>
  <c r="O80" i="6850"/>
  <c r="O73" i="6850"/>
  <c r="O58" i="6850"/>
  <c r="O54" i="6850"/>
  <c r="O63" i="6850"/>
  <c r="O82" i="6850"/>
  <c r="O74" i="6850"/>
  <c r="O53" i="6850"/>
  <c r="O71" i="6850"/>
  <c r="O85" i="6850"/>
  <c r="O70" i="6850"/>
  <c r="O72" i="6850"/>
  <c r="O5" i="6850"/>
  <c r="O3" i="6850"/>
  <c r="O36" i="6850"/>
  <c r="O13" i="6850"/>
  <c r="O8" i="6850"/>
  <c r="O91" i="6850"/>
  <c r="O22" i="6850"/>
  <c r="O9" i="6850"/>
  <c r="O90" i="6850"/>
  <c r="O77" i="6850"/>
  <c r="O24" i="6850"/>
  <c r="O14" i="6850"/>
  <c r="O15" i="6850"/>
  <c r="O33" i="6850"/>
  <c r="O29" i="6850"/>
  <c r="O16" i="6850"/>
  <c r="O20" i="6850"/>
  <c r="O61" i="6850"/>
  <c r="O18" i="6850"/>
  <c r="O34" i="6850"/>
  <c r="O37" i="6850"/>
  <c r="O96" i="6850"/>
  <c r="O30" i="6850"/>
  <c r="O35" i="6850"/>
  <c r="O50" i="6850"/>
  <c r="O93" i="6850"/>
  <c r="O67" i="6850"/>
  <c r="O52" i="6850"/>
  <c r="O23" i="6850"/>
  <c r="C513" i="6847"/>
  <c r="AT59" i="7061" s="1"/>
  <c r="I12" i="7043"/>
  <c r="O41" i="6850"/>
  <c r="O65" i="6850"/>
  <c r="O46" i="6850"/>
  <c r="O42" i="6850"/>
  <c r="O55" i="6850"/>
  <c r="O21" i="6850"/>
  <c r="O26" i="6850"/>
  <c r="O68" i="6850"/>
  <c r="O92" i="6850"/>
  <c r="O7" i="6850"/>
  <c r="O81" i="6850"/>
  <c r="O87" i="6850"/>
  <c r="O57" i="6850"/>
  <c r="O40" i="6850"/>
  <c r="O17" i="6850"/>
  <c r="O31" i="6850"/>
  <c r="O6" i="6850"/>
  <c r="O32" i="6850"/>
  <c r="O27" i="6850"/>
  <c r="O89" i="6850"/>
  <c r="O11" i="6850"/>
  <c r="O28" i="6850"/>
  <c r="O12" i="6850"/>
  <c r="O49" i="6850"/>
  <c r="O43" i="6850"/>
  <c r="O10" i="6850"/>
  <c r="O4" i="6850"/>
  <c r="O48" i="6850"/>
  <c r="O25" i="6850"/>
  <c r="O44" i="6850"/>
  <c r="O19" i="6850"/>
  <c r="O38" i="6850"/>
  <c r="O59" i="6850"/>
  <c r="O86" i="6850"/>
  <c r="O88" i="6850"/>
  <c r="O45" i="6850"/>
  <c r="O47" i="6850"/>
  <c r="C514" i="6847" l="1"/>
  <c r="AI17" i="7062" s="1"/>
  <c r="I14" i="7043"/>
  <c r="E13" i="6892"/>
  <c r="D13" i="6892" s="1"/>
  <c r="C13" i="6892" s="1"/>
  <c r="C515" i="6847" l="1"/>
  <c r="I20" i="7043"/>
  <c r="C516" i="6847" l="1"/>
  <c r="I23" i="7043"/>
  <c r="C517" i="6847" l="1"/>
  <c r="I24" i="7043"/>
  <c r="C518" i="6847" l="1"/>
  <c r="I25" i="7043"/>
  <c r="C519" i="6847" l="1"/>
  <c r="I26" i="7043"/>
  <c r="C520" i="6847" l="1"/>
  <c r="I27" i="7043"/>
  <c r="C521" i="6847" l="1"/>
  <c r="I33" i="7043"/>
  <c r="C522" i="6847" l="1"/>
  <c r="I36" i="7043"/>
  <c r="K10" i="7046"/>
  <c r="C523" i="6847" l="1"/>
  <c r="I38" i="7043"/>
  <c r="C524" i="6847" l="1"/>
  <c r="I39" i="7043"/>
  <c r="C525" i="6847" l="1"/>
  <c r="I8" i="7042"/>
  <c r="C526" i="6847" l="1"/>
  <c r="M12" i="7045"/>
  <c r="AM15" i="2" l="1"/>
  <c r="AM58" i="2"/>
  <c r="AM32" i="2"/>
  <c r="AM59" i="2"/>
  <c r="C527" i="6847"/>
  <c r="M25" i="7045"/>
  <c r="C528" i="6847" l="1"/>
  <c r="C529" i="6847" s="1"/>
  <c r="M26" i="7045"/>
  <c r="AM672" i="2" l="1"/>
  <c r="AM401" i="2"/>
  <c r="AM648" i="2"/>
  <c r="AM291" i="2"/>
  <c r="AM320" i="2"/>
  <c r="AM656" i="2"/>
  <c r="AM435" i="2"/>
  <c r="AM671" i="2"/>
  <c r="AM647" i="2"/>
  <c r="AM262" i="2"/>
  <c r="AM681" i="2"/>
  <c r="AM566" i="2"/>
  <c r="AM183" i="2"/>
  <c r="AM322" i="2"/>
  <c r="AM212" i="2"/>
  <c r="AM475" i="2"/>
  <c r="AM152" i="2"/>
  <c r="AM326" i="2"/>
  <c r="AM694" i="2"/>
  <c r="AM158" i="2"/>
  <c r="AM154" i="2"/>
  <c r="AM193" i="2"/>
  <c r="AM148" i="2"/>
  <c r="AM525" i="2"/>
  <c r="AM586" i="2"/>
  <c r="AM587" i="2"/>
  <c r="AM683" i="2"/>
  <c r="AM585" i="2"/>
  <c r="AM137" i="2"/>
  <c r="AM576" i="2"/>
  <c r="AM323" i="2"/>
  <c r="AM47" i="2"/>
  <c r="AM533" i="2"/>
  <c r="AM53" i="2"/>
  <c r="AM65" i="2"/>
  <c r="AM35" i="2"/>
  <c r="AM597" i="2"/>
  <c r="AM347" i="2"/>
  <c r="AM589" i="2"/>
  <c r="AM242" i="2"/>
  <c r="AM403" i="2"/>
  <c r="AM28" i="2"/>
  <c r="AM13" i="2"/>
  <c r="AM185" i="2"/>
  <c r="AM78" i="2"/>
  <c r="AM374" i="2"/>
  <c r="AM186" i="2"/>
  <c r="AM221" i="2"/>
  <c r="AM90" i="2"/>
  <c r="C530" i="6847"/>
  <c r="K7" i="7046"/>
  <c r="AM402" i="2"/>
  <c r="AM371" i="2"/>
  <c r="AM5" i="2"/>
  <c r="AM120" i="2"/>
  <c r="AM447" i="2"/>
  <c r="AM502" i="2"/>
  <c r="AM650" i="2"/>
  <c r="AM634" i="2"/>
  <c r="AM509" i="2"/>
  <c r="AM495" i="2"/>
  <c r="AM350" i="2"/>
  <c r="AM50" i="2"/>
  <c r="AM369" i="2"/>
  <c r="AM69" i="2"/>
  <c r="AM271" i="2"/>
  <c r="AM165" i="2"/>
  <c r="AM568" i="2"/>
  <c r="AM48" i="2"/>
  <c r="AM129" i="2"/>
  <c r="AM362" i="2"/>
  <c r="AM484" i="2"/>
  <c r="AM12" i="2"/>
  <c r="AM609" i="2"/>
  <c r="AM26" i="2"/>
  <c r="AM504" i="2"/>
  <c r="AM42" i="2"/>
  <c r="AM343" i="2"/>
  <c r="AM205" i="2"/>
  <c r="AM7" i="2"/>
  <c r="AM516" i="2"/>
  <c r="AM538" i="2"/>
  <c r="AM492" i="2"/>
  <c r="AM151" i="2"/>
  <c r="AM40" i="2"/>
  <c r="AM300" i="2"/>
  <c r="AM250" i="2"/>
  <c r="AM164" i="2"/>
  <c r="AM147" i="2"/>
  <c r="AM691" i="2"/>
  <c r="AM218" i="2"/>
  <c r="AM660" i="2"/>
  <c r="AM368" i="2"/>
  <c r="AM145" i="2"/>
  <c r="AM203" i="2"/>
  <c r="AM34" i="2"/>
  <c r="AM641" i="2"/>
  <c r="AM167" i="2"/>
  <c r="AM223" i="2"/>
  <c r="AM292" i="2"/>
  <c r="AM188" i="2"/>
  <c r="AM610" i="2"/>
  <c r="AM488" i="2"/>
  <c r="AM629" i="2"/>
  <c r="AM571" i="2"/>
  <c r="AM236" i="2"/>
  <c r="AM63" i="2"/>
  <c r="AM324" i="2"/>
  <c r="AM636" i="2"/>
  <c r="AM654" i="2"/>
  <c r="AM312" i="2"/>
  <c r="AM621" i="2"/>
  <c r="AM77" i="2"/>
  <c r="AM661" i="2"/>
  <c r="AM285" i="2"/>
  <c r="AM506" i="2"/>
  <c r="AM207" i="2"/>
  <c r="AM632" i="2"/>
  <c r="AM311" i="2"/>
  <c r="AM684" i="2"/>
  <c r="AM687" i="2"/>
  <c r="AM106" i="2"/>
  <c r="AM222" i="2"/>
  <c r="AM679" i="2"/>
  <c r="AM565" i="2"/>
  <c r="AM299" i="2"/>
  <c r="AM246" i="2"/>
  <c r="AM108" i="2"/>
  <c r="AM31" i="2"/>
  <c r="AM128" i="2"/>
  <c r="AM553" i="2"/>
  <c r="AM280" i="2"/>
  <c r="AM107" i="2"/>
  <c r="AM122" i="2"/>
  <c r="AM174" i="2"/>
  <c r="AM491" i="2"/>
  <c r="AM57" i="2"/>
  <c r="AM364" i="2"/>
  <c r="AM132" i="2"/>
  <c r="AM14" i="2"/>
  <c r="AM140" i="2"/>
  <c r="AM363" i="2"/>
  <c r="AM405" i="2"/>
  <c r="AM521" i="2"/>
  <c r="AM254" i="2"/>
  <c r="AM283" i="2"/>
  <c r="AM546" i="2"/>
  <c r="AM67" i="2"/>
  <c r="AM573" i="2"/>
  <c r="AM288" i="2"/>
  <c r="AM594" i="2"/>
  <c r="AM472" i="2"/>
  <c r="AM11" i="2"/>
  <c r="AM201" i="2"/>
  <c r="AM44" i="2"/>
  <c r="AM518" i="2"/>
  <c r="AM527" i="2"/>
  <c r="AM176" i="2"/>
  <c r="AM130" i="2"/>
  <c r="AM112" i="2"/>
  <c r="AM238" i="2"/>
  <c r="AM71" i="2"/>
  <c r="AM263" i="2"/>
  <c r="AM367" i="2"/>
  <c r="AM99" i="2"/>
  <c r="AM692" i="2"/>
  <c r="AM339" i="2"/>
  <c r="AM133" i="2"/>
  <c r="AM446" i="2"/>
  <c r="AM474" i="2"/>
  <c r="AM582" i="2"/>
  <c r="AM497" i="2"/>
  <c r="AM508" i="2"/>
  <c r="AM237" i="2"/>
  <c r="AM579" i="2"/>
  <c r="AM232" i="2"/>
  <c r="AM375" i="2"/>
  <c r="AM10" i="2"/>
  <c r="AM316" i="2"/>
  <c r="AM118" i="2"/>
  <c r="AM102" i="2"/>
  <c r="AM674" i="2"/>
  <c r="AM315" i="2"/>
  <c r="AM473" i="2"/>
  <c r="AM689" i="2"/>
  <c r="AM360" i="2"/>
  <c r="AM51" i="2"/>
  <c r="AM170" i="2"/>
  <c r="AM45" i="2"/>
  <c r="AM199" i="2"/>
  <c r="AM264" i="2"/>
  <c r="AM210" i="2"/>
  <c r="AM430" i="2"/>
  <c r="AM81" i="2"/>
  <c r="AM307" i="2"/>
  <c r="AM178" i="2"/>
  <c r="AM79" i="2"/>
  <c r="AM163" i="2"/>
  <c r="AM449" i="2"/>
  <c r="AM686" i="2"/>
  <c r="AM301" i="2"/>
  <c r="AM410" i="2"/>
  <c r="AM416" i="2"/>
  <c r="AM688" i="2"/>
  <c r="AM651" i="2"/>
  <c r="AM231" i="2"/>
  <c r="AM344" i="2"/>
  <c r="AM555" i="2"/>
  <c r="AM470" i="2"/>
  <c r="AM216" i="2"/>
  <c r="AM233" i="2"/>
  <c r="AM618" i="2"/>
  <c r="AM124" i="2"/>
  <c r="AM225" i="2"/>
  <c r="AM215" i="2"/>
  <c r="AM281" i="2"/>
  <c r="AM407" i="2"/>
  <c r="AM365" i="2"/>
  <c r="AM29" i="2"/>
  <c r="AM499" i="2"/>
  <c r="AM97" i="2"/>
  <c r="AM22" i="2"/>
  <c r="AM580" i="2"/>
  <c r="AM395" i="2"/>
  <c r="AM319" i="2"/>
  <c r="AM121" i="2"/>
  <c r="AM21" i="2"/>
  <c r="AM487" i="2"/>
  <c r="AM457" i="2"/>
  <c r="AM583" i="2"/>
  <c r="AM581" i="2"/>
  <c r="AM156" i="2"/>
  <c r="AM552" i="2"/>
  <c r="AM155" i="2"/>
  <c r="AM329" i="2"/>
  <c r="AM228" i="2"/>
  <c r="AM606" i="2"/>
  <c r="AM131" i="2"/>
  <c r="AM114" i="2"/>
  <c r="AM613" i="2"/>
  <c r="AM119" i="2"/>
  <c r="AM537" i="2"/>
  <c r="AM25" i="2"/>
  <c r="M7" i="7044"/>
  <c r="B33" i="6850"/>
  <c r="C311" i="2"/>
  <c r="C88" i="6850"/>
  <c r="B430" i="2"/>
  <c r="B174" i="2"/>
  <c r="C109" i="2"/>
  <c r="C167" i="2"/>
  <c r="C10" i="6850"/>
  <c r="C567" i="2"/>
  <c r="C41" i="6850"/>
  <c r="B167" i="2"/>
  <c r="C104" i="2"/>
  <c r="C127" i="2"/>
  <c r="C692" i="2"/>
  <c r="C451" i="2"/>
  <c r="B88" i="6850"/>
  <c r="B20" i="6850"/>
  <c r="B317" i="2"/>
  <c r="C231" i="2"/>
  <c r="B51" i="2"/>
  <c r="C330" i="2"/>
  <c r="C690" i="2"/>
  <c r="B371" i="2"/>
  <c r="C601" i="2"/>
  <c r="B315" i="2"/>
  <c r="B104" i="2"/>
  <c r="C23" i="6850"/>
  <c r="B266" i="2"/>
  <c r="C266" i="2"/>
  <c r="C11" i="6850"/>
  <c r="C607" i="2"/>
  <c r="B650" i="2"/>
  <c r="B173" i="2"/>
  <c r="B446" i="2"/>
  <c r="C207" i="2"/>
  <c r="B41" i="6850"/>
  <c r="C650" i="2"/>
  <c r="C173" i="2"/>
  <c r="B35" i="6850"/>
  <c r="B639" i="2"/>
  <c r="B10" i="6850"/>
  <c r="C283" i="2"/>
  <c r="C68" i="6850"/>
  <c r="C515" i="2"/>
  <c r="B109" i="2"/>
  <c r="C179" i="2"/>
  <c r="C35" i="6850"/>
  <c r="B654" i="2"/>
  <c r="C199" i="2"/>
  <c r="B567" i="2"/>
  <c r="C569" i="2"/>
  <c r="B606" i="2"/>
  <c r="C61" i="2"/>
  <c r="B284" i="2"/>
  <c r="C611" i="2"/>
  <c r="C197" i="2"/>
  <c r="B270" i="2"/>
  <c r="B179" i="2"/>
  <c r="B231" i="2"/>
  <c r="B611" i="2"/>
  <c r="C689" i="2"/>
  <c r="C68" i="2"/>
  <c r="C371" i="2"/>
  <c r="B12" i="6850"/>
  <c r="B324" i="2"/>
  <c r="B52" i="6850"/>
  <c r="B283" i="2"/>
  <c r="B484" i="2"/>
  <c r="C622" i="2"/>
  <c r="B605" i="2"/>
  <c r="C317" i="2"/>
  <c r="B229" i="2"/>
  <c r="C33" i="2"/>
  <c r="B569" i="2"/>
  <c r="C610" i="2"/>
  <c r="C605" i="2"/>
  <c r="C323" i="2"/>
  <c r="B311" i="2"/>
  <c r="B690" i="2"/>
  <c r="B61" i="2"/>
  <c r="C229" i="2"/>
  <c r="C484" i="2"/>
  <c r="B192" i="2"/>
  <c r="B691" i="2"/>
  <c r="B692" i="2"/>
  <c r="B610" i="2"/>
  <c r="B68" i="2"/>
  <c r="C606" i="2"/>
  <c r="C324" i="2"/>
  <c r="C639" i="2"/>
  <c r="C12" i="6850"/>
  <c r="C159" i="2"/>
  <c r="B601" i="2"/>
  <c r="C270" i="2"/>
  <c r="C33" i="6850"/>
  <c r="C195" i="2"/>
  <c r="C20" i="6850"/>
  <c r="B689" i="2"/>
  <c r="B516" i="2"/>
  <c r="B330" i="2"/>
  <c r="B568" i="2"/>
  <c r="B515" i="2"/>
  <c r="B318" i="2"/>
  <c r="C691" i="2"/>
  <c r="B33" i="2"/>
  <c r="C654" i="2"/>
  <c r="C122" i="2"/>
  <c r="C315" i="2"/>
  <c r="C101" i="2"/>
  <c r="B23" i="6850"/>
  <c r="B349" i="2"/>
  <c r="C446" i="2"/>
  <c r="B11" i="6850"/>
  <c r="B68" i="6850"/>
  <c r="C374" i="2"/>
  <c r="B199" i="2"/>
  <c r="C487" i="2"/>
  <c r="B207" i="2"/>
  <c r="C516" i="2"/>
  <c r="C284" i="2"/>
  <c r="B487" i="2"/>
  <c r="C192" i="2"/>
  <c r="B195" i="2"/>
  <c r="B101" i="2"/>
  <c r="B451" i="2"/>
  <c r="C349" i="2"/>
  <c r="C52" i="6850"/>
  <c r="B127" i="2"/>
  <c r="B607" i="2"/>
  <c r="B374" i="2"/>
  <c r="C174" i="2"/>
  <c r="B122" i="2"/>
  <c r="C318" i="2"/>
  <c r="C51" i="2"/>
  <c r="B323" i="2"/>
  <c r="B159" i="2"/>
  <c r="B622" i="2"/>
  <c r="C568" i="2"/>
  <c r="B197" i="2"/>
  <c r="C430" i="2"/>
  <c r="AM103" i="2"/>
  <c r="AM334" i="2"/>
  <c r="AM234" i="2"/>
  <c r="AM646" i="2"/>
  <c r="AM635" i="2"/>
  <c r="AM531" i="2"/>
  <c r="AM489" i="2"/>
  <c r="AM146" i="2"/>
  <c r="AM657" i="2"/>
  <c r="AM638" i="2"/>
  <c r="AM88" i="2"/>
  <c r="AM354" i="2"/>
  <c r="AM655" i="2"/>
  <c r="AM180" i="2"/>
  <c r="AM268" i="2"/>
  <c r="AM56" i="2"/>
  <c r="AM619" i="2"/>
  <c r="AM556" i="2"/>
  <c r="AM330" i="2"/>
  <c r="AM327" i="2"/>
  <c r="AM55" i="2"/>
  <c r="AM485" i="2"/>
  <c r="AM214" i="2"/>
  <c r="AM593" i="2"/>
  <c r="AM524" i="2"/>
  <c r="AM622" i="2"/>
  <c r="AM356" i="2"/>
  <c r="AM286" i="2"/>
  <c r="AM192" i="2"/>
  <c r="AM338" i="2"/>
  <c r="AM75" i="2"/>
  <c r="AM171" i="2"/>
  <c r="AM305" i="2"/>
  <c r="AM445" i="2"/>
  <c r="AM30" i="2"/>
  <c r="AM46" i="2"/>
  <c r="AM141" i="2"/>
  <c r="AM444" i="2"/>
  <c r="AM640" i="2"/>
  <c r="AM498" i="2"/>
  <c r="AM49" i="2"/>
  <c r="AM161" i="2"/>
  <c r="AM68" i="2"/>
  <c r="AM611" i="2"/>
  <c r="AM607" i="2"/>
  <c r="AM569" i="2"/>
  <c r="AM100" i="2"/>
  <c r="AM20" i="2"/>
  <c r="AM588" i="2"/>
  <c r="AM117" i="2"/>
  <c r="AM639" i="2"/>
  <c r="AM211" i="2"/>
  <c r="AM535" i="2"/>
  <c r="AM510" i="2"/>
  <c r="AM563" i="2"/>
  <c r="AM115" i="2"/>
  <c r="AM61" i="2"/>
  <c r="AM52" i="2"/>
  <c r="AM43" i="2"/>
  <c r="AM98" i="2"/>
  <c r="AM23" i="2"/>
  <c r="AM318" i="2"/>
  <c r="AM515" i="2"/>
  <c r="AM601" i="2"/>
  <c r="AM514" i="2"/>
  <c r="AM653" i="2"/>
  <c r="AM373" i="2"/>
  <c r="AM258" i="2"/>
  <c r="AM603" i="2"/>
  <c r="AM328" i="2"/>
  <c r="AM272" i="2"/>
  <c r="AM36" i="2"/>
  <c r="AM17" i="2"/>
  <c r="AM6" i="2"/>
  <c r="AM177" i="2"/>
  <c r="AM461" i="2"/>
  <c r="AM92" i="2"/>
  <c r="AM275" i="2"/>
  <c r="AM139" i="2"/>
  <c r="AM550" i="2"/>
  <c r="AM169" i="2"/>
  <c r="AM64" i="2"/>
  <c r="AM126" i="2"/>
  <c r="AM279" i="2"/>
  <c r="AM74" i="2"/>
  <c r="AM409" i="2"/>
  <c r="AM60" i="2"/>
  <c r="AM462" i="2"/>
  <c r="AM257" i="2"/>
  <c r="AM450" i="2"/>
  <c r="AM244" i="2"/>
  <c r="AM567" i="2"/>
  <c r="AM372" i="2"/>
  <c r="AM82" i="2"/>
  <c r="AM359" i="2"/>
  <c r="AM208" i="2"/>
  <c r="AM54" i="2"/>
  <c r="AM72" i="2"/>
  <c r="AM134" i="2"/>
  <c r="AM419" i="2"/>
  <c r="AM269" i="2"/>
  <c r="AM605" i="2"/>
  <c r="AM260" i="2"/>
  <c r="AM70" i="2"/>
  <c r="AM89" i="2"/>
  <c r="AM270" i="2"/>
  <c r="AM536" i="2"/>
  <c r="AM310" i="2"/>
  <c r="AM144" i="2"/>
  <c r="AM84" i="2"/>
  <c r="AM669" i="2"/>
  <c r="AM284" i="2"/>
  <c r="AM168" i="2"/>
  <c r="AM197" i="2"/>
  <c r="AM24" i="2"/>
  <c r="AM240" i="2"/>
  <c r="AM517" i="2"/>
  <c r="AM213" i="2"/>
  <c r="AM570" i="2"/>
  <c r="AM572" i="2"/>
  <c r="AM76" i="2"/>
  <c r="AM19" i="2"/>
  <c r="AM87" i="2"/>
  <c r="AM400" i="2"/>
  <c r="AM490" i="2"/>
  <c r="AM304" i="2"/>
  <c r="AM677" i="2"/>
  <c r="AM266" i="2"/>
  <c r="AM282" i="2"/>
  <c r="AM519" i="2"/>
  <c r="AM184" i="2"/>
  <c r="AM408" i="2"/>
  <c r="AM659" i="2"/>
  <c r="AM160" i="2"/>
  <c r="AM194" i="2"/>
  <c r="AM127" i="2"/>
  <c r="AM685" i="2"/>
  <c r="AM159" i="2"/>
  <c r="AM109" i="2"/>
  <c r="AM198" i="2"/>
  <c r="AM104" i="2"/>
  <c r="AM273" i="2"/>
  <c r="AM157" i="2"/>
  <c r="AM80" i="2"/>
  <c r="AM690" i="2"/>
  <c r="AM33" i="2"/>
  <c r="AM202" i="2"/>
  <c r="AM8" i="2"/>
  <c r="AM86" i="2"/>
  <c r="AM230" i="2"/>
  <c r="AM673" i="2"/>
  <c r="AM355" i="2"/>
  <c r="AM644" i="2"/>
  <c r="AM628" i="2"/>
  <c r="AM253" i="2"/>
  <c r="AM93" i="2"/>
  <c r="AM404" i="2"/>
  <c r="AM226" i="2"/>
  <c r="AM125" i="2"/>
  <c r="AM27" i="2"/>
  <c r="AM277" i="2"/>
  <c r="AM451" i="2"/>
  <c r="AM38" i="2"/>
  <c r="AM349" i="2"/>
  <c r="AM191" i="2"/>
  <c r="AM267" i="2"/>
  <c r="AM309" i="2"/>
  <c r="AM166" i="2"/>
  <c r="AM429" i="2"/>
  <c r="AM116" i="2"/>
  <c r="AM85" i="2"/>
  <c r="AM37" i="2"/>
  <c r="AM229" i="2"/>
  <c r="AM175" i="2"/>
  <c r="AM110" i="2"/>
  <c r="AM458" i="2"/>
  <c r="AM436" i="2"/>
  <c r="AM96" i="2"/>
  <c r="AM308" i="2"/>
  <c r="AM101" i="2"/>
  <c r="AM645" i="2"/>
  <c r="AM187" i="2"/>
  <c r="AM206" i="2"/>
  <c r="AM196" i="2"/>
  <c r="AM460" i="2"/>
  <c r="AM173" i="2"/>
  <c r="AM94" i="2"/>
  <c r="AM95" i="2"/>
  <c r="AM469" i="2"/>
  <c r="AM135" i="2"/>
  <c r="AM448" i="2"/>
  <c r="AM243" i="2"/>
  <c r="AM443" i="2"/>
  <c r="AM501" i="2"/>
  <c r="AM662" i="2"/>
  <c r="AM255" i="2"/>
  <c r="AM620" i="2"/>
  <c r="AM209" i="2"/>
  <c r="AM507" i="2"/>
  <c r="AM534" i="2"/>
  <c r="AM500" i="2"/>
  <c r="AM682" i="2"/>
  <c r="AM113" i="2"/>
  <c r="AM83" i="2"/>
  <c r="AM317" i="2"/>
  <c r="AM313" i="2"/>
  <c r="AM289" i="2"/>
  <c r="AM195" i="2"/>
  <c r="AM591" i="2"/>
  <c r="AM584" i="2"/>
  <c r="AM560" i="2"/>
  <c r="AM366" i="2"/>
  <c r="AM153" i="2"/>
  <c r="AM123" i="2"/>
  <c r="AM511" i="2"/>
  <c r="AM693" i="2"/>
  <c r="AM290" i="2"/>
  <c r="AM91" i="2"/>
  <c r="AM602" i="2"/>
  <c r="AM4" i="2"/>
  <c r="AM678" i="2"/>
  <c r="AM111" i="2"/>
  <c r="AM39" i="2"/>
  <c r="AM138" i="2"/>
  <c r="AM278" i="2"/>
  <c r="AM220" i="2"/>
  <c r="AM406" i="2"/>
  <c r="AM245" i="2"/>
  <c r="AM224" i="2"/>
  <c r="AM18" i="2"/>
  <c r="AM251" i="2"/>
  <c r="AM503" i="2"/>
  <c r="AM574" i="2"/>
  <c r="AM528" i="2"/>
  <c r="AM252" i="2"/>
  <c r="AM105" i="2"/>
  <c r="AM179" i="2"/>
  <c r="AM314" i="2"/>
  <c r="AM434" i="2"/>
  <c r="AM73" i="2"/>
  <c r="AM261" i="2"/>
  <c r="AM658" i="2"/>
  <c r="AM41" i="2"/>
  <c r="AM62" i="2"/>
  <c r="AM417" i="2"/>
  <c r="AM94" i="6850" l="1"/>
  <c r="AM95" i="6850"/>
  <c r="C223" i="2"/>
  <c r="B223" i="2"/>
  <c r="AM76" i="6850"/>
  <c r="AM64" i="6850"/>
  <c r="AM83" i="6850"/>
  <c r="AM63" i="6850"/>
  <c r="AM82" i="6850"/>
  <c r="AM73" i="6850"/>
  <c r="AM74" i="6850"/>
  <c r="AM54" i="6850"/>
  <c r="AM62" i="6850"/>
  <c r="AM80" i="6850"/>
  <c r="AM69" i="6850"/>
  <c r="AM60" i="6850"/>
  <c r="AM51" i="6850"/>
  <c r="AM58" i="6850"/>
  <c r="AM78" i="6850"/>
  <c r="AM66" i="6850"/>
  <c r="AM56" i="6850"/>
  <c r="AM84" i="6850"/>
  <c r="AM39" i="6850"/>
  <c r="AM53" i="6850"/>
  <c r="AM71" i="6850"/>
  <c r="AM85" i="6850"/>
  <c r="AM72" i="6850"/>
  <c r="AM70" i="6850"/>
  <c r="C531" i="6847"/>
  <c r="K9" i="7046"/>
  <c r="AM7" i="6850"/>
  <c r="AM8" i="6850"/>
  <c r="AM3" i="6850"/>
  <c r="AM5" i="6850"/>
  <c r="AM89" i="6850"/>
  <c r="AM49" i="6850"/>
  <c r="AM79" i="6850"/>
  <c r="AM46" i="6850"/>
  <c r="AM43" i="6850"/>
  <c r="AM25" i="6850"/>
  <c r="AM13" i="6850"/>
  <c r="AM15" i="6850"/>
  <c r="AM32" i="6850"/>
  <c r="AM29" i="6850"/>
  <c r="AM47" i="6850"/>
  <c r="AM91" i="6850"/>
  <c r="AM14" i="6850"/>
  <c r="AM9" i="6850"/>
  <c r="AM4" i="6850"/>
  <c r="AM48" i="6850"/>
  <c r="AM45" i="6850"/>
  <c r="AM61" i="6850"/>
  <c r="AM17" i="6850"/>
  <c r="AM36" i="6850"/>
  <c r="AM88" i="6850"/>
  <c r="AM26" i="6850"/>
  <c r="AM22" i="6850"/>
  <c r="AM28" i="6850"/>
  <c r="AM67" i="6850"/>
  <c r="AM96" i="6850"/>
  <c r="AM68" i="6850"/>
  <c r="AM11" i="6850"/>
  <c r="AM77" i="6850"/>
  <c r="AM20" i="6850"/>
  <c r="AM16" i="6850"/>
  <c r="AM19" i="6850"/>
  <c r="AM81" i="6850"/>
  <c r="AM41" i="6850"/>
  <c r="AM65" i="6850"/>
  <c r="AM34" i="6850"/>
  <c r="AM52" i="6850"/>
  <c r="AM30" i="6850"/>
  <c r="AM44" i="6850"/>
  <c r="AM18" i="6850"/>
  <c r="AM31" i="6850"/>
  <c r="AM37" i="6850"/>
  <c r="AM35" i="6850"/>
  <c r="AM75" i="6850"/>
  <c r="AM10" i="6850"/>
  <c r="AM24" i="6850"/>
  <c r="AM33" i="6850"/>
  <c r="AM12" i="6850"/>
  <c r="AM23" i="6850"/>
  <c r="AM6" i="6850"/>
  <c r="AM93" i="6850"/>
  <c r="AM90" i="6850"/>
  <c r="AM55" i="6850"/>
  <c r="AM92" i="6850"/>
  <c r="AM57" i="6850"/>
  <c r="AM42" i="6850"/>
  <c r="AM21" i="6850"/>
  <c r="AM86" i="6850"/>
  <c r="AM38" i="6850"/>
  <c r="AM50" i="6850"/>
  <c r="AM27" i="6850"/>
  <c r="AM59" i="6850"/>
  <c r="AM87" i="6850"/>
  <c r="AM40" i="6850"/>
  <c r="H38" i="6892"/>
  <c r="G38" i="6892" s="1"/>
  <c r="B153" i="2" l="1"/>
  <c r="C153" i="2"/>
  <c r="B252" i="2"/>
  <c r="C532" i="6847"/>
  <c r="K11" i="7046"/>
  <c r="AO131" i="2" s="1"/>
  <c r="E38" i="6892"/>
  <c r="AO328" i="2" l="1"/>
  <c r="AO88" i="2"/>
  <c r="C252" i="2"/>
  <c r="D38" i="6892"/>
  <c r="C38" i="6892" s="1"/>
  <c r="AO119" i="2"/>
  <c r="AO350" i="2"/>
  <c r="AO37" i="2"/>
  <c r="AO495" i="2"/>
  <c r="AO258" i="2"/>
  <c r="AO671" i="2"/>
  <c r="AO672" i="2"/>
  <c r="AO262" i="2"/>
  <c r="AO647" i="2"/>
  <c r="AO320" i="2"/>
  <c r="AO656" i="2"/>
  <c r="AO291" i="2"/>
  <c r="AO435" i="2"/>
  <c r="AO401" i="2"/>
  <c r="AO648" i="2"/>
  <c r="AO145" i="2"/>
  <c r="AO566" i="2"/>
  <c r="AO434" i="2"/>
  <c r="AO484" i="2"/>
  <c r="AO128" i="2"/>
  <c r="AO34" i="2"/>
  <c r="AO500" i="2"/>
  <c r="AO183" i="2"/>
  <c r="AO694" i="2"/>
  <c r="AO443" i="2"/>
  <c r="AO473" i="2"/>
  <c r="AO152" i="2"/>
  <c r="AO132" i="2"/>
  <c r="AO73" i="2"/>
  <c r="AO300" i="2"/>
  <c r="AO210" i="2"/>
  <c r="AO193" i="2"/>
  <c r="AO322" i="2"/>
  <c r="AO148" i="2"/>
  <c r="AO158" i="2"/>
  <c r="AO154" i="2"/>
  <c r="AO525" i="2"/>
  <c r="AO491" i="2"/>
  <c r="AO177" i="2"/>
  <c r="AO365" i="2"/>
  <c r="AO165" i="2"/>
  <c r="AO458" i="2"/>
  <c r="AO569" i="2"/>
  <c r="AO326" i="2"/>
  <c r="AO475" i="2"/>
  <c r="AO212" i="2"/>
  <c r="AO178" i="2"/>
  <c r="AO317" i="2"/>
  <c r="AO586" i="2"/>
  <c r="AO192" i="2"/>
  <c r="AO100" i="2"/>
  <c r="AO65" i="2"/>
  <c r="AO115" i="2"/>
  <c r="AO104" i="2"/>
  <c r="AO404" i="2"/>
  <c r="AO409" i="2"/>
  <c r="AO585" i="2"/>
  <c r="AO587" i="2"/>
  <c r="AO169" i="2"/>
  <c r="AO130" i="2"/>
  <c r="AO516" i="2"/>
  <c r="AO683" i="2"/>
  <c r="AO234" i="2"/>
  <c r="AO657" i="2"/>
  <c r="AO371" i="2"/>
  <c r="AO52" i="2"/>
  <c r="AO47" i="2"/>
  <c r="AO19" i="2"/>
  <c r="AO691" i="2"/>
  <c r="AO563" i="2"/>
  <c r="AO161" i="2"/>
  <c r="AO324" i="2"/>
  <c r="AO528" i="2"/>
  <c r="AO260" i="2"/>
  <c r="AO307" i="2"/>
  <c r="AO99" i="2"/>
  <c r="AO257" i="2"/>
  <c r="AO71" i="2"/>
  <c r="AO63" i="2"/>
  <c r="AO613" i="2"/>
  <c r="AO146" i="2"/>
  <c r="AO72" i="2"/>
  <c r="AO175" i="2"/>
  <c r="AO272" i="2"/>
  <c r="AO406" i="2"/>
  <c r="AO534" i="2"/>
  <c r="AO509" i="2"/>
  <c r="AO508" i="2"/>
  <c r="AO240" i="2"/>
  <c r="AO492" i="2"/>
  <c r="AO231" i="2"/>
  <c r="AO356" i="2"/>
  <c r="AO407" i="2"/>
  <c r="AO269" i="2"/>
  <c r="AO24" i="2"/>
  <c r="AO110" i="2"/>
  <c r="AO290" i="2"/>
  <c r="AO33" i="2"/>
  <c r="AO654" i="2"/>
  <c r="AO310" i="2"/>
  <c r="AO591" i="2"/>
  <c r="AO301" i="2"/>
  <c r="AO489" i="2"/>
  <c r="AO457" i="2"/>
  <c r="AO685" i="2"/>
  <c r="AO515" i="2"/>
  <c r="AO20" i="2"/>
  <c r="AO282" i="2"/>
  <c r="AO689" i="2"/>
  <c r="AO31" i="2"/>
  <c r="AO582" i="2"/>
  <c r="AO641" i="2"/>
  <c r="AO91" i="2"/>
  <c r="AO315" i="2"/>
  <c r="AO603" i="2"/>
  <c r="AO327" i="2"/>
  <c r="AO636" i="2"/>
  <c r="AO85" i="2"/>
  <c r="AO14" i="2"/>
  <c r="AO238" i="2"/>
  <c r="AO581" i="2"/>
  <c r="AO32" i="2"/>
  <c r="AO78" i="2"/>
  <c r="AO147" i="2"/>
  <c r="AO84" i="2"/>
  <c r="AO205" i="2"/>
  <c r="AO507" i="2"/>
  <c r="AO209" i="2"/>
  <c r="AO124" i="2"/>
  <c r="AO684" i="2"/>
  <c r="AO289" i="2"/>
  <c r="AO125" i="2"/>
  <c r="AO355" i="2"/>
  <c r="AO688" i="2"/>
  <c r="AO246" i="2"/>
  <c r="AO53" i="2"/>
  <c r="AO251" i="2"/>
  <c r="AO153" i="2"/>
  <c r="AO58" i="2"/>
  <c r="AO597" i="2"/>
  <c r="AO188" i="2"/>
  <c r="AO13" i="2"/>
  <c r="AO198" i="2"/>
  <c r="AO334" i="2"/>
  <c r="AO170" i="2"/>
  <c r="AO449" i="2"/>
  <c r="AO347" i="2"/>
  <c r="AO367" i="2"/>
  <c r="AO299" i="2"/>
  <c r="AO651" i="2"/>
  <c r="AO687" i="2"/>
  <c r="AO45" i="2"/>
  <c r="AO628" i="2"/>
  <c r="AO244" i="2"/>
  <c r="AO638" i="2"/>
  <c r="AO362" i="2"/>
  <c r="AO451" i="2"/>
  <c r="AO214" i="2"/>
  <c r="AO56" i="2"/>
  <c r="AO171" i="2"/>
  <c r="AO121" i="2"/>
  <c r="AO536" i="2"/>
  <c r="AO673" i="2"/>
  <c r="AO531" i="2"/>
  <c r="AO57" i="2"/>
  <c r="AO35" i="2"/>
  <c r="AO87" i="2"/>
  <c r="AO576" i="2"/>
  <c r="AO222" i="2"/>
  <c r="AO68" i="2"/>
  <c r="AO501" i="2"/>
  <c r="AO103" i="2"/>
  <c r="AO173" i="2"/>
  <c r="AO203" i="2"/>
  <c r="AO254" i="2"/>
  <c r="AO686" i="2"/>
  <c r="AO49" i="2"/>
  <c r="AO116" i="2"/>
  <c r="AO583" i="2"/>
  <c r="AO64" i="2"/>
  <c r="AO8" i="2"/>
  <c r="AO609" i="2"/>
  <c r="AO650" i="2"/>
  <c r="AO82" i="2"/>
  <c r="AO218" i="2"/>
  <c r="AO242" i="2"/>
  <c r="AO29" i="2"/>
  <c r="AO21" i="2"/>
  <c r="AO7" i="2"/>
  <c r="AO308" i="2"/>
  <c r="AO644" i="2"/>
  <c r="AO220" i="2"/>
  <c r="AO329" i="2"/>
  <c r="AO602" i="2"/>
  <c r="AO179" i="2"/>
  <c r="AO659" i="2"/>
  <c r="AO584" i="2"/>
  <c r="AO191" i="2"/>
  <c r="AO402" i="2"/>
  <c r="AO410" i="2"/>
  <c r="AO445" i="2"/>
  <c r="AO23" i="2"/>
  <c r="AO511" i="2"/>
  <c r="AO601" i="2"/>
  <c r="AO151" i="2"/>
  <c r="AO304" i="2"/>
  <c r="AO50" i="2"/>
  <c r="AO36" i="2"/>
  <c r="AO309" i="2"/>
  <c r="AO93" i="2"/>
  <c r="AO12" i="2"/>
  <c r="AO579" i="2"/>
  <c r="AO30" i="2"/>
  <c r="AO571" i="2"/>
  <c r="AO201" i="2"/>
  <c r="AO156" i="2"/>
  <c r="AO180" i="2"/>
  <c r="AO323" i="2"/>
  <c r="AO54" i="2"/>
  <c r="AO674" i="2"/>
  <c r="AO634" i="2"/>
  <c r="AO275" i="2"/>
  <c r="AO81" i="2"/>
  <c r="AO207" i="2"/>
  <c r="AO619" i="2"/>
  <c r="AO660" i="2"/>
  <c r="AO77" i="2"/>
  <c r="AO403" i="2"/>
  <c r="AO268" i="2"/>
  <c r="AO311" i="2"/>
  <c r="AO69" i="2"/>
  <c r="AO237" i="2"/>
  <c r="AO62" i="2"/>
  <c r="AO252" i="2"/>
  <c r="AO236" i="2"/>
  <c r="AO271" i="2"/>
  <c r="AO27" i="2"/>
  <c r="AO518" i="2"/>
  <c r="AO538" i="2"/>
  <c r="AO682" i="2"/>
  <c r="AO607" i="2"/>
  <c r="AO48" i="2"/>
  <c r="AO593" i="2"/>
  <c r="AO28" i="2"/>
  <c r="AO3" i="2"/>
  <c r="AO550" i="2"/>
  <c r="AO419" i="2"/>
  <c r="AO375" i="2"/>
  <c r="AO611" i="2"/>
  <c r="AO233" i="2"/>
  <c r="AO669" i="2"/>
  <c r="AO286" i="2"/>
  <c r="AO594" i="2"/>
  <c r="AO55" i="2"/>
  <c r="AO658" i="2"/>
  <c r="AO364" i="2"/>
  <c r="AO199" i="2"/>
  <c r="AO211" i="2"/>
  <c r="AO417" i="2"/>
  <c r="AO245" i="2"/>
  <c r="AO681" i="2"/>
  <c r="AO359" i="2"/>
  <c r="AO288" i="2"/>
  <c r="AO42" i="2"/>
  <c r="AO444" i="2"/>
  <c r="AO108" i="2"/>
  <c r="AO692" i="2"/>
  <c r="AO470" i="2"/>
  <c r="AO184" i="2"/>
  <c r="AO521" i="2"/>
  <c r="AO97" i="2"/>
  <c r="AO535" i="2"/>
  <c r="AO570" i="2"/>
  <c r="AO373" i="2"/>
  <c r="AO261" i="2"/>
  <c r="AO59" i="2"/>
  <c r="AO461" i="2"/>
  <c r="AO363" i="2"/>
  <c r="AO504" i="2"/>
  <c r="AO679" i="2"/>
  <c r="AO144" i="2"/>
  <c r="AO10" i="2"/>
  <c r="AO281" i="2"/>
  <c r="AO488" i="2"/>
  <c r="AO226" i="2"/>
  <c r="AO95" i="2"/>
  <c r="AO159" i="2"/>
  <c r="AO567" i="2"/>
  <c r="AO60" i="2"/>
  <c r="AO605" i="2"/>
  <c r="AO113" i="2"/>
  <c r="AO126" i="2"/>
  <c r="AO344" i="2"/>
  <c r="AO186" i="2"/>
  <c r="AO206" i="2"/>
  <c r="AO163" i="2"/>
  <c r="AO224" i="2"/>
  <c r="AO487" i="2"/>
  <c r="AO368" i="2"/>
  <c r="AO646" i="2"/>
  <c r="AO574" i="2"/>
  <c r="AO127" i="2"/>
  <c r="AO215" i="2"/>
  <c r="AO640" i="2"/>
  <c r="AO338" i="2"/>
  <c r="AO22" i="2"/>
  <c r="AO197" i="2"/>
  <c r="AO690" i="2"/>
  <c r="AO61" i="2"/>
  <c r="AO316" i="2"/>
  <c r="AO277" i="2"/>
  <c r="AO196" i="2"/>
  <c r="AO168" i="2"/>
  <c r="AO502" i="2"/>
  <c r="AO123" i="2"/>
  <c r="AO176" i="2"/>
  <c r="AO229" i="2"/>
  <c r="AO223" i="2"/>
  <c r="AO622" i="2"/>
  <c r="AO39" i="2"/>
  <c r="AO114" i="2"/>
  <c r="AO537" i="2"/>
  <c r="AO517" i="2"/>
  <c r="AO232" i="2"/>
  <c r="AO109" i="2"/>
  <c r="AO194" i="2"/>
  <c r="AO66" i="2"/>
  <c r="AO118" i="2"/>
  <c r="AO369" i="2"/>
  <c r="AO221" i="2"/>
  <c r="AO618" i="2"/>
  <c r="AO555" i="2"/>
  <c r="AO490" i="2"/>
  <c r="AO250" i="2"/>
  <c r="AO263" i="2"/>
  <c r="AO610" i="2"/>
  <c r="AO75" i="2"/>
  <c r="AO416" i="2"/>
  <c r="AO111" i="2"/>
  <c r="AO485" i="2"/>
  <c r="AO155" i="2"/>
  <c r="AO270" i="2"/>
  <c r="AO573" i="2"/>
  <c r="AO213" i="2"/>
  <c r="AO228" i="2"/>
  <c r="AO44" i="2"/>
  <c r="AO519" i="2"/>
  <c r="AO9" i="2"/>
  <c r="AO160" i="2"/>
  <c r="AO18" i="2"/>
  <c r="AO472" i="2"/>
  <c r="AO662" i="2"/>
  <c r="AO693" i="2"/>
  <c r="AO243" i="2"/>
  <c r="AO6" i="2"/>
  <c r="AO164" i="2"/>
  <c r="AO120" i="2"/>
  <c r="AO278" i="2"/>
  <c r="AO589" i="2"/>
  <c r="AO26" i="2"/>
  <c r="AO606" i="2"/>
  <c r="AO70" i="2"/>
  <c r="AO639" i="2"/>
  <c r="AO138" i="2"/>
  <c r="AO499" i="2"/>
  <c r="AO273" i="2"/>
  <c r="AO102" i="2"/>
  <c r="AO506" i="2"/>
  <c r="AO16" i="2"/>
  <c r="AO80" i="2"/>
  <c r="AO448" i="2"/>
  <c r="AO96" i="2"/>
  <c r="AO25" i="2"/>
  <c r="AO546" i="2"/>
  <c r="AO305" i="2"/>
  <c r="AO4" i="2"/>
  <c r="AO318" i="2"/>
  <c r="AO429" i="2"/>
  <c r="AO629" i="2"/>
  <c r="AO167" i="2"/>
  <c r="AO678" i="2"/>
  <c r="AO635" i="2"/>
  <c r="AO94" i="2"/>
  <c r="AO556" i="2"/>
  <c r="AO405" i="2"/>
  <c r="AO497" i="2"/>
  <c r="AO314" i="2"/>
  <c r="AO230" i="2"/>
  <c r="AO166" i="2"/>
  <c r="AO620" i="2"/>
  <c r="AO580" i="2"/>
  <c r="AO366" i="2"/>
  <c r="AO343" i="2"/>
  <c r="AO208" i="2"/>
  <c r="AO17" i="2"/>
  <c r="AO41" i="2"/>
  <c r="AO450" i="2"/>
  <c r="AO572" i="2"/>
  <c r="AO283" i="2"/>
  <c r="AO279" i="2"/>
  <c r="AO312" i="2"/>
  <c r="AO255" i="2"/>
  <c r="AO527" i="2"/>
  <c r="AO588" i="2"/>
  <c r="AO447" i="2"/>
  <c r="AO46" i="2"/>
  <c r="AO503" i="2"/>
  <c r="AO107" i="2"/>
  <c r="AO360" i="2"/>
  <c r="AO216" i="2"/>
  <c r="AO661" i="2"/>
  <c r="AO330" i="2"/>
  <c r="AO266" i="2"/>
  <c r="AO395" i="2"/>
  <c r="AO40" i="2"/>
  <c r="AO677" i="2"/>
  <c r="AO74" i="2"/>
  <c r="AO187" i="2"/>
  <c r="AO106" i="2"/>
  <c r="AO374" i="2"/>
  <c r="AO134" i="2"/>
  <c r="AO474" i="2"/>
  <c r="AO79" i="2"/>
  <c r="AO349" i="2"/>
  <c r="AO436" i="2"/>
  <c r="AO430" i="2"/>
  <c r="AO560" i="2"/>
  <c r="AO653" i="2"/>
  <c r="AO565" i="2"/>
  <c r="AO267" i="2"/>
  <c r="AO101" i="2"/>
  <c r="AO67" i="2"/>
  <c r="AO5" i="2"/>
  <c r="AO11" i="2"/>
  <c r="AO51" i="2"/>
  <c r="AO140" i="2"/>
  <c r="AO264" i="2"/>
  <c r="AO372" i="2"/>
  <c r="AO76" i="2"/>
  <c r="AO510" i="2"/>
  <c r="AO133" i="2"/>
  <c r="AO460" i="2"/>
  <c r="AO285" i="2"/>
  <c r="AO655" i="2"/>
  <c r="AO553" i="2"/>
  <c r="AO645" i="2"/>
  <c r="AO15" i="2"/>
  <c r="AO469" i="2"/>
  <c r="AO117" i="2"/>
  <c r="AO524" i="2"/>
  <c r="AO105" i="2"/>
  <c r="AO225" i="2"/>
  <c r="AO514" i="2"/>
  <c r="AO38" i="2"/>
  <c r="AO400" i="2"/>
  <c r="AO137" i="2"/>
  <c r="AO98" i="2"/>
  <c r="AO284" i="2"/>
  <c r="AO202" i="2"/>
  <c r="AO185" i="2"/>
  <c r="AO86" i="2"/>
  <c r="AO89" i="2"/>
  <c r="AO139" i="2"/>
  <c r="AO498" i="2"/>
  <c r="AO292" i="2"/>
  <c r="AO141" i="2"/>
  <c r="AO157" i="2"/>
  <c r="AO112" i="2"/>
  <c r="AO632" i="2"/>
  <c r="AO339" i="2"/>
  <c r="AO533" i="2"/>
  <c r="AO621" i="2"/>
  <c r="AO83" i="2"/>
  <c r="AO253" i="2"/>
  <c r="AO354" i="2"/>
  <c r="AO174" i="2"/>
  <c r="AO92" i="2"/>
  <c r="AO568" i="2"/>
  <c r="AO90" i="2"/>
  <c r="AO313" i="2"/>
  <c r="AO462" i="2"/>
  <c r="AO446" i="2"/>
  <c r="AO129" i="2"/>
  <c r="AO43" i="2"/>
  <c r="AO552" i="2"/>
  <c r="AO408" i="2"/>
  <c r="AO319" i="2"/>
  <c r="AO195" i="2"/>
  <c r="AO280" i="2"/>
  <c r="AO122" i="2"/>
  <c r="AO135" i="2"/>
  <c r="C533" i="6847"/>
  <c r="J9" i="7049"/>
  <c r="C132" i="2" l="1"/>
  <c r="B132" i="2"/>
  <c r="C271" i="2"/>
  <c r="H40" i="6892"/>
  <c r="C534" i="6847"/>
  <c r="J10" i="7049"/>
  <c r="B272" i="2" l="1"/>
  <c r="C272" i="2"/>
  <c r="B271" i="2"/>
  <c r="G40" i="6892"/>
  <c r="C40" i="6892" s="1"/>
  <c r="C535" i="6847"/>
  <c r="J13" i="7049"/>
  <c r="AP32" i="2"/>
  <c r="C536" i="6847" l="1"/>
  <c r="B175" i="2" s="1"/>
  <c r="J17" i="7049"/>
  <c r="C537" i="6847" l="1"/>
  <c r="J18" i="7049"/>
  <c r="C538" i="6847" l="1"/>
  <c r="J14" i="7049"/>
  <c r="C539" i="6847" l="1"/>
  <c r="AI100" i="7062"/>
  <c r="J15" i="7049"/>
  <c r="AP475" i="2" s="1"/>
  <c r="C506" i="2"/>
  <c r="B404" i="2"/>
  <c r="C47" i="6850"/>
  <c r="C71" i="2"/>
  <c r="C444" i="2"/>
  <c r="B687" i="2"/>
  <c r="B47" i="6850"/>
  <c r="C13" i="6850"/>
  <c r="C687" i="2"/>
  <c r="B13" i="6850"/>
  <c r="B506" i="2"/>
  <c r="B444" i="2"/>
  <c r="C404" i="2"/>
  <c r="B71" i="2"/>
  <c r="B96" i="2"/>
  <c r="C528" i="2"/>
  <c r="C519" i="2"/>
  <c r="C126" i="2"/>
  <c r="B488" i="2"/>
  <c r="B528" i="2"/>
  <c r="B688" i="2"/>
  <c r="C96" i="2"/>
  <c r="C489" i="2"/>
  <c r="C490" i="2"/>
  <c r="B489" i="2"/>
  <c r="C537" i="2"/>
  <c r="B490" i="2"/>
  <c r="B126" i="2"/>
  <c r="B519" i="2"/>
  <c r="C688" i="2"/>
  <c r="B537" i="2"/>
  <c r="AP402" i="2"/>
  <c r="AP25" i="2"/>
  <c r="AP69" i="2"/>
  <c r="AP67" i="2"/>
  <c r="AP403" i="2"/>
  <c r="AP447" i="2"/>
  <c r="AP446" i="2"/>
  <c r="AP4" i="2"/>
  <c r="AP216" i="2" l="1"/>
  <c r="AP146" i="2"/>
  <c r="AP112" i="2"/>
  <c r="AP655" i="2"/>
  <c r="AP651" i="2"/>
  <c r="AP573" i="2"/>
  <c r="AP674" i="2"/>
  <c r="AP63" i="2"/>
  <c r="AP404" i="2"/>
  <c r="AP419" i="2"/>
  <c r="AP61" i="2"/>
  <c r="AP638" i="2"/>
  <c r="AP213" i="2"/>
  <c r="AP51" i="2"/>
  <c r="AP281" i="2"/>
  <c r="AP246" i="2"/>
  <c r="AP34" i="2"/>
  <c r="AP12" i="2"/>
  <c r="AP275" i="2"/>
  <c r="AP240" i="2"/>
  <c r="AP197" i="2"/>
  <c r="AP244" i="2"/>
  <c r="AP75" i="2"/>
  <c r="AP654" i="2"/>
  <c r="AP209" i="2"/>
  <c r="AP91" i="2"/>
  <c r="AP185" i="2"/>
  <c r="AP163" i="2"/>
  <c r="AP42" i="2"/>
  <c r="AP108" i="2"/>
  <c r="AP55" i="2"/>
  <c r="AP97" i="2"/>
  <c r="AP669" i="2"/>
  <c r="AP474" i="2"/>
  <c r="AP201" i="2"/>
  <c r="AP85" i="2"/>
  <c r="AP78" i="2"/>
  <c r="AP57" i="2"/>
  <c r="AP609" i="2"/>
  <c r="AP39" i="2"/>
  <c r="AP107" i="2"/>
  <c r="AP285" i="2"/>
  <c r="AP536" i="2"/>
  <c r="AP50" i="2"/>
  <c r="AP603" i="2"/>
  <c r="AP686" i="2"/>
  <c r="AP350" i="2"/>
  <c r="AP488" i="2"/>
  <c r="AP156" i="2"/>
  <c r="AP367" i="2"/>
  <c r="AP653" i="2"/>
  <c r="AP363" i="2"/>
  <c r="AP338" i="2"/>
  <c r="AP16" i="2"/>
  <c r="AP58" i="2"/>
  <c r="AP310" i="2"/>
  <c r="AP492" i="2"/>
  <c r="AP289" i="2"/>
  <c r="AP161" i="2"/>
  <c r="AP373" i="2"/>
  <c r="AP49" i="2"/>
  <c r="AP218" i="2"/>
  <c r="AP565" i="2"/>
  <c r="AP23" i="2"/>
  <c r="AP473" i="2"/>
  <c r="AP450" i="2"/>
  <c r="AP257" i="2"/>
  <c r="AP245" i="2"/>
  <c r="AP501" i="2"/>
  <c r="AP168" i="2"/>
  <c r="AP430" i="2"/>
  <c r="AP416" i="2"/>
  <c r="AP507" i="2"/>
  <c r="AP462" i="2"/>
  <c r="AP31" i="2"/>
  <c r="AP375" i="2"/>
  <c r="AP101" i="2"/>
  <c r="AP261" i="2"/>
  <c r="AP283" i="2"/>
  <c r="AP174" i="2"/>
  <c r="AP687" i="2"/>
  <c r="AP192" i="2"/>
  <c r="AP153" i="2"/>
  <c r="AP618" i="2"/>
  <c r="AP188" i="2"/>
  <c r="AP457" i="2"/>
  <c r="AP407" i="2"/>
  <c r="AP688" i="2"/>
  <c r="AP300" i="2"/>
  <c r="AP250" i="2"/>
  <c r="AP436" i="2"/>
  <c r="AP232" i="2"/>
  <c r="AP636" i="2"/>
  <c r="AP95" i="2"/>
  <c r="AP89" i="2"/>
  <c r="AP409" i="2"/>
  <c r="AP74" i="2"/>
  <c r="AP129" i="2"/>
  <c r="AP221" i="2"/>
  <c r="AP503" i="2"/>
  <c r="AP18" i="2"/>
  <c r="AP499" i="2"/>
  <c r="AP145" i="2"/>
  <c r="AP572" i="2"/>
  <c r="AP135" i="2"/>
  <c r="AP410" i="2"/>
  <c r="AP157" i="2"/>
  <c r="AP308" i="2"/>
  <c r="AP451" i="2"/>
  <c r="AP621" i="2"/>
  <c r="AP226" i="2"/>
  <c r="AP509" i="2"/>
  <c r="AP269" i="2"/>
  <c r="AP9" i="2"/>
  <c r="AP117" i="2"/>
  <c r="AP138" i="2"/>
  <c r="AP364" i="2"/>
  <c r="AP429" i="2"/>
  <c r="AP234" i="2"/>
  <c r="AP100" i="2"/>
  <c r="AP53" i="2"/>
  <c r="AP169" i="2"/>
  <c r="AP489" i="2"/>
  <c r="AP198" i="2"/>
  <c r="AP64" i="2"/>
  <c r="AP210" i="2"/>
  <c r="AP369" i="2"/>
  <c r="AP208" i="2"/>
  <c r="AP90" i="2"/>
  <c r="AP104" i="2"/>
  <c r="AP70" i="2"/>
  <c r="AP54" i="2"/>
  <c r="AP175" i="2"/>
  <c r="AP77" i="2"/>
  <c r="AP632" i="2"/>
  <c r="AP24" i="2"/>
  <c r="AP329" i="2"/>
  <c r="AP607" i="2"/>
  <c r="AP282" i="2"/>
  <c r="AP568" i="2"/>
  <c r="AP194" i="2"/>
  <c r="AP309" i="2"/>
  <c r="AP121" i="2"/>
  <c r="AP139" i="2"/>
  <c r="AP38" i="2"/>
  <c r="AP122" i="2"/>
  <c r="AP574" i="2"/>
  <c r="AP196" i="2"/>
  <c r="AP690" i="2"/>
  <c r="AP33" i="2"/>
  <c r="AP472" i="2"/>
  <c r="AP263" i="2"/>
  <c r="AP191" i="2"/>
  <c r="AP68" i="2"/>
  <c r="AP594" i="2"/>
  <c r="AP317" i="2"/>
  <c r="AP137" i="2"/>
  <c r="AP521" i="2"/>
  <c r="AP26" i="2"/>
  <c r="AP372" i="2"/>
  <c r="AP629" i="2"/>
  <c r="AP229" i="2"/>
  <c r="AP6" i="2"/>
  <c r="AP588" i="2"/>
  <c r="AP141" i="2"/>
  <c r="AP222" i="2"/>
  <c r="AP272" i="2"/>
  <c r="AP639" i="2"/>
  <c r="AP268" i="2"/>
  <c r="AP685" i="2"/>
  <c r="AP504" i="2"/>
  <c r="AP485" i="2"/>
  <c r="AP267" i="2"/>
  <c r="AP400" i="2"/>
  <c r="AP556" i="2"/>
  <c r="AP179" i="2"/>
  <c r="AP569" i="2"/>
  <c r="AP205" i="2"/>
  <c r="AP160" i="2"/>
  <c r="AP270" i="2"/>
  <c r="AP646" i="2"/>
  <c r="AP622" i="2"/>
  <c r="AP184" i="2"/>
  <c r="AP555" i="2"/>
  <c r="AP484" i="2"/>
  <c r="AP258" i="2"/>
  <c r="AP518" i="2"/>
  <c r="AP524" i="2"/>
  <c r="AP579" i="2"/>
  <c r="AP538" i="2"/>
  <c r="AP487" i="2"/>
  <c r="AP510" i="2"/>
  <c r="AP500" i="2"/>
  <c r="AP178" i="2"/>
  <c r="AP546" i="2"/>
  <c r="AP443" i="2"/>
  <c r="AP230" i="2"/>
  <c r="AP571" i="2"/>
  <c r="AP360" i="2"/>
  <c r="AP46" i="2"/>
  <c r="AP277" i="2"/>
  <c r="AP170" i="2"/>
  <c r="AP243" i="2"/>
  <c r="AP319" i="2"/>
  <c r="AP693" i="2"/>
  <c r="AP114" i="2"/>
  <c r="AP645" i="2"/>
  <c r="AP689" i="2"/>
  <c r="AP96" i="2"/>
  <c r="AP171" i="2"/>
  <c r="AP11" i="2"/>
  <c r="AP36" i="2"/>
  <c r="AP271" i="2"/>
  <c r="AP236" i="2"/>
  <c r="AP177" i="2"/>
  <c r="AP527" i="2"/>
  <c r="AP180" i="2"/>
  <c r="AP498" i="2"/>
  <c r="AP563" i="2"/>
  <c r="AP641" i="2"/>
  <c r="AP591" i="2"/>
  <c r="AP362" i="2"/>
  <c r="AP134" i="2"/>
  <c r="AP313" i="2"/>
  <c r="AP22" i="2"/>
  <c r="AP84" i="2"/>
  <c r="AP570" i="2"/>
  <c r="AP406" i="2"/>
  <c r="AP314" i="2"/>
  <c r="AP673" i="2"/>
  <c r="AP105" i="2"/>
  <c r="AP356" i="2"/>
  <c r="AP581" i="2"/>
  <c r="AP21" i="2"/>
  <c r="AP374" i="2"/>
  <c r="AP661" i="2"/>
  <c r="AP102" i="2"/>
  <c r="AP597" i="2"/>
  <c r="AP644" i="2"/>
  <c r="AP60" i="2"/>
  <c r="AP305" i="2"/>
  <c r="AP211" i="2"/>
  <c r="C540" i="6847"/>
  <c r="P10" i="7050"/>
  <c r="AP648" i="2"/>
  <c r="AP672" i="2"/>
  <c r="AP656" i="2"/>
  <c r="AP291" i="2"/>
  <c r="AP435" i="2"/>
  <c r="AP671" i="2"/>
  <c r="AP262" i="2"/>
  <c r="AP320" i="2"/>
  <c r="AP647" i="2"/>
  <c r="AP401" i="2"/>
  <c r="AP566" i="2"/>
  <c r="AP354" i="2"/>
  <c r="AP371" i="2"/>
  <c r="AP118" i="2"/>
  <c r="AP48" i="2"/>
  <c r="AP72" i="2"/>
  <c r="AP552" i="2"/>
  <c r="AP155" i="2"/>
  <c r="AP316" i="2"/>
  <c r="AP682" i="2"/>
  <c r="AP334" i="2"/>
  <c r="AP94" i="2"/>
  <c r="AP88" i="2"/>
  <c r="AP5" i="2"/>
  <c r="AP449" i="2"/>
  <c r="AP56" i="2"/>
  <c r="AP634" i="2"/>
  <c r="AP132" i="2"/>
  <c r="AP43" i="2"/>
  <c r="AP71" i="2"/>
  <c r="AP195" i="2"/>
  <c r="AP628" i="2"/>
  <c r="AP62" i="2"/>
  <c r="AP506" i="2"/>
  <c r="AP347" i="2"/>
  <c r="AP560" i="2"/>
  <c r="AP13" i="2"/>
  <c r="AP202" i="2"/>
  <c r="AP691" i="2"/>
  <c r="AP516" i="2"/>
  <c r="AP417" i="2"/>
  <c r="AP278" i="2"/>
  <c r="AP233" i="2"/>
  <c r="AP286" i="2"/>
  <c r="AP166" i="2"/>
  <c r="AP497" i="2"/>
  <c r="AP458" i="2"/>
  <c r="AP120" i="2"/>
  <c r="AP133" i="2"/>
  <c r="AP534" i="2"/>
  <c r="AP279" i="2"/>
  <c r="AP15" i="2"/>
  <c r="AP109" i="2"/>
  <c r="AP29" i="2"/>
  <c r="AP41" i="2"/>
  <c r="AP30" i="2"/>
  <c r="AP405" i="2"/>
  <c r="AP448" i="2"/>
  <c r="AP280" i="2"/>
  <c r="AP35" i="2"/>
  <c r="AP288" i="2"/>
  <c r="AP147" i="2"/>
  <c r="AP535" i="2"/>
  <c r="AP323" i="2"/>
  <c r="AP519" i="2"/>
  <c r="AP144" i="2"/>
  <c r="AP203" i="2"/>
  <c r="AP20" i="2"/>
  <c r="AP531" i="2"/>
  <c r="AP214" i="2"/>
  <c r="AP550" i="2"/>
  <c r="AP128" i="2"/>
  <c r="AP508" i="2"/>
  <c r="AP495" i="2"/>
  <c r="AP611" i="2"/>
  <c r="AP140" i="2"/>
  <c r="AP28" i="2"/>
  <c r="AP606" i="2"/>
  <c r="AP86" i="2"/>
  <c r="AP580" i="2"/>
  <c r="AP511" i="2"/>
  <c r="AP124" i="2"/>
  <c r="AP266" i="2"/>
  <c r="AP183" i="2"/>
  <c r="AP148" i="2"/>
  <c r="AP326" i="2"/>
  <c r="AP158" i="2"/>
  <c r="AP525" i="2"/>
  <c r="AP193" i="2"/>
  <c r="AP154" i="2"/>
  <c r="AP322" i="2"/>
  <c r="AP694" i="2"/>
  <c r="AP212" i="2"/>
  <c r="AP152" i="2"/>
  <c r="AP164" i="2"/>
  <c r="AP683" i="2"/>
  <c r="AP587" i="2"/>
  <c r="AP585" i="2"/>
  <c r="AP586" i="2"/>
  <c r="AP237" i="2"/>
  <c r="AP445" i="2"/>
  <c r="AP470" i="2"/>
  <c r="AP650" i="2"/>
  <c r="AP292" i="2"/>
  <c r="AP469" i="2"/>
  <c r="AP517" i="2"/>
  <c r="AP461" i="2"/>
  <c r="AP186" i="2"/>
  <c r="AP434" i="2"/>
  <c r="AP215" i="2"/>
  <c r="AP260" i="2"/>
  <c r="AP311" i="2"/>
  <c r="AP151" i="2"/>
  <c r="AP514" i="2"/>
  <c r="AP662" i="2"/>
  <c r="AP127" i="2"/>
  <c r="AP242" i="2"/>
  <c r="AP610" i="2"/>
  <c r="AP224" i="2"/>
  <c r="AP123" i="2"/>
  <c r="AP491" i="2"/>
  <c r="AP73" i="2"/>
  <c r="AP658" i="2"/>
  <c r="AP82" i="2"/>
  <c r="AP113" i="2"/>
  <c r="AP225" i="2"/>
  <c r="AP273" i="2"/>
  <c r="AP684" i="2"/>
  <c r="AP315" i="2"/>
  <c r="AP255" i="2"/>
  <c r="AP355" i="2"/>
  <c r="AP115" i="2"/>
  <c r="AP99" i="2"/>
  <c r="AP444" i="2"/>
  <c r="AP111" i="2"/>
  <c r="AP19" i="2"/>
  <c r="AP264" i="2"/>
  <c r="AP324" i="2"/>
  <c r="AP40" i="2"/>
  <c r="AP502" i="2"/>
  <c r="AP65" i="2"/>
  <c r="AP327" i="2"/>
  <c r="AP126" i="2"/>
  <c r="AP365" i="2"/>
  <c r="AP92" i="2"/>
  <c r="AP252" i="2"/>
  <c r="AP620" i="2"/>
  <c r="AP7" i="2"/>
  <c r="AP359" i="2"/>
  <c r="AP80" i="2"/>
  <c r="AP290" i="2"/>
  <c r="AP593" i="2"/>
  <c r="AP125" i="2"/>
  <c r="AP110" i="2"/>
  <c r="AP159" i="2"/>
  <c r="AP81" i="2"/>
  <c r="AP339" i="2"/>
  <c r="AP601" i="2"/>
  <c r="AP344" i="2"/>
  <c r="AP583" i="2"/>
  <c r="AP116" i="2"/>
  <c r="AP349" i="2"/>
  <c r="AP27" i="2"/>
  <c r="AP515" i="2"/>
  <c r="AP584" i="2"/>
  <c r="AP619" i="2"/>
  <c r="AP87" i="2"/>
  <c r="AP17" i="2"/>
  <c r="AP199" i="2"/>
  <c r="AP45" i="2"/>
  <c r="AP613" i="2"/>
  <c r="AP490" i="2"/>
  <c r="AP10" i="2"/>
  <c r="AP408" i="2"/>
  <c r="AP657" i="2"/>
  <c r="AP59" i="2"/>
  <c r="AP640" i="2"/>
  <c r="AP395" i="2"/>
  <c r="AP582" i="2"/>
  <c r="AP635" i="2"/>
  <c r="AP299" i="2"/>
  <c r="AP460" i="2"/>
  <c r="AP37" i="2"/>
  <c r="AP366" i="2"/>
  <c r="AP253" i="2"/>
  <c r="AP678" i="2"/>
  <c r="AP83" i="2"/>
  <c r="AP537" i="2"/>
  <c r="AP659" i="2"/>
  <c r="AP660" i="2"/>
  <c r="AP187" i="2"/>
  <c r="AP238" i="2"/>
  <c r="AP679" i="2"/>
  <c r="AP330" i="2"/>
  <c r="AP207" i="2"/>
  <c r="AP98" i="2"/>
  <c r="AP368" i="2"/>
  <c r="AP44" i="2"/>
  <c r="AP533" i="2"/>
  <c r="AP251" i="2"/>
  <c r="AP589" i="2"/>
  <c r="AP605" i="2"/>
  <c r="AP318" i="2"/>
  <c r="AP76" i="2"/>
  <c r="AP228" i="2"/>
  <c r="AP254" i="2"/>
  <c r="AP14" i="2"/>
  <c r="AP231" i="2"/>
  <c r="AP343" i="2"/>
  <c r="AP312" i="2"/>
  <c r="AP103" i="2"/>
  <c r="AP93" i="2"/>
  <c r="AP165" i="2"/>
  <c r="AP576" i="2"/>
  <c r="AP52" i="2"/>
  <c r="AP567" i="2"/>
  <c r="AP328" i="2"/>
  <c r="AP301" i="2"/>
  <c r="AP130" i="2"/>
  <c r="AP528" i="2"/>
  <c r="AP131" i="2"/>
  <c r="AP206" i="2"/>
  <c r="AP176" i="2"/>
  <c r="AP79" i="2"/>
  <c r="AP602" i="2"/>
  <c r="AP223" i="2"/>
  <c r="AP304" i="2"/>
  <c r="AP66" i="2"/>
  <c r="AP47" i="2"/>
  <c r="AP167" i="2"/>
  <c r="AP106" i="2"/>
  <c r="AP284" i="2"/>
  <c r="AP173" i="2"/>
  <c r="AP681" i="2"/>
  <c r="AP553" i="2"/>
  <c r="AP677" i="2"/>
  <c r="AP119" i="2"/>
  <c r="AP307" i="2"/>
  <c r="AP220" i="2"/>
  <c r="AP692" i="2"/>
  <c r="AQ95" i="6850" l="1"/>
  <c r="AQ94" i="6850"/>
  <c r="AQ3" i="6850"/>
  <c r="AQ26" i="6850"/>
  <c r="AQ38" i="6850"/>
  <c r="AQ9" i="6850"/>
  <c r="AQ13" i="6850"/>
  <c r="AQ12" i="6850"/>
  <c r="AQ14" i="6850"/>
  <c r="AQ69" i="6850"/>
  <c r="AQ62" i="6850"/>
  <c r="AQ84" i="6850"/>
  <c r="AQ82" i="6850"/>
  <c r="AQ74" i="6850"/>
  <c r="AQ51" i="6850"/>
  <c r="AQ66" i="6850"/>
  <c r="AQ83" i="6850"/>
  <c r="AQ60" i="6850"/>
  <c r="AQ80" i="6850"/>
  <c r="AQ56" i="6850"/>
  <c r="AQ78" i="6850"/>
  <c r="AQ64" i="6850"/>
  <c r="AQ73" i="6850"/>
  <c r="AQ63" i="6850"/>
  <c r="AQ58" i="6850"/>
  <c r="AQ39" i="6850"/>
  <c r="AQ76" i="6850"/>
  <c r="AQ54" i="6850"/>
  <c r="AQ70" i="6850"/>
  <c r="AQ85" i="6850"/>
  <c r="AQ40" i="6850"/>
  <c r="AQ96" i="6850"/>
  <c r="AQ55" i="6850"/>
  <c r="AQ4" i="6850"/>
  <c r="AQ43" i="6850"/>
  <c r="AQ8" i="6850"/>
  <c r="AQ61" i="6850"/>
  <c r="AQ90" i="6850"/>
  <c r="AQ16" i="6850"/>
  <c r="AQ34" i="6850"/>
  <c r="AQ87" i="6850"/>
  <c r="AQ68" i="6850"/>
  <c r="AQ22" i="6850"/>
  <c r="AQ30" i="6850"/>
  <c r="AQ52" i="6850"/>
  <c r="AQ23" i="6850"/>
  <c r="AQ77" i="6850"/>
  <c r="AQ32" i="6850"/>
  <c r="AQ27" i="6850"/>
  <c r="AQ81" i="6850"/>
  <c r="AQ91" i="6850"/>
  <c r="AQ44" i="6850"/>
  <c r="AQ72" i="6850"/>
  <c r="AQ41" i="6850"/>
  <c r="AQ49" i="6850"/>
  <c r="AQ89" i="6850"/>
  <c r="AQ19" i="6850"/>
  <c r="AQ79" i="6850"/>
  <c r="AQ33" i="6850"/>
  <c r="AQ50" i="6850"/>
  <c r="AQ21" i="6850"/>
  <c r="AQ59" i="6850"/>
  <c r="AQ46" i="6850"/>
  <c r="AQ86" i="6850"/>
  <c r="AQ36" i="6850"/>
  <c r="AQ20" i="6850"/>
  <c r="AQ53" i="6850"/>
  <c r="AQ93" i="6850"/>
  <c r="AQ65" i="6850"/>
  <c r="AQ37" i="6850"/>
  <c r="AQ71" i="6850"/>
  <c r="AQ24" i="6850"/>
  <c r="AQ48" i="6850"/>
  <c r="AQ42" i="6850"/>
  <c r="AQ31" i="6850"/>
  <c r="AQ45" i="6850"/>
  <c r="AQ35" i="6850"/>
  <c r="AQ88" i="6850"/>
  <c r="AQ28" i="6850"/>
  <c r="AQ18" i="6850"/>
  <c r="AQ92" i="6850"/>
  <c r="AQ57" i="6850"/>
  <c r="AQ47" i="6850"/>
  <c r="AQ29" i="6850"/>
  <c r="AQ5" i="6850"/>
  <c r="AQ75" i="6850"/>
  <c r="AQ15" i="6850"/>
  <c r="AQ6" i="6850"/>
  <c r="AQ25" i="6850"/>
  <c r="AQ17" i="6850"/>
  <c r="AQ10" i="6850"/>
  <c r="AQ11" i="6850"/>
  <c r="AQ67" i="6850"/>
  <c r="C541" i="6847"/>
  <c r="P22" i="7051"/>
  <c r="H41" i="6892"/>
  <c r="G41" i="6892" l="1"/>
  <c r="C41" i="6892" s="1"/>
  <c r="E42" i="6892"/>
  <c r="D42" i="6892" s="1"/>
  <c r="C542" i="6847"/>
  <c r="P23" i="7051"/>
  <c r="C543" i="6847" l="1"/>
  <c r="P24" i="7051"/>
  <c r="C544" i="6847" l="1"/>
  <c r="P26" i="7051"/>
  <c r="C545" i="6847" l="1"/>
  <c r="K8" i="7053"/>
  <c r="P95" i="6850" l="1"/>
  <c r="P94" i="6850"/>
  <c r="P15" i="6850"/>
  <c r="P4" i="6850"/>
  <c r="P3" i="6850"/>
  <c r="P10" i="6850"/>
  <c r="P11" i="6850"/>
  <c r="P82" i="6850"/>
  <c r="P64" i="6850"/>
  <c r="P54" i="6850"/>
  <c r="P58" i="6850"/>
  <c r="P66" i="6850"/>
  <c r="P62" i="6850"/>
  <c r="P78" i="6850"/>
  <c r="P60" i="6850"/>
  <c r="P84" i="6850"/>
  <c r="P63" i="6850"/>
  <c r="P74" i="6850"/>
  <c r="P56" i="6850"/>
  <c r="P73" i="6850"/>
  <c r="P51" i="6850"/>
  <c r="P39" i="6850"/>
  <c r="P69" i="6850"/>
  <c r="P83" i="6850"/>
  <c r="P76" i="6850"/>
  <c r="P80" i="6850"/>
  <c r="P36" i="6850"/>
  <c r="P5" i="6850"/>
  <c r="P31" i="6850"/>
  <c r="P21" i="6850"/>
  <c r="P68" i="6850"/>
  <c r="P59" i="6850"/>
  <c r="P89" i="6850"/>
  <c r="P12" i="6850"/>
  <c r="P43" i="6850"/>
  <c r="P25" i="6850"/>
  <c r="P96" i="6850"/>
  <c r="P44" i="6850"/>
  <c r="P22" i="6850"/>
  <c r="P75" i="6850"/>
  <c r="P49" i="6850"/>
  <c r="P79" i="6850"/>
  <c r="P86" i="6850"/>
  <c r="P90" i="6850"/>
  <c r="P57" i="6850"/>
  <c r="P93" i="6850"/>
  <c r="P27" i="6850"/>
  <c r="P32" i="6850"/>
  <c r="P81" i="6850"/>
  <c r="P72" i="6850"/>
  <c r="P41" i="6850"/>
  <c r="P9" i="6850"/>
  <c r="P24" i="6850"/>
  <c r="P35" i="6850"/>
  <c r="P13" i="6850"/>
  <c r="P92" i="6850"/>
  <c r="P33" i="6850"/>
  <c r="P34" i="6850"/>
  <c r="P28" i="6850"/>
  <c r="P88" i="6850"/>
  <c r="P18" i="6850"/>
  <c r="P85" i="6850"/>
  <c r="P70" i="6850"/>
  <c r="P6" i="6850"/>
  <c r="P20" i="6850"/>
  <c r="P38" i="6850"/>
  <c r="P7" i="6850"/>
  <c r="P46" i="6850"/>
  <c r="P91" i="6850"/>
  <c r="P26" i="6850"/>
  <c r="P65" i="6850"/>
  <c r="P8" i="6850"/>
  <c r="P50" i="6850"/>
  <c r="P45" i="6850"/>
  <c r="P29" i="6850"/>
  <c r="P40" i="6850"/>
  <c r="P71" i="6850"/>
  <c r="P42" i="6850"/>
  <c r="P48" i="6850"/>
  <c r="P77" i="6850"/>
  <c r="P16" i="6850"/>
  <c r="P23" i="6850"/>
  <c r="P37" i="6850"/>
  <c r="P14" i="6850"/>
  <c r="P19" i="6850"/>
  <c r="P53" i="6850"/>
  <c r="P55" i="6850"/>
  <c r="P52" i="6850"/>
  <c r="P30" i="6850"/>
  <c r="P67" i="6850"/>
  <c r="P61" i="6850"/>
  <c r="P17" i="6850"/>
  <c r="P87" i="6850"/>
  <c r="P47" i="6850"/>
  <c r="C546" i="6847"/>
  <c r="AT101" i="7061"/>
  <c r="K15" i="7052"/>
  <c r="E14" i="6892" l="1"/>
  <c r="D14" i="6892" s="1"/>
  <c r="C547" i="6847"/>
  <c r="K17" i="7052"/>
  <c r="P31" i="2" l="1"/>
  <c r="C548" i="6847"/>
  <c r="K21" i="7052"/>
  <c r="P34" i="2"/>
  <c r="C549" i="6847" l="1"/>
  <c r="K23" i="7052"/>
  <c r="P4" i="2" l="1"/>
  <c r="P35" i="2"/>
  <c r="P38" i="2"/>
  <c r="C550" i="6847"/>
  <c r="K37" i="7052"/>
  <c r="AT64" i="7061"/>
  <c r="C551" i="6847" l="1"/>
  <c r="AO28" i="7066" s="1"/>
  <c r="AT66" i="7061"/>
  <c r="K38" i="7052"/>
  <c r="R105" i="2" l="1"/>
  <c r="R580" i="2"/>
  <c r="R575" i="2"/>
  <c r="R43" i="2"/>
  <c r="R54" i="2"/>
  <c r="R355" i="2"/>
  <c r="R378" i="2"/>
  <c r="R660" i="2"/>
  <c r="R430" i="2"/>
  <c r="R353" i="2"/>
  <c r="R192" i="2"/>
  <c r="R338" i="2"/>
  <c r="R74" i="2"/>
  <c r="R183" i="2"/>
  <c r="R166" i="2"/>
  <c r="R435" i="2"/>
  <c r="R482" i="2"/>
  <c r="R119" i="2"/>
  <c r="R530" i="2"/>
  <c r="R364" i="2"/>
  <c r="R217" i="2"/>
  <c r="R349" i="2"/>
  <c r="R392" i="2"/>
  <c r="R274" i="2"/>
  <c r="R266" i="2"/>
  <c r="R345" i="2"/>
  <c r="R697" i="2"/>
  <c r="R582" i="2"/>
  <c r="R116" i="2"/>
  <c r="R554" i="2"/>
  <c r="R537" i="2"/>
  <c r="R622" i="2"/>
  <c r="R168" i="2"/>
  <c r="R421" i="2"/>
  <c r="R85" i="2"/>
  <c r="R385" i="2"/>
  <c r="R370" i="2"/>
  <c r="R153" i="2"/>
  <c r="R543" i="2"/>
  <c r="R682" i="2"/>
  <c r="R102" i="2"/>
  <c r="R176" i="2"/>
  <c r="R486" i="2"/>
  <c r="R599" i="2"/>
  <c r="R365" i="2"/>
  <c r="R4" i="2"/>
  <c r="R316" i="2"/>
  <c r="R322" i="2"/>
  <c r="R335" i="2"/>
  <c r="R628" i="2"/>
  <c r="R388" i="2"/>
  <c r="R671" i="2"/>
  <c r="R449" i="2"/>
  <c r="R629" i="2"/>
  <c r="R694" i="2"/>
  <c r="R55" i="2"/>
  <c r="R343" i="2"/>
  <c r="R362" i="2"/>
  <c r="R648" i="2"/>
  <c r="R414" i="2"/>
  <c r="R691" i="2"/>
  <c r="R466" i="2"/>
  <c r="R637" i="2"/>
  <c r="R528" i="2"/>
  <c r="R216" i="2"/>
  <c r="R107" i="2"/>
  <c r="R230" i="2"/>
  <c r="R456" i="2"/>
  <c r="R445" i="2"/>
  <c r="R194" i="2"/>
  <c r="R576" i="2"/>
  <c r="R693" i="2"/>
  <c r="R698" i="2"/>
  <c r="R147" i="2"/>
  <c r="R241" i="2"/>
  <c r="R539" i="2"/>
  <c r="R583" i="2"/>
  <c r="R444" i="2"/>
  <c r="R521" i="2"/>
  <c r="R334" i="2"/>
  <c r="R619" i="2"/>
  <c r="R436" i="2"/>
  <c r="R109" i="2"/>
  <c r="R404" i="2"/>
  <c r="R501" i="2"/>
  <c r="R686" i="2"/>
  <c r="R157" i="2"/>
  <c r="R268" i="2"/>
  <c r="R273" i="2"/>
  <c r="R461" i="2"/>
  <c r="R327" i="2"/>
  <c r="R623" i="2"/>
  <c r="R90" i="2"/>
  <c r="R524" i="2"/>
  <c r="R598" i="2"/>
  <c r="R184" i="2"/>
  <c r="R302" i="2"/>
  <c r="R293" i="2"/>
  <c r="R281" i="2"/>
  <c r="R600" i="2"/>
  <c r="R356" i="2"/>
  <c r="R643" i="2"/>
  <c r="R129" i="2"/>
  <c r="R532" i="2"/>
  <c r="R606" i="2"/>
  <c r="R103" i="2"/>
  <c r="R255" i="2"/>
  <c r="R559" i="2"/>
  <c r="R603" i="2"/>
  <c r="R427" i="2"/>
  <c r="R504" i="2"/>
  <c r="R352" i="2"/>
  <c r="R137" i="2"/>
  <c r="R422" i="2"/>
  <c r="R151" i="2"/>
  <c r="R426" i="2"/>
  <c r="R481" i="2"/>
  <c r="R80" i="2"/>
  <c r="R59" i="2"/>
  <c r="R154" i="2"/>
  <c r="R485" i="2"/>
  <c r="R614" i="2"/>
  <c r="R141" i="2"/>
  <c r="R405" i="2"/>
  <c r="R48" i="2"/>
  <c r="R164" i="2"/>
  <c r="R73" i="2"/>
  <c r="R675" i="2"/>
  <c r="R662" i="2"/>
  <c r="R632" i="2"/>
  <c r="R605" i="2"/>
  <c r="R490" i="2"/>
  <c r="R510" i="2"/>
  <c r="R200" i="2"/>
  <c r="R412" i="2"/>
  <c r="R347" i="2"/>
  <c r="R429" i="2"/>
  <c r="R387" i="2"/>
  <c r="R257" i="2"/>
  <c r="R222" i="2"/>
  <c r="R158" i="2"/>
  <c r="R391" i="2"/>
  <c r="R207" i="2"/>
  <c r="R156" i="2"/>
  <c r="R337" i="2"/>
  <c r="R133" i="2"/>
  <c r="R205" i="2"/>
  <c r="R221" i="2"/>
  <c r="R453" i="2"/>
  <c r="R131" i="2"/>
  <c r="R557" i="2"/>
  <c r="R420" i="2"/>
  <c r="R581" i="2"/>
  <c r="R678" i="2"/>
  <c r="R198" i="2"/>
  <c r="R612" i="2"/>
  <c r="R452" i="2"/>
  <c r="R262" i="2"/>
  <c r="R611" i="2"/>
  <c r="R86" i="2"/>
  <c r="R300" i="2"/>
  <c r="R181" i="2"/>
  <c r="R399" i="2"/>
  <c r="R321" i="2"/>
  <c r="R523" i="2"/>
  <c r="R478" i="2"/>
  <c r="R696" i="2"/>
  <c r="R636" i="2"/>
  <c r="R53" i="2"/>
  <c r="R179" i="2"/>
  <c r="R134" i="2"/>
  <c r="R120" i="2"/>
  <c r="R596" i="2"/>
  <c r="R509" i="2"/>
  <c r="R243" i="2"/>
  <c r="R127" i="2"/>
  <c r="R320" i="2"/>
  <c r="R375" i="2"/>
  <c r="R551" i="2"/>
  <c r="R377" i="2"/>
  <c r="R89" i="2"/>
  <c r="R416" i="2"/>
  <c r="R638" i="2"/>
  <c r="R121" i="2"/>
  <c r="R455" i="2"/>
  <c r="R635" i="2"/>
  <c r="R249" i="2"/>
  <c r="R425" i="2"/>
  <c r="R211" i="2"/>
  <c r="R479" i="2"/>
  <c r="R310" i="2"/>
  <c r="R468" i="2"/>
  <c r="R647" i="2"/>
  <c r="R654" i="2"/>
  <c r="R244" i="2"/>
  <c r="R203" i="2"/>
  <c r="R21" i="2"/>
  <c r="R12" i="2"/>
  <c r="R419" i="2"/>
  <c r="R19" i="2"/>
  <c r="R177" i="2"/>
  <c r="R491" i="2"/>
  <c r="R415" i="2"/>
  <c r="R143" i="2"/>
  <c r="R607" i="2"/>
  <c r="R8" i="2"/>
  <c r="R418" i="2"/>
  <c r="R163" i="2"/>
  <c r="R401" i="2"/>
  <c r="R519" i="2"/>
  <c r="R333" i="2"/>
  <c r="R328" i="2"/>
  <c r="R336" i="2"/>
  <c r="R573" i="2"/>
  <c r="R40" i="2"/>
  <c r="R527" i="2"/>
  <c r="R699" i="2"/>
  <c r="R552" i="2"/>
  <c r="R269" i="2"/>
  <c r="R545" i="2"/>
  <c r="R180" i="2"/>
  <c r="R470" i="2"/>
  <c r="R210" i="2"/>
  <c r="R128" i="2"/>
  <c r="R525" i="2"/>
  <c r="R72" i="2"/>
  <c r="R601" i="2"/>
  <c r="R167" i="2"/>
  <c r="R186" i="2"/>
  <c r="R52" i="2"/>
  <c r="R37" i="2"/>
  <c r="R201" i="2"/>
  <c r="R339" i="2"/>
  <c r="R443" i="2"/>
  <c r="R25" i="2"/>
  <c r="R558" i="2"/>
  <c r="R512" i="2"/>
  <c r="R277" i="2"/>
  <c r="R118" i="2"/>
  <c r="R61" i="2"/>
  <c r="R417" i="2"/>
  <c r="R535" i="2"/>
  <c r="R442" i="2"/>
  <c r="R317" i="2"/>
  <c r="R380" i="2"/>
  <c r="R593" i="2"/>
  <c r="R247" i="2"/>
  <c r="R410" i="2"/>
  <c r="R111" i="2"/>
  <c r="R516" i="2"/>
  <c r="R367" i="2"/>
  <c r="R308" i="2"/>
  <c r="R488" i="2"/>
  <c r="R125" i="2"/>
  <c r="R231" i="2"/>
  <c r="R615" i="2"/>
  <c r="R261" i="2"/>
  <c r="R190" i="2"/>
  <c r="R683" i="2"/>
  <c r="R75" i="2"/>
  <c r="R282" i="2"/>
  <c r="R382" i="2"/>
  <c r="R681" i="2"/>
  <c r="R395" i="2"/>
  <c r="R31" i="2"/>
  <c r="R674" i="2"/>
  <c r="R182" i="2"/>
  <c r="R540" i="2"/>
  <c r="R550" i="2"/>
  <c r="R115" i="2"/>
  <c r="R106" i="2"/>
  <c r="R689" i="2"/>
  <c r="R9" i="2"/>
  <c r="R547" i="2"/>
  <c r="R381" i="2"/>
  <c r="R502" i="2"/>
  <c r="R484" i="2"/>
  <c r="R360" i="2"/>
  <c r="R617" i="2"/>
  <c r="R16" i="2"/>
  <c r="R368" i="2"/>
  <c r="R117" i="2"/>
  <c r="R254" i="2"/>
  <c r="R411" i="2"/>
  <c r="R304" i="2"/>
  <c r="R533" i="2"/>
  <c r="R567" i="2"/>
  <c r="R541" i="2"/>
  <c r="R646" i="2"/>
  <c r="R676" i="2"/>
  <c r="R323" i="2"/>
  <c r="R663" i="2"/>
  <c r="R650" i="2"/>
  <c r="R677" i="2"/>
  <c r="R561" i="2"/>
  <c r="R514" i="2"/>
  <c r="R687" i="2"/>
  <c r="R98" i="2"/>
  <c r="R76" i="2"/>
  <c r="R140" i="2"/>
  <c r="R664" i="2"/>
  <c r="R513" i="2"/>
  <c r="R685" i="2"/>
  <c r="R318" i="2"/>
  <c r="R688" i="2"/>
  <c r="R536" i="2"/>
  <c r="R672" i="2"/>
  <c r="R344" i="2"/>
  <c r="R279" i="2"/>
  <c r="R571" i="2"/>
  <c r="R590" i="2"/>
  <c r="R394" i="2"/>
  <c r="R206" i="2"/>
  <c r="R258" i="2"/>
  <c r="R566" i="2"/>
  <c r="R454" i="2"/>
  <c r="R325" i="2"/>
  <c r="R538" i="2"/>
  <c r="R423" i="2"/>
  <c r="R652" i="2"/>
  <c r="R101" i="2"/>
  <c r="R191" i="2"/>
  <c r="R264" i="2"/>
  <c r="R546" i="2"/>
  <c r="R162" i="2"/>
  <c r="R60" i="2"/>
  <c r="R608" i="2"/>
  <c r="R477" i="2"/>
  <c r="R15" i="2"/>
  <c r="R372" i="2"/>
  <c r="R142" i="2"/>
  <c r="R306" i="2"/>
  <c r="R123" i="2"/>
  <c r="R397" i="2"/>
  <c r="R553" i="2"/>
  <c r="R572" i="2"/>
  <c r="R225" i="2"/>
  <c r="R459" i="2"/>
  <c r="R238" i="2"/>
  <c r="R406" i="2"/>
  <c r="R630" i="2"/>
  <c r="R469" i="2"/>
  <c r="R680" i="2"/>
  <c r="R595" i="2"/>
  <c r="R44" i="2"/>
  <c r="R51" i="2"/>
  <c r="R49" i="2"/>
  <c r="R65" i="2"/>
  <c r="R113" i="2"/>
  <c r="R62" i="2"/>
  <c r="R297" i="2"/>
  <c r="R248" i="2"/>
  <c r="R642" i="2"/>
  <c r="R609" i="2"/>
  <c r="R326" i="2"/>
  <c r="R396" i="2"/>
  <c r="R138" i="2"/>
  <c r="R46" i="2"/>
  <c r="R563" i="2"/>
  <c r="R434" i="2"/>
  <c r="R34" i="2"/>
  <c r="R229" i="2"/>
  <c r="R251" i="2"/>
  <c r="R562" i="2"/>
  <c r="R673" i="2"/>
  <c r="R136" i="2"/>
  <c r="R351" i="2"/>
  <c r="R348" i="2"/>
  <c r="R690" i="2"/>
  <c r="R280" i="2"/>
  <c r="R432" i="2"/>
  <c r="R250" i="2"/>
  <c r="R634" i="2"/>
  <c r="R640" i="2"/>
  <c r="R480" i="2"/>
  <c r="R684" i="2"/>
  <c r="R621" i="2"/>
  <c r="R145" i="2"/>
  <c r="R408" i="2"/>
  <c r="R299" i="2"/>
  <c r="R585" i="2"/>
  <c r="R236" i="2"/>
  <c r="R384" i="2"/>
  <c r="R579" i="2"/>
  <c r="R529" i="2"/>
  <c r="R14" i="2"/>
  <c r="R383" i="2"/>
  <c r="R618" i="2"/>
  <c r="R450" i="2"/>
  <c r="R534" i="2"/>
  <c r="R267" i="2"/>
  <c r="R41" i="2"/>
  <c r="R474" i="2"/>
  <c r="R613" i="2"/>
  <c r="R451" i="2"/>
  <c r="R342" i="2"/>
  <c r="R354" i="2"/>
  <c r="R670" i="2"/>
  <c r="R234" i="2"/>
  <c r="R301" i="2"/>
  <c r="R227" i="2"/>
  <c r="R330" i="2"/>
  <c r="R242" i="2"/>
  <c r="R195" i="2"/>
  <c r="R239" i="2"/>
  <c r="R651" i="2"/>
  <c r="R169" i="2"/>
  <c r="R150" i="2"/>
  <c r="R666" i="2"/>
  <c r="R298" i="2"/>
  <c r="R655" i="2"/>
  <c r="R577" i="2"/>
  <c r="R144" i="2"/>
  <c r="R495" i="2"/>
  <c r="R69" i="2"/>
  <c r="R139" i="2"/>
  <c r="R114" i="2"/>
  <c r="R413" i="2"/>
  <c r="R531" i="2"/>
  <c r="R350" i="2"/>
  <c r="R511" i="2"/>
  <c r="R556" i="2"/>
  <c r="R256" i="2"/>
  <c r="R309" i="2"/>
  <c r="R271" i="2"/>
  <c r="R659" i="2"/>
  <c r="R508" i="2"/>
  <c r="R409" i="2"/>
  <c r="R505" i="2"/>
  <c r="R135" i="2"/>
  <c r="R625" i="2"/>
  <c r="R189" i="2"/>
  <c r="R518" i="2"/>
  <c r="R589" i="2"/>
  <c r="R522" i="2"/>
  <c r="R314" i="2"/>
  <c r="R126" i="2"/>
  <c r="R88" i="2"/>
  <c r="R213" i="2"/>
  <c r="R692" i="2"/>
  <c r="R649" i="2"/>
  <c r="R97" i="2"/>
  <c r="R286" i="2"/>
  <c r="R447" i="2"/>
  <c r="R212" i="2"/>
  <c r="R428" i="2"/>
  <c r="R373" i="2"/>
  <c r="R570" i="2"/>
  <c r="R290" i="2"/>
  <c r="R226" i="2"/>
  <c r="R104" i="2"/>
  <c r="R187" i="2"/>
  <c r="R99" i="2"/>
  <c r="R96" i="2"/>
  <c r="R45" i="2"/>
  <c r="R379" i="2"/>
  <c r="R340" i="2"/>
  <c r="R110" i="2"/>
  <c r="R215" i="2"/>
  <c r="R644" i="2"/>
  <c r="R489" i="2"/>
  <c r="R669" i="2"/>
  <c r="R58" i="2"/>
  <c r="R359" i="2"/>
  <c r="R464" i="2"/>
  <c r="R18" i="2"/>
  <c r="R122" i="2"/>
  <c r="R79" i="2"/>
  <c r="R199" i="2"/>
  <c r="R82" i="2"/>
  <c r="R331" i="2"/>
  <c r="R307" i="2"/>
  <c r="R390" i="2"/>
  <c r="R312" i="2"/>
  <c r="R91" i="2"/>
  <c r="R594" i="2"/>
  <c r="R173" i="2"/>
  <c r="R193" i="2"/>
  <c r="R597" i="2"/>
  <c r="R393" i="2"/>
  <c r="R233" i="2"/>
  <c r="R506" i="2"/>
  <c r="R159" i="2"/>
  <c r="R661" i="2"/>
  <c r="R246" i="2"/>
  <c r="R50" i="2"/>
  <c r="R374" i="2"/>
  <c r="R658" i="2"/>
  <c r="R465" i="2"/>
  <c r="R33" i="2"/>
  <c r="R240" i="2"/>
  <c r="R305" i="2"/>
  <c r="R223" i="2"/>
  <c r="R209" i="2"/>
  <c r="R695" i="2"/>
  <c r="R224" i="2"/>
  <c r="R526" i="2"/>
  <c r="R548" i="2"/>
  <c r="R174" i="2"/>
  <c r="R232" i="2"/>
  <c r="R272" i="2"/>
  <c r="R68" i="2"/>
  <c r="R574" i="2"/>
  <c r="R578" i="2"/>
  <c r="R500" i="2"/>
  <c r="R202" i="2"/>
  <c r="R83" i="2"/>
  <c r="R170" i="2"/>
  <c r="R616" i="2"/>
  <c r="R458" i="2"/>
  <c r="R520" i="2"/>
  <c r="R564" i="2"/>
  <c r="R641" i="2"/>
  <c r="R130" i="2"/>
  <c r="R592" i="2"/>
  <c r="R160" i="2"/>
  <c r="R569" i="2"/>
  <c r="R431" i="2"/>
  <c r="R549" i="2"/>
  <c r="R610" i="2"/>
  <c r="R146" i="2"/>
  <c r="R604" i="2"/>
  <c r="R332" i="2"/>
  <c r="R284" i="2"/>
  <c r="R71" i="2"/>
  <c r="R165" i="2"/>
  <c r="R196" i="2"/>
  <c r="R148" i="2"/>
  <c r="R503" i="2"/>
  <c r="R81" i="2"/>
  <c r="R253" i="2"/>
  <c r="R208" i="2"/>
  <c r="R498" i="2"/>
  <c r="R295" i="2"/>
  <c r="R311" i="2"/>
  <c r="R324" i="2"/>
  <c r="R565" i="2"/>
  <c r="R132" i="2"/>
  <c r="R124" i="2"/>
  <c r="R70" i="2"/>
  <c r="R584" i="2"/>
  <c r="R497" i="2"/>
  <c r="R448" i="2"/>
  <c r="R499" i="2"/>
  <c r="R152" i="2"/>
  <c r="R228" i="2"/>
  <c r="R656" i="2"/>
  <c r="R476" i="2"/>
  <c r="R386" i="2"/>
  <c r="R296" i="2"/>
  <c r="R665" i="2"/>
  <c r="R204" i="2"/>
  <c r="R66" i="2"/>
  <c r="R668" i="2"/>
  <c r="R544" i="2"/>
  <c r="R657" i="2"/>
  <c r="R389" i="2"/>
  <c r="R471" i="2"/>
  <c r="R263" i="2"/>
  <c r="R555" i="2"/>
  <c r="R93" i="2"/>
  <c r="R30" i="2"/>
  <c r="R398" i="2"/>
  <c r="R197" i="2"/>
  <c r="R462" i="2"/>
  <c r="R175" i="2"/>
  <c r="R483" i="2"/>
  <c r="R92" i="2"/>
  <c r="R633" i="2"/>
  <c r="R457" i="2"/>
  <c r="R283" i="2"/>
  <c r="R402" i="2"/>
  <c r="R496" i="2"/>
  <c r="R376" i="2"/>
  <c r="R358" i="2"/>
  <c r="R667" i="2"/>
  <c r="R84" i="2"/>
  <c r="R626" i="2"/>
  <c r="R463" i="2"/>
  <c r="R94" i="2"/>
  <c r="R303" i="2"/>
  <c r="R346" i="2"/>
  <c r="R100" i="2"/>
  <c r="R289" i="2"/>
  <c r="R639" i="2"/>
  <c r="R112" i="2"/>
  <c r="R313" i="2"/>
  <c r="R161" i="2"/>
  <c r="R285" i="2"/>
  <c r="R64" i="2"/>
  <c r="R631" i="2"/>
  <c r="R361" i="2"/>
  <c r="R185" i="2"/>
  <c r="R620" i="2"/>
  <c r="R95" i="2"/>
  <c r="R473" i="2"/>
  <c r="R487" i="2"/>
  <c r="R220" i="2"/>
  <c r="R235" i="2"/>
  <c r="R424" i="2"/>
  <c r="R366" i="2"/>
  <c r="R363" i="2"/>
  <c r="R32" i="2"/>
  <c r="R252" i="2"/>
  <c r="R28" i="2"/>
  <c r="R77" i="2"/>
  <c r="R369" i="2"/>
  <c r="R155" i="2"/>
  <c r="R57" i="2"/>
  <c r="R292" i="2"/>
  <c r="R287" i="2"/>
  <c r="R700" i="2"/>
  <c r="R586" i="2"/>
  <c r="R294" i="2"/>
  <c r="R78" i="2"/>
  <c r="R341" i="2"/>
  <c r="R87" i="2"/>
  <c r="R24" i="2"/>
  <c r="R591" i="2"/>
  <c r="R26" i="2"/>
  <c r="R291" i="2"/>
  <c r="R47" i="2"/>
  <c r="R270" i="2"/>
  <c r="R329" i="2"/>
  <c r="R67" i="2"/>
  <c r="R237" i="2"/>
  <c r="R517" i="2"/>
  <c r="R433" i="2"/>
  <c r="R400" i="2"/>
  <c r="R602" i="2"/>
  <c r="R171" i="2"/>
  <c r="R507" i="2"/>
  <c r="R493" i="2"/>
  <c r="R288" i="2"/>
  <c r="R492" i="2"/>
  <c r="R653" i="2"/>
  <c r="R407" i="2"/>
  <c r="R188" i="2"/>
  <c r="R542" i="2"/>
  <c r="R218" i="2"/>
  <c r="R278" i="2"/>
  <c r="R627" i="2"/>
  <c r="R108" i="2"/>
  <c r="R645" i="2"/>
  <c r="R446" i="2"/>
  <c r="R403" i="2"/>
  <c r="R679" i="2"/>
  <c r="R357" i="2"/>
  <c r="R475" i="2"/>
  <c r="R245" i="2"/>
  <c r="R315" i="2"/>
  <c r="R472" i="2"/>
  <c r="R467" i="2"/>
  <c r="R63" i="2"/>
  <c r="R149" i="2"/>
  <c r="R515" i="2"/>
  <c r="R11" i="2"/>
  <c r="R588" i="2"/>
  <c r="R371" i="2"/>
  <c r="R214" i="2"/>
  <c r="R587" i="2"/>
  <c r="R178" i="2"/>
  <c r="R260" i="2"/>
  <c r="R275" i="2"/>
  <c r="R56" i="2"/>
  <c r="R319" i="2"/>
  <c r="R560" i="2"/>
  <c r="R460" i="2"/>
  <c r="R568" i="2"/>
  <c r="R624" i="2"/>
  <c r="C552" i="6847"/>
  <c r="K39" i="7052"/>
  <c r="H16" i="6892" l="1"/>
  <c r="G16" i="6892" s="1"/>
  <c r="C16" i="6892" s="1"/>
  <c r="C553" i="6847"/>
  <c r="K40" i="7052"/>
  <c r="C554" i="6847" l="1"/>
  <c r="K41" i="7052"/>
  <c r="C555" i="6847" l="1"/>
  <c r="K46" i="7052"/>
  <c r="C556" i="6847" l="1"/>
  <c r="K47" i="7052"/>
  <c r="C557" i="6847" l="1"/>
  <c r="K48" i="7052"/>
  <c r="P12" i="2" l="1"/>
  <c r="P68" i="2"/>
  <c r="P41" i="2"/>
  <c r="P21" i="2"/>
  <c r="P102" i="2"/>
  <c r="P94" i="2"/>
  <c r="P152" i="2"/>
  <c r="P51" i="2"/>
  <c r="P183" i="2"/>
  <c r="P77" i="2"/>
  <c r="P193" i="2"/>
  <c r="P40" i="2"/>
  <c r="P45" i="2"/>
  <c r="P60" i="2"/>
  <c r="P212" i="2"/>
  <c r="P52" i="2"/>
  <c r="P63" i="2"/>
  <c r="P43" i="2"/>
  <c r="P329" i="2"/>
  <c r="P474" i="2"/>
  <c r="P258" i="2"/>
  <c r="P639" i="2"/>
  <c r="P7" i="2"/>
  <c r="P18" i="2"/>
  <c r="P629" i="2"/>
  <c r="P406" i="2"/>
  <c r="P490" i="2"/>
  <c r="P174" i="2"/>
  <c r="P469" i="2"/>
  <c r="P682" i="2"/>
  <c r="P636" i="2"/>
  <c r="P115" i="2"/>
  <c r="P511" i="2"/>
  <c r="P284" i="2"/>
  <c r="P584" i="2"/>
  <c r="P450" i="2"/>
  <c r="P269" i="2"/>
  <c r="P594" i="2"/>
  <c r="P282" i="2"/>
  <c r="P444" i="2"/>
  <c r="P100" i="2"/>
  <c r="P117" i="2"/>
  <c r="P485" i="2"/>
  <c r="P46" i="2"/>
  <c r="P188" i="2"/>
  <c r="P605" i="2"/>
  <c r="P581" i="2"/>
  <c r="P435" i="2"/>
  <c r="P417" i="2"/>
  <c r="P88" i="2"/>
  <c r="P109" i="2"/>
  <c r="P375" i="2"/>
  <c r="P208" i="2"/>
  <c r="P498" i="2"/>
  <c r="P61" i="2"/>
  <c r="P74" i="2"/>
  <c r="P314" i="2"/>
  <c r="P120" i="2"/>
  <c r="P273" i="2"/>
  <c r="P446" i="2"/>
  <c r="P210" i="2"/>
  <c r="P693" i="2"/>
  <c r="P32" i="2"/>
  <c r="P266" i="2"/>
  <c r="P546" i="2"/>
  <c r="P309" i="2"/>
  <c r="P301" i="2"/>
  <c r="P262" i="2"/>
  <c r="P461" i="2"/>
  <c r="P184" i="2"/>
  <c r="P30" i="2"/>
  <c r="P49" i="2"/>
  <c r="P662" i="2"/>
  <c r="P232" i="2"/>
  <c r="P144" i="2"/>
  <c r="P694" i="2"/>
  <c r="P367" i="2"/>
  <c r="P73" i="2"/>
  <c r="P251" i="2"/>
  <c r="P192" i="2"/>
  <c r="P622" i="2"/>
  <c r="P572" i="2"/>
  <c r="P129" i="2"/>
  <c r="P126" i="2"/>
  <c r="P660" i="2"/>
  <c r="P99" i="2"/>
  <c r="P87" i="2"/>
  <c r="P199" i="2"/>
  <c r="P137" i="2"/>
  <c r="P112" i="2"/>
  <c r="P659" i="2"/>
  <c r="P514" i="2"/>
  <c r="P315" i="2"/>
  <c r="P83" i="2"/>
  <c r="P534" i="2"/>
  <c r="P224" i="2"/>
  <c r="P130" i="2"/>
  <c r="P409" i="2"/>
  <c r="P153" i="2"/>
  <c r="P620" i="2"/>
  <c r="P569" i="2"/>
  <c r="P673" i="2"/>
  <c r="P72" i="2"/>
  <c r="P349" i="2"/>
  <c r="P334" i="2"/>
  <c r="P186" i="2"/>
  <c r="P641" i="2"/>
  <c r="P246" i="2"/>
  <c r="P583" i="2"/>
  <c r="P205" i="2"/>
  <c r="P37" i="2"/>
  <c r="P127" i="2"/>
  <c r="P177" i="2"/>
  <c r="P312" i="2"/>
  <c r="P234" i="2"/>
  <c r="P326" i="2"/>
  <c r="P185" i="2"/>
  <c r="P419" i="2"/>
  <c r="P203" i="2"/>
  <c r="P128" i="2"/>
  <c r="P238" i="2"/>
  <c r="P138" i="2"/>
  <c r="P252" i="2"/>
  <c r="P76" i="2"/>
  <c r="P67" i="2"/>
  <c r="P283" i="2"/>
  <c r="P268" i="2"/>
  <c r="P201" i="2"/>
  <c r="P44" i="2"/>
  <c r="P223" i="2"/>
  <c r="P402" i="2"/>
  <c r="P491" i="2"/>
  <c r="P156" i="2"/>
  <c r="P33" i="2"/>
  <c r="P171" i="2"/>
  <c r="P507" i="2"/>
  <c r="P237" i="2"/>
  <c r="P651" i="2"/>
  <c r="P344" i="2"/>
  <c r="P228" i="2"/>
  <c r="P243" i="2"/>
  <c r="P515" i="2"/>
  <c r="P570" i="2"/>
  <c r="P272" i="2"/>
  <c r="P160" i="2"/>
  <c r="P610" i="2"/>
  <c r="P527" i="2"/>
  <c r="P462" i="2"/>
  <c r="P502" i="2"/>
  <c r="P292" i="2"/>
  <c r="P123" i="2"/>
  <c r="P134" i="2"/>
  <c r="P118" i="2"/>
  <c r="P170" i="2"/>
  <c r="P141" i="2"/>
  <c r="P519" i="2"/>
  <c r="P338" i="2"/>
  <c r="P685" i="2"/>
  <c r="P176" i="2"/>
  <c r="P218" i="2"/>
  <c r="P538" i="2"/>
  <c r="P64" i="2"/>
  <c r="P304" i="2"/>
  <c r="P108" i="2"/>
  <c r="P330" i="2"/>
  <c r="P166" i="2"/>
  <c r="P300" i="2"/>
  <c r="P165" i="2"/>
  <c r="P119" i="2"/>
  <c r="P175" i="2"/>
  <c r="P508" i="2"/>
  <c r="P222" i="2"/>
  <c r="P552" i="2"/>
  <c r="P154" i="2"/>
  <c r="P195" i="2"/>
  <c r="P517" i="2"/>
  <c r="P285" i="2"/>
  <c r="P54" i="2"/>
  <c r="P125" i="2"/>
  <c r="P240" i="2"/>
  <c r="P220" i="2"/>
  <c r="P368" i="2"/>
  <c r="P158" i="2"/>
  <c r="P135" i="2"/>
  <c r="P104" i="2"/>
  <c r="P473" i="2"/>
  <c r="P501" i="2"/>
  <c r="P56" i="2"/>
  <c r="P92" i="2"/>
  <c r="P79" i="2"/>
  <c r="P322" i="2"/>
  <c r="P209" i="2"/>
  <c r="P407" i="2"/>
  <c r="P299" i="2"/>
  <c r="P497" i="2"/>
  <c r="P86" i="2"/>
  <c r="P230" i="2"/>
  <c r="P26" i="2"/>
  <c r="P457" i="2"/>
  <c r="P5" i="2"/>
  <c r="P307" i="2"/>
  <c r="P350" i="2"/>
  <c r="P580" i="2"/>
  <c r="P405" i="2"/>
  <c r="P672" i="2"/>
  <c r="P589" i="2"/>
  <c r="P568" i="2"/>
  <c r="P90" i="2"/>
  <c r="P27" i="2"/>
  <c r="P500" i="2"/>
  <c r="P328" i="2"/>
  <c r="P317" i="2"/>
  <c r="P613" i="2"/>
  <c r="P395" i="2"/>
  <c r="P644" i="2"/>
  <c r="P116" i="2"/>
  <c r="P650" i="2"/>
  <c r="P443" i="2"/>
  <c r="P603" i="2"/>
  <c r="P516" i="2"/>
  <c r="P122" i="2"/>
  <c r="P323" i="2"/>
  <c r="P13" i="2"/>
  <c r="P57" i="2"/>
  <c r="P678" i="2"/>
  <c r="P553" i="2"/>
  <c r="P447" i="2"/>
  <c r="P124" i="2"/>
  <c r="P366" i="2"/>
  <c r="P84" i="2"/>
  <c r="P253" i="2"/>
  <c r="P576" i="2"/>
  <c r="P601" i="2"/>
  <c r="P226" i="2"/>
  <c r="P17" i="2"/>
  <c r="P550" i="2"/>
  <c r="P489" i="2"/>
  <c r="P658" i="2"/>
  <c r="P628" i="2"/>
  <c r="P25" i="2"/>
  <c r="P98" i="2"/>
  <c r="P687" i="2"/>
  <c r="P75" i="2"/>
  <c r="P242" i="2"/>
  <c r="P244" i="2"/>
  <c r="P59" i="2"/>
  <c r="P11" i="2"/>
  <c r="P167" i="2"/>
  <c r="P50" i="2"/>
  <c r="P187" i="2"/>
  <c r="P653" i="2"/>
  <c r="P146" i="2"/>
  <c r="P96" i="2"/>
  <c r="P270" i="2"/>
  <c r="P372" i="2"/>
  <c r="P316" i="2"/>
  <c r="P593" i="2"/>
  <c r="P281" i="2"/>
  <c r="P611" i="2"/>
  <c r="P139" i="2"/>
  <c r="P263" i="2"/>
  <c r="P145" i="2"/>
  <c r="P257" i="2"/>
  <c r="P674" i="2"/>
  <c r="P271" i="2"/>
  <c r="P634" i="2"/>
  <c r="P214" i="2"/>
  <c r="P207" i="2"/>
  <c r="P148" i="2"/>
  <c r="P23" i="2"/>
  <c r="P62" i="2"/>
  <c r="P216" i="2"/>
  <c r="P320" i="2"/>
  <c r="P280" i="2"/>
  <c r="P236" i="2"/>
  <c r="P225" i="2"/>
  <c r="P401" i="2"/>
  <c r="P261" i="2"/>
  <c r="P113" i="2"/>
  <c r="P47" i="2"/>
  <c r="P619" i="2"/>
  <c r="P288" i="2"/>
  <c r="P510" i="2"/>
  <c r="P191" i="2"/>
  <c r="P521" i="2"/>
  <c r="P374" i="2"/>
  <c r="P10" i="2"/>
  <c r="P448" i="2"/>
  <c r="P278" i="2"/>
  <c r="P42" i="2"/>
  <c r="P606" i="2"/>
  <c r="P147" i="2"/>
  <c r="P311" i="2"/>
  <c r="P89" i="2"/>
  <c r="P484" i="2"/>
  <c r="P571" i="2"/>
  <c r="P65" i="2"/>
  <c r="P211" i="2"/>
  <c r="P504" i="2"/>
  <c r="P85" i="2"/>
  <c r="P360" i="2"/>
  <c r="P355" i="2"/>
  <c r="P198" i="2"/>
  <c r="P671" i="2"/>
  <c r="P679" i="2"/>
  <c r="P582" i="2"/>
  <c r="P178" i="2"/>
  <c r="P681" i="2"/>
  <c r="P364" i="2"/>
  <c r="P159" i="2"/>
  <c r="P255" i="2"/>
  <c r="P449" i="2"/>
  <c r="P121" i="2"/>
  <c r="P648" i="2"/>
  <c r="P66" i="2"/>
  <c r="P689" i="2"/>
  <c r="P537" i="2"/>
  <c r="P163" i="2"/>
  <c r="P6" i="2"/>
  <c r="P430" i="2"/>
  <c r="P692" i="2"/>
  <c r="P82" i="2"/>
  <c r="P308" i="2"/>
  <c r="P106" i="2"/>
  <c r="P588" i="2"/>
  <c r="P231" i="2"/>
  <c r="P347" i="2"/>
  <c r="P362" i="2"/>
  <c r="P536" i="2"/>
  <c r="P506" i="2"/>
  <c r="P339" i="2"/>
  <c r="P684" i="2"/>
  <c r="P563" i="2"/>
  <c r="P683" i="2"/>
  <c r="P436" i="2"/>
  <c r="P324" i="2"/>
  <c r="P369" i="2"/>
  <c r="P691" i="2"/>
  <c r="P460" i="2"/>
  <c r="P157" i="2"/>
  <c r="P528" i="2"/>
  <c r="P400" i="2"/>
  <c r="P638" i="2"/>
  <c r="P621" i="2"/>
  <c r="P202" i="2"/>
  <c r="P365" i="2"/>
  <c r="P499" i="2"/>
  <c r="P133" i="2"/>
  <c r="P488" i="2"/>
  <c r="P81" i="2"/>
  <c r="P155" i="2"/>
  <c r="P416" i="2"/>
  <c r="P646" i="2"/>
  <c r="P535" i="2"/>
  <c r="P91" i="2"/>
  <c r="P509" i="2"/>
  <c r="P290" i="2"/>
  <c r="P566" i="2"/>
  <c r="P93" i="2"/>
  <c r="P70" i="2"/>
  <c r="P429" i="2"/>
  <c r="P95" i="2"/>
  <c r="P503" i="2"/>
  <c r="P277" i="2"/>
  <c r="P654" i="2"/>
  <c r="P451" i="2"/>
  <c r="P518" i="2"/>
  <c r="P80" i="2"/>
  <c r="P110" i="2"/>
  <c r="P291" i="2"/>
  <c r="P647" i="2"/>
  <c r="P688" i="2"/>
  <c r="P140" i="2"/>
  <c r="P8" i="2"/>
  <c r="P618" i="2"/>
  <c r="P410" i="2"/>
  <c r="P327" i="2"/>
  <c r="P289" i="2"/>
  <c r="P215" i="2"/>
  <c r="P591" i="2"/>
  <c r="P560" i="2"/>
  <c r="P169" i="2"/>
  <c r="P472" i="2"/>
  <c r="P131" i="2"/>
  <c r="P686" i="2"/>
  <c r="P245" i="2"/>
  <c r="P579" i="2"/>
  <c r="P29" i="2"/>
  <c r="P260" i="2"/>
  <c r="P657" i="2"/>
  <c r="P343" i="2"/>
  <c r="P655" i="2"/>
  <c r="P602" i="2"/>
  <c r="P71" i="2"/>
  <c r="P196" i="2"/>
  <c r="P55" i="2"/>
  <c r="P677" i="2"/>
  <c r="P632" i="2"/>
  <c r="P213" i="2"/>
  <c r="P573" i="2"/>
  <c r="P36" i="2"/>
  <c r="P132" i="2"/>
  <c r="P39" i="2"/>
  <c r="P107" i="2"/>
  <c r="P373" i="2"/>
  <c r="P403" i="2"/>
  <c r="P586" i="2"/>
  <c r="P286" i="2"/>
  <c r="P445" i="2"/>
  <c r="P531" i="2"/>
  <c r="P565" i="2"/>
  <c r="P640" i="2"/>
  <c r="P250" i="2"/>
  <c r="P587" i="2"/>
  <c r="P661" i="2"/>
  <c r="P58" i="2"/>
  <c r="P164" i="2"/>
  <c r="P101" i="2"/>
  <c r="P114" i="2"/>
  <c r="P609" i="2"/>
  <c r="P635" i="2"/>
  <c r="P151" i="2"/>
  <c r="P597" i="2"/>
  <c r="P669" i="2"/>
  <c r="P533" i="2"/>
  <c r="P305" i="2"/>
  <c r="P525" i="2"/>
  <c r="P264" i="2"/>
  <c r="P267" i="2"/>
  <c r="P408" i="2"/>
  <c r="P221" i="2"/>
  <c r="P356" i="2"/>
  <c r="P69" i="2"/>
  <c r="P363" i="2"/>
  <c r="P574" i="2"/>
  <c r="P254" i="2"/>
  <c r="P434" i="2"/>
  <c r="P359" i="2"/>
  <c r="P310" i="2"/>
  <c r="P233" i="2"/>
  <c r="P319" i="2"/>
  <c r="P656" i="2"/>
  <c r="P194" i="2"/>
  <c r="P404" i="2"/>
  <c r="P555" i="2"/>
  <c r="P103" i="2"/>
  <c r="P105" i="2"/>
  <c r="P229" i="2"/>
  <c r="P495" i="2"/>
  <c r="P19" i="2"/>
  <c r="P524" i="2"/>
  <c r="P318" i="2"/>
  <c r="P168" i="2"/>
  <c r="P371" i="2"/>
  <c r="P14" i="2"/>
  <c r="P458" i="2"/>
  <c r="P690" i="2"/>
  <c r="P53" i="2"/>
  <c r="P173" i="2"/>
  <c r="P197" i="2"/>
  <c r="P354" i="2"/>
  <c r="P567" i="2"/>
  <c r="P275" i="2"/>
  <c r="P487" i="2"/>
  <c r="P179" i="2"/>
  <c r="P492" i="2"/>
  <c r="P206" i="2"/>
  <c r="P607" i="2"/>
  <c r="P475" i="2"/>
  <c r="P28" i="2"/>
  <c r="P180" i="2"/>
  <c r="P585" i="2"/>
  <c r="P313" i="2"/>
  <c r="P48" i="2"/>
  <c r="P111" i="2"/>
  <c r="P556" i="2"/>
  <c r="P279" i="2"/>
  <c r="P645" i="2"/>
  <c r="P470" i="2"/>
  <c r="P97" i="2"/>
  <c r="P78" i="2"/>
  <c r="P161" i="2"/>
  <c r="C558" i="6847"/>
  <c r="P21" i="7051"/>
  <c r="AQ292" i="2" l="1"/>
  <c r="AQ240" i="2"/>
  <c r="AQ132" i="2"/>
  <c r="AQ114" i="2"/>
  <c r="AQ100" i="2"/>
  <c r="AQ14" i="2"/>
  <c r="AQ53" i="2"/>
  <c r="AQ166" i="2"/>
  <c r="AQ72" i="2"/>
  <c r="AQ82" i="2"/>
  <c r="AQ671" i="2"/>
  <c r="AQ401" i="2"/>
  <c r="AQ266" i="2"/>
  <c r="AQ511" i="2"/>
  <c r="AQ488" i="2"/>
  <c r="AQ610" i="2"/>
  <c r="AQ689" i="2"/>
  <c r="AQ497" i="2"/>
  <c r="AQ653" i="2"/>
  <c r="AQ472" i="2"/>
  <c r="AQ660" i="2"/>
  <c r="AQ128" i="2"/>
  <c r="AQ214" i="2"/>
  <c r="AQ213" i="2"/>
  <c r="AQ611" i="2"/>
  <c r="AQ556" i="2"/>
  <c r="AQ245" i="2"/>
  <c r="AQ684" i="2"/>
  <c r="AQ314" i="2"/>
  <c r="AQ406" i="2"/>
  <c r="AQ52" i="2"/>
  <c r="AQ278" i="2"/>
  <c r="AQ282" i="2"/>
  <c r="AQ688" i="2"/>
  <c r="AQ366" i="2"/>
  <c r="AQ220" i="2"/>
  <c r="AQ125" i="2"/>
  <c r="AQ375" i="2"/>
  <c r="AQ145" i="2"/>
  <c r="AQ17" i="2"/>
  <c r="AQ430" i="2"/>
  <c r="AQ34" i="2"/>
  <c r="AQ309" i="2"/>
  <c r="AQ109" i="2"/>
  <c r="AQ20" i="2"/>
  <c r="AQ27" i="2"/>
  <c r="AQ253" i="2"/>
  <c r="AQ209" i="2"/>
  <c r="AQ127" i="2"/>
  <c r="AQ330" i="2"/>
  <c r="AQ151" i="2"/>
  <c r="AQ184" i="2"/>
  <c r="AQ116" i="2"/>
  <c r="AQ192" i="2"/>
  <c r="AQ154" i="2"/>
  <c r="AQ203" i="2"/>
  <c r="AQ552" i="2"/>
  <c r="AQ320" i="2"/>
  <c r="AQ231" i="2"/>
  <c r="AQ574" i="2"/>
  <c r="AQ85" i="2"/>
  <c r="AQ221" i="2"/>
  <c r="AQ514" i="2"/>
  <c r="AQ691" i="2"/>
  <c r="AQ519" i="2"/>
  <c r="AQ208" i="2"/>
  <c r="AQ108" i="2"/>
  <c r="AQ60" i="2"/>
  <c r="AQ368" i="2"/>
  <c r="AQ597" i="2"/>
  <c r="AQ359" i="2"/>
  <c r="AQ657" i="2"/>
  <c r="AQ262" i="2"/>
  <c r="AQ236" i="2"/>
  <c r="AQ133" i="2"/>
  <c r="AQ363" i="2"/>
  <c r="AQ280" i="2"/>
  <c r="AQ106" i="2"/>
  <c r="AQ12" i="2"/>
  <c r="AQ81" i="2"/>
  <c r="AQ44" i="2"/>
  <c r="AQ28" i="2"/>
  <c r="AQ176" i="2"/>
  <c r="AQ607" i="2"/>
  <c r="AQ301" i="2"/>
  <c r="AQ644" i="2"/>
  <c r="AQ343" i="2"/>
  <c r="AQ685" i="2"/>
  <c r="AQ268" i="2"/>
  <c r="AQ448" i="2"/>
  <c r="AQ174" i="2"/>
  <c r="AQ112" i="2"/>
  <c r="AQ37" i="2"/>
  <c r="AQ622" i="2"/>
  <c r="AQ408" i="2"/>
  <c r="AQ255" i="2"/>
  <c r="AQ446" i="2"/>
  <c r="AQ21" i="2"/>
  <c r="AQ101" i="2"/>
  <c r="AQ674" i="2"/>
  <c r="AQ233" i="2"/>
  <c r="AQ289" i="2"/>
  <c r="AQ567" i="2"/>
  <c r="AQ687" i="2"/>
  <c r="AQ126" i="2"/>
  <c r="AQ694" i="2"/>
  <c r="AQ272" i="2"/>
  <c r="AQ119" i="2"/>
  <c r="AQ40" i="2"/>
  <c r="AQ120" i="2"/>
  <c r="AQ629" i="2"/>
  <c r="AQ489" i="2"/>
  <c r="AQ634" i="2"/>
  <c r="AQ308" i="2"/>
  <c r="AQ495" i="2"/>
  <c r="AQ582" i="2"/>
  <c r="AQ237" i="2"/>
  <c r="AQ373" i="2"/>
  <c r="AQ573" i="2"/>
  <c r="AQ29" i="2"/>
  <c r="AQ656" i="2"/>
  <c r="AQ585" i="2"/>
  <c r="AQ647" i="2"/>
  <c r="AQ118" i="2"/>
  <c r="AQ580" i="2"/>
  <c r="AQ131" i="2"/>
  <c r="AQ117" i="2"/>
  <c r="AQ76" i="2"/>
  <c r="AQ49" i="2"/>
  <c r="AQ169" i="2"/>
  <c r="AQ317" i="2"/>
  <c r="AQ211" i="2"/>
  <c r="AQ527" i="2"/>
  <c r="AQ4" i="2"/>
  <c r="AQ16" i="2"/>
  <c r="AQ498" i="2"/>
  <c r="AQ74" i="2"/>
  <c r="AQ8" i="2"/>
  <c r="AQ163" i="2"/>
  <c r="AQ502" i="2"/>
  <c r="AQ434" i="2"/>
  <c r="AQ38" i="2"/>
  <c r="AQ324" i="2"/>
  <c r="AQ230" i="2"/>
  <c r="AQ51" i="2"/>
  <c r="AQ648" i="2"/>
  <c r="AQ315" i="2"/>
  <c r="AQ146" i="2"/>
  <c r="AQ113" i="2"/>
  <c r="AQ288" i="2"/>
  <c r="AQ67" i="2"/>
  <c r="AQ312" i="2"/>
  <c r="AQ635" i="2"/>
  <c r="AQ362" i="2"/>
  <c r="AQ499" i="2"/>
  <c r="AQ681" i="2"/>
  <c r="AQ658" i="2"/>
  <c r="AQ36" i="2"/>
  <c r="AQ19" i="2"/>
  <c r="AQ655" i="2"/>
  <c r="AQ579" i="2"/>
  <c r="AQ46" i="2"/>
  <c r="AQ238" i="2"/>
  <c r="AQ534" i="2"/>
  <c r="AQ24" i="2"/>
  <c r="AQ185" i="2"/>
  <c r="AQ130" i="2"/>
  <c r="AQ107" i="2"/>
  <c r="AQ310" i="2"/>
  <c r="AQ605" i="2"/>
  <c r="AQ621" i="2"/>
  <c r="AQ568" i="2"/>
  <c r="AQ23" i="2"/>
  <c r="AQ533" i="2"/>
  <c r="AQ93" i="2"/>
  <c r="AQ458" i="2"/>
  <c r="AQ327" i="2"/>
  <c r="AQ451" i="2"/>
  <c r="AQ506" i="2"/>
  <c r="AQ313" i="2"/>
  <c r="AQ195" i="2"/>
  <c r="AQ349" i="2"/>
  <c r="AQ409" i="2"/>
  <c r="AQ419" i="2"/>
  <c r="AQ659" i="2"/>
  <c r="AQ402" i="2"/>
  <c r="AQ160" i="2"/>
  <c r="AQ55" i="2"/>
  <c r="AQ618" i="2"/>
  <c r="AQ628" i="2"/>
  <c r="AQ167" i="2"/>
  <c r="AQ490" i="2"/>
  <c r="AQ462" i="2"/>
  <c r="AQ636" i="2"/>
  <c r="AQ25" i="2"/>
  <c r="AQ250" i="2"/>
  <c r="AQ39" i="2"/>
  <c r="AQ187" i="2"/>
  <c r="AQ155" i="2"/>
  <c r="AQ445" i="2"/>
  <c r="AQ509" i="2"/>
  <c r="AQ372" i="2"/>
  <c r="AQ354" i="2"/>
  <c r="AQ104" i="2"/>
  <c r="AQ124" i="2"/>
  <c r="AQ291" i="2"/>
  <c r="AQ429" i="2"/>
  <c r="AQ215" i="2"/>
  <c r="AQ507" i="2"/>
  <c r="AQ75" i="2"/>
  <c r="AQ620" i="2"/>
  <c r="AQ177" i="2"/>
  <c r="AQ560" i="2"/>
  <c r="AQ157" i="2"/>
  <c r="AQ283" i="2"/>
  <c r="AQ30" i="2"/>
  <c r="AQ3" i="2"/>
  <c r="AQ210" i="2"/>
  <c r="AQ83" i="2"/>
  <c r="AQ165" i="2"/>
  <c r="AQ175" i="2"/>
  <c r="AQ18" i="2"/>
  <c r="AQ369" i="2"/>
  <c r="AQ416" i="2"/>
  <c r="AQ92" i="2"/>
  <c r="AQ285" i="2"/>
  <c r="AQ572" i="2"/>
  <c r="AQ677" i="2"/>
  <c r="AQ42" i="2"/>
  <c r="AQ609" i="2"/>
  <c r="AQ591" i="2"/>
  <c r="AQ563" i="2"/>
  <c r="AQ525" i="2"/>
  <c r="AQ583" i="2"/>
  <c r="AQ6" i="2"/>
  <c r="AQ212" i="2"/>
  <c r="AQ501" i="2"/>
  <c r="AQ168" i="2"/>
  <c r="AQ88" i="2"/>
  <c r="AQ95" i="2"/>
  <c r="AQ260" i="2"/>
  <c r="AQ417" i="2"/>
  <c r="AQ581" i="2"/>
  <c r="AQ43" i="2"/>
  <c r="AQ173" i="2"/>
  <c r="AQ469" i="2"/>
  <c r="AQ570" i="2"/>
  <c r="AQ603" i="2"/>
  <c r="AQ66" i="2"/>
  <c r="AQ234" i="2"/>
  <c r="AQ207" i="2"/>
  <c r="AQ355" i="2"/>
  <c r="AQ686" i="2"/>
  <c r="AQ135" i="2"/>
  <c r="AQ400" i="2"/>
  <c r="AQ26" i="2"/>
  <c r="AQ589" i="2"/>
  <c r="AQ91" i="2"/>
  <c r="AQ290" i="2"/>
  <c r="AQ678" i="2"/>
  <c r="AQ473" i="2"/>
  <c r="AQ673" i="2"/>
  <c r="AQ323" i="2"/>
  <c r="AQ531" i="2"/>
  <c r="AQ218" i="2"/>
  <c r="AQ68" i="2"/>
  <c r="AQ194" i="2"/>
  <c r="AQ226" i="2"/>
  <c r="AQ111" i="2"/>
  <c r="AQ461" i="2"/>
  <c r="AQ654" i="2"/>
  <c r="AQ601" i="2"/>
  <c r="AQ97" i="2"/>
  <c r="AQ311" i="2"/>
  <c r="AQ99" i="2"/>
  <c r="AQ538" i="2"/>
  <c r="AQ152" i="2"/>
  <c r="AQ198" i="2"/>
  <c r="AQ193" i="2"/>
  <c r="AQ447" i="2"/>
  <c r="AQ613" i="2"/>
  <c r="AQ275" i="2"/>
  <c r="AQ206" i="2"/>
  <c r="AQ364" i="2"/>
  <c r="AQ243" i="2"/>
  <c r="AQ672" i="2"/>
  <c r="AQ224" i="2"/>
  <c r="AQ79" i="2"/>
  <c r="AQ138" i="2"/>
  <c r="AQ516" i="2"/>
  <c r="AQ318" i="2"/>
  <c r="AQ73" i="2"/>
  <c r="AQ374" i="2"/>
  <c r="AQ257" i="2"/>
  <c r="AQ90" i="2"/>
  <c r="AQ170" i="2"/>
  <c r="AQ435" i="2"/>
  <c r="AQ61" i="2"/>
  <c r="AQ584" i="2"/>
  <c r="AQ662" i="2"/>
  <c r="AQ504" i="2"/>
  <c r="AQ57" i="2"/>
  <c r="AQ63" i="2"/>
  <c r="AQ141" i="2"/>
  <c r="AQ78" i="2"/>
  <c r="AQ669" i="2"/>
  <c r="AQ65" i="2"/>
  <c r="AQ89" i="2"/>
  <c r="AQ281" i="2"/>
  <c r="AQ199" i="2"/>
  <c r="AQ500" i="2"/>
  <c r="AQ407" i="2"/>
  <c r="AQ105" i="2"/>
  <c r="AQ225" i="2"/>
  <c r="AQ565" i="2"/>
  <c r="AQ569" i="2"/>
  <c r="AQ517" i="2"/>
  <c r="AQ300" i="2"/>
  <c r="AQ305" i="2"/>
  <c r="AQ71" i="2"/>
  <c r="AQ594" i="2"/>
  <c r="AQ367" i="2"/>
  <c r="AQ222" i="2"/>
  <c r="AQ588" i="2"/>
  <c r="AQ183" i="2"/>
  <c r="AQ553" i="2"/>
  <c r="AQ252" i="2"/>
  <c r="AQ316" i="2"/>
  <c r="AQ371" i="2"/>
  <c r="AQ436" i="2"/>
  <c r="AQ11" i="2"/>
  <c r="AQ307" i="2"/>
  <c r="AQ144" i="2"/>
  <c r="AQ344" i="2"/>
  <c r="AQ550" i="2"/>
  <c r="AQ661" i="2"/>
  <c r="AQ491" i="2"/>
  <c r="AQ148" i="2"/>
  <c r="AQ279" i="2"/>
  <c r="AQ566" i="2"/>
  <c r="AQ606" i="2"/>
  <c r="AQ319" i="2"/>
  <c r="AQ258" i="2"/>
  <c r="AQ299" i="2"/>
  <c r="AQ475" i="2"/>
  <c r="AQ188" i="2"/>
  <c r="AQ586" i="2"/>
  <c r="AQ683" i="2"/>
  <c r="AQ153" i="2"/>
  <c r="AQ263" i="2"/>
  <c r="AQ641" i="2"/>
  <c r="AQ33" i="2"/>
  <c r="AQ535" i="2"/>
  <c r="AQ270" i="2"/>
  <c r="AQ229" i="2"/>
  <c r="AQ102" i="2"/>
  <c r="AQ356" i="2"/>
  <c r="AQ179" i="2"/>
  <c r="AQ186" i="2"/>
  <c r="AQ650" i="2"/>
  <c r="AQ444" i="2"/>
  <c r="AQ69" i="2"/>
  <c r="AQ286" i="2"/>
  <c r="AQ244" i="2"/>
  <c r="AQ395" i="2"/>
  <c r="AQ56" i="2"/>
  <c r="AQ485" i="2"/>
  <c r="AQ159" i="2"/>
  <c r="AQ546" i="2"/>
  <c r="AQ80" i="2"/>
  <c r="AQ261" i="2"/>
  <c r="AQ508" i="2"/>
  <c r="AQ54" i="2"/>
  <c r="AQ510" i="2"/>
  <c r="AQ246" i="2"/>
  <c r="AQ443" i="2"/>
  <c r="AQ164" i="2"/>
  <c r="AQ273" i="2"/>
  <c r="AQ196" i="2"/>
  <c r="AQ403" i="2"/>
  <c r="AQ326" i="2"/>
  <c r="AQ365" i="2"/>
  <c r="AQ22" i="2"/>
  <c r="AQ48" i="2"/>
  <c r="AQ460" i="2"/>
  <c r="AQ171" i="2"/>
  <c r="AQ242" i="2"/>
  <c r="AQ410" i="2"/>
  <c r="AQ484" i="2"/>
  <c r="AQ64" i="2"/>
  <c r="AQ576" i="2"/>
  <c r="AQ201" i="2"/>
  <c r="AQ267" i="2"/>
  <c r="AQ58" i="2"/>
  <c r="AQ122" i="2"/>
  <c r="AQ205" i="2"/>
  <c r="AQ264" i="2"/>
  <c r="AQ632" i="2"/>
  <c r="AQ110" i="2"/>
  <c r="AQ121" i="2"/>
  <c r="AQ45" i="2"/>
  <c r="AQ515" i="2"/>
  <c r="AQ216" i="2"/>
  <c r="AQ405" i="2"/>
  <c r="AQ646" i="2"/>
  <c r="AQ692" i="2"/>
  <c r="AQ156" i="2"/>
  <c r="AQ571" i="2"/>
  <c r="AQ161" i="2"/>
  <c r="AQ269" i="2"/>
  <c r="AQ129" i="2"/>
  <c r="AQ59" i="2"/>
  <c r="AQ602" i="2"/>
  <c r="AQ679" i="2"/>
  <c r="AQ86" i="2"/>
  <c r="AQ693" i="2"/>
  <c r="AQ304" i="2"/>
  <c r="AQ137" i="2"/>
  <c r="AQ521" i="2"/>
  <c r="AQ450" i="2"/>
  <c r="AQ457" i="2"/>
  <c r="AQ197" i="2"/>
  <c r="AQ334" i="2"/>
  <c r="AQ115" i="2"/>
  <c r="AQ50" i="2"/>
  <c r="AQ492" i="2"/>
  <c r="AQ338" i="2"/>
  <c r="AQ470" i="2"/>
  <c r="AQ228" i="2"/>
  <c r="AQ140" i="2"/>
  <c r="AQ32" i="2"/>
  <c r="AQ284" i="2"/>
  <c r="AQ328" i="2"/>
  <c r="AQ271" i="2"/>
  <c r="AQ139" i="2"/>
  <c r="AQ178" i="2"/>
  <c r="AQ96" i="2"/>
  <c r="AQ528" i="2"/>
  <c r="AQ682" i="2"/>
  <c r="AQ41" i="2"/>
  <c r="AQ254" i="2"/>
  <c r="AQ103" i="2"/>
  <c r="AQ503" i="2"/>
  <c r="AQ619" i="2"/>
  <c r="AQ555" i="2"/>
  <c r="AQ223" i="2"/>
  <c r="AQ62" i="2"/>
  <c r="AQ329" i="2"/>
  <c r="AQ180" i="2"/>
  <c r="AQ524" i="2"/>
  <c r="AQ639" i="2"/>
  <c r="AQ158" i="2"/>
  <c r="AQ638" i="2"/>
  <c r="AQ536" i="2"/>
  <c r="AQ537" i="2"/>
  <c r="AQ339" i="2"/>
  <c r="AQ690" i="2"/>
  <c r="AQ202" i="2"/>
  <c r="AQ191" i="2"/>
  <c r="AQ640" i="2"/>
  <c r="AQ587" i="2"/>
  <c r="AQ404" i="2"/>
  <c r="AQ84" i="2"/>
  <c r="AQ147" i="2"/>
  <c r="AQ449" i="2"/>
  <c r="AQ134" i="2"/>
  <c r="AQ593" i="2"/>
  <c r="AQ94" i="2"/>
  <c r="AQ98" i="2"/>
  <c r="AQ322" i="2"/>
  <c r="AQ87" i="2"/>
  <c r="AQ123" i="2"/>
  <c r="AQ251" i="2"/>
  <c r="AQ360" i="2"/>
  <c r="AQ232" i="2"/>
  <c r="AQ350" i="2"/>
  <c r="AQ347" i="2"/>
  <c r="AQ474" i="2"/>
  <c r="AQ277" i="2"/>
  <c r="AQ651" i="2"/>
  <c r="AQ518" i="2"/>
  <c r="AQ487" i="2"/>
  <c r="AQ70" i="2"/>
  <c r="AQ77" i="2"/>
  <c r="AQ645" i="2"/>
  <c r="H14" i="6892"/>
  <c r="G14" i="6892" s="1"/>
  <c r="C14" i="6892" s="1"/>
  <c r="C559" i="6847"/>
  <c r="L5" i="7055"/>
  <c r="C560" i="6847" l="1"/>
  <c r="L9" i="7055"/>
  <c r="H42" i="6892"/>
  <c r="G42" i="6892" l="1"/>
  <c r="C42" i="6892" s="1"/>
  <c r="AR13" i="2"/>
  <c r="AR20" i="2"/>
  <c r="C561" i="6847"/>
  <c r="L12" i="7055"/>
  <c r="C562" i="6847" l="1"/>
  <c r="L19" i="7055"/>
  <c r="AR15" i="2"/>
  <c r="AR35" i="2" l="1"/>
  <c r="C563" i="6847"/>
  <c r="L21" i="7055"/>
  <c r="C564" i="6847" l="1"/>
  <c r="L38" i="7055"/>
  <c r="C565" i="6847" l="1"/>
  <c r="L39" i="7055"/>
  <c r="C566" i="6847" l="1"/>
  <c r="L40" i="7055"/>
  <c r="C567" i="6847" l="1"/>
  <c r="L41" i="7055"/>
  <c r="C568" i="6847" l="1"/>
  <c r="L42" i="7055"/>
  <c r="AR262" i="2" l="1"/>
  <c r="AR401" i="2"/>
  <c r="AR78" i="2"/>
  <c r="AR12" i="2"/>
  <c r="AR121" i="2"/>
  <c r="AR25" i="2"/>
  <c r="AR291" i="2"/>
  <c r="AR320" i="2"/>
  <c r="AR71" i="2"/>
  <c r="AR65" i="2"/>
  <c r="AR55" i="2"/>
  <c r="AR28" i="2"/>
  <c r="AR407" i="2"/>
  <c r="AR222" i="2"/>
  <c r="AR85" i="2"/>
  <c r="AR473" i="2"/>
  <c r="AR283" i="2"/>
  <c r="AR688" i="2"/>
  <c r="AR685" i="2"/>
  <c r="AR119" i="2"/>
  <c r="AR500" i="2"/>
  <c r="AR263" i="2"/>
  <c r="AR140" i="2"/>
  <c r="AR689" i="2"/>
  <c r="AR161" i="2"/>
  <c r="AR89" i="2"/>
  <c r="AR355" i="2"/>
  <c r="AR510" i="2"/>
  <c r="AR344" i="2"/>
  <c r="AR284" i="2"/>
  <c r="AR521" i="2"/>
  <c r="AR170" i="2"/>
  <c r="AR315" i="2"/>
  <c r="AR42" i="2"/>
  <c r="AR304" i="2"/>
  <c r="AR110" i="2"/>
  <c r="AR59" i="2"/>
  <c r="AR260" i="2"/>
  <c r="AR690" i="2"/>
  <c r="AR292" i="2"/>
  <c r="AR103" i="2"/>
  <c r="AR123" i="2"/>
  <c r="AR405" i="2"/>
  <c r="AR443" i="2"/>
  <c r="AR209" i="2"/>
  <c r="AR267" i="2"/>
  <c r="AR311" i="2"/>
  <c r="AR168" i="2"/>
  <c r="AR139" i="2"/>
  <c r="AR61" i="2"/>
  <c r="AR31" i="2"/>
  <c r="AR569" i="2"/>
  <c r="AR299" i="2"/>
  <c r="AR223" i="2"/>
  <c r="AR213" i="2"/>
  <c r="AR58" i="2"/>
  <c r="AR79" i="2"/>
  <c r="AR368" i="2"/>
  <c r="AR220" i="2"/>
  <c r="AR403" i="2"/>
  <c r="AR662" i="2"/>
  <c r="AR96" i="2"/>
  <c r="AR83" i="2"/>
  <c r="AR457" i="2"/>
  <c r="AR111" i="2"/>
  <c r="AR416" i="2"/>
  <c r="AR16" i="2"/>
  <c r="AR647" i="2"/>
  <c r="AR573" i="2"/>
  <c r="AR171" i="2"/>
  <c r="AR408" i="2"/>
  <c r="AR581" i="2"/>
  <c r="AR9" i="2"/>
  <c r="AR574" i="2"/>
  <c r="AR92" i="2"/>
  <c r="AR84" i="2"/>
  <c r="AR87" i="2"/>
  <c r="AR328" i="2"/>
  <c r="AR356" i="2"/>
  <c r="AR474" i="2"/>
  <c r="AR646" i="2"/>
  <c r="AR175" i="2"/>
  <c r="AR74" i="2"/>
  <c r="AR609" i="2"/>
  <c r="AR271" i="2"/>
  <c r="AR268" i="2"/>
  <c r="AR648" i="2"/>
  <c r="AR514" i="2"/>
  <c r="AR531" i="2"/>
  <c r="AR550" i="2"/>
  <c r="AR555" i="2"/>
  <c r="AR144" i="2"/>
  <c r="AR572" i="2"/>
  <c r="AR226" i="2"/>
  <c r="AR107" i="2"/>
  <c r="AR240" i="2"/>
  <c r="AR230" i="2"/>
  <c r="AR515" i="2"/>
  <c r="AR195" i="2"/>
  <c r="AR50" i="2"/>
  <c r="AR133" i="2"/>
  <c r="AR52" i="2"/>
  <c r="AR118" i="2"/>
  <c r="AR409" i="2"/>
  <c r="AR62" i="2"/>
  <c r="AR17" i="2"/>
  <c r="AR26" i="2"/>
  <c r="AR449" i="2"/>
  <c r="AR430" i="2"/>
  <c r="AR516" i="2"/>
  <c r="AR400" i="2"/>
  <c r="AR487" i="2"/>
  <c r="AR603" i="2"/>
  <c r="AR594" i="2"/>
  <c r="AR560" i="2"/>
  <c r="AR215" i="2"/>
  <c r="AR114" i="2"/>
  <c r="AR339" i="2"/>
  <c r="AR37" i="2"/>
  <c r="AR580" i="2"/>
  <c r="AR533" i="2"/>
  <c r="AR40" i="2"/>
  <c r="AR365" i="2"/>
  <c r="AR350" i="2"/>
  <c r="AR98" i="2"/>
  <c r="AR435" i="2"/>
  <c r="AR266" i="2"/>
  <c r="AR566" i="2"/>
  <c r="AR475" i="2"/>
  <c r="AR588" i="2"/>
  <c r="AR105" i="2"/>
  <c r="AR692" i="2"/>
  <c r="AR502" i="2"/>
  <c r="AR585" i="2"/>
  <c r="AR508" i="2"/>
  <c r="AR202" i="2"/>
  <c r="AR679" i="2"/>
  <c r="AR146" i="2"/>
  <c r="AR156" i="2"/>
  <c r="AR655" i="2"/>
  <c r="AR19" i="2"/>
  <c r="AR132" i="2"/>
  <c r="AR279" i="2"/>
  <c r="AR406" i="2"/>
  <c r="AR491" i="2"/>
  <c r="AR434" i="2"/>
  <c r="AR568" i="2"/>
  <c r="AR100" i="2"/>
  <c r="AR253" i="2"/>
  <c r="AR289" i="2"/>
  <c r="AR445" i="2"/>
  <c r="AR117" i="2"/>
  <c r="AR622" i="2"/>
  <c r="AR10" i="2"/>
  <c r="AR563" i="2"/>
  <c r="AR159" i="2"/>
  <c r="AR184" i="2"/>
  <c r="AR60" i="2"/>
  <c r="AR640" i="2"/>
  <c r="AR228" i="2"/>
  <c r="AR536" i="2"/>
  <c r="AR233" i="2"/>
  <c r="AR492" i="2"/>
  <c r="AR231" i="2"/>
  <c r="AR417" i="2"/>
  <c r="AR597" i="2"/>
  <c r="AR659" i="2"/>
  <c r="AR661" i="2"/>
  <c r="AR154" i="2"/>
  <c r="AR490" i="2"/>
  <c r="AR682" i="2"/>
  <c r="AR186" i="2"/>
  <c r="AR660" i="2"/>
  <c r="AR14" i="2"/>
  <c r="AR251" i="2"/>
  <c r="AR632" i="2"/>
  <c r="AR176" i="2"/>
  <c r="AR650" i="2"/>
  <c r="AR151" i="2"/>
  <c r="AR185" i="2"/>
  <c r="AR97" i="2"/>
  <c r="AR528" i="2"/>
  <c r="AR54" i="2"/>
  <c r="AR157" i="2"/>
  <c r="AR179" i="2"/>
  <c r="AR338" i="2"/>
  <c r="AR489" i="2"/>
  <c r="AR27" i="2"/>
  <c r="AR589" i="2"/>
  <c r="AR461" i="2"/>
  <c r="AR672" i="2"/>
  <c r="AR91" i="2"/>
  <c r="AR602" i="2"/>
  <c r="AR237" i="2"/>
  <c r="AR252" i="2"/>
  <c r="AR53" i="2"/>
  <c r="AR309" i="2"/>
  <c r="AR373" i="2"/>
  <c r="AR129" i="2"/>
  <c r="AR444" i="2"/>
  <c r="AR147" i="2"/>
  <c r="AR212" i="2"/>
  <c r="AR447" i="2"/>
  <c r="AR44" i="2"/>
  <c r="AR22" i="2"/>
  <c r="AR93" i="2"/>
  <c r="AR198" i="2"/>
  <c r="AR125" i="2"/>
  <c r="AR180" i="2"/>
  <c r="AR290" i="2"/>
  <c r="AR193" i="2"/>
  <c r="AR446" i="2"/>
  <c r="AR108" i="2"/>
  <c r="AR126" i="2"/>
  <c r="AR174" i="2"/>
  <c r="AR238" i="2"/>
  <c r="AR99" i="2"/>
  <c r="AR82" i="2"/>
  <c r="AR308" i="2"/>
  <c r="AR254" i="2"/>
  <c r="AR258" i="2"/>
  <c r="AR538" i="2"/>
  <c r="AR363" i="2"/>
  <c r="AR51" i="2"/>
  <c r="AR275" i="2"/>
  <c r="AR94" i="2"/>
  <c r="AR582" i="2"/>
  <c r="AR45" i="2"/>
  <c r="AR66" i="2"/>
  <c r="AR537" i="2"/>
  <c r="AR5" i="2"/>
  <c r="AR683" i="2"/>
  <c r="AR571" i="2"/>
  <c r="AR402" i="2"/>
  <c r="AR164" i="2"/>
  <c r="AR137" i="2"/>
  <c r="AR323" i="2"/>
  <c r="AR158" i="2"/>
  <c r="AR138" i="2"/>
  <c r="AR553" i="2"/>
  <c r="AR509" i="2"/>
  <c r="AR63" i="2"/>
  <c r="AR606" i="2"/>
  <c r="AR374" i="2"/>
  <c r="AR81" i="2"/>
  <c r="AR484" i="2"/>
  <c r="AR620" i="2"/>
  <c r="AR206" i="2"/>
  <c r="AR244" i="2"/>
  <c r="AR657" i="2"/>
  <c r="AR524" i="2"/>
  <c r="AR135" i="2"/>
  <c r="AR197" i="2"/>
  <c r="AR106" i="2"/>
  <c r="AR651" i="2"/>
  <c r="AR517" i="2"/>
  <c r="AR658" i="2"/>
  <c r="AR163" i="2"/>
  <c r="AR329" i="2"/>
  <c r="AR611" i="2"/>
  <c r="AR72" i="2"/>
  <c r="AR21" i="2"/>
  <c r="AR234" i="2"/>
  <c r="AR128" i="2"/>
  <c r="AR619" i="2"/>
  <c r="AR32" i="2"/>
  <c r="AR155" i="2"/>
  <c r="AR102" i="2"/>
  <c r="AR636" i="2"/>
  <c r="AR257" i="2"/>
  <c r="AR629" i="2"/>
  <c r="AR169" i="2"/>
  <c r="AR644" i="2"/>
  <c r="AR576" i="2"/>
  <c r="AR269" i="2"/>
  <c r="AR570" i="2"/>
  <c r="AR131" i="2"/>
  <c r="AR127" i="2"/>
  <c r="AR153" i="2"/>
  <c r="AR511" i="2"/>
  <c r="AR656" i="2"/>
  <c r="AR216" i="2"/>
  <c r="AR495" i="2"/>
  <c r="AR567" i="2"/>
  <c r="AR507" i="2"/>
  <c r="AR436" i="2"/>
  <c r="AR80" i="2"/>
  <c r="AR324" i="2"/>
  <c r="AR330" i="2"/>
  <c r="AR305" i="2"/>
  <c r="AR450" i="2"/>
  <c r="AR187" i="2"/>
  <c r="AR46" i="2"/>
  <c r="AR488" i="2"/>
  <c r="AR207" i="2"/>
  <c r="AR583" i="2"/>
  <c r="AR307" i="2"/>
  <c r="AR364" i="2"/>
  <c r="AR327" i="2"/>
  <c r="AR618" i="2"/>
  <c r="AR194" i="2"/>
  <c r="AR242" i="2"/>
  <c r="AR635" i="2"/>
  <c r="AR673" i="2"/>
  <c r="AR318" i="2"/>
  <c r="AR288" i="2"/>
  <c r="AR39" i="2"/>
  <c r="AR639" i="2"/>
  <c r="AR6" i="2"/>
  <c r="AR57" i="2"/>
  <c r="AR246" i="2"/>
  <c r="AR613" i="2"/>
  <c r="AR504" i="2"/>
  <c r="AR395" i="2"/>
  <c r="AR525" i="2"/>
  <c r="AR112" i="2"/>
  <c r="AR152" i="2"/>
  <c r="AR565" i="2"/>
  <c r="AR68" i="2"/>
  <c r="AR250" i="2"/>
  <c r="AR469" i="2"/>
  <c r="AR224" i="2"/>
  <c r="AR593" i="2"/>
  <c r="AR192" i="2"/>
  <c r="AR354" i="2"/>
  <c r="AR610" i="2"/>
  <c r="AR261" i="2"/>
  <c r="AR208" i="2"/>
  <c r="AR653" i="2"/>
  <c r="AR218" i="2"/>
  <c r="AR73" i="2"/>
  <c r="AR165" i="2"/>
  <c r="AR245" i="2"/>
  <c r="AR587" i="2"/>
  <c r="AR49" i="2"/>
  <c r="AR693" i="2"/>
  <c r="AR634" i="2"/>
  <c r="AR273" i="2"/>
  <c r="AR43" i="2"/>
  <c r="AR404" i="2"/>
  <c r="AR75" i="2"/>
  <c r="AR282" i="2"/>
  <c r="AR199" i="2"/>
  <c r="AR687" i="2"/>
  <c r="AR124" i="2"/>
  <c r="AR371" i="2"/>
  <c r="AR30" i="2"/>
  <c r="AR472" i="2"/>
  <c r="AR36" i="2"/>
  <c r="AR605" i="2"/>
  <c r="AR178" i="2"/>
  <c r="AR64" i="2"/>
  <c r="AR145" i="2"/>
  <c r="AR183" i="2"/>
  <c r="AR369" i="2"/>
  <c r="AR70" i="2"/>
  <c r="AR591" i="2"/>
  <c r="AR41" i="2"/>
  <c r="AR115" i="2"/>
  <c r="AR654" i="2"/>
  <c r="AR501" i="2"/>
  <c r="AR116" i="2"/>
  <c r="AR691" i="2"/>
  <c r="AR584" i="2"/>
  <c r="AR211" i="2"/>
  <c r="AR694" i="2"/>
  <c r="AR148" i="2"/>
  <c r="AR270" i="2"/>
  <c r="AR272" i="2"/>
  <c r="AR48" i="2"/>
  <c r="AR88" i="2"/>
  <c r="AR497" i="2"/>
  <c r="AR314" i="2"/>
  <c r="AR177" i="2"/>
  <c r="AR33" i="2"/>
  <c r="AR334" i="2"/>
  <c r="AR367" i="2"/>
  <c r="AR518" i="2"/>
  <c r="AR645" i="2"/>
  <c r="AR326" i="2"/>
  <c r="AR4" i="2"/>
  <c r="AR236" i="2"/>
  <c r="AR319" i="2"/>
  <c r="AR166" i="2"/>
  <c r="AR113" i="2"/>
  <c r="AR579" i="2"/>
  <c r="AR24" i="2"/>
  <c r="AR628" i="2"/>
  <c r="AR499" i="2"/>
  <c r="AR410" i="2"/>
  <c r="AR122" i="2"/>
  <c r="AR23" i="2"/>
  <c r="AR188" i="2"/>
  <c r="AR232" i="2"/>
  <c r="AR109" i="2"/>
  <c r="AR29" i="2"/>
  <c r="AR343" i="2"/>
  <c r="AR347" i="2"/>
  <c r="AR277" i="2"/>
  <c r="AR546" i="2"/>
  <c r="AR34" i="2"/>
  <c r="AR607" i="2"/>
  <c r="AR67" i="2"/>
  <c r="AR621" i="2"/>
  <c r="AR534" i="2"/>
  <c r="AR160" i="2"/>
  <c r="AR429" i="2"/>
  <c r="AR451" i="2"/>
  <c r="AR11" i="2"/>
  <c r="AR638" i="2"/>
  <c r="AR359" i="2"/>
  <c r="AR255" i="2"/>
  <c r="AR104" i="2"/>
  <c r="AR686" i="2"/>
  <c r="AR322" i="2"/>
  <c r="AR586" i="2"/>
  <c r="AR506" i="2"/>
  <c r="AR201" i="2"/>
  <c r="AR90" i="2"/>
  <c r="AR313" i="2"/>
  <c r="AR372" i="2"/>
  <c r="AR18" i="2"/>
  <c r="AR86" i="2"/>
  <c r="AR8" i="2"/>
  <c r="AR278" i="2"/>
  <c r="AR458" i="2"/>
  <c r="AR69" i="2"/>
  <c r="AR221" i="2"/>
  <c r="AR205" i="2"/>
  <c r="AR601" i="2"/>
  <c r="AR173" i="2"/>
  <c r="AR210" i="2"/>
  <c r="AR641" i="2"/>
  <c r="AR56" i="2"/>
  <c r="AR95" i="2"/>
  <c r="AR470" i="2"/>
  <c r="AR301" i="2"/>
  <c r="AR130" i="2"/>
  <c r="AR535" i="2"/>
  <c r="AR214" i="2"/>
  <c r="AR281" i="2"/>
  <c r="AR419" i="2"/>
  <c r="AR462" i="2"/>
  <c r="AR203" i="2"/>
  <c r="AR527" i="2"/>
  <c r="AR243" i="2"/>
  <c r="AR684" i="2"/>
  <c r="AR674" i="2"/>
  <c r="AR678" i="2"/>
  <c r="AR225" i="2"/>
  <c r="AR677" i="2"/>
  <c r="AR503" i="2"/>
  <c r="AR552" i="2"/>
  <c r="AR167" i="2"/>
  <c r="AR366" i="2"/>
  <c r="AR300" i="2"/>
  <c r="AR101" i="2"/>
  <c r="AR485" i="2"/>
  <c r="AR681" i="2"/>
  <c r="AR141" i="2"/>
  <c r="AR310" i="2"/>
  <c r="AR375" i="2"/>
  <c r="AR196" i="2"/>
  <c r="AR312" i="2"/>
  <c r="AR448" i="2"/>
  <c r="AR286" i="2"/>
  <c r="AR316" i="2"/>
  <c r="AR362" i="2"/>
  <c r="AR317" i="2"/>
  <c r="AR460" i="2"/>
  <c r="AR671" i="2"/>
  <c r="AR556" i="2"/>
  <c r="AR519" i="2"/>
  <c r="AR264" i="2"/>
  <c r="AR285" i="2"/>
  <c r="AR191" i="2"/>
  <c r="AR120" i="2"/>
  <c r="AR134" i="2"/>
  <c r="AR498" i="2"/>
  <c r="AR229" i="2"/>
  <c r="AR77" i="2"/>
  <c r="AR280" i="2"/>
  <c r="AR47" i="2"/>
  <c r="AR360" i="2"/>
  <c r="AR76" i="2"/>
  <c r="AR38" i="2"/>
  <c r="AR669" i="2"/>
  <c r="AR349" i="2"/>
  <c r="C569" i="6847"/>
  <c r="L5" i="7054"/>
  <c r="C570" i="6847" l="1"/>
  <c r="L10" i="7054"/>
  <c r="AR7" i="6850"/>
  <c r="H43" i="6892"/>
  <c r="G43" i="6892" s="1"/>
  <c r="C571" i="6847" l="1"/>
  <c r="L11" i="7054"/>
  <c r="AR31" i="6850" s="1"/>
  <c r="AR95" i="6850" l="1"/>
  <c r="AR94" i="6850"/>
  <c r="AR71" i="6850"/>
  <c r="AR53" i="6850"/>
  <c r="AR80" i="6850"/>
  <c r="AR13" i="6850"/>
  <c r="AR27" i="6850"/>
  <c r="AR8" i="6850"/>
  <c r="AR86" i="6850"/>
  <c r="AR79" i="6850"/>
  <c r="AR46" i="6850"/>
  <c r="AR81" i="6850"/>
  <c r="AR78" i="6850"/>
  <c r="AR74" i="6850"/>
  <c r="AR54" i="6850"/>
  <c r="AR83" i="6850"/>
  <c r="AR56" i="6850"/>
  <c r="AR72" i="6850"/>
  <c r="AR51" i="6850"/>
  <c r="AR69" i="6850"/>
  <c r="AR58" i="6850"/>
  <c r="AR82" i="6850"/>
  <c r="AR62" i="6850"/>
  <c r="AR63" i="6850"/>
  <c r="AR66" i="6850"/>
  <c r="AR39" i="6850"/>
  <c r="AR60" i="6850"/>
  <c r="AR76" i="6850"/>
  <c r="AR64" i="6850"/>
  <c r="AR73" i="6850"/>
  <c r="AR84" i="6850"/>
  <c r="AR19" i="6850"/>
  <c r="AR89" i="6850"/>
  <c r="AR16" i="6850"/>
  <c r="AR67" i="6850"/>
  <c r="AR88" i="6850"/>
  <c r="AR25" i="6850"/>
  <c r="AR15" i="6850"/>
  <c r="AR23" i="6850"/>
  <c r="AR11" i="6850"/>
  <c r="AR10" i="6850"/>
  <c r="AR91" i="6850"/>
  <c r="AR55" i="6850"/>
  <c r="AR18" i="6850"/>
  <c r="AR70" i="6850"/>
  <c r="AR35" i="6850"/>
  <c r="AR3" i="6850"/>
  <c r="AR75" i="6850"/>
  <c r="AR38" i="6850"/>
  <c r="AR96" i="6850"/>
  <c r="AR14" i="6850"/>
  <c r="AR21" i="6850"/>
  <c r="AR93" i="6850"/>
  <c r="AR36" i="6850"/>
  <c r="AR77" i="6850"/>
  <c r="AR33" i="6850"/>
  <c r="AR68" i="6850"/>
  <c r="AR43" i="6850"/>
  <c r="AR48" i="6850"/>
  <c r="AR59" i="6850"/>
  <c r="AR40" i="6850"/>
  <c r="AR87" i="6850"/>
  <c r="AR26" i="6850"/>
  <c r="AR29" i="6850"/>
  <c r="C572" i="6847"/>
  <c r="C573" i="6847" s="1"/>
  <c r="AT6" i="7059"/>
  <c r="AR12" i="6850"/>
  <c r="AR47" i="6850"/>
  <c r="AR90" i="6850"/>
  <c r="AR65" i="6850"/>
  <c r="AR9" i="6850"/>
  <c r="AR57" i="6850"/>
  <c r="AR20" i="6850"/>
  <c r="AR34" i="6850"/>
  <c r="AR32" i="6850"/>
  <c r="AR92" i="6850"/>
  <c r="AR41" i="6850"/>
  <c r="AR30" i="6850"/>
  <c r="AR49" i="6850"/>
  <c r="AR50" i="6850"/>
  <c r="AR28" i="6850"/>
  <c r="AR42" i="6850"/>
  <c r="AR44" i="6850"/>
  <c r="AR37" i="6850"/>
  <c r="AR61" i="6850"/>
  <c r="AR45" i="6850"/>
  <c r="AR17" i="6850"/>
  <c r="AR24" i="6850"/>
  <c r="AR85" i="6850"/>
  <c r="AR52" i="6850"/>
  <c r="AR6" i="6850"/>
  <c r="AR4" i="6850"/>
  <c r="AR22" i="6850"/>
  <c r="C574" i="6847" l="1"/>
  <c r="AI7" i="7058"/>
  <c r="AT11" i="7059"/>
  <c r="Q28" i="6850" s="1"/>
  <c r="E43" i="6892"/>
  <c r="Q95" i="6850" l="1"/>
  <c r="Q94" i="6850"/>
  <c r="Q30" i="6850"/>
  <c r="C575" i="6847"/>
  <c r="AI8" i="7058"/>
  <c r="Q25" i="6850"/>
  <c r="Q21" i="6850"/>
  <c r="Q4" i="6850"/>
  <c r="D43" i="6892"/>
  <c r="C43" i="6892" s="1"/>
  <c r="Q24" i="6850"/>
  <c r="Q3" i="6850"/>
  <c r="Q39" i="6850"/>
  <c r="Q11" i="6850"/>
  <c r="Q86" i="6850"/>
  <c r="Q71" i="6850"/>
  <c r="Q27" i="6850"/>
  <c r="Q49" i="6850"/>
  <c r="Q35" i="6850"/>
  <c r="Q52" i="6850"/>
  <c r="Q92" i="6850"/>
  <c r="Q9" i="6850"/>
  <c r="Q55" i="6850"/>
  <c r="Q67" i="6850"/>
  <c r="Q61" i="6850"/>
  <c r="Q96" i="6850"/>
  <c r="Q40" i="6850"/>
  <c r="Q47" i="6850"/>
  <c r="Q75" i="6850"/>
  <c r="Q87" i="6850"/>
  <c r="Q81" i="6850"/>
  <c r="Q69" i="6850"/>
  <c r="Q91" i="6850"/>
  <c r="Q66" i="6850"/>
  <c r="Q22" i="6850"/>
  <c r="Q38" i="6850"/>
  <c r="Q17" i="6850"/>
  <c r="Q37" i="6850"/>
  <c r="Q7" i="6850"/>
  <c r="Q50" i="6850"/>
  <c r="Q82" i="6850"/>
  <c r="Q33" i="6850"/>
  <c r="Q45" i="6850"/>
  <c r="Q90" i="6850"/>
  <c r="Q68" i="6850"/>
  <c r="Q46" i="6850"/>
  <c r="Q19" i="6850"/>
  <c r="Q79" i="6850"/>
  <c r="Q58" i="6850"/>
  <c r="Q16" i="6850"/>
  <c r="Q53" i="6850"/>
  <c r="Q10" i="6850"/>
  <c r="Q80" i="6850"/>
  <c r="Q41" i="6850"/>
  <c r="Q48" i="6850"/>
  <c r="Q88" i="6850"/>
  <c r="Q6" i="6850"/>
  <c r="Q93" i="6850"/>
  <c r="Q64" i="6850"/>
  <c r="Q43" i="6850"/>
  <c r="Q8" i="6850"/>
  <c r="Q56" i="6850"/>
  <c r="Q84" i="6850"/>
  <c r="Q14" i="6850"/>
  <c r="Q73" i="6850"/>
  <c r="Q54" i="6850"/>
  <c r="Q20" i="6850"/>
  <c r="Q62" i="6850"/>
  <c r="Q13" i="6850"/>
  <c r="Q85" i="6850"/>
  <c r="Q83" i="6850"/>
  <c r="Q34" i="6850"/>
  <c r="Q78" i="6850"/>
  <c r="Q57" i="6850"/>
  <c r="Q18" i="6850"/>
  <c r="Q44" i="6850"/>
  <c r="Q70" i="6850"/>
  <c r="Q63" i="6850"/>
  <c r="Q42" i="6850"/>
  <c r="Q65" i="6850"/>
  <c r="Q26" i="6850"/>
  <c r="Q77" i="6850"/>
  <c r="Q72" i="6850"/>
  <c r="Q76" i="6850"/>
  <c r="Q29" i="6850"/>
  <c r="Q12" i="6850"/>
  <c r="Q15" i="6850"/>
  <c r="Q60" i="6850"/>
  <c r="Q36" i="6850"/>
  <c r="Q89" i="6850"/>
  <c r="Q59" i="6850"/>
  <c r="Q51" i="6850"/>
  <c r="Q23" i="6850"/>
  <c r="Q31" i="6850"/>
  <c r="Q32" i="6850"/>
  <c r="Q74" i="6850"/>
  <c r="C576" i="6847" l="1"/>
  <c r="AI9" i="7058"/>
  <c r="E15" i="6892"/>
  <c r="C577" i="6847" l="1"/>
  <c r="AI10" i="7058"/>
  <c r="C578" i="6847" l="1"/>
  <c r="AI11" i="7058"/>
  <c r="C579" i="6847" l="1"/>
  <c r="AI12" i="7058"/>
  <c r="C580" i="6847" l="1"/>
  <c r="AI13" i="7058"/>
  <c r="C581" i="6847" l="1"/>
  <c r="AI15" i="7058"/>
  <c r="C582" i="6847" l="1"/>
  <c r="AI16" i="7058"/>
  <c r="C583" i="6847" l="1"/>
  <c r="AI19" i="7058"/>
  <c r="C584" i="6847" l="1"/>
  <c r="AI20" i="7058"/>
  <c r="C585" i="6847" l="1"/>
  <c r="AI21" i="7058"/>
  <c r="C586" i="6847" l="1"/>
  <c r="AI22" i="7058"/>
  <c r="C587" i="6847" l="1"/>
  <c r="AI24" i="7058"/>
  <c r="C588" i="6847" l="1"/>
  <c r="AI25" i="7058"/>
  <c r="C589" i="6847" l="1"/>
  <c r="AI26" i="7058"/>
  <c r="C590" i="6847" l="1"/>
  <c r="AI27" i="7058"/>
  <c r="AS79" i="6850" l="1"/>
  <c r="U79" i="6850" s="1"/>
  <c r="AS94" i="6850"/>
  <c r="AS95" i="6850"/>
  <c r="AS16" i="6850"/>
  <c r="AS69" i="6850"/>
  <c r="AS15" i="6850"/>
  <c r="AS92" i="6850"/>
  <c r="AS59" i="6850"/>
  <c r="AS40" i="6850"/>
  <c r="AS49" i="6850"/>
  <c r="AS18" i="6850"/>
  <c r="AS38" i="6850"/>
  <c r="AS84" i="6850"/>
  <c r="AS43" i="6850"/>
  <c r="AS21" i="6850"/>
  <c r="AS70" i="6850"/>
  <c r="AS12" i="6850"/>
  <c r="AS25" i="6850"/>
  <c r="AS37" i="6850"/>
  <c r="AS96" i="6850"/>
  <c r="AS42" i="6850"/>
  <c r="AS56" i="6850"/>
  <c r="AS6" i="6850"/>
  <c r="AS30" i="6850"/>
  <c r="AS23" i="6850"/>
  <c r="AS19" i="6850"/>
  <c r="AS54" i="6850"/>
  <c r="AS62" i="6850"/>
  <c r="AS45" i="6850"/>
  <c r="AS65" i="6850"/>
  <c r="AS7" i="6850"/>
  <c r="AS53" i="6850"/>
  <c r="AS36" i="6850"/>
  <c r="AS50" i="6850"/>
  <c r="AS48" i="6850"/>
  <c r="AS55" i="6850"/>
  <c r="AS39" i="6850"/>
  <c r="AS24" i="6850"/>
  <c r="AS61" i="6850"/>
  <c r="AS51" i="6850"/>
  <c r="AS44" i="6850"/>
  <c r="AS85" i="6850"/>
  <c r="AS9" i="6850"/>
  <c r="AS29" i="6850"/>
  <c r="AS82" i="6850"/>
  <c r="AS86" i="6850"/>
  <c r="AS72" i="6850"/>
  <c r="AS33" i="6850"/>
  <c r="AS28" i="6850"/>
  <c r="AS13" i="6850"/>
  <c r="AS41" i="6850"/>
  <c r="AS31" i="6850"/>
  <c r="AS26" i="6850"/>
  <c r="AS73" i="6850"/>
  <c r="AS14" i="6850"/>
  <c r="AS66" i="6850"/>
  <c r="AS58" i="6850"/>
  <c r="AS90" i="6850"/>
  <c r="AS4" i="6850"/>
  <c r="AS89" i="6850"/>
  <c r="AS67" i="6850"/>
  <c r="AS34" i="6850"/>
  <c r="AS64" i="6850"/>
  <c r="AS91" i="6850"/>
  <c r="AS10" i="6850"/>
  <c r="AS74" i="6850"/>
  <c r="AS87" i="6850"/>
  <c r="AS27" i="6850"/>
  <c r="AS63" i="6850"/>
  <c r="AS11" i="6850"/>
  <c r="AS76" i="6850"/>
  <c r="AS17" i="6850"/>
  <c r="AS60" i="6850"/>
  <c r="AS88" i="6850"/>
  <c r="AS71" i="6850"/>
  <c r="AS93" i="6850"/>
  <c r="AS57" i="6850"/>
  <c r="AS8" i="6850"/>
  <c r="AS22" i="6850"/>
  <c r="AS52" i="6850"/>
  <c r="AS83" i="6850"/>
  <c r="AS32" i="6850"/>
  <c r="AS81" i="6850"/>
  <c r="AS5" i="6850"/>
  <c r="AS46" i="6850"/>
  <c r="AS68" i="6850"/>
  <c r="AS35" i="6850"/>
  <c r="AS47" i="6850"/>
  <c r="AS78" i="6850"/>
  <c r="AS20" i="6850"/>
  <c r="AS77" i="6850"/>
  <c r="AS80" i="6850"/>
  <c r="AS75" i="6850"/>
  <c r="AS3" i="6850"/>
  <c r="C591" i="6847"/>
  <c r="AT10" i="7061"/>
  <c r="T79" i="6850" l="1"/>
  <c r="AX79" i="6850"/>
  <c r="T95" i="6850"/>
  <c r="U95" i="6850"/>
  <c r="AX95" i="6850"/>
  <c r="T94" i="6850"/>
  <c r="U94" i="6850"/>
  <c r="AX94" i="6850"/>
  <c r="E79" i="6850"/>
  <c r="C592" i="6847"/>
  <c r="AT11" i="7061"/>
  <c r="Q19" i="2" s="1"/>
  <c r="U77" i="6850"/>
  <c r="T77" i="6850"/>
  <c r="AX77" i="6850"/>
  <c r="T35" i="6850"/>
  <c r="U35" i="6850"/>
  <c r="AX35" i="6850"/>
  <c r="T81" i="6850"/>
  <c r="U81" i="6850"/>
  <c r="AX81" i="6850"/>
  <c r="T22" i="6850"/>
  <c r="U22" i="6850"/>
  <c r="AX22" i="6850"/>
  <c r="U71" i="6850"/>
  <c r="T71" i="6850"/>
  <c r="AX71" i="6850"/>
  <c r="T76" i="6850"/>
  <c r="U76" i="6850"/>
  <c r="AX76" i="6850"/>
  <c r="U87" i="6850"/>
  <c r="T87" i="6850"/>
  <c r="AX87" i="6850"/>
  <c r="U64" i="6850"/>
  <c r="T64" i="6850"/>
  <c r="AX64" i="6850"/>
  <c r="T4" i="6850"/>
  <c r="U4" i="6850"/>
  <c r="AX4" i="6850"/>
  <c r="T14" i="6850"/>
  <c r="U14" i="6850"/>
  <c r="AX14" i="6850"/>
  <c r="T41" i="6850"/>
  <c r="U41" i="6850"/>
  <c r="AX41" i="6850"/>
  <c r="T72" i="6850"/>
  <c r="U72" i="6850"/>
  <c r="AX72" i="6850"/>
  <c r="T9" i="6850"/>
  <c r="U9" i="6850"/>
  <c r="AX9" i="6850"/>
  <c r="T61" i="6850"/>
  <c r="U61" i="6850"/>
  <c r="AX61" i="6850"/>
  <c r="T48" i="6850"/>
  <c r="U48" i="6850"/>
  <c r="AX48" i="6850"/>
  <c r="U7" i="6850"/>
  <c r="T7" i="6850"/>
  <c r="AX7" i="6850"/>
  <c r="U54" i="6850"/>
  <c r="T54" i="6850"/>
  <c r="AX54" i="6850"/>
  <c r="U6" i="6850"/>
  <c r="T6" i="6850"/>
  <c r="AX6" i="6850"/>
  <c r="U37" i="6850"/>
  <c r="T37" i="6850"/>
  <c r="AX37" i="6850"/>
  <c r="U21" i="6850"/>
  <c r="T21" i="6850"/>
  <c r="AX21" i="6850"/>
  <c r="T18" i="6850"/>
  <c r="U18" i="6850"/>
  <c r="AX18" i="6850"/>
  <c r="T92" i="6850"/>
  <c r="U92" i="6850"/>
  <c r="AX92" i="6850"/>
  <c r="F15" i="6892"/>
  <c r="D15" i="6892" s="1"/>
  <c r="U3" i="6850"/>
  <c r="T3" i="6850"/>
  <c r="AX3" i="6850"/>
  <c r="U20" i="6850"/>
  <c r="T20" i="6850"/>
  <c r="AX20" i="6850"/>
  <c r="U68" i="6850"/>
  <c r="T68" i="6850"/>
  <c r="AX68" i="6850"/>
  <c r="T32" i="6850"/>
  <c r="U32" i="6850"/>
  <c r="AX32" i="6850"/>
  <c r="T8" i="6850"/>
  <c r="U8" i="6850"/>
  <c r="AX8" i="6850"/>
  <c r="T88" i="6850"/>
  <c r="U88" i="6850"/>
  <c r="AX88" i="6850"/>
  <c r="U11" i="6850"/>
  <c r="T11" i="6850"/>
  <c r="AX11" i="6850"/>
  <c r="U74" i="6850"/>
  <c r="T74" i="6850"/>
  <c r="AX74" i="6850"/>
  <c r="T34" i="6850"/>
  <c r="U34" i="6850"/>
  <c r="AX34" i="6850"/>
  <c r="T90" i="6850"/>
  <c r="U90" i="6850"/>
  <c r="AX90" i="6850"/>
  <c r="U73" i="6850"/>
  <c r="T73" i="6850"/>
  <c r="AX73" i="6850"/>
  <c r="T13" i="6850"/>
  <c r="U13" i="6850"/>
  <c r="AX13" i="6850"/>
  <c r="T86" i="6850"/>
  <c r="U86" i="6850"/>
  <c r="AX86" i="6850"/>
  <c r="T85" i="6850"/>
  <c r="U85" i="6850"/>
  <c r="AX85" i="6850"/>
  <c r="U24" i="6850"/>
  <c r="T24" i="6850"/>
  <c r="AX24" i="6850"/>
  <c r="U50" i="6850"/>
  <c r="T50" i="6850"/>
  <c r="AX50" i="6850"/>
  <c r="U65" i="6850"/>
  <c r="T65" i="6850"/>
  <c r="AX65" i="6850"/>
  <c r="U19" i="6850"/>
  <c r="T19" i="6850"/>
  <c r="AX19" i="6850"/>
  <c r="T56" i="6850"/>
  <c r="U56" i="6850"/>
  <c r="AX56" i="6850"/>
  <c r="U25" i="6850"/>
  <c r="T25" i="6850"/>
  <c r="AX25" i="6850"/>
  <c r="U43" i="6850"/>
  <c r="T43" i="6850"/>
  <c r="AX43" i="6850"/>
  <c r="T49" i="6850"/>
  <c r="U49" i="6850"/>
  <c r="AX49" i="6850"/>
  <c r="T15" i="6850"/>
  <c r="U15" i="6850"/>
  <c r="AX15" i="6850"/>
  <c r="U75" i="6850"/>
  <c r="T75" i="6850"/>
  <c r="AX75" i="6850"/>
  <c r="U78" i="6850"/>
  <c r="T78" i="6850"/>
  <c r="AX78" i="6850"/>
  <c r="U46" i="6850"/>
  <c r="T46" i="6850"/>
  <c r="AX46" i="6850"/>
  <c r="T83" i="6850"/>
  <c r="U83" i="6850"/>
  <c r="AX83" i="6850"/>
  <c r="U57" i="6850"/>
  <c r="T57" i="6850"/>
  <c r="AX57" i="6850"/>
  <c r="T60" i="6850"/>
  <c r="U60" i="6850"/>
  <c r="AX60" i="6850"/>
  <c r="T63" i="6850"/>
  <c r="U63" i="6850"/>
  <c r="AX63" i="6850"/>
  <c r="U10" i="6850"/>
  <c r="T10" i="6850"/>
  <c r="AX10" i="6850"/>
  <c r="T67" i="6850"/>
  <c r="U67" i="6850"/>
  <c r="AX67" i="6850"/>
  <c r="U58" i="6850"/>
  <c r="T58" i="6850"/>
  <c r="AX58" i="6850"/>
  <c r="U26" i="6850"/>
  <c r="T26" i="6850"/>
  <c r="AX26" i="6850"/>
  <c r="T28" i="6850"/>
  <c r="U28" i="6850"/>
  <c r="AX28" i="6850"/>
  <c r="T82" i="6850"/>
  <c r="U82" i="6850"/>
  <c r="AX82" i="6850"/>
  <c r="U44" i="6850"/>
  <c r="T44" i="6850"/>
  <c r="AX44" i="6850"/>
  <c r="U39" i="6850"/>
  <c r="T39" i="6850"/>
  <c r="AX39" i="6850"/>
  <c r="U36" i="6850"/>
  <c r="T36" i="6850"/>
  <c r="AX36" i="6850"/>
  <c r="T45" i="6850"/>
  <c r="U45" i="6850"/>
  <c r="AX45" i="6850"/>
  <c r="U23" i="6850"/>
  <c r="T23" i="6850"/>
  <c r="AX23" i="6850"/>
  <c r="T42" i="6850"/>
  <c r="U42" i="6850"/>
  <c r="AX42" i="6850"/>
  <c r="U12" i="6850"/>
  <c r="T12" i="6850"/>
  <c r="AX12" i="6850"/>
  <c r="U84" i="6850"/>
  <c r="T84" i="6850"/>
  <c r="AX84" i="6850"/>
  <c r="U40" i="6850"/>
  <c r="T40" i="6850"/>
  <c r="AX40" i="6850"/>
  <c r="U69" i="6850"/>
  <c r="T69" i="6850"/>
  <c r="AX69" i="6850"/>
  <c r="T80" i="6850"/>
  <c r="U80" i="6850"/>
  <c r="AX80" i="6850"/>
  <c r="T47" i="6850"/>
  <c r="U47" i="6850"/>
  <c r="AX47" i="6850"/>
  <c r="T5" i="6850"/>
  <c r="U5" i="6850"/>
  <c r="AX5" i="6850"/>
  <c r="T52" i="6850"/>
  <c r="U52" i="6850"/>
  <c r="AX52" i="6850"/>
  <c r="T93" i="6850"/>
  <c r="U93" i="6850"/>
  <c r="AX93" i="6850"/>
  <c r="T17" i="6850"/>
  <c r="U17" i="6850"/>
  <c r="AX17" i="6850"/>
  <c r="U27" i="6850"/>
  <c r="T27" i="6850"/>
  <c r="AX27" i="6850"/>
  <c r="T91" i="6850"/>
  <c r="U91" i="6850"/>
  <c r="AX91" i="6850"/>
  <c r="T89" i="6850"/>
  <c r="U89" i="6850"/>
  <c r="AX89" i="6850"/>
  <c r="T66" i="6850"/>
  <c r="U66" i="6850"/>
  <c r="AX66" i="6850"/>
  <c r="T31" i="6850"/>
  <c r="U31" i="6850"/>
  <c r="AX31" i="6850"/>
  <c r="T33" i="6850"/>
  <c r="U33" i="6850"/>
  <c r="AX33" i="6850"/>
  <c r="U29" i="6850"/>
  <c r="T29" i="6850"/>
  <c r="AX29" i="6850"/>
  <c r="U51" i="6850"/>
  <c r="T51" i="6850"/>
  <c r="AX51" i="6850"/>
  <c r="U55" i="6850"/>
  <c r="T55" i="6850"/>
  <c r="AX55" i="6850"/>
  <c r="T53" i="6850"/>
  <c r="U53" i="6850"/>
  <c r="AX53" i="6850"/>
  <c r="U62" i="6850"/>
  <c r="T62" i="6850"/>
  <c r="AX62" i="6850"/>
  <c r="U30" i="6850"/>
  <c r="T30" i="6850"/>
  <c r="AX30" i="6850"/>
  <c r="U96" i="6850"/>
  <c r="T96" i="6850"/>
  <c r="AX96" i="6850"/>
  <c r="U70" i="6850"/>
  <c r="T70" i="6850"/>
  <c r="AX70" i="6850"/>
  <c r="U38" i="6850"/>
  <c r="T38" i="6850"/>
  <c r="AX38" i="6850"/>
  <c r="U59" i="6850"/>
  <c r="T59" i="6850"/>
  <c r="AX59" i="6850"/>
  <c r="U16" i="6850"/>
  <c r="T16" i="6850"/>
  <c r="AX16" i="6850"/>
  <c r="N17" i="6892" l="1"/>
  <c r="M17" i="6892" s="1"/>
  <c r="AF17" i="6892"/>
  <c r="AE17" i="6892" s="1"/>
  <c r="E69" i="6850"/>
  <c r="E39" i="6850"/>
  <c r="E26" i="6850"/>
  <c r="E46" i="6850"/>
  <c r="E19" i="6850"/>
  <c r="E20" i="6850"/>
  <c r="E37" i="6850"/>
  <c r="E87" i="6850"/>
  <c r="E94" i="6850"/>
  <c r="E95" i="6850"/>
  <c r="E40" i="6850"/>
  <c r="E23" i="6850"/>
  <c r="E44" i="6850"/>
  <c r="E58" i="6850"/>
  <c r="E78" i="6850"/>
  <c r="E43" i="6850"/>
  <c r="E59" i="6850"/>
  <c r="E30" i="6850"/>
  <c r="E51" i="6850"/>
  <c r="E16" i="6850"/>
  <c r="E96" i="6850"/>
  <c r="E55" i="6850"/>
  <c r="E27" i="6850"/>
  <c r="E54" i="6850"/>
  <c r="E72" i="6850"/>
  <c r="E71" i="6850"/>
  <c r="E22" i="6850"/>
  <c r="E77" i="6850"/>
  <c r="AF36" i="6892"/>
  <c r="AE36" i="6892" s="1"/>
  <c r="O6" i="6892"/>
  <c r="AG6" i="6892"/>
  <c r="E93" i="6850"/>
  <c r="E80" i="6850"/>
  <c r="E45" i="6850"/>
  <c r="E82" i="6850"/>
  <c r="AF46" i="6892"/>
  <c r="AE46" i="6892" s="1"/>
  <c r="N46" i="6892"/>
  <c r="M46" i="6892" s="1"/>
  <c r="AF14" i="6892"/>
  <c r="AE14" i="6892" s="1"/>
  <c r="E86" i="6850"/>
  <c r="E34" i="6850"/>
  <c r="E8" i="6850"/>
  <c r="E92" i="6850"/>
  <c r="E61" i="6850"/>
  <c r="E14" i="6850"/>
  <c r="E76" i="6850"/>
  <c r="E35" i="6850"/>
  <c r="N6" i="6892"/>
  <c r="N16" i="6892"/>
  <c r="M16" i="6892" s="1"/>
  <c r="N8" i="6892"/>
  <c r="M8" i="6892" s="1"/>
  <c r="AF16" i="6892"/>
  <c r="AE16" i="6892" s="1"/>
  <c r="AF8" i="6892"/>
  <c r="AE8" i="6892" s="1"/>
  <c r="N14" i="6892"/>
  <c r="M14" i="6892" s="1"/>
  <c r="E89" i="6850"/>
  <c r="N36" i="6892"/>
  <c r="M36" i="6892" s="1"/>
  <c r="E67" i="6850"/>
  <c r="N33" i="6892"/>
  <c r="M33" i="6892" s="1"/>
  <c r="O10" i="6892"/>
  <c r="AF33" i="6892"/>
  <c r="AE33" i="6892" s="1"/>
  <c r="N32" i="6892"/>
  <c r="M32" i="6892" s="1"/>
  <c r="AF25" i="6892"/>
  <c r="AE25" i="6892" s="1"/>
  <c r="AF32" i="6892"/>
  <c r="AE32" i="6892" s="1"/>
  <c r="N25" i="6892"/>
  <c r="M25" i="6892" s="1"/>
  <c r="E13" i="6850"/>
  <c r="E32" i="6850"/>
  <c r="N41" i="6892"/>
  <c r="M41" i="6892" s="1"/>
  <c r="AF41" i="6892"/>
  <c r="AE41" i="6892" s="1"/>
  <c r="N44" i="6892"/>
  <c r="M44" i="6892" s="1"/>
  <c r="AF44" i="6892"/>
  <c r="AE44" i="6892" s="1"/>
  <c r="E70" i="6850"/>
  <c r="E12" i="6850"/>
  <c r="E36" i="6850"/>
  <c r="E10" i="6850"/>
  <c r="AG15" i="6892"/>
  <c r="E24" i="6850"/>
  <c r="E73" i="6850"/>
  <c r="E11" i="6850"/>
  <c r="E68" i="6850"/>
  <c r="N24" i="6892"/>
  <c r="M24" i="6892" s="1"/>
  <c r="AF24" i="6892"/>
  <c r="AE24" i="6892" s="1"/>
  <c r="N45" i="6892"/>
  <c r="M45" i="6892" s="1"/>
  <c r="N4" i="6892"/>
  <c r="M4" i="6892" s="1"/>
  <c r="AF4" i="6892"/>
  <c r="AE4" i="6892" s="1"/>
  <c r="AF45" i="6892"/>
  <c r="AE45" i="6892" s="1"/>
  <c r="AF6" i="6892"/>
  <c r="AF23" i="6892"/>
  <c r="AE23" i="6892" s="1"/>
  <c r="N23" i="6892"/>
  <c r="M23" i="6892" s="1"/>
  <c r="E31" i="6850"/>
  <c r="E5" i="6850"/>
  <c r="AF34" i="6892"/>
  <c r="AE34" i="6892" s="1"/>
  <c r="N30" i="6892"/>
  <c r="M30" i="6892" s="1"/>
  <c r="AF30" i="6892"/>
  <c r="AE30" i="6892" s="1"/>
  <c r="E60" i="6850"/>
  <c r="E38" i="6850"/>
  <c r="E62" i="6850"/>
  <c r="E53" i="6850"/>
  <c r="E29" i="6850"/>
  <c r="E33" i="6850"/>
  <c r="E91" i="6850"/>
  <c r="E52" i="6850"/>
  <c r="E42" i="6850"/>
  <c r="E63" i="6850"/>
  <c r="E49" i="6850"/>
  <c r="E85" i="6850"/>
  <c r="E90" i="6850"/>
  <c r="E88" i="6850"/>
  <c r="D89" i="6850" s="1"/>
  <c r="AF12" i="6892"/>
  <c r="AE12" i="6892" s="1"/>
  <c r="AF7" i="6892"/>
  <c r="AE7" i="6892" s="1"/>
  <c r="N12" i="6892"/>
  <c r="M12" i="6892" s="1"/>
  <c r="N7" i="6892"/>
  <c r="M7" i="6892" s="1"/>
  <c r="E84" i="6850"/>
  <c r="E28" i="6850"/>
  <c r="E57" i="6850"/>
  <c r="E83" i="6850"/>
  <c r="E75" i="6850"/>
  <c r="E15" i="6850"/>
  <c r="E25" i="6850"/>
  <c r="E56" i="6850"/>
  <c r="E50" i="6850"/>
  <c r="E74" i="6850"/>
  <c r="O15" i="6892"/>
  <c r="E3" i="6850"/>
  <c r="E18" i="6850"/>
  <c r="E6" i="6850"/>
  <c r="E9" i="6850"/>
  <c r="E4" i="6850"/>
  <c r="N27" i="6892"/>
  <c r="M27" i="6892" s="1"/>
  <c r="AF27" i="6892"/>
  <c r="AE27" i="6892" s="1"/>
  <c r="N15" i="6892"/>
  <c r="AF15" i="6892"/>
  <c r="N11" i="6892"/>
  <c r="M11" i="6892" s="1"/>
  <c r="N10" i="6892"/>
  <c r="N9" i="6892"/>
  <c r="M9" i="6892" s="1"/>
  <c r="N43" i="6892"/>
  <c r="M43" i="6892" s="1"/>
  <c r="N13" i="6892"/>
  <c r="M13" i="6892" s="1"/>
  <c r="N29" i="6892"/>
  <c r="M29" i="6892" s="1"/>
  <c r="N22" i="6892"/>
  <c r="M22" i="6892" s="1"/>
  <c r="AF43" i="6892"/>
  <c r="AE43" i="6892" s="1"/>
  <c r="AF26" i="6892"/>
  <c r="AE26" i="6892" s="1"/>
  <c r="AF29" i="6892"/>
  <c r="AE29" i="6892" s="1"/>
  <c r="AF5" i="6892"/>
  <c r="AE5" i="6892" s="1"/>
  <c r="AF10" i="6892"/>
  <c r="AE10" i="6892" s="1"/>
  <c r="AF22" i="6892"/>
  <c r="AE22" i="6892" s="1"/>
  <c r="AF38" i="6892"/>
  <c r="AE38" i="6892" s="1"/>
  <c r="AF13" i="6892"/>
  <c r="AE13" i="6892" s="1"/>
  <c r="N5" i="6892"/>
  <c r="M5" i="6892" s="1"/>
  <c r="AF9" i="6892"/>
  <c r="AE9" i="6892" s="1"/>
  <c r="N26" i="6892"/>
  <c r="M26" i="6892" s="1"/>
  <c r="N38" i="6892"/>
  <c r="M38" i="6892" s="1"/>
  <c r="AF11" i="6892"/>
  <c r="AE11" i="6892" s="1"/>
  <c r="E65" i="6850"/>
  <c r="N34" i="6892"/>
  <c r="M34" i="6892" s="1"/>
  <c r="AF35" i="6892"/>
  <c r="AE35" i="6892" s="1"/>
  <c r="N35" i="6892"/>
  <c r="M35" i="6892" s="1"/>
  <c r="N42" i="6892"/>
  <c r="M42" i="6892" s="1"/>
  <c r="AF28" i="6892"/>
  <c r="AE28" i="6892" s="1"/>
  <c r="AF42" i="6892"/>
  <c r="AE42" i="6892" s="1"/>
  <c r="N28" i="6892"/>
  <c r="M28" i="6892" s="1"/>
  <c r="E66" i="6850"/>
  <c r="E17" i="6850"/>
  <c r="E47" i="6850"/>
  <c r="E21" i="6850"/>
  <c r="E7" i="6850"/>
  <c r="E48" i="6850"/>
  <c r="E41" i="6850"/>
  <c r="W46" i="6892" s="1"/>
  <c r="E64" i="6850"/>
  <c r="E81" i="6850"/>
  <c r="C593" i="6847"/>
  <c r="AT16" i="7061"/>
  <c r="M10" i="6892" l="1"/>
  <c r="D79" i="6850"/>
  <c r="W12" i="6892"/>
  <c r="V12" i="6892" s="1"/>
  <c r="W33" i="6892"/>
  <c r="V33" i="6892" s="1"/>
  <c r="W17" i="6892"/>
  <c r="V17" i="6892" s="1"/>
  <c r="W32" i="6892"/>
  <c r="V32" i="6892" s="1"/>
  <c r="W25" i="6892"/>
  <c r="V25" i="6892" s="1"/>
  <c r="D88" i="6850"/>
  <c r="D75" i="6850"/>
  <c r="D90" i="6850"/>
  <c r="M6" i="6892"/>
  <c r="AE6" i="6892"/>
  <c r="D28" i="6850"/>
  <c r="W36" i="6892"/>
  <c r="V36" i="6892" s="1"/>
  <c r="X6" i="6892"/>
  <c r="X15" i="6892"/>
  <c r="W41" i="6892"/>
  <c r="V41" i="6892" s="1"/>
  <c r="W44" i="6892"/>
  <c r="V44" i="6892" s="1"/>
  <c r="W42" i="6892"/>
  <c r="V42" i="6892" s="1"/>
  <c r="AE15" i="6892"/>
  <c r="D5" i="6850"/>
  <c r="W4" i="6892"/>
  <c r="V4" i="6892" s="1"/>
  <c r="W23" i="6892"/>
  <c r="V23" i="6892" s="1"/>
  <c r="W45" i="6892"/>
  <c r="V45" i="6892" s="1"/>
  <c r="W6" i="6892"/>
  <c r="W16" i="6892"/>
  <c r="V16" i="6892" s="1"/>
  <c r="W14" i="6892"/>
  <c r="V14" i="6892" s="1"/>
  <c r="W8" i="6892"/>
  <c r="V8" i="6892" s="1"/>
  <c r="D6" i="6850"/>
  <c r="D29" i="6850"/>
  <c r="W30" i="6892"/>
  <c r="V30" i="6892" s="1"/>
  <c r="D31" i="6850"/>
  <c r="D32" i="6850" s="1"/>
  <c r="D33" i="6850" s="1"/>
  <c r="D34" i="6850" s="1"/>
  <c r="D35" i="6850" s="1"/>
  <c r="D36" i="6850" s="1"/>
  <c r="D47" i="6850" s="1"/>
  <c r="D17" i="6850" s="1"/>
  <c r="D37" i="6850" s="1"/>
  <c r="D38" i="6850" s="1"/>
  <c r="D39" i="6850" s="1"/>
  <c r="C594" i="6847"/>
  <c r="AT17" i="7061"/>
  <c r="W24" i="6892"/>
  <c r="V24" i="6892" s="1"/>
  <c r="D91" i="6850"/>
  <c r="D30" i="6850"/>
  <c r="W7" i="6892"/>
  <c r="V7" i="6892" s="1"/>
  <c r="W28" i="6892"/>
  <c r="V28" i="6892" s="1"/>
  <c r="W35" i="6892"/>
  <c r="V35" i="6892" s="1"/>
  <c r="D8" i="6850"/>
  <c r="D9" i="6850" s="1"/>
  <c r="D52" i="6850"/>
  <c r="D53" i="6850" s="1"/>
  <c r="D21" i="6850"/>
  <c r="M15" i="6892"/>
  <c r="D92" i="6850"/>
  <c r="D93" i="6850" s="1"/>
  <c r="D96" i="6850" s="1"/>
  <c r="D94" i="6850" s="1"/>
  <c r="D95" i="6850" s="1"/>
  <c r="W27" i="6892"/>
  <c r="V27" i="6892" s="1"/>
  <c r="W34" i="6892"/>
  <c r="V34" i="6892" s="1"/>
  <c r="W15" i="6892"/>
  <c r="V15" i="6892" s="1"/>
  <c r="W10" i="6892"/>
  <c r="V10" i="6892" s="1"/>
  <c r="W29" i="6892"/>
  <c r="V29" i="6892" s="1"/>
  <c r="W5" i="6892"/>
  <c r="V5" i="6892" s="1"/>
  <c r="W22" i="6892"/>
  <c r="V22" i="6892" s="1"/>
  <c r="W26" i="6892"/>
  <c r="V26" i="6892" s="1"/>
  <c r="W38" i="6892"/>
  <c r="V38" i="6892" s="1"/>
  <c r="W43" i="6892"/>
  <c r="V43" i="6892" s="1"/>
  <c r="W11" i="6892"/>
  <c r="V11" i="6892" s="1"/>
  <c r="W9" i="6892"/>
  <c r="V9" i="6892" s="1"/>
  <c r="W13" i="6892"/>
  <c r="V13" i="6892" s="1"/>
  <c r="V6" i="6892" l="1"/>
  <c r="D10" i="6850"/>
  <c r="D11" i="6850" s="1"/>
  <c r="D12" i="6850" s="1"/>
  <c r="D40" i="6850"/>
  <c r="D41" i="6850" s="1"/>
  <c r="D42" i="6850" s="1"/>
  <c r="D43" i="6850" s="1"/>
  <c r="D44" i="6850" s="1"/>
  <c r="D22" i="6850"/>
  <c r="D24" i="6850" s="1"/>
  <c r="D25" i="6850" s="1"/>
  <c r="D27" i="6850" s="1"/>
  <c r="D3" i="6850" s="1"/>
  <c r="C595" i="6847"/>
  <c r="AT23" i="7061"/>
  <c r="D7" i="6850" l="1"/>
  <c r="D4" i="6850"/>
  <c r="C596" i="6847"/>
  <c r="AT30" i="7061"/>
  <c r="C597" i="6847" l="1"/>
  <c r="AT33" i="7061"/>
  <c r="C598" i="6847" l="1"/>
  <c r="AT35" i="7061"/>
  <c r="C599" i="6847" l="1"/>
  <c r="AT36" i="7061"/>
  <c r="C600" i="6847" l="1"/>
  <c r="AT38" i="7061"/>
  <c r="C601" i="6847" l="1"/>
  <c r="AT39" i="7061"/>
  <c r="C602" i="6847" l="1"/>
  <c r="AT43" i="7061"/>
  <c r="C603" i="6847" l="1"/>
  <c r="AT45" i="7061"/>
  <c r="C604" i="6847" l="1"/>
  <c r="AT51" i="7061"/>
  <c r="C605" i="6847" l="1"/>
  <c r="AT54" i="7061"/>
  <c r="C606" i="6847" l="1"/>
  <c r="AT55" i="7061"/>
  <c r="C607" i="6847" l="1"/>
  <c r="AT56" i="7061"/>
  <c r="C608" i="6847" l="1"/>
  <c r="AT67" i="7061"/>
  <c r="C609" i="6847" l="1"/>
  <c r="AT68" i="7061"/>
  <c r="C610" i="6847" l="1"/>
  <c r="AT69" i="7061"/>
  <c r="C611" i="6847" l="1"/>
  <c r="AT72" i="7061"/>
  <c r="C612" i="6847" l="1"/>
  <c r="AT79" i="7061"/>
  <c r="C613" i="6847" l="1"/>
  <c r="AT82" i="7061"/>
  <c r="C614" i="6847" l="1"/>
  <c r="AT85" i="7061"/>
  <c r="C615" i="6847" l="1"/>
  <c r="AT86" i="7061"/>
  <c r="C616" i="6847" l="1"/>
  <c r="AT87" i="7061"/>
  <c r="C617" i="6847" l="1"/>
  <c r="AT90" i="7061"/>
  <c r="C618" i="6847" l="1"/>
  <c r="AT92" i="7061"/>
  <c r="C619" i="6847" l="1"/>
  <c r="AT93" i="7061"/>
  <c r="C620" i="6847" l="1"/>
  <c r="AT94" i="7061"/>
  <c r="C621" i="6847" l="1"/>
  <c r="AT95" i="7061"/>
  <c r="C622" i="6847" l="1"/>
  <c r="AT96" i="7061"/>
  <c r="C623" i="6847" l="1"/>
  <c r="AT97" i="7061"/>
  <c r="C624" i="6847" l="1"/>
  <c r="AT98" i="7061"/>
  <c r="C625" i="6847" l="1"/>
  <c r="AT103" i="7061"/>
  <c r="C626" i="6847" l="1"/>
  <c r="AT104" i="7061"/>
  <c r="C627" i="6847" l="1"/>
  <c r="AT105" i="7061"/>
  <c r="C628" i="6847" l="1"/>
  <c r="AT106" i="7061"/>
  <c r="Q20" i="2" l="1"/>
  <c r="Q89" i="2"/>
  <c r="Q13" i="2"/>
  <c r="Q58" i="2"/>
  <c r="Q533" i="2"/>
  <c r="Q589" i="2"/>
  <c r="Q105" i="2"/>
  <c r="Q502" i="2"/>
  <c r="Q661" i="2"/>
  <c r="Q242" i="2"/>
  <c r="Q585" i="2"/>
  <c r="Q556" i="2"/>
  <c r="Q5" i="2"/>
  <c r="Q39" i="2"/>
  <c r="Q580" i="2"/>
  <c r="Q587" i="2"/>
  <c r="Q586" i="2"/>
  <c r="Q432" i="2"/>
  <c r="Q575" i="2"/>
  <c r="Q433" i="2"/>
  <c r="Q136" i="2"/>
  <c r="Q496" i="2"/>
  <c r="Q113" i="2"/>
  <c r="Q65" i="2"/>
  <c r="Q43" i="2"/>
  <c r="Q458" i="2"/>
  <c r="Q375" i="2"/>
  <c r="Q390" i="2"/>
  <c r="Q608" i="2"/>
  <c r="Q429" i="2"/>
  <c r="Q99" i="2"/>
  <c r="Q543" i="2"/>
  <c r="Q68" i="2"/>
  <c r="Q351" i="2"/>
  <c r="Q300" i="2"/>
  <c r="Q62" i="2"/>
  <c r="Q54" i="2"/>
  <c r="Q190" i="2"/>
  <c r="Q318" i="2"/>
  <c r="Q386" i="2"/>
  <c r="Q266" i="2"/>
  <c r="Q668" i="2"/>
  <c r="Q320" i="2"/>
  <c r="Q305" i="2"/>
  <c r="Q430" i="2"/>
  <c r="Q282" i="2"/>
  <c r="Q680" i="2"/>
  <c r="Q243" i="2"/>
  <c r="Q47" i="2"/>
  <c r="Q609" i="2"/>
  <c r="Q561" i="2"/>
  <c r="Q385" i="2"/>
  <c r="Q174" i="2"/>
  <c r="Q24" i="2"/>
  <c r="Q170" i="2"/>
  <c r="Q653" i="2"/>
  <c r="Q329" i="2"/>
  <c r="Q506" i="2"/>
  <c r="Q474" i="2"/>
  <c r="Q521" i="2"/>
  <c r="Q621" i="2"/>
  <c r="Q539" i="2"/>
  <c r="Q413" i="2"/>
  <c r="Q277" i="2"/>
  <c r="Q590" i="2"/>
  <c r="Q698" i="2"/>
  <c r="Q4" i="2"/>
  <c r="Q566" i="2"/>
  <c r="Q648" i="2"/>
  <c r="Q562" i="2"/>
  <c r="Q411" i="2"/>
  <c r="Q296" i="2"/>
  <c r="Q290" i="2"/>
  <c r="Q148" i="2"/>
  <c r="Q376" i="2"/>
  <c r="Q173" i="2"/>
  <c r="Q248" i="2"/>
  <c r="Q102" i="2"/>
  <c r="Q59" i="2"/>
  <c r="Q124" i="2"/>
  <c r="Q360" i="2"/>
  <c r="Q53" i="2"/>
  <c r="Q509" i="2"/>
  <c r="Q563" i="2"/>
  <c r="Q516" i="2"/>
  <c r="Q301" i="2"/>
  <c r="Q673" i="2"/>
  <c r="Q363" i="2"/>
  <c r="Q353" i="2"/>
  <c r="Q355" i="2"/>
  <c r="Q114" i="2"/>
  <c r="Q187" i="2"/>
  <c r="Q293" i="2"/>
  <c r="Q11" i="2"/>
  <c r="Q373" i="2"/>
  <c r="Q228" i="2"/>
  <c r="Q466" i="2"/>
  <c r="Q348" i="2"/>
  <c r="Q177" i="2"/>
  <c r="Q635" i="2"/>
  <c r="Q693" i="2"/>
  <c r="Q428" i="2"/>
  <c r="Q689" i="2"/>
  <c r="Q25" i="2"/>
  <c r="Q564" i="2"/>
  <c r="Q254" i="2"/>
  <c r="Q35" i="2"/>
  <c r="Q553" i="2"/>
  <c r="Q600" i="2"/>
  <c r="Q591" i="2"/>
  <c r="Q221" i="2"/>
  <c r="Q279" i="2"/>
  <c r="Q357" i="2"/>
  <c r="Q326" i="2"/>
  <c r="Q227" i="2"/>
  <c r="Q121" i="2"/>
  <c r="Q244" i="2"/>
  <c r="Q552" i="2"/>
  <c r="Q94" i="2"/>
  <c r="Q288" i="2"/>
  <c r="Q527" i="2"/>
  <c r="Q596" i="2"/>
  <c r="Q436" i="2"/>
  <c r="Q346" i="2"/>
  <c r="Q365" i="2"/>
  <c r="Q389" i="2"/>
  <c r="Q695" i="2"/>
  <c r="Q84" i="2"/>
  <c r="Q229" i="2"/>
  <c r="Q260" i="2"/>
  <c r="Q194" i="2"/>
  <c r="Q415" i="2"/>
  <c r="Q123" i="2"/>
  <c r="Q29" i="2"/>
  <c r="Q397" i="2"/>
  <c r="Q312" i="2"/>
  <c r="Q655" i="2"/>
  <c r="Q231" i="2"/>
  <c r="Q485" i="2"/>
  <c r="Q130" i="2"/>
  <c r="Q241" i="2"/>
  <c r="Q555" i="2"/>
  <c r="Q207" i="2"/>
  <c r="Q694" i="2"/>
  <c r="Q71" i="2"/>
  <c r="Q696" i="2"/>
  <c r="Q465" i="2"/>
  <c r="Q368" i="2"/>
  <c r="Q181" i="2"/>
  <c r="Q16" i="2"/>
  <c r="Q253" i="2"/>
  <c r="Q281" i="2"/>
  <c r="Q452" i="2"/>
  <c r="Q470" i="2"/>
  <c r="Q454" i="2"/>
  <c r="Q628" i="2"/>
  <c r="Q143" i="2"/>
  <c r="Q34" i="2"/>
  <c r="Q687" i="2"/>
  <c r="Q86" i="2"/>
  <c r="Q256" i="2"/>
  <c r="Q303" i="2"/>
  <c r="Q550" i="2"/>
  <c r="Q507" i="2"/>
  <c r="Q499" i="2"/>
  <c r="Q403" i="2"/>
  <c r="Q490" i="2"/>
  <c r="Q547" i="2"/>
  <c r="Q381" i="2"/>
  <c r="Q618" i="2"/>
  <c r="Q495" i="2"/>
  <c r="Q48" i="2"/>
  <c r="Q240" i="2"/>
  <c r="Q559" i="2"/>
  <c r="Q75" i="2"/>
  <c r="Q361" i="2"/>
  <c r="Q298" i="2"/>
  <c r="Q150" i="2"/>
  <c r="Q445" i="2"/>
  <c r="Q380" i="2"/>
  <c r="Q460" i="2"/>
  <c r="Q110" i="2"/>
  <c r="Q549" i="2"/>
  <c r="Q688" i="2"/>
  <c r="Q147" i="2"/>
  <c r="Q523" i="2"/>
  <c r="Q152" i="2"/>
  <c r="Q446" i="2"/>
  <c r="Q540" i="2"/>
  <c r="Q269" i="2"/>
  <c r="Q442" i="2"/>
  <c r="Q388" i="2"/>
  <c r="Q629" i="2"/>
  <c r="Q270" i="2"/>
  <c r="Q308" i="2"/>
  <c r="Q7" i="2"/>
  <c r="Q679" i="2"/>
  <c r="Q154" i="2"/>
  <c r="Q78" i="2"/>
  <c r="Q338" i="2"/>
  <c r="Q307" i="2"/>
  <c r="Q645" i="2"/>
  <c r="Q387" i="2"/>
  <c r="Q262" i="2"/>
  <c r="Q292" i="2"/>
  <c r="Q226" i="2"/>
  <c r="Q314" i="2"/>
  <c r="Q634" i="2"/>
  <c r="Q666" i="2"/>
  <c r="Q66" i="2"/>
  <c r="Q685" i="2"/>
  <c r="Q627" i="2"/>
  <c r="Q161" i="2"/>
  <c r="Q491" i="2"/>
  <c r="Q336" i="2"/>
  <c r="Q104" i="2"/>
  <c r="Q422" i="2"/>
  <c r="Q640" i="2"/>
  <c r="Q215" i="2"/>
  <c r="Q647" i="2"/>
  <c r="Q95" i="2"/>
  <c r="Q420" i="2"/>
  <c r="Q683" i="2"/>
  <c r="Q311" i="2"/>
  <c r="Q620" i="2"/>
  <c r="Q511" i="2"/>
  <c r="Q568" i="2"/>
  <c r="Q611" i="2"/>
  <c r="Q572" i="2"/>
  <c r="Q268" i="2"/>
  <c r="Q669" i="2"/>
  <c r="Q238" i="2"/>
  <c r="Q21" i="2"/>
  <c r="Q455" i="2"/>
  <c r="Q426" i="2"/>
  <c r="Q486" i="2"/>
  <c r="Q477" i="2"/>
  <c r="Q98" i="2"/>
  <c r="Q83" i="2"/>
  <c r="Q537" i="2"/>
  <c r="Q74" i="2"/>
  <c r="Q671" i="2"/>
  <c r="Q632" i="2"/>
  <c r="Q633" i="2"/>
  <c r="Q30" i="2"/>
  <c r="Q77" i="2"/>
  <c r="Q56" i="2"/>
  <c r="Q67" i="2"/>
  <c r="Q225" i="2"/>
  <c r="Q700" i="2"/>
  <c r="Q18" i="2"/>
  <c r="Q584" i="2"/>
  <c r="Q616" i="2"/>
  <c r="Q382" i="2"/>
  <c r="Q571" i="2"/>
  <c r="Q85" i="2"/>
  <c r="Q93" i="2"/>
  <c r="Q211" i="2"/>
  <c r="Q349" i="2"/>
  <c r="Q214" i="2"/>
  <c r="Q42" i="2"/>
  <c r="Q193" i="2"/>
  <c r="Q330" i="2"/>
  <c r="Q209" i="2"/>
  <c r="Q682" i="2"/>
  <c r="Q109" i="2"/>
  <c r="Q332" i="2"/>
  <c r="Q108" i="2"/>
  <c r="Q443" i="2"/>
  <c r="Q126" i="2"/>
  <c r="Q237" i="2"/>
  <c r="Q692" i="2"/>
  <c r="Q33" i="2"/>
  <c r="Q534" i="2"/>
  <c r="Q622" i="2"/>
  <c r="Q210" i="2"/>
  <c r="Q529" i="2"/>
  <c r="Q112" i="2"/>
  <c r="Q246" i="2"/>
  <c r="Q273" i="2"/>
  <c r="Q396" i="2"/>
  <c r="Q377" i="2"/>
  <c r="Q518" i="2"/>
  <c r="Q670" i="2"/>
  <c r="Q327" i="2"/>
  <c r="Q560" i="2"/>
  <c r="Q218" i="2"/>
  <c r="Q200" i="2"/>
  <c r="Q14" i="2"/>
  <c r="Q362" i="2"/>
  <c r="Q41" i="2"/>
  <c r="Q26" i="2"/>
  <c r="Q69" i="2"/>
  <c r="Q624" i="2"/>
  <c r="Q284" i="2"/>
  <c r="Q569" i="2"/>
  <c r="Q264" i="2"/>
  <c r="Q208" i="2"/>
  <c r="Q258" i="2"/>
  <c r="Q295" i="2"/>
  <c r="Q473" i="2"/>
  <c r="Q535" i="2"/>
  <c r="Q358" i="2"/>
  <c r="Q656" i="2"/>
  <c r="Q684" i="2"/>
  <c r="Q469" i="2"/>
  <c r="Q337" i="2"/>
  <c r="Q610" i="2"/>
  <c r="Q672" i="2"/>
  <c r="Q488" i="2"/>
  <c r="Q184" i="2"/>
  <c r="Q120" i="2"/>
  <c r="Q285" i="2"/>
  <c r="Q514" i="2"/>
  <c r="Q142" i="2"/>
  <c r="Q153" i="2"/>
  <c r="Q235" i="2"/>
  <c r="Q179" i="2"/>
  <c r="Q156" i="2"/>
  <c r="Q316" i="2"/>
  <c r="Q412" i="2"/>
  <c r="Q598" i="2"/>
  <c r="Q186" i="2"/>
  <c r="Q401" i="2"/>
  <c r="Q400" i="2"/>
  <c r="Q216" i="2"/>
  <c r="Q410" i="2"/>
  <c r="Q27" i="2"/>
  <c r="Q168" i="2"/>
  <c r="Q8" i="2"/>
  <c r="Q675" i="2"/>
  <c r="Q255" i="2"/>
  <c r="Q132" i="2"/>
  <c r="Q601" i="2"/>
  <c r="Q280" i="2"/>
  <c r="Q479" i="2"/>
  <c r="Q613" i="2"/>
  <c r="Q17" i="2"/>
  <c r="Q334" i="2"/>
  <c r="Q379" i="2"/>
  <c r="Q371" i="2"/>
  <c r="Q512" i="2"/>
  <c r="Q233" i="2"/>
  <c r="Q530" i="2"/>
  <c r="Q283" i="2"/>
  <c r="Q515" i="2"/>
  <c r="Q199" i="2"/>
  <c r="Q115" i="2"/>
  <c r="Q339" i="2"/>
  <c r="Q463" i="2"/>
  <c r="Q576" i="2"/>
  <c r="Q192" i="2"/>
  <c r="Q271" i="2"/>
  <c r="Q619" i="2"/>
  <c r="Q166" i="2"/>
  <c r="Q50" i="2"/>
  <c r="Q614" i="2"/>
  <c r="Q651" i="2"/>
  <c r="Q691" i="2"/>
  <c r="Q119" i="2"/>
  <c r="Q31" i="2"/>
  <c r="Q444" i="2"/>
  <c r="Q185" i="2"/>
  <c r="Q64" i="2"/>
  <c r="Q625" i="2"/>
  <c r="Q447" i="2"/>
  <c r="Q223" i="2"/>
  <c r="Q416" i="2"/>
  <c r="Q493" i="2"/>
  <c r="Q638" i="2"/>
  <c r="Q364" i="2"/>
  <c r="Q483" i="2"/>
  <c r="Q133" i="2"/>
  <c r="Q681" i="2"/>
  <c r="Q581" i="2"/>
  <c r="Q158" i="2"/>
  <c r="Q513" i="2"/>
  <c r="Q342" i="2"/>
  <c r="Q129" i="2"/>
  <c r="Q165" i="2"/>
  <c r="Q398" i="2"/>
  <c r="Q202" i="2"/>
  <c r="Q340" i="2"/>
  <c r="Q234" i="2"/>
  <c r="Q107" i="2"/>
  <c r="Q372" i="2"/>
  <c r="Q224" i="2"/>
  <c r="Q604" i="2"/>
  <c r="Q464" i="2"/>
  <c r="Q182" i="2"/>
  <c r="Q639" i="2"/>
  <c r="Q333" i="2"/>
  <c r="Q317" i="2"/>
  <c r="Q171" i="2"/>
  <c r="Q520" i="2"/>
  <c r="Q100" i="2"/>
  <c r="Q369" i="2"/>
  <c r="Q395" i="2"/>
  <c r="Q409" i="2"/>
  <c r="Q162" i="2"/>
  <c r="Q489" i="2"/>
  <c r="Q101" i="2"/>
  <c r="Q191" i="2"/>
  <c r="Q139" i="2"/>
  <c r="Q456" i="2"/>
  <c r="Q504" i="2"/>
  <c r="Q38" i="2"/>
  <c r="Q579" i="2"/>
  <c r="Q459" i="2"/>
  <c r="Q602" i="2"/>
  <c r="Q213" i="2"/>
  <c r="Q278" i="2"/>
  <c r="Q322" i="2"/>
  <c r="Q169" i="2"/>
  <c r="Q475" i="2"/>
  <c r="Q198" i="2"/>
  <c r="Q299" i="2"/>
  <c r="Q146" i="2"/>
  <c r="Q631" i="2"/>
  <c r="Q522" i="2"/>
  <c r="Q606" i="2"/>
  <c r="Q554" i="2"/>
  <c r="Q297" i="2"/>
  <c r="Q180" i="2"/>
  <c r="Q205" i="2"/>
  <c r="Q427" i="2"/>
  <c r="Q188" i="2"/>
  <c r="Q319" i="2"/>
  <c r="Q91" i="2"/>
  <c r="Q417" i="2"/>
  <c r="Q378" i="2"/>
  <c r="Q599" i="2"/>
  <c r="Q546" i="2"/>
  <c r="Q478" i="2"/>
  <c r="Q55" i="2"/>
  <c r="Q528" i="2"/>
  <c r="Q323" i="2"/>
  <c r="Q309" i="2"/>
  <c r="Q350" i="2"/>
  <c r="Q103" i="2"/>
  <c r="Q677" i="2"/>
  <c r="Q476" i="2"/>
  <c r="Q230" i="2"/>
  <c r="Q532" i="2"/>
  <c r="Q421" i="2"/>
  <c r="Q484" i="2"/>
  <c r="Q435" i="2"/>
  <c r="Q650" i="2"/>
  <c r="Q541" i="2"/>
  <c r="Q302" i="2"/>
  <c r="Q544" i="2"/>
  <c r="Q341" i="2"/>
  <c r="Q122" i="2"/>
  <c r="Q73" i="2"/>
  <c r="Q501" i="2"/>
  <c r="Q291" i="2"/>
  <c r="Q659" i="2"/>
  <c r="Q220" i="2"/>
  <c r="Q160" i="2"/>
  <c r="Q176" i="2"/>
  <c r="Q567" i="2"/>
  <c r="Q251" i="2"/>
  <c r="Q135" i="2"/>
  <c r="Q247" i="2"/>
  <c r="Q183" i="2"/>
  <c r="Q287" i="2"/>
  <c r="Q461" i="2"/>
  <c r="Q453" i="2"/>
  <c r="Q607" i="2"/>
  <c r="Q538" i="2"/>
  <c r="Q315" i="2"/>
  <c r="Q402" i="2"/>
  <c r="Q686" i="2"/>
  <c r="Q503" i="2"/>
  <c r="Q557" i="2"/>
  <c r="Q425" i="2"/>
  <c r="Q448" i="2"/>
  <c r="Q660" i="2"/>
  <c r="Q197" i="2"/>
  <c r="Q106" i="2"/>
  <c r="Q630" i="2"/>
  <c r="Q667" i="2"/>
  <c r="Q646" i="2"/>
  <c r="Q294" i="2"/>
  <c r="Q644" i="2"/>
  <c r="Q393" i="2"/>
  <c r="Q12" i="2"/>
  <c r="Q623" i="2"/>
  <c r="Q204" i="2"/>
  <c r="Q70" i="2"/>
  <c r="Q482" i="2"/>
  <c r="Q612" i="2"/>
  <c r="Q392" i="2"/>
  <c r="Q328" i="2"/>
  <c r="Q217" i="2"/>
  <c r="Q654" i="2"/>
  <c r="Q44" i="2"/>
  <c r="Q399" i="2"/>
  <c r="Q497" i="2"/>
  <c r="Q97" i="2"/>
  <c r="Q582" i="2"/>
  <c r="Q383" i="2"/>
  <c r="Q542" i="2"/>
  <c r="Q384" i="2"/>
  <c r="Q37" i="2"/>
  <c r="Q347" i="2"/>
  <c r="Q374" i="2"/>
  <c r="Q82" i="2"/>
  <c r="Q32" i="2"/>
  <c r="Q201" i="2"/>
  <c r="Q524" i="2"/>
  <c r="Q131" i="2"/>
  <c r="Q87" i="2"/>
  <c r="Q313" i="2"/>
  <c r="Q359" i="2"/>
  <c r="Q419" i="2"/>
  <c r="Q637" i="2"/>
  <c r="Q500" i="2"/>
  <c r="Q643" i="2"/>
  <c r="Q145" i="2"/>
  <c r="Q574" i="2"/>
  <c r="Q92" i="2"/>
  <c r="Q676" i="2"/>
  <c r="Q577" i="2"/>
  <c r="Q286" i="2"/>
  <c r="Q510" i="2"/>
  <c r="Q306" i="2"/>
  <c r="Q583" i="2"/>
  <c r="Q141" i="2"/>
  <c r="Q196" i="2"/>
  <c r="Q472" i="2"/>
  <c r="Q578" i="2"/>
  <c r="Q434" i="2"/>
  <c r="Q603" i="2"/>
  <c r="Q418" i="2"/>
  <c r="Q63" i="2"/>
  <c r="Q391" i="2"/>
  <c r="Q525" i="2"/>
  <c r="Q149" i="2"/>
  <c r="Q545" i="2"/>
  <c r="Q49" i="2"/>
  <c r="Q548" i="2"/>
  <c r="Q274" i="2"/>
  <c r="Q492" i="2"/>
  <c r="Q52" i="2"/>
  <c r="Q61" i="2"/>
  <c r="Q117" i="2"/>
  <c r="Q163" i="2"/>
  <c r="Q345" i="2"/>
  <c r="Q272" i="2"/>
  <c r="Q36" i="2"/>
  <c r="Q144" i="2"/>
  <c r="Q354" i="2"/>
  <c r="Q167" i="2"/>
  <c r="Q665" i="2"/>
  <c r="Q236" i="2"/>
  <c r="Q96" i="2"/>
  <c r="Q310" i="2"/>
  <c r="Q79" i="2"/>
  <c r="Q404" i="2"/>
  <c r="Q195" i="2"/>
  <c r="Q367" i="2"/>
  <c r="Q699" i="2"/>
  <c r="Q498" i="2"/>
  <c r="Q536" i="2"/>
  <c r="Q457" i="2"/>
  <c r="Q127" i="2"/>
  <c r="Q175" i="2"/>
  <c r="Q424" i="2"/>
  <c r="Q588" i="2"/>
  <c r="Q657" i="2"/>
  <c r="Q128" i="2"/>
  <c r="Q232" i="2"/>
  <c r="Q9" i="2"/>
  <c r="Q28" i="2"/>
  <c r="Q137" i="2"/>
  <c r="Q140" i="2"/>
  <c r="Q408" i="2"/>
  <c r="Q592" i="2"/>
  <c r="Q662" i="2"/>
  <c r="Q431" i="2"/>
  <c r="Q90" i="2"/>
  <c r="Q471" i="2"/>
  <c r="Q570" i="2"/>
  <c r="Q565" i="2"/>
  <c r="Q206" i="2"/>
  <c r="Q325" i="2"/>
  <c r="Q155" i="2"/>
  <c r="Q118" i="2"/>
  <c r="Q138" i="2"/>
  <c r="Q222" i="2"/>
  <c r="Q642" i="2"/>
  <c r="Q615" i="2"/>
  <c r="Q257" i="2"/>
  <c r="Q267" i="2"/>
  <c r="Q203" i="2"/>
  <c r="Q558" i="2"/>
  <c r="Q324" i="2"/>
  <c r="Q261" i="2"/>
  <c r="Q531" i="2"/>
  <c r="Q593" i="2"/>
  <c r="Q451" i="2"/>
  <c r="Q366" i="2"/>
  <c r="Q697" i="2"/>
  <c r="Q304" i="2"/>
  <c r="Q652" i="2"/>
  <c r="Q508" i="2"/>
  <c r="Q626" i="2"/>
  <c r="Q519" i="2"/>
  <c r="Q664" i="2"/>
  <c r="Q289" i="2"/>
  <c r="Q15" i="2"/>
  <c r="Q343" i="2"/>
  <c r="Q60" i="2"/>
  <c r="Q321" i="2"/>
  <c r="Q605" i="2"/>
  <c r="Q72" i="2"/>
  <c r="Q394" i="2"/>
  <c r="Q239" i="2"/>
  <c r="Q57" i="2"/>
  <c r="Q449" i="2"/>
  <c r="Q40" i="2"/>
  <c r="Q157" i="2"/>
  <c r="Q649" i="2"/>
  <c r="Q641" i="2"/>
  <c r="Q250" i="2"/>
  <c r="Q406" i="2"/>
  <c r="Q690" i="2"/>
  <c r="Q663" i="2"/>
  <c r="Q617" i="2"/>
  <c r="Q335" i="2"/>
  <c r="Q573" i="2"/>
  <c r="Q212" i="2"/>
  <c r="Q275" i="2"/>
  <c r="Q125" i="2"/>
  <c r="Q423" i="2"/>
  <c r="Q245" i="2"/>
  <c r="Q370" i="2"/>
  <c r="Q263" i="2"/>
  <c r="Q22" i="2"/>
  <c r="Q164" i="2"/>
  <c r="Q487" i="2"/>
  <c r="Q594" i="2"/>
  <c r="Q407" i="2"/>
  <c r="Q467" i="2"/>
  <c r="Q678" i="2"/>
  <c r="Q76" i="2"/>
  <c r="Q462" i="2"/>
  <c r="Q658" i="2"/>
  <c r="Q405" i="2"/>
  <c r="Q352" i="2"/>
  <c r="Q134" i="2"/>
  <c r="Q249" i="2"/>
  <c r="Q252" i="2"/>
  <c r="Q674" i="2"/>
  <c r="Q45" i="2"/>
  <c r="Q88" i="2"/>
  <c r="Q331" i="2"/>
  <c r="Q151" i="2"/>
  <c r="Q46" i="2"/>
  <c r="Q189" i="2"/>
  <c r="Q597" i="2"/>
  <c r="Q344" i="2"/>
  <c r="Q480" i="2"/>
  <c r="Q116" i="2"/>
  <c r="Q481" i="2"/>
  <c r="Q636" i="2"/>
  <c r="Q51" i="2"/>
  <c r="Q517" i="2"/>
  <c r="Q505" i="2"/>
  <c r="Q595" i="2"/>
  <c r="Q551" i="2"/>
  <c r="Q356" i="2"/>
  <c r="Q526" i="2"/>
  <c r="Q81" i="2"/>
  <c r="Q159" i="2"/>
  <c r="Q450" i="2"/>
  <c r="Q468" i="2"/>
  <c r="Q414" i="2"/>
  <c r="Q178" i="2"/>
  <c r="Q80" i="2"/>
  <c r="Q111" i="2"/>
  <c r="C629" i="6847"/>
  <c r="H14" i="7056"/>
  <c r="AI5" i="7062"/>
  <c r="H15" i="6892" l="1"/>
  <c r="C630" i="6847"/>
  <c r="AI10" i="7062"/>
  <c r="C631" i="6847" l="1"/>
  <c r="AI11" i="7062"/>
  <c r="C632" i="6847" l="1"/>
  <c r="AI12" i="7062"/>
  <c r="C633" i="6847" l="1"/>
  <c r="AI13" i="7062"/>
  <c r="C634" i="6847" l="1"/>
  <c r="AI16" i="7062"/>
  <c r="C635" i="6847" l="1"/>
  <c r="AI20" i="7062"/>
  <c r="C636" i="6847" l="1"/>
  <c r="AI21" i="7062"/>
  <c r="C637" i="6847" l="1"/>
  <c r="AI22" i="7062"/>
  <c r="C638" i="6847" l="1"/>
  <c r="AI23" i="7062"/>
  <c r="C639" i="6847" l="1"/>
  <c r="AI24" i="7062"/>
  <c r="C640" i="6847" l="1"/>
  <c r="AI25" i="7062"/>
  <c r="C641" i="6847" l="1"/>
  <c r="AI28" i="7062"/>
  <c r="C642" i="6847" l="1"/>
  <c r="AI31" i="7062"/>
  <c r="C643" i="6847" l="1"/>
  <c r="AI32" i="7062"/>
  <c r="C644" i="6847" l="1"/>
  <c r="AI36" i="7062"/>
  <c r="C645" i="6847" l="1"/>
  <c r="AI37" i="7062"/>
  <c r="C646" i="6847" l="1"/>
  <c r="AI41" i="7062"/>
  <c r="C647" i="6847" l="1"/>
  <c r="AI44" i="7062"/>
  <c r="C648" i="6847" l="1"/>
  <c r="AI45" i="7062"/>
  <c r="C649" i="6847" l="1"/>
  <c r="AI46" i="7062"/>
  <c r="C650" i="6847" l="1"/>
  <c r="AI47" i="7062"/>
  <c r="C651" i="6847" l="1"/>
  <c r="AI48" i="7062"/>
  <c r="C652" i="6847" l="1"/>
  <c r="AI49" i="7062"/>
  <c r="C653" i="6847" l="1"/>
  <c r="AI50" i="7062"/>
  <c r="C654" i="6847" l="1"/>
  <c r="AI55" i="7062"/>
  <c r="C655" i="6847" l="1"/>
  <c r="AI58" i="7062"/>
  <c r="C656" i="6847" l="1"/>
  <c r="AI62" i="7062"/>
  <c r="C657" i="6847" l="1"/>
  <c r="AI63" i="7062"/>
  <c r="C658" i="6847" l="1"/>
  <c r="AI64" i="7062"/>
  <c r="C659" i="6847" l="1"/>
  <c r="AI65" i="7062"/>
  <c r="C660" i="6847" l="1"/>
  <c r="AI66" i="7062"/>
  <c r="C661" i="6847" l="1"/>
  <c r="AI67" i="7062"/>
  <c r="C662" i="6847" l="1"/>
  <c r="AI68" i="7062"/>
  <c r="C663" i="6847" l="1"/>
  <c r="AI69" i="7062"/>
  <c r="C664" i="6847" l="1"/>
  <c r="AI73" i="7062"/>
  <c r="C665" i="6847" l="1"/>
  <c r="AI75" i="7062"/>
  <c r="C666" i="6847" l="1"/>
  <c r="AI76" i="7062"/>
  <c r="C667" i="6847" l="1"/>
  <c r="AI77" i="7062"/>
  <c r="C668" i="6847" l="1"/>
  <c r="AI78" i="7062"/>
  <c r="C669" i="6847" l="1"/>
  <c r="AI79" i="7062"/>
  <c r="C670" i="6847" l="1"/>
  <c r="AI81" i="7062"/>
  <c r="C671" i="6847" l="1"/>
  <c r="AI83" i="7062"/>
  <c r="C672" i="6847" l="1"/>
  <c r="AI86" i="7062"/>
  <c r="C673" i="6847" l="1"/>
  <c r="AI87" i="7062"/>
  <c r="C674" i="6847" l="1"/>
  <c r="AI88" i="7062"/>
  <c r="C675" i="6847" l="1"/>
  <c r="AI89" i="7062"/>
  <c r="C676" i="6847" l="1"/>
  <c r="AI93" i="7062"/>
  <c r="C677" i="6847" l="1"/>
  <c r="AI95" i="7062"/>
  <c r="C678" i="6847" l="1"/>
  <c r="L27" i="7068"/>
  <c r="AI96" i="7062"/>
  <c r="C679" i="6847" l="1"/>
  <c r="AI102" i="7062"/>
  <c r="C680" i="6847" l="1"/>
  <c r="AI103" i="7062"/>
  <c r="C681" i="6847" l="1"/>
  <c r="AI104" i="7062"/>
  <c r="C682" i="6847" l="1"/>
  <c r="AU28" i="7063"/>
  <c r="AI105" i="7062"/>
  <c r="C683" i="6847" l="1"/>
  <c r="AI106" i="7062"/>
  <c r="C684" i="6847" l="1"/>
  <c r="AI107" i="7062"/>
  <c r="C685" i="6847" l="1"/>
  <c r="AI108" i="7062"/>
  <c r="C686" i="6847" l="1"/>
  <c r="AI109" i="7062"/>
  <c r="C687" i="6847" l="1"/>
  <c r="AI110" i="7062"/>
  <c r="C688" i="6847" l="1"/>
  <c r="AI111" i="7062"/>
  <c r="C689" i="6847" l="1"/>
  <c r="AI112" i="7062"/>
  <c r="C690" i="6847" l="1"/>
  <c r="AI113" i="7062"/>
  <c r="C691" i="6847" l="1"/>
  <c r="AI114" i="7062"/>
  <c r="C692" i="6847" l="1"/>
  <c r="AI116" i="7062"/>
  <c r="C693" i="6847" l="1"/>
  <c r="AI117" i="7062"/>
  <c r="C694" i="6847" l="1"/>
  <c r="AI118" i="7062"/>
  <c r="C695" i="6847" l="1"/>
  <c r="AI119" i="7062"/>
  <c r="C696" i="6847" l="1"/>
  <c r="AI121" i="7062"/>
  <c r="C697" i="6847" l="1"/>
  <c r="AI122" i="7062"/>
  <c r="C698" i="6847" l="1"/>
  <c r="AI123" i="7062"/>
  <c r="C699" i="6847" l="1"/>
  <c r="AI124" i="7062"/>
  <c r="C700" i="6847" l="1"/>
  <c r="AI125" i="7062"/>
  <c r="C701" i="6847" l="1"/>
  <c r="AI126" i="7062"/>
  <c r="C702" i="6847" l="1"/>
  <c r="AI127" i="7062"/>
  <c r="C703" i="6847" l="1"/>
  <c r="AI128" i="7062"/>
  <c r="C704" i="6847" l="1"/>
  <c r="AI129" i="7062"/>
  <c r="C705" i="6847" l="1"/>
  <c r="AI130" i="7062"/>
  <c r="C706" i="6847" l="1"/>
  <c r="AI131" i="7062"/>
  <c r="C707" i="6847" l="1"/>
  <c r="AI133" i="7062"/>
  <c r="C708" i="6847" l="1"/>
  <c r="AI134" i="7062"/>
  <c r="C709" i="6847" l="1"/>
  <c r="AI136" i="7062"/>
  <c r="C710" i="6847" l="1"/>
  <c r="AI137" i="7062"/>
  <c r="C711" i="6847" l="1"/>
  <c r="AI139" i="7062"/>
  <c r="C712" i="6847" l="1"/>
  <c r="AI143" i="7062"/>
  <c r="C713" i="6847" l="1"/>
  <c r="AI144" i="7062"/>
  <c r="C714" i="6847" l="1"/>
  <c r="AI145" i="7062"/>
  <c r="C715" i="6847" l="1"/>
  <c r="AI146" i="7062"/>
  <c r="C716" i="6847" l="1"/>
  <c r="AI147" i="7062"/>
  <c r="C717" i="6847" l="1"/>
  <c r="AI148" i="7062"/>
  <c r="C718" i="6847" l="1"/>
  <c r="AI149" i="7062"/>
  <c r="C719" i="6847" l="1"/>
  <c r="AI150" i="7062"/>
  <c r="C720" i="6847" l="1"/>
  <c r="AI154" i="7062"/>
  <c r="C721" i="6847" l="1"/>
  <c r="AI156" i="7062"/>
  <c r="C722" i="6847" l="1"/>
  <c r="AI158" i="7062"/>
  <c r="C723" i="6847" l="1"/>
  <c r="AI159" i="7062"/>
  <c r="C724" i="6847" l="1"/>
  <c r="AI162" i="7062"/>
  <c r="C725" i="6847" l="1"/>
  <c r="AI163" i="7062"/>
  <c r="C726" i="6847" l="1"/>
  <c r="AI164" i="7062"/>
  <c r="C727" i="6847" l="1"/>
  <c r="AI165" i="7062"/>
  <c r="C728" i="6847" l="1"/>
  <c r="AI166" i="7062"/>
  <c r="C729" i="6847" l="1"/>
  <c r="AI167" i="7062"/>
  <c r="C730" i="6847" l="1"/>
  <c r="AI171" i="7062"/>
  <c r="C731" i="6847" l="1"/>
  <c r="AI172" i="7062"/>
  <c r="C732" i="6847" l="1"/>
  <c r="AI173" i="7062"/>
  <c r="C733" i="6847" l="1"/>
  <c r="AI174" i="7062"/>
  <c r="C734" i="6847" l="1"/>
  <c r="AI175" i="7062"/>
  <c r="C735" i="6847" l="1"/>
  <c r="AI176" i="7062"/>
  <c r="C736" i="6847" l="1"/>
  <c r="AI178" i="7062"/>
  <c r="C737" i="6847" l="1"/>
  <c r="AI179" i="7062"/>
  <c r="C738" i="6847" l="1"/>
  <c r="AI180" i="7062"/>
  <c r="C739" i="6847" l="1"/>
  <c r="AI181" i="7062"/>
  <c r="C740" i="6847" l="1"/>
  <c r="AI182" i="7062"/>
  <c r="C741" i="6847" l="1"/>
  <c r="AI188" i="7062"/>
  <c r="C742" i="6847" l="1"/>
  <c r="AI189" i="7062"/>
  <c r="C743" i="6847" l="1"/>
  <c r="AI192" i="7062"/>
  <c r="C744" i="6847" l="1"/>
  <c r="AI193" i="7062"/>
  <c r="C745" i="6847" l="1"/>
  <c r="AI194" i="7062"/>
  <c r="C746" i="6847" l="1"/>
  <c r="AI195" i="7062"/>
  <c r="C747" i="6847" l="1"/>
  <c r="AI196" i="7062"/>
  <c r="C748" i="6847" l="1"/>
  <c r="AI203" i="7062"/>
  <c r="C749" i="6847" l="1"/>
  <c r="AI205" i="7062"/>
  <c r="C750" i="6847" l="1"/>
  <c r="AI206" i="7062"/>
  <c r="C751" i="6847" l="1"/>
  <c r="AI207" i="7062"/>
  <c r="C752" i="6847" l="1"/>
  <c r="AI208" i="7062"/>
  <c r="C753" i="6847" l="1"/>
  <c r="AI209" i="7062"/>
  <c r="C754" i="6847" l="1"/>
  <c r="AI210" i="7062"/>
  <c r="C755" i="6847" l="1"/>
  <c r="AI212" i="7062"/>
  <c r="C756" i="6847" l="1"/>
  <c r="AI213" i="7062"/>
  <c r="C757" i="6847" l="1"/>
  <c r="AI214" i="7062"/>
  <c r="C758" i="6847" l="1"/>
  <c r="AI218" i="7062"/>
  <c r="C759" i="6847" l="1"/>
  <c r="AI219" i="7062"/>
  <c r="C760" i="6847" l="1"/>
  <c r="AI220" i="7062"/>
  <c r="C761" i="6847" l="1"/>
  <c r="AI221" i="7062"/>
  <c r="C762" i="6847" l="1"/>
  <c r="AI222" i="7062"/>
  <c r="C763" i="6847" l="1"/>
  <c r="AI223" i="7062"/>
  <c r="C764" i="6847" l="1"/>
  <c r="AI224" i="7062"/>
  <c r="AS445" i="2" l="1"/>
  <c r="AS19" i="2"/>
  <c r="AS312" i="2"/>
  <c r="AS81" i="2"/>
  <c r="AS23" i="2"/>
  <c r="AS22" i="2"/>
  <c r="AS93" i="2"/>
  <c r="AS136" i="2"/>
  <c r="AS433" i="2"/>
  <c r="AS432" i="2"/>
  <c r="AS575" i="2"/>
  <c r="AS496" i="2"/>
  <c r="AS303" i="2"/>
  <c r="AS678" i="2"/>
  <c r="AS605" i="2"/>
  <c r="AS274" i="2"/>
  <c r="AS262" i="2"/>
  <c r="AS602" i="2"/>
  <c r="AS488" i="2"/>
  <c r="AS123" i="2"/>
  <c r="AS101" i="2"/>
  <c r="AS519" i="2"/>
  <c r="AS584" i="2"/>
  <c r="AS527" i="2"/>
  <c r="AS578" i="2"/>
  <c r="AS629" i="2"/>
  <c r="AS690" i="2"/>
  <c r="AS268" i="2"/>
  <c r="AS470" i="2"/>
  <c r="AS235" i="2"/>
  <c r="AS413" i="2"/>
  <c r="AS525" i="2"/>
  <c r="AS272" i="2"/>
  <c r="AS449" i="2"/>
  <c r="AS549" i="2"/>
  <c r="AS455" i="2"/>
  <c r="AS447" i="2"/>
  <c r="AS161" i="2"/>
  <c r="AS566" i="2"/>
  <c r="AS598" i="2"/>
  <c r="AS414" i="2"/>
  <c r="AS491" i="2"/>
  <c r="AS25" i="2"/>
  <c r="AS405" i="2"/>
  <c r="AS544" i="2"/>
  <c r="AS287" i="2"/>
  <c r="AS242" i="2"/>
  <c r="AS434" i="2"/>
  <c r="AS294" i="2"/>
  <c r="AS623" i="2"/>
  <c r="AS595" i="2"/>
  <c r="AS407" i="2"/>
  <c r="AS240" i="2"/>
  <c r="AS139" i="2"/>
  <c r="AS637" i="2"/>
  <c r="AS435" i="2"/>
  <c r="AS618" i="2"/>
  <c r="AS535" i="2"/>
  <c r="AS11" i="2"/>
  <c r="AS285" i="2"/>
  <c r="AS126" i="2"/>
  <c r="AS418" i="2"/>
  <c r="AS138" i="2"/>
  <c r="AS548" i="2"/>
  <c r="AS547" i="2"/>
  <c r="AS628" i="2"/>
  <c r="AS60" i="2"/>
  <c r="AS193" i="2"/>
  <c r="AS656" i="2"/>
  <c r="AS164" i="2"/>
  <c r="AS403" i="2"/>
  <c r="AS670" i="2"/>
  <c r="AS332" i="2"/>
  <c r="AS79" i="2"/>
  <c r="AS194" i="2"/>
  <c r="AS54" i="2"/>
  <c r="AS42" i="2"/>
  <c r="AS66" i="2"/>
  <c r="AS216" i="2"/>
  <c r="AS301" i="2"/>
  <c r="AS88" i="2"/>
  <c r="AS169" i="2"/>
  <c r="AS340" i="2"/>
  <c r="AS173" i="2"/>
  <c r="AS392" i="2"/>
  <c r="AS572" i="2"/>
  <c r="AS659" i="2"/>
  <c r="AS14" i="2"/>
  <c r="AS400" i="2"/>
  <c r="AS410" i="2"/>
  <c r="AS320" i="2"/>
  <c r="AS473" i="2"/>
  <c r="AS241" i="2"/>
  <c r="AS102" i="2"/>
  <c r="AS500" i="2"/>
  <c r="AS152" i="2"/>
  <c r="AS384" i="2"/>
  <c r="AS331" i="2"/>
  <c r="AS651" i="2"/>
  <c r="AS345" i="2"/>
  <c r="AS304" i="2"/>
  <c r="AS546" i="2"/>
  <c r="AS536" i="2"/>
  <c r="AS47" i="2"/>
  <c r="AS205" i="2"/>
  <c r="AS234" i="2"/>
  <c r="AS336" i="2"/>
  <c r="AS310" i="2"/>
  <c r="AS247" i="2"/>
  <c r="AS31" i="2"/>
  <c r="AS5" i="2"/>
  <c r="AS313" i="2"/>
  <c r="AS177" i="2"/>
  <c r="AS103" i="2"/>
  <c r="AS110" i="2"/>
  <c r="AS680" i="2"/>
  <c r="AS52" i="2"/>
  <c r="AS627" i="2"/>
  <c r="AS482" i="2"/>
  <c r="AS387" i="2"/>
  <c r="AS424" i="2"/>
  <c r="AS616" i="2"/>
  <c r="AS583" i="2"/>
  <c r="AS700" i="2"/>
  <c r="AS609" i="2"/>
  <c r="AS649" i="2"/>
  <c r="AS640" i="2"/>
  <c r="AS426" i="2"/>
  <c r="AS210" i="2"/>
  <c r="AS250" i="2"/>
  <c r="AS487" i="2"/>
  <c r="AS17" i="2"/>
  <c r="AS554" i="2"/>
  <c r="AS557" i="2"/>
  <c r="AS252" i="2"/>
  <c r="AS129" i="2"/>
  <c r="AS479" i="2"/>
  <c r="AS222" i="2"/>
  <c r="AS492" i="2"/>
  <c r="AS613" i="2"/>
  <c r="AS260" i="2"/>
  <c r="AS188" i="2"/>
  <c r="AS430" i="2"/>
  <c r="AS597" i="2"/>
  <c r="AS154" i="2"/>
  <c r="AS321" i="2"/>
  <c r="AS626" i="2"/>
  <c r="AS339" i="2"/>
  <c r="AS564" i="2"/>
  <c r="AS337" i="2"/>
  <c r="AS119" i="2"/>
  <c r="AS64" i="2"/>
  <c r="AS338" i="2"/>
  <c r="AS149" i="2"/>
  <c r="AS679" i="2"/>
  <c r="AS50" i="2"/>
  <c r="AS82" i="2"/>
  <c r="AS695" i="2"/>
  <c r="AS475" i="2"/>
  <c r="AS264" i="2"/>
  <c r="AS385" i="2"/>
  <c r="AS468" i="2"/>
  <c r="AS357" i="2"/>
  <c r="AS151" i="2"/>
  <c r="AS239" i="2"/>
  <c r="AS249" i="2"/>
  <c r="AS266" i="2"/>
  <c r="AS288" i="2"/>
  <c r="AS85" i="2"/>
  <c r="AS228" i="2"/>
  <c r="AS515" i="2"/>
  <c r="AS504" i="2"/>
  <c r="AS68" i="2"/>
  <c r="AS267" i="2"/>
  <c r="AS6" i="2"/>
  <c r="AS290" i="2"/>
  <c r="AS349" i="2"/>
  <c r="AS280" i="2"/>
  <c r="AS83" i="2"/>
  <c r="AS238" i="2"/>
  <c r="AS51" i="2"/>
  <c r="AS37" i="2"/>
  <c r="AS371" i="2"/>
  <c r="AS12" i="2"/>
  <c r="AS443" i="2"/>
  <c r="AS521" i="2"/>
  <c r="AS428" i="2"/>
  <c r="AS398" i="2"/>
  <c r="AS354" i="2"/>
  <c r="AS80" i="2"/>
  <c r="AS374" i="2"/>
  <c r="AS466" i="2"/>
  <c r="AS648" i="2"/>
  <c r="AS451" i="2"/>
  <c r="AS588" i="2"/>
  <c r="AS368" i="2"/>
  <c r="AS277" i="2"/>
  <c r="AS278" i="2"/>
  <c r="AS631" i="2"/>
  <c r="AS215" i="2"/>
  <c r="AS365" i="2"/>
  <c r="AS570" i="2"/>
  <c r="AS226" i="2"/>
  <c r="AS372" i="2"/>
  <c r="AS213" i="2"/>
  <c r="AS122" i="2"/>
  <c r="AS157" i="2"/>
  <c r="AS493" i="2"/>
  <c r="AS165" i="2"/>
  <c r="AS621" i="2"/>
  <c r="AS459" i="2"/>
  <c r="AS388" i="2"/>
  <c r="AS159" i="2"/>
  <c r="AS394" i="2"/>
  <c r="AS72" i="2"/>
  <c r="AS231" i="2"/>
  <c r="AS227" i="2"/>
  <c r="AS534" i="2"/>
  <c r="AS464" i="2"/>
  <c r="AS653" i="2"/>
  <c r="AS408" i="2"/>
  <c r="AS127" i="2"/>
  <c r="AS113" i="2"/>
  <c r="AS44" i="2"/>
  <c r="AS483" i="2"/>
  <c r="AS229" i="2"/>
  <c r="AS526" i="2"/>
  <c r="AS677" i="2"/>
  <c r="AS291" i="2"/>
  <c r="AS501" i="2"/>
  <c r="AS170" i="2"/>
  <c r="AS559" i="2"/>
  <c r="AS376" i="2"/>
  <c r="AS124" i="2"/>
  <c r="AS146" i="2"/>
  <c r="AS293" i="2"/>
  <c r="AS325" i="2"/>
  <c r="AS523" i="2"/>
  <c r="AS211" i="2"/>
  <c r="AS552" i="2"/>
  <c r="AS666" i="2"/>
  <c r="AS537" i="2"/>
  <c r="AS275" i="2"/>
  <c r="AS612" i="2"/>
  <c r="AS140" i="2"/>
  <c r="AS106" i="2"/>
  <c r="AS516" i="2"/>
  <c r="AS685" i="2"/>
  <c r="AS676" i="2"/>
  <c r="AS36" i="2"/>
  <c r="AS167" i="2"/>
  <c r="AS497" i="2"/>
  <c r="AS633" i="2"/>
  <c r="AS142" i="2"/>
  <c r="AS58" i="2"/>
  <c r="AS144" i="2"/>
  <c r="AS253" i="2"/>
  <c r="AS379" i="2"/>
  <c r="AS218" i="2"/>
  <c r="AS187" i="2"/>
  <c r="AS329" i="2"/>
  <c r="AS359" i="2"/>
  <c r="AS282" i="2"/>
  <c r="AS615" i="2"/>
  <c r="AS116" i="2"/>
  <c r="AS531" i="2"/>
  <c r="AS698" i="2"/>
  <c r="AS667" i="2"/>
  <c r="AS397" i="2"/>
  <c r="AS201" i="2"/>
  <c r="AS596" i="2"/>
  <c r="AS380" i="2"/>
  <c r="AS579" i="2"/>
  <c r="AS540" i="2"/>
  <c r="AS367" i="2"/>
  <c r="AS296" i="2"/>
  <c r="AS513" i="2"/>
  <c r="AS370" i="2"/>
  <c r="AS647" i="2"/>
  <c r="AS351" i="2"/>
  <c r="AS323" i="2"/>
  <c r="AS180" i="2"/>
  <c r="AS510" i="2"/>
  <c r="AS318" i="2"/>
  <c r="AS553" i="2"/>
  <c r="AS121" i="2"/>
  <c r="AS378" i="2"/>
  <c r="AS306" i="2"/>
  <c r="AS393" i="2"/>
  <c r="AS406" i="2"/>
  <c r="AS594" i="2"/>
  <c r="AS190" i="2"/>
  <c r="AS636" i="2"/>
  <c r="AS32" i="2"/>
  <c r="AS581" i="2"/>
  <c r="AS486" i="2"/>
  <c r="AS476" i="2"/>
  <c r="AS297" i="2"/>
  <c r="AS650" i="2"/>
  <c r="AS263" i="2"/>
  <c r="AS61" i="2"/>
  <c r="AS90" i="2"/>
  <c r="AS153" i="2"/>
  <c r="AS687" i="2"/>
  <c r="AS543" i="2"/>
  <c r="AS34" i="2"/>
  <c r="AS644" i="2"/>
  <c r="AS305" i="2"/>
  <c r="AS689" i="2"/>
  <c r="AS681" i="2"/>
  <c r="AS361" i="2"/>
  <c r="AS660" i="2"/>
  <c r="AS57" i="2"/>
  <c r="AS658" i="2"/>
  <c r="AS474" i="2"/>
  <c r="AS69" i="2"/>
  <c r="AS343" i="2"/>
  <c r="AS538" i="2"/>
  <c r="AS402" i="2"/>
  <c r="AS429" i="2"/>
  <c r="AS533" i="2"/>
  <c r="AS200" i="2"/>
  <c r="AS684" i="2"/>
  <c r="AS462" i="2"/>
  <c r="AS196" i="2"/>
  <c r="AS76" i="2"/>
  <c r="AS412" i="2"/>
  <c r="AS148" i="2"/>
  <c r="AS327" i="2"/>
  <c r="AS590" i="2"/>
  <c r="AS237" i="2"/>
  <c r="AS3" i="2"/>
  <c r="AS582" i="2"/>
  <c r="AS203" i="2"/>
  <c r="AS530" i="2"/>
  <c r="AS63" i="2"/>
  <c r="AS589" i="2"/>
  <c r="AS508" i="2"/>
  <c r="AS261" i="2"/>
  <c r="AS399" i="2"/>
  <c r="AS550" i="2"/>
  <c r="AS271" i="2"/>
  <c r="AS98" i="2"/>
  <c r="AS104" i="2"/>
  <c r="AS669" i="2"/>
  <c r="AS693" i="2"/>
  <c r="AS551" i="2"/>
  <c r="AS108" i="2"/>
  <c r="AS607" i="2"/>
  <c r="AS86" i="2"/>
  <c r="AS423" i="2"/>
  <c r="AS131" i="2"/>
  <c r="AS389" i="2"/>
  <c r="AS192" i="2"/>
  <c r="AS254" i="2"/>
  <c r="AS386" i="2"/>
  <c r="AS601" i="2"/>
  <c r="AS347" i="2"/>
  <c r="AS467" i="2"/>
  <c r="AS212" i="2"/>
  <c r="AS604" i="2"/>
  <c r="AS317" i="2"/>
  <c r="AS460" i="2"/>
  <c r="AS135" i="2"/>
  <c r="AS137" i="2"/>
  <c r="AS133" i="2"/>
  <c r="AS657" i="2"/>
  <c r="AS156" i="2"/>
  <c r="AS10" i="2"/>
  <c r="AS171" i="2"/>
  <c r="AS620" i="2"/>
  <c r="AS498" i="2"/>
  <c r="AS561" i="2"/>
  <c r="AS40" i="2"/>
  <c r="AS189" i="2"/>
  <c r="AS206" i="2"/>
  <c r="AS364" i="2"/>
  <c r="AS244" i="2"/>
  <c r="AS333" i="2"/>
  <c r="AS481" i="2"/>
  <c r="AS383" i="2"/>
  <c r="AS555" i="2"/>
  <c r="AS619" i="2"/>
  <c r="AS27" i="2"/>
  <c r="AS655" i="2"/>
  <c r="AS558" i="2"/>
  <c r="AS243" i="2"/>
  <c r="AS328" i="2"/>
  <c r="AS29" i="2"/>
  <c r="AS688" i="2"/>
  <c r="AS416" i="2"/>
  <c r="AS158" i="2"/>
  <c r="AS458" i="2"/>
  <c r="AS314" i="2"/>
  <c r="AS292" i="2"/>
  <c r="AS643" i="2"/>
  <c r="AS114" i="2"/>
  <c r="AS270" i="2"/>
  <c r="AS600" i="2"/>
  <c r="AS43" i="2"/>
  <c r="AS322" i="2"/>
  <c r="AS89" i="2"/>
  <c r="AS269" i="2"/>
  <c r="AS490" i="2"/>
  <c r="AS517" i="2"/>
  <c r="AS289" i="2"/>
  <c r="AS46" i="2"/>
  <c r="AS694" i="2"/>
  <c r="AS109" i="2"/>
  <c r="AS163" i="2"/>
  <c r="AS233" i="2"/>
  <c r="AS251" i="2"/>
  <c r="AS105" i="2"/>
  <c r="AS118" i="2"/>
  <c r="AS75" i="2"/>
  <c r="AS335" i="2"/>
  <c r="AS92" i="2"/>
  <c r="AS185" i="2"/>
  <c r="AS560" i="2"/>
  <c r="AS225" i="2"/>
  <c r="AS506" i="2"/>
  <c r="AS348" i="2"/>
  <c r="AS315" i="2"/>
  <c r="AS682" i="2"/>
  <c r="AS111" i="2"/>
  <c r="AS419" i="2"/>
  <c r="AS539" i="2"/>
  <c r="AS366" i="2"/>
  <c r="AS53" i="2"/>
  <c r="AS608" i="2"/>
  <c r="AS522" i="2"/>
  <c r="AS71" i="2"/>
  <c r="AS182" i="2"/>
  <c r="AS465" i="2"/>
  <c r="AS652" i="2"/>
  <c r="AS461" i="2"/>
  <c r="AS141" i="2"/>
  <c r="AS442" i="2"/>
  <c r="AS16" i="2"/>
  <c r="AS309" i="2"/>
  <c r="AS120" i="2"/>
  <c r="AS654" i="2"/>
  <c r="AS395" i="2"/>
  <c r="AS198" i="2"/>
  <c r="AS456" i="2"/>
  <c r="AS691" i="2"/>
  <c r="AS324" i="2"/>
  <c r="AS77" i="2"/>
  <c r="AS528" i="2"/>
  <c r="AS580" i="2"/>
  <c r="AS574" i="2"/>
  <c r="AS326" i="2"/>
  <c r="AS671" i="2"/>
  <c r="AS166" i="2"/>
  <c r="AS78" i="2"/>
  <c r="AS363" i="2"/>
  <c r="AS662" i="2"/>
  <c r="AS224" i="2"/>
  <c r="AS556" i="2"/>
  <c r="AS115" i="2"/>
  <c r="AS569" i="2"/>
  <c r="AS257" i="2"/>
  <c r="AS176" i="2"/>
  <c r="AS686" i="2"/>
  <c r="AS246" i="2"/>
  <c r="AS255" i="2"/>
  <c r="AS279" i="2"/>
  <c r="AS308" i="2"/>
  <c r="AS186" i="2"/>
  <c r="AS316" i="2"/>
  <c r="AS697" i="2"/>
  <c r="AS311" i="2"/>
  <c r="AS214" i="2"/>
  <c r="AS39" i="2"/>
  <c r="AS248" i="2"/>
  <c r="AS175" i="2"/>
  <c r="AS563" i="2"/>
  <c r="AS404" i="2"/>
  <c r="AS469" i="2"/>
  <c r="AS358" i="2"/>
  <c r="AS502" i="2"/>
  <c r="AS62" i="2"/>
  <c r="AS454" i="2"/>
  <c r="AS300" i="2"/>
  <c r="AS230" i="2"/>
  <c r="AS477" i="2"/>
  <c r="AS174" i="2"/>
  <c r="AS622" i="2"/>
  <c r="AS209" i="2"/>
  <c r="AS128" i="2"/>
  <c r="AS485" i="2"/>
  <c r="AS223" i="2"/>
  <c r="AS125" i="2"/>
  <c r="AS184" i="2"/>
  <c r="AS448" i="2"/>
  <c r="AS614" i="2"/>
  <c r="AS18" i="2"/>
  <c r="AS299" i="2"/>
  <c r="AS571" i="2"/>
  <c r="AS342" i="2"/>
  <c r="AS24" i="2"/>
  <c r="AS586" i="2"/>
  <c r="AS576" i="2"/>
  <c r="AS273" i="2"/>
  <c r="AS208" i="2"/>
  <c r="AS457" i="2"/>
  <c r="AS484" i="2"/>
  <c r="AS661" i="2"/>
  <c r="AS542" i="2"/>
  <c r="AS45" i="2"/>
  <c r="AS145" i="2"/>
  <c r="AS634" i="2"/>
  <c r="AS401" i="2"/>
  <c r="AS8" i="2"/>
  <c r="AS38" i="2"/>
  <c r="AS514" i="2"/>
  <c r="AS675" i="2"/>
  <c r="AS452" i="2"/>
  <c r="AS55" i="2"/>
  <c r="AS420" i="2"/>
  <c r="AS48" i="2"/>
  <c r="AS107" i="2"/>
  <c r="AS390" i="2"/>
  <c r="AS207" i="2"/>
  <c r="AS642" i="2"/>
  <c r="AS369" i="2"/>
  <c r="AS94" i="2"/>
  <c r="AS191" i="2"/>
  <c r="AS592" i="2"/>
  <c r="AS427" i="2"/>
  <c r="AS286" i="2"/>
  <c r="AS134" i="2"/>
  <c r="AS591" i="2"/>
  <c r="AS665" i="2"/>
  <c r="AS221" i="2"/>
  <c r="AS587" i="2"/>
  <c r="AS382" i="2"/>
  <c r="AS319" i="2"/>
  <c r="AS646" i="2"/>
  <c r="AS463" i="2"/>
  <c r="AS330" i="2"/>
  <c r="AS95" i="2"/>
  <c r="AS100" i="2"/>
  <c r="AS499" i="2"/>
  <c r="AS683" i="2"/>
  <c r="AS30" i="2"/>
  <c r="AS91" i="2"/>
  <c r="AS417" i="2"/>
  <c r="AS409" i="2"/>
  <c r="AS444" i="2"/>
  <c r="AS593" i="2"/>
  <c r="AS472" i="2"/>
  <c r="AS35" i="2"/>
  <c r="AS195" i="2"/>
  <c r="AS625" i="2"/>
  <c r="AS130" i="2"/>
  <c r="AS360" i="2"/>
  <c r="AS672" i="2"/>
  <c r="AS489" i="2"/>
  <c r="AS471" i="2"/>
  <c r="AS520" i="2"/>
  <c r="AS373" i="2"/>
  <c r="AS334" i="2"/>
  <c r="AS28" i="2"/>
  <c r="AS15" i="2"/>
  <c r="AS84" i="2"/>
  <c r="AS143" i="2"/>
  <c r="AS668" i="2"/>
  <c r="AS7" i="2"/>
  <c r="AS422" i="2"/>
  <c r="AS565" i="2"/>
  <c r="AS381" i="2"/>
  <c r="AS396" i="2"/>
  <c r="AS505" i="2"/>
  <c r="AS202" i="2"/>
  <c r="AS478" i="2"/>
  <c r="AS178" i="2"/>
  <c r="AS70" i="2"/>
  <c r="AS606" i="2"/>
  <c r="AS74" i="2"/>
  <c r="AS436" i="2"/>
  <c r="AS415" i="2"/>
  <c r="AS168" i="2"/>
  <c r="AS356" i="2"/>
  <c r="AS284" i="2"/>
  <c r="AS97" i="2"/>
  <c r="AS344" i="2"/>
  <c r="AS603" i="2"/>
  <c r="AS562" i="2"/>
  <c r="AS155" i="2"/>
  <c r="AS117" i="2"/>
  <c r="AS495" i="2"/>
  <c r="AS599" i="2"/>
  <c r="AS568" i="2"/>
  <c r="AS4" i="2"/>
  <c r="AS639" i="2"/>
  <c r="AS663" i="2"/>
  <c r="AS112" i="2"/>
  <c r="AS518" i="2"/>
  <c r="AS645" i="2"/>
  <c r="AS585" i="2"/>
  <c r="AS673" i="2"/>
  <c r="AS545" i="2"/>
  <c r="AS529" i="2"/>
  <c r="AS509" i="2"/>
  <c r="AS346" i="2"/>
  <c r="AS630" i="2"/>
  <c r="AS532" i="2"/>
  <c r="AS181" i="2"/>
  <c r="AS245" i="2"/>
  <c r="AS541" i="2"/>
  <c r="AS220" i="2"/>
  <c r="AS503" i="2"/>
  <c r="AS160" i="2"/>
  <c r="AS132" i="2"/>
  <c r="AS577" i="2"/>
  <c r="AS20" i="2"/>
  <c r="AS624" i="2"/>
  <c r="AS411" i="2"/>
  <c r="AS353" i="2"/>
  <c r="AS664" i="2"/>
  <c r="AS56" i="2"/>
  <c r="AS375" i="2"/>
  <c r="AS611" i="2"/>
  <c r="AS641" i="2"/>
  <c r="AS204" i="2"/>
  <c r="AS573" i="2"/>
  <c r="AS632" i="2"/>
  <c r="AS298" i="2"/>
  <c r="AS352" i="2"/>
  <c r="AS341" i="2"/>
  <c r="AS617" i="2"/>
  <c r="AS377" i="2"/>
  <c r="AS610" i="2"/>
  <c r="AS307" i="2"/>
  <c r="AS295" i="2"/>
  <c r="AS446" i="2"/>
  <c r="AS355" i="2"/>
  <c r="AS41" i="2"/>
  <c r="AS674" i="2"/>
  <c r="AS350" i="2"/>
  <c r="AS99" i="2"/>
  <c r="AS236" i="2"/>
  <c r="AS391" i="2"/>
  <c r="AS232" i="2"/>
  <c r="AS450" i="2"/>
  <c r="AS217" i="2"/>
  <c r="AS453" i="2"/>
  <c r="AS150" i="2"/>
  <c r="AS512" i="2"/>
  <c r="AS147" i="2"/>
  <c r="AS283" i="2"/>
  <c r="AS179" i="2"/>
  <c r="AS692" i="2"/>
  <c r="AS183" i="2"/>
  <c r="AS256" i="2"/>
  <c r="AS421" i="2"/>
  <c r="AS59" i="2"/>
  <c r="AS67" i="2"/>
  <c r="AS199" i="2"/>
  <c r="AS425" i="2"/>
  <c r="AS87" i="2"/>
  <c r="AS258" i="2"/>
  <c r="AS696" i="2"/>
  <c r="AS431" i="2"/>
  <c r="AS635" i="2"/>
  <c r="AS567" i="2"/>
  <c r="AS699" i="2"/>
  <c r="AS13" i="2"/>
  <c r="AS480" i="2"/>
  <c r="AS21" i="2"/>
  <c r="AS162" i="2"/>
  <c r="AS96" i="2"/>
  <c r="AS197" i="2"/>
  <c r="AS49" i="2"/>
  <c r="AS73" i="2"/>
  <c r="AS362" i="2"/>
  <c r="AS33" i="2"/>
  <c r="AS65" i="2"/>
  <c r="AS524" i="2"/>
  <c r="AS281" i="2"/>
  <c r="AS302" i="2"/>
  <c r="AS511" i="2"/>
  <c r="AS26" i="2"/>
  <c r="AS638" i="2"/>
  <c r="AS507" i="2"/>
  <c r="C765" i="6847"/>
  <c r="H11" i="7056"/>
  <c r="C766" i="6847" l="1"/>
  <c r="H15" i="7056"/>
  <c r="AT168" i="2" s="1"/>
  <c r="AT25" i="2"/>
  <c r="AT61" i="2"/>
  <c r="AT90" i="2"/>
  <c r="AT69" i="2"/>
  <c r="AT483" i="2"/>
  <c r="AT67" i="2"/>
  <c r="AT122" i="2"/>
  <c r="AT4" i="2"/>
  <c r="AT366" i="2"/>
  <c r="AT23" i="2"/>
  <c r="AT211" i="2"/>
  <c r="AT443" i="2"/>
  <c r="AT197" i="2"/>
  <c r="AT270" i="2"/>
  <c r="AT292" i="2"/>
  <c r="AT290" i="2"/>
  <c r="AT655" i="2"/>
  <c r="AT99" i="2"/>
  <c r="AT160" i="2"/>
  <c r="AT154" i="2"/>
  <c r="AT256" i="2"/>
  <c r="AT473" i="2"/>
  <c r="AT620" i="2"/>
  <c r="AT470" i="2"/>
  <c r="AT628" i="2"/>
  <c r="AT76" i="2"/>
  <c r="AT384" i="2"/>
  <c r="AT86" i="2"/>
  <c r="AT605" i="2"/>
  <c r="AT24" i="2"/>
  <c r="AT376" i="2"/>
  <c r="AT81" i="2"/>
  <c r="AT39" i="2"/>
  <c r="AT394" i="2"/>
  <c r="AT267" i="2"/>
  <c r="AT345" i="2"/>
  <c r="AT523" i="2"/>
  <c r="AT566" i="2"/>
  <c r="AT299" i="2"/>
  <c r="AT456" i="2"/>
  <c r="AT448" i="2"/>
  <c r="AT625" i="2"/>
  <c r="AT516" i="2"/>
  <c r="AT641" i="2"/>
  <c r="AT646" i="2"/>
  <c r="AT540" i="2"/>
  <c r="AT163" i="2"/>
  <c r="AT508" i="2"/>
  <c r="AT416" i="2"/>
  <c r="AT117" i="2"/>
  <c r="AT358" i="2"/>
  <c r="AT119" i="2"/>
  <c r="AT118" i="2"/>
  <c r="AT145" i="2"/>
  <c r="AT609" i="2"/>
  <c r="AT260" i="2"/>
  <c r="AT377" i="2"/>
  <c r="AT212" i="2"/>
  <c r="AT592" i="2"/>
  <c r="AT700" i="2"/>
  <c r="AT362" i="2"/>
  <c r="AT187" i="2"/>
  <c r="AT135" i="2"/>
  <c r="AT13" i="2"/>
  <c r="AT576" i="2"/>
  <c r="AT208" i="2"/>
  <c r="AT682" i="2"/>
  <c r="AT131" i="2"/>
  <c r="AT27" i="2"/>
  <c r="AT596" i="2"/>
  <c r="AT226" i="2"/>
  <c r="AT686" i="2"/>
  <c r="AT225" i="2"/>
  <c r="AT469" i="2"/>
  <c r="AT534" i="2"/>
  <c r="AT451" i="2"/>
  <c r="AT542" i="2"/>
  <c r="AT249" i="2"/>
  <c r="AT17" i="2"/>
  <c r="AT461" i="2"/>
  <c r="AT140" i="2"/>
  <c r="AT236" i="2"/>
  <c r="AT661" i="2"/>
  <c r="AT56" i="2"/>
  <c r="AT159" i="2"/>
  <c r="AT554" i="2"/>
  <c r="AT403" i="2"/>
  <c r="AT683" i="2"/>
  <c r="AT454" i="2"/>
  <c r="AT452" i="2"/>
  <c r="AT601" i="2"/>
  <c r="AT453" i="2"/>
  <c r="AT656" i="2"/>
  <c r="AT243" i="2"/>
  <c r="AT186" i="2"/>
  <c r="AT475" i="2"/>
  <c r="AT406" i="2"/>
  <c r="AT593" i="2"/>
  <c r="AT293" i="2"/>
  <c r="AT668" i="2"/>
  <c r="AT396" i="2"/>
  <c r="AT503" i="2"/>
  <c r="AT152" i="2"/>
  <c r="AT194" i="2"/>
  <c r="AT331" i="2"/>
  <c r="AT305" i="2"/>
  <c r="AT630" i="2"/>
  <c r="AT375" i="2"/>
  <c r="AT395" i="2"/>
  <c r="AT482" i="2"/>
  <c r="AT368" i="2"/>
  <c r="AT191" i="2"/>
  <c r="AT673" i="2"/>
  <c r="AT650" i="2"/>
  <c r="AT318" i="2"/>
  <c r="AT247" i="2"/>
  <c r="AT587" i="2"/>
  <c r="AT629" i="2"/>
  <c r="AT520" i="2"/>
  <c r="AT72" i="2"/>
  <c r="AT449" i="2"/>
  <c r="AT509" i="2"/>
  <c r="AT121" i="2"/>
  <c r="AT55" i="2"/>
  <c r="AT266" i="2"/>
  <c r="AT546" i="2"/>
  <c r="AT547" i="2"/>
  <c r="AT472" i="2"/>
  <c r="AT8" i="2"/>
  <c r="AT139" i="2"/>
  <c r="AT183" i="2"/>
  <c r="AT560" i="2"/>
  <c r="AT651" i="2"/>
  <c r="AT493" i="2"/>
  <c r="AT571" i="2"/>
  <c r="AT242" i="2"/>
  <c r="AT311" i="2"/>
  <c r="AT289" i="2"/>
  <c r="AT420" i="2"/>
  <c r="AT132" i="2"/>
  <c r="AT177" i="2"/>
  <c r="AT607" i="2"/>
  <c r="AT237" i="2"/>
  <c r="AT42" i="2"/>
  <c r="AT490" i="2"/>
  <c r="AT479" i="2"/>
  <c r="AT467" i="2"/>
  <c r="AT343" i="2"/>
  <c r="AT463" i="2"/>
  <c r="AT21" i="2"/>
  <c r="AT399" i="2"/>
  <c r="AT519" i="2"/>
  <c r="AT175" i="2"/>
  <c r="AT102" i="2"/>
  <c r="AT426" i="2"/>
  <c r="AT489" i="2"/>
  <c r="AT670" i="2"/>
  <c r="AT608" i="2"/>
  <c r="AT195" i="2"/>
  <c r="AT354" i="2"/>
  <c r="AT235" i="2"/>
  <c r="AT697" i="2"/>
  <c r="AT334" i="2"/>
  <c r="AT116" i="2"/>
  <c r="AT502" i="2"/>
  <c r="AT304" i="2"/>
  <c r="AT591" i="2"/>
  <c r="AT380" i="2"/>
  <c r="AT559" i="2"/>
  <c r="AT308" i="2"/>
  <c r="AT349" i="2"/>
  <c r="AT488" i="2"/>
  <c r="AT234" i="2"/>
  <c r="AT398" i="2"/>
  <c r="AT218" i="2"/>
  <c r="AT156" i="2"/>
  <c r="AT275" i="2"/>
  <c r="AT29" i="2"/>
  <c r="AT70" i="2"/>
  <c r="AT485" i="2"/>
  <c r="AT310" i="2"/>
  <c r="AT171" i="2"/>
  <c r="AT124" i="2"/>
  <c r="AT282" i="2"/>
  <c r="AT515" i="2"/>
  <c r="AT51" i="2"/>
  <c r="AT321" i="2"/>
  <c r="AT633" i="2"/>
  <c r="AT347" i="2"/>
  <c r="AT302" i="2"/>
  <c r="AT108" i="2"/>
  <c r="AT250" i="2"/>
  <c r="AT611" i="2"/>
  <c r="AT510" i="2"/>
  <c r="AT522" i="2"/>
  <c r="AT149" i="2"/>
  <c r="AT528" i="2"/>
  <c r="AT189" i="2"/>
  <c r="AT82" i="2"/>
  <c r="AT385" i="2"/>
  <c r="AT477" i="2"/>
  <c r="AT64" i="2"/>
  <c r="AT512" i="2"/>
  <c r="AT551" i="2"/>
  <c r="AT495" i="2"/>
  <c r="AT635" i="2"/>
  <c r="AT101" i="2"/>
  <c r="AT389" i="2"/>
  <c r="AT148" i="2"/>
  <c r="AT658" i="2"/>
  <c r="AT692" i="2"/>
  <c r="AT196" i="2"/>
  <c r="AT190" i="2"/>
  <c r="AT431" i="2"/>
  <c r="AT38" i="2"/>
  <c r="AT501" i="2"/>
  <c r="AT109" i="2"/>
  <c r="AT126" i="2"/>
  <c r="AT669" i="2"/>
  <c r="AT320" i="2"/>
  <c r="AT80" i="2"/>
  <c r="AT491" i="2"/>
  <c r="AT30" i="2"/>
  <c r="AT295" i="2"/>
  <c r="AT621" i="2"/>
  <c r="AT6" i="2"/>
  <c r="T6" i="2" s="1"/>
  <c r="AT486" i="2"/>
  <c r="AT96" i="2"/>
  <c r="AT63" i="2"/>
  <c r="AT411" i="2"/>
  <c r="AT563" i="2"/>
  <c r="AT350" i="2"/>
  <c r="AT679" i="2"/>
  <c r="AT26" i="2"/>
  <c r="AT146" i="2"/>
  <c r="AT680" i="2"/>
  <c r="AT245" i="2"/>
  <c r="AT556" i="2"/>
  <c r="AT252" i="2"/>
  <c r="AT419" i="2"/>
  <c r="AT277" i="2"/>
  <c r="AT161" i="2"/>
  <c r="AT239" i="2"/>
  <c r="AT230" i="2"/>
  <c r="AT531" i="2"/>
  <c r="AT283" i="2"/>
  <c r="AT604" i="2"/>
  <c r="AT20" i="2"/>
  <c r="AT552" i="2"/>
  <c r="AT677" i="2"/>
  <c r="AT415" i="2"/>
  <c r="AT391" i="2"/>
  <c r="AT356" i="2"/>
  <c r="AT319" i="2"/>
  <c r="AT417" i="2"/>
  <c r="AT615" i="2"/>
  <c r="AT462" i="2"/>
  <c r="AT53" i="2"/>
  <c r="AT660" i="2"/>
  <c r="AT435" i="2"/>
  <c r="AT690" i="2"/>
  <c r="AT653" i="2"/>
  <c r="AT18" i="2"/>
  <c r="AT264" i="2"/>
  <c r="AT106" i="2"/>
  <c r="AT578" i="2"/>
  <c r="AT125" i="2"/>
  <c r="AT645" i="2"/>
  <c r="AT104" i="2"/>
  <c r="AT564" i="2"/>
  <c r="AT667" i="2"/>
  <c r="AT95" i="2"/>
  <c r="AT378" i="2"/>
  <c r="AT422" i="2"/>
  <c r="AT405" i="2"/>
  <c r="I15" i="6892"/>
  <c r="G15" i="6892" s="1"/>
  <c r="C15" i="6892" s="1"/>
  <c r="AT84" i="2" l="1"/>
  <c r="AT182" i="2"/>
  <c r="AT447" i="2"/>
  <c r="AT361" i="2"/>
  <c r="AT428" i="2"/>
  <c r="AT536" i="2"/>
  <c r="AT35" i="2"/>
  <c r="AT111" i="2"/>
  <c r="AT133" i="2"/>
  <c r="AT382" i="2"/>
  <c r="AT344" i="2"/>
  <c r="AT15" i="2"/>
  <c r="AT298" i="2"/>
  <c r="AT129" i="2"/>
  <c r="AT91" i="2"/>
  <c r="AT364" i="2"/>
  <c r="AT341" i="2"/>
  <c r="AT500" i="2"/>
  <c r="AT663" i="2"/>
  <c r="AT257" i="2"/>
  <c r="AT374" i="2"/>
  <c r="AT524" i="2"/>
  <c r="AT167" i="2"/>
  <c r="AT83" i="2"/>
  <c r="AT309" i="2"/>
  <c r="AT50" i="2"/>
  <c r="AT612" i="2"/>
  <c r="AT582" i="2"/>
  <c r="AT543" i="2"/>
  <c r="AT306" i="2"/>
  <c r="AT572" i="2"/>
  <c r="AT518" i="2"/>
  <c r="AT314" i="2"/>
  <c r="AT506" i="2"/>
  <c r="AT326" i="2"/>
  <c r="AT268" i="2"/>
  <c r="AT681" i="2"/>
  <c r="AT87" i="2"/>
  <c r="AT300" i="2"/>
  <c r="AT478" i="2"/>
  <c r="AT600" i="2"/>
  <c r="AT584" i="2"/>
  <c r="AT555" i="2"/>
  <c r="AT409" i="2"/>
  <c r="AT532" i="2"/>
  <c r="AT65" i="2"/>
  <c r="AT610" i="2"/>
  <c r="AT158" i="2"/>
  <c r="AT471" i="2"/>
  <c r="AT262" i="2"/>
  <c r="AT666" i="2"/>
  <c r="AT200" i="2"/>
  <c r="AT202" i="2"/>
  <c r="AT640" i="2"/>
  <c r="AT71" i="2"/>
  <c r="AT674" i="2"/>
  <c r="AT313" i="2"/>
  <c r="AT75" i="2"/>
  <c r="AT216" i="2"/>
  <c r="AT105" i="2"/>
  <c r="AT188" i="2"/>
  <c r="AT434" i="2"/>
  <c r="AT517" i="2"/>
  <c r="AT181" i="2"/>
  <c r="AT530" i="2"/>
  <c r="AT465" i="2"/>
  <c r="AT400" i="2"/>
  <c r="AT638" i="2"/>
  <c r="AT539" i="2"/>
  <c r="AT303" i="2"/>
  <c r="AT421" i="2"/>
  <c r="AT271" i="2"/>
  <c r="AT561" i="2"/>
  <c r="AT529" i="2"/>
  <c r="AT386" i="2"/>
  <c r="AT46" i="2"/>
  <c r="AT141" i="2"/>
  <c r="AT695" i="2"/>
  <c r="AT130" i="2"/>
  <c r="AT492" i="2"/>
  <c r="AT383" i="2"/>
  <c r="AT22" i="2"/>
  <c r="AT52" i="2"/>
  <c r="AT269" i="2"/>
  <c r="AT332" i="2"/>
  <c r="AT408" i="2"/>
  <c r="AT180" i="2"/>
  <c r="AT672" i="2"/>
  <c r="AT652" i="2"/>
  <c r="AT198" i="2"/>
  <c r="AT654" i="2"/>
  <c r="AT97" i="2"/>
  <c r="AT340" i="2"/>
  <c r="AT511" i="2"/>
  <c r="AT363" i="2"/>
  <c r="AT613" i="2"/>
  <c r="AT684" i="2"/>
  <c r="AT387" i="2"/>
  <c r="AT10" i="2"/>
  <c r="U10" i="2" s="1"/>
  <c r="AT480" i="2"/>
  <c r="AT616" i="2"/>
  <c r="AT60" i="2"/>
  <c r="AT696" i="2"/>
  <c r="AT657" i="2"/>
  <c r="AT316" i="2"/>
  <c r="AT215" i="2"/>
  <c r="AT644" i="2"/>
  <c r="AT355" i="2"/>
  <c r="AT626" i="2"/>
  <c r="AT127" i="2"/>
  <c r="AT103" i="2"/>
  <c r="AT390" i="2"/>
  <c r="AT505" i="2"/>
  <c r="AT487" i="2"/>
  <c r="AT445" i="2"/>
  <c r="AT537" i="2"/>
  <c r="AT123" i="2"/>
  <c r="AT590" i="2"/>
  <c r="AT288" i="2"/>
  <c r="AT155" i="2"/>
  <c r="AT346" i="2"/>
  <c r="AT199" i="2"/>
  <c r="AT481" i="2"/>
  <c r="AT372" i="2"/>
  <c r="AT254" i="2"/>
  <c r="AT273" i="2"/>
  <c r="AT37" i="2"/>
  <c r="AT11" i="2"/>
  <c r="AT484" i="2"/>
  <c r="AT280" i="2"/>
  <c r="AT603" i="2"/>
  <c r="AT203" i="2"/>
  <c r="AT206" i="2"/>
  <c r="AT699" i="2"/>
  <c r="AT558" i="2"/>
  <c r="AT521" i="2"/>
  <c r="AT112" i="2"/>
  <c r="AT179" i="2"/>
  <c r="AT371" i="2"/>
  <c r="AT338" i="2"/>
  <c r="AT643" i="2"/>
  <c r="AT54" i="2"/>
  <c r="AT577" i="2"/>
  <c r="AT228" i="2"/>
  <c r="AT688" i="2"/>
  <c r="AT570" i="2"/>
  <c r="AT676" i="2"/>
  <c r="AT594" i="2"/>
  <c r="AT597" i="2"/>
  <c r="AT164" i="2"/>
  <c r="AT107" i="2"/>
  <c r="AT12" i="2"/>
  <c r="AT301" i="2"/>
  <c r="AT327" i="2"/>
  <c r="AT325" i="2"/>
  <c r="AT153" i="2"/>
  <c r="AT647" i="2"/>
  <c r="AT204" i="2"/>
  <c r="AT134" i="2"/>
  <c r="AT404" i="2"/>
  <c r="AT291" i="2"/>
  <c r="AT231" i="2"/>
  <c r="AT691" i="2"/>
  <c r="AT568" i="2"/>
  <c r="AT430" i="2"/>
  <c r="AT192" i="2"/>
  <c r="AT34" i="2"/>
  <c r="AT359" i="2"/>
  <c r="AT48" i="2"/>
  <c r="AT642" i="2"/>
  <c r="AT220" i="2"/>
  <c r="AT624" i="2"/>
  <c r="AT88" i="2"/>
  <c r="AT233" i="2"/>
  <c r="AT549" i="2"/>
  <c r="AT297" i="2"/>
  <c r="AT637" i="2"/>
  <c r="AT370" i="2"/>
  <c r="AT253" i="2"/>
  <c r="AT41" i="2"/>
  <c r="AT649" i="2"/>
  <c r="AT178" i="2"/>
  <c r="AT414" i="2"/>
  <c r="AT14" i="2"/>
  <c r="AT58" i="2"/>
  <c r="AT138" i="2"/>
  <c r="AT193" i="2"/>
  <c r="AT286" i="2"/>
  <c r="AT174" i="2"/>
  <c r="AT573" i="2"/>
  <c r="AT238" i="2"/>
  <c r="AT223" i="2"/>
  <c r="AT114" i="2"/>
  <c r="AT427" i="2"/>
  <c r="AT296" i="2"/>
  <c r="AT185" i="2"/>
  <c r="AT662" i="2"/>
  <c r="AT468" i="2"/>
  <c r="AT59" i="2"/>
  <c r="AT150" i="2"/>
  <c r="AT166" i="2"/>
  <c r="AT248" i="2"/>
  <c r="AT631" i="2"/>
  <c r="AT442" i="2"/>
  <c r="AT201" i="2"/>
  <c r="AT567" i="2"/>
  <c r="AT128" i="2"/>
  <c r="AT147" i="2"/>
  <c r="AT43" i="2"/>
  <c r="AT330" i="2"/>
  <c r="AT336" i="2"/>
  <c r="AT599" i="2"/>
  <c r="AT598" i="2"/>
  <c r="AT588" i="2"/>
  <c r="AT429" i="2"/>
  <c r="AT176" i="2"/>
  <c r="AT165" i="2"/>
  <c r="AT497" i="2"/>
  <c r="AT170" i="2"/>
  <c r="AT535" i="2"/>
  <c r="AT113" i="2"/>
  <c r="AT62" i="2"/>
  <c r="AT513" i="2"/>
  <c r="AT317" i="2"/>
  <c r="AT328" i="2"/>
  <c r="AT365" i="2"/>
  <c r="AT648" i="2"/>
  <c r="AT459" i="2"/>
  <c r="AT255" i="2"/>
  <c r="AT446" i="2"/>
  <c r="AT678" i="2"/>
  <c r="AT115" i="2"/>
  <c r="AT689" i="2"/>
  <c r="AT40" i="2"/>
  <c r="AT425" i="2"/>
  <c r="AT586" i="2"/>
  <c r="AT110" i="2"/>
  <c r="AT157" i="2"/>
  <c r="AT45" i="2"/>
  <c r="AT352" i="2"/>
  <c r="AT312" i="2"/>
  <c r="AT671" i="2"/>
  <c r="AT144" i="2"/>
  <c r="AT619" i="2"/>
  <c r="AT602" i="2"/>
  <c r="AT464" i="2"/>
  <c r="AT499" i="2"/>
  <c r="AT659" i="2"/>
  <c r="AT324" i="2"/>
  <c r="AT74" i="2"/>
  <c r="AT614" i="2"/>
  <c r="AT323" i="2"/>
  <c r="AT232" i="2"/>
  <c r="AT143" i="2"/>
  <c r="AT173" i="2"/>
  <c r="AT474" i="2"/>
  <c r="AT209" i="2"/>
  <c r="AT205" i="2"/>
  <c r="AT388" i="2"/>
  <c r="AT557" i="2"/>
  <c r="AT137" i="2"/>
  <c r="AT221" i="2"/>
  <c r="AT258" i="2"/>
  <c r="AT251" i="2"/>
  <c r="AT339" i="2"/>
  <c r="AT98" i="2"/>
  <c r="AT7" i="2"/>
  <c r="AT698" i="2"/>
  <c r="AT5" i="2"/>
  <c r="AT418" i="2"/>
  <c r="AT423" i="2"/>
  <c r="AT541" i="2"/>
  <c r="AT120" i="2"/>
  <c r="AT569" i="2"/>
  <c r="AT538" i="2"/>
  <c r="AT31" i="2"/>
  <c r="AT504" i="2"/>
  <c r="AT210" i="2"/>
  <c r="AT580" i="2"/>
  <c r="AT357" i="2"/>
  <c r="AT184" i="2"/>
  <c r="AT28" i="2"/>
  <c r="AT687" i="2"/>
  <c r="AT353" i="2"/>
  <c r="AT525" i="2"/>
  <c r="AT335" i="2"/>
  <c r="AT545" i="2"/>
  <c r="AT94" i="2"/>
  <c r="AT162" i="2"/>
  <c r="AT36" i="2"/>
  <c r="AT33" i="2"/>
  <c r="AT44" i="2"/>
  <c r="AT476" i="2"/>
  <c r="AT213" i="2"/>
  <c r="AT66" i="2"/>
  <c r="AT397" i="2"/>
  <c r="AT279" i="2"/>
  <c r="AT246" i="2"/>
  <c r="AT550" i="2"/>
  <c r="AT263" i="2"/>
  <c r="AT333" i="2"/>
  <c r="AT639" i="2"/>
  <c r="AT424" i="2"/>
  <c r="AT244" i="2"/>
  <c r="AT583" i="2"/>
  <c r="AT261" i="2"/>
  <c r="AT450" i="2"/>
  <c r="AT617" i="2"/>
  <c r="AT169" i="2"/>
  <c r="AT627" i="2"/>
  <c r="AT100" i="2"/>
  <c r="AT207" i="2"/>
  <c r="AT579" i="2"/>
  <c r="AT322" i="2"/>
  <c r="AT401" i="2"/>
  <c r="AT544" i="2"/>
  <c r="AT693" i="2"/>
  <c r="AT381" i="2"/>
  <c r="AT455" i="2"/>
  <c r="AT78" i="2"/>
  <c r="AT606" i="2"/>
  <c r="AT589" i="2"/>
  <c r="AT432" i="2"/>
  <c r="AT136" i="2"/>
  <c r="AT73" i="2"/>
  <c r="AT89" i="2"/>
  <c r="AT227" i="2"/>
  <c r="AT574" i="2"/>
  <c r="AT685" i="2"/>
  <c r="AT407" i="2"/>
  <c r="AT410" i="2"/>
  <c r="AT329" i="2"/>
  <c r="AT294" i="2"/>
  <c r="AT457" i="2"/>
  <c r="AT241" i="2"/>
  <c r="AT285" i="2"/>
  <c r="AT229" i="2"/>
  <c r="AT533" i="2"/>
  <c r="AT665" i="2"/>
  <c r="AT412" i="2"/>
  <c r="AT274" i="2"/>
  <c r="AT93" i="2"/>
  <c r="AT79" i="2"/>
  <c r="AT373" i="2"/>
  <c r="AT142" i="2"/>
  <c r="AT379" i="2"/>
  <c r="AT307" i="2"/>
  <c r="AT272" i="2"/>
  <c r="AT623" i="2"/>
  <c r="AT68" i="2"/>
  <c r="AT526" i="2"/>
  <c r="AT57" i="2"/>
  <c r="AT342" i="2"/>
  <c r="AT565" i="2"/>
  <c r="AT224" i="2"/>
  <c r="AT466" i="2"/>
  <c r="AT92" i="2"/>
  <c r="AT315" i="2"/>
  <c r="AT217" i="2"/>
  <c r="AT360" i="2"/>
  <c r="AT47" i="2"/>
  <c r="AT151" i="2"/>
  <c r="AT527" i="2"/>
  <c r="AT585" i="2"/>
  <c r="AT348" i="2"/>
  <c r="AT436" i="2"/>
  <c r="AT496" i="2"/>
  <c r="AT444" i="2"/>
  <c r="AT19" i="2"/>
  <c r="AT49" i="2"/>
  <c r="AT694" i="2"/>
  <c r="AT458" i="2"/>
  <c r="AT498" i="2"/>
  <c r="AT514" i="2"/>
  <c r="AT284" i="2"/>
  <c r="AT636" i="2"/>
  <c r="AT281" i="2"/>
  <c r="AT278" i="2"/>
  <c r="AT222" i="2"/>
  <c r="AT664" i="2"/>
  <c r="AT367" i="2"/>
  <c r="AT16" i="2"/>
  <c r="AT562" i="2"/>
  <c r="AT392" i="2"/>
  <c r="AT507" i="2"/>
  <c r="AT675" i="2"/>
  <c r="AT553" i="2"/>
  <c r="AT77" i="2"/>
  <c r="AT393" i="2"/>
  <c r="AT351" i="2"/>
  <c r="AT337" i="2"/>
  <c r="AT402" i="2"/>
  <c r="AT632" i="2"/>
  <c r="AT240" i="2"/>
  <c r="AT618" i="2"/>
  <c r="AT214" i="2"/>
  <c r="AT85" i="2"/>
  <c r="AT595" i="2"/>
  <c r="AT634" i="2"/>
  <c r="AT622" i="2"/>
  <c r="AT369" i="2"/>
  <c r="AT460" i="2"/>
  <c r="AT548" i="2"/>
  <c r="AT287" i="2"/>
  <c r="AT413" i="2"/>
  <c r="AT9" i="2"/>
  <c r="AT575" i="2"/>
  <c r="AT433" i="2"/>
  <c r="AT581" i="2"/>
  <c r="U6" i="2"/>
  <c r="E6" i="2" s="1"/>
  <c r="AX6" i="2"/>
  <c r="C767" i="6847"/>
  <c r="AU12" i="7063"/>
  <c r="AX10" i="2" l="1"/>
  <c r="T10" i="2"/>
  <c r="E10" i="2" s="1"/>
  <c r="H44" i="6892"/>
  <c r="G44" i="6892" s="1"/>
  <c r="C44" i="6892" s="1"/>
  <c r="C768" i="6847"/>
  <c r="AU13" i="7063"/>
  <c r="C769" i="6847" l="1"/>
  <c r="AU15" i="7063"/>
  <c r="AU38" i="2" l="1"/>
  <c r="C770" i="6847"/>
  <c r="AU23" i="7063"/>
  <c r="C771" i="6847" l="1"/>
  <c r="AU26" i="7063"/>
  <c r="C772" i="6847" l="1"/>
  <c r="AU27" i="7063"/>
  <c r="C773" i="6847" l="1"/>
  <c r="AU30" i="7063"/>
  <c r="C774" i="6847" l="1"/>
  <c r="AU31" i="7063"/>
  <c r="C775" i="6847" l="1"/>
  <c r="AU32" i="7063"/>
  <c r="C776" i="6847" l="1"/>
  <c r="AU33" i="7063"/>
  <c r="C777" i="6847" l="1"/>
  <c r="AU35" i="7063"/>
  <c r="C778" i="6847" l="1"/>
  <c r="AU36" i="7063"/>
  <c r="AU105" i="2" l="1"/>
  <c r="AU5" i="2"/>
  <c r="AU42" i="2"/>
  <c r="AU580" i="2"/>
  <c r="AU4" i="2"/>
  <c r="AU520" i="2"/>
  <c r="AU523" i="2"/>
  <c r="AU39" i="2"/>
  <c r="AU526" i="2"/>
  <c r="AU13" i="2"/>
  <c r="AU305" i="2"/>
  <c r="AU676" i="2"/>
  <c r="AU623" i="2"/>
  <c r="AU389" i="2"/>
  <c r="AU637" i="2"/>
  <c r="AU250" i="2"/>
  <c r="AU60" i="2"/>
  <c r="AU144" i="2"/>
  <c r="AU44" i="2"/>
  <c r="AU399" i="2"/>
  <c r="AU142" i="2"/>
  <c r="AU291" i="2"/>
  <c r="AU488" i="2"/>
  <c r="AU15" i="2"/>
  <c r="AU30" i="2"/>
  <c r="AU363" i="2"/>
  <c r="AU486" i="2"/>
  <c r="AU448" i="2"/>
  <c r="AU394" i="2"/>
  <c r="AU151" i="2"/>
  <c r="AU548" i="2"/>
  <c r="AU571" i="2"/>
  <c r="AU131" i="2"/>
  <c r="AU169" i="2"/>
  <c r="AU408" i="2"/>
  <c r="AU342" i="2"/>
  <c r="AU521" i="2"/>
  <c r="AU443" i="2"/>
  <c r="AU404" i="2"/>
  <c r="AU700" i="2"/>
  <c r="AU210" i="2"/>
  <c r="AU103" i="2"/>
  <c r="AU640" i="2"/>
  <c r="AU512" i="2"/>
  <c r="AU185" i="2"/>
  <c r="AU376" i="2"/>
  <c r="AU66" i="2"/>
  <c r="AU349" i="2"/>
  <c r="AU100" i="2"/>
  <c r="AU213" i="2"/>
  <c r="AU388" i="2"/>
  <c r="AU658" i="2"/>
  <c r="AU340" i="2"/>
  <c r="AU352" i="2"/>
  <c r="AU301" i="2"/>
  <c r="AU630" i="2"/>
  <c r="AU566" i="2"/>
  <c r="AU231" i="2"/>
  <c r="AU303" i="2"/>
  <c r="AU417" i="2"/>
  <c r="AU617" i="2"/>
  <c r="AU307" i="2"/>
  <c r="AU378" i="2"/>
  <c r="AU258" i="2"/>
  <c r="AU356" i="2"/>
  <c r="AU192" i="2"/>
  <c r="AU603" i="2"/>
  <c r="AU482" i="2"/>
  <c r="AU431" i="2"/>
  <c r="AU547" i="2"/>
  <c r="AU226" i="2"/>
  <c r="AU119" i="2"/>
  <c r="AU211" i="2"/>
  <c r="AU195" i="2"/>
  <c r="AU531" i="2"/>
  <c r="AU427" i="2"/>
  <c r="AU64" i="2"/>
  <c r="AU454" i="2"/>
  <c r="AU283" i="2"/>
  <c r="AU532" i="2"/>
  <c r="AU208" i="2"/>
  <c r="AU655" i="2"/>
  <c r="AU592" i="2"/>
  <c r="AU236" i="2"/>
  <c r="AU253" i="2"/>
  <c r="AU509" i="2"/>
  <c r="AU18" i="2"/>
  <c r="AU401" i="2"/>
  <c r="AU670" i="2"/>
  <c r="AU362" i="2"/>
  <c r="AU242" i="2"/>
  <c r="AU133" i="2"/>
  <c r="AU673" i="2"/>
  <c r="AU518" i="2"/>
  <c r="AU163" i="2"/>
  <c r="AU432" i="2"/>
  <c r="AU9" i="2"/>
  <c r="AU504" i="2"/>
  <c r="AU186" i="2"/>
  <c r="AU327" i="2"/>
  <c r="AU187" i="2"/>
  <c r="AU403" i="2"/>
  <c r="AU527" i="2"/>
  <c r="AU677" i="2"/>
  <c r="AU41" i="2"/>
  <c r="AU539" i="2"/>
  <c r="AU262" i="2"/>
  <c r="AU147" i="2"/>
  <c r="AU479" i="2"/>
  <c r="AU680" i="2"/>
  <c r="AU49" i="2"/>
  <c r="AU667" i="2"/>
  <c r="AU181" i="2"/>
  <c r="AU332" i="2"/>
  <c r="AU319" i="2"/>
  <c r="AU271" i="2"/>
  <c r="AU652" i="2"/>
  <c r="AU585" i="2"/>
  <c r="AU421" i="2"/>
  <c r="AU538" i="2"/>
  <c r="AU412" i="2"/>
  <c r="AU598" i="2"/>
  <c r="AU249" i="2"/>
  <c r="AU684" i="2"/>
  <c r="AU111" i="2"/>
  <c r="AU90" i="2"/>
  <c r="AU604" i="2"/>
  <c r="AU662" i="2"/>
  <c r="AU205" i="2"/>
  <c r="AU651" i="2"/>
  <c r="AU115" i="2"/>
  <c r="AU201" i="2"/>
  <c r="AU50" i="2"/>
  <c r="AU642" i="2"/>
  <c r="AU591" i="2"/>
  <c r="AU436" i="2"/>
  <c r="AU101" i="2"/>
  <c r="AU80" i="2"/>
  <c r="AU465" i="2"/>
  <c r="AU613" i="2"/>
  <c r="AU395" i="2"/>
  <c r="AU166" i="2"/>
  <c r="AU306" i="2"/>
  <c r="AU419" i="2"/>
  <c r="AU168" i="2"/>
  <c r="AU409" i="2"/>
  <c r="AU281" i="2"/>
  <c r="AU596" i="2"/>
  <c r="AU601" i="2"/>
  <c r="AU593" i="2"/>
  <c r="AU348" i="2"/>
  <c r="AU99" i="2"/>
  <c r="AU203" i="2"/>
  <c r="AU63" i="2"/>
  <c r="AU353" i="2"/>
  <c r="AU112" i="2"/>
  <c r="AU588" i="2"/>
  <c r="AU16" i="2"/>
  <c r="AU621" i="2"/>
  <c r="AU92" i="2"/>
  <c r="AU74" i="2"/>
  <c r="AU19" i="2"/>
  <c r="AU686" i="2"/>
  <c r="AU616" i="2"/>
  <c r="AU61" i="2"/>
  <c r="AU435" i="2"/>
  <c r="AU290" i="2"/>
  <c r="AU375" i="2"/>
  <c r="AU572" i="2"/>
  <c r="AU696" i="2"/>
  <c r="AU489" i="2"/>
  <c r="AU232" i="2"/>
  <c r="AU446" i="2"/>
  <c r="AU292" i="2"/>
  <c r="AU420" i="2"/>
  <c r="AU24" i="2"/>
  <c r="AU104" i="2"/>
  <c r="AU177" i="2"/>
  <c r="AU654" i="2"/>
  <c r="AU365" i="2"/>
  <c r="AU23" i="2"/>
  <c r="AU244" i="2"/>
  <c r="AU197" i="2"/>
  <c r="AU390" i="2"/>
  <c r="AU75" i="2"/>
  <c r="AU248" i="2"/>
  <c r="AU542" i="2"/>
  <c r="AU156" i="2"/>
  <c r="AU255" i="2"/>
  <c r="AU620" i="2"/>
  <c r="AU451" i="2"/>
  <c r="AU557" i="2"/>
  <c r="AU567" i="2"/>
  <c r="AU59" i="2"/>
  <c r="AU682" i="2"/>
  <c r="AU138" i="2"/>
  <c r="AU225" i="2"/>
  <c r="AU556" i="2"/>
  <c r="AU298" i="2"/>
  <c r="AU335" i="2"/>
  <c r="AU574" i="2"/>
  <c r="AU459" i="2"/>
  <c r="AU546" i="2"/>
  <c r="AU321" i="2"/>
  <c r="AU140" i="2"/>
  <c r="AU233" i="2"/>
  <c r="AU560" i="2"/>
  <c r="AU551" i="2"/>
  <c r="AU690" i="2"/>
  <c r="AU304" i="2"/>
  <c r="AU337" i="2"/>
  <c r="AU366" i="2"/>
  <c r="AU308" i="2"/>
  <c r="AU384" i="2"/>
  <c r="AU555" i="2"/>
  <c r="AU162" i="2"/>
  <c r="AU661" i="2"/>
  <c r="AU434" i="2"/>
  <c r="AU110" i="2"/>
  <c r="AU553" i="2"/>
  <c r="AU257" i="2"/>
  <c r="AU589" i="2"/>
  <c r="AU43" i="2"/>
  <c r="AU135" i="2"/>
  <c r="AU570" i="2"/>
  <c r="AU109" i="2"/>
  <c r="AU510" i="2"/>
  <c r="AU561" i="2"/>
  <c r="AU108" i="2"/>
  <c r="AU380" i="2"/>
  <c r="AU564" i="2"/>
  <c r="AU57" i="2"/>
  <c r="AU602" i="2"/>
  <c r="AU300" i="2"/>
  <c r="AU251" i="2"/>
  <c r="AU697" i="2"/>
  <c r="AU631" i="2"/>
  <c r="AU334" i="2"/>
  <c r="AU503" i="2"/>
  <c r="AU275" i="2"/>
  <c r="AU396" i="2"/>
  <c r="AU622" i="2"/>
  <c r="AU116" i="2"/>
  <c r="AU25" i="2"/>
  <c r="AU237" i="2"/>
  <c r="AU155" i="2"/>
  <c r="AU73" i="2"/>
  <c r="AU87" i="2"/>
  <c r="AU137" i="2"/>
  <c r="AU462" i="2"/>
  <c r="AU565" i="2"/>
  <c r="AU469" i="2"/>
  <c r="AU476" i="2"/>
  <c r="AU562" i="2"/>
  <c r="AU501" i="2"/>
  <c r="AU7" i="2"/>
  <c r="AU415" i="2"/>
  <c r="AU650" i="2"/>
  <c r="AU354" i="2"/>
  <c r="AU683" i="2"/>
  <c r="AU149" i="2"/>
  <c r="AU123" i="2"/>
  <c r="AU582" i="2"/>
  <c r="AU493" i="2"/>
  <c r="AU377" i="2"/>
  <c r="AU549" i="2"/>
  <c r="AU34" i="2"/>
  <c r="AU577" i="2"/>
  <c r="AU522" i="2"/>
  <c r="AU391" i="2"/>
  <c r="AU688" i="2"/>
  <c r="AU288" i="2"/>
  <c r="AU634" i="2"/>
  <c r="AU533" i="2"/>
  <c r="AU346" i="2"/>
  <c r="AU514" i="2"/>
  <c r="AU31" i="2"/>
  <c r="AU217" i="2"/>
  <c r="AU429" i="2"/>
  <c r="AU243" i="2"/>
  <c r="AU200" i="2"/>
  <c r="AU326" i="2"/>
  <c r="AU475" i="2"/>
  <c r="AU65" i="2"/>
  <c r="AU325" i="2"/>
  <c r="AU322" i="2"/>
  <c r="AU282" i="2"/>
  <c r="AU619" i="2"/>
  <c r="AU228" i="2"/>
  <c r="AU343" i="2"/>
  <c r="AU159" i="2"/>
  <c r="AU568" i="2"/>
  <c r="AU152" i="2"/>
  <c r="AU573" i="2"/>
  <c r="AU254" i="2"/>
  <c r="AU206" i="2"/>
  <c r="AU458" i="2"/>
  <c r="AU456" i="2"/>
  <c r="AU96" i="2"/>
  <c r="AU550" i="2"/>
  <c r="AU102" i="2"/>
  <c r="AU91" i="2"/>
  <c r="AU452" i="2"/>
  <c r="AU665" i="2"/>
  <c r="AU699" i="2"/>
  <c r="AU47" i="2"/>
  <c r="AU273" i="2"/>
  <c r="AU330" i="2"/>
  <c r="AU223" i="2"/>
  <c r="AU297" i="2"/>
  <c r="AU26" i="2"/>
  <c r="AU694" i="2"/>
  <c r="AU339" i="2"/>
  <c r="AU460" i="2"/>
  <c r="AU648" i="2"/>
  <c r="AU125" i="2"/>
  <c r="AU86" i="2"/>
  <c r="AU175" i="2"/>
  <c r="AU106" i="2"/>
  <c r="AU497" i="2"/>
  <c r="AU40" i="2"/>
  <c r="AU607" i="2"/>
  <c r="AU472" i="2"/>
  <c r="AU333" i="2"/>
  <c r="AU474" i="2"/>
  <c r="AU455" i="2"/>
  <c r="AU569" i="2"/>
  <c r="AU483" i="2"/>
  <c r="AU121" i="2"/>
  <c r="AU660" i="2"/>
  <c r="AU529" i="2"/>
  <c r="AU323" i="2"/>
  <c r="AU647" i="2"/>
  <c r="AU98" i="2"/>
  <c r="AU559" i="2"/>
  <c r="AU184" i="2"/>
  <c r="AU392" i="2"/>
  <c r="AU196" i="2"/>
  <c r="AU367" i="2"/>
  <c r="AU183" i="2"/>
  <c r="AU214" i="2"/>
  <c r="AU12" i="2"/>
  <c r="AU136" i="2"/>
  <c r="AU167" i="2"/>
  <c r="AU528" i="2"/>
  <c r="AU215" i="2"/>
  <c r="AU212" i="2"/>
  <c r="AU372" i="2"/>
  <c r="AU609" i="2"/>
  <c r="AU430" i="2"/>
  <c r="AU114" i="2"/>
  <c r="AU207" i="2"/>
  <c r="AU471" i="2"/>
  <c r="AU150" i="2"/>
  <c r="AU364" i="2"/>
  <c r="AU478" i="2"/>
  <c r="AU124" i="2"/>
  <c r="AU414" i="2"/>
  <c r="AU78" i="2"/>
  <c r="AU33" i="2"/>
  <c r="AU649" i="2"/>
  <c r="AU584" i="2"/>
  <c r="AU491" i="2"/>
  <c r="AU636" i="2"/>
  <c r="AU687" i="2"/>
  <c r="AU576" i="2"/>
  <c r="AU681" i="2"/>
  <c r="AU535" i="2"/>
  <c r="AU663" i="2"/>
  <c r="AU29" i="2"/>
  <c r="AU299" i="2"/>
  <c r="AU490" i="2"/>
  <c r="AU173" i="2"/>
  <c r="AU165" i="2"/>
  <c r="AU302" i="2"/>
  <c r="AU148" i="2"/>
  <c r="AU260" i="2"/>
  <c r="AU675" i="2"/>
  <c r="AU614" i="2"/>
  <c r="AU329" i="2"/>
  <c r="AU360" i="2"/>
  <c r="AU268" i="2"/>
  <c r="AU537" i="2"/>
  <c r="AU70" i="2"/>
  <c r="AU235" i="2"/>
  <c r="AU107" i="2"/>
  <c r="AU58" i="2"/>
  <c r="AU587" i="2"/>
  <c r="AU506" i="2"/>
  <c r="AU71" i="2"/>
  <c r="AU240" i="2"/>
  <c r="AU338" i="2"/>
  <c r="AU411" i="2"/>
  <c r="AU671" i="2"/>
  <c r="AU160" i="2"/>
  <c r="AU644" i="2"/>
  <c r="AU134" i="2"/>
  <c r="AU496" i="2"/>
  <c r="AU76" i="2"/>
  <c r="AU277" i="2"/>
  <c r="AU672" i="2"/>
  <c r="AU679" i="2"/>
  <c r="AU52" i="2"/>
  <c r="AU639" i="2"/>
  <c r="AU563" i="2"/>
  <c r="AU400" i="2"/>
  <c r="AU51" i="2"/>
  <c r="AU267" i="2"/>
  <c r="AU519" i="2"/>
  <c r="AU402" i="2"/>
  <c r="AU382" i="2"/>
  <c r="AU245" i="2"/>
  <c r="AU261" i="2"/>
  <c r="AU626" i="2"/>
  <c r="AU594" i="2"/>
  <c r="AU67" i="2"/>
  <c r="AU113" i="2"/>
  <c r="AU385" i="2"/>
  <c r="AU216" i="2"/>
  <c r="AU81" i="2"/>
  <c r="AU93" i="2"/>
  <c r="AU97" i="2"/>
  <c r="AU117" i="2"/>
  <c r="AU355" i="2"/>
  <c r="AU425" i="2"/>
  <c r="AU422" i="2"/>
  <c r="AU646" i="2"/>
  <c r="AU8" i="2"/>
  <c r="AU524" i="2"/>
  <c r="AU279" i="2"/>
  <c r="AU286" i="2"/>
  <c r="AU492" i="2"/>
  <c r="AU54" i="2"/>
  <c r="AU606" i="2"/>
  <c r="AU464" i="2"/>
  <c r="AU416" i="2"/>
  <c r="AU467" i="2"/>
  <c r="AU264" i="2"/>
  <c r="AU595" i="2"/>
  <c r="AU68" i="2"/>
  <c r="AU480" i="2"/>
  <c r="AU351" i="2"/>
  <c r="AU222" i="2"/>
  <c r="AU336" i="2"/>
  <c r="AU241" i="2"/>
  <c r="AU645" i="2"/>
  <c r="AU132" i="2"/>
  <c r="AU296" i="2"/>
  <c r="AU473" i="2"/>
  <c r="AU328" i="2"/>
  <c r="AU597" i="2"/>
  <c r="AU689" i="2"/>
  <c r="AU530" i="2"/>
  <c r="AU405" i="2"/>
  <c r="AU145" i="2"/>
  <c r="AU628" i="2"/>
  <c r="AU590" i="2"/>
  <c r="AU543" i="2"/>
  <c r="AU224" i="2"/>
  <c r="AU487" i="2"/>
  <c r="AU83" i="2"/>
  <c r="AU154" i="2"/>
  <c r="AU85" i="2"/>
  <c r="AU374" i="2"/>
  <c r="AU158" i="2"/>
  <c r="AU263" i="2"/>
  <c r="AU191" i="2"/>
  <c r="AU466" i="2"/>
  <c r="AU457" i="2"/>
  <c r="AU383" i="2"/>
  <c r="AU164" i="2"/>
  <c r="AU659" i="2"/>
  <c r="AU350" i="2"/>
  <c r="AU641" i="2"/>
  <c r="AU612" i="2"/>
  <c r="AU508" i="2"/>
  <c r="AU481" i="2"/>
  <c r="AU36" i="2"/>
  <c r="AU28" i="2"/>
  <c r="AU428" i="2"/>
  <c r="AU46" i="2"/>
  <c r="AU272" i="2"/>
  <c r="AU48" i="2"/>
  <c r="AU309" i="2"/>
  <c r="AU635" i="2"/>
  <c r="AU287" i="2"/>
  <c r="AU359" i="2"/>
  <c r="AU193" i="2"/>
  <c r="AU72" i="2"/>
  <c r="AU461" i="2"/>
  <c r="AU312" i="2"/>
  <c r="AU525" i="2"/>
  <c r="AU229" i="2"/>
  <c r="AU541" i="2"/>
  <c r="AU397" i="2"/>
  <c r="AU600" i="2"/>
  <c r="AU477" i="2"/>
  <c r="AU423" i="2"/>
  <c r="AU393" i="2"/>
  <c r="AU129" i="2"/>
  <c r="AU227" i="2"/>
  <c r="AU238" i="2"/>
  <c r="AU130" i="2"/>
  <c r="AU615" i="2"/>
  <c r="AU199" i="2"/>
  <c r="AU500" i="2"/>
  <c r="AU239" i="2"/>
  <c r="AU77" i="2"/>
  <c r="AU657" i="2"/>
  <c r="AU84" i="2"/>
  <c r="AU269" i="2"/>
  <c r="AU536" i="2"/>
  <c r="AU37" i="2"/>
  <c r="AU669" i="2"/>
  <c r="AU373" i="2"/>
  <c r="AU204" i="2"/>
  <c r="AU693" i="2"/>
  <c r="AU266" i="2"/>
  <c r="AU190" i="2"/>
  <c r="AU502" i="2"/>
  <c r="AU426" i="2"/>
  <c r="AU218" i="2"/>
  <c r="AU139" i="2"/>
  <c r="AU505" i="2"/>
  <c r="AU270" i="2"/>
  <c r="AU53" i="2"/>
  <c r="AU674" i="2"/>
  <c r="AU470" i="2"/>
  <c r="AU387" i="2"/>
  <c r="AU463" i="2"/>
  <c r="AU370" i="2"/>
  <c r="AU692" i="2"/>
  <c r="AU534" i="2"/>
  <c r="AU220" i="2"/>
  <c r="AU293" i="2"/>
  <c r="AU453" i="2"/>
  <c r="AU371" i="2"/>
  <c r="AU94" i="2"/>
  <c r="AU176" i="2"/>
  <c r="AU540" i="2"/>
  <c r="AU311" i="2"/>
  <c r="AU157" i="2"/>
  <c r="AU294" i="2"/>
  <c r="AU55" i="2"/>
  <c r="AU485" i="2"/>
  <c r="AU407" i="2"/>
  <c r="AU381" i="2"/>
  <c r="AU447" i="2"/>
  <c r="AU633" i="2"/>
  <c r="AU314" i="2"/>
  <c r="AU280" i="2"/>
  <c r="AU256" i="2"/>
  <c r="AU575" i="2"/>
  <c r="AU691" i="2"/>
  <c r="AU182" i="2"/>
  <c r="AU278" i="2"/>
  <c r="AU120" i="2"/>
  <c r="AU89" i="2"/>
  <c r="AU656" i="2"/>
  <c r="AU449" i="2"/>
  <c r="AU17" i="2"/>
  <c r="AU22" i="2"/>
  <c r="AU516" i="2"/>
  <c r="AU666" i="2"/>
  <c r="AU554" i="2"/>
  <c r="AU246" i="2"/>
  <c r="AU20" i="2"/>
  <c r="AU88" i="2"/>
  <c r="AU284" i="2"/>
  <c r="AU320" i="2"/>
  <c r="AU209" i="2"/>
  <c r="AU295" i="2"/>
  <c r="AU285" i="2"/>
  <c r="AU413" i="2"/>
  <c r="AU386" i="2"/>
  <c r="AU316" i="2"/>
  <c r="AU545" i="2"/>
  <c r="AU579" i="2"/>
  <c r="AU515" i="2"/>
  <c r="AU198" i="2"/>
  <c r="AU143" i="2"/>
  <c r="AU495" i="2"/>
  <c r="AU698" i="2"/>
  <c r="AU605" i="2"/>
  <c r="AU179" i="2"/>
  <c r="AU274" i="2"/>
  <c r="AU643" i="2"/>
  <c r="AU552" i="2"/>
  <c r="AU583" i="2"/>
  <c r="AU180" i="2"/>
  <c r="AU27" i="2"/>
  <c r="AU578" i="2"/>
  <c r="AU174" i="2"/>
  <c r="AU345" i="2"/>
  <c r="AU581" i="2"/>
  <c r="AU95" i="2"/>
  <c r="AU627" i="2"/>
  <c r="AU632" i="2"/>
  <c r="AU444" i="2"/>
  <c r="AU141" i="2"/>
  <c r="AU625" i="2"/>
  <c r="AU45" i="2"/>
  <c r="AU56" i="2"/>
  <c r="AU344" i="2"/>
  <c r="AU161" i="2"/>
  <c r="AU170" i="2"/>
  <c r="AU317" i="2"/>
  <c r="AU188" i="2"/>
  <c r="AU310" i="2"/>
  <c r="AU289" i="2"/>
  <c r="AU586" i="2"/>
  <c r="AU610" i="2"/>
  <c r="AU122" i="2"/>
  <c r="AU82" i="2"/>
  <c r="AU685" i="2"/>
  <c r="AU468" i="2"/>
  <c r="AU608" i="2"/>
  <c r="AU678" i="2"/>
  <c r="AU379" i="2"/>
  <c r="AU318" i="2"/>
  <c r="AU331" i="2"/>
  <c r="AU618" i="2"/>
  <c r="AU507" i="2"/>
  <c r="AU418" i="2"/>
  <c r="AU638" i="2"/>
  <c r="AU79" i="2"/>
  <c r="AU410" i="2"/>
  <c r="AU611" i="2"/>
  <c r="AU14" i="2"/>
  <c r="AU484" i="2"/>
  <c r="AU252" i="2"/>
  <c r="AU202" i="2"/>
  <c r="AU189" i="2"/>
  <c r="AU668" i="2"/>
  <c r="AU664" i="2"/>
  <c r="AU11" i="2"/>
  <c r="AU517" i="2"/>
  <c r="AU32" i="2"/>
  <c r="AU357" i="2"/>
  <c r="AU21" i="2"/>
  <c r="AU361" i="2"/>
  <c r="AU126" i="2"/>
  <c r="AU153" i="2"/>
  <c r="AU624" i="2"/>
  <c r="AU347" i="2"/>
  <c r="AU341" i="2"/>
  <c r="AU442" i="2"/>
  <c r="AU324" i="2"/>
  <c r="AU221" i="2"/>
  <c r="AU513" i="2"/>
  <c r="AU511" i="2"/>
  <c r="AU398" i="2"/>
  <c r="AU62" i="2"/>
  <c r="AU194" i="2"/>
  <c r="AU146" i="2"/>
  <c r="AU433" i="2"/>
  <c r="AU424" i="2"/>
  <c r="AU499" i="2"/>
  <c r="AU3" i="2"/>
  <c r="AU315" i="2"/>
  <c r="AU313" i="2"/>
  <c r="AU653" i="2"/>
  <c r="AU234" i="2"/>
  <c r="AU178" i="2"/>
  <c r="AU445" i="2"/>
  <c r="AU369" i="2"/>
  <c r="AU35" i="2"/>
  <c r="AU406" i="2"/>
  <c r="AU171" i="2"/>
  <c r="AU544" i="2"/>
  <c r="AU127" i="2"/>
  <c r="AU358" i="2"/>
  <c r="AU128" i="2"/>
  <c r="AU498" i="2"/>
  <c r="AU247" i="2"/>
  <c r="AU450" i="2"/>
  <c r="AU118" i="2"/>
  <c r="AU599" i="2"/>
  <c r="AU629" i="2"/>
  <c r="AU695" i="2"/>
  <c r="AU69" i="2"/>
  <c r="AU558" i="2"/>
  <c r="AU230" i="2"/>
  <c r="AU368" i="2"/>
  <c r="C779" i="6847"/>
  <c r="L13" i="7068"/>
  <c r="AX39" i="2" l="1"/>
  <c r="U39" i="2"/>
  <c r="T39" i="2"/>
  <c r="U5" i="2"/>
  <c r="T5" i="2"/>
  <c r="AX5" i="2"/>
  <c r="C780" i="6847"/>
  <c r="L24" i="7068"/>
  <c r="T17" i="2"/>
  <c r="AX17" i="2"/>
  <c r="U17" i="2"/>
  <c r="T9" i="2"/>
  <c r="AX9" i="2"/>
  <c r="U9" i="2"/>
  <c r="H45" i="6892"/>
  <c r="G45" i="6892" s="1"/>
  <c r="C45" i="6892" s="1"/>
  <c r="T7" i="2"/>
  <c r="AX7" i="2"/>
  <c r="U7" i="2"/>
  <c r="U15" i="2"/>
  <c r="T15" i="2"/>
  <c r="AX15" i="2"/>
  <c r="AV58" i="2"/>
  <c r="T58" i="2" s="1"/>
  <c r="AV161" i="2"/>
  <c r="T161" i="2" s="1"/>
  <c r="AV160" i="2"/>
  <c r="AV27" i="2"/>
  <c r="U27" i="2" s="1"/>
  <c r="AV29" i="2"/>
  <c r="U29" i="2" s="1"/>
  <c r="U36" i="2"/>
  <c r="T36" i="2"/>
  <c r="AX36" i="2"/>
  <c r="AX29" i="2"/>
  <c r="T13" i="2"/>
  <c r="AX13" i="2"/>
  <c r="U13" i="2"/>
  <c r="T29" i="2" l="1"/>
  <c r="E5" i="2"/>
  <c r="D6" i="2" s="1"/>
  <c r="E39" i="2"/>
  <c r="E36" i="2"/>
  <c r="E17" i="2"/>
  <c r="U58" i="2"/>
  <c r="E58" i="2" s="1"/>
  <c r="E29" i="2"/>
  <c r="E15" i="2"/>
  <c r="E7" i="2"/>
  <c r="E9" i="2"/>
  <c r="D10" i="2" s="1"/>
  <c r="AX161" i="2"/>
  <c r="T27" i="2"/>
  <c r="E27" i="2" s="1"/>
  <c r="U160" i="2"/>
  <c r="AX160" i="2"/>
  <c r="C781" i="6847"/>
  <c r="L25" i="7068"/>
  <c r="T160" i="2"/>
  <c r="E160" i="2" s="1"/>
  <c r="U161" i="2"/>
  <c r="E161" i="2" s="1"/>
  <c r="AX27" i="2"/>
  <c r="E13" i="2"/>
  <c r="AX58" i="2"/>
  <c r="C782" i="6847" l="1"/>
  <c r="L28" i="7068"/>
  <c r="AV26" i="2"/>
  <c r="AX26" i="2" l="1"/>
  <c r="U26" i="2"/>
  <c r="T26" i="2"/>
  <c r="L29" i="7068"/>
  <c r="AV264" i="2" s="1"/>
  <c r="B64" i="6850"/>
  <c r="C411" i="2"/>
  <c r="B422" i="2"/>
  <c r="B394" i="2"/>
  <c r="C493" i="2"/>
  <c r="C332" i="2"/>
  <c r="B287" i="2"/>
  <c r="C476" i="2"/>
  <c r="B247" i="2"/>
  <c r="C385" i="2"/>
  <c r="B418" i="2"/>
  <c r="B54" i="6850"/>
  <c r="C442" i="2"/>
  <c r="B554" i="2"/>
  <c r="B624" i="2"/>
  <c r="C463" i="2"/>
  <c r="B340" i="2"/>
  <c r="C358" i="2"/>
  <c r="B181" i="2"/>
  <c r="C604" i="2"/>
  <c r="C399" i="2"/>
  <c r="B412" i="2"/>
  <c r="C142" i="2"/>
  <c r="C459" i="2"/>
  <c r="B420" i="2"/>
  <c r="B142" i="2"/>
  <c r="B424" i="2"/>
  <c r="C235" i="2"/>
  <c r="B483" i="2"/>
  <c r="B380" i="2"/>
  <c r="C239" i="2"/>
  <c r="B239" i="2"/>
  <c r="B321" i="2"/>
  <c r="B695" i="2"/>
  <c r="C486" i="2"/>
  <c r="B668" i="2"/>
  <c r="B471" i="2"/>
  <c r="C627" i="2"/>
  <c r="B348" i="2"/>
  <c r="C668" i="2"/>
  <c r="B341" i="2"/>
  <c r="B82" i="6850"/>
  <c r="B599" i="2"/>
  <c r="C545" i="2"/>
  <c r="B558" i="2"/>
  <c r="B616" i="2"/>
  <c r="B241" i="2"/>
  <c r="C554" i="2"/>
  <c r="C384" i="2"/>
  <c r="C331" i="2"/>
  <c r="B642" i="2"/>
  <c r="B652" i="2"/>
  <c r="B382" i="2"/>
  <c r="B541" i="2"/>
  <c r="B428" i="2"/>
  <c r="C676" i="2"/>
  <c r="B455" i="2"/>
  <c r="B456" i="2"/>
  <c r="C345" i="2"/>
  <c r="C558" i="2"/>
  <c r="C378" i="2"/>
  <c r="C530" i="2"/>
  <c r="B389" i="2"/>
  <c r="B78" i="6850"/>
  <c r="B523" i="2"/>
  <c r="B427" i="2"/>
  <c r="C274" i="2"/>
  <c r="B182" i="2"/>
  <c r="B667" i="2"/>
  <c r="C696" i="2"/>
  <c r="C393" i="2"/>
  <c r="C342" i="2"/>
  <c r="C341" i="2"/>
  <c r="B376" i="2"/>
  <c r="C182" i="2"/>
  <c r="C249" i="2"/>
  <c r="B423" i="2"/>
  <c r="C624" i="2"/>
  <c r="C454" i="2"/>
  <c r="B476" i="2"/>
  <c r="C482" i="2"/>
  <c r="C348" i="2"/>
  <c r="C56" i="6850"/>
  <c r="C381" i="2"/>
  <c r="B425" i="2"/>
  <c r="B480" i="2"/>
  <c r="B294" i="2"/>
  <c r="C505" i="2"/>
  <c r="C73" i="6850"/>
  <c r="B598" i="2"/>
  <c r="B680" i="2"/>
  <c r="B200" i="2"/>
  <c r="C84" i="6850"/>
  <c r="B522" i="2"/>
  <c r="C649" i="2"/>
  <c r="B377" i="2"/>
  <c r="B335" i="2"/>
  <c r="B189" i="2"/>
  <c r="B325" i="2"/>
  <c r="B595" i="2"/>
  <c r="C69" i="6850"/>
  <c r="B204" i="2"/>
  <c r="B625" i="2"/>
  <c r="B643" i="2"/>
  <c r="B617" i="2"/>
  <c r="C422" i="2"/>
  <c r="C540" i="2"/>
  <c r="C200" i="2"/>
  <c r="C543" i="2"/>
  <c r="B303" i="2"/>
  <c r="C600" i="2"/>
  <c r="B56" i="6850"/>
  <c r="C643" i="2"/>
  <c r="B482" i="2"/>
  <c r="B432" i="2"/>
  <c r="B331" i="2"/>
  <c r="C427" i="2"/>
  <c r="B562" i="2"/>
  <c r="C58" i="6850"/>
  <c r="B481" i="2"/>
  <c r="C370" i="2"/>
  <c r="B293" i="2"/>
  <c r="C296" i="2"/>
  <c r="C663" i="2"/>
  <c r="B396" i="2"/>
  <c r="C551" i="2"/>
  <c r="B249" i="2"/>
  <c r="C453" i="2"/>
  <c r="B459" i="2"/>
  <c r="B381" i="2"/>
  <c r="C150" i="2"/>
  <c r="C74" i="6850"/>
  <c r="B66" i="6850"/>
  <c r="C592" i="2"/>
  <c r="C547" i="2"/>
  <c r="C428" i="2"/>
  <c r="C346" i="2"/>
  <c r="B590" i="2"/>
  <c r="C598" i="2"/>
  <c r="B696" i="2"/>
  <c r="B529" i="2"/>
  <c r="B578" i="2"/>
  <c r="C162" i="2"/>
  <c r="C412" i="2"/>
  <c r="B477" i="2"/>
  <c r="B530" i="2"/>
  <c r="C66" i="6850"/>
  <c r="C420" i="2"/>
  <c r="C379" i="2"/>
  <c r="B351" i="2"/>
  <c r="B547" i="2"/>
  <c r="B386" i="2"/>
  <c r="B561" i="2"/>
  <c r="B227" i="2"/>
  <c r="B63" i="6850"/>
  <c r="C392" i="2"/>
  <c r="B453" i="2"/>
  <c r="B452" i="2"/>
  <c r="B512" i="2"/>
  <c r="C477" i="2"/>
  <c r="C562" i="2"/>
  <c r="B612" i="2"/>
  <c r="B542" i="2"/>
  <c r="B559" i="2"/>
  <c r="B564" i="2"/>
  <c r="B505" i="2"/>
  <c r="C670" i="2"/>
  <c r="B433" i="2"/>
  <c r="B333" i="2"/>
  <c r="C617" i="2"/>
  <c r="C520" i="2"/>
  <c r="B633" i="2"/>
  <c r="B479" i="2"/>
  <c r="C614" i="2"/>
  <c r="C418" i="2"/>
  <c r="B526" i="2"/>
  <c r="B596" i="2"/>
  <c r="C467" i="2"/>
  <c r="C479" i="2"/>
  <c r="C136" i="2"/>
  <c r="B666" i="2"/>
  <c r="C217" i="2"/>
  <c r="B623" i="2"/>
  <c r="B337" i="2"/>
  <c r="B361" i="2"/>
  <c r="C431" i="2"/>
  <c r="C298" i="2"/>
  <c r="B467" i="2"/>
  <c r="C544" i="2"/>
  <c r="C496" i="2"/>
  <c r="B699" i="2"/>
  <c r="B614" i="2"/>
  <c r="C387" i="2"/>
  <c r="B297" i="2"/>
  <c r="C204" i="2"/>
  <c r="C577" i="2"/>
  <c r="B664" i="2"/>
  <c r="B431" i="2"/>
  <c r="B80" i="6850"/>
  <c r="C357" i="2"/>
  <c r="C76" i="6850"/>
  <c r="C526" i="2"/>
  <c r="C549" i="2"/>
  <c r="C426" i="2"/>
  <c r="C539" i="2"/>
  <c r="C336" i="2"/>
  <c r="C380" i="2"/>
  <c r="B478" i="2"/>
  <c r="C608" i="2"/>
  <c r="C352" i="2"/>
  <c r="C523" i="2"/>
  <c r="B468" i="2"/>
  <c r="B84" i="6850"/>
  <c r="B357" i="2"/>
  <c r="B60" i="6850"/>
  <c r="B700" i="2"/>
  <c r="B539" i="2"/>
  <c r="B302" i="2"/>
  <c r="C455" i="2"/>
  <c r="C675" i="2"/>
  <c r="B248" i="2"/>
  <c r="C54" i="6850"/>
  <c r="B306" i="2"/>
  <c r="B463" i="2"/>
  <c r="B544" i="2"/>
  <c r="C432" i="2"/>
  <c r="B76" i="6850"/>
  <c r="C287" i="2"/>
  <c r="C248" i="2"/>
  <c r="B392" i="2"/>
  <c r="B665" i="2"/>
  <c r="C181" i="2"/>
  <c r="C541" i="2"/>
  <c r="B58" i="6850"/>
  <c r="B383" i="2"/>
  <c r="B540" i="2"/>
  <c r="C481" i="2"/>
  <c r="C377" i="2"/>
  <c r="B345" i="2"/>
  <c r="C247" i="2"/>
  <c r="B332" i="2"/>
  <c r="C149" i="2"/>
  <c r="C190" i="2"/>
  <c r="B626" i="2"/>
  <c r="B663" i="2"/>
  <c r="B352" i="2"/>
  <c r="C697" i="2"/>
  <c r="B378" i="2"/>
  <c r="B465" i="2"/>
  <c r="C471" i="2"/>
  <c r="C623" i="2"/>
  <c r="C82" i="6850"/>
  <c r="C652" i="2"/>
  <c r="C595" i="2"/>
  <c r="B398" i="2"/>
  <c r="B600" i="2"/>
  <c r="B136" i="2"/>
  <c r="C478" i="2"/>
  <c r="B676" i="2"/>
  <c r="C615" i="2"/>
  <c r="B235" i="2"/>
  <c r="B385" i="2"/>
  <c r="C698" i="2"/>
  <c r="B143" i="2"/>
  <c r="B630" i="2"/>
  <c r="B384" i="2"/>
  <c r="C631" i="2"/>
  <c r="C189" i="2"/>
  <c r="C542" i="2"/>
  <c r="C559" i="2"/>
  <c r="C376" i="2"/>
  <c r="B39" i="6850"/>
  <c r="B466" i="2"/>
  <c r="B296" i="2"/>
  <c r="B346" i="2"/>
  <c r="C340" i="2"/>
  <c r="C452" i="2"/>
  <c r="C39" i="6850"/>
  <c r="C227" i="2"/>
  <c r="C78" i="6850"/>
  <c r="B442" i="2"/>
  <c r="C390" i="2"/>
  <c r="C414" i="2"/>
  <c r="B390" i="2"/>
  <c r="C293" i="2"/>
  <c r="B551" i="2"/>
  <c r="B190" i="2"/>
  <c r="B62" i="6850"/>
  <c r="B670" i="2"/>
  <c r="B353" i="2"/>
  <c r="B493" i="2"/>
  <c r="B342" i="2"/>
  <c r="C529" i="2"/>
  <c r="C557" i="2"/>
  <c r="B486" i="2"/>
  <c r="C398" i="2"/>
  <c r="B604" i="2"/>
  <c r="C396" i="2"/>
  <c r="B608" i="2"/>
  <c r="B51" i="6850"/>
  <c r="C456" i="2"/>
  <c r="C700" i="2"/>
  <c r="B631" i="2"/>
  <c r="C353" i="2"/>
  <c r="C386" i="2"/>
  <c r="C388" i="2"/>
  <c r="C483" i="2"/>
  <c r="C637" i="2"/>
  <c r="B74" i="6850"/>
  <c r="C466" i="2"/>
  <c r="B217" i="2"/>
  <c r="C63" i="6850"/>
  <c r="B149" i="2"/>
  <c r="B426" i="2"/>
  <c r="B391" i="2"/>
  <c r="C303" i="2"/>
  <c r="C590" i="2"/>
  <c r="C391" i="2"/>
  <c r="B592" i="2"/>
  <c r="B496" i="2"/>
  <c r="B274" i="2"/>
  <c r="C415" i="2"/>
  <c r="C425" i="2"/>
  <c r="B370" i="2"/>
  <c r="C599" i="2"/>
  <c r="C51" i="6850"/>
  <c r="B150" i="2"/>
  <c r="C382" i="2"/>
  <c r="B454" i="2"/>
  <c r="B413" i="2"/>
  <c r="B549" i="2"/>
  <c r="C333" i="2"/>
  <c r="B397" i="2"/>
  <c r="B256" i="2"/>
  <c r="B298" i="2"/>
  <c r="C626" i="2"/>
  <c r="C423" i="2"/>
  <c r="C667" i="2"/>
  <c r="C294" i="2"/>
  <c r="B411" i="2"/>
  <c r="C596" i="2"/>
  <c r="B513" i="2"/>
  <c r="C335" i="2"/>
  <c r="C321" i="2"/>
  <c r="C522" i="2"/>
  <c r="B421" i="2"/>
  <c r="C421" i="2"/>
  <c r="C62" i="6850"/>
  <c r="C389" i="2"/>
  <c r="C306" i="2"/>
  <c r="B698" i="2"/>
  <c r="B415" i="2"/>
  <c r="C699" i="2"/>
  <c r="B615" i="2"/>
  <c r="C256" i="2"/>
  <c r="B83" i="6850"/>
  <c r="C468" i="2"/>
  <c r="C383" i="2"/>
  <c r="C633" i="2"/>
  <c r="B637" i="2"/>
  <c r="B358" i="2"/>
  <c r="C295" i="2"/>
  <c r="C413" i="2"/>
  <c r="C616" i="2"/>
  <c r="B387" i="2"/>
  <c r="C665" i="2"/>
  <c r="C397" i="2"/>
  <c r="C666" i="2"/>
  <c r="C630" i="2"/>
  <c r="B557" i="2"/>
  <c r="B73" i="6850"/>
  <c r="C351" i="2"/>
  <c r="C465" i="2"/>
  <c r="B697" i="2"/>
  <c r="B543" i="2"/>
  <c r="C680" i="2"/>
  <c r="B388" i="2"/>
  <c r="C695" i="2"/>
  <c r="B545" i="2"/>
  <c r="C325" i="2"/>
  <c r="C361" i="2"/>
  <c r="C464" i="2"/>
  <c r="C612" i="2"/>
  <c r="C302" i="2"/>
  <c r="B69" i="6850"/>
  <c r="B675" i="2"/>
  <c r="B575" i="2"/>
  <c r="B399" i="2"/>
  <c r="C578" i="2"/>
  <c r="B520" i="2"/>
  <c r="B464" i="2"/>
  <c r="C64" i="6850"/>
  <c r="C241" i="2"/>
  <c r="B295" i="2"/>
  <c r="B393" i="2"/>
  <c r="C512" i="2"/>
  <c r="C575" i="2"/>
  <c r="C561" i="2"/>
  <c r="C143" i="2"/>
  <c r="B577" i="2"/>
  <c r="B162" i="2"/>
  <c r="C60" i="6850"/>
  <c r="C664" i="2"/>
  <c r="C480" i="2"/>
  <c r="C513" i="2"/>
  <c r="C394" i="2"/>
  <c r="C625" i="2"/>
  <c r="B627" i="2"/>
  <c r="B336" i="2"/>
  <c r="C433" i="2"/>
  <c r="C532" i="2"/>
  <c r="C424" i="2"/>
  <c r="B414" i="2"/>
  <c r="B379" i="2"/>
  <c r="B548" i="2"/>
  <c r="C80" i="6850"/>
  <c r="C564" i="2"/>
  <c r="B649" i="2"/>
  <c r="C297" i="2"/>
  <c r="C83" i="6850"/>
  <c r="C337" i="2"/>
  <c r="C548" i="2"/>
  <c r="B532" i="2"/>
  <c r="C642" i="2"/>
  <c r="C662" i="2"/>
  <c r="B657" i="2"/>
  <c r="B669" i="2"/>
  <c r="B560" i="2"/>
  <c r="B646" i="2"/>
  <c r="B581" i="2"/>
  <c r="C661" i="2"/>
  <c r="B579" i="2"/>
  <c r="C580" i="2"/>
  <c r="B673" i="2"/>
  <c r="B552" i="2"/>
  <c r="C638" i="2"/>
  <c r="C640" i="2"/>
  <c r="B661" i="2"/>
  <c r="C657" i="2"/>
  <c r="C660" i="2"/>
  <c r="C560" i="2"/>
  <c r="C674" i="2"/>
  <c r="B658" i="2"/>
  <c r="C555" i="2"/>
  <c r="B618" i="2"/>
  <c r="B653" i="2"/>
  <c r="C553" i="2"/>
  <c r="C658" i="2"/>
  <c r="B674" i="2"/>
  <c r="C582" i="2"/>
  <c r="C531" i="2"/>
  <c r="B640" i="2"/>
  <c r="C313" i="2"/>
  <c r="C618" i="2"/>
  <c r="B580" i="2"/>
  <c r="B677" i="2"/>
  <c r="B367" i="2"/>
  <c r="C651" i="2"/>
  <c r="C556" i="2"/>
  <c r="B553" i="2"/>
  <c r="B644" i="2"/>
  <c r="C669" i="2"/>
  <c r="C673" i="2"/>
  <c r="C644" i="2"/>
  <c r="C641" i="2"/>
  <c r="B662" i="2"/>
  <c r="B582" i="2"/>
  <c r="C552" i="2"/>
  <c r="C653" i="2"/>
  <c r="B659" i="2"/>
  <c r="C579" i="2"/>
  <c r="C646" i="2"/>
  <c r="B507" i="2"/>
  <c r="B641" i="2"/>
  <c r="B368" i="2"/>
  <c r="C581" i="2"/>
  <c r="B651" i="2"/>
  <c r="C659" i="2"/>
  <c r="C677" i="2"/>
  <c r="C507" i="2"/>
  <c r="B660" i="2"/>
  <c r="B555" i="2"/>
  <c r="C367" i="2"/>
  <c r="B531" i="2"/>
  <c r="C368" i="2"/>
  <c r="C678" i="2"/>
  <c r="B313" i="2"/>
  <c r="B678" i="2"/>
  <c r="B556" i="2"/>
  <c r="B684" i="2"/>
  <c r="C684" i="2"/>
  <c r="C681" i="2"/>
  <c r="C682" i="2"/>
  <c r="B685" i="2"/>
  <c r="B682" i="2"/>
  <c r="B686" i="2"/>
  <c r="B681" i="2"/>
  <c r="C686" i="2"/>
  <c r="C685" i="2"/>
  <c r="B434" i="2"/>
  <c r="B82" i="2"/>
  <c r="C82" i="2"/>
  <c r="C38" i="6850"/>
  <c r="B288" i="2"/>
  <c r="C61" i="6850"/>
  <c r="C334" i="2"/>
  <c r="C288" i="2"/>
  <c r="C434" i="2"/>
  <c r="B38" i="6850"/>
  <c r="B334" i="2"/>
  <c r="B61" i="6850"/>
  <c r="B28" i="2"/>
  <c r="C28" i="2"/>
  <c r="C436" i="2"/>
  <c r="B436" i="2"/>
  <c r="C228" i="2"/>
  <c r="B228" i="2"/>
  <c r="B485" i="2"/>
  <c r="C485" i="2"/>
  <c r="C240" i="2"/>
  <c r="B240" i="2"/>
  <c r="C100" i="2"/>
  <c r="B100" i="2"/>
  <c r="C488" i="2"/>
  <c r="B419" i="2"/>
  <c r="C234" i="2"/>
  <c r="B166" i="2"/>
  <c r="C17" i="6850"/>
  <c r="B280" i="2"/>
  <c r="B37" i="6850"/>
  <c r="C176" i="2"/>
  <c r="C280" i="2"/>
  <c r="C175" i="2"/>
  <c r="B163" i="2"/>
  <c r="B299" i="2"/>
  <c r="C546" i="2"/>
  <c r="C448" i="2"/>
  <c r="C359" i="2"/>
  <c r="B457" i="2"/>
  <c r="C191" i="2"/>
  <c r="C299" i="2"/>
  <c r="C244" i="2"/>
  <c r="B609" i="2"/>
  <c r="B449" i="2"/>
  <c r="B157" i="2"/>
  <c r="C157" i="2"/>
  <c r="B176" i="2"/>
  <c r="B289" i="2"/>
  <c r="C609" i="2"/>
  <c r="C289" i="2"/>
  <c r="C457" i="2"/>
  <c r="B344" i="2"/>
  <c r="C375" i="2"/>
  <c r="C166" i="2"/>
  <c r="B546" i="2"/>
  <c r="B31" i="6850"/>
  <c r="C246" i="2"/>
  <c r="B44" i="6850"/>
  <c r="B151" i="2"/>
  <c r="C419" i="2"/>
  <c r="B244" i="2"/>
  <c r="C245" i="2"/>
  <c r="B233" i="2"/>
  <c r="C233" i="2"/>
  <c r="B17" i="6850"/>
  <c r="B448" i="2"/>
  <c r="C120" i="2"/>
  <c r="C178" i="2"/>
  <c r="B375" i="2"/>
  <c r="B36" i="6850"/>
  <c r="C187" i="2"/>
  <c r="C151" i="2"/>
  <c r="B359" i="2"/>
  <c r="B187" i="2"/>
  <c r="B191" i="2"/>
  <c r="C44" i="6850"/>
  <c r="C163" i="2"/>
  <c r="B245" i="2"/>
  <c r="C36" i="6850"/>
  <c r="C449" i="2"/>
  <c r="B246" i="2"/>
  <c r="B120" i="2"/>
  <c r="B234" i="2"/>
  <c r="C344" i="2"/>
  <c r="C37" i="6850"/>
  <c r="C43" i="6850"/>
  <c r="B243" i="2"/>
  <c r="B178" i="2"/>
  <c r="C31" i="6850"/>
  <c r="C461" i="2"/>
  <c r="C243" i="2"/>
  <c r="B43" i="6850"/>
  <c r="B461" i="2"/>
  <c r="C469" i="2"/>
  <c r="B492" i="2"/>
  <c r="C470" i="2"/>
  <c r="B469" i="2"/>
  <c r="B470" i="2"/>
  <c r="B79" i="6850"/>
  <c r="C492" i="2"/>
  <c r="B491" i="2"/>
  <c r="C491" i="2"/>
  <c r="B328" i="2"/>
  <c r="C679" i="2"/>
  <c r="C597" i="2"/>
  <c r="B613" i="2"/>
  <c r="B75" i="6850"/>
  <c r="B517" i="2"/>
  <c r="C347" i="2"/>
  <c r="B347" i="2"/>
  <c r="C517" i="2"/>
  <c r="C328" i="2"/>
  <c r="B679" i="2"/>
  <c r="B693" i="2"/>
  <c r="C79" i="6850"/>
  <c r="B597" i="2"/>
  <c r="C613" i="2"/>
  <c r="C693" i="2"/>
  <c r="B502" i="2"/>
  <c r="B509" i="2"/>
  <c r="C350" i="2"/>
  <c r="C533" i="2"/>
  <c r="C502" i="2"/>
  <c r="B589" i="2"/>
  <c r="C75" i="6850"/>
  <c r="B402" i="2"/>
  <c r="C495" i="2"/>
  <c r="B403" i="2"/>
  <c r="B533" i="2"/>
  <c r="C242" i="2"/>
  <c r="C509" i="2"/>
  <c r="B447" i="2"/>
  <c r="C589" i="2"/>
  <c r="C447" i="2"/>
  <c r="C402" i="2"/>
  <c r="B495" i="2"/>
  <c r="B350" i="2"/>
  <c r="B242" i="2"/>
  <c r="C403" i="2"/>
  <c r="B71" i="6850"/>
  <c r="C435" i="2"/>
  <c r="C586" i="2"/>
  <c r="B401" i="2"/>
  <c r="C647" i="2"/>
  <c r="C694" i="2"/>
  <c r="C587" i="2"/>
  <c r="B72" i="6850"/>
  <c r="B320" i="2"/>
  <c r="B148" i="2"/>
  <c r="B85" i="6850"/>
  <c r="C475" i="2"/>
  <c r="C70" i="6850"/>
  <c r="B672" i="2"/>
  <c r="B683" i="2"/>
  <c r="B158" i="2"/>
  <c r="B586" i="2"/>
  <c r="B435" i="2"/>
  <c r="C85" i="6850"/>
  <c r="C158" i="2"/>
  <c r="C566" i="2"/>
  <c r="B326" i="2"/>
  <c r="C72" i="6850"/>
  <c r="C148" i="2"/>
  <c r="B525" i="2"/>
  <c r="B694" i="2"/>
  <c r="B154" i="2"/>
  <c r="C193" i="2"/>
  <c r="C71" i="6850"/>
  <c r="C671" i="2"/>
  <c r="B587" i="2"/>
  <c r="B70" i="6850"/>
  <c r="B193" i="2"/>
  <c r="B475" i="2"/>
  <c r="C320" i="2"/>
  <c r="C326" i="2"/>
  <c r="B183" i="2"/>
  <c r="C648" i="2"/>
  <c r="B262" i="2"/>
  <c r="B647" i="2"/>
  <c r="C152" i="2"/>
  <c r="C683" i="2"/>
  <c r="C525" i="2"/>
  <c r="B152" i="2"/>
  <c r="C672" i="2"/>
  <c r="B648" i="2"/>
  <c r="B212" i="2"/>
  <c r="B322" i="2"/>
  <c r="B53" i="6850"/>
  <c r="C585" i="2"/>
  <c r="C183" i="2"/>
  <c r="B291" i="2"/>
  <c r="C154" i="2"/>
  <c r="C656" i="2"/>
  <c r="B585" i="2"/>
  <c r="C291" i="2"/>
  <c r="B566" i="2"/>
  <c r="C212" i="2"/>
  <c r="C401" i="2"/>
  <c r="C262" i="2"/>
  <c r="B656" i="2"/>
  <c r="C53" i="6850"/>
  <c r="B671" i="2"/>
  <c r="C322" i="2"/>
  <c r="AV228" i="2" l="1"/>
  <c r="AV480" i="2"/>
  <c r="T480" i="2" s="1"/>
  <c r="AV422" i="2"/>
  <c r="AX422" i="2" s="1"/>
  <c r="AV205" i="2"/>
  <c r="U205" i="2" s="1"/>
  <c r="AV221" i="2"/>
  <c r="AV584" i="2"/>
  <c r="U584" i="2" s="1"/>
  <c r="AV633" i="2"/>
  <c r="T633" i="2" s="1"/>
  <c r="AV492" i="2"/>
  <c r="AX492" i="2" s="1"/>
  <c r="AV343" i="2"/>
  <c r="AV245" i="2"/>
  <c r="T245" i="2" s="1"/>
  <c r="AV127" i="2"/>
  <c r="T127" i="2" s="1"/>
  <c r="AV373" i="2"/>
  <c r="T373" i="2" s="1"/>
  <c r="AV355" i="2"/>
  <c r="AV78" i="2"/>
  <c r="T78" i="2" s="1"/>
  <c r="AV564" i="2"/>
  <c r="T564" i="2" s="1"/>
  <c r="AV317" i="2"/>
  <c r="U317" i="2" s="1"/>
  <c r="AV158" i="2"/>
  <c r="AV233" i="2"/>
  <c r="AX233" i="2" s="1"/>
  <c r="AV55" i="2"/>
  <c r="AX55" i="2" s="1"/>
  <c r="AV313" i="2"/>
  <c r="AX313" i="2" s="1"/>
  <c r="AV186" i="2"/>
  <c r="AV489" i="2"/>
  <c r="AX489" i="2" s="1"/>
  <c r="AV369" i="2"/>
  <c r="T369" i="2" s="1"/>
  <c r="AV509" i="2"/>
  <c r="AX509" i="2" s="1"/>
  <c r="AV50" i="2"/>
  <c r="AV383" i="2"/>
  <c r="U383" i="2" s="1"/>
  <c r="AV8" i="2"/>
  <c r="AX8" i="2" s="1"/>
  <c r="AV604" i="2"/>
  <c r="T604" i="2" s="1"/>
  <c r="AV637" i="2"/>
  <c r="AV72" i="2"/>
  <c r="T72" i="2" s="1"/>
  <c r="AV301" i="2"/>
  <c r="AX301" i="2" s="1"/>
  <c r="AV32" i="2"/>
  <c r="T32" i="2" s="1"/>
  <c r="AV553" i="2"/>
  <c r="AV483" i="2"/>
  <c r="AX483" i="2" s="1"/>
  <c r="AV677" i="2"/>
  <c r="AX677" i="2" s="1"/>
  <c r="AV177" i="2"/>
  <c r="T177" i="2" s="1"/>
  <c r="AV673" i="2"/>
  <c r="AV676" i="2"/>
  <c r="AX676" i="2" s="1"/>
  <c r="AV256" i="2"/>
  <c r="T256" i="2" s="1"/>
  <c r="AV269" i="2"/>
  <c r="U269" i="2" s="1"/>
  <c r="AV551" i="2"/>
  <c r="AV585" i="2"/>
  <c r="T585" i="2" s="1"/>
  <c r="AV561" i="2"/>
  <c r="AX561" i="2" s="1"/>
  <c r="AV591" i="2"/>
  <c r="AX591" i="2" s="1"/>
  <c r="AV350" i="2"/>
  <c r="AV102" i="2"/>
  <c r="T102" i="2" s="1"/>
  <c r="AV635" i="2"/>
  <c r="U635" i="2" s="1"/>
  <c r="AV660" i="2"/>
  <c r="T660" i="2" s="1"/>
  <c r="AV41" i="2"/>
  <c r="AV331" i="2"/>
  <c r="U331" i="2" s="1"/>
  <c r="AV447" i="2"/>
  <c r="AX447" i="2" s="1"/>
  <c r="AV457" i="2"/>
  <c r="T457" i="2" s="1"/>
  <c r="AV47" i="2"/>
  <c r="AV580" i="2"/>
  <c r="AV557" i="2"/>
  <c r="AV540" i="2"/>
  <c r="AV559" i="2"/>
  <c r="AV450" i="2"/>
  <c r="AV558" i="2"/>
  <c r="AX264" i="2"/>
  <c r="U264" i="2"/>
  <c r="T264" i="2"/>
  <c r="U551" i="2"/>
  <c r="T551" i="2"/>
  <c r="AX551" i="2"/>
  <c r="U102" i="2"/>
  <c r="AX41" i="2"/>
  <c r="U41" i="2"/>
  <c r="T41" i="2"/>
  <c r="U422" i="2"/>
  <c r="AX256" i="2"/>
  <c r="U221" i="2"/>
  <c r="AX221" i="2"/>
  <c r="T221" i="2"/>
  <c r="U633" i="2"/>
  <c r="T343" i="2"/>
  <c r="AX343" i="2"/>
  <c r="U343" i="2"/>
  <c r="U245" i="2"/>
  <c r="U127" i="2"/>
  <c r="T355" i="2"/>
  <c r="U355" i="2"/>
  <c r="AX355" i="2"/>
  <c r="AV184" i="2"/>
  <c r="AV144" i="2"/>
  <c r="AV174" i="2"/>
  <c r="AV116" i="2"/>
  <c r="AV271" i="2"/>
  <c r="AV395" i="2"/>
  <c r="AV599" i="2"/>
  <c r="AV180" i="2"/>
  <c r="AV628" i="2"/>
  <c r="AV670" i="2"/>
  <c r="AV149" i="2"/>
  <c r="E26" i="2"/>
  <c r="AX186" i="2"/>
  <c r="U186" i="2"/>
  <c r="T186" i="2"/>
  <c r="U489" i="2"/>
  <c r="U50" i="2"/>
  <c r="T50" i="2"/>
  <c r="AX50" i="2"/>
  <c r="T383" i="2"/>
  <c r="U637" i="2"/>
  <c r="AX637" i="2"/>
  <c r="T637" i="2"/>
  <c r="U72" i="2"/>
  <c r="AV415" i="2"/>
  <c r="AV336" i="2"/>
  <c r="AV528" i="2"/>
  <c r="AV686" i="2"/>
  <c r="AV338" i="2"/>
  <c r="AV392" i="2"/>
  <c r="AV694" i="2"/>
  <c r="AV535" i="2"/>
  <c r="AV667" i="2"/>
  <c r="AV475" i="2"/>
  <c r="T561" i="2"/>
  <c r="AV274" i="2"/>
  <c r="AV419" i="2"/>
  <c r="AV477" i="2"/>
  <c r="AV262" i="2"/>
  <c r="AV626" i="2"/>
  <c r="AV90" i="2"/>
  <c r="AV279" i="2"/>
  <c r="AV554" i="2"/>
  <c r="AV623" i="2"/>
  <c r="AV166" i="2"/>
  <c r="AV648" i="2"/>
  <c r="AV321" i="2"/>
  <c r="AV382" i="2"/>
  <c r="AV597" i="2"/>
  <c r="AV665" i="2"/>
  <c r="AV289" i="2"/>
  <c r="AV56" i="2"/>
  <c r="AV51" i="2"/>
  <c r="AV426" i="2"/>
  <c r="AV381" i="2"/>
  <c r="AV188" i="2"/>
  <c r="AV217" i="2"/>
  <c r="AV425" i="2"/>
  <c r="AV401" i="2"/>
  <c r="AV298" i="2"/>
  <c r="AV466" i="2"/>
  <c r="AV671" i="2"/>
  <c r="AV501" i="2"/>
  <c r="AV275" i="2"/>
  <c r="AV222" i="2"/>
  <c r="AV143" i="2"/>
  <c r="AV244" i="2"/>
  <c r="AV569" i="2"/>
  <c r="AV421" i="2"/>
  <c r="AV210" i="2"/>
  <c r="AV290" i="2"/>
  <c r="AV692" i="2"/>
  <c r="AV241" i="2"/>
  <c r="AV4" i="2"/>
  <c r="AV481" i="2"/>
  <c r="AV386" i="2"/>
  <c r="AV436" i="2"/>
  <c r="AV361" i="2"/>
  <c r="AV493" i="2"/>
  <c r="AV157" i="2"/>
  <c r="AV398" i="2"/>
  <c r="AV103" i="2"/>
  <c r="AV239" i="2"/>
  <c r="AV621" i="2"/>
  <c r="AV689" i="2"/>
  <c r="AV578" i="2"/>
  <c r="AV190" i="2"/>
  <c r="AV354" i="2"/>
  <c r="AV595" i="2"/>
  <c r="AV663" i="2"/>
  <c r="AV414" i="2"/>
  <c r="AV168" i="2"/>
  <c r="AV547" i="2"/>
  <c r="AV52" i="2"/>
  <c r="AV664" i="2"/>
  <c r="AV303" i="2"/>
  <c r="AV216" i="2"/>
  <c r="AV130" i="2"/>
  <c r="AV476" i="2"/>
  <c r="AV227" i="2"/>
  <c r="AV198" i="2"/>
  <c r="AV147" i="2"/>
  <c r="AV573" i="2"/>
  <c r="AV284" i="2"/>
  <c r="AV668" i="2"/>
  <c r="AV582" i="2"/>
  <c r="AV390" i="2"/>
  <c r="AV67" i="2"/>
  <c r="AV498" i="2"/>
  <c r="AV82" i="2"/>
  <c r="AV514" i="2"/>
  <c r="AV162" i="2"/>
  <c r="AV53" i="2"/>
  <c r="AV182" i="2"/>
  <c r="AV178" i="2"/>
  <c r="AV596" i="2"/>
  <c r="AV527" i="2"/>
  <c r="AV482" i="2"/>
  <c r="AV448" i="2"/>
  <c r="AV98" i="2"/>
  <c r="AV133" i="2"/>
  <c r="AV122" i="2"/>
  <c r="AV356" i="2"/>
  <c r="AV86" i="2"/>
  <c r="AV642" i="2"/>
  <c r="AV695" i="2"/>
  <c r="AV325" i="2"/>
  <c r="AV121" i="2"/>
  <c r="AV639" i="2"/>
  <c r="AV159" i="2"/>
  <c r="AV505" i="2"/>
  <c r="AV349" i="2"/>
  <c r="AV470" i="2"/>
  <c r="AV164" i="2"/>
  <c r="AV93" i="2"/>
  <c r="AV153" i="2"/>
  <c r="AV232" i="2"/>
  <c r="AV258" i="2"/>
  <c r="AV500" i="2"/>
  <c r="AV661" i="2"/>
  <c r="AV327" i="2"/>
  <c r="AV646" i="2"/>
  <c r="AV69" i="2"/>
  <c r="AV195" i="2"/>
  <c r="AV427" i="2"/>
  <c r="AV601" i="2"/>
  <c r="AV503" i="2"/>
  <c r="AV183" i="2"/>
  <c r="AV119" i="2"/>
  <c r="AV76" i="2"/>
  <c r="AV698" i="2"/>
  <c r="AV252" i="2"/>
  <c r="AV169" i="2"/>
  <c r="AV537" i="2"/>
  <c r="AV410" i="2"/>
  <c r="AV413" i="2"/>
  <c r="AV92" i="2"/>
  <c r="AV424" i="2"/>
  <c r="AV645" i="2"/>
  <c r="AV18" i="2"/>
  <c r="AV113" i="2"/>
  <c r="AV360" i="2"/>
  <c r="AV277" i="2"/>
  <c r="AV380" i="2"/>
  <c r="AV194" i="2"/>
  <c r="AV77" i="2"/>
  <c r="AV651" i="2"/>
  <c r="AV420" i="2"/>
  <c r="AV571" i="2"/>
  <c r="AV208" i="2"/>
  <c r="AV123" i="2"/>
  <c r="AV468" i="2"/>
  <c r="AV693" i="2"/>
  <c r="AV376" i="2"/>
  <c r="AV388" i="2"/>
  <c r="AV525" i="2"/>
  <c r="AV199" i="2"/>
  <c r="AV658" i="2"/>
  <c r="AV112" i="2"/>
  <c r="AV433" i="2"/>
  <c r="AV453" i="2"/>
  <c r="AV236" i="2"/>
  <c r="AV318" i="2"/>
  <c r="AV140" i="2"/>
  <c r="AV367" i="2"/>
  <c r="AV523" i="2"/>
  <c r="AV128" i="2"/>
  <c r="AV634" i="2"/>
  <c r="AV282" i="2"/>
  <c r="AV365" i="2"/>
  <c r="AV484" i="2"/>
  <c r="AV335" i="2"/>
  <c r="AV490" i="2"/>
  <c r="AV683" i="2"/>
  <c r="AV297" i="2"/>
  <c r="AV449" i="2"/>
  <c r="AV590" i="2"/>
  <c r="AV24" i="2"/>
  <c r="AV609" i="2"/>
  <c r="AV20" i="2"/>
  <c r="AV226" i="2"/>
  <c r="AV542" i="2"/>
  <c r="AV224" i="2"/>
  <c r="AV379" i="2"/>
  <c r="AV255" i="2"/>
  <c r="AV615" i="2"/>
  <c r="AV110" i="2"/>
  <c r="AV104" i="2"/>
  <c r="AV549" i="2"/>
  <c r="AV176" i="2"/>
  <c r="AV568" i="2"/>
  <c r="AV387" i="2"/>
  <c r="AV49" i="2"/>
  <c r="AV136" i="2"/>
  <c r="AV375" i="2"/>
  <c r="AV96" i="2"/>
  <c r="AV295" i="2"/>
  <c r="AV533" i="2"/>
  <c r="AV428" i="2"/>
  <c r="AV310" i="2"/>
  <c r="AV397" i="2"/>
  <c r="AV444" i="2"/>
  <c r="AV417" i="2"/>
  <c r="AV522" i="2"/>
  <c r="AV170" i="2"/>
  <c r="AV532" i="2"/>
  <c r="AV357" i="2"/>
  <c r="AV510" i="2"/>
  <c r="AV137" i="2"/>
  <c r="AV306" i="2"/>
  <c r="AV305" i="2"/>
  <c r="AV156" i="2"/>
  <c r="AV608" i="2"/>
  <c r="AV656" i="2"/>
  <c r="AV460" i="2"/>
  <c r="AV87" i="2"/>
  <c r="AV272" i="2"/>
  <c r="AV63" i="2"/>
  <c r="AV643" i="2"/>
  <c r="AV389" i="2"/>
  <c r="AV555" i="2"/>
  <c r="AV75" i="2"/>
  <c r="AV644" i="2"/>
  <c r="AV234" i="2"/>
  <c r="AV471" i="2"/>
  <c r="AV213" i="2"/>
  <c r="AV374" i="2"/>
  <c r="AV589" i="2"/>
  <c r="AV657" i="2"/>
  <c r="AV508" i="2"/>
  <c r="AV319" i="2"/>
  <c r="AV294" i="2"/>
  <c r="AV562" i="2"/>
  <c r="AV631" i="2"/>
  <c r="AV242" i="2"/>
  <c r="AV243" i="2"/>
  <c r="AV462" i="2"/>
  <c r="AV115" i="2"/>
  <c r="AV600" i="2"/>
  <c r="AV108" i="2"/>
  <c r="AV465" i="2"/>
  <c r="AV435" i="2"/>
  <c r="AV572" i="2"/>
  <c r="AV148" i="2"/>
  <c r="AV179" i="2"/>
  <c r="AV563" i="2"/>
  <c r="AV79" i="2"/>
  <c r="AV337" i="2"/>
  <c r="AV189" i="2"/>
  <c r="AV84" i="2"/>
  <c r="AV22" i="2"/>
  <c r="AV281" i="2"/>
  <c r="AV688" i="2"/>
  <c r="AV391" i="2"/>
  <c r="AV682" i="2"/>
  <c r="AV592" i="2"/>
  <c r="AV640" i="2"/>
  <c r="AV348" i="2"/>
  <c r="AV214" i="2"/>
  <c r="AV33" i="2"/>
  <c r="AV674" i="2"/>
  <c r="AV504" i="2"/>
  <c r="AV620" i="2"/>
  <c r="AV59" i="2"/>
  <c r="AV173" i="2"/>
  <c r="AV690" i="2"/>
  <c r="AV322" i="2"/>
  <c r="AV346" i="2"/>
  <c r="AV587" i="2"/>
  <c r="AV655" i="2"/>
  <c r="AV209" i="2"/>
  <c r="AV524" i="2"/>
  <c r="AV257" i="2"/>
  <c r="AV408" i="2"/>
  <c r="AV629" i="2"/>
  <c r="AV697" i="2"/>
  <c r="AV155" i="2"/>
  <c r="AV247" i="2"/>
  <c r="AV396" i="2"/>
  <c r="AV529" i="2"/>
  <c r="AV285" i="2"/>
  <c r="AV451" i="2"/>
  <c r="AV254" i="2"/>
  <c r="AV235" i="2"/>
  <c r="AV402" i="2"/>
  <c r="AV268" i="2"/>
  <c r="AV605" i="2"/>
  <c r="AV138" i="2"/>
  <c r="AV416" i="2"/>
  <c r="AV261" i="2"/>
  <c r="AV135" i="2"/>
  <c r="AV240" i="2"/>
  <c r="AV23" i="2"/>
  <c r="AV57" i="2"/>
  <c r="AV469" i="2"/>
  <c r="AV339" i="2"/>
  <c r="AV196" i="2"/>
  <c r="AV566" i="2"/>
  <c r="AV249" i="2"/>
  <c r="AV16" i="2"/>
  <c r="AV385" i="2"/>
  <c r="AV99" i="2"/>
  <c r="AV378" i="2"/>
  <c r="AV516" i="2"/>
  <c r="AV40" i="2"/>
  <c r="AV296" i="2"/>
  <c r="AV185" i="2"/>
  <c r="AV579" i="2"/>
  <c r="AV94" i="2"/>
  <c r="AV653" i="2"/>
  <c r="AV28" i="2"/>
  <c r="AV105" i="2"/>
  <c r="AV154" i="2"/>
  <c r="AV44" i="2"/>
  <c r="AV603" i="2"/>
  <c r="AV145" i="2"/>
  <c r="AV552" i="2"/>
  <c r="AV167" i="2"/>
  <c r="AV473" i="2"/>
  <c r="AV497" i="2"/>
  <c r="AV519" i="2"/>
  <c r="AV613" i="2"/>
  <c r="AV344" i="2"/>
  <c r="AV619" i="2"/>
  <c r="AV193" i="2"/>
  <c r="AV30" i="2"/>
  <c r="AV150" i="2"/>
  <c r="AV538" i="2"/>
  <c r="AV430" i="2"/>
  <c r="AV192" i="2"/>
  <c r="AV614" i="2"/>
  <c r="AV574" i="2"/>
  <c r="AV577" i="2"/>
  <c r="AV347" i="2"/>
  <c r="AV506" i="2"/>
  <c r="AV270" i="2"/>
  <c r="AV630" i="2"/>
  <c r="AV607" i="2"/>
  <c r="AV175" i="2"/>
  <c r="AV206" i="2"/>
  <c r="AV411" i="2"/>
  <c r="AV610" i="2"/>
  <c r="AV332" i="2"/>
  <c r="AV627" i="2"/>
  <c r="AV459" i="2"/>
  <c r="AV114" i="2"/>
  <c r="AV622" i="2"/>
  <c r="AV238" i="2"/>
  <c r="AV487" i="2"/>
  <c r="AV146" i="2"/>
  <c r="AV446" i="2"/>
  <c r="AV315" i="2"/>
  <c r="AV442" i="2"/>
  <c r="AV278" i="2"/>
  <c r="AV458" i="2"/>
  <c r="AV583" i="2"/>
  <c r="AV204" i="2"/>
  <c r="AV124" i="2"/>
  <c r="AV526" i="2"/>
  <c r="AV64" i="2"/>
  <c r="AV309" i="2"/>
  <c r="AV288" i="2"/>
  <c r="AV358" i="2"/>
  <c r="AV61" i="2"/>
  <c r="AV513" i="2"/>
  <c r="AV223" i="2"/>
  <c r="AV543" i="2"/>
  <c r="AV545" i="2"/>
  <c r="AV546" i="2"/>
  <c r="AV334" i="2"/>
  <c r="AV407" i="2"/>
  <c r="AV521" i="2"/>
  <c r="AV229" i="2"/>
  <c r="AV520" i="2"/>
  <c r="AV191" i="2"/>
  <c r="AV323" i="2"/>
  <c r="AV25" i="2"/>
  <c r="AV328" i="2"/>
  <c r="AV100" i="2"/>
  <c r="AV593" i="2"/>
  <c r="AV66" i="2"/>
  <c r="AV467" i="2"/>
  <c r="AV38" i="2"/>
  <c r="AV434" i="2"/>
  <c r="AV507" i="2"/>
  <c r="AV163" i="2"/>
  <c r="AV403" i="2"/>
  <c r="AV393" i="2"/>
  <c r="AV452" i="2"/>
  <c r="AV485" i="2"/>
  <c r="AV141" i="2"/>
  <c r="AV54" i="2"/>
  <c r="AV312" i="2"/>
  <c r="AV251" i="2"/>
  <c r="AV405" i="2"/>
  <c r="AV496" i="2"/>
  <c r="AV316" i="2"/>
  <c r="AV515" i="2"/>
  <c r="AV314" i="2"/>
  <c r="AV679" i="2"/>
  <c r="AV340" i="2"/>
  <c r="AV370" i="2"/>
  <c r="AV611" i="2"/>
  <c r="AV678" i="2"/>
  <c r="AV474" i="2"/>
  <c r="AV132" i="2"/>
  <c r="AV359" i="2"/>
  <c r="AV35" i="2"/>
  <c r="AV203" i="2"/>
  <c r="AV14" i="2"/>
  <c r="AV463" i="2"/>
  <c r="AV685" i="2"/>
  <c r="AV342" i="2"/>
  <c r="AV3" i="2"/>
  <c r="AV304" i="2"/>
  <c r="AV91" i="2"/>
  <c r="AV659" i="2"/>
  <c r="AV454" i="2"/>
  <c r="AV588" i="2"/>
  <c r="AV45" i="2"/>
  <c r="AV675" i="2"/>
  <c r="AV260" i="2"/>
  <c r="AV429" i="2"/>
  <c r="AV48" i="2"/>
  <c r="AV345" i="2"/>
  <c r="AV293" i="2"/>
  <c r="AV478" i="2"/>
  <c r="AV502" i="2"/>
  <c r="AV211" i="2"/>
  <c r="AV292" i="2"/>
  <c r="AV248" i="2"/>
  <c r="AV341" i="2"/>
  <c r="AV372" i="2"/>
  <c r="AV71" i="2"/>
  <c r="AV330" i="2"/>
  <c r="AV266" i="2"/>
  <c r="AV479" i="2"/>
  <c r="AV576" i="2"/>
  <c r="AV472" i="2"/>
  <c r="AV253" i="2"/>
  <c r="AV650" i="2"/>
  <c r="AV616" i="2"/>
  <c r="AV287" i="2"/>
  <c r="AV320" i="2"/>
  <c r="AV548" i="2"/>
  <c r="AV617" i="2"/>
  <c r="AV409" i="2"/>
  <c r="AV131" i="2"/>
  <c r="AV246" i="2"/>
  <c r="AV126" i="2"/>
  <c r="AV73" i="2"/>
  <c r="AV21" i="2"/>
  <c r="AV486" i="2"/>
  <c r="AV412" i="2"/>
  <c r="AV464" i="2"/>
  <c r="AV225" i="2"/>
  <c r="AV461" i="2"/>
  <c r="AV152" i="2"/>
  <c r="AV691" i="2"/>
  <c r="AV536" i="2"/>
  <c r="AV652" i="2"/>
  <c r="AV299" i="2"/>
  <c r="AV456" i="2"/>
  <c r="AV197" i="2"/>
  <c r="AV371" i="2"/>
  <c r="AV302" i="2"/>
  <c r="AV83" i="2"/>
  <c r="AV46" i="2"/>
  <c r="AV641" i="2"/>
  <c r="AV638" i="2"/>
  <c r="AV570" i="2"/>
  <c r="AV37" i="2"/>
  <c r="AV362" i="2"/>
  <c r="AV353" i="2"/>
  <c r="AV511" i="2"/>
  <c r="AV142" i="2"/>
  <c r="AV85" i="2"/>
  <c r="AV11" i="2"/>
  <c r="AV364" i="2"/>
  <c r="AV431" i="2"/>
  <c r="AV352" i="2"/>
  <c r="AV666" i="2"/>
  <c r="AV586" i="2"/>
  <c r="AV680" i="2"/>
  <c r="AV230" i="2"/>
  <c r="AV366" i="2"/>
  <c r="AV581" i="2"/>
  <c r="AV649" i="2"/>
  <c r="AV351" i="2"/>
  <c r="AV399" i="2"/>
  <c r="AV139" i="2"/>
  <c r="AV567" i="2"/>
  <c r="AV65" i="2"/>
  <c r="AV212" i="2"/>
  <c r="AV404" i="2"/>
  <c r="AV560" i="2"/>
  <c r="AV700" i="2"/>
  <c r="AV165" i="2"/>
  <c r="AV97" i="2"/>
  <c r="AV518" i="2"/>
  <c r="AV534" i="2"/>
  <c r="AV565" i="2"/>
  <c r="AV181" i="2"/>
  <c r="AV654" i="2"/>
  <c r="AV308" i="2"/>
  <c r="AV517" i="2"/>
  <c r="AV231" i="2"/>
  <c r="AV669" i="2"/>
  <c r="AV60" i="2"/>
  <c r="AV81" i="2"/>
  <c r="AV491" i="2"/>
  <c r="AV215" i="2"/>
  <c r="AV394" i="2"/>
  <c r="AV575" i="2"/>
  <c r="AV699" i="2"/>
  <c r="AV19" i="2"/>
  <c r="AV31" i="2"/>
  <c r="AV111" i="2"/>
  <c r="AV34" i="2"/>
  <c r="AV445" i="2"/>
  <c r="AV120" i="2"/>
  <c r="AV286" i="2"/>
  <c r="AV624" i="2"/>
  <c r="AV647" i="2"/>
  <c r="AV80" i="2"/>
  <c r="AV612" i="2"/>
  <c r="AV531" i="2"/>
  <c r="AV618" i="2"/>
  <c r="AV129" i="2"/>
  <c r="AV499" i="2"/>
  <c r="AV681" i="2"/>
  <c r="AV687" i="2"/>
  <c r="AV418" i="2"/>
  <c r="AV89" i="2"/>
  <c r="AV684" i="2"/>
  <c r="AV151" i="2"/>
  <c r="AV107" i="2"/>
  <c r="AV544" i="2"/>
  <c r="AV201" i="2"/>
  <c r="AV106" i="2"/>
  <c r="AV363" i="2"/>
  <c r="AV400" i="2"/>
  <c r="AV200" i="2"/>
  <c r="AV662" i="2"/>
  <c r="AV218" i="2"/>
  <c r="AV187" i="2"/>
  <c r="AV636" i="2"/>
  <c r="AV495" i="2"/>
  <c r="AV488" i="2"/>
  <c r="AV70" i="2"/>
  <c r="AV606" i="2"/>
  <c r="AV326" i="2"/>
  <c r="AV377" i="2"/>
  <c r="AV280" i="2"/>
  <c r="AV207" i="2"/>
  <c r="AV42" i="2"/>
  <c r="AV263" i="2"/>
  <c r="AV101" i="2"/>
  <c r="AV368" i="2"/>
  <c r="AV512" i="2"/>
  <c r="AV406" i="2"/>
  <c r="AV443" i="2"/>
  <c r="AV311" i="2"/>
  <c r="AV267" i="2"/>
  <c r="AV273" i="2"/>
  <c r="AV43" i="2"/>
  <c r="AV432" i="2"/>
  <c r="AV455" i="2"/>
  <c r="AV632" i="2"/>
  <c r="AV74" i="2"/>
  <c r="AV541" i="2"/>
  <c r="AV68" i="2"/>
  <c r="AV329" i="2"/>
  <c r="AV62" i="2"/>
  <c r="AV95" i="2"/>
  <c r="AV134" i="2"/>
  <c r="AV602" i="2"/>
  <c r="AV12" i="2"/>
  <c r="AV594" i="2"/>
  <c r="AV125" i="2"/>
  <c r="AV117" i="2"/>
  <c r="AV384" i="2"/>
  <c r="AV324" i="2"/>
  <c r="AV550" i="2"/>
  <c r="AV291" i="2"/>
  <c r="AV556" i="2"/>
  <c r="AV237" i="2"/>
  <c r="AV300" i="2"/>
  <c r="AV171" i="2"/>
  <c r="AV283" i="2"/>
  <c r="AV88" i="2"/>
  <c r="AV202" i="2"/>
  <c r="T269" i="2"/>
  <c r="U585" i="2"/>
  <c r="AX350" i="2"/>
  <c r="U350" i="2"/>
  <c r="T350" i="2"/>
  <c r="AX331" i="2"/>
  <c r="U447" i="2"/>
  <c r="T553" i="2"/>
  <c r="AX553" i="2"/>
  <c r="U553" i="2"/>
  <c r="AX78" i="2"/>
  <c r="T483" i="2"/>
  <c r="U228" i="2"/>
  <c r="T228" i="2"/>
  <c r="AX228" i="2"/>
  <c r="T677" i="2"/>
  <c r="AX564" i="2"/>
  <c r="U673" i="2"/>
  <c r="T673" i="2"/>
  <c r="AX673" i="2"/>
  <c r="AX158" i="2"/>
  <c r="U158" i="2"/>
  <c r="T158" i="2"/>
  <c r="U480" i="2"/>
  <c r="T233" i="2"/>
  <c r="AV250" i="2"/>
  <c r="AV672" i="2"/>
  <c r="AV423" i="2"/>
  <c r="AV598" i="2"/>
  <c r="AV696" i="2"/>
  <c r="AV625" i="2"/>
  <c r="AV530" i="2"/>
  <c r="AV333" i="2"/>
  <c r="AV539" i="2"/>
  <c r="AV307" i="2"/>
  <c r="AV220" i="2"/>
  <c r="AV109" i="2"/>
  <c r="AV118" i="2"/>
  <c r="U676" i="2" l="1"/>
  <c r="U483" i="2"/>
  <c r="T331" i="2"/>
  <c r="AX72" i="2"/>
  <c r="T584" i="2"/>
  <c r="AX480" i="2"/>
  <c r="AX317" i="2"/>
  <c r="U78" i="2"/>
  <c r="AX585" i="2"/>
  <c r="AX383" i="2"/>
  <c r="T489" i="2"/>
  <c r="AX32" i="2"/>
  <c r="T509" i="2"/>
  <c r="U492" i="2"/>
  <c r="AX660" i="2"/>
  <c r="U591" i="2"/>
  <c r="AX177" i="2"/>
  <c r="U457" i="2"/>
  <c r="E457" i="2" s="1"/>
  <c r="U604" i="2"/>
  <c r="E604" i="2" s="1"/>
  <c r="U55" i="2"/>
  <c r="U373" i="2"/>
  <c r="AX205" i="2"/>
  <c r="U313" i="2"/>
  <c r="T591" i="2"/>
  <c r="E591" i="2" s="1"/>
  <c r="T317" i="2"/>
  <c r="E317" i="2" s="1"/>
  <c r="U177" i="2"/>
  <c r="E177" i="2" s="1"/>
  <c r="U660" i="2"/>
  <c r="E660" i="2" s="1"/>
  <c r="AX269" i="2"/>
  <c r="T313" i="2"/>
  <c r="U32" i="2"/>
  <c r="E32" i="2" s="1"/>
  <c r="AX604" i="2"/>
  <c r="U509" i="2"/>
  <c r="E509" i="2" s="1"/>
  <c r="AX373" i="2"/>
  <c r="T492" i="2"/>
  <c r="T205" i="2"/>
  <c r="E205" i="2" s="1"/>
  <c r="AX457" i="2"/>
  <c r="AX102" i="2"/>
  <c r="T635" i="2"/>
  <c r="E635" i="2" s="1"/>
  <c r="T301" i="2"/>
  <c r="AX633" i="2"/>
  <c r="U256" i="2"/>
  <c r="E256" i="2" s="1"/>
  <c r="T676" i="2"/>
  <c r="E676" i="2" s="1"/>
  <c r="U233" i="2"/>
  <c r="E233" i="2" s="1"/>
  <c r="U564" i="2"/>
  <c r="E564" i="2" s="1"/>
  <c r="U677" i="2"/>
  <c r="E677" i="2" s="1"/>
  <c r="AX635" i="2"/>
  <c r="U561" i="2"/>
  <c r="U301" i="2"/>
  <c r="U8" i="2"/>
  <c r="AX369" i="2"/>
  <c r="T55" i="2"/>
  <c r="AX127" i="2"/>
  <c r="AX245" i="2"/>
  <c r="AX584" i="2"/>
  <c r="T422" i="2"/>
  <c r="E422" i="2" s="1"/>
  <c r="T447" i="2"/>
  <c r="E447" i="2" s="1"/>
  <c r="T8" i="2"/>
  <c r="U369" i="2"/>
  <c r="E369" i="2" s="1"/>
  <c r="E221" i="2"/>
  <c r="E585" i="2"/>
  <c r="E269" i="2"/>
  <c r="E480" i="2"/>
  <c r="E228" i="2"/>
  <c r="E186" i="2"/>
  <c r="E633" i="2"/>
  <c r="U540" i="2"/>
  <c r="T540" i="2"/>
  <c r="AX540" i="2"/>
  <c r="T558" i="2"/>
  <c r="U558" i="2"/>
  <c r="AX558" i="2"/>
  <c r="U557" i="2"/>
  <c r="T557" i="2"/>
  <c r="AX557" i="2"/>
  <c r="E373" i="2"/>
  <c r="E127" i="2"/>
  <c r="E41" i="2"/>
  <c r="E264" i="2"/>
  <c r="U450" i="2"/>
  <c r="T450" i="2"/>
  <c r="AX450" i="2"/>
  <c r="AX580" i="2"/>
  <c r="U580" i="2"/>
  <c r="T580" i="2"/>
  <c r="E158" i="2"/>
  <c r="E673" i="2"/>
  <c r="E78" i="2"/>
  <c r="E245" i="2"/>
  <c r="AX559" i="2"/>
  <c r="T559" i="2"/>
  <c r="U559" i="2"/>
  <c r="AX47" i="2"/>
  <c r="U47" i="2"/>
  <c r="T47" i="2"/>
  <c r="AX550" i="2"/>
  <c r="U550" i="2"/>
  <c r="T550" i="2"/>
  <c r="AX455" i="2"/>
  <c r="T455" i="2"/>
  <c r="U455" i="2"/>
  <c r="U495" i="2"/>
  <c r="T495" i="2"/>
  <c r="AX495" i="2"/>
  <c r="T151" i="2"/>
  <c r="U151" i="2"/>
  <c r="AX151" i="2"/>
  <c r="U19" i="2"/>
  <c r="AX19" i="2"/>
  <c r="T19" i="2"/>
  <c r="T518" i="2"/>
  <c r="U518" i="2"/>
  <c r="AX518" i="2"/>
  <c r="T680" i="2"/>
  <c r="U680" i="2"/>
  <c r="AX680" i="2"/>
  <c r="AX46" i="2"/>
  <c r="U46" i="2"/>
  <c r="T46" i="2"/>
  <c r="U21" i="2"/>
  <c r="T21" i="2"/>
  <c r="AX21" i="2"/>
  <c r="T266" i="2"/>
  <c r="U266" i="2"/>
  <c r="AX266" i="2"/>
  <c r="T45" i="2"/>
  <c r="AX45" i="2"/>
  <c r="U45" i="2"/>
  <c r="U678" i="2"/>
  <c r="AX678" i="2"/>
  <c r="T678" i="2"/>
  <c r="T393" i="2"/>
  <c r="AX393" i="2"/>
  <c r="U393" i="2"/>
  <c r="T521" i="2"/>
  <c r="U521" i="2"/>
  <c r="AX521" i="2"/>
  <c r="U64" i="2"/>
  <c r="T64" i="2"/>
  <c r="AX64" i="2"/>
  <c r="U627" i="2"/>
  <c r="T627" i="2"/>
  <c r="AX627" i="2"/>
  <c r="U538" i="2"/>
  <c r="AX538" i="2"/>
  <c r="T538" i="2"/>
  <c r="T579" i="2"/>
  <c r="U579" i="2"/>
  <c r="AX579" i="2"/>
  <c r="AX240" i="2"/>
  <c r="T240" i="2"/>
  <c r="U240" i="2"/>
  <c r="AX529" i="2"/>
  <c r="T529" i="2"/>
  <c r="U529" i="2"/>
  <c r="AX59" i="2"/>
  <c r="U59" i="2"/>
  <c r="T59" i="2"/>
  <c r="U337" i="2"/>
  <c r="AX337" i="2"/>
  <c r="T337" i="2"/>
  <c r="U294" i="2"/>
  <c r="AX294" i="2"/>
  <c r="T294" i="2"/>
  <c r="T156" i="2"/>
  <c r="U156" i="2"/>
  <c r="AX156" i="2"/>
  <c r="U96" i="2"/>
  <c r="T96" i="2"/>
  <c r="AX96" i="2"/>
  <c r="AX379" i="2"/>
  <c r="U379" i="2"/>
  <c r="T379" i="2"/>
  <c r="U140" i="2"/>
  <c r="AX140" i="2"/>
  <c r="T140" i="2"/>
  <c r="AX468" i="2"/>
  <c r="U468" i="2"/>
  <c r="T468" i="2"/>
  <c r="U413" i="2"/>
  <c r="T413" i="2"/>
  <c r="AX413" i="2"/>
  <c r="U195" i="2"/>
  <c r="AX195" i="2"/>
  <c r="T195" i="2"/>
  <c r="T661" i="2"/>
  <c r="U661" i="2"/>
  <c r="AX661" i="2"/>
  <c r="T153" i="2"/>
  <c r="AX153" i="2"/>
  <c r="U153" i="2"/>
  <c r="AX121" i="2"/>
  <c r="T121" i="2"/>
  <c r="U121" i="2"/>
  <c r="T596" i="2"/>
  <c r="U596" i="2"/>
  <c r="AX596" i="2"/>
  <c r="U162" i="2"/>
  <c r="AX162" i="2"/>
  <c r="T162" i="2"/>
  <c r="T67" i="2"/>
  <c r="U67" i="2"/>
  <c r="AX67" i="2"/>
  <c r="AX284" i="2"/>
  <c r="U284" i="2"/>
  <c r="T284" i="2"/>
  <c r="T227" i="2"/>
  <c r="U227" i="2"/>
  <c r="AX227" i="2"/>
  <c r="T303" i="2"/>
  <c r="U303" i="2"/>
  <c r="AX303" i="2"/>
  <c r="T168" i="2"/>
  <c r="U168" i="2"/>
  <c r="AX168" i="2"/>
  <c r="T354" i="2"/>
  <c r="U354" i="2"/>
  <c r="AX354" i="2"/>
  <c r="U621" i="2"/>
  <c r="AX621" i="2"/>
  <c r="T621" i="2"/>
  <c r="T157" i="2"/>
  <c r="U157" i="2"/>
  <c r="AX157" i="2"/>
  <c r="U386" i="2"/>
  <c r="T386" i="2"/>
  <c r="AX386" i="2"/>
  <c r="AX692" i="2"/>
  <c r="T692" i="2"/>
  <c r="U692" i="2"/>
  <c r="T569" i="2"/>
  <c r="AX569" i="2"/>
  <c r="U569" i="2"/>
  <c r="AX275" i="2"/>
  <c r="U275" i="2"/>
  <c r="T275" i="2"/>
  <c r="AX298" i="2"/>
  <c r="T298" i="2"/>
  <c r="U298" i="2"/>
  <c r="T188" i="2"/>
  <c r="U188" i="2"/>
  <c r="AX188" i="2"/>
  <c r="AX56" i="2"/>
  <c r="T56" i="2"/>
  <c r="U56" i="2"/>
  <c r="AX382" i="2"/>
  <c r="T382" i="2"/>
  <c r="U382" i="2"/>
  <c r="AX623" i="2"/>
  <c r="U623" i="2"/>
  <c r="T623" i="2"/>
  <c r="T626" i="2"/>
  <c r="AX626" i="2"/>
  <c r="U626" i="2"/>
  <c r="U274" i="2"/>
  <c r="AX274" i="2"/>
  <c r="T274" i="2"/>
  <c r="U667" i="2"/>
  <c r="T667" i="2"/>
  <c r="AX667" i="2"/>
  <c r="AX338" i="2"/>
  <c r="T338" i="2"/>
  <c r="U338" i="2"/>
  <c r="U415" i="2"/>
  <c r="AX415" i="2"/>
  <c r="T415" i="2"/>
  <c r="D27" i="2"/>
  <c r="AX180" i="2"/>
  <c r="T180" i="2"/>
  <c r="U180" i="2"/>
  <c r="AX116" i="2"/>
  <c r="U116" i="2"/>
  <c r="T116" i="2"/>
  <c r="U598" i="2"/>
  <c r="T598" i="2"/>
  <c r="AX598" i="2"/>
  <c r="AX125" i="2"/>
  <c r="T125" i="2"/>
  <c r="U125" i="2"/>
  <c r="T267" i="2"/>
  <c r="E267" i="2" s="1"/>
  <c r="AX267" i="2"/>
  <c r="U267" i="2"/>
  <c r="U326" i="2"/>
  <c r="AX326" i="2"/>
  <c r="T326" i="2"/>
  <c r="T687" i="2"/>
  <c r="AX687" i="2"/>
  <c r="U687" i="2"/>
  <c r="T445" i="2"/>
  <c r="U445" i="2"/>
  <c r="AX445" i="2"/>
  <c r="T654" i="2"/>
  <c r="E654" i="2" s="1"/>
  <c r="AX654" i="2"/>
  <c r="U654" i="2"/>
  <c r="AX649" i="2"/>
  <c r="T649" i="2"/>
  <c r="U649" i="2"/>
  <c r="T37" i="2"/>
  <c r="AX37" i="2"/>
  <c r="U37" i="2"/>
  <c r="T225" i="2"/>
  <c r="AX225" i="2"/>
  <c r="U225" i="2"/>
  <c r="AX253" i="2"/>
  <c r="U253" i="2"/>
  <c r="T253" i="2"/>
  <c r="T48" i="2"/>
  <c r="AX48" i="2"/>
  <c r="U48" i="2"/>
  <c r="U35" i="2"/>
  <c r="T35" i="2"/>
  <c r="AX35" i="2"/>
  <c r="T54" i="2"/>
  <c r="AX54" i="2"/>
  <c r="U54" i="2"/>
  <c r="U323" i="2"/>
  <c r="AX323" i="2"/>
  <c r="T323" i="2"/>
  <c r="AX583" i="2"/>
  <c r="U583" i="2"/>
  <c r="T583" i="2"/>
  <c r="AX206" i="2"/>
  <c r="T206" i="2"/>
  <c r="U206" i="2"/>
  <c r="T619" i="2"/>
  <c r="AX619" i="2"/>
  <c r="U619" i="2"/>
  <c r="T105" i="2"/>
  <c r="E105" i="2" s="1"/>
  <c r="AX105" i="2"/>
  <c r="U105" i="2"/>
  <c r="U339" i="2"/>
  <c r="AX339" i="2"/>
  <c r="T339" i="2"/>
  <c r="T697" i="2"/>
  <c r="U697" i="2"/>
  <c r="AX697" i="2"/>
  <c r="T33" i="2"/>
  <c r="U33" i="2"/>
  <c r="AX33" i="2"/>
  <c r="U148" i="2"/>
  <c r="AX148" i="2"/>
  <c r="T148" i="2"/>
  <c r="U589" i="2"/>
  <c r="T589" i="2"/>
  <c r="AX589" i="2"/>
  <c r="AX87" i="2"/>
  <c r="U87" i="2"/>
  <c r="T87" i="2"/>
  <c r="U310" i="2"/>
  <c r="AX310" i="2"/>
  <c r="T310" i="2"/>
  <c r="U20" i="2"/>
  <c r="T20" i="2"/>
  <c r="AX20" i="2"/>
  <c r="T634" i="2"/>
  <c r="U634" i="2"/>
  <c r="AX634" i="2"/>
  <c r="AX420" i="2"/>
  <c r="T420" i="2"/>
  <c r="U420" i="2"/>
  <c r="T98" i="2"/>
  <c r="AX98" i="2"/>
  <c r="U98" i="2"/>
  <c r="T423" i="2"/>
  <c r="U423" i="2"/>
  <c r="AX423" i="2"/>
  <c r="AX88" i="2"/>
  <c r="U88" i="2"/>
  <c r="T88" i="2"/>
  <c r="U237" i="2"/>
  <c r="AX237" i="2"/>
  <c r="T237" i="2"/>
  <c r="AX324" i="2"/>
  <c r="T324" i="2"/>
  <c r="U324" i="2"/>
  <c r="AX594" i="2"/>
  <c r="T594" i="2"/>
  <c r="U594" i="2"/>
  <c r="AX95" i="2"/>
  <c r="U95" i="2"/>
  <c r="T95" i="2"/>
  <c r="T541" i="2"/>
  <c r="AX541" i="2"/>
  <c r="U541" i="2"/>
  <c r="AX432" i="2"/>
  <c r="U432" i="2"/>
  <c r="T432" i="2"/>
  <c r="T311" i="2"/>
  <c r="AX311" i="2"/>
  <c r="U311" i="2"/>
  <c r="AX368" i="2"/>
  <c r="U368" i="2"/>
  <c r="T368" i="2"/>
  <c r="T207" i="2"/>
  <c r="AX207" i="2"/>
  <c r="U207" i="2"/>
  <c r="U606" i="2"/>
  <c r="T606" i="2"/>
  <c r="AX606" i="2"/>
  <c r="U636" i="2"/>
  <c r="T636" i="2"/>
  <c r="AX636" i="2"/>
  <c r="U200" i="2"/>
  <c r="T200" i="2"/>
  <c r="AX200" i="2"/>
  <c r="AX201" i="2"/>
  <c r="T201" i="2"/>
  <c r="U201" i="2"/>
  <c r="AX684" i="2"/>
  <c r="T684" i="2"/>
  <c r="U684" i="2"/>
  <c r="T681" i="2"/>
  <c r="U681" i="2"/>
  <c r="AX681" i="2"/>
  <c r="T531" i="2"/>
  <c r="AX531" i="2"/>
  <c r="U531" i="2"/>
  <c r="U624" i="2"/>
  <c r="T624" i="2"/>
  <c r="AX624" i="2"/>
  <c r="T34" i="2"/>
  <c r="AX34" i="2"/>
  <c r="U34" i="2"/>
  <c r="T699" i="2"/>
  <c r="AX699" i="2"/>
  <c r="U699" i="2"/>
  <c r="AX491" i="2"/>
  <c r="U491" i="2"/>
  <c r="T491" i="2"/>
  <c r="T231" i="2"/>
  <c r="U231" i="2"/>
  <c r="AX231" i="2"/>
  <c r="T181" i="2"/>
  <c r="AX181" i="2"/>
  <c r="U181" i="2"/>
  <c r="U97" i="2"/>
  <c r="AX97" i="2"/>
  <c r="T97" i="2"/>
  <c r="T404" i="2"/>
  <c r="AX404" i="2"/>
  <c r="U404" i="2"/>
  <c r="U139" i="2"/>
  <c r="AX139" i="2"/>
  <c r="T139" i="2"/>
  <c r="AX581" i="2"/>
  <c r="T581" i="2"/>
  <c r="U581" i="2"/>
  <c r="U586" i="2"/>
  <c r="T586" i="2"/>
  <c r="AX586" i="2"/>
  <c r="U364" i="2"/>
  <c r="AX364" i="2"/>
  <c r="T364" i="2"/>
  <c r="T511" i="2"/>
  <c r="U511" i="2"/>
  <c r="AX511" i="2"/>
  <c r="U570" i="2"/>
  <c r="AX570" i="2"/>
  <c r="T570" i="2"/>
  <c r="T83" i="2"/>
  <c r="AX83" i="2"/>
  <c r="U83" i="2"/>
  <c r="T456" i="2"/>
  <c r="AX456" i="2"/>
  <c r="U456" i="2"/>
  <c r="AX691" i="2"/>
  <c r="T691" i="2"/>
  <c r="U691" i="2"/>
  <c r="T464" i="2"/>
  <c r="AX464" i="2"/>
  <c r="U464" i="2"/>
  <c r="AX73" i="2"/>
  <c r="T73" i="2"/>
  <c r="U73" i="2"/>
  <c r="T409" i="2"/>
  <c r="U409" i="2"/>
  <c r="AX409" i="2"/>
  <c r="AX287" i="2"/>
  <c r="T287" i="2"/>
  <c r="U287" i="2"/>
  <c r="U472" i="2"/>
  <c r="T472" i="2"/>
  <c r="AX472" i="2"/>
  <c r="AX330" i="2"/>
  <c r="U330" i="2"/>
  <c r="T330" i="2"/>
  <c r="T248" i="2"/>
  <c r="U248" i="2"/>
  <c r="AX248" i="2"/>
  <c r="AX478" i="2"/>
  <c r="U478" i="2"/>
  <c r="T478" i="2"/>
  <c r="U429" i="2"/>
  <c r="AX429" i="2"/>
  <c r="T429" i="2"/>
  <c r="U588" i="2"/>
  <c r="AX588" i="2"/>
  <c r="T588" i="2"/>
  <c r="AX304" i="2"/>
  <c r="T304" i="2"/>
  <c r="U304" i="2"/>
  <c r="T463" i="2"/>
  <c r="U463" i="2"/>
  <c r="AX463" i="2"/>
  <c r="AX359" i="2"/>
  <c r="U359" i="2"/>
  <c r="T359" i="2"/>
  <c r="T611" i="2"/>
  <c r="U611" i="2"/>
  <c r="AX611" i="2"/>
  <c r="U314" i="2"/>
  <c r="T314" i="2"/>
  <c r="AX314" i="2"/>
  <c r="T405" i="2"/>
  <c r="U405" i="2"/>
  <c r="AX405" i="2"/>
  <c r="AX141" i="2"/>
  <c r="T141" i="2"/>
  <c r="U141" i="2"/>
  <c r="AX403" i="2"/>
  <c r="T403" i="2"/>
  <c r="U403" i="2"/>
  <c r="T38" i="2"/>
  <c r="U38" i="2"/>
  <c r="AX38" i="2"/>
  <c r="T100" i="2"/>
  <c r="U100" i="2"/>
  <c r="AX100" i="2"/>
  <c r="U191" i="2"/>
  <c r="T191" i="2"/>
  <c r="AX191" i="2"/>
  <c r="T407" i="2"/>
  <c r="AX407" i="2"/>
  <c r="U407" i="2"/>
  <c r="U543" i="2"/>
  <c r="T543" i="2"/>
  <c r="AX543" i="2"/>
  <c r="AX358" i="2"/>
  <c r="U358" i="2"/>
  <c r="T358" i="2"/>
  <c r="U526" i="2"/>
  <c r="T526" i="2"/>
  <c r="AX526" i="2"/>
  <c r="U458" i="2"/>
  <c r="T458" i="2"/>
  <c r="AX458" i="2"/>
  <c r="AX446" i="2"/>
  <c r="T446" i="2"/>
  <c r="U446" i="2"/>
  <c r="T622" i="2"/>
  <c r="U622" i="2"/>
  <c r="AX622" i="2"/>
  <c r="T332" i="2"/>
  <c r="U332" i="2"/>
  <c r="AX332" i="2"/>
  <c r="U175" i="2"/>
  <c r="T175" i="2"/>
  <c r="AX175" i="2"/>
  <c r="T506" i="2"/>
  <c r="U506" i="2"/>
  <c r="AX506" i="2"/>
  <c r="U614" i="2"/>
  <c r="AX614" i="2"/>
  <c r="T614" i="2"/>
  <c r="T150" i="2"/>
  <c r="AX150" i="2"/>
  <c r="U150" i="2"/>
  <c r="U344" i="2"/>
  <c r="AX344" i="2"/>
  <c r="T344" i="2"/>
  <c r="T473" i="2"/>
  <c r="AX473" i="2"/>
  <c r="U473" i="2"/>
  <c r="U603" i="2"/>
  <c r="AX603" i="2"/>
  <c r="T603" i="2"/>
  <c r="U28" i="2"/>
  <c r="T28" i="2"/>
  <c r="AX28" i="2"/>
  <c r="AX185" i="2"/>
  <c r="U185" i="2"/>
  <c r="T185" i="2"/>
  <c r="T378" i="2"/>
  <c r="AX378" i="2"/>
  <c r="U378" i="2"/>
  <c r="T249" i="2"/>
  <c r="U249" i="2"/>
  <c r="AX249" i="2"/>
  <c r="U469" i="2"/>
  <c r="T469" i="2"/>
  <c r="AX469" i="2"/>
  <c r="U135" i="2"/>
  <c r="T135" i="2"/>
  <c r="AX135" i="2"/>
  <c r="AX605" i="2"/>
  <c r="T605" i="2"/>
  <c r="U605" i="2"/>
  <c r="AX254" i="2"/>
  <c r="U254" i="2"/>
  <c r="T254" i="2"/>
  <c r="AX396" i="2"/>
  <c r="T396" i="2"/>
  <c r="U396" i="2"/>
  <c r="U629" i="2"/>
  <c r="T629" i="2"/>
  <c r="AX629" i="2"/>
  <c r="U209" i="2"/>
  <c r="AX209" i="2"/>
  <c r="T209" i="2"/>
  <c r="U322" i="2"/>
  <c r="T322" i="2"/>
  <c r="AX322" i="2"/>
  <c r="AX620" i="2"/>
  <c r="T620" i="2"/>
  <c r="U620" i="2"/>
  <c r="AX214" i="2"/>
  <c r="U214" i="2"/>
  <c r="T214" i="2"/>
  <c r="U682" i="2"/>
  <c r="AX682" i="2"/>
  <c r="T682" i="2"/>
  <c r="U22" i="2"/>
  <c r="T22" i="2"/>
  <c r="AX22" i="2"/>
  <c r="U79" i="2"/>
  <c r="AX79" i="2"/>
  <c r="T79" i="2"/>
  <c r="T572" i="2"/>
  <c r="U572" i="2"/>
  <c r="AX572" i="2"/>
  <c r="AX600" i="2"/>
  <c r="T600" i="2"/>
  <c r="U600" i="2"/>
  <c r="AX242" i="2"/>
  <c r="U242" i="2"/>
  <c r="T242" i="2"/>
  <c r="T319" i="2"/>
  <c r="AX319" i="2"/>
  <c r="U319" i="2"/>
  <c r="U374" i="2"/>
  <c r="T374" i="2"/>
  <c r="AX374" i="2"/>
  <c r="U644" i="2"/>
  <c r="AX644" i="2"/>
  <c r="T644" i="2"/>
  <c r="T643" i="2"/>
  <c r="AX643" i="2"/>
  <c r="U643" i="2"/>
  <c r="T460" i="2"/>
  <c r="AX460" i="2"/>
  <c r="U460" i="2"/>
  <c r="U305" i="2"/>
  <c r="AX305" i="2"/>
  <c r="T305" i="2"/>
  <c r="AX357" i="2"/>
  <c r="U357" i="2"/>
  <c r="T357" i="2"/>
  <c r="AX417" i="2"/>
  <c r="T417" i="2"/>
  <c r="U417" i="2"/>
  <c r="U428" i="2"/>
  <c r="AX428" i="2"/>
  <c r="T428" i="2"/>
  <c r="AX375" i="2"/>
  <c r="T375" i="2"/>
  <c r="U375" i="2"/>
  <c r="U568" i="2"/>
  <c r="AX568" i="2"/>
  <c r="T568" i="2"/>
  <c r="AX110" i="2"/>
  <c r="U110" i="2"/>
  <c r="T110" i="2"/>
  <c r="T224" i="2"/>
  <c r="U224" i="2"/>
  <c r="AX224" i="2"/>
  <c r="AX609" i="2"/>
  <c r="U609" i="2"/>
  <c r="T609" i="2"/>
  <c r="U297" i="2"/>
  <c r="T297" i="2"/>
  <c r="AX297" i="2"/>
  <c r="U484" i="2"/>
  <c r="T484" i="2"/>
  <c r="AX484" i="2"/>
  <c r="U128" i="2"/>
  <c r="AX128" i="2"/>
  <c r="T128" i="2"/>
  <c r="T318" i="2"/>
  <c r="AX318" i="2"/>
  <c r="U318" i="2"/>
  <c r="U112" i="2"/>
  <c r="AX112" i="2"/>
  <c r="T112" i="2"/>
  <c r="U388" i="2"/>
  <c r="AX388" i="2"/>
  <c r="T388" i="2"/>
  <c r="AX123" i="2"/>
  <c r="U123" i="2"/>
  <c r="T123" i="2"/>
  <c r="U651" i="2"/>
  <c r="T651" i="2"/>
  <c r="AX651" i="2"/>
  <c r="U277" i="2"/>
  <c r="AX277" i="2"/>
  <c r="T277" i="2"/>
  <c r="AX645" i="2"/>
  <c r="T645" i="2"/>
  <c r="U645" i="2"/>
  <c r="U410" i="2"/>
  <c r="T410" i="2"/>
  <c r="AX410" i="2"/>
  <c r="U698" i="2"/>
  <c r="T698" i="2"/>
  <c r="AX698" i="2"/>
  <c r="U503" i="2"/>
  <c r="AX503" i="2"/>
  <c r="T503" i="2"/>
  <c r="T69" i="2"/>
  <c r="U69" i="2"/>
  <c r="AX69" i="2"/>
  <c r="AX500" i="2"/>
  <c r="U500" i="2"/>
  <c r="T500" i="2"/>
  <c r="U93" i="2"/>
  <c r="T93" i="2"/>
  <c r="AX93" i="2"/>
  <c r="U505" i="2"/>
  <c r="T505" i="2"/>
  <c r="AX505" i="2"/>
  <c r="T325" i="2"/>
  <c r="U325" i="2"/>
  <c r="AX325" i="2"/>
  <c r="T356" i="2"/>
  <c r="U356" i="2"/>
  <c r="AX356" i="2"/>
  <c r="U448" i="2"/>
  <c r="T448" i="2"/>
  <c r="AX448" i="2"/>
  <c r="U178" i="2"/>
  <c r="T178" i="2"/>
  <c r="AX178" i="2"/>
  <c r="U514" i="2"/>
  <c r="T514" i="2"/>
  <c r="AX514" i="2"/>
  <c r="AX390" i="2"/>
  <c r="U390" i="2"/>
  <c r="T390" i="2"/>
  <c r="U573" i="2"/>
  <c r="T573" i="2"/>
  <c r="AX573" i="2"/>
  <c r="U476" i="2"/>
  <c r="T476" i="2"/>
  <c r="AX476" i="2"/>
  <c r="AX664" i="2"/>
  <c r="T664" i="2"/>
  <c r="U664" i="2"/>
  <c r="U414" i="2"/>
  <c r="AX414" i="2"/>
  <c r="T414" i="2"/>
  <c r="T190" i="2"/>
  <c r="U190" i="2"/>
  <c r="AX190" i="2"/>
  <c r="U239" i="2"/>
  <c r="AX239" i="2"/>
  <c r="T239" i="2"/>
  <c r="T493" i="2"/>
  <c r="U493" i="2"/>
  <c r="AX493" i="2"/>
  <c r="AX481" i="2"/>
  <c r="T481" i="2"/>
  <c r="U481" i="2"/>
  <c r="T290" i="2"/>
  <c r="AX290" i="2"/>
  <c r="U290" i="2"/>
  <c r="U244" i="2"/>
  <c r="T244" i="2"/>
  <c r="AX244" i="2"/>
  <c r="U501" i="2"/>
  <c r="AX501" i="2"/>
  <c r="T501" i="2"/>
  <c r="U401" i="2"/>
  <c r="T401" i="2"/>
  <c r="AX401" i="2"/>
  <c r="T381" i="2"/>
  <c r="U381" i="2"/>
  <c r="AX381" i="2"/>
  <c r="T289" i="2"/>
  <c r="AX289" i="2"/>
  <c r="U289" i="2"/>
  <c r="T321" i="2"/>
  <c r="AX321" i="2"/>
  <c r="U321" i="2"/>
  <c r="AX554" i="2"/>
  <c r="U554" i="2"/>
  <c r="T554" i="2"/>
  <c r="U262" i="2"/>
  <c r="T262" i="2"/>
  <c r="AX262" i="2"/>
  <c r="U535" i="2"/>
  <c r="T535" i="2"/>
  <c r="AX535" i="2"/>
  <c r="AX686" i="2"/>
  <c r="T686" i="2"/>
  <c r="U686" i="2"/>
  <c r="E72" i="2"/>
  <c r="AX149" i="2"/>
  <c r="T149" i="2"/>
  <c r="U149" i="2"/>
  <c r="AX599" i="2"/>
  <c r="T599" i="2"/>
  <c r="U599" i="2"/>
  <c r="AX174" i="2"/>
  <c r="U174" i="2"/>
  <c r="T174" i="2"/>
  <c r="U333" i="2"/>
  <c r="T333" i="2"/>
  <c r="AX333" i="2"/>
  <c r="AX202" i="2"/>
  <c r="U202" i="2"/>
  <c r="T202" i="2"/>
  <c r="T134" i="2"/>
  <c r="U134" i="2"/>
  <c r="AX134" i="2"/>
  <c r="U512" i="2"/>
  <c r="T512" i="2"/>
  <c r="AX512" i="2"/>
  <c r="U662" i="2"/>
  <c r="T662" i="2"/>
  <c r="AX662" i="2"/>
  <c r="AX618" i="2"/>
  <c r="U618" i="2"/>
  <c r="T618" i="2"/>
  <c r="AX669" i="2"/>
  <c r="U669" i="2"/>
  <c r="T669" i="2"/>
  <c r="AX560" i="2"/>
  <c r="U560" i="2"/>
  <c r="T560" i="2"/>
  <c r="T142" i="2"/>
  <c r="U142" i="2"/>
  <c r="AX142" i="2"/>
  <c r="AX197" i="2"/>
  <c r="U197" i="2"/>
  <c r="T197" i="2"/>
  <c r="U320" i="2"/>
  <c r="T320" i="2"/>
  <c r="AX320" i="2"/>
  <c r="T502" i="2"/>
  <c r="U502" i="2"/>
  <c r="AX502" i="2"/>
  <c r="T685" i="2"/>
  <c r="U685" i="2"/>
  <c r="AX685" i="2"/>
  <c r="U496" i="2"/>
  <c r="AX496" i="2"/>
  <c r="T496" i="2"/>
  <c r="U434" i="2"/>
  <c r="T434" i="2"/>
  <c r="AX434" i="2"/>
  <c r="AX545" i="2"/>
  <c r="T545" i="2"/>
  <c r="U545" i="2"/>
  <c r="U238" i="2"/>
  <c r="AX238" i="2"/>
  <c r="T238" i="2"/>
  <c r="T270" i="2"/>
  <c r="AX270" i="2"/>
  <c r="U270" i="2"/>
  <c r="T145" i="2"/>
  <c r="U145" i="2"/>
  <c r="AX145" i="2"/>
  <c r="T16" i="2"/>
  <c r="AX16" i="2"/>
  <c r="U16" i="2"/>
  <c r="T138" i="2"/>
  <c r="U138" i="2"/>
  <c r="AX138" i="2"/>
  <c r="AX524" i="2"/>
  <c r="U524" i="2"/>
  <c r="T524" i="2"/>
  <c r="AX281" i="2"/>
  <c r="T281" i="2"/>
  <c r="U281" i="2"/>
  <c r="AX243" i="2"/>
  <c r="T243" i="2"/>
  <c r="U243" i="2"/>
  <c r="T389" i="2"/>
  <c r="U389" i="2"/>
  <c r="AX389" i="2"/>
  <c r="T510" i="2"/>
  <c r="AX510" i="2"/>
  <c r="U510" i="2"/>
  <c r="U387" i="2"/>
  <c r="AX387" i="2"/>
  <c r="T387" i="2"/>
  <c r="T449" i="2"/>
  <c r="AX449" i="2"/>
  <c r="U449" i="2"/>
  <c r="U525" i="2"/>
  <c r="T525" i="2"/>
  <c r="AX525" i="2"/>
  <c r="U380" i="2"/>
  <c r="T380" i="2"/>
  <c r="AX380" i="2"/>
  <c r="AX252" i="2"/>
  <c r="T252" i="2"/>
  <c r="U252" i="2"/>
  <c r="T86" i="2"/>
  <c r="AX86" i="2"/>
  <c r="U86" i="2"/>
  <c r="U530" i="2"/>
  <c r="AX530" i="2"/>
  <c r="T530" i="2"/>
  <c r="U625" i="2"/>
  <c r="T625" i="2"/>
  <c r="AX625" i="2"/>
  <c r="E553" i="2"/>
  <c r="U283" i="2"/>
  <c r="T283" i="2"/>
  <c r="AX283" i="2"/>
  <c r="T556" i="2"/>
  <c r="U556" i="2"/>
  <c r="AX556" i="2"/>
  <c r="AX384" i="2"/>
  <c r="T384" i="2"/>
  <c r="U384" i="2"/>
  <c r="T12" i="2"/>
  <c r="AX12" i="2"/>
  <c r="U12" i="2"/>
  <c r="AX62" i="2"/>
  <c r="T62" i="2"/>
  <c r="U62" i="2"/>
  <c r="U74" i="2"/>
  <c r="AX74" i="2"/>
  <c r="T74" i="2"/>
  <c r="U43" i="2"/>
  <c r="T43" i="2"/>
  <c r="AX43" i="2"/>
  <c r="T443" i="2"/>
  <c r="AX443" i="2"/>
  <c r="U443" i="2"/>
  <c r="AX101" i="2"/>
  <c r="U101" i="2"/>
  <c r="T101" i="2"/>
  <c r="U280" i="2"/>
  <c r="T280" i="2"/>
  <c r="AX280" i="2"/>
  <c r="U70" i="2"/>
  <c r="AX70" i="2"/>
  <c r="T70" i="2"/>
  <c r="U187" i="2"/>
  <c r="AX187" i="2"/>
  <c r="T187" i="2"/>
  <c r="T400" i="2"/>
  <c r="U400" i="2"/>
  <c r="AX400" i="2"/>
  <c r="AX544" i="2"/>
  <c r="U544" i="2"/>
  <c r="T544" i="2"/>
  <c r="T89" i="2"/>
  <c r="U89" i="2"/>
  <c r="AX89" i="2"/>
  <c r="T499" i="2"/>
  <c r="U499" i="2"/>
  <c r="AX499" i="2"/>
  <c r="U612" i="2"/>
  <c r="AX612" i="2"/>
  <c r="T612" i="2"/>
  <c r="AX286" i="2"/>
  <c r="T286" i="2"/>
  <c r="U286" i="2"/>
  <c r="U111" i="2"/>
  <c r="AX111" i="2"/>
  <c r="T111" i="2"/>
  <c r="U575" i="2"/>
  <c r="AX575" i="2"/>
  <c r="T575" i="2"/>
  <c r="T81" i="2"/>
  <c r="AX81" i="2"/>
  <c r="U81" i="2"/>
  <c r="T517" i="2"/>
  <c r="AX517" i="2"/>
  <c r="U517" i="2"/>
  <c r="U565" i="2"/>
  <c r="T565" i="2"/>
  <c r="AX565" i="2"/>
  <c r="T165" i="2"/>
  <c r="U165" i="2"/>
  <c r="AX165" i="2"/>
  <c r="U212" i="2"/>
  <c r="AX212" i="2"/>
  <c r="T212" i="2"/>
  <c r="U399" i="2"/>
  <c r="AX399" i="2"/>
  <c r="T399" i="2"/>
  <c r="AX366" i="2"/>
  <c r="T366" i="2"/>
  <c r="U366" i="2"/>
  <c r="U666" i="2"/>
  <c r="AX666" i="2"/>
  <c r="T666" i="2"/>
  <c r="AX11" i="2"/>
  <c r="T11" i="2"/>
  <c r="U11" i="2"/>
  <c r="T353" i="2"/>
  <c r="AX353" i="2"/>
  <c r="U353" i="2"/>
  <c r="T638" i="2"/>
  <c r="U638" i="2"/>
  <c r="AX638" i="2"/>
  <c r="U302" i="2"/>
  <c r="T302" i="2"/>
  <c r="AX302" i="2"/>
  <c r="AX299" i="2"/>
  <c r="U299" i="2"/>
  <c r="T299" i="2"/>
  <c r="AX152" i="2"/>
  <c r="U152" i="2"/>
  <c r="T152" i="2"/>
  <c r="T412" i="2"/>
  <c r="U412" i="2"/>
  <c r="AX412" i="2"/>
  <c r="U126" i="2"/>
  <c r="T126" i="2"/>
  <c r="AX126" i="2"/>
  <c r="AX617" i="2"/>
  <c r="U617" i="2"/>
  <c r="T617" i="2"/>
  <c r="U616" i="2"/>
  <c r="T616" i="2"/>
  <c r="AX616" i="2"/>
  <c r="T576" i="2"/>
  <c r="AX576" i="2"/>
  <c r="U576" i="2"/>
  <c r="AX71" i="2"/>
  <c r="U71" i="2"/>
  <c r="T71" i="2"/>
  <c r="U292" i="2"/>
  <c r="AX292" i="2"/>
  <c r="T292" i="2"/>
  <c r="U293" i="2"/>
  <c r="T293" i="2"/>
  <c r="AX293" i="2"/>
  <c r="U260" i="2"/>
  <c r="T260" i="2"/>
  <c r="AX260" i="2"/>
  <c r="AX454" i="2"/>
  <c r="T454" i="2"/>
  <c r="U454" i="2"/>
  <c r="H46" i="6892"/>
  <c r="G46" i="6892" s="1"/>
  <c r="C46" i="6892" s="1"/>
  <c r="AX3" i="2"/>
  <c r="T3" i="2"/>
  <c r="U3" i="2"/>
  <c r="U14" i="2"/>
  <c r="T14" i="2"/>
  <c r="AX14" i="2"/>
  <c r="T132" i="2"/>
  <c r="U132" i="2"/>
  <c r="AX132" i="2"/>
  <c r="U370" i="2"/>
  <c r="T370" i="2"/>
  <c r="AX370" i="2"/>
  <c r="T515" i="2"/>
  <c r="AX515" i="2"/>
  <c r="U515" i="2"/>
  <c r="AX251" i="2"/>
  <c r="U251" i="2"/>
  <c r="T251" i="2"/>
  <c r="AX485" i="2"/>
  <c r="U485" i="2"/>
  <c r="T485" i="2"/>
  <c r="AX163" i="2"/>
  <c r="T163" i="2"/>
  <c r="U163" i="2"/>
  <c r="T467" i="2"/>
  <c r="AX467" i="2"/>
  <c r="U467" i="2"/>
  <c r="AX328" i="2"/>
  <c r="T328" i="2"/>
  <c r="U328" i="2"/>
  <c r="U520" i="2"/>
  <c r="AX520" i="2"/>
  <c r="T520" i="2"/>
  <c r="AX334" i="2"/>
  <c r="U334" i="2"/>
  <c r="T334" i="2"/>
  <c r="T223" i="2"/>
  <c r="U223" i="2"/>
  <c r="AX223" i="2"/>
  <c r="U288" i="2"/>
  <c r="AX288" i="2"/>
  <c r="T288" i="2"/>
  <c r="AX124" i="2"/>
  <c r="T124" i="2"/>
  <c r="U124" i="2"/>
  <c r="T278" i="2"/>
  <c r="AX278" i="2"/>
  <c r="U278" i="2"/>
  <c r="AX146" i="2"/>
  <c r="U146" i="2"/>
  <c r="T146" i="2"/>
  <c r="AX114" i="2"/>
  <c r="U114" i="2"/>
  <c r="T114" i="2"/>
  <c r="U610" i="2"/>
  <c r="T610" i="2"/>
  <c r="AX610" i="2"/>
  <c r="AX607" i="2"/>
  <c r="U607" i="2"/>
  <c r="T607" i="2"/>
  <c r="U347" i="2"/>
  <c r="AX347" i="2"/>
  <c r="T347" i="2"/>
  <c r="U192" i="2"/>
  <c r="AX192" i="2"/>
  <c r="T192" i="2"/>
  <c r="U30" i="2"/>
  <c r="AX30" i="2"/>
  <c r="T30" i="2"/>
  <c r="U613" i="2"/>
  <c r="T613" i="2"/>
  <c r="AX613" i="2"/>
  <c r="AX167" i="2"/>
  <c r="T167" i="2"/>
  <c r="U167" i="2"/>
  <c r="AX44" i="2"/>
  <c r="U44" i="2"/>
  <c r="T44" i="2"/>
  <c r="AX653" i="2"/>
  <c r="T653" i="2"/>
  <c r="U653" i="2"/>
  <c r="T296" i="2"/>
  <c r="AX296" i="2"/>
  <c r="U296" i="2"/>
  <c r="AX99" i="2"/>
  <c r="T99" i="2"/>
  <c r="U99" i="2"/>
  <c r="T566" i="2"/>
  <c r="AX566" i="2"/>
  <c r="U566" i="2"/>
  <c r="AX57" i="2"/>
  <c r="T57" i="2"/>
  <c r="U57" i="2"/>
  <c r="T261" i="2"/>
  <c r="AX261" i="2"/>
  <c r="U261" i="2"/>
  <c r="AX268" i="2"/>
  <c r="T268" i="2"/>
  <c r="U268" i="2"/>
  <c r="T451" i="2"/>
  <c r="U451" i="2"/>
  <c r="AX451" i="2"/>
  <c r="AX247" i="2"/>
  <c r="T247" i="2"/>
  <c r="U247" i="2"/>
  <c r="T408" i="2"/>
  <c r="AX408" i="2"/>
  <c r="U408" i="2"/>
  <c r="T655" i="2"/>
  <c r="U655" i="2"/>
  <c r="AX655" i="2"/>
  <c r="AX690" i="2"/>
  <c r="U690" i="2"/>
  <c r="T690" i="2"/>
  <c r="AX504" i="2"/>
  <c r="U504" i="2"/>
  <c r="T504" i="2"/>
  <c r="AX348" i="2"/>
  <c r="T348" i="2"/>
  <c r="U348" i="2"/>
  <c r="U391" i="2"/>
  <c r="T391" i="2"/>
  <c r="AX391" i="2"/>
  <c r="AX84" i="2"/>
  <c r="T84" i="2"/>
  <c r="U84" i="2"/>
  <c r="U563" i="2"/>
  <c r="T563" i="2"/>
  <c r="AX563" i="2"/>
  <c r="AX435" i="2"/>
  <c r="U435" i="2"/>
  <c r="T435" i="2"/>
  <c r="AX115" i="2"/>
  <c r="U115" i="2"/>
  <c r="T115" i="2"/>
  <c r="AX631" i="2"/>
  <c r="T631" i="2"/>
  <c r="U631" i="2"/>
  <c r="U508" i="2"/>
  <c r="AX508" i="2"/>
  <c r="T508" i="2"/>
  <c r="U213" i="2"/>
  <c r="AX213" i="2"/>
  <c r="T213" i="2"/>
  <c r="AX75" i="2"/>
  <c r="U75" i="2"/>
  <c r="T75" i="2"/>
  <c r="T63" i="2"/>
  <c r="U63" i="2"/>
  <c r="AX63" i="2"/>
  <c r="AX656" i="2"/>
  <c r="T656" i="2"/>
  <c r="U656" i="2"/>
  <c r="T306" i="2"/>
  <c r="U306" i="2"/>
  <c r="AX306" i="2"/>
  <c r="AX532" i="2"/>
  <c r="T532" i="2"/>
  <c r="U532" i="2"/>
  <c r="T444" i="2"/>
  <c r="AX444" i="2"/>
  <c r="U444" i="2"/>
  <c r="U533" i="2"/>
  <c r="T533" i="2"/>
  <c r="AX533" i="2"/>
  <c r="T136" i="2"/>
  <c r="AX136" i="2"/>
  <c r="U136" i="2"/>
  <c r="AX176" i="2"/>
  <c r="T176" i="2"/>
  <c r="U176" i="2"/>
  <c r="U615" i="2"/>
  <c r="T615" i="2"/>
  <c r="AX615" i="2"/>
  <c r="T542" i="2"/>
  <c r="U542" i="2"/>
  <c r="AX542" i="2"/>
  <c r="AX24" i="2"/>
  <c r="U24" i="2"/>
  <c r="T24" i="2"/>
  <c r="T683" i="2"/>
  <c r="AX683" i="2"/>
  <c r="U683" i="2"/>
  <c r="U365" i="2"/>
  <c r="AX365" i="2"/>
  <c r="T365" i="2"/>
  <c r="T523" i="2"/>
  <c r="U523" i="2"/>
  <c r="AX523" i="2"/>
  <c r="T236" i="2"/>
  <c r="AX236" i="2"/>
  <c r="U236" i="2"/>
  <c r="AX658" i="2"/>
  <c r="U658" i="2"/>
  <c r="T658" i="2"/>
  <c r="AX376" i="2"/>
  <c r="U376" i="2"/>
  <c r="T376" i="2"/>
  <c r="U208" i="2"/>
  <c r="T208" i="2"/>
  <c r="AX208" i="2"/>
  <c r="U77" i="2"/>
  <c r="T77" i="2"/>
  <c r="AX77" i="2"/>
  <c r="U360" i="2"/>
  <c r="T360" i="2"/>
  <c r="AX360" i="2"/>
  <c r="AX424" i="2"/>
  <c r="T424" i="2"/>
  <c r="U424" i="2"/>
  <c r="T537" i="2"/>
  <c r="AX537" i="2"/>
  <c r="U537" i="2"/>
  <c r="U76" i="2"/>
  <c r="AX76" i="2"/>
  <c r="T76" i="2"/>
  <c r="AX601" i="2"/>
  <c r="U601" i="2"/>
  <c r="T601" i="2"/>
  <c r="T646" i="2"/>
  <c r="U646" i="2"/>
  <c r="AX646" i="2"/>
  <c r="T258" i="2"/>
  <c r="U258" i="2"/>
  <c r="AX258" i="2"/>
  <c r="T164" i="2"/>
  <c r="AX164" i="2"/>
  <c r="U164" i="2"/>
  <c r="U159" i="2"/>
  <c r="T159" i="2"/>
  <c r="AX159" i="2"/>
  <c r="U695" i="2"/>
  <c r="T695" i="2"/>
  <c r="AX695" i="2"/>
  <c r="AX122" i="2"/>
  <c r="T122" i="2"/>
  <c r="U122" i="2"/>
  <c r="AX482" i="2"/>
  <c r="T482" i="2"/>
  <c r="U482" i="2"/>
  <c r="AX182" i="2"/>
  <c r="U182" i="2"/>
  <c r="T182" i="2"/>
  <c r="U82" i="2"/>
  <c r="AX82" i="2"/>
  <c r="T82" i="2"/>
  <c r="U582" i="2"/>
  <c r="T582" i="2"/>
  <c r="AX582" i="2"/>
  <c r="T147" i="2"/>
  <c r="AX147" i="2"/>
  <c r="U147" i="2"/>
  <c r="U130" i="2"/>
  <c r="T130" i="2"/>
  <c r="AX130" i="2"/>
  <c r="AX52" i="2"/>
  <c r="U52" i="2"/>
  <c r="T52" i="2"/>
  <c r="T663" i="2"/>
  <c r="AX663" i="2"/>
  <c r="U663" i="2"/>
  <c r="U578" i="2"/>
  <c r="AX578" i="2"/>
  <c r="T578" i="2"/>
  <c r="T103" i="2"/>
  <c r="AX103" i="2"/>
  <c r="U103" i="2"/>
  <c r="U361" i="2"/>
  <c r="AX361" i="2"/>
  <c r="T361" i="2"/>
  <c r="AX4" i="2"/>
  <c r="T4" i="2"/>
  <c r="U4" i="2"/>
  <c r="U210" i="2"/>
  <c r="T210" i="2"/>
  <c r="AX210" i="2"/>
  <c r="U143" i="2"/>
  <c r="T143" i="2"/>
  <c r="AX143" i="2"/>
  <c r="T671" i="2"/>
  <c r="AX671" i="2"/>
  <c r="U671" i="2"/>
  <c r="U425" i="2"/>
  <c r="T425" i="2"/>
  <c r="AX425" i="2"/>
  <c r="AX426" i="2"/>
  <c r="U426" i="2"/>
  <c r="T426" i="2"/>
  <c r="T665" i="2"/>
  <c r="U665" i="2"/>
  <c r="AX665" i="2"/>
  <c r="U648" i="2"/>
  <c r="AX648" i="2"/>
  <c r="T648" i="2"/>
  <c r="U279" i="2"/>
  <c r="AX279" i="2"/>
  <c r="T279" i="2"/>
  <c r="AX477" i="2"/>
  <c r="T477" i="2"/>
  <c r="U477" i="2"/>
  <c r="U694" i="2"/>
  <c r="T694" i="2"/>
  <c r="AX694" i="2"/>
  <c r="U528" i="2"/>
  <c r="T528" i="2"/>
  <c r="AX528" i="2"/>
  <c r="E637" i="2"/>
  <c r="T670" i="2"/>
  <c r="U670" i="2"/>
  <c r="AX670" i="2"/>
  <c r="AX395" i="2"/>
  <c r="T395" i="2"/>
  <c r="U395" i="2"/>
  <c r="T144" i="2"/>
  <c r="AX144" i="2"/>
  <c r="U144" i="2"/>
  <c r="E355" i="2"/>
  <c r="E343" i="2"/>
  <c r="E102" i="2"/>
  <c r="AX109" i="2"/>
  <c r="T109" i="2"/>
  <c r="U109" i="2"/>
  <c r="T300" i="2"/>
  <c r="AX300" i="2"/>
  <c r="U300" i="2"/>
  <c r="AX68" i="2"/>
  <c r="T68" i="2"/>
  <c r="U68" i="2"/>
  <c r="U42" i="2"/>
  <c r="AX42" i="2"/>
  <c r="T42" i="2"/>
  <c r="AX106" i="2"/>
  <c r="U106" i="2"/>
  <c r="T106" i="2"/>
  <c r="U647" i="2"/>
  <c r="T647" i="2"/>
  <c r="AX647" i="2"/>
  <c r="T215" i="2"/>
  <c r="AX215" i="2"/>
  <c r="U215" i="2"/>
  <c r="AX567" i="2"/>
  <c r="U567" i="2"/>
  <c r="T567" i="2"/>
  <c r="T431" i="2"/>
  <c r="U431" i="2"/>
  <c r="AX431" i="2"/>
  <c r="T536" i="2"/>
  <c r="AX536" i="2"/>
  <c r="U536" i="2"/>
  <c r="U131" i="2"/>
  <c r="T131" i="2"/>
  <c r="AX131" i="2"/>
  <c r="T341" i="2"/>
  <c r="U341" i="2"/>
  <c r="AX341" i="2"/>
  <c r="AX91" i="2"/>
  <c r="U91" i="2"/>
  <c r="T91" i="2"/>
  <c r="AX679" i="2"/>
  <c r="T679" i="2"/>
  <c r="U679" i="2"/>
  <c r="AX593" i="2"/>
  <c r="T593" i="2"/>
  <c r="U593" i="2"/>
  <c r="U61" i="2"/>
  <c r="T61" i="2"/>
  <c r="AX61" i="2"/>
  <c r="AX315" i="2"/>
  <c r="T315" i="2"/>
  <c r="U315" i="2"/>
  <c r="T574" i="2"/>
  <c r="AX574" i="2"/>
  <c r="U574" i="2"/>
  <c r="AX497" i="2"/>
  <c r="T497" i="2"/>
  <c r="U497" i="2"/>
  <c r="U516" i="2"/>
  <c r="T516" i="2"/>
  <c r="AX516" i="2"/>
  <c r="U235" i="2"/>
  <c r="T235" i="2"/>
  <c r="AX235" i="2"/>
  <c r="T346" i="2"/>
  <c r="AX346" i="2"/>
  <c r="U346" i="2"/>
  <c r="T592" i="2"/>
  <c r="U592" i="2"/>
  <c r="AX592" i="2"/>
  <c r="T108" i="2"/>
  <c r="U108" i="2"/>
  <c r="AX108" i="2"/>
  <c r="T234" i="2"/>
  <c r="AX234" i="2"/>
  <c r="U234" i="2"/>
  <c r="T522" i="2"/>
  <c r="AX522" i="2"/>
  <c r="U522" i="2"/>
  <c r="U104" i="2"/>
  <c r="T104" i="2"/>
  <c r="AX104" i="2"/>
  <c r="U335" i="2"/>
  <c r="AX335" i="2"/>
  <c r="T335" i="2"/>
  <c r="U433" i="2"/>
  <c r="T433" i="2"/>
  <c r="AX433" i="2"/>
  <c r="T18" i="2"/>
  <c r="U18" i="2"/>
  <c r="AX18" i="2"/>
  <c r="U183" i="2"/>
  <c r="AX183" i="2"/>
  <c r="T183" i="2"/>
  <c r="U349" i="2"/>
  <c r="T349" i="2"/>
  <c r="AX349" i="2"/>
  <c r="T220" i="2"/>
  <c r="U220" i="2"/>
  <c r="AX220" i="2"/>
  <c r="AX307" i="2"/>
  <c r="U307" i="2"/>
  <c r="T307" i="2"/>
  <c r="AX672" i="2"/>
  <c r="U672" i="2"/>
  <c r="T672" i="2"/>
  <c r="AX118" i="2"/>
  <c r="T118" i="2"/>
  <c r="U118" i="2"/>
  <c r="AX539" i="2"/>
  <c r="T539" i="2"/>
  <c r="U539" i="2"/>
  <c r="AX696" i="2"/>
  <c r="U696" i="2"/>
  <c r="T696" i="2"/>
  <c r="U250" i="2"/>
  <c r="AX250" i="2"/>
  <c r="T250" i="2"/>
  <c r="E483" i="2"/>
  <c r="E331" i="2"/>
  <c r="E350" i="2"/>
  <c r="T171" i="2"/>
  <c r="AX171" i="2"/>
  <c r="U171" i="2"/>
  <c r="AX291" i="2"/>
  <c r="U291" i="2"/>
  <c r="T291" i="2"/>
  <c r="T117" i="2"/>
  <c r="U117" i="2"/>
  <c r="AX117" i="2"/>
  <c r="T602" i="2"/>
  <c r="AX602" i="2"/>
  <c r="U602" i="2"/>
  <c r="T329" i="2"/>
  <c r="AX329" i="2"/>
  <c r="U329" i="2"/>
  <c r="T632" i="2"/>
  <c r="AX632" i="2"/>
  <c r="U632" i="2"/>
  <c r="T273" i="2"/>
  <c r="U273" i="2"/>
  <c r="AX273" i="2"/>
  <c r="U406" i="2"/>
  <c r="AX406" i="2"/>
  <c r="T406" i="2"/>
  <c r="T263" i="2"/>
  <c r="AX263" i="2"/>
  <c r="U263" i="2"/>
  <c r="U377" i="2"/>
  <c r="T377" i="2"/>
  <c r="AX377" i="2"/>
  <c r="T488" i="2"/>
  <c r="AX488" i="2"/>
  <c r="U488" i="2"/>
  <c r="AX218" i="2"/>
  <c r="T218" i="2"/>
  <c r="U218" i="2"/>
  <c r="U363" i="2"/>
  <c r="AX363" i="2"/>
  <c r="T363" i="2"/>
  <c r="AX107" i="2"/>
  <c r="T107" i="2"/>
  <c r="U107" i="2"/>
  <c r="AX418" i="2"/>
  <c r="T418" i="2"/>
  <c r="U418" i="2"/>
  <c r="T129" i="2"/>
  <c r="U129" i="2"/>
  <c r="AX129" i="2"/>
  <c r="AX80" i="2"/>
  <c r="T80" i="2"/>
  <c r="U80" i="2"/>
  <c r="T120" i="2"/>
  <c r="AX120" i="2"/>
  <c r="U120" i="2"/>
  <c r="AX31" i="2"/>
  <c r="U31" i="2"/>
  <c r="T31" i="2"/>
  <c r="AX394" i="2"/>
  <c r="T394" i="2"/>
  <c r="U394" i="2"/>
  <c r="T60" i="2"/>
  <c r="AX60" i="2"/>
  <c r="U60" i="2"/>
  <c r="T308" i="2"/>
  <c r="AX308" i="2"/>
  <c r="U308" i="2"/>
  <c r="T534" i="2"/>
  <c r="AX534" i="2"/>
  <c r="U534" i="2"/>
  <c r="AX700" i="2"/>
  <c r="T700" i="2"/>
  <c r="U700" i="2"/>
  <c r="U65" i="2"/>
  <c r="AX65" i="2"/>
  <c r="T65" i="2"/>
  <c r="U351" i="2"/>
  <c r="T351" i="2"/>
  <c r="AX351" i="2"/>
  <c r="AX230" i="2"/>
  <c r="T230" i="2"/>
  <c r="U230" i="2"/>
  <c r="T352" i="2"/>
  <c r="AX352" i="2"/>
  <c r="U352" i="2"/>
  <c r="AX85" i="2"/>
  <c r="T85" i="2"/>
  <c r="U85" i="2"/>
  <c r="T362" i="2"/>
  <c r="U362" i="2"/>
  <c r="AX362" i="2"/>
  <c r="AX641" i="2"/>
  <c r="T641" i="2"/>
  <c r="U641" i="2"/>
  <c r="T371" i="2"/>
  <c r="U371" i="2"/>
  <c r="AX371" i="2"/>
  <c r="T652" i="2"/>
  <c r="U652" i="2"/>
  <c r="AX652" i="2"/>
  <c r="T461" i="2"/>
  <c r="AX461" i="2"/>
  <c r="U461" i="2"/>
  <c r="AX486" i="2"/>
  <c r="T486" i="2"/>
  <c r="U486" i="2"/>
  <c r="T246" i="2"/>
  <c r="AX246" i="2"/>
  <c r="U246" i="2"/>
  <c r="AX548" i="2"/>
  <c r="T548" i="2"/>
  <c r="U548" i="2"/>
  <c r="T650" i="2"/>
  <c r="U650" i="2"/>
  <c r="AX650" i="2"/>
  <c r="AX479" i="2"/>
  <c r="U479" i="2"/>
  <c r="T479" i="2"/>
  <c r="T372" i="2"/>
  <c r="AX372" i="2"/>
  <c r="U372" i="2"/>
  <c r="AX211" i="2"/>
  <c r="T211" i="2"/>
  <c r="U211" i="2"/>
  <c r="AX345" i="2"/>
  <c r="T345" i="2"/>
  <c r="U345" i="2"/>
  <c r="U675" i="2"/>
  <c r="T675" i="2"/>
  <c r="AX675" i="2"/>
  <c r="AX659" i="2"/>
  <c r="U659" i="2"/>
  <c r="T659" i="2"/>
  <c r="T342" i="2"/>
  <c r="AX342" i="2"/>
  <c r="U342" i="2"/>
  <c r="AX203" i="2"/>
  <c r="T203" i="2"/>
  <c r="U203" i="2"/>
  <c r="U474" i="2"/>
  <c r="T474" i="2"/>
  <c r="AX474" i="2"/>
  <c r="U340" i="2"/>
  <c r="AX340" i="2"/>
  <c r="T340" i="2"/>
  <c r="U316" i="2"/>
  <c r="T316" i="2"/>
  <c r="AX316" i="2"/>
  <c r="AX312" i="2"/>
  <c r="T312" i="2"/>
  <c r="U312" i="2"/>
  <c r="AX452" i="2"/>
  <c r="T452" i="2"/>
  <c r="U452" i="2"/>
  <c r="AX507" i="2"/>
  <c r="T507" i="2"/>
  <c r="U507" i="2"/>
  <c r="AX66" i="2"/>
  <c r="U66" i="2"/>
  <c r="T66" i="2"/>
  <c r="T25" i="2"/>
  <c r="AX25" i="2"/>
  <c r="U25" i="2"/>
  <c r="T229" i="2"/>
  <c r="AX229" i="2"/>
  <c r="U229" i="2"/>
  <c r="U546" i="2"/>
  <c r="AX546" i="2"/>
  <c r="T546" i="2"/>
  <c r="U513" i="2"/>
  <c r="T513" i="2"/>
  <c r="AX513" i="2"/>
  <c r="T309" i="2"/>
  <c r="U309" i="2"/>
  <c r="AX309" i="2"/>
  <c r="T204" i="2"/>
  <c r="AX204" i="2"/>
  <c r="U204" i="2"/>
  <c r="AX442" i="2"/>
  <c r="U442" i="2"/>
  <c r="T442" i="2"/>
  <c r="U487" i="2"/>
  <c r="T487" i="2"/>
  <c r="AX487" i="2"/>
  <c r="T459" i="2"/>
  <c r="U459" i="2"/>
  <c r="AX459" i="2"/>
  <c r="T411" i="2"/>
  <c r="U411" i="2"/>
  <c r="AX411" i="2"/>
  <c r="AX630" i="2"/>
  <c r="T630" i="2"/>
  <c r="U630" i="2"/>
  <c r="T577" i="2"/>
  <c r="AX577" i="2"/>
  <c r="U577" i="2"/>
  <c r="U430" i="2"/>
  <c r="AX430" i="2"/>
  <c r="T430" i="2"/>
  <c r="U193" i="2"/>
  <c r="T193" i="2"/>
  <c r="AX193" i="2"/>
  <c r="U519" i="2"/>
  <c r="T519" i="2"/>
  <c r="AX519" i="2"/>
  <c r="T552" i="2"/>
  <c r="AX552" i="2"/>
  <c r="U552" i="2"/>
  <c r="U154" i="2"/>
  <c r="T154" i="2"/>
  <c r="AX154" i="2"/>
  <c r="AX94" i="2"/>
  <c r="U94" i="2"/>
  <c r="T94" i="2"/>
  <c r="U40" i="2"/>
  <c r="AX40" i="2"/>
  <c r="T40" i="2"/>
  <c r="T385" i="2"/>
  <c r="AX385" i="2"/>
  <c r="U385" i="2"/>
  <c r="U196" i="2"/>
  <c r="AX196" i="2"/>
  <c r="T196" i="2"/>
  <c r="T23" i="2"/>
  <c r="AX23" i="2"/>
  <c r="U23" i="2"/>
  <c r="U416" i="2"/>
  <c r="T416" i="2"/>
  <c r="AX416" i="2"/>
  <c r="U402" i="2"/>
  <c r="AX402" i="2"/>
  <c r="T402" i="2"/>
  <c r="T285" i="2"/>
  <c r="AX285" i="2"/>
  <c r="U285" i="2"/>
  <c r="T155" i="2"/>
  <c r="U155" i="2"/>
  <c r="AX155" i="2"/>
  <c r="T257" i="2"/>
  <c r="AX257" i="2"/>
  <c r="U257" i="2"/>
  <c r="AX587" i="2"/>
  <c r="U587" i="2"/>
  <c r="T587" i="2"/>
  <c r="U173" i="2"/>
  <c r="AX173" i="2"/>
  <c r="T173" i="2"/>
  <c r="T674" i="2"/>
  <c r="AX674" i="2"/>
  <c r="U674" i="2"/>
  <c r="U640" i="2"/>
  <c r="T640" i="2"/>
  <c r="AX640" i="2"/>
  <c r="AX688" i="2"/>
  <c r="T688" i="2"/>
  <c r="U688" i="2"/>
  <c r="AX189" i="2"/>
  <c r="T189" i="2"/>
  <c r="U189" i="2"/>
  <c r="T179" i="2"/>
  <c r="AX179" i="2"/>
  <c r="U179" i="2"/>
  <c r="T465" i="2"/>
  <c r="U465" i="2"/>
  <c r="AX465" i="2"/>
  <c r="U462" i="2"/>
  <c r="T462" i="2"/>
  <c r="AX462" i="2"/>
  <c r="AX562" i="2"/>
  <c r="T562" i="2"/>
  <c r="U562" i="2"/>
  <c r="AX657" i="2"/>
  <c r="T657" i="2"/>
  <c r="U657" i="2"/>
  <c r="U471" i="2"/>
  <c r="T471" i="2"/>
  <c r="AX471" i="2"/>
  <c r="U555" i="2"/>
  <c r="AX555" i="2"/>
  <c r="T555" i="2"/>
  <c r="AX272" i="2"/>
  <c r="T272" i="2"/>
  <c r="U272" i="2"/>
  <c r="U608" i="2"/>
  <c r="T608" i="2"/>
  <c r="AX608" i="2"/>
  <c r="U137" i="2"/>
  <c r="T137" i="2"/>
  <c r="AX137" i="2"/>
  <c r="U170" i="2"/>
  <c r="AX170" i="2"/>
  <c r="T170" i="2"/>
  <c r="AX397" i="2"/>
  <c r="U397" i="2"/>
  <c r="T397" i="2"/>
  <c r="T295" i="2"/>
  <c r="U295" i="2"/>
  <c r="AX295" i="2"/>
  <c r="U49" i="2"/>
  <c r="T49" i="2"/>
  <c r="AX49" i="2"/>
  <c r="AX549" i="2"/>
  <c r="U549" i="2"/>
  <c r="T549" i="2"/>
  <c r="AX255" i="2"/>
  <c r="U255" i="2"/>
  <c r="T255" i="2"/>
  <c r="U226" i="2"/>
  <c r="T226" i="2"/>
  <c r="AX226" i="2"/>
  <c r="U590" i="2"/>
  <c r="T590" i="2"/>
  <c r="AX590" i="2"/>
  <c r="U490" i="2"/>
  <c r="AX490" i="2"/>
  <c r="T490" i="2"/>
  <c r="T282" i="2"/>
  <c r="AX282" i="2"/>
  <c r="U282" i="2"/>
  <c r="U367" i="2"/>
  <c r="T367" i="2"/>
  <c r="AX367" i="2"/>
  <c r="AX453" i="2"/>
  <c r="U453" i="2"/>
  <c r="T453" i="2"/>
  <c r="U199" i="2"/>
  <c r="T199" i="2"/>
  <c r="AX199" i="2"/>
  <c r="AX693" i="2"/>
  <c r="T693" i="2"/>
  <c r="U693" i="2"/>
  <c r="AX571" i="2"/>
  <c r="T571" i="2"/>
  <c r="U571" i="2"/>
  <c r="U194" i="2"/>
  <c r="T194" i="2"/>
  <c r="AX194" i="2"/>
  <c r="U113" i="2"/>
  <c r="T113" i="2"/>
  <c r="AX113" i="2"/>
  <c r="U92" i="2"/>
  <c r="AX92" i="2"/>
  <c r="T92" i="2"/>
  <c r="AX169" i="2"/>
  <c r="U169" i="2"/>
  <c r="T169" i="2"/>
  <c r="AX119" i="2"/>
  <c r="T119" i="2"/>
  <c r="U119" i="2"/>
  <c r="T427" i="2"/>
  <c r="AX427" i="2"/>
  <c r="U427" i="2"/>
  <c r="U327" i="2"/>
  <c r="AX327" i="2"/>
  <c r="T327" i="2"/>
  <c r="AX232" i="2"/>
  <c r="T232" i="2"/>
  <c r="U232" i="2"/>
  <c r="U470" i="2"/>
  <c r="AX470" i="2"/>
  <c r="T470" i="2"/>
  <c r="T639" i="2"/>
  <c r="AX639" i="2"/>
  <c r="U639" i="2"/>
  <c r="U642" i="2"/>
  <c r="AX642" i="2"/>
  <c r="T642" i="2"/>
  <c r="U133" i="2"/>
  <c r="T133" i="2"/>
  <c r="AX133" i="2"/>
  <c r="AX527" i="2"/>
  <c r="T527" i="2"/>
  <c r="U527" i="2"/>
  <c r="AX53" i="2"/>
  <c r="T53" i="2"/>
  <c r="U53" i="2"/>
  <c r="AX498" i="2"/>
  <c r="T498" i="2"/>
  <c r="U498" i="2"/>
  <c r="U668" i="2"/>
  <c r="T668" i="2"/>
  <c r="AX668" i="2"/>
  <c r="AX198" i="2"/>
  <c r="U198" i="2"/>
  <c r="T198" i="2"/>
  <c r="U216" i="2"/>
  <c r="AX216" i="2"/>
  <c r="T216" i="2"/>
  <c r="T547" i="2"/>
  <c r="AX547" i="2"/>
  <c r="U547" i="2"/>
  <c r="T595" i="2"/>
  <c r="U595" i="2"/>
  <c r="AX595" i="2"/>
  <c r="T689" i="2"/>
  <c r="U689" i="2"/>
  <c r="AX689" i="2"/>
  <c r="U398" i="2"/>
  <c r="T398" i="2"/>
  <c r="AX398" i="2"/>
  <c r="AX436" i="2"/>
  <c r="U436" i="2"/>
  <c r="T436" i="2"/>
  <c r="AX241" i="2"/>
  <c r="U241" i="2"/>
  <c r="T241" i="2"/>
  <c r="T421" i="2"/>
  <c r="U421" i="2"/>
  <c r="AX421" i="2"/>
  <c r="T222" i="2"/>
  <c r="U222" i="2"/>
  <c r="AX222" i="2"/>
  <c r="T466" i="2"/>
  <c r="U466" i="2"/>
  <c r="AX466" i="2"/>
  <c r="AX217" i="2"/>
  <c r="U217" i="2"/>
  <c r="T217" i="2"/>
  <c r="T51" i="2"/>
  <c r="AX51" i="2"/>
  <c r="U51" i="2"/>
  <c r="AX597" i="2"/>
  <c r="T597" i="2"/>
  <c r="U597" i="2"/>
  <c r="T166" i="2"/>
  <c r="AX166" i="2"/>
  <c r="U166" i="2"/>
  <c r="AX90" i="2"/>
  <c r="T90" i="2"/>
  <c r="U90" i="2"/>
  <c r="U419" i="2"/>
  <c r="T419" i="2"/>
  <c r="AX419" i="2"/>
  <c r="E561" i="2"/>
  <c r="T475" i="2"/>
  <c r="U475" i="2"/>
  <c r="AX475" i="2"/>
  <c r="U392" i="2"/>
  <c r="AX392" i="2"/>
  <c r="T392" i="2"/>
  <c r="U336" i="2"/>
  <c r="AX336" i="2"/>
  <c r="T336" i="2"/>
  <c r="E383" i="2"/>
  <c r="E50" i="2"/>
  <c r="E489" i="2"/>
  <c r="AX628" i="2"/>
  <c r="T628" i="2"/>
  <c r="U628" i="2"/>
  <c r="U271" i="2"/>
  <c r="T271" i="2"/>
  <c r="AX271" i="2"/>
  <c r="AX184" i="2"/>
  <c r="U184" i="2"/>
  <c r="T184" i="2"/>
  <c r="E492" i="2"/>
  <c r="E584" i="2"/>
  <c r="E551" i="2"/>
  <c r="E55" i="2" l="1"/>
  <c r="E301" i="2"/>
  <c r="E590" i="2"/>
  <c r="D590" i="2" s="1"/>
  <c r="D591" i="2" s="1"/>
  <c r="E549" i="2"/>
  <c r="E87" i="2"/>
  <c r="E589" i="2"/>
  <c r="E313" i="2"/>
  <c r="E8" i="2"/>
  <c r="E174" i="2"/>
  <c r="D677" i="2"/>
  <c r="E415" i="2"/>
  <c r="E386" i="2"/>
  <c r="E284" i="2"/>
  <c r="E121" i="2"/>
  <c r="E59" i="2"/>
  <c r="D8" i="2"/>
  <c r="D585" i="2"/>
  <c r="AI17" i="6892"/>
  <c r="AH17" i="6892" s="1"/>
  <c r="AD17" i="6892" s="1"/>
  <c r="Q17" i="6892"/>
  <c r="P17" i="6892" s="1"/>
  <c r="L17" i="6892" s="1"/>
  <c r="E184" i="2"/>
  <c r="E271" i="2"/>
  <c r="E419" i="2"/>
  <c r="E194" i="2"/>
  <c r="E49" i="2"/>
  <c r="D50" i="2" s="1"/>
  <c r="E137" i="2"/>
  <c r="E18" i="2"/>
  <c r="E497" i="2"/>
  <c r="E593" i="2"/>
  <c r="E68" i="2"/>
  <c r="E35" i="2"/>
  <c r="D36" i="2" s="1"/>
  <c r="E598" i="2"/>
  <c r="E392" i="2"/>
  <c r="E436" i="2"/>
  <c r="E398" i="2"/>
  <c r="E113" i="2"/>
  <c r="E199" i="2"/>
  <c r="E255" i="2"/>
  <c r="D256" i="2" s="1"/>
  <c r="E397" i="2"/>
  <c r="D398" i="2" s="1"/>
  <c r="E462" i="2"/>
  <c r="E487" i="2"/>
  <c r="E513" i="2"/>
  <c r="E316" i="2"/>
  <c r="D317" i="2" s="1"/>
  <c r="E291" i="2"/>
  <c r="E86" i="2"/>
  <c r="E449" i="2"/>
  <c r="E16" i="2"/>
  <c r="D16" i="2" s="1"/>
  <c r="E496" i="2"/>
  <c r="D497" i="2" s="1"/>
  <c r="E321" i="2"/>
  <c r="E401" i="2"/>
  <c r="E481" i="2"/>
  <c r="E493" i="2"/>
  <c r="E325" i="2"/>
  <c r="E69" i="2"/>
  <c r="D69" i="2" s="1"/>
  <c r="E410" i="2"/>
  <c r="E609" i="2"/>
  <c r="E214" i="2"/>
  <c r="E469" i="2"/>
  <c r="E185" i="2"/>
  <c r="E28" i="2"/>
  <c r="D28" i="2" s="1"/>
  <c r="E526" i="2"/>
  <c r="E191" i="2"/>
  <c r="E330" i="2"/>
  <c r="D331" i="2" s="1"/>
  <c r="E472" i="2"/>
  <c r="E606" i="2"/>
  <c r="E580" i="2"/>
  <c r="E450" i="2"/>
  <c r="E628" i="2"/>
  <c r="E90" i="2"/>
  <c r="E466" i="2"/>
  <c r="E232" i="2"/>
  <c r="D233" i="2" s="1"/>
  <c r="E571" i="2"/>
  <c r="E657" i="2"/>
  <c r="AI46" i="6892"/>
  <c r="AH46" i="6892" s="1"/>
  <c r="AD46" i="6892" s="1"/>
  <c r="E459" i="2"/>
  <c r="E309" i="2"/>
  <c r="E452" i="2"/>
  <c r="E650" i="2"/>
  <c r="E486" i="2"/>
  <c r="E641" i="2"/>
  <c r="E362" i="2"/>
  <c r="E230" i="2"/>
  <c r="E418" i="2"/>
  <c r="D419" i="2" s="1"/>
  <c r="E599" i="2"/>
  <c r="E423" i="2"/>
  <c r="D423" i="2" s="1"/>
  <c r="E649" i="2"/>
  <c r="E338" i="2"/>
  <c r="E298" i="2"/>
  <c r="E157" i="2"/>
  <c r="D158" i="2" s="1"/>
  <c r="E303" i="2"/>
  <c r="E661" i="2"/>
  <c r="D661" i="2" s="1"/>
  <c r="E216" i="2"/>
  <c r="E490" i="2"/>
  <c r="E170" i="2"/>
  <c r="E555" i="2"/>
  <c r="E179" i="2"/>
  <c r="E674" i="2"/>
  <c r="E402" i="2"/>
  <c r="D402" i="2" s="1"/>
  <c r="E23" i="2"/>
  <c r="E204" i="2"/>
  <c r="D205" i="2" s="1"/>
  <c r="E229" i="2"/>
  <c r="D229" i="2" s="1"/>
  <c r="E65" i="2"/>
  <c r="E534" i="2"/>
  <c r="E363" i="2"/>
  <c r="E488" i="2"/>
  <c r="D489" i="2" s="1"/>
  <c r="D490" i="2" s="1"/>
  <c r="E292" i="2"/>
  <c r="E576" i="2"/>
  <c r="E212" i="2"/>
  <c r="E612" i="2"/>
  <c r="E310" i="2"/>
  <c r="E48" i="2"/>
  <c r="E274" i="2"/>
  <c r="E621" i="2"/>
  <c r="E153" i="2"/>
  <c r="E195" i="2"/>
  <c r="E305" i="2"/>
  <c r="E620" i="2"/>
  <c r="D621" i="2" s="1"/>
  <c r="E396" i="2"/>
  <c r="E249" i="2"/>
  <c r="E622" i="2"/>
  <c r="E672" i="2"/>
  <c r="D673" i="2" s="1"/>
  <c r="E433" i="2"/>
  <c r="E235" i="2"/>
  <c r="E109" i="2"/>
  <c r="D87" i="2" s="1"/>
  <c r="E426" i="2"/>
  <c r="E425" i="2"/>
  <c r="E671" i="2"/>
  <c r="E4" i="2"/>
  <c r="D5" i="2" s="1"/>
  <c r="E578" i="2"/>
  <c r="E582" i="2"/>
  <c r="E122" i="2"/>
  <c r="E646" i="2"/>
  <c r="E76" i="2"/>
  <c r="E208" i="2"/>
  <c r="E24" i="2"/>
  <c r="E533" i="2"/>
  <c r="E444" i="2"/>
  <c r="E656" i="2"/>
  <c r="E63" i="2"/>
  <c r="E213" i="2"/>
  <c r="E435" i="2"/>
  <c r="E563" i="2"/>
  <c r="D564" i="2" s="1"/>
  <c r="E247" i="2"/>
  <c r="E451" i="2"/>
  <c r="E57" i="2"/>
  <c r="E653" i="2"/>
  <c r="D654" i="2" s="1"/>
  <c r="E607" i="2"/>
  <c r="E610" i="2"/>
  <c r="E124" i="2"/>
  <c r="E334" i="2"/>
  <c r="E286" i="2"/>
  <c r="E400" i="2"/>
  <c r="Q32" i="6892"/>
  <c r="P32" i="6892" s="1"/>
  <c r="L32" i="6892" s="1"/>
  <c r="E144" i="2"/>
  <c r="E663" i="2"/>
  <c r="E537" i="2"/>
  <c r="E347" i="2"/>
  <c r="E353" i="2"/>
  <c r="E666" i="2"/>
  <c r="E517" i="2"/>
  <c r="E575" i="2"/>
  <c r="E187" i="2"/>
  <c r="E529" i="2"/>
  <c r="E627" i="2"/>
  <c r="E680" i="2"/>
  <c r="E550" i="2"/>
  <c r="D550" i="2" s="1"/>
  <c r="E617" i="2"/>
  <c r="E126" i="2"/>
  <c r="D127" i="2" s="1"/>
  <c r="E299" i="2"/>
  <c r="E302" i="2"/>
  <c r="D303" i="2" s="1"/>
  <c r="E101" i="2"/>
  <c r="D102" i="2" s="1"/>
  <c r="E243" i="2"/>
  <c r="E145" i="2"/>
  <c r="E545" i="2"/>
  <c r="E512" i="2"/>
  <c r="E134" i="2"/>
  <c r="E527" i="2"/>
  <c r="E119" i="2"/>
  <c r="E336" i="2"/>
  <c r="E642" i="2"/>
  <c r="E173" i="2"/>
  <c r="D174" i="2" s="1"/>
  <c r="E196" i="2"/>
  <c r="E349" i="2"/>
  <c r="D350" i="2" s="1"/>
  <c r="E592" i="2"/>
  <c r="E516" i="2"/>
  <c r="E61" i="2"/>
  <c r="E91" i="2"/>
  <c r="E215" i="2"/>
  <c r="D216" i="2" s="1"/>
  <c r="E106" i="2"/>
  <c r="D106" i="2" s="1"/>
  <c r="AI12" i="6892"/>
  <c r="AH12" i="6892" s="1"/>
  <c r="AD12" i="6892" s="1"/>
  <c r="E395" i="2"/>
  <c r="E670" i="2"/>
  <c r="E665" i="2"/>
  <c r="E424" i="2"/>
  <c r="D425" i="2" s="1"/>
  <c r="E631" i="2"/>
  <c r="E84" i="2"/>
  <c r="E655" i="2"/>
  <c r="D655" i="2" s="1"/>
  <c r="E223" i="2"/>
  <c r="E328" i="2"/>
  <c r="E252" i="2"/>
  <c r="E281" i="2"/>
  <c r="E149" i="2"/>
  <c r="E535" i="2"/>
  <c r="E239" i="2"/>
  <c r="E573" i="2"/>
  <c r="E448" i="2"/>
  <c r="E93" i="2"/>
  <c r="E503" i="2"/>
  <c r="E698" i="2"/>
  <c r="E277" i="2"/>
  <c r="E651" i="2"/>
  <c r="E112" i="2"/>
  <c r="D113" i="2" s="1"/>
  <c r="E568" i="2"/>
  <c r="E357" i="2"/>
  <c r="E460" i="2"/>
  <c r="D460" i="2" s="1"/>
  <c r="E644" i="2"/>
  <c r="E374" i="2"/>
  <c r="D374" i="2" s="1"/>
  <c r="E319" i="2"/>
  <c r="E682" i="2"/>
  <c r="E209" i="2"/>
  <c r="E629" i="2"/>
  <c r="E135" i="2"/>
  <c r="E150" i="2"/>
  <c r="E175" i="2"/>
  <c r="E458" i="2"/>
  <c r="D458" i="2" s="1"/>
  <c r="E464" i="2"/>
  <c r="E364" i="2"/>
  <c r="E586" i="2"/>
  <c r="E181" i="2"/>
  <c r="E491" i="2"/>
  <c r="E34" i="2"/>
  <c r="E636" i="2"/>
  <c r="D636" i="2" s="1"/>
  <c r="E368" i="2"/>
  <c r="D369" i="2" s="1"/>
  <c r="E95" i="2"/>
  <c r="E88" i="2"/>
  <c r="D88" i="2" s="1"/>
  <c r="E33" i="2"/>
  <c r="E445" i="2"/>
  <c r="E180" i="2"/>
  <c r="E382" i="2"/>
  <c r="E227" i="2"/>
  <c r="D228" i="2" s="1"/>
  <c r="E596" i="2"/>
  <c r="E240" i="2"/>
  <c r="E579" i="2"/>
  <c r="E47" i="2"/>
  <c r="E559" i="2"/>
  <c r="E540" i="2"/>
  <c r="E566" i="2"/>
  <c r="E530" i="2"/>
  <c r="E238" i="2"/>
  <c r="E538" i="2"/>
  <c r="E45" i="2"/>
  <c r="E19" i="2"/>
  <c r="E295" i="2"/>
  <c r="E471" i="2"/>
  <c r="E640" i="2"/>
  <c r="E587" i="2"/>
  <c r="E155" i="2"/>
  <c r="E416" i="2"/>
  <c r="E519" i="2"/>
  <c r="E630" i="2"/>
  <c r="E411" i="2"/>
  <c r="E66" i="2"/>
  <c r="E507" i="2"/>
  <c r="E700" i="2"/>
  <c r="E394" i="2"/>
  <c r="E218" i="2"/>
  <c r="E273" i="2"/>
  <c r="E117" i="2"/>
  <c r="E210" i="2"/>
  <c r="E182" i="2"/>
  <c r="E601" i="2"/>
  <c r="E77" i="2"/>
  <c r="E658" i="2"/>
  <c r="E75" i="2"/>
  <c r="E115" i="2"/>
  <c r="E613" i="2"/>
  <c r="E146" i="2"/>
  <c r="E370" i="2"/>
  <c r="D370" i="2" s="1"/>
  <c r="E260" i="2"/>
  <c r="D260" i="2" s="1"/>
  <c r="E71" i="2"/>
  <c r="D72" i="2" s="1"/>
  <c r="E366" i="2"/>
  <c r="E565" i="2"/>
  <c r="D565" i="2" s="1"/>
  <c r="E43" i="2"/>
  <c r="E384" i="2"/>
  <c r="D384" i="2" s="1"/>
  <c r="E556" i="2"/>
  <c r="E625" i="2"/>
  <c r="E525" i="2"/>
  <c r="E524" i="2"/>
  <c r="E197" i="2"/>
  <c r="E618" i="2"/>
  <c r="E662" i="2"/>
  <c r="E202" i="2"/>
  <c r="E664" i="2"/>
  <c r="E645" i="2"/>
  <c r="E417" i="2"/>
  <c r="E506" i="2"/>
  <c r="E38" i="2"/>
  <c r="E248" i="2"/>
  <c r="E287" i="2"/>
  <c r="E409" i="2"/>
  <c r="E691" i="2"/>
  <c r="E201" i="2"/>
  <c r="E413" i="2"/>
  <c r="E379" i="2"/>
  <c r="E96" i="2"/>
  <c r="E21" i="2"/>
  <c r="E557" i="2"/>
  <c r="E558" i="2"/>
  <c r="E595" i="2"/>
  <c r="E51" i="2"/>
  <c r="D51" i="2" s="1"/>
  <c r="E327" i="2"/>
  <c r="E92" i="2"/>
  <c r="E257" i="2"/>
  <c r="D257" i="2" s="1"/>
  <c r="E430" i="2"/>
  <c r="E372" i="2"/>
  <c r="D373" i="2" s="1"/>
  <c r="E246" i="2"/>
  <c r="E352" i="2"/>
  <c r="E602" i="2"/>
  <c r="E643" i="2"/>
  <c r="E344" i="2"/>
  <c r="D344" i="2" s="1"/>
  <c r="E100" i="2"/>
  <c r="E141" i="2"/>
  <c r="E405" i="2"/>
  <c r="E463" i="2"/>
  <c r="E588" i="2"/>
  <c r="D589" i="2" s="1"/>
  <c r="E511" i="2"/>
  <c r="E581" i="2"/>
  <c r="E97" i="2"/>
  <c r="E231" i="2"/>
  <c r="E684" i="2"/>
  <c r="E207" i="2"/>
  <c r="E541" i="2"/>
  <c r="E324" i="2"/>
  <c r="Q40" i="6892"/>
  <c r="P40" i="6892" s="1"/>
  <c r="L40" i="6892" s="1"/>
  <c r="AI40" i="6892"/>
  <c r="AH40" i="6892" s="1"/>
  <c r="AD40" i="6892" s="1"/>
  <c r="AI39" i="6892"/>
  <c r="AH39" i="6892" s="1"/>
  <c r="AD39" i="6892" s="1"/>
  <c r="Q39" i="6892"/>
  <c r="P39" i="6892" s="1"/>
  <c r="L39" i="6892" s="1"/>
  <c r="Q30" i="6892"/>
  <c r="P30" i="6892" s="1"/>
  <c r="L30" i="6892" s="1"/>
  <c r="Q26" i="6892"/>
  <c r="P26" i="6892" s="1"/>
  <c r="L26" i="6892" s="1"/>
  <c r="Q8" i="6892"/>
  <c r="P8" i="6892" s="1"/>
  <c r="L8" i="6892" s="1"/>
  <c r="AI35" i="6892"/>
  <c r="AH35" i="6892" s="1"/>
  <c r="AD35" i="6892" s="1"/>
  <c r="AI8" i="6892"/>
  <c r="AH8" i="6892" s="1"/>
  <c r="AD8" i="6892" s="1"/>
  <c r="Q35" i="6892"/>
  <c r="P35" i="6892" s="1"/>
  <c r="L35" i="6892" s="1"/>
  <c r="AI26" i="6892"/>
  <c r="AH26" i="6892" s="1"/>
  <c r="AD26" i="6892" s="1"/>
  <c r="AI30" i="6892"/>
  <c r="AH30" i="6892" s="1"/>
  <c r="AD30" i="6892" s="1"/>
  <c r="Q11" i="6892"/>
  <c r="P11" i="6892" s="1"/>
  <c r="L11" i="6892" s="1"/>
  <c r="Q33" i="6892"/>
  <c r="P33" i="6892" s="1"/>
  <c r="L33" i="6892" s="1"/>
  <c r="D650" i="2"/>
  <c r="E689" i="2"/>
  <c r="E53" i="2"/>
  <c r="E465" i="2"/>
  <c r="D466" i="2" s="1"/>
  <c r="E688" i="2"/>
  <c r="E548" i="2"/>
  <c r="D549" i="2" s="1"/>
  <c r="E371" i="2"/>
  <c r="E85" i="2"/>
  <c r="E129" i="2"/>
  <c r="E315" i="2"/>
  <c r="E482" i="2"/>
  <c r="E258" i="2"/>
  <c r="E523" i="2"/>
  <c r="E542" i="2"/>
  <c r="E348" i="2"/>
  <c r="E163" i="2"/>
  <c r="E132" i="2"/>
  <c r="Q46" i="6892"/>
  <c r="P46" i="6892" s="1"/>
  <c r="L46" i="6892" s="1"/>
  <c r="E454" i="2"/>
  <c r="E412" i="2"/>
  <c r="E638" i="2"/>
  <c r="D638" i="2" s="1"/>
  <c r="E89" i="2"/>
  <c r="AJ6" i="6892"/>
  <c r="R6" i="6892"/>
  <c r="E502" i="2"/>
  <c r="Q12" i="6892"/>
  <c r="P12" i="6892" s="1"/>
  <c r="L12" i="6892" s="1"/>
  <c r="AI33" i="6892"/>
  <c r="AH33" i="6892" s="1"/>
  <c r="AD33" i="6892" s="1"/>
  <c r="E356" i="2"/>
  <c r="E224" i="2"/>
  <c r="E375" i="2"/>
  <c r="E332" i="2"/>
  <c r="D332" i="2" s="1"/>
  <c r="E403" i="2"/>
  <c r="E73" i="2"/>
  <c r="D73" i="2" s="1"/>
  <c r="E594" i="2"/>
  <c r="E420" i="2"/>
  <c r="E634" i="2"/>
  <c r="AI31" i="6892"/>
  <c r="AH31" i="6892" s="1"/>
  <c r="AD31" i="6892" s="1"/>
  <c r="Q31" i="6892"/>
  <c r="P31" i="6892" s="1"/>
  <c r="L31" i="6892" s="1"/>
  <c r="E206" i="2"/>
  <c r="D206" i="2" s="1"/>
  <c r="E692" i="2"/>
  <c r="E168" i="2"/>
  <c r="E67" i="2"/>
  <c r="E156" i="2"/>
  <c r="E337" i="2"/>
  <c r="AJ15" i="6892"/>
  <c r="R15" i="6892"/>
  <c r="E151" i="2"/>
  <c r="E475" i="2"/>
  <c r="E597" i="2"/>
  <c r="E421" i="2"/>
  <c r="D422" i="2" s="1"/>
  <c r="E211" i="2"/>
  <c r="E80" i="2"/>
  <c r="E118" i="2"/>
  <c r="E108" i="2"/>
  <c r="E341" i="2"/>
  <c r="E477" i="2"/>
  <c r="Q45" i="6892"/>
  <c r="P45" i="6892" s="1"/>
  <c r="L45" i="6892" s="1"/>
  <c r="AI45" i="6892"/>
  <c r="AH45" i="6892" s="1"/>
  <c r="AD45" i="6892" s="1"/>
  <c r="E217" i="2"/>
  <c r="E222" i="2"/>
  <c r="E241" i="2"/>
  <c r="E498" i="2"/>
  <c r="E639" i="2"/>
  <c r="E427" i="2"/>
  <c r="E169" i="2"/>
  <c r="E693" i="2"/>
  <c r="E272" i="2"/>
  <c r="E562" i="2"/>
  <c r="E189" i="2"/>
  <c r="E385" i="2"/>
  <c r="D386" i="2" s="1"/>
  <c r="E94" i="2"/>
  <c r="D95" i="2" s="1"/>
  <c r="E154" i="2"/>
  <c r="E552" i="2"/>
  <c r="D553" i="2" s="1"/>
  <c r="E577" i="2"/>
  <c r="E312" i="2"/>
  <c r="D313" i="2" s="1"/>
  <c r="E203" i="2"/>
  <c r="E342" i="2"/>
  <c r="D343" i="2" s="1"/>
  <c r="E345" i="2"/>
  <c r="E479" i="2"/>
  <c r="E652" i="2"/>
  <c r="E351" i="2"/>
  <c r="E60" i="2"/>
  <c r="E31" i="2"/>
  <c r="D39" i="2" s="1"/>
  <c r="E107" i="2"/>
  <c r="E377" i="2"/>
  <c r="E263" i="2"/>
  <c r="D264" i="2" s="1"/>
  <c r="E329" i="2"/>
  <c r="E171" i="2"/>
  <c r="E696" i="2"/>
  <c r="E539" i="2"/>
  <c r="E220" i="2"/>
  <c r="D221" i="2" s="1"/>
  <c r="E183" i="2"/>
  <c r="E234" i="2"/>
  <c r="E679" i="2"/>
  <c r="Q36" i="6892"/>
  <c r="P36" i="6892" s="1"/>
  <c r="L36" i="6892" s="1"/>
  <c r="AI36" i="6892"/>
  <c r="AH36" i="6892" s="1"/>
  <c r="AD36" i="6892" s="1"/>
  <c r="E431" i="2"/>
  <c r="E647" i="2"/>
  <c r="E694" i="2"/>
  <c r="E648" i="2"/>
  <c r="E143" i="2"/>
  <c r="E361" i="2"/>
  <c r="E52" i="2"/>
  <c r="E130" i="2"/>
  <c r="E147" i="2"/>
  <c r="D121" i="2" s="1"/>
  <c r="E82" i="2"/>
  <c r="E159" i="2"/>
  <c r="E164" i="2"/>
  <c r="E360" i="2"/>
  <c r="E376" i="2"/>
  <c r="E236" i="2"/>
  <c r="D236" i="2" s="1"/>
  <c r="E365" i="2"/>
  <c r="Q28" i="6892"/>
  <c r="P28" i="6892" s="1"/>
  <c r="L28" i="6892" s="1"/>
  <c r="AI28" i="6892"/>
  <c r="AH28" i="6892" s="1"/>
  <c r="AD28" i="6892" s="1"/>
  <c r="AI42" i="6892"/>
  <c r="AH42" i="6892" s="1"/>
  <c r="AD42" i="6892" s="1"/>
  <c r="Q42" i="6892"/>
  <c r="P42" i="6892" s="1"/>
  <c r="L42" i="6892" s="1"/>
  <c r="E176" i="2"/>
  <c r="D177" i="2" s="1"/>
  <c r="E136" i="2"/>
  <c r="E532" i="2"/>
  <c r="E306" i="2"/>
  <c r="E391" i="2"/>
  <c r="D392" i="2" s="1"/>
  <c r="E690" i="2"/>
  <c r="E408" i="2"/>
  <c r="E268" i="2"/>
  <c r="D269" i="2" s="1"/>
  <c r="E261" i="2"/>
  <c r="E99" i="2"/>
  <c r="E296" i="2"/>
  <c r="E44" i="2"/>
  <c r="E167" i="2"/>
  <c r="E192" i="2"/>
  <c r="E114" i="2"/>
  <c r="E278" i="2"/>
  <c r="E288" i="2"/>
  <c r="D288" i="2" s="1"/>
  <c r="E251" i="2"/>
  <c r="E3" i="2"/>
  <c r="E152" i="2"/>
  <c r="E11" i="2"/>
  <c r="E399" i="2"/>
  <c r="E165" i="2"/>
  <c r="E499" i="2"/>
  <c r="E544" i="2"/>
  <c r="E443" i="2"/>
  <c r="E74" i="2"/>
  <c r="D59" i="2" s="1"/>
  <c r="E62" i="2"/>
  <c r="E12" i="2"/>
  <c r="E283" i="2"/>
  <c r="E380" i="2"/>
  <c r="E387" i="2"/>
  <c r="E389" i="2"/>
  <c r="E138" i="2"/>
  <c r="E685" i="2"/>
  <c r="E142" i="2"/>
  <c r="E669" i="2"/>
  <c r="AI32" i="6892"/>
  <c r="AH32" i="6892" s="1"/>
  <c r="AD32" i="6892" s="1"/>
  <c r="E686" i="2"/>
  <c r="E262" i="2"/>
  <c r="E381" i="2"/>
  <c r="E501" i="2"/>
  <c r="E244" i="2"/>
  <c r="E290" i="2"/>
  <c r="E190" i="2"/>
  <c r="E476" i="2"/>
  <c r="E178" i="2"/>
  <c r="E505" i="2"/>
  <c r="D506" i="2" s="1"/>
  <c r="E388" i="2"/>
  <c r="E318" i="2"/>
  <c r="E297" i="2"/>
  <c r="E110" i="2"/>
  <c r="E242" i="2"/>
  <c r="E600" i="2"/>
  <c r="E572" i="2"/>
  <c r="Q27" i="6892"/>
  <c r="P27" i="6892" s="1"/>
  <c r="L27" i="6892" s="1"/>
  <c r="AI34" i="6892"/>
  <c r="AH34" i="6892" s="1"/>
  <c r="AD34" i="6892" s="1"/>
  <c r="Q34" i="6892"/>
  <c r="P34" i="6892" s="1"/>
  <c r="L34" i="6892" s="1"/>
  <c r="AI27" i="6892"/>
  <c r="AH27" i="6892" s="1"/>
  <c r="AD27" i="6892" s="1"/>
  <c r="E254" i="2"/>
  <c r="E605" i="2"/>
  <c r="D605" i="2" s="1"/>
  <c r="E603" i="2"/>
  <c r="D603" i="2" s="1"/>
  <c r="E614" i="2"/>
  <c r="E446" i="2"/>
  <c r="D446" i="2" s="1"/>
  <c r="E358" i="2"/>
  <c r="E543" i="2"/>
  <c r="E407" i="2"/>
  <c r="E314" i="2"/>
  <c r="E611" i="2"/>
  <c r="E304" i="2"/>
  <c r="E478" i="2"/>
  <c r="E83" i="2"/>
  <c r="E139" i="2"/>
  <c r="E699" i="2"/>
  <c r="E681" i="2"/>
  <c r="E200" i="2"/>
  <c r="E311" i="2"/>
  <c r="E237" i="2"/>
  <c r="E148" i="2"/>
  <c r="E697" i="2"/>
  <c r="E323" i="2"/>
  <c r="E253" i="2"/>
  <c r="D328" i="2" s="1"/>
  <c r="E37" i="2"/>
  <c r="E687" i="2"/>
  <c r="E125" i="2"/>
  <c r="E626" i="2"/>
  <c r="E56" i="2"/>
  <c r="D45" i="2" s="1"/>
  <c r="E188" i="2"/>
  <c r="E275" i="2"/>
  <c r="E354" i="2"/>
  <c r="D355" i="2" s="1"/>
  <c r="D356" i="2" s="1"/>
  <c r="E162" i="2"/>
  <c r="E140" i="2"/>
  <c r="E294" i="2"/>
  <c r="E393" i="2"/>
  <c r="E455" i="2"/>
  <c r="E166" i="2"/>
  <c r="E547" i="2"/>
  <c r="E198" i="2"/>
  <c r="E668" i="2"/>
  <c r="E133" i="2"/>
  <c r="E470" i="2"/>
  <c r="E453" i="2"/>
  <c r="E367" i="2"/>
  <c r="E282" i="2"/>
  <c r="E226" i="2"/>
  <c r="E608" i="2"/>
  <c r="E285" i="2"/>
  <c r="E40" i="2"/>
  <c r="E193" i="2"/>
  <c r="E442" i="2"/>
  <c r="E546" i="2"/>
  <c r="E25" i="2"/>
  <c r="D26" i="2" s="1"/>
  <c r="E340" i="2"/>
  <c r="E474" i="2"/>
  <c r="E659" i="2"/>
  <c r="D660" i="2" s="1"/>
  <c r="E675" i="2"/>
  <c r="E461" i="2"/>
  <c r="E308" i="2"/>
  <c r="E120" i="2"/>
  <c r="E406" i="2"/>
  <c r="E632" i="2"/>
  <c r="D633" i="2" s="1"/>
  <c r="E250" i="2"/>
  <c r="E307" i="2"/>
  <c r="D18" i="2"/>
  <c r="E335" i="2"/>
  <c r="E104" i="2"/>
  <c r="E522" i="2"/>
  <c r="E346" i="2"/>
  <c r="E574" i="2"/>
  <c r="E131" i="2"/>
  <c r="E536" i="2"/>
  <c r="E567" i="2"/>
  <c r="E42" i="2"/>
  <c r="E300" i="2"/>
  <c r="D301" i="2" s="1"/>
  <c r="E528" i="2"/>
  <c r="E279" i="2"/>
  <c r="E103" i="2"/>
  <c r="E695" i="2"/>
  <c r="E683" i="2"/>
  <c r="D683" i="2" s="1"/>
  <c r="E615" i="2"/>
  <c r="E508" i="2"/>
  <c r="D509" i="2" s="1"/>
  <c r="E504" i="2"/>
  <c r="E30" i="2"/>
  <c r="E520" i="2"/>
  <c r="E467" i="2"/>
  <c r="D467" i="2" s="1"/>
  <c r="E485" i="2"/>
  <c r="D486" i="2" s="1"/>
  <c r="E515" i="2"/>
  <c r="E14" i="2"/>
  <c r="D13" i="2" s="1"/>
  <c r="Q6" i="6892"/>
  <c r="AI7" i="6892"/>
  <c r="AH7" i="6892" s="1"/>
  <c r="AD7" i="6892" s="1"/>
  <c r="AI24" i="6892"/>
  <c r="AH24" i="6892" s="1"/>
  <c r="AD24" i="6892" s="1"/>
  <c r="AI43" i="6892"/>
  <c r="AH43" i="6892" s="1"/>
  <c r="AD43" i="6892" s="1"/>
  <c r="AI10" i="6892"/>
  <c r="AH10" i="6892" s="1"/>
  <c r="AD10" i="6892" s="1"/>
  <c r="Q5" i="6892"/>
  <c r="P5" i="6892" s="1"/>
  <c r="L5" i="6892" s="1"/>
  <c r="Q29" i="6892"/>
  <c r="P29" i="6892" s="1"/>
  <c r="L29" i="6892" s="1"/>
  <c r="Q23" i="6892"/>
  <c r="P23" i="6892" s="1"/>
  <c r="L23" i="6892" s="1"/>
  <c r="AI16" i="6892"/>
  <c r="AH16" i="6892" s="1"/>
  <c r="AD16" i="6892" s="1"/>
  <c r="Q13" i="6892"/>
  <c r="P13" i="6892" s="1"/>
  <c r="L13" i="6892" s="1"/>
  <c r="AI5" i="6892"/>
  <c r="AH5" i="6892" s="1"/>
  <c r="AD5" i="6892" s="1"/>
  <c r="Q16" i="6892"/>
  <c r="P16" i="6892" s="1"/>
  <c r="L16" i="6892" s="1"/>
  <c r="AI44" i="6892"/>
  <c r="AH44" i="6892" s="1"/>
  <c r="AD44" i="6892" s="1"/>
  <c r="AI6" i="6892"/>
  <c r="Q25" i="6892"/>
  <c r="P25" i="6892" s="1"/>
  <c r="L25" i="6892" s="1"/>
  <c r="Q7" i="6892"/>
  <c r="P7" i="6892" s="1"/>
  <c r="L7" i="6892" s="1"/>
  <c r="AI4" i="6892"/>
  <c r="AH4" i="6892" s="1"/>
  <c r="AD4" i="6892" s="1"/>
  <c r="Q4" i="6892"/>
  <c r="P4" i="6892" s="1"/>
  <c r="L4" i="6892" s="1"/>
  <c r="AI9" i="6892"/>
  <c r="AH9" i="6892" s="1"/>
  <c r="AD9" i="6892" s="1"/>
  <c r="Q22" i="6892"/>
  <c r="P22" i="6892" s="1"/>
  <c r="L22" i="6892" s="1"/>
  <c r="Q44" i="6892"/>
  <c r="P44" i="6892" s="1"/>
  <c r="L44" i="6892" s="1"/>
  <c r="AI14" i="6892"/>
  <c r="AH14" i="6892" s="1"/>
  <c r="AD14" i="6892" s="1"/>
  <c r="AI41" i="6892"/>
  <c r="AH41" i="6892" s="1"/>
  <c r="AD41" i="6892" s="1"/>
  <c r="AI29" i="6892"/>
  <c r="AH29" i="6892" s="1"/>
  <c r="AD29" i="6892" s="1"/>
  <c r="Q43" i="6892"/>
  <c r="P43" i="6892" s="1"/>
  <c r="L43" i="6892" s="1"/>
  <c r="Q15" i="6892"/>
  <c r="AI13" i="6892"/>
  <c r="AH13" i="6892" s="1"/>
  <c r="AD13" i="6892" s="1"/>
  <c r="AI25" i="6892"/>
  <c r="AH25" i="6892" s="1"/>
  <c r="AD25" i="6892" s="1"/>
  <c r="Q41" i="6892"/>
  <c r="P41" i="6892" s="1"/>
  <c r="L41" i="6892" s="1"/>
  <c r="Q24" i="6892"/>
  <c r="P24" i="6892" s="1"/>
  <c r="L24" i="6892" s="1"/>
  <c r="Q10" i="6892"/>
  <c r="P10" i="6892" s="1"/>
  <c r="L10" i="6892" s="1"/>
  <c r="Q38" i="6892"/>
  <c r="P38" i="6892" s="1"/>
  <c r="L38" i="6892" s="1"/>
  <c r="Q9" i="6892"/>
  <c r="P9" i="6892" s="1"/>
  <c r="L9" i="6892" s="1"/>
  <c r="AI22" i="6892"/>
  <c r="AH22" i="6892" s="1"/>
  <c r="AD22" i="6892" s="1"/>
  <c r="AI23" i="6892"/>
  <c r="AH23" i="6892" s="1"/>
  <c r="AD23" i="6892" s="1"/>
  <c r="AI15" i="6892"/>
  <c r="Q14" i="6892"/>
  <c r="P14" i="6892" s="1"/>
  <c r="L14" i="6892" s="1"/>
  <c r="AI38" i="6892"/>
  <c r="AH38" i="6892" s="1"/>
  <c r="AD38" i="6892" s="1"/>
  <c r="E293" i="2"/>
  <c r="D294" i="2" s="1"/>
  <c r="E616" i="2"/>
  <c r="E81" i="2"/>
  <c r="E111" i="2"/>
  <c r="D401" i="2"/>
  <c r="E70" i="2"/>
  <c r="E280" i="2"/>
  <c r="D281" i="2" s="1"/>
  <c r="E510" i="2"/>
  <c r="D511" i="2" s="1"/>
  <c r="E270" i="2"/>
  <c r="E434" i="2"/>
  <c r="E320" i="2"/>
  <c r="D321" i="2" s="1"/>
  <c r="E560" i="2"/>
  <c r="E333" i="2"/>
  <c r="D334" i="2" s="1"/>
  <c r="AI11" i="6892"/>
  <c r="AH11" i="6892" s="1"/>
  <c r="AD11" i="6892" s="1"/>
  <c r="E554" i="2"/>
  <c r="D555" i="2" s="1"/>
  <c r="E289" i="2"/>
  <c r="E414" i="2"/>
  <c r="D415" i="2" s="1"/>
  <c r="E390" i="2"/>
  <c r="E514" i="2"/>
  <c r="E500" i="2"/>
  <c r="E123" i="2"/>
  <c r="E128" i="2"/>
  <c r="E484" i="2"/>
  <c r="D485" i="2" s="1"/>
  <c r="E428" i="2"/>
  <c r="D418" i="2"/>
  <c r="E79" i="2"/>
  <c r="E22" i="2"/>
  <c r="E322" i="2"/>
  <c r="E378" i="2"/>
  <c r="D379" i="2" s="1"/>
  <c r="E473" i="2"/>
  <c r="D507" i="2"/>
  <c r="E359" i="2"/>
  <c r="E429" i="2"/>
  <c r="D430" i="2" s="1"/>
  <c r="D249" i="2"/>
  <c r="D410" i="2"/>
  <c r="E456" i="2"/>
  <c r="D457" i="2" s="1"/>
  <c r="E570" i="2"/>
  <c r="D571" i="2" s="1"/>
  <c r="E404" i="2"/>
  <c r="D405" i="2" s="1"/>
  <c r="E624" i="2"/>
  <c r="E531" i="2"/>
  <c r="D202" i="2"/>
  <c r="E432" i="2"/>
  <c r="E98" i="2"/>
  <c r="E20" i="2"/>
  <c r="E339" i="2"/>
  <c r="E619" i="2"/>
  <c r="E583" i="2"/>
  <c r="D584" i="2" s="1"/>
  <c r="E54" i="2"/>
  <c r="E225" i="2"/>
  <c r="E326" i="2"/>
  <c r="D327" i="2" s="1"/>
  <c r="E116" i="2"/>
  <c r="D117" i="2" s="1"/>
  <c r="D181" i="2"/>
  <c r="D302" i="2"/>
  <c r="E667" i="2"/>
  <c r="E623" i="2"/>
  <c r="D383" i="2"/>
  <c r="E569" i="2"/>
  <c r="E468" i="2"/>
  <c r="D471" i="2" s="1"/>
  <c r="E64" i="2"/>
  <c r="D65" i="2" s="1"/>
  <c r="E521" i="2"/>
  <c r="D522" i="2" s="1"/>
  <c r="E678" i="2"/>
  <c r="D680" i="2" s="1"/>
  <c r="E266" i="2"/>
  <c r="E46" i="2"/>
  <c r="E518" i="2"/>
  <c r="D519" i="2" s="1"/>
  <c r="E495" i="2"/>
  <c r="D15" i="2" l="1"/>
  <c r="D416" i="2"/>
  <c r="D32" i="2"/>
  <c r="D78" i="2"/>
  <c r="D105" i="2"/>
  <c r="D19" i="2"/>
  <c r="D530" i="2"/>
  <c r="D7" i="2"/>
  <c r="D9" i="2"/>
  <c r="D122" i="2"/>
  <c r="D470" i="2"/>
  <c r="D277" i="2"/>
  <c r="D138" i="2"/>
  <c r="D137" i="2"/>
  <c r="D540" i="2"/>
  <c r="D68" i="2"/>
  <c r="D501" i="2"/>
  <c r="D684" i="2"/>
  <c r="D255" i="2"/>
  <c r="D545" i="2"/>
  <c r="D144" i="2"/>
  <c r="D170" i="2"/>
  <c r="D241" i="2"/>
  <c r="D119" i="2"/>
  <c r="D224" i="2"/>
  <c r="D541" i="2"/>
  <c r="D464" i="2"/>
  <c r="D149" i="2"/>
  <c r="D153" i="2"/>
  <c r="D278" i="2"/>
  <c r="D649" i="2"/>
  <c r="D653" i="2"/>
  <c r="D563" i="2"/>
  <c r="D357" i="2"/>
  <c r="D551" i="2"/>
  <c r="D284" i="2"/>
  <c r="D487" i="2"/>
  <c r="D517" i="2"/>
  <c r="D569" i="2"/>
  <c r="D124" i="2"/>
  <c r="D199" i="2"/>
  <c r="D435" i="2"/>
  <c r="D57" i="2"/>
  <c r="D516" i="2"/>
  <c r="D238" i="2"/>
  <c r="D305" i="2"/>
  <c r="D375" i="2"/>
  <c r="D651" i="2"/>
  <c r="D226" i="2"/>
  <c r="D340" i="2"/>
  <c r="D394" i="2"/>
  <c r="D353" i="2"/>
  <c r="D146" i="2"/>
  <c r="D436" i="2"/>
  <c r="D426" i="2"/>
  <c r="D363" i="2"/>
  <c r="P15" i="6892"/>
  <c r="L15" i="6892" s="1"/>
  <c r="AH6" i="6892"/>
  <c r="AD6" i="6892" s="1"/>
  <c r="D43" i="2"/>
  <c r="D409" i="2"/>
  <c r="D445" i="2"/>
  <c r="D657" i="2"/>
  <c r="D527" i="2"/>
  <c r="D325" i="2"/>
  <c r="D488" i="2"/>
  <c r="D208" i="2"/>
  <c r="D582" i="2"/>
  <c r="D175" i="2"/>
  <c r="D180" i="2"/>
  <c r="D360" i="2"/>
  <c r="D290" i="2"/>
  <c r="D646" i="2"/>
  <c r="D580" i="2"/>
  <c r="D396" i="2"/>
  <c r="D513" i="2"/>
  <c r="D469" i="2"/>
  <c r="D145" i="2"/>
  <c r="D573" i="2"/>
  <c r="D184" i="2"/>
  <c r="D427" i="2"/>
  <c r="D597" i="2"/>
  <c r="Z31" i="6892"/>
  <c r="Y31" i="6892" s="1"/>
  <c r="U31" i="6892" s="1"/>
  <c r="D90" i="2"/>
  <c r="D526" i="2"/>
  <c r="D602" i="2"/>
  <c r="D182" i="2"/>
  <c r="D575" i="2"/>
  <c r="D368" i="2"/>
  <c r="D141" i="2"/>
  <c r="D606" i="2"/>
  <c r="D444" i="2"/>
  <c r="D362" i="2"/>
  <c r="D157" i="2"/>
  <c r="D230" i="2"/>
  <c r="D586" i="2"/>
  <c r="D593" i="2"/>
  <c r="D452" i="2"/>
  <c r="D214" i="2"/>
  <c r="D622" i="2"/>
  <c r="D371" i="2"/>
  <c r="D559" i="2"/>
  <c r="D77" i="2"/>
  <c r="D41" i="2"/>
  <c r="D601" i="2"/>
  <c r="D115" i="2"/>
  <c r="D296" i="2"/>
  <c r="D533" i="2"/>
  <c r="D273" i="2"/>
  <c r="D75" i="2"/>
  <c r="D76" i="2" s="1"/>
  <c r="D91" i="2"/>
  <c r="D663" i="2"/>
  <c r="D664" i="2" s="1"/>
  <c r="D665" i="2" s="1"/>
  <c r="D671" i="2"/>
  <c r="D672" i="2" s="1"/>
  <c r="D196" i="2"/>
  <c r="D49" i="2"/>
  <c r="D185" i="2"/>
  <c r="D186" i="2" s="1"/>
  <c r="D411" i="2"/>
  <c r="D17" i="2"/>
  <c r="D656" i="2"/>
  <c r="D567" i="2"/>
  <c r="D568" i="2" s="1"/>
  <c r="D347" i="2"/>
  <c r="D246" i="2"/>
  <c r="D609" i="2"/>
  <c r="D454" i="2"/>
  <c r="D552" i="2"/>
  <c r="Z36" i="6892"/>
  <c r="Y36" i="6892" s="1"/>
  <c r="U36" i="6892" s="1"/>
  <c r="D498" i="2"/>
  <c r="D412" i="2"/>
  <c r="D524" i="2"/>
  <c r="D658" i="2"/>
  <c r="D48" i="2"/>
  <c r="D213" i="2"/>
  <c r="D642" i="2"/>
  <c r="D610" i="2"/>
  <c r="D611" i="2" s="1"/>
  <c r="D462" i="2"/>
  <c r="D666" i="2"/>
  <c r="D336" i="2"/>
  <c r="D34" i="2"/>
  <c r="D201" i="2"/>
  <c r="D316" i="2"/>
  <c r="D291" i="2"/>
  <c r="D670" i="2"/>
  <c r="D431" i="2"/>
  <c r="D235" i="2"/>
  <c r="D173" i="2"/>
  <c r="D566" i="2"/>
  <c r="D232" i="2"/>
  <c r="D101" i="2"/>
  <c r="D596" i="2"/>
  <c r="D97" i="2"/>
  <c r="D556" i="2"/>
  <c r="D515" i="2"/>
  <c r="D114" i="2"/>
  <c r="D532" i="2"/>
  <c r="D82" i="2"/>
  <c r="D682" i="2"/>
  <c r="D155" i="2"/>
  <c r="D207" i="2"/>
  <c r="D503" i="2"/>
  <c r="D397" i="2"/>
  <c r="D247" i="2"/>
  <c r="D529" i="2"/>
  <c r="D547" i="2"/>
  <c r="D286" i="2"/>
  <c r="D126" i="2"/>
  <c r="D243" i="2"/>
  <c r="D607" i="2"/>
  <c r="D382" i="2"/>
  <c r="D400" i="2"/>
  <c r="D252" i="2"/>
  <c r="D100" i="2"/>
  <c r="D647" i="2"/>
  <c r="D648" i="2" s="1"/>
  <c r="D330" i="2"/>
  <c r="D640" i="2"/>
  <c r="D218" i="2"/>
  <c r="D212" i="2"/>
  <c r="D592" i="2"/>
  <c r="D512" i="2"/>
  <c r="D29" i="2"/>
  <c r="D248" i="2"/>
  <c r="D472" i="2"/>
  <c r="D299" i="2"/>
  <c r="D576" i="2"/>
  <c r="D493" i="2"/>
  <c r="D424" i="2"/>
  <c r="D587" i="2"/>
  <c r="D282" i="2"/>
  <c r="Z28" i="6892"/>
  <c r="Y28" i="6892" s="1"/>
  <c r="U28" i="6892" s="1"/>
  <c r="D134" i="2"/>
  <c r="D537" i="2"/>
  <c r="D309" i="2"/>
  <c r="D194" i="2"/>
  <c r="D227" i="2"/>
  <c r="D295" i="2"/>
  <c r="D298" i="2"/>
  <c r="D306" i="2"/>
  <c r="D234" i="2"/>
  <c r="D352" i="2"/>
  <c r="D112" i="2"/>
  <c r="D641" i="2"/>
  <c r="D239" i="2"/>
  <c r="D364" i="2"/>
  <c r="D93" i="2"/>
  <c r="D195" i="2"/>
  <c r="D535" i="2"/>
  <c r="D24" i="2"/>
  <c r="D523" i="2"/>
  <c r="Z17" i="6892"/>
  <c r="Y17" i="6892" s="1"/>
  <c r="U17" i="6892" s="1"/>
  <c r="D53" i="2"/>
  <c r="D204" i="2"/>
  <c r="D595" i="2"/>
  <c r="D349" i="2"/>
  <c r="D662" i="2"/>
  <c r="D215" i="2"/>
  <c r="D209" i="2"/>
  <c r="D210" i="2" s="1"/>
  <c r="D287" i="2"/>
  <c r="D274" i="2"/>
  <c r="AH15" i="6892"/>
  <c r="AD15" i="6892" s="1"/>
  <c r="D594" i="2"/>
  <c r="D135" i="2"/>
  <c r="D251" i="2"/>
  <c r="D253" i="2"/>
  <c r="D366" i="2"/>
  <c r="D345" i="2"/>
  <c r="D637" i="2"/>
  <c r="D459" i="2"/>
  <c r="D86" i="2"/>
  <c r="D534" i="2"/>
  <c r="D644" i="2"/>
  <c r="D338" i="2"/>
  <c r="D618" i="2"/>
  <c r="D451" i="2"/>
  <c r="D502" i="2"/>
  <c r="D66" i="2"/>
  <c r="D450" i="2"/>
  <c r="D474" i="2"/>
  <c r="D314" i="2"/>
  <c r="D669" i="2"/>
  <c r="D465" i="2"/>
  <c r="D538" i="2"/>
  <c r="D47" i="2"/>
  <c r="D254" i="2"/>
  <c r="D548" i="2"/>
  <c r="D151" i="2"/>
  <c r="D542" i="2"/>
  <c r="D491" i="2"/>
  <c r="D492" i="2" s="1"/>
  <c r="D109" i="2"/>
  <c r="D581" i="2"/>
  <c r="D231" i="2"/>
  <c r="D191" i="2"/>
  <c r="D310" i="2"/>
  <c r="D292" i="2"/>
  <c r="D99" i="2"/>
  <c r="D323" i="2"/>
  <c r="D324" i="2" s="1"/>
  <c r="D118" i="2"/>
  <c r="D308" i="2"/>
  <c r="D505" i="2"/>
  <c r="D393" i="2"/>
  <c r="D143" i="2"/>
  <c r="D337" i="2"/>
  <c r="D131" i="2"/>
  <c r="D300" i="2"/>
  <c r="D92" i="2"/>
  <c r="D67" i="2"/>
  <c r="D477" i="2"/>
  <c r="D381" i="2"/>
  <c r="D508" i="2"/>
  <c r="D525" i="2"/>
  <c r="D413" i="2"/>
  <c r="D372" i="2"/>
  <c r="D395" i="2"/>
  <c r="D217" i="2"/>
  <c r="D150" i="2"/>
  <c r="Z8" i="6892"/>
  <c r="Y8" i="6892" s="1"/>
  <c r="U8" i="6892" s="1"/>
  <c r="D558" i="2"/>
  <c r="D71" i="2"/>
  <c r="D579" i="2"/>
  <c r="D429" i="2"/>
  <c r="D685" i="2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172" i="2" s="1"/>
  <c r="D219" i="2" s="1"/>
  <c r="D265" i="2" s="1"/>
  <c r="D276" i="2" s="1"/>
  <c r="D437" i="2" s="1"/>
  <c r="D438" i="2" s="1"/>
  <c r="D439" i="2" s="1"/>
  <c r="D440" i="2" s="1"/>
  <c r="D441" i="2" s="1"/>
  <c r="D259" i="2" s="1"/>
  <c r="D494" i="2" s="1"/>
  <c r="D377" i="2"/>
  <c r="D108" i="2"/>
  <c r="D40" i="2"/>
  <c r="D588" i="2"/>
  <c r="D645" i="2"/>
  <c r="D240" i="2"/>
  <c r="D463" i="2"/>
  <c r="D85" i="2"/>
  <c r="D132" i="2"/>
  <c r="D351" i="2"/>
  <c r="D475" i="2"/>
  <c r="D443" i="2"/>
  <c r="D447" i="2"/>
  <c r="D448" i="2" s="1"/>
  <c r="D449" i="2" s="1"/>
  <c r="D263" i="2"/>
  <c r="D168" i="2"/>
  <c r="D262" i="2"/>
  <c r="D361" i="2"/>
  <c r="D258" i="2"/>
  <c r="D156" i="2"/>
  <c r="D421" i="2"/>
  <c r="D455" i="2"/>
  <c r="D164" i="2"/>
  <c r="D200" i="2"/>
  <c r="D557" i="2"/>
  <c r="D408" i="2"/>
  <c r="D279" i="2"/>
  <c r="D165" i="2"/>
  <c r="D183" i="2"/>
  <c r="D342" i="2"/>
  <c r="Z32" i="6892"/>
  <c r="Y32" i="6892" s="1"/>
  <c r="U32" i="6892" s="1"/>
  <c r="D365" i="2"/>
  <c r="Z35" i="6892"/>
  <c r="Y35" i="6892" s="1"/>
  <c r="U35" i="6892" s="1"/>
  <c r="D130" i="2"/>
  <c r="D417" i="2"/>
  <c r="D96" i="2"/>
  <c r="D197" i="2"/>
  <c r="D643" i="2"/>
  <c r="D55" i="2"/>
  <c r="D54" i="2"/>
  <c r="D80" i="2"/>
  <c r="D79" i="2"/>
  <c r="D129" i="2"/>
  <c r="D128" i="2"/>
  <c r="D267" i="2"/>
  <c r="D266" i="2"/>
  <c r="D561" i="2"/>
  <c r="D560" i="2"/>
  <c r="D250" i="2"/>
  <c r="D104" i="2"/>
  <c r="D111" i="2"/>
  <c r="D390" i="2"/>
  <c r="D193" i="2"/>
  <c r="D320" i="2"/>
  <c r="D83" i="2"/>
  <c r="D378" i="2"/>
  <c r="D190" i="2"/>
  <c r="D242" i="2"/>
  <c r="D510" i="2"/>
  <c r="D478" i="2"/>
  <c r="Z11" i="6892"/>
  <c r="Y11" i="6892" s="1"/>
  <c r="U11" i="6892" s="1"/>
  <c r="D635" i="2"/>
  <c r="D634" i="2"/>
  <c r="D152" i="2"/>
  <c r="D136" i="2"/>
  <c r="D376" i="2"/>
  <c r="D652" i="2"/>
  <c r="D203" i="2"/>
  <c r="D639" i="2"/>
  <c r="D293" i="2"/>
  <c r="D543" i="2"/>
  <c r="D442" i="2"/>
  <c r="D403" i="2"/>
  <c r="D404" i="2" s="1"/>
  <c r="D272" i="2"/>
  <c r="D20" i="2"/>
  <c r="D285" i="2"/>
  <c r="D339" i="2"/>
  <c r="D142" i="2"/>
  <c r="D326" i="2"/>
  <c r="D531" i="2"/>
  <c r="D52" i="2"/>
  <c r="D367" i="2"/>
  <c r="D335" i="2"/>
  <c r="D583" i="2"/>
  <c r="D23" i="2"/>
  <c r="Z34" i="6892"/>
  <c r="Y34" i="6892" s="1"/>
  <c r="U34" i="6892" s="1"/>
  <c r="Z27" i="6892"/>
  <c r="Y27" i="6892" s="1"/>
  <c r="U27" i="6892" s="1"/>
  <c r="Z12" i="6892"/>
  <c r="Y12" i="6892" s="1"/>
  <c r="U12" i="6892" s="1"/>
  <c r="D521" i="2"/>
  <c r="D58" i="2"/>
  <c r="D42" i="2"/>
  <c r="D46" i="2"/>
  <c r="D37" i="2"/>
  <c r="D479" i="2"/>
  <c r="D179" i="2"/>
  <c r="D14" i="2"/>
  <c r="AA6" i="6892"/>
  <c r="D12" i="2"/>
  <c r="D11" i="2"/>
  <c r="D289" i="2"/>
  <c r="D176" i="2"/>
  <c r="D428" i="2"/>
  <c r="D223" i="2"/>
  <c r="D222" i="2"/>
  <c r="D81" i="2"/>
  <c r="D598" i="2"/>
  <c r="D599" i="2" s="1"/>
  <c r="D154" i="2"/>
  <c r="D554" i="2"/>
  <c r="D461" i="2"/>
  <c r="D315" i="2"/>
  <c r="D514" i="2"/>
  <c r="D681" i="2"/>
  <c r="D304" i="2"/>
  <c r="D98" i="2"/>
  <c r="D473" i="2"/>
  <c r="D495" i="2"/>
  <c r="D496" i="2" s="1"/>
  <c r="D546" i="2"/>
  <c r="D103" i="2"/>
  <c r="D667" i="2"/>
  <c r="D668" i="2" s="1"/>
  <c r="D125" i="2"/>
  <c r="Z42" i="6892"/>
  <c r="Y42" i="6892" s="1"/>
  <c r="U42" i="6892" s="1"/>
  <c r="Z45" i="6892"/>
  <c r="Y45" i="6892" s="1"/>
  <c r="U45" i="6892" s="1"/>
  <c r="D107" i="2"/>
  <c r="D518" i="2"/>
  <c r="D84" i="2"/>
  <c r="D341" i="2"/>
  <c r="D167" i="2"/>
  <c r="D189" i="2"/>
  <c r="D188" i="2"/>
  <c r="D544" i="2"/>
  <c r="D604" i="2"/>
  <c r="D319" i="2"/>
  <c r="D318" i="2"/>
  <c r="D500" i="2"/>
  <c r="D307" i="2"/>
  <c r="D674" i="2"/>
  <c r="D675" i="2" s="1"/>
  <c r="D676" i="2" s="1"/>
  <c r="D679" i="2"/>
  <c r="D480" i="2"/>
  <c r="D481" i="2" s="1"/>
  <c r="D482" i="2" s="1"/>
  <c r="D329" i="2"/>
  <c r="D476" i="2"/>
  <c r="D420" i="2"/>
  <c r="D22" i="2"/>
  <c r="D380" i="2"/>
  <c r="D275" i="2"/>
  <c r="D89" i="2"/>
  <c r="D44" i="2"/>
  <c r="D56" i="2" s="1"/>
  <c r="D333" i="2"/>
  <c r="D225" i="2"/>
  <c r="D504" i="2"/>
  <c r="D574" i="2"/>
  <c r="D619" i="2"/>
  <c r="D620" i="2" s="1"/>
  <c r="Z26" i="6892"/>
  <c r="Y26" i="6892" s="1"/>
  <c r="U26" i="6892" s="1"/>
  <c r="D148" i="2"/>
  <c r="D116" i="2"/>
  <c r="D659" i="2"/>
  <c r="D220" i="2"/>
  <c r="D171" i="2"/>
  <c r="AA15" i="6892"/>
  <c r="D387" i="2"/>
  <c r="Z33" i="6892"/>
  <c r="Y33" i="6892" s="1"/>
  <c r="U33" i="6892" s="1"/>
  <c r="D147" i="2"/>
  <c r="D283" i="2"/>
  <c r="D354" i="2"/>
  <c r="D608" i="2"/>
  <c r="D64" i="2"/>
  <c r="D484" i="2"/>
  <c r="D528" i="2"/>
  <c r="D33" i="2"/>
  <c r="D38" i="2"/>
  <c r="D35" i="2" s="1"/>
  <c r="D570" i="2"/>
  <c r="D21" i="2"/>
  <c r="D391" i="2"/>
  <c r="D271" i="2"/>
  <c r="D270" i="2"/>
  <c r="P6" i="6892"/>
  <c r="L6" i="6892" s="1"/>
  <c r="D468" i="2"/>
  <c r="D31" i="2"/>
  <c r="D30" i="2"/>
  <c r="Z39" i="6892"/>
  <c r="Y39" i="6892" s="1"/>
  <c r="U39" i="6892" s="1"/>
  <c r="D632" i="2"/>
  <c r="D280" i="2"/>
  <c r="D178" i="2"/>
  <c r="D407" i="2"/>
  <c r="D453" i="2"/>
  <c r="D572" i="2"/>
  <c r="D456" i="2"/>
  <c r="D163" i="2"/>
  <c r="D162" i="2"/>
  <c r="D140" i="2"/>
  <c r="D612" i="2"/>
  <c r="D613" i="2" s="1"/>
  <c r="D614" i="2" s="1"/>
  <c r="D615" i="2" s="1"/>
  <c r="D616" i="2" s="1"/>
  <c r="D617" i="2" s="1"/>
  <c r="D359" i="2"/>
  <c r="D311" i="2"/>
  <c r="D389" i="2"/>
  <c r="D192" i="2"/>
  <c r="D139" i="2"/>
  <c r="D678" i="2"/>
  <c r="D166" i="2"/>
  <c r="D3" i="2"/>
  <c r="Z16" i="6892"/>
  <c r="Y16" i="6892" s="1"/>
  <c r="U16" i="6892" s="1"/>
  <c r="Z9" i="6892"/>
  <c r="Y9" i="6892" s="1"/>
  <c r="U9" i="6892" s="1"/>
  <c r="Z15" i="6892"/>
  <c r="Z25" i="6892"/>
  <c r="Y25" i="6892" s="1"/>
  <c r="U25" i="6892" s="1"/>
  <c r="Z43" i="6892"/>
  <c r="Y43" i="6892" s="1"/>
  <c r="U43" i="6892" s="1"/>
  <c r="Z41" i="6892"/>
  <c r="Y41" i="6892" s="1"/>
  <c r="U41" i="6892" s="1"/>
  <c r="Z24" i="6892"/>
  <c r="Y24" i="6892" s="1"/>
  <c r="U24" i="6892" s="1"/>
  <c r="Z38" i="6892"/>
  <c r="Y38" i="6892" s="1"/>
  <c r="U38" i="6892" s="1"/>
  <c r="Z22" i="6892"/>
  <c r="Y22" i="6892" s="1"/>
  <c r="U22" i="6892" s="1"/>
  <c r="Z6" i="6892"/>
  <c r="Y6" i="6892" s="1"/>
  <c r="U6" i="6892" s="1"/>
  <c r="Z14" i="6892"/>
  <c r="Y14" i="6892" s="1"/>
  <c r="U14" i="6892" s="1"/>
  <c r="Z29" i="6892"/>
  <c r="Y29" i="6892" s="1"/>
  <c r="U29" i="6892" s="1"/>
  <c r="Z7" i="6892"/>
  <c r="Y7" i="6892" s="1"/>
  <c r="U7" i="6892" s="1"/>
  <c r="Z44" i="6892"/>
  <c r="Y44" i="6892" s="1"/>
  <c r="U44" i="6892" s="1"/>
  <c r="D4" i="2"/>
  <c r="Z4" i="6892"/>
  <c r="Y4" i="6892" s="1"/>
  <c r="U4" i="6892" s="1"/>
  <c r="Z23" i="6892"/>
  <c r="Y23" i="6892" s="1"/>
  <c r="U23" i="6892" s="1"/>
  <c r="Z13" i="6892"/>
  <c r="Y13" i="6892" s="1"/>
  <c r="U13" i="6892" s="1"/>
  <c r="Z10" i="6892"/>
  <c r="Y10" i="6892" s="1"/>
  <c r="U10" i="6892" s="1"/>
  <c r="Z5" i="6892"/>
  <c r="Y5" i="6892" s="1"/>
  <c r="U5" i="6892" s="1"/>
  <c r="D297" i="2"/>
  <c r="D237" i="2"/>
  <c r="D160" i="2"/>
  <c r="D161" i="2" s="1"/>
  <c r="D159" i="2"/>
  <c r="D432" i="2"/>
  <c r="D433" i="2" s="1"/>
  <c r="D61" i="2"/>
  <c r="D62" i="2" s="1"/>
  <c r="D63" i="2" s="1"/>
  <c r="D60" i="2"/>
  <c r="D346" i="2"/>
  <c r="D499" i="2"/>
  <c r="D562" i="2"/>
  <c r="D399" i="2"/>
  <c r="D520" i="2"/>
  <c r="D110" i="2"/>
  <c r="D388" i="2"/>
  <c r="D414" i="2"/>
  <c r="D169" i="2"/>
  <c r="D312" i="2"/>
  <c r="D74" i="2"/>
  <c r="D358" i="2"/>
  <c r="D94" i="2"/>
  <c r="D536" i="2"/>
  <c r="D198" i="2"/>
  <c r="Z30" i="6892"/>
  <c r="Y30" i="6892" s="1"/>
  <c r="U30" i="6892" s="1"/>
  <c r="D577" i="2"/>
  <c r="D578" i="2" s="1"/>
  <c r="D133" i="2"/>
  <c r="D187" i="2" s="1"/>
  <c r="D348" i="2"/>
  <c r="Z40" i="6892"/>
  <c r="Y40" i="6892" s="1"/>
  <c r="U40" i="6892" s="1"/>
  <c r="D483" i="2"/>
  <c r="D434" i="2"/>
  <c r="D120" i="2"/>
  <c r="D539" i="2"/>
  <c r="D268" i="2"/>
  <c r="D211" i="2"/>
  <c r="D406" i="2"/>
  <c r="D623" i="2"/>
  <c r="D624" i="2" s="1"/>
  <c r="D625" i="2" s="1"/>
  <c r="D626" i="2" s="1"/>
  <c r="D627" i="2" s="1"/>
  <c r="D628" i="2" s="1"/>
  <c r="D629" i="2" s="1"/>
  <c r="D630" i="2" s="1"/>
  <c r="D631" i="2" s="1"/>
  <c r="D70" i="2"/>
  <c r="D322" i="2"/>
  <c r="D600" i="2"/>
  <c r="D244" i="2"/>
  <c r="D245" i="2" s="1"/>
  <c r="D385" i="2"/>
  <c r="D261" i="2"/>
  <c r="D25" i="2"/>
  <c r="D123" i="2"/>
  <c r="Z46" i="6892"/>
  <c r="Y46" i="6892" s="1"/>
  <c r="U46" i="6892" s="1"/>
  <c r="Y15" i="6892" l="1"/>
  <c r="U15" i="6892" s="1"/>
  <c r="D54" i="6850"/>
  <c r="D55" i="6850"/>
  <c r="D56" i="6850"/>
  <c r="D57" i="6850"/>
  <c r="D58" i="6850"/>
  <c r="D59" i="6850"/>
  <c r="D60" i="6850"/>
  <c r="D61" i="6850"/>
  <c r="D62" i="6850"/>
  <c r="D63" i="6850"/>
  <c r="D64" i="6850"/>
  <c r="D65" i="6850"/>
  <c r="D66" i="6850"/>
  <c r="D67" i="6850"/>
  <c r="D68" i="6850"/>
  <c r="D69" i="6850"/>
  <c r="D70" i="6850"/>
  <c r="D71" i="6850"/>
  <c r="D45" i="6850"/>
  <c r="D46" i="6850"/>
  <c r="D48" i="6850"/>
  <c r="D49" i="6850"/>
  <c r="D50" i="6850"/>
  <c r="D51" i="6850"/>
  <c r="D13" i="6850"/>
  <c r="D14" i="6850"/>
  <c r="D15" i="6850"/>
  <c r="D16" i="6850"/>
  <c r="D23" i="6850"/>
  <c r="D18" i="6850"/>
  <c r="D26" i="6850"/>
  <c r="D72" i="6850"/>
  <c r="D73" i="6850"/>
  <c r="D74" i="6850"/>
  <c r="D76" i="6850"/>
  <c r="D77" i="6850"/>
  <c r="D78" i="6850"/>
  <c r="D80" i="6850"/>
  <c r="D81" i="6850"/>
  <c r="D82" i="6850"/>
  <c r="D83" i="6850"/>
  <c r="D84" i="6850"/>
  <c r="D85" i="6850"/>
  <c r="D86" i="6850"/>
  <c r="D87" i="6850"/>
  <c r="D19" i="6850"/>
  <c r="D20" i="6850"/>
</calcChain>
</file>

<file path=xl/comments1.xml><?xml version="1.0" encoding="utf-8"?>
<comments xmlns="http://schemas.openxmlformats.org/spreadsheetml/2006/main">
  <authors>
    <author>Pawel Brudlo</author>
  </authors>
  <commentList>
    <comment ref="F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I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4nkl</t>
        </r>
      </text>
    </comment>
    <comment ref="H7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2nkl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6nkl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29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30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2nkl</t>
        </r>
      </text>
    </comment>
    <comment ref="H33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  <comment ref="H39" authorId="0">
      <text>
        <r>
          <rPr>
            <b/>
            <sz val="9"/>
            <color indexed="81"/>
            <rFont val="Tahoma"/>
            <family val="2"/>
            <charset val="238"/>
          </rPr>
          <t>Pawel Brudlo:</t>
        </r>
        <r>
          <rPr>
            <sz val="9"/>
            <color indexed="81"/>
            <rFont val="Tahoma"/>
            <family val="2"/>
            <charset val="238"/>
          </rPr>
          <t xml:space="preserve">
1nkl</t>
        </r>
      </text>
    </comment>
  </commentList>
</comments>
</file>

<file path=xl/sharedStrings.xml><?xml version="1.0" encoding="utf-8"?>
<sst xmlns="http://schemas.openxmlformats.org/spreadsheetml/2006/main" count="24702" uniqueCount="5365">
  <si>
    <t>K</t>
  </si>
  <si>
    <t>BikeOrient</t>
  </si>
  <si>
    <t>Herman-Iżycki</t>
  </si>
  <si>
    <t>Mazurskie Tropy</t>
  </si>
  <si>
    <t>Złoto dla zuchwałych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</si>
  <si>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</si>
  <si>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</si>
  <si>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</si>
  <si>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</si>
  <si>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</si>
  <si>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</si>
  <si>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</si>
  <si>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</si>
  <si>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</si>
  <si>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</si>
  <si>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</si>
  <si>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</si>
  <si>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</si>
  <si>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</si>
  <si>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</si>
  <si>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</si>
  <si>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</si>
  <si>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</si>
  <si>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</si>
  <si>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</si>
  <si>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</si>
  <si>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</si>
  <si>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</si>
  <si>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</si>
  <si>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</si>
  <si>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</si>
  <si>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</si>
  <si>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</si>
  <si>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Róża Wiatrów</t>
  </si>
  <si>
    <t>Marek</t>
  </si>
  <si>
    <t>Zieliński</t>
  </si>
  <si>
    <t>Magdalena</t>
  </si>
  <si>
    <t>Rajd Konwalii</t>
  </si>
  <si>
    <t>IMIĘ</t>
  </si>
  <si>
    <t>czas</t>
  </si>
  <si>
    <t>pk</t>
  </si>
  <si>
    <t>pk^0,2</t>
  </si>
  <si>
    <t>PPM</t>
  </si>
  <si>
    <t>max1_50</t>
  </si>
  <si>
    <t>max2_50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</si>
  <si>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</si>
  <si>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</si>
  <si>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</si>
  <si>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</si>
  <si>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</si>
  <si>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</si>
  <si>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</si>
  <si>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</si>
  <si>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</si>
  <si>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</si>
  <si>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</si>
  <si>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</si>
  <si>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</si>
  <si>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</si>
  <si>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</si>
  <si>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</si>
  <si>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</si>
  <si>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</si>
  <si>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</si>
  <si>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</si>
  <si>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</si>
  <si>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</si>
  <si>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</si>
  <si>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</si>
  <si>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</si>
  <si>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</si>
  <si>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</si>
  <si>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</si>
  <si>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</si>
  <si>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</si>
  <si>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</si>
  <si>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</si>
  <si>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</si>
  <si>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</si>
  <si>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</si>
  <si>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</si>
  <si>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</si>
  <si>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</si>
  <si>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</si>
  <si>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</si>
  <si>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</si>
  <si>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</si>
  <si>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</si>
  <si>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</si>
  <si>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</si>
  <si>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</si>
  <si>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</si>
  <si>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</si>
  <si>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</si>
  <si>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</si>
  <si>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Karol</t>
  </si>
  <si>
    <t>Jan</t>
  </si>
  <si>
    <t>Grabowski</t>
  </si>
  <si>
    <t>Wiśniewski</t>
  </si>
  <si>
    <t>nazwisko</t>
  </si>
  <si>
    <t>imię</t>
  </si>
  <si>
    <t>Procek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</si>
  <si>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</si>
  <si>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</si>
  <si>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</si>
  <si>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</si>
  <si>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</si>
  <si>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</si>
  <si>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</si>
  <si>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</si>
  <si>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</si>
  <si>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</si>
  <si>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</si>
  <si>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</si>
  <si>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XII Szago</t>
  </si>
  <si>
    <t>Pazur Gryfa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</si>
  <si>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</si>
  <si>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</si>
  <si>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</si>
  <si>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</si>
  <si>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</si>
  <si>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</si>
  <si>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</si>
  <si>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</si>
  <si>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</si>
  <si>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</si>
  <si>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</si>
  <si>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</si>
  <si>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</si>
  <si>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</si>
  <si>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</si>
  <si>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</si>
  <si>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BikeStats.pl</t>
  </si>
  <si>
    <t>Agnieszka</t>
  </si>
  <si>
    <t>Bukowska</t>
  </si>
  <si>
    <t>RUDY KOT</t>
  </si>
  <si>
    <t>Towanda</t>
  </si>
  <si>
    <t>Miejsce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</si>
  <si>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</si>
  <si>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</si>
  <si>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</si>
  <si>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</si>
  <si>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</si>
  <si>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</si>
  <si>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</si>
  <si>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</si>
  <si>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</si>
  <si>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</si>
  <si>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</si>
  <si>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</si>
  <si>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</si>
  <si>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</si>
  <si>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</si>
  <si>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</si>
  <si>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</si>
  <si>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</si>
  <si>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</si>
  <si>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</si>
  <si>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</si>
  <si>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</si>
  <si>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</si>
  <si>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</si>
  <si>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</si>
  <si>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</si>
  <si>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</si>
  <si>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</si>
  <si>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</si>
  <si>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</si>
  <si>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</si>
  <si>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</si>
  <si>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</si>
  <si>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SONY MTB TEAM</t>
  </si>
  <si>
    <t>AMBIT RACING TEAM</t>
  </si>
  <si>
    <t>SŁAWOMIR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</si>
  <si>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</si>
  <si>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</si>
  <si>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</si>
  <si>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</si>
  <si>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</si>
  <si>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</si>
  <si>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</si>
  <si>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</si>
  <si>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</si>
  <si>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</si>
  <si>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</si>
  <si>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</si>
  <si>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</si>
  <si>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</si>
  <si>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</si>
  <si>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</si>
  <si>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</si>
  <si>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</si>
  <si>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</si>
  <si>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</si>
  <si>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</si>
  <si>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</si>
  <si>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</si>
  <si>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</si>
  <si>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</si>
  <si>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</si>
  <si>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</si>
  <si>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Kraków</t>
  </si>
  <si>
    <t>SKF Bikeholicy</t>
  </si>
  <si>
    <t>Konopiński</t>
  </si>
  <si>
    <t>Maria</t>
  </si>
  <si>
    <t>Labut</t>
  </si>
  <si>
    <t>Rowerowa Norka</t>
  </si>
  <si>
    <t>Monika</t>
  </si>
  <si>
    <t>Kosmala</t>
  </si>
  <si>
    <t>Jerzy</t>
  </si>
  <si>
    <t>Bożek</t>
  </si>
  <si>
    <t>Jeliński</t>
  </si>
  <si>
    <t>Etisoft Bike Team</t>
  </si>
  <si>
    <t>Kawecki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</si>
  <si>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</si>
  <si>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</si>
  <si>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</si>
  <si>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</si>
  <si>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</si>
  <si>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</si>
  <si>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</si>
  <si>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</si>
  <si>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</si>
  <si>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</si>
  <si>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</si>
  <si>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</si>
  <si>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</si>
  <si>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</si>
  <si>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</si>
  <si>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</si>
  <si>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</si>
  <si>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</si>
  <si>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</si>
  <si>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Tychy</t>
  </si>
  <si>
    <t>Roman</t>
  </si>
  <si>
    <t>Tyszkowski</t>
  </si>
  <si>
    <t>LosMaruderos</t>
  </si>
  <si>
    <t>Melon-Mika</t>
  </si>
  <si>
    <t>Łódź</t>
  </si>
  <si>
    <t>Gryszkalis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</si>
  <si>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</si>
  <si>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</si>
  <si>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</si>
  <si>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</si>
  <si>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</si>
  <si>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</si>
  <si>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</si>
  <si>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</si>
  <si>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</si>
  <si>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Rozbiegajmy To Miasto</t>
  </si>
  <si>
    <t>Borgieł</t>
  </si>
  <si>
    <t>Tim ti rim tim team</t>
  </si>
  <si>
    <t>Skowronek</t>
  </si>
  <si>
    <t>Warszawa</t>
  </si>
  <si>
    <t>Translation Cafe</t>
  </si>
  <si>
    <t>Niedośpiał</t>
  </si>
  <si>
    <t>Cieślicki</t>
  </si>
  <si>
    <t>Pisarek</t>
  </si>
  <si>
    <t>małymi literami</t>
  </si>
  <si>
    <t>Zadworny</t>
  </si>
  <si>
    <t>KTR BikeOrient</t>
  </si>
  <si>
    <t>Banaszkiewicz</t>
  </si>
  <si>
    <t>Gorczyca</t>
  </si>
  <si>
    <t>Modlniczka</t>
  </si>
  <si>
    <t>totalnie niezorientowani</t>
  </si>
  <si>
    <t>Królikowski</t>
  </si>
  <si>
    <t>KTE Tramp</t>
  </si>
  <si>
    <t>Brudło</t>
  </si>
  <si>
    <t>Bikeboard</t>
  </si>
  <si>
    <t>Zbigniew</t>
  </si>
  <si>
    <t>Mossoczy</t>
  </si>
  <si>
    <t>NMnO</t>
  </si>
  <si>
    <t>Bartłomiej</t>
  </si>
  <si>
    <t>Olsztyn</t>
  </si>
  <si>
    <t>Sirocki</t>
  </si>
  <si>
    <t>Skompska</t>
  </si>
  <si>
    <t>Anna</t>
  </si>
  <si>
    <t>Mierzwicki</t>
  </si>
  <si>
    <t>Pustelnik</t>
  </si>
  <si>
    <t>Stanisław</t>
  </si>
  <si>
    <t>Czajki na jajkach</t>
  </si>
  <si>
    <t>Kędziorek</t>
  </si>
  <si>
    <t>Damian</t>
  </si>
  <si>
    <t>Żółwin</t>
  </si>
  <si>
    <t>Benesz</t>
  </si>
  <si>
    <t>AGR Podlasie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</si>
  <si>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</si>
  <si>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</si>
  <si>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</si>
  <si>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</si>
  <si>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</si>
  <si>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</si>
  <si>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</si>
  <si>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</si>
  <si>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</si>
  <si>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</si>
  <si>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</si>
  <si>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Słomka</t>
  </si>
  <si>
    <t>Bober</t>
  </si>
  <si>
    <t>Piastów</t>
  </si>
  <si>
    <t>Wojciechowski</t>
  </si>
  <si>
    <t>Team 360º</t>
  </si>
  <si>
    <t>Buciak</t>
  </si>
  <si>
    <t>wyindywidualizowany</t>
  </si>
  <si>
    <t>Nowaczyk</t>
  </si>
  <si>
    <t>We mgle po łydki</t>
  </si>
  <si>
    <t>Bory Team</t>
  </si>
  <si>
    <t>Szczecin</t>
  </si>
  <si>
    <t>Samotny Jeździec</t>
  </si>
  <si>
    <t>Jankowski</t>
  </si>
  <si>
    <t>Grupa Rowerowa 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</si>
  <si>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</si>
  <si>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</si>
  <si>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</si>
  <si>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</si>
  <si>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</si>
  <si>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</si>
  <si>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</si>
  <si>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</si>
  <si>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</si>
  <si>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</si>
  <si>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</si>
  <si>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</si>
  <si>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</si>
  <si>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</si>
  <si>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Doppke</t>
  </si>
  <si>
    <t>Chmielewski</t>
  </si>
  <si>
    <t>Ciepłe Kluchy</t>
  </si>
  <si>
    <t>Warmowski</t>
  </si>
  <si>
    <t>WARMA Team</t>
  </si>
  <si>
    <t>Chomicki</t>
  </si>
  <si>
    <t>Konieczna</t>
  </si>
  <si>
    <t>Krystyna</t>
  </si>
  <si>
    <t>anpi</t>
  </si>
  <si>
    <t>Ewa</t>
  </si>
  <si>
    <t>Zbieranina z Niesięcina</t>
  </si>
  <si>
    <t>Jarek</t>
  </si>
  <si>
    <t>Chojnowski</t>
  </si>
  <si>
    <t>Toruński Klub Triathlonowy</t>
  </si>
  <si>
    <t>Walter</t>
  </si>
  <si>
    <t>zwijakchcesz</t>
  </si>
  <si>
    <t>Zagozdon</t>
  </si>
  <si>
    <t>Zagony</t>
  </si>
  <si>
    <t>Grey Wolf</t>
  </si>
  <si>
    <t>Szago Wiosna</t>
  </si>
  <si>
    <t>Wodziński</t>
  </si>
  <si>
    <t>Dolaniecki</t>
  </si>
  <si>
    <t>mamy.to</t>
  </si>
  <si>
    <t>KTS IRONMAN KWIDZYN</t>
  </si>
  <si>
    <t>Radoslaw</t>
  </si>
  <si>
    <t>Rutka</t>
  </si>
  <si>
    <t>Andrzejczak</t>
  </si>
  <si>
    <t>Montownia</t>
  </si>
  <si>
    <t>Urbanowski</t>
  </si>
  <si>
    <t>Kulawi Krulowie</t>
  </si>
  <si>
    <t>Myślak</t>
  </si>
  <si>
    <t>Rzepecki</t>
  </si>
  <si>
    <t>Redlarski</t>
  </si>
  <si>
    <t>Partia Razem</t>
  </si>
  <si>
    <t>Larczyński</t>
  </si>
  <si>
    <t>Piątkowski</t>
  </si>
  <si>
    <t>MH Automatyka Team</t>
  </si>
  <si>
    <t>Kalinowski</t>
  </si>
  <si>
    <t>Arkadiusz</t>
  </si>
  <si>
    <t>Paszkiewicz</t>
  </si>
  <si>
    <t>Waldemar</t>
  </si>
  <si>
    <t>Skolimowski</t>
  </si>
  <si>
    <t>fan MTB4FUN</t>
  </si>
  <si>
    <t>Dunowski</t>
  </si>
  <si>
    <t>MTB4FUN</t>
  </si>
  <si>
    <t>Ilona</t>
  </si>
  <si>
    <t>Dunowska</t>
  </si>
  <si>
    <t>KulawiKrulowie</t>
  </si>
  <si>
    <t>Dominik</t>
  </si>
  <si>
    <t>Deja</t>
  </si>
  <si>
    <t>K2</t>
  </si>
  <si>
    <t>Stępień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</si>
  <si>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</si>
  <si>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</si>
  <si>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</si>
  <si>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</si>
  <si>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</si>
  <si>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</si>
  <si>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</si>
  <si>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</si>
  <si>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</si>
  <si>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</si>
  <si>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</si>
  <si>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</si>
  <si>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</si>
  <si>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</si>
  <si>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</si>
  <si>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</si>
  <si>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</si>
  <si>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</si>
  <si>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</si>
  <si>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W to drugie lewo</t>
  </si>
  <si>
    <t>Rybiński</t>
  </si>
  <si>
    <t>Szymon</t>
  </si>
  <si>
    <t>Ciarkowski</t>
  </si>
  <si>
    <t>Figas</t>
  </si>
  <si>
    <t>Flisikowski</t>
  </si>
  <si>
    <t>Wierciński</t>
  </si>
  <si>
    <t>Marcinkiewicz</t>
  </si>
  <si>
    <t>Klecha</t>
  </si>
  <si>
    <t>Alive!</t>
  </si>
  <si>
    <t>Dzich</t>
  </si>
  <si>
    <t>Rukszto</t>
  </si>
  <si>
    <t>Ścibisz</t>
  </si>
  <si>
    <t>Barbara</t>
  </si>
  <si>
    <t>Nieścioruk</t>
  </si>
  <si>
    <t>Januszewski</t>
  </si>
  <si>
    <t>Sielski</t>
  </si>
  <si>
    <t>Staniszewski</t>
  </si>
  <si>
    <t>Kozacy z Wybrzeża</t>
  </si>
  <si>
    <t>Kulka</t>
  </si>
  <si>
    <t>Grześ</t>
  </si>
  <si>
    <t>ITS</t>
  </si>
  <si>
    <t>Tuminski</t>
  </si>
  <si>
    <t>Kross Centrum Rowerowe Olsztyn</t>
  </si>
  <si>
    <t>Kozdryk</t>
  </si>
  <si>
    <t>Sławek</t>
  </si>
  <si>
    <t>Brechelke</t>
  </si>
  <si>
    <t>PROGRESBIKE.COM</t>
  </si>
  <si>
    <t>Marciniuk</t>
  </si>
  <si>
    <t>RADMOR Team</t>
  </si>
  <si>
    <t>HAPPYTOM</t>
  </si>
  <si>
    <t>Szymański</t>
  </si>
  <si>
    <t>CUMULUS</t>
  </si>
  <si>
    <t>Buczek</t>
  </si>
  <si>
    <t>Wylężek</t>
  </si>
  <si>
    <t>Mikołaj</t>
  </si>
  <si>
    <t>Waliński</t>
  </si>
  <si>
    <t>Barlinecka Grupa Kolarska</t>
  </si>
  <si>
    <t>Poździk</t>
  </si>
  <si>
    <t>Bliska Team</t>
  </si>
  <si>
    <t>Ruchlicki</t>
  </si>
  <si>
    <t>Bogumił</t>
  </si>
  <si>
    <t>Warda</t>
  </si>
  <si>
    <t>Jędrusik</t>
  </si>
  <si>
    <t>Szyngwelski</t>
  </si>
  <si>
    <t>Kuźdub</t>
  </si>
  <si>
    <t>Arek</t>
  </si>
  <si>
    <t>Makowski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</si>
  <si>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</si>
  <si>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</si>
  <si>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</si>
  <si>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</si>
  <si>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</si>
  <si>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</si>
  <si>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</si>
  <si>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</si>
  <si>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</si>
  <si>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</si>
  <si>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</si>
  <si>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</si>
  <si>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Pietralik</t>
  </si>
  <si>
    <t>Iwanowski</t>
  </si>
  <si>
    <t>Kurzyński</t>
  </si>
  <si>
    <t>SHOCKBLAZERSI</t>
  </si>
  <si>
    <t>Block</t>
  </si>
  <si>
    <t>Bałdowski</t>
  </si>
  <si>
    <t>49 BAZA LOTNICZA</t>
  </si>
  <si>
    <t>Edyta</t>
  </si>
  <si>
    <t>Mamczak</t>
  </si>
  <si>
    <t>Trzcina Team</t>
  </si>
  <si>
    <t>Trzciński</t>
  </si>
  <si>
    <t>Dawid</t>
  </si>
  <si>
    <t>Gatzke</t>
  </si>
  <si>
    <t>nie pytaj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</si>
  <si>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</si>
  <si>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</si>
  <si>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</si>
  <si>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</si>
  <si>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</si>
  <si>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</si>
  <si>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</si>
  <si>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</si>
  <si>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</si>
  <si>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</si>
  <si>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</si>
  <si>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</si>
  <si>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</si>
  <si>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</si>
  <si>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</si>
  <si>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</si>
  <si>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</si>
  <si>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</si>
  <si>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</si>
  <si>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</si>
  <si>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</si>
  <si>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</si>
  <si>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</si>
  <si>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</si>
  <si>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</si>
  <si>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</si>
  <si>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</si>
  <si>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</si>
  <si>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</si>
  <si>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</si>
  <si>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</si>
  <si>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</si>
  <si>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</si>
  <si>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</si>
  <si>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</si>
  <si>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</si>
  <si>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</si>
  <si>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Ciskowski</t>
  </si>
  <si>
    <t>Tomaszewski</t>
  </si>
  <si>
    <t>tea time team</t>
  </si>
  <si>
    <t>Najder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</si>
  <si>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</si>
  <si>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</si>
  <si>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</si>
  <si>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</si>
  <si>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</si>
  <si>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</si>
  <si>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</si>
  <si>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</si>
  <si>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</si>
  <si>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</si>
  <si>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</si>
  <si>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</si>
  <si>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</si>
  <si>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</si>
  <si>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</si>
  <si>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</si>
  <si>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</si>
  <si>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</si>
  <si>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</si>
  <si>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Pawłusiów</t>
  </si>
  <si>
    <t>Wanat</t>
  </si>
  <si>
    <t>Tuczyński</t>
  </si>
  <si>
    <t>NULL</t>
  </si>
  <si>
    <t>Kowalkowski</t>
  </si>
  <si>
    <t>Telepski</t>
  </si>
  <si>
    <t>Maciejewski</t>
  </si>
  <si>
    <t>Maliszewski</t>
  </si>
  <si>
    <t>Czajka</t>
  </si>
  <si>
    <t>Kacper</t>
  </si>
  <si>
    <t>Sawicki</t>
  </si>
  <si>
    <t>Ramdade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</si>
  <si>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</si>
  <si>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</si>
  <si>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</si>
  <si>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</si>
  <si>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</si>
  <si>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</si>
  <si>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</si>
  <si>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</si>
  <si>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</si>
  <si>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</si>
  <si>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</si>
  <si>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</si>
  <si>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</si>
  <si>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</si>
  <si>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</si>
  <si>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</si>
  <si>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</si>
  <si>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</si>
  <si>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</si>
  <si>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</si>
  <si>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</si>
  <si>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</si>
  <si>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</si>
  <si>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</si>
  <si>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</si>
  <si>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</si>
  <si>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</si>
  <si>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</si>
  <si>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</si>
  <si>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</si>
  <si>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</si>
  <si>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</si>
  <si>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</si>
  <si>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</si>
  <si>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</si>
  <si>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</si>
  <si>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</si>
  <si>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</si>
  <si>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</si>
  <si>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</si>
  <si>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</si>
  <si>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</si>
  <si>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</si>
  <si>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</si>
  <si>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</si>
  <si>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</si>
  <si>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</si>
  <si>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</si>
  <si>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</si>
  <si>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</si>
  <si>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</si>
  <si>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</si>
  <si>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</si>
  <si>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</si>
  <si>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</si>
  <si>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</si>
  <si>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</si>
  <si>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</si>
  <si>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</si>
  <si>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</si>
  <si>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Nowak</t>
  </si>
  <si>
    <t>Tańczący z kompasem</t>
  </si>
  <si>
    <t>Cieślik</t>
  </si>
  <si>
    <t>Chełminiak</t>
  </si>
  <si>
    <t>Koperski</t>
  </si>
  <si>
    <t>Kostrzewa</t>
  </si>
  <si>
    <t>MM</t>
  </si>
  <si>
    <t>Hołod</t>
  </si>
  <si>
    <t>Marzejon</t>
  </si>
  <si>
    <t>Elbląska Strona Rowerowa</t>
  </si>
  <si>
    <t>Korsak</t>
  </si>
  <si>
    <t>OgryS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</si>
  <si>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</si>
  <si>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</si>
  <si>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</si>
  <si>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</si>
  <si>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</si>
  <si>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</si>
  <si>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</si>
  <si>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</si>
  <si>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Kikuś Team</t>
  </si>
  <si>
    <t>Kobus</t>
  </si>
  <si>
    <t>Bielenny</t>
  </si>
  <si>
    <t>QoS</t>
  </si>
  <si>
    <t>Ferdek</t>
  </si>
  <si>
    <t>Kaliska</t>
  </si>
  <si>
    <t>Liczywek</t>
  </si>
  <si>
    <t>Cieśliński</t>
  </si>
  <si>
    <t>SKPT Gdańsk / Comarch Team</t>
  </si>
  <si>
    <t>MIG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</si>
  <si>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</si>
  <si>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</si>
  <si>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</si>
  <si>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</si>
  <si>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</si>
  <si>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</si>
  <si>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</si>
  <si>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</si>
  <si>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</si>
  <si>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Priebe</t>
  </si>
  <si>
    <t>Matylda pozdr. ciepłego brata</t>
  </si>
  <si>
    <t>Burkiciak</t>
  </si>
  <si>
    <t>Lesław</t>
  </si>
  <si>
    <t>Grundkowski</t>
  </si>
  <si>
    <t>ADVA Optical Networking</t>
  </si>
  <si>
    <t>PKO HARPAGAN</t>
  </si>
  <si>
    <t>Lisewska</t>
  </si>
  <si>
    <t>Jaroszek</t>
  </si>
  <si>
    <t>Grupa Rowerowo Kajtowa</t>
  </si>
  <si>
    <t>Piotrowicz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</si>
  <si>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</si>
  <si>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</si>
  <si>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</si>
  <si>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</si>
  <si>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</si>
  <si>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</si>
  <si>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</si>
  <si>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Wróbel</t>
  </si>
  <si>
    <t>Leśniowski</t>
  </si>
  <si>
    <t>STOPA Słupsk</t>
  </si>
  <si>
    <t>Ćwirko</t>
  </si>
  <si>
    <t>Łys-Pisowacki</t>
  </si>
  <si>
    <t>FilipKordian</t>
  </si>
  <si>
    <t>TomaszPiotr</t>
  </si>
  <si>
    <t>H51 200</t>
  </si>
  <si>
    <t>H51 100</t>
  </si>
  <si>
    <t xml:space="preserve">Arcon Team </t>
  </si>
  <si>
    <t>WIĘCEJ FUNKU</t>
  </si>
  <si>
    <t>IBOX MTB TEAM</t>
  </si>
  <si>
    <t>Bioliki</t>
  </si>
  <si>
    <t>KIno Stowarzysze</t>
  </si>
  <si>
    <t>Kielakowie.pl</t>
  </si>
  <si>
    <t>KB GALERIA WARSZAWA</t>
  </si>
  <si>
    <t>Cenzus Pro Bike Team</t>
  </si>
  <si>
    <t>KB Galeria Warszawa</t>
  </si>
  <si>
    <t>Trezado BikeTires.pl</t>
  </si>
  <si>
    <t>PAWEŁ</t>
  </si>
  <si>
    <t>PIOTR</t>
  </si>
  <si>
    <t>GRZEGORZ</t>
  </si>
  <si>
    <t>KRZYSZTOF</t>
  </si>
  <si>
    <t>TOMASZ</t>
  </si>
  <si>
    <t>KIELAK</t>
  </si>
  <si>
    <t>MARCIN</t>
  </si>
  <si>
    <t>HUBERT</t>
  </si>
  <si>
    <t>KUTHAN</t>
  </si>
  <si>
    <t>MIŚKIEWICZ</t>
  </si>
  <si>
    <t>SKORUPOWSKI</t>
  </si>
  <si>
    <t>JACEK</t>
  </si>
  <si>
    <t>MISIACZEK</t>
  </si>
  <si>
    <t>EWA</t>
  </si>
  <si>
    <t>BIOLIK</t>
  </si>
  <si>
    <t>AGNIESZKA</t>
  </si>
  <si>
    <t>IGOR</t>
  </si>
  <si>
    <t>ROZWADOWSKI</t>
  </si>
  <si>
    <t>PAWEł</t>
  </si>
  <si>
    <t>WASIAK</t>
  </si>
  <si>
    <t>GERARD</t>
  </si>
  <si>
    <t>ZAJĄC</t>
  </si>
  <si>
    <t>MISZCZUK</t>
  </si>
  <si>
    <t>SŁOMA</t>
  </si>
  <si>
    <t>LIPIŃSKA</t>
  </si>
  <si>
    <t>KATARZYNA</t>
  </si>
  <si>
    <t>KOŁODZIEJ</t>
  </si>
  <si>
    <t>NIEWĘGŁOWSKI</t>
  </si>
  <si>
    <t>SERWACKI</t>
  </si>
  <si>
    <t>ANNA</t>
  </si>
  <si>
    <t>Rajd Dolnego Sanu</t>
  </si>
  <si>
    <t>Puka</t>
  </si>
  <si>
    <t>Hubert</t>
  </si>
  <si>
    <t>Skubida</t>
  </si>
  <si>
    <t>Kompania</t>
  </si>
  <si>
    <t>Książek</t>
  </si>
  <si>
    <t>Jakubas</t>
  </si>
  <si>
    <t>Motorola Bike Team</t>
  </si>
  <si>
    <t>Dudek</t>
  </si>
  <si>
    <t>Klimczak</t>
  </si>
  <si>
    <t>Sport Serwis Sandomierz</t>
  </si>
  <si>
    <t>Pawełczak</t>
  </si>
  <si>
    <t>Grdeń</t>
  </si>
  <si>
    <t>JGB SOKÓŁ Jarosław</t>
  </si>
  <si>
    <t>Gwóźdź</t>
  </si>
  <si>
    <t>Kozdrowicki</t>
  </si>
  <si>
    <t>Kciukowscy</t>
  </si>
  <si>
    <t>Potoczny</t>
  </si>
  <si>
    <t>Karasowska</t>
  </si>
  <si>
    <t>PSK PRZEWORSK OLD BOYS</t>
  </si>
  <si>
    <t>Jendruszczak</t>
  </si>
  <si>
    <t>Motyka</t>
  </si>
  <si>
    <t>Harce</t>
  </si>
  <si>
    <t>Horyzont zdarzeń</t>
  </si>
  <si>
    <t>Zdezorientowani w terenie</t>
  </si>
  <si>
    <t>Pod krawatem :-)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</si>
  <si>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</si>
  <si>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</si>
  <si>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</si>
  <si>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</si>
  <si>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</si>
  <si>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</si>
  <si>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</si>
  <si>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</si>
  <si>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Włodzimierz</t>
  </si>
  <si>
    <t>Duras</t>
  </si>
  <si>
    <t>Rower Janka</t>
  </si>
  <si>
    <t>Baworowski</t>
  </si>
  <si>
    <t>Kucharski</t>
  </si>
  <si>
    <t>OrientAkcja</t>
  </si>
  <si>
    <t>Rychlik</t>
  </si>
  <si>
    <t>Krasuski</t>
  </si>
  <si>
    <t>Dukty</t>
  </si>
  <si>
    <t>Rącze Pomrowy</t>
  </si>
  <si>
    <t>Katner</t>
  </si>
  <si>
    <t>Jolanta</t>
  </si>
  <si>
    <t>Brzezińska</t>
  </si>
  <si>
    <t>Arletta</t>
  </si>
  <si>
    <t>Szybcy Inaczej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</si>
  <si>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</si>
  <si>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</si>
  <si>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</si>
  <si>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</si>
  <si>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</si>
  <si>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</si>
  <si>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</si>
  <si>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</si>
  <si>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</si>
  <si>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</si>
  <si>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</si>
  <si>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</si>
  <si>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</si>
  <si>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</si>
  <si>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</si>
  <si>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</si>
  <si>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Domański</t>
  </si>
  <si>
    <t>AKT Olsztyn</t>
  </si>
  <si>
    <t>Kokłowski</t>
  </si>
  <si>
    <t>Tropy</t>
  </si>
  <si>
    <t>Forest Gaps</t>
  </si>
  <si>
    <t>Szaciłowski</t>
  </si>
  <si>
    <t>Grassor</t>
  </si>
  <si>
    <t xml:space="preserve">Rystał </t>
  </si>
  <si>
    <t>Pellegrino</t>
  </si>
  <si>
    <t>Klepacki</t>
  </si>
  <si>
    <t>NN</t>
  </si>
  <si>
    <t>Brankiewicz</t>
  </si>
  <si>
    <t>Julia</t>
  </si>
  <si>
    <t>Michałowska</t>
  </si>
  <si>
    <t>K. Wędrowniczki</t>
  </si>
  <si>
    <t>Sebastian</t>
  </si>
  <si>
    <t>Michalak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</si>
  <si>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</si>
  <si>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</si>
  <si>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</si>
  <si>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</si>
  <si>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</si>
  <si>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</si>
  <si>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</si>
  <si>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</si>
  <si>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</si>
  <si>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</si>
  <si>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</si>
  <si>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</si>
  <si>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</si>
  <si>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</si>
  <si>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</si>
  <si>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</si>
  <si>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</si>
  <si>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</si>
  <si>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</si>
  <si>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</si>
  <si>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Lunatycy</t>
  </si>
  <si>
    <t>Defeciński</t>
  </si>
  <si>
    <t>Strachowski</t>
  </si>
  <si>
    <t>M/K</t>
  </si>
  <si>
    <t/>
  </si>
  <si>
    <t>BO</t>
  </si>
  <si>
    <t>MONIKA</t>
  </si>
  <si>
    <t>KORZENIEWSKA</t>
  </si>
  <si>
    <t>FURMAN</t>
  </si>
  <si>
    <t>HENRYK</t>
  </si>
  <si>
    <t>WĄCHNICKI</t>
  </si>
  <si>
    <t>KANKAN</t>
  </si>
  <si>
    <t>KLUCZEK-KOLLAR</t>
  </si>
  <si>
    <t>KINOWSKA</t>
  </si>
  <si>
    <t>Nietoperze Koszalin</t>
  </si>
  <si>
    <t>SEBASTIAN</t>
  </si>
  <si>
    <t>BESZTERDA</t>
  </si>
  <si>
    <t>Morenka Team</t>
  </si>
  <si>
    <t>MARIUSZ</t>
  </si>
  <si>
    <t>ŁOSIEWICZ</t>
  </si>
  <si>
    <t>Morpol Racing Team</t>
  </si>
  <si>
    <t>SIECIECHOWICZ</t>
  </si>
  <si>
    <t>KWAPISIEWICZ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</si>
  <si>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</si>
  <si>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</si>
  <si>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</si>
  <si>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</si>
  <si>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</si>
  <si>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</si>
  <si>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</si>
  <si>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</si>
  <si>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</si>
  <si>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</si>
  <si>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</si>
  <si>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</si>
  <si>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</si>
  <si>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</si>
  <si>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</si>
  <si>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</si>
  <si>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</si>
  <si>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</si>
  <si>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</si>
  <si>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</si>
  <si>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Szaga</t>
  </si>
  <si>
    <t>Zarzycki</t>
  </si>
  <si>
    <t>Krzfysztof</t>
  </si>
  <si>
    <t>Walczyna</t>
  </si>
  <si>
    <t>Szmyt</t>
  </si>
  <si>
    <t>29freak</t>
  </si>
  <si>
    <t>Pakulska</t>
  </si>
  <si>
    <t>Pakulski</t>
  </si>
  <si>
    <t>Kotiki</t>
  </si>
  <si>
    <t>Cieszkowska-Kuchta</t>
  </si>
  <si>
    <t>Drużyna Szpiku</t>
  </si>
  <si>
    <t>Cieślak</t>
  </si>
  <si>
    <t>Olejnik</t>
  </si>
  <si>
    <t>Miłka</t>
  </si>
  <si>
    <t>EPO Adventure Race Team</t>
  </si>
  <si>
    <t>Dutkiewicz</t>
  </si>
  <si>
    <t>Kaczyński</t>
  </si>
  <si>
    <t>Wołów</t>
  </si>
  <si>
    <t>Orient Express</t>
  </si>
  <si>
    <t>Leszno</t>
  </si>
  <si>
    <t>Ambit Racing Team</t>
  </si>
  <si>
    <t>Woziński</t>
  </si>
  <si>
    <t>Straszyn</t>
  </si>
  <si>
    <t>Złomańczuk</t>
  </si>
  <si>
    <t>Baumgart</t>
  </si>
  <si>
    <t>On-Sight MM</t>
  </si>
  <si>
    <t>Zielińska-Dawidziak</t>
  </si>
  <si>
    <t>Dawidziak</t>
  </si>
  <si>
    <t>Augustyniak</t>
  </si>
  <si>
    <t>Konwalie</t>
  </si>
  <si>
    <t>Odyseja</t>
  </si>
  <si>
    <t>Gołąb</t>
  </si>
  <si>
    <t>Banasik</t>
  </si>
  <si>
    <t>Patrzałek</t>
  </si>
  <si>
    <t>Nocna Masakra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</si>
  <si>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</si>
  <si>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</si>
  <si>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</si>
  <si>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</si>
  <si>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</si>
  <si>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</si>
  <si>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</si>
  <si>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</si>
  <si>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Rok urodzenia</t>
  </si>
  <si>
    <t>Miasto</t>
  </si>
  <si>
    <t>Stachura</t>
  </si>
  <si>
    <t>Wodzionka</t>
  </si>
  <si>
    <t>Azja</t>
  </si>
  <si>
    <t>Chmielarz</t>
  </si>
  <si>
    <t>Lider Bajk eMTeBe</t>
  </si>
  <si>
    <t>Sylwia</t>
  </si>
  <si>
    <t>Ziętek</t>
  </si>
  <si>
    <t>Pozytywnie Zakręceni</t>
  </si>
  <si>
    <t>Krysia</t>
  </si>
  <si>
    <t>Lenczak</t>
  </si>
  <si>
    <t>Malawska</t>
  </si>
  <si>
    <t>Velocilamy</t>
  </si>
  <si>
    <t>KW Kraków</t>
  </si>
  <si>
    <t>Drewniak</t>
  </si>
  <si>
    <t>CoGościCisną Team</t>
  </si>
  <si>
    <t>Bergier</t>
  </si>
  <si>
    <t>Zgórmysyny</t>
  </si>
  <si>
    <t>Widera</t>
  </si>
  <si>
    <t>Pasiecznik</t>
  </si>
  <si>
    <t>Bad Medicine</t>
  </si>
  <si>
    <t>Orszulski</t>
  </si>
  <si>
    <t>Abu</t>
  </si>
  <si>
    <t>Szajna</t>
  </si>
  <si>
    <t>Małodobry</t>
  </si>
  <si>
    <t>OMEGA-MIECHÓW</t>
  </si>
  <si>
    <t>Ziach</t>
  </si>
  <si>
    <t>beboki</t>
  </si>
  <si>
    <t>Turek</t>
  </si>
  <si>
    <t>Miłosz</t>
  </si>
  <si>
    <t>Brych</t>
  </si>
  <si>
    <t>Technikum nr 8 Katowice</t>
  </si>
  <si>
    <t>Dyszy</t>
  </si>
  <si>
    <t>Malawski</t>
  </si>
  <si>
    <t>Korno</t>
  </si>
  <si>
    <t>Oskar</t>
  </si>
  <si>
    <t>Niegowski</t>
  </si>
  <si>
    <t>Kosiorek</t>
  </si>
  <si>
    <t>Koźmiński</t>
  </si>
  <si>
    <t>Zakrzewski</t>
  </si>
  <si>
    <t>Chmiel</t>
  </si>
  <si>
    <t>Radomir</t>
  </si>
  <si>
    <t>Dudko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</si>
  <si>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</si>
  <si>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</si>
  <si>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</si>
  <si>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</si>
  <si>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</si>
  <si>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</si>
  <si>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</si>
  <si>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</si>
  <si>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</si>
  <si>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</si>
  <si>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</si>
  <si>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</si>
  <si>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</si>
  <si>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</si>
  <si>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</si>
  <si>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</si>
  <si>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</si>
  <si>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</si>
  <si>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</si>
  <si>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</si>
  <si>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</si>
  <si>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</si>
  <si>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</si>
  <si>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</si>
  <si>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</si>
  <si>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</si>
  <si>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</si>
  <si>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</si>
  <si>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Jaśkiewicz</t>
  </si>
  <si>
    <t>Gibiec</t>
  </si>
  <si>
    <t>Pońc</t>
  </si>
  <si>
    <t>wszyscy</t>
  </si>
  <si>
    <t>min 6 wyników</t>
  </si>
  <si>
    <t>suma wyniku PPM</t>
  </si>
  <si>
    <t>liczba startów liczonych do PPM</t>
  </si>
  <si>
    <t>suma liczby startów liczonych do PPM</t>
  </si>
  <si>
    <t>Easy Riders</t>
  </si>
  <si>
    <t>Babiański</t>
  </si>
  <si>
    <t>Bieliński</t>
  </si>
  <si>
    <t>XI Kompas</t>
  </si>
  <si>
    <t>Perchel</t>
  </si>
  <si>
    <t>KAISER</t>
  </si>
  <si>
    <t>ERNEST</t>
  </si>
  <si>
    <t>Trudy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</si>
  <si>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</si>
  <si>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</si>
  <si>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</si>
  <si>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</si>
  <si>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</si>
  <si>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</si>
  <si>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</si>
  <si>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</si>
  <si>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Skalski</t>
  </si>
  <si>
    <t>Wioletta</t>
  </si>
  <si>
    <t>Rodzicz</t>
  </si>
  <si>
    <t>MTB4fun</t>
  </si>
  <si>
    <t>Bernatowicz</t>
  </si>
  <si>
    <t>Szeliga</t>
  </si>
  <si>
    <t>Lenckowski</t>
  </si>
  <si>
    <t>Wasilkowski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</si>
  <si>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</si>
  <si>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</si>
  <si>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</si>
  <si>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</si>
  <si>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</si>
  <si>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</si>
  <si>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</si>
  <si>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Karwatowski</t>
  </si>
  <si>
    <t>Wadowski</t>
  </si>
  <si>
    <t>c02b</t>
  </si>
  <si>
    <t>Bramowicz</t>
  </si>
  <si>
    <t>KKG / AIC</t>
  </si>
  <si>
    <t>Kaniewski</t>
  </si>
  <si>
    <t>Wawrzyniec</t>
  </si>
  <si>
    <t>Rybak</t>
  </si>
  <si>
    <t>Kaszewski</t>
  </si>
  <si>
    <t>Urban</t>
  </si>
  <si>
    <t>Izabela</t>
  </si>
  <si>
    <t>Szwaracka</t>
  </si>
  <si>
    <t>Rowerowo i kajtowo</t>
  </si>
  <si>
    <t>Sulikowski</t>
  </si>
  <si>
    <t>SamOn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</si>
  <si>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</si>
  <si>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</si>
  <si>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</si>
  <si>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</si>
  <si>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</si>
  <si>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</si>
  <si>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</si>
  <si>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</si>
  <si>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Romejko</t>
  </si>
  <si>
    <t>Napiórkowski</t>
  </si>
  <si>
    <t>Ławecki</t>
  </si>
  <si>
    <t>Derk</t>
  </si>
  <si>
    <t>MBT4FUN</t>
  </si>
  <si>
    <t>Żbik</t>
  </si>
  <si>
    <t>Smola</t>
  </si>
  <si>
    <t>CST VELMAR MERIDA TEAM</t>
  </si>
  <si>
    <t>Tusiński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</si>
  <si>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</si>
  <si>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</si>
  <si>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</si>
  <si>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</si>
  <si>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</si>
  <si>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</si>
  <si>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</si>
  <si>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</si>
  <si>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</si>
  <si>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</si>
  <si>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Bernaszuk</t>
  </si>
  <si>
    <t>Pułkowska</t>
  </si>
  <si>
    <t>Orlean</t>
  </si>
  <si>
    <t>Szperling</t>
  </si>
  <si>
    <t>Mechliński</t>
  </si>
  <si>
    <t>Czubalski</t>
  </si>
  <si>
    <t>CST</t>
  </si>
  <si>
    <t>POLESTAR</t>
  </si>
  <si>
    <t>Walasz</t>
  </si>
  <si>
    <t>Ogrodnik</t>
  </si>
  <si>
    <t>Janczak</t>
  </si>
  <si>
    <t>Darmach</t>
  </si>
  <si>
    <t>ATC Cargo</t>
  </si>
  <si>
    <t>Soroka</t>
  </si>
  <si>
    <t>Manista</t>
  </si>
  <si>
    <t>TEAM NOWINKA</t>
  </si>
  <si>
    <t>Pogorzelski</t>
  </si>
  <si>
    <t>Bez różnicy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</si>
  <si>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</si>
  <si>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</si>
  <si>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</si>
  <si>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</si>
  <si>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</si>
  <si>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</si>
  <si>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</si>
  <si>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</si>
  <si>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</si>
  <si>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</si>
  <si>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</si>
  <si>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</si>
  <si>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</si>
  <si>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</si>
  <si>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</si>
  <si>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</si>
  <si>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</si>
  <si>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</si>
  <si>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</si>
  <si>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</si>
  <si>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</si>
  <si>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</si>
  <si>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</si>
  <si>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</si>
  <si>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</si>
  <si>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</si>
  <si>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</si>
  <si>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</si>
  <si>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Gizela</t>
  </si>
  <si>
    <t>Żylaste batony</t>
  </si>
  <si>
    <t>Grzybek</t>
  </si>
  <si>
    <t>Skórski</t>
  </si>
  <si>
    <t>Szuca</t>
  </si>
  <si>
    <t>panzerfaust</t>
  </si>
  <si>
    <t>Julita</t>
  </si>
  <si>
    <t>Jażdżewska</t>
  </si>
  <si>
    <t>Chylak</t>
  </si>
  <si>
    <t>Świątkiewicz</t>
  </si>
  <si>
    <t>Winczewski</t>
  </si>
  <si>
    <t>Hamak na bananach</t>
  </si>
  <si>
    <t>Robert Janusz</t>
  </si>
  <si>
    <t>Szurała</t>
  </si>
  <si>
    <t>Nowiński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</si>
  <si>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</si>
  <si>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</si>
  <si>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</si>
  <si>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</si>
  <si>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</si>
  <si>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</si>
  <si>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</si>
  <si>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Sawon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</si>
  <si>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</si>
  <si>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</si>
  <si>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</si>
  <si>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</si>
  <si>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</si>
  <si>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</si>
  <si>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</si>
  <si>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</si>
  <si>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</si>
  <si>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</si>
  <si>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</si>
  <si>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Krauze</t>
  </si>
  <si>
    <t>NDF Team Człuchów</t>
  </si>
  <si>
    <t>Grzegorz Henryk</t>
  </si>
  <si>
    <t>Sudolski</t>
  </si>
  <si>
    <t>www.SKLEPKAROL.PL</t>
  </si>
  <si>
    <t>Sprutta</t>
  </si>
  <si>
    <t>Golembka</t>
  </si>
  <si>
    <t>Szkudlarz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</si>
  <si>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</si>
  <si>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</si>
  <si>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</si>
  <si>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</si>
  <si>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</si>
  <si>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</si>
  <si>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</si>
  <si>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</si>
  <si>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</si>
  <si>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</si>
  <si>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</si>
  <si>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</si>
  <si>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</si>
  <si>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</si>
  <si>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</si>
  <si>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</si>
  <si>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</si>
  <si>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</si>
  <si>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</si>
  <si>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</si>
  <si>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</si>
  <si>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</si>
  <si>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</si>
  <si>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</si>
  <si>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</si>
  <si>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</si>
  <si>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</si>
  <si>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</si>
  <si>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</si>
  <si>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</si>
  <si>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</si>
  <si>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</si>
  <si>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</si>
  <si>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</si>
  <si>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</si>
  <si>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</si>
  <si>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</si>
  <si>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</si>
  <si>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</si>
  <si>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</si>
  <si>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</si>
  <si>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</si>
  <si>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</si>
  <si>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</si>
  <si>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</si>
  <si>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H52 200</t>
  </si>
  <si>
    <t>H52 100</t>
  </si>
  <si>
    <t xml:space="preserve"> </t>
  </si>
  <si>
    <t>?</t>
  </si>
  <si>
    <t>wespół w zespół</t>
  </si>
  <si>
    <t>Perełki z Elbląga</t>
  </si>
  <si>
    <t>Pasłęk</t>
  </si>
  <si>
    <t>zButa</t>
  </si>
  <si>
    <t>RowerOWCE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</si>
  <si>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</si>
  <si>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</si>
  <si>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</si>
  <si>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</si>
  <si>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</si>
  <si>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</si>
  <si>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</si>
  <si>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</si>
  <si>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Piachulec Orient</t>
  </si>
  <si>
    <t>Sobieszczański</t>
  </si>
  <si>
    <t>Energiaigaz.pl</t>
  </si>
  <si>
    <t>Wieliński</t>
  </si>
  <si>
    <t>SKR Gryfus</t>
  </si>
  <si>
    <t>Paulina</t>
  </si>
  <si>
    <t>Kusajda</t>
  </si>
  <si>
    <t>Gajków</t>
  </si>
  <si>
    <t>BikeBoys.pl CadMario Team</t>
  </si>
  <si>
    <t>Mantycki</t>
  </si>
  <si>
    <t>UTMB 2013</t>
  </si>
  <si>
    <t>Janusz</t>
  </si>
  <si>
    <t>Adamski</t>
  </si>
  <si>
    <t>LEGIONY ULICY</t>
  </si>
  <si>
    <t>Gulbinowicz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</si>
  <si>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</si>
  <si>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</si>
  <si>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</si>
  <si>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</si>
  <si>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</si>
  <si>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</si>
  <si>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</si>
  <si>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</si>
  <si>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</si>
  <si>
    <t>Rajd Liczyrzepy zima</t>
  </si>
  <si>
    <t>Jesienne 360</t>
  </si>
  <si>
    <t>Rajd Waligóry</t>
  </si>
  <si>
    <t>Rajd Liczyrzepy wiosna</t>
  </si>
  <si>
    <t>Wertepy</t>
  </si>
  <si>
    <t>XIII Szago</t>
  </si>
  <si>
    <t>XIV Szago</t>
  </si>
  <si>
    <t>ArsBona</t>
  </si>
  <si>
    <t>Czas trasy</t>
  </si>
  <si>
    <t>Razem pkt</t>
  </si>
  <si>
    <t>Klub / drużyna</t>
  </si>
  <si>
    <t>Krzystof</t>
  </si>
  <si>
    <t>RL-Z</t>
  </si>
  <si>
    <t>Harpagan 53</t>
  </si>
  <si>
    <t>Sudecka Wyrypa</t>
  </si>
  <si>
    <t>Harpagan 54</t>
  </si>
  <si>
    <t xml:space="preserve">Grey Wolf </t>
  </si>
  <si>
    <t xml:space="preserve">Oprychy Team </t>
  </si>
  <si>
    <t xml:space="preserve">STOPA SŁUPSK </t>
  </si>
  <si>
    <t xml:space="preserve">SONY MTB TEAM </t>
  </si>
  <si>
    <t>Wrzaskun</t>
  </si>
  <si>
    <t>Forrest Gaps</t>
  </si>
  <si>
    <t xml:space="preserve">Bydgoszcz City Race </t>
  </si>
  <si>
    <t xml:space="preserve">Zbieranina z Niesięcina </t>
  </si>
  <si>
    <t xml:space="preserve">Światowid Małe Gacno </t>
  </si>
  <si>
    <t xml:space="preserve">Tup Tuś Kizia </t>
  </si>
  <si>
    <t>Niewęgłowski</t>
  </si>
  <si>
    <t xml:space="preserve">T-Mobile Cycling Team </t>
  </si>
  <si>
    <t xml:space="preserve">OrientAkcja </t>
  </si>
  <si>
    <t xml:space="preserve">Welocypedy </t>
  </si>
  <si>
    <t xml:space="preserve">Fitserwis MTB Team </t>
  </si>
  <si>
    <t xml:space="preserve">KOOPER Architetura </t>
  </si>
  <si>
    <t>Szmejda</t>
  </si>
  <si>
    <t xml:space="preserve">SISU-OWB Team </t>
  </si>
  <si>
    <t xml:space="preserve">podrozerowerowe.info </t>
  </si>
  <si>
    <t>Murawski</t>
  </si>
  <si>
    <t>ZNN</t>
  </si>
  <si>
    <t>Zespół Niespokojnych Nóg</t>
  </si>
  <si>
    <t>PKO Harpagan</t>
  </si>
  <si>
    <t>Boryteam</t>
  </si>
  <si>
    <t>Ba-Bi</t>
  </si>
  <si>
    <t>Truszkowska Kamila</t>
  </si>
  <si>
    <t>mBank</t>
  </si>
  <si>
    <t>UKA</t>
  </si>
  <si>
    <t>SNAG / Smashing pĄpkins</t>
  </si>
  <si>
    <t>TRI4FUN TEAM PIASECZNO</t>
  </si>
  <si>
    <t>Cenzus Pro MTB Team</t>
  </si>
  <si>
    <t>2PU</t>
  </si>
  <si>
    <t>KSAT</t>
  </si>
  <si>
    <t>MoPi.Team</t>
  </si>
  <si>
    <t>Bydgoszcz</t>
  </si>
  <si>
    <t>Klub InO Stowarzysze</t>
  </si>
  <si>
    <t>DKE</t>
  </si>
  <si>
    <t>orienteering.waw.pl</t>
  </si>
  <si>
    <t>Lebioda</t>
  </si>
  <si>
    <t>Kleszczyński</t>
  </si>
  <si>
    <t>Beszterda</t>
  </si>
  <si>
    <t>Janowski</t>
  </si>
  <si>
    <t>Grajek</t>
  </si>
  <si>
    <t>Wolny</t>
  </si>
  <si>
    <t>Stefaniak</t>
  </si>
  <si>
    <t>Olszański</t>
  </si>
  <si>
    <t>Miedkowska</t>
  </si>
  <si>
    <t>Klonowska</t>
  </si>
  <si>
    <t>ColcaPeru</t>
  </si>
  <si>
    <t>On-sight</t>
  </si>
  <si>
    <t>wrzaskliwe kojoty</t>
  </si>
  <si>
    <t>Tour De Sklep Skoki Team</t>
  </si>
  <si>
    <t>Tour De Sklep Team Skoki</t>
  </si>
  <si>
    <t>Skoki</t>
  </si>
  <si>
    <t>Skoki Team</t>
  </si>
  <si>
    <t>Rycerz na koniu mknie PJP</t>
  </si>
  <si>
    <t>Roza</t>
  </si>
  <si>
    <t>Łosiewicz</t>
  </si>
  <si>
    <t>Szago W</t>
  </si>
  <si>
    <t>Kinowska</t>
  </si>
  <si>
    <t>Rozwadowski</t>
  </si>
  <si>
    <t>Olszewski</t>
  </si>
  <si>
    <t>Gębarowski</t>
  </si>
  <si>
    <t>Drażan</t>
  </si>
  <si>
    <t>Duszak</t>
  </si>
  <si>
    <t>Skorupowski</t>
  </si>
  <si>
    <t>Gasparska</t>
  </si>
  <si>
    <t>Gasparski</t>
  </si>
  <si>
    <t>Lipińska</t>
  </si>
  <si>
    <t>Czeczott</t>
  </si>
  <si>
    <t>Boiński</t>
  </si>
  <si>
    <t>Rally</t>
  </si>
  <si>
    <t>Wachtel</t>
  </si>
  <si>
    <t>360 W</t>
  </si>
  <si>
    <t>ETISOFT BIKE TEAM</t>
  </si>
  <si>
    <t>Rozbiegamy To Miasto - Czechowice-Dziedzice</t>
  </si>
  <si>
    <t>Kidoń</t>
  </si>
  <si>
    <t>Bikeholicy</t>
  </si>
  <si>
    <t>Maciek</t>
  </si>
  <si>
    <t>Ars Bona</t>
  </si>
  <si>
    <t>Konstantynów Łódzki</t>
  </si>
  <si>
    <t>Timtirim Team</t>
  </si>
  <si>
    <t>Trzop</t>
  </si>
  <si>
    <t>Rajda</t>
  </si>
  <si>
    <t>IT Orient</t>
  </si>
  <si>
    <t>Skierniewice</t>
  </si>
  <si>
    <t>Azymut Team</t>
  </si>
  <si>
    <t>Bedyk</t>
  </si>
  <si>
    <t>T-Mobile Cycling Team</t>
  </si>
  <si>
    <t>PRAWDZIWA STAL</t>
  </si>
  <si>
    <t>Pilchowice</t>
  </si>
  <si>
    <t>BIKEBOARD</t>
  </si>
  <si>
    <t>Zbyszek</t>
  </si>
  <si>
    <t>Talanda</t>
  </si>
  <si>
    <t>Rajewski</t>
  </si>
  <si>
    <t>Benamer</t>
  </si>
  <si>
    <t>Umyszkiewicz</t>
  </si>
  <si>
    <t>Grychowski</t>
  </si>
  <si>
    <t>Czyżewski</t>
  </si>
  <si>
    <t>Marzena</t>
  </si>
  <si>
    <t>Bosacka</t>
  </si>
  <si>
    <t>Mariola</t>
  </si>
  <si>
    <t>Gruszczyńska</t>
  </si>
  <si>
    <t>Zbierski</t>
  </si>
  <si>
    <t>Matuszewska</t>
  </si>
  <si>
    <t>Wojtek</t>
  </si>
  <si>
    <t>Maćkowiak</t>
  </si>
  <si>
    <t>Olga</t>
  </si>
  <si>
    <t>Grabowska</t>
  </si>
  <si>
    <t>Błażej</t>
  </si>
  <si>
    <t>Sobków</t>
  </si>
  <si>
    <t>Szuwalski</t>
  </si>
  <si>
    <t>Stawski</t>
  </si>
  <si>
    <t>Lasocka</t>
  </si>
  <si>
    <t>Zalewski</t>
  </si>
  <si>
    <t>KTS Ironman Kwidzyn</t>
  </si>
  <si>
    <t>Sobczak</t>
  </si>
  <si>
    <t>Nexus Team</t>
  </si>
  <si>
    <t>Kuczkowski</t>
  </si>
  <si>
    <t>Wrześniewski</t>
  </si>
  <si>
    <t>Wiktorów</t>
  </si>
  <si>
    <t>MH Automatyka team</t>
  </si>
  <si>
    <t>Bońkowski</t>
  </si>
  <si>
    <t>Kuniniec</t>
  </si>
  <si>
    <t>Winek</t>
  </si>
  <si>
    <t>STK Czersk</t>
  </si>
  <si>
    <t>Werecki</t>
  </si>
  <si>
    <t>WMW</t>
  </si>
  <si>
    <t>Grube Dupska</t>
  </si>
  <si>
    <t>Brzeziński</t>
  </si>
  <si>
    <t>R62</t>
  </si>
  <si>
    <t>Laura</t>
  </si>
  <si>
    <t>Lis</t>
  </si>
  <si>
    <t>Wica</t>
  </si>
  <si>
    <t>Siedlce</t>
  </si>
  <si>
    <t>-</t>
  </si>
  <si>
    <t>Stefan</t>
  </si>
  <si>
    <t>Zachara</t>
  </si>
  <si>
    <t>KB Galeria Warszawa AT</t>
  </si>
  <si>
    <t>Miśkiewicz</t>
  </si>
  <si>
    <t>Zaszyci</t>
  </si>
  <si>
    <t>Majewski</t>
  </si>
  <si>
    <t>A Team</t>
  </si>
  <si>
    <t>Jelenia Góra</t>
  </si>
  <si>
    <t>Gajek</t>
  </si>
  <si>
    <t>Dobecki</t>
  </si>
  <si>
    <t>Siwek</t>
  </si>
  <si>
    <t>Wataha</t>
  </si>
  <si>
    <t>Szymkun</t>
  </si>
  <si>
    <t>Kaczorowski</t>
  </si>
  <si>
    <t>Solecki</t>
  </si>
  <si>
    <t>Filipczak</t>
  </si>
  <si>
    <t>WATAHA</t>
  </si>
  <si>
    <t>Łaszkiewicz</t>
  </si>
  <si>
    <t>Jabłońska-Nabayaogo</t>
  </si>
  <si>
    <t>Samociuk</t>
  </si>
  <si>
    <t>Witaszewska</t>
  </si>
  <si>
    <t>Anszperger</t>
  </si>
  <si>
    <t>Jacewicz</t>
  </si>
  <si>
    <t>Polejowska</t>
  </si>
  <si>
    <t>WARMATeam</t>
  </si>
  <si>
    <t>Mikołajczyk</t>
  </si>
  <si>
    <t>Hashimoto-Benecol-Gandi Team</t>
  </si>
  <si>
    <t>Ironteam3city</t>
  </si>
  <si>
    <t>Rybakowski</t>
  </si>
  <si>
    <t>Fundacja Pies Szuka Domu MTB</t>
  </si>
  <si>
    <t>Szturmowcy</t>
  </si>
  <si>
    <t>Borys</t>
  </si>
  <si>
    <t>Gostomski</t>
  </si>
  <si>
    <t>Intel/Grupa Trójmiasto</t>
  </si>
  <si>
    <t>dziki</t>
  </si>
  <si>
    <t>Speina</t>
  </si>
  <si>
    <t>Sprengel</t>
  </si>
  <si>
    <t>Konopka</t>
  </si>
  <si>
    <t>Bysewo Kolor Team</t>
  </si>
  <si>
    <t>Jaworski</t>
  </si>
  <si>
    <t>Dream Team</t>
  </si>
  <si>
    <t>Kustusz</t>
  </si>
  <si>
    <t>Kochanowicz</t>
  </si>
  <si>
    <t>2 honest</t>
  </si>
  <si>
    <t>Komorowski</t>
  </si>
  <si>
    <t>Komorowska</t>
  </si>
  <si>
    <t>Rivierowcy</t>
  </si>
  <si>
    <t>Urbanik</t>
  </si>
  <si>
    <t>Kaczmarczyk</t>
  </si>
  <si>
    <t>Bogusław</t>
  </si>
  <si>
    <t>Stefanowicz</t>
  </si>
  <si>
    <t>CykloKwidzyn</t>
  </si>
  <si>
    <t>Szott</t>
  </si>
  <si>
    <t>Kunat</t>
  </si>
  <si>
    <t>Ceynowa</t>
  </si>
  <si>
    <t>Navigatoria Fatal</t>
  </si>
  <si>
    <t>Szałła</t>
  </si>
  <si>
    <t>Topolska</t>
  </si>
  <si>
    <t>Targosz</t>
  </si>
  <si>
    <t>Bronisław</t>
  </si>
  <si>
    <t>Domarus</t>
  </si>
  <si>
    <t>Disco Italiano Team</t>
  </si>
  <si>
    <t>Kwietniak</t>
  </si>
  <si>
    <t>Siemieniec</t>
  </si>
  <si>
    <t>Graczyk</t>
  </si>
  <si>
    <t>Balticparts</t>
  </si>
  <si>
    <t>Olszewska</t>
  </si>
  <si>
    <t>Młyński</t>
  </si>
  <si>
    <t>Nasz Bike Team</t>
  </si>
  <si>
    <t>Misys</t>
  </si>
  <si>
    <t>ArcheoStorage.pl</t>
  </si>
  <si>
    <t>Ogrys</t>
  </si>
  <si>
    <t>Muńko</t>
  </si>
  <si>
    <t>Dadasiewicz</t>
  </si>
  <si>
    <t>Sekator</t>
  </si>
  <si>
    <t>LufthansaSystemsPoland Active!</t>
  </si>
  <si>
    <t>Pieciukiewicz</t>
  </si>
  <si>
    <t>Comarch</t>
  </si>
  <si>
    <t>Kwarciany</t>
  </si>
  <si>
    <t>Babula</t>
  </si>
  <si>
    <t>Stolarski</t>
  </si>
  <si>
    <t>Kamyk</t>
  </si>
  <si>
    <t>Nowisz</t>
  </si>
  <si>
    <t>Kaliska Team</t>
  </si>
  <si>
    <t>Pięty Szalonego Gnoma i Sp.</t>
  </si>
  <si>
    <t>LPP TEAM</t>
  </si>
  <si>
    <t>AZS Opole</t>
  </si>
  <si>
    <t>Prabucki</t>
  </si>
  <si>
    <t>Oglęcki</t>
  </si>
  <si>
    <t>Laskowski</t>
  </si>
  <si>
    <t>MIG BYTÓW</t>
  </si>
  <si>
    <t>#browarbytow</t>
  </si>
  <si>
    <t>BOTRANS MTB TEAM</t>
  </si>
  <si>
    <t>Radelski</t>
  </si>
  <si>
    <t>H53 200</t>
  </si>
  <si>
    <t>H53 100</t>
  </si>
  <si>
    <t>Romuald Henryk</t>
  </si>
  <si>
    <t>Natalia</t>
  </si>
  <si>
    <t>Dubaj</t>
  </si>
  <si>
    <t>Jędruszczak</t>
  </si>
  <si>
    <t>Skotnicki</t>
  </si>
  <si>
    <t>Tomas</t>
  </si>
  <si>
    <t>AZYMUTY</t>
  </si>
  <si>
    <t>Kwaśnik</t>
  </si>
  <si>
    <t>Kruczek</t>
  </si>
  <si>
    <t>Bojarski</t>
  </si>
  <si>
    <t>Kamiński</t>
  </si>
  <si>
    <t>Gałuszka</t>
  </si>
  <si>
    <t>Stała dezorientacji</t>
  </si>
  <si>
    <t>PSK OLDBOY'E</t>
  </si>
  <si>
    <t>Midlife Crisis</t>
  </si>
  <si>
    <t>Wawel Kraków</t>
  </si>
  <si>
    <t>Tropiciele pigwy</t>
  </si>
  <si>
    <t>Smashing Pąpkins</t>
  </si>
  <si>
    <t>Kielak</t>
  </si>
  <si>
    <t>Igor</t>
  </si>
  <si>
    <t>Biolik</t>
  </si>
  <si>
    <t>Pkt karne za czas</t>
  </si>
  <si>
    <t>Miton</t>
  </si>
  <si>
    <t>Wozinski</t>
  </si>
  <si>
    <t>RL - W</t>
  </si>
  <si>
    <t>zwijjakchcesz</t>
  </si>
  <si>
    <t>Tuchomie Team</t>
  </si>
  <si>
    <t>Urazisz się w stopę</t>
  </si>
  <si>
    <t>Nawalaniec</t>
  </si>
  <si>
    <t>Mochol</t>
  </si>
  <si>
    <t>Megier</t>
  </si>
  <si>
    <t>Białogrodzki</t>
  </si>
  <si>
    <t>Szawkało</t>
  </si>
  <si>
    <t>Pięta</t>
  </si>
  <si>
    <t>XII Kompas</t>
  </si>
  <si>
    <t>Marczewski</t>
  </si>
  <si>
    <t>Szymańska</t>
  </si>
  <si>
    <t>Zuzanna</t>
  </si>
  <si>
    <t>Witucki</t>
  </si>
  <si>
    <t>Szybcy Inczaj</t>
  </si>
  <si>
    <t>Niezgódka</t>
  </si>
  <si>
    <t>KATNER</t>
  </si>
  <si>
    <t>JOLANTA</t>
  </si>
  <si>
    <t>Pyjor</t>
  </si>
  <si>
    <t>Brdys</t>
  </si>
  <si>
    <t>Ula</t>
  </si>
  <si>
    <t>Kwaśne żelki</t>
  </si>
  <si>
    <t>Piekarczyk</t>
  </si>
  <si>
    <t>Kwaśne Żelki</t>
  </si>
  <si>
    <t>Sobieski</t>
  </si>
  <si>
    <t>Chełmicki</t>
  </si>
  <si>
    <t>Charycka</t>
  </si>
  <si>
    <t>Studencki Klub Górski</t>
  </si>
  <si>
    <t>Weksej</t>
  </si>
  <si>
    <t>AIRBIKE.PL</t>
  </si>
  <si>
    <t>Dalbiak</t>
  </si>
  <si>
    <t>Wasiak</t>
  </si>
  <si>
    <t>Gerard</t>
  </si>
  <si>
    <t>MCkwadrat</t>
  </si>
  <si>
    <t>Buchajewicz</t>
  </si>
  <si>
    <t>The Walkie Talkies</t>
  </si>
  <si>
    <t>Wesołowski</t>
  </si>
  <si>
    <t>Czynszak</t>
  </si>
  <si>
    <t>Lumbago</t>
  </si>
  <si>
    <t>Mańczak</t>
  </si>
  <si>
    <t>GR3miasto/Harpagan</t>
  </si>
  <si>
    <t>KOMETA Gliwice</t>
  </si>
  <si>
    <t>Rajd Liczyrzepy / Europa Ubezpieczenia</t>
  </si>
  <si>
    <t>Dziewiorki</t>
  </si>
  <si>
    <t>Speleoklub Łódzki</t>
  </si>
  <si>
    <t>PG KMP</t>
  </si>
  <si>
    <t>HRmax Żory</t>
  </si>
  <si>
    <t>Team Banderska.pl</t>
  </si>
  <si>
    <t>Förhudsförträngning</t>
  </si>
  <si>
    <t>Włóczęgi</t>
  </si>
  <si>
    <t>K.Wędrowniczki</t>
  </si>
  <si>
    <t>Wspomnienie Dziadka</t>
  </si>
  <si>
    <t>Iwona</t>
  </si>
  <si>
    <t>Dziewior</t>
  </si>
  <si>
    <t>Brukwińska</t>
  </si>
  <si>
    <t>Urbanik-Redo</t>
  </si>
  <si>
    <t>Kramkowska</t>
  </si>
  <si>
    <t>Grzegorczyk</t>
  </si>
  <si>
    <t>Pytel</t>
  </si>
  <si>
    <t>Pilak</t>
  </si>
  <si>
    <t>Sobczyński</t>
  </si>
  <si>
    <t>Jonas</t>
  </si>
  <si>
    <t>Firuta</t>
  </si>
  <si>
    <t>Smołka</t>
  </si>
  <si>
    <t>Opaszowski</t>
  </si>
  <si>
    <t>Chojwa</t>
  </si>
  <si>
    <t>Redo</t>
  </si>
  <si>
    <t>Cieplak</t>
  </si>
  <si>
    <t>Towarek</t>
  </si>
  <si>
    <t>Ireneusz</t>
  </si>
  <si>
    <t>Szypliński</t>
  </si>
  <si>
    <t>Kwapisiewicz</t>
  </si>
  <si>
    <t>Sieciechowicz</t>
  </si>
  <si>
    <t>Pionk</t>
  </si>
  <si>
    <t>InsERT Team</t>
  </si>
  <si>
    <t>Horanin</t>
  </si>
  <si>
    <t>Topolewski</t>
  </si>
  <si>
    <t>Anula</t>
  </si>
  <si>
    <t>Wydymus</t>
  </si>
  <si>
    <t>Pijanka</t>
  </si>
  <si>
    <t>PPteam</t>
  </si>
  <si>
    <t>Mirek</t>
  </si>
  <si>
    <t>Pilch</t>
  </si>
  <si>
    <t>AR Poznań</t>
  </si>
  <si>
    <t>PG KMP Wrocław</t>
  </si>
  <si>
    <t>Leśni Poznań</t>
  </si>
  <si>
    <t>Horcio Team</t>
  </si>
  <si>
    <t>Olsztyn Team</t>
  </si>
  <si>
    <t>Rajkiewicz</t>
  </si>
  <si>
    <t>Białka</t>
  </si>
  <si>
    <t>Elewów Team</t>
  </si>
  <si>
    <t>Gil</t>
  </si>
  <si>
    <t>KTR BIKE ORIENT</t>
  </si>
  <si>
    <t>Marzka</t>
  </si>
  <si>
    <t>Janerka-Moroń</t>
  </si>
  <si>
    <t>Dziabnięci</t>
  </si>
  <si>
    <t>Paluch</t>
  </si>
  <si>
    <t>Szachowicz</t>
  </si>
  <si>
    <t>Ciosek</t>
  </si>
  <si>
    <t>Kijewski</t>
  </si>
  <si>
    <t>Fałowska</t>
  </si>
  <si>
    <t>Młynarkiewicz</t>
  </si>
  <si>
    <t>IMMOTION Team Wrocław</t>
  </si>
  <si>
    <t>Oleśków</t>
  </si>
  <si>
    <t>Potwory i spółka</t>
  </si>
  <si>
    <t>Henryk</t>
  </si>
  <si>
    <t>Walacik</t>
  </si>
  <si>
    <t>Szychowski</t>
  </si>
  <si>
    <t>Golis</t>
  </si>
  <si>
    <t>Sudecka</t>
  </si>
  <si>
    <t>Gorzelańczyk</t>
  </si>
  <si>
    <t>Lidia</t>
  </si>
  <si>
    <t>Kasperowicz</t>
  </si>
  <si>
    <t>Komosa</t>
  </si>
  <si>
    <t>Walkowiak</t>
  </si>
  <si>
    <t>Batogowski</t>
  </si>
  <si>
    <t>DT4YOU MTB TEAM</t>
  </si>
  <si>
    <t>ON-SIGHT</t>
  </si>
  <si>
    <t>Szczeciński Klub Rowerowy Gryfus</t>
  </si>
  <si>
    <t>KK Cyklon Warszawa</t>
  </si>
  <si>
    <t>Sujkowski</t>
  </si>
  <si>
    <t>Pluciński</t>
  </si>
  <si>
    <t>Stare Niedobre Małżeństwo</t>
  </si>
  <si>
    <t>Jabs</t>
  </si>
  <si>
    <t>UKS Kometa Gliwice</t>
  </si>
  <si>
    <t>Żółty</t>
  </si>
  <si>
    <t>Jabłoński</t>
  </si>
  <si>
    <t>H - team</t>
  </si>
  <si>
    <t>Wiktor</t>
  </si>
  <si>
    <t>Szymczyk</t>
  </si>
  <si>
    <t>Samorodny</t>
  </si>
  <si>
    <t>Nieduziak</t>
  </si>
  <si>
    <t>Sonia</t>
  </si>
  <si>
    <t>Klich</t>
  </si>
  <si>
    <t>Dziedzic -Jabs</t>
  </si>
  <si>
    <t>Bałacenko</t>
  </si>
  <si>
    <t>Filipek</t>
  </si>
  <si>
    <t>Krom</t>
  </si>
  <si>
    <t>Tyszka</t>
  </si>
  <si>
    <t>Ścibor-Rylski</t>
  </si>
  <si>
    <t>Franke</t>
  </si>
  <si>
    <t>Puchalski</t>
  </si>
  <si>
    <t>Sieradzki</t>
  </si>
  <si>
    <t>Kopczewski</t>
  </si>
  <si>
    <t>Radczuk</t>
  </si>
  <si>
    <t>Moroń</t>
  </si>
  <si>
    <t>Kopeć</t>
  </si>
  <si>
    <t>Jóźwicki</t>
  </si>
  <si>
    <t>Żmuda-Trzebiatowski</t>
  </si>
  <si>
    <t>Lęborskie Tygrysy</t>
  </si>
  <si>
    <t>Fikus</t>
  </si>
  <si>
    <t>Kalczuk</t>
  </si>
  <si>
    <t>Kosiński</t>
  </si>
  <si>
    <t>XIII z Kompasem</t>
  </si>
  <si>
    <t>SRT</t>
  </si>
  <si>
    <t>Aktywni Nałogowo Inaczej</t>
  </si>
  <si>
    <t>Wyrwidęby</t>
  </si>
  <si>
    <t>Sądecka Grupa Rowerowa PTT</t>
  </si>
  <si>
    <t>Janek</t>
  </si>
  <si>
    <t>BACKCOUNTRYMTB.ORG</t>
  </si>
  <si>
    <t>Dymitr</t>
  </si>
  <si>
    <t>brak</t>
  </si>
  <si>
    <t>Władysław</t>
  </si>
  <si>
    <t>Angelika</t>
  </si>
  <si>
    <t>Waligóra</t>
  </si>
  <si>
    <t>Wachulec</t>
  </si>
  <si>
    <t>Murawicki</t>
  </si>
  <si>
    <t>Mikulec</t>
  </si>
  <si>
    <t>Bereziński</t>
  </si>
  <si>
    <t>Połomski</t>
  </si>
  <si>
    <t>Frątczak</t>
  </si>
  <si>
    <t>Waleczek</t>
  </si>
  <si>
    <t>Stojek</t>
  </si>
  <si>
    <t>Placek</t>
  </si>
  <si>
    <t>Kaszebskie Wariaty</t>
  </si>
  <si>
    <t>Road to nowhere</t>
  </si>
  <si>
    <t>DK</t>
  </si>
  <si>
    <t>Zaraz wracam</t>
  </si>
  <si>
    <t>Byle do przodu</t>
  </si>
  <si>
    <t>Poehali.net</t>
  </si>
  <si>
    <t>Cenkier</t>
  </si>
  <si>
    <t>Julian</t>
  </si>
  <si>
    <t>Gałązka</t>
  </si>
  <si>
    <t>Bołbot</t>
  </si>
  <si>
    <t>Sobek</t>
  </si>
  <si>
    <t>Karbanovich</t>
  </si>
  <si>
    <t>Alexander</t>
  </si>
  <si>
    <t>BPJ :)</t>
  </si>
  <si>
    <t>Domańska</t>
  </si>
  <si>
    <t>BPJ</t>
  </si>
  <si>
    <t>Wędroch</t>
  </si>
  <si>
    <t>Bżeszczotem po ...</t>
  </si>
  <si>
    <t>Kondracki</t>
  </si>
  <si>
    <t>Pacowska-Brudło</t>
  </si>
  <si>
    <t>Ola</t>
  </si>
  <si>
    <t>Zbych</t>
  </si>
  <si>
    <t>Radzikowski</t>
  </si>
  <si>
    <t>Szkutowicz</t>
  </si>
  <si>
    <t>Rodziewicz</t>
  </si>
  <si>
    <t>Jesienne 361</t>
  </si>
  <si>
    <t>Jesienne 362</t>
  </si>
  <si>
    <t>Jesienne 363</t>
  </si>
  <si>
    <t>Jesienne 364</t>
  </si>
  <si>
    <t>Jesienne 365</t>
  </si>
  <si>
    <t>Jesienne 366</t>
  </si>
  <si>
    <t>Jesienne 367</t>
  </si>
  <si>
    <t>Jesienne 368</t>
  </si>
  <si>
    <t>CUMULUS sleeping bags</t>
  </si>
  <si>
    <t>Maciej..</t>
  </si>
  <si>
    <t>Chorąży</t>
  </si>
  <si>
    <t>APG CZĘŚCI I AKCESORIA ROWEROW</t>
  </si>
  <si>
    <t>Piotrowski</t>
  </si>
  <si>
    <t>Duszyński</t>
  </si>
  <si>
    <t>RadosŁaw</t>
  </si>
  <si>
    <t>KTS</t>
  </si>
  <si>
    <t>Marek.</t>
  </si>
  <si>
    <t>Jadwiga</t>
  </si>
  <si>
    <t>CH#%$JOWE są zmiany w TR200 !</t>
  </si>
  <si>
    <t>Mejka</t>
  </si>
  <si>
    <t>Sioch</t>
  </si>
  <si>
    <t>PZU SPORT TEAM</t>
  </si>
  <si>
    <t>Stankiewicz</t>
  </si>
  <si>
    <t>Kulesza</t>
  </si>
  <si>
    <t>Górski</t>
  </si>
  <si>
    <t>Łuczak</t>
  </si>
  <si>
    <t>Ziaja</t>
  </si>
  <si>
    <t>Napieraj</t>
  </si>
  <si>
    <t>Nasz BIKE Team</t>
  </si>
  <si>
    <t>Groth</t>
  </si>
  <si>
    <t>flypics.pl</t>
  </si>
  <si>
    <t>Dla Kuby</t>
  </si>
  <si>
    <t>Szydłowski</t>
  </si>
  <si>
    <t>Jaroszewski</t>
  </si>
  <si>
    <t>Deep Forest</t>
  </si>
  <si>
    <t>Kozak</t>
  </si>
  <si>
    <t>InO Trolino</t>
  </si>
  <si>
    <t>Jurjewicz</t>
  </si>
  <si>
    <t>CZŁOWIEK ZNIKĄD</t>
  </si>
  <si>
    <t>Radoła</t>
  </si>
  <si>
    <t>Machtronic</t>
  </si>
  <si>
    <t>Gordon</t>
  </si>
  <si>
    <t>Diana</t>
  </si>
  <si>
    <t>KU AZS WAT Warszawa</t>
  </si>
  <si>
    <t>Gędziorowski</t>
  </si>
  <si>
    <t>Dargacz</t>
  </si>
  <si>
    <t>off-las</t>
  </si>
  <si>
    <t>Matczuk</t>
  </si>
  <si>
    <t>Łyse Charty</t>
  </si>
  <si>
    <t>Wycichowski</t>
  </si>
  <si>
    <t>Łukasz.</t>
  </si>
  <si>
    <t>Krzywda</t>
  </si>
  <si>
    <t>Wasilczyk</t>
  </si>
  <si>
    <t>Bukowski</t>
  </si>
  <si>
    <t>Vector</t>
  </si>
  <si>
    <t>Sieńko</t>
  </si>
  <si>
    <t>Rynkiewicz</t>
  </si>
  <si>
    <t>Dargacze team</t>
  </si>
  <si>
    <t>Marcin.</t>
  </si>
  <si>
    <t>Paweł.</t>
  </si>
  <si>
    <t>Strzelińska</t>
  </si>
  <si>
    <t>Formela</t>
  </si>
  <si>
    <t>Ćwikliński</t>
  </si>
  <si>
    <t>Dobrzański</t>
  </si>
  <si>
    <t>Cywiński</t>
  </si>
  <si>
    <t>Korniszon</t>
  </si>
  <si>
    <t>Plenikowski</t>
  </si>
  <si>
    <t>Modrzyński</t>
  </si>
  <si>
    <t>Puckowski</t>
  </si>
  <si>
    <t>Dobek</t>
  </si>
  <si>
    <t>Pejas</t>
  </si>
  <si>
    <t>Skierka</t>
  </si>
  <si>
    <t>Rehabilitacja Skierka</t>
  </si>
  <si>
    <t>Gabryś</t>
  </si>
  <si>
    <t>Pawel</t>
  </si>
  <si>
    <t>Czajkowski</t>
  </si>
  <si>
    <t>Roziewska</t>
  </si>
  <si>
    <t>Ewelina</t>
  </si>
  <si>
    <t>Lea Group</t>
  </si>
  <si>
    <t>Wróblewska</t>
  </si>
  <si>
    <t>Dworski</t>
  </si>
  <si>
    <t>Ciupa</t>
  </si>
  <si>
    <t>UKS Orientuś</t>
  </si>
  <si>
    <t>Dalasiński</t>
  </si>
  <si>
    <t>Oss</t>
  </si>
  <si>
    <t>IgKiMa</t>
  </si>
  <si>
    <t>Czerny</t>
  </si>
  <si>
    <t>Maleńska</t>
  </si>
  <si>
    <t>Czyż</t>
  </si>
  <si>
    <t>Judyta</t>
  </si>
  <si>
    <t>Apollo</t>
  </si>
  <si>
    <t>Sypuła</t>
  </si>
  <si>
    <t>UNTS Warszawa</t>
  </si>
  <si>
    <t>Gralak</t>
  </si>
  <si>
    <t>DzikaSzprychaTeam</t>
  </si>
  <si>
    <t>Grzenkowicz</t>
  </si>
  <si>
    <t>Ciszkowski</t>
  </si>
  <si>
    <t>15 Pułk Przeciwlotniczy</t>
  </si>
  <si>
    <t>Kuniszyk</t>
  </si>
  <si>
    <t>16 dywizja zmech.</t>
  </si>
  <si>
    <t>Maciaszczyk</t>
  </si>
  <si>
    <t>Henszel</t>
  </si>
  <si>
    <t>Góral Police</t>
  </si>
  <si>
    <t>Ciura</t>
  </si>
  <si>
    <t>H54 200</t>
  </si>
  <si>
    <t>H54 100</t>
  </si>
  <si>
    <t>Goły Jon</t>
  </si>
  <si>
    <t>Supermaraton Kalisz</t>
  </si>
  <si>
    <t>Gołębiewski</t>
  </si>
  <si>
    <t>Asperski</t>
  </si>
  <si>
    <t>Hampelski</t>
  </si>
  <si>
    <t>Majer</t>
  </si>
  <si>
    <t>Świdziński</t>
  </si>
  <si>
    <t>Wojciechowska</t>
  </si>
  <si>
    <t>Azymut</t>
  </si>
  <si>
    <t>Wanatko</t>
  </si>
  <si>
    <t>Nocny Rower</t>
  </si>
  <si>
    <t>Nowacki</t>
  </si>
  <si>
    <t>Borciuch</t>
  </si>
  <si>
    <t>Przyjaciele Konrada</t>
  </si>
  <si>
    <t>Juszczyk</t>
  </si>
  <si>
    <t>Rochowski</t>
  </si>
  <si>
    <t>KS Hades/AR Poznań</t>
  </si>
  <si>
    <t>Dopierała</t>
  </si>
  <si>
    <t>NM</t>
  </si>
  <si>
    <t>ŚmiejaDaniel1982</t>
  </si>
  <si>
    <t>Śmieja Daniel</t>
  </si>
  <si>
    <t>ZadwornyTomasz1982</t>
  </si>
  <si>
    <t>Zadworny Tomasz</t>
  </si>
  <si>
    <t>JakubekKrystian1992</t>
  </si>
  <si>
    <t>Jakubek Krystian</t>
  </si>
  <si>
    <t>KrólikowskiRoman1963</t>
  </si>
  <si>
    <t>Królikowski Roman</t>
  </si>
  <si>
    <t>BanaszkiewiczPiotr1985</t>
  </si>
  <si>
    <t>Banaszkiewicz Piotr</t>
  </si>
  <si>
    <t>SójkaTomasz1963</t>
  </si>
  <si>
    <t>Sójka Tomasz</t>
  </si>
  <si>
    <t>SzawdzinKrzysztof1969</t>
  </si>
  <si>
    <t>Szawdzin Krzysztof</t>
  </si>
  <si>
    <t>FałowskiRafał1970</t>
  </si>
  <si>
    <t>Fałowski Rafał</t>
  </si>
  <si>
    <t>WiktorowskiKrzysztof1954</t>
  </si>
  <si>
    <t>Wiktorowski Krzysztof</t>
  </si>
  <si>
    <t>SadowskiMarek1978</t>
  </si>
  <si>
    <t>Sadowski Marek</t>
  </si>
  <si>
    <t>SenderekŁukasz1977</t>
  </si>
  <si>
    <t>Senderek Łukasz</t>
  </si>
  <si>
    <t>KapustkaWojciech1979</t>
  </si>
  <si>
    <t>Kapustka Wojciech</t>
  </si>
  <si>
    <t>LiszkaGrzegorz1964</t>
  </si>
  <si>
    <t>Liszka Grzegorz</t>
  </si>
  <si>
    <t>RudnickiMariusz1966</t>
  </si>
  <si>
    <t>Rudnicki Mariusz</t>
  </si>
  <si>
    <t>KowalskiKrzystof1963</t>
  </si>
  <si>
    <t>Kowalski Krzystof</t>
  </si>
  <si>
    <t>SmejdaAndrzej1965</t>
  </si>
  <si>
    <t>Smejda Andrzej</t>
  </si>
  <si>
    <t>FormanowskiSławomir1974</t>
  </si>
  <si>
    <t>Formanowski Sławomir</t>
  </si>
  <si>
    <t>TobołaMiron1973</t>
  </si>
  <si>
    <t>Toboła Miron</t>
  </si>
  <si>
    <t>JanikArtur1980</t>
  </si>
  <si>
    <t>Janik Artur</t>
  </si>
  <si>
    <t>StaszewskiDaniel1973</t>
  </si>
  <si>
    <t>Staszewski Daniel</t>
  </si>
  <si>
    <t>BrudłoPaweł1979</t>
  </si>
  <si>
    <t>Brudło Paweł</t>
  </si>
  <si>
    <t>MirowskiŁukasz1986</t>
  </si>
  <si>
    <t>Mirowski Łukasz</t>
  </si>
  <si>
    <t>PachulskiMarek1968</t>
  </si>
  <si>
    <t>Pachulski Marek</t>
  </si>
  <si>
    <t>PachulskiLeszek1967</t>
  </si>
  <si>
    <t>Pachulski Leszek</t>
  </si>
  <si>
    <t>SzumańskiJakub1983</t>
  </si>
  <si>
    <t>Szumański Jakub</t>
  </si>
  <si>
    <t>CecułaKrzysztof1975</t>
  </si>
  <si>
    <t>Cecuła Krzysztof</t>
  </si>
  <si>
    <t>BoberBartłomiej1972</t>
  </si>
  <si>
    <t>Bober Bartłomiej</t>
  </si>
  <si>
    <t>HołdakowskiWojciech1970</t>
  </si>
  <si>
    <t>Hołdakowski Wojciech</t>
  </si>
  <si>
    <t>KowalZbigniew1977</t>
  </si>
  <si>
    <t>Kowal Zbigniew</t>
  </si>
  <si>
    <t>ĆwirkoSławomir1972</t>
  </si>
  <si>
    <t>Ćwirko Sławomir</t>
  </si>
  <si>
    <t>WitkowskiMarcin1969</t>
  </si>
  <si>
    <t>Witkowski Marcin</t>
  </si>
  <si>
    <t>StanekRobert1967</t>
  </si>
  <si>
    <t>Stanek Robert</t>
  </si>
  <si>
    <t>SzajdukPiotr1963</t>
  </si>
  <si>
    <t>Szajduk Piotr</t>
  </si>
  <si>
    <t>Herman-IżyckiLeszek1958</t>
  </si>
  <si>
    <t>Herman-Iżycki Leszek</t>
  </si>
  <si>
    <t>ZawadzkiArtur1970</t>
  </si>
  <si>
    <t>Zawadzki Artur</t>
  </si>
  <si>
    <t>WronaŁukasz1981</t>
  </si>
  <si>
    <t>Wrona Łukasz</t>
  </si>
  <si>
    <t>JaskólskiKonrad1980</t>
  </si>
  <si>
    <t>Jaskólski Konrad</t>
  </si>
  <si>
    <t>KliniewskiMaciej1995</t>
  </si>
  <si>
    <t>Kliniewski Maciej</t>
  </si>
  <si>
    <t>AdamczykJarek1967</t>
  </si>
  <si>
    <t>Adamczyk Jarek</t>
  </si>
  <si>
    <t>NikonowiczAdrian1973</t>
  </si>
  <si>
    <t>Nikonowicz Adrian</t>
  </si>
  <si>
    <t>GłomskiAleksander1988</t>
  </si>
  <si>
    <t>Głomski Aleksander</t>
  </si>
  <si>
    <t>NiewęgłowskiPiotr1976</t>
  </si>
  <si>
    <t>Niewęgłowski Piotr</t>
  </si>
  <si>
    <t>BelicaRobert1979</t>
  </si>
  <si>
    <t>Belica Robert</t>
  </si>
  <si>
    <t>RychlikMichał1978</t>
  </si>
  <si>
    <t>Rychlik Michał</t>
  </si>
  <si>
    <t>RygalskiGrzegorz1974</t>
  </si>
  <si>
    <t>Rygalski Grzegorz</t>
  </si>
  <si>
    <t>StefańskiTomasz1982</t>
  </si>
  <si>
    <t>Stefański Tomasz</t>
  </si>
  <si>
    <t>JańczakWiesław1963</t>
  </si>
  <si>
    <t>Jańczak Wiesław</t>
  </si>
  <si>
    <t>KasierskiPrzemysław1981</t>
  </si>
  <si>
    <t>Kasierski Przemysław</t>
  </si>
  <si>
    <t>CichońPaweł1984</t>
  </si>
  <si>
    <t>Cichoń Paweł</t>
  </si>
  <si>
    <t>GryszkalisMarcin1977</t>
  </si>
  <si>
    <t>Gryszkalis Marcin</t>
  </si>
  <si>
    <t>ŚcibiszJerzy1955</t>
  </si>
  <si>
    <t>Ścibisz Jerzy</t>
  </si>
  <si>
    <t>SzmejdaAndrzej1965</t>
  </si>
  <si>
    <t>Szmejda Andrzej</t>
  </si>
  <si>
    <t>SzopaKrzysztof1986</t>
  </si>
  <si>
    <t>Szopa Krzysztof</t>
  </si>
  <si>
    <t>FilipiukTomasz1974</t>
  </si>
  <si>
    <t>Filipiuk Tomasz</t>
  </si>
  <si>
    <t>MakowiecSławomir1974</t>
  </si>
  <si>
    <t>Makowiec Sławomir</t>
  </si>
  <si>
    <t>NowakMarcin1995</t>
  </si>
  <si>
    <t>Nowak Marcin</t>
  </si>
  <si>
    <t>StanekAsia1969</t>
  </si>
  <si>
    <t>Stanek Asia</t>
  </si>
  <si>
    <t>BlankDanuta1981</t>
  </si>
  <si>
    <t>Blank Danuta</t>
  </si>
  <si>
    <t>PacekKarolina1988</t>
  </si>
  <si>
    <t>Pacek Karolina</t>
  </si>
  <si>
    <t>TruszkowskaKamila1980</t>
  </si>
  <si>
    <t>MarcinkowskaMagdalena1970</t>
  </si>
  <si>
    <t>Marcinkowska Magdalena</t>
  </si>
  <si>
    <t>NowakRemik1972</t>
  </si>
  <si>
    <t>Nowak Remik</t>
  </si>
  <si>
    <t>WieszczeczyńskiKrzysztof1986</t>
  </si>
  <si>
    <t>Wieszczeczyński Krzysztof</t>
  </si>
  <si>
    <t>KoniecznyTomasz1960</t>
  </si>
  <si>
    <t>Konieczny Tomasz</t>
  </si>
  <si>
    <t>RystałKajetan1988</t>
  </si>
  <si>
    <t>Rystał Kajetan</t>
  </si>
  <si>
    <t>PoździkRadosław1978</t>
  </si>
  <si>
    <t>Poździk Radosław</t>
  </si>
  <si>
    <t>MierzwickiKrzysztof1979</t>
  </si>
  <si>
    <t>Mierzwicki Krzysztof</t>
  </si>
  <si>
    <t>WozińskiArtur1989</t>
  </si>
  <si>
    <t>Woziński Artur</t>
  </si>
  <si>
    <t>WiśniewskiAdam1989</t>
  </si>
  <si>
    <t>Wiśniewski Adam</t>
  </si>
  <si>
    <t>SosińskiŁukasz1984</t>
  </si>
  <si>
    <t>Sosiński Łukasz</t>
  </si>
  <si>
    <t>KleszczyńskiDawid1996</t>
  </si>
  <si>
    <t>Kleszczyński Dawid</t>
  </si>
  <si>
    <t>BujakiewiczGabriel1963</t>
  </si>
  <si>
    <t>Bujakiewicz Gabriel</t>
  </si>
  <si>
    <t>SzajdukPiotr1945</t>
  </si>
  <si>
    <t>BeszterdaSebastian1975</t>
  </si>
  <si>
    <t>Beszterda Sebastian</t>
  </si>
  <si>
    <t>KowalskiKrzysztof1963</t>
  </si>
  <si>
    <t>Kowalski Krzysztof</t>
  </si>
  <si>
    <t>MurawskiDominik0</t>
  </si>
  <si>
    <t>Murawski Dominik</t>
  </si>
  <si>
    <t>KucharskiRafał1981</t>
  </si>
  <si>
    <t>Kucharski Rafał</t>
  </si>
  <si>
    <t>JanowskiPaweł1972</t>
  </si>
  <si>
    <t>Janowski Paweł</t>
  </si>
  <si>
    <t>GrudaKonrad1972</t>
  </si>
  <si>
    <t>Gruda Konrad</t>
  </si>
  <si>
    <t>TadeuszMaciej1982</t>
  </si>
  <si>
    <t>Tadeusz Maciej</t>
  </si>
  <si>
    <t>GrajekAndrzej1984</t>
  </si>
  <si>
    <t>Grajek Andrzej</t>
  </si>
  <si>
    <t>WolnySebastian1978</t>
  </si>
  <si>
    <t>Wolny Sebastian</t>
  </si>
  <si>
    <t>OlszańskiPaweł1984</t>
  </si>
  <si>
    <t>Olszański Paweł</t>
  </si>
  <si>
    <t>SzynkarekPaweł1971</t>
  </si>
  <si>
    <t>Szynkarek Paweł</t>
  </si>
  <si>
    <t>CzaplickiPaweł1968</t>
  </si>
  <si>
    <t>Czaplicki Paweł</t>
  </si>
  <si>
    <t>LebiodaMaria1988</t>
  </si>
  <si>
    <t>Lebioda Maria</t>
  </si>
  <si>
    <t>NowackaElżbieta1976</t>
  </si>
  <si>
    <t>Nowacka Elżbieta</t>
  </si>
  <si>
    <t>KoniecznaKrystyna1959</t>
  </si>
  <si>
    <t>Konieczna Krystyna</t>
  </si>
  <si>
    <t>StefaniakKarolina1977</t>
  </si>
  <si>
    <t>Stefaniak Karolina</t>
  </si>
  <si>
    <t>MiedkowskaJoanna1985</t>
  </si>
  <si>
    <t>Miedkowska Joanna</t>
  </si>
  <si>
    <t>KlonowskaJolanta1971</t>
  </si>
  <si>
    <t>Klonowska Jolanta</t>
  </si>
  <si>
    <t>TrafasJoanna1972</t>
  </si>
  <si>
    <t>Trafas Joanna</t>
  </si>
  <si>
    <t>NowickiJacek1973</t>
  </si>
  <si>
    <t>Nowicki Jacek</t>
  </si>
  <si>
    <t>OwczarskiMarcin1978</t>
  </si>
  <si>
    <t>Owczarski Marcin</t>
  </si>
  <si>
    <t>PiwakowskiWojciech1977</t>
  </si>
  <si>
    <t>Piwakowski Wojciech</t>
  </si>
  <si>
    <t>ŁosiewiczMariusz1980</t>
  </si>
  <si>
    <t>Łosiewicz Mariusz</t>
  </si>
  <si>
    <t>PotockiMirosław1969</t>
  </si>
  <si>
    <t>Potocki Mirosław</t>
  </si>
  <si>
    <t>GrabowskiGrzegorz1977</t>
  </si>
  <si>
    <t>Grabowski Grzegorz</t>
  </si>
  <si>
    <t>JankowskiTomasz1967</t>
  </si>
  <si>
    <t>Jankowski Tomasz</t>
  </si>
  <si>
    <t>RóżakMarcin1980</t>
  </si>
  <si>
    <t>Różak Marcin</t>
  </si>
  <si>
    <t>PotyrałaJarosław1982</t>
  </si>
  <si>
    <t>Potyrała Jarosław</t>
  </si>
  <si>
    <t>BallerstadtŁukasz1979</t>
  </si>
  <si>
    <t>Ballerstadt Łukasz</t>
  </si>
  <si>
    <t>PolewkoWaldemar1984</t>
  </si>
  <si>
    <t>Polewko Waldemar</t>
  </si>
  <si>
    <t>BróżWojciech1975</t>
  </si>
  <si>
    <t>Bróż Wojciech</t>
  </si>
  <si>
    <t>JóźwiukPiotr1976</t>
  </si>
  <si>
    <t>Jóźwiuk Piotr</t>
  </si>
  <si>
    <t>KinowskaKatarzyna1982</t>
  </si>
  <si>
    <t>Kinowska Katarzyna</t>
  </si>
  <si>
    <t>BogumiłDariusz1977</t>
  </si>
  <si>
    <t>Bogumił Dariusz</t>
  </si>
  <si>
    <t>WojciechowskiAdam1984</t>
  </si>
  <si>
    <t>Wojciechowski Adam</t>
  </si>
  <si>
    <t>BuciakPiotr1979</t>
  </si>
  <si>
    <t>Buciak Piotr</t>
  </si>
  <si>
    <t>KrasuskiMarcin1972</t>
  </si>
  <si>
    <t>Krasuski Marcin</t>
  </si>
  <si>
    <t>SłomkaPaweł1990</t>
  </si>
  <si>
    <t>Słomka Paweł</t>
  </si>
  <si>
    <t>KędziorekDamian1979</t>
  </si>
  <si>
    <t>Kędziorek Damian</t>
  </si>
  <si>
    <t>RozwadowskiPaweł1968</t>
  </si>
  <si>
    <t>Rozwadowski Paweł</t>
  </si>
  <si>
    <t>OlszewskiŁukasz1976</t>
  </si>
  <si>
    <t>Olszewski Łukasz</t>
  </si>
  <si>
    <t>GębarowskiPiotr1973</t>
  </si>
  <si>
    <t>Gębarowski Piotr</t>
  </si>
  <si>
    <t>DrażanŁukasz1977</t>
  </si>
  <si>
    <t>Drażan Łukasz</t>
  </si>
  <si>
    <t>DuszakArkadiusz1974</t>
  </si>
  <si>
    <t>Duszak Arkadiusz</t>
  </si>
  <si>
    <t>SkorupowskiJacek1966</t>
  </si>
  <si>
    <t>Skorupowski Jacek</t>
  </si>
  <si>
    <t>GasparskiPiotr1982</t>
  </si>
  <si>
    <t>Gasparski Piotr</t>
  </si>
  <si>
    <t>ZawadzkiStanisław1988</t>
  </si>
  <si>
    <t>Zawadzki Stanisław</t>
  </si>
  <si>
    <t>CzubalskiAndrzej1967</t>
  </si>
  <si>
    <t>Czubalski Andrzej</t>
  </si>
  <si>
    <t>CzubalskiRafał2000</t>
  </si>
  <si>
    <t>Czubalski Rafał</t>
  </si>
  <si>
    <t>BoińskiTomasz1981</t>
  </si>
  <si>
    <t>Boiński Tomasz</t>
  </si>
  <si>
    <t>WachtelRally1975</t>
  </si>
  <si>
    <t>Wachtel Rally</t>
  </si>
  <si>
    <t>SkompskaAnna1982</t>
  </si>
  <si>
    <t>Skompska Anna</t>
  </si>
  <si>
    <t>GasparskaAleksandra1980</t>
  </si>
  <si>
    <t>Gasparska Aleksandra</t>
  </si>
  <si>
    <t>KarpaKatarzyna1982</t>
  </si>
  <si>
    <t>Karpa Katarzyna</t>
  </si>
  <si>
    <t>LipińskaKatarzyna1988</t>
  </si>
  <si>
    <t>Lipińska Katarzyna</t>
  </si>
  <si>
    <t>NowińskaRenata1977</t>
  </si>
  <si>
    <t>Nowińska Renata</t>
  </si>
  <si>
    <t>RychlikAnna1983</t>
  </si>
  <si>
    <t>Rychlik Anna</t>
  </si>
  <si>
    <t>CzeczottMałgorzata1973</t>
  </si>
  <si>
    <t>Czeczott Małgorzata</t>
  </si>
  <si>
    <t>MossoczyZbyszek1973</t>
  </si>
  <si>
    <t>Mossoczy Zbyszek</t>
  </si>
  <si>
    <t>PisarekPiotr1969</t>
  </si>
  <si>
    <t>Pisarek Piotr</t>
  </si>
  <si>
    <t>TalandaMateusz1990</t>
  </si>
  <si>
    <t>Talanda Mateusz</t>
  </si>
  <si>
    <t>ZarzyckiPiotr1989</t>
  </si>
  <si>
    <t>Zarzycki Piotr</t>
  </si>
  <si>
    <t>PaszkowskiWojciech1978</t>
  </si>
  <si>
    <t>Paszkowski Wojciech</t>
  </si>
  <si>
    <t>MalickiGrzegorz1976</t>
  </si>
  <si>
    <t>Malicki Grzegorz</t>
  </si>
  <si>
    <t>BedykMichał1986</t>
  </si>
  <si>
    <t>Bedyk Michał</t>
  </si>
  <si>
    <t>CieślickiMateusz1987</t>
  </si>
  <si>
    <t>Cieślicki Mateusz</t>
  </si>
  <si>
    <t>TrzmielewskiRoman1955</t>
  </si>
  <si>
    <t>Trzmielewski Roman</t>
  </si>
  <si>
    <t>KotMaciej1984</t>
  </si>
  <si>
    <t>Kot Maciej</t>
  </si>
  <si>
    <t>TyszkowskiRoman1968</t>
  </si>
  <si>
    <t>Tyszkowski Roman</t>
  </si>
  <si>
    <t>SkowronekMaciej1969</t>
  </si>
  <si>
    <t>Skowronek Maciej</t>
  </si>
  <si>
    <t>CzarnyGrzegorz1984</t>
  </si>
  <si>
    <t>Czarny Grzegorz</t>
  </si>
  <si>
    <t>WalentowskiRadosław1979</t>
  </si>
  <si>
    <t>Walentowski Radosław</t>
  </si>
  <si>
    <t>JakubasPiotr1985</t>
  </si>
  <si>
    <t>Jakubas Piotr</t>
  </si>
  <si>
    <t>JacakAndrzej1986</t>
  </si>
  <si>
    <t>Jacak Andrzej</t>
  </si>
  <si>
    <t>RajdaKrzysztof1976</t>
  </si>
  <si>
    <t>Rajda Krzysztof</t>
  </si>
  <si>
    <t>TrzopMateusz1980</t>
  </si>
  <si>
    <t>Trzop Mateusz</t>
  </si>
  <si>
    <t>KorzecStaszek1978</t>
  </si>
  <si>
    <t>Korzec Staszek</t>
  </si>
  <si>
    <t>KucharczykSeweryn1979</t>
  </si>
  <si>
    <t>Kucharczyk Seweryn</t>
  </si>
  <si>
    <t>KonopińskiMaciek1973</t>
  </si>
  <si>
    <t>Konopiński Maciek</t>
  </si>
  <si>
    <t>TomaszczykLudwik1962</t>
  </si>
  <si>
    <t>Tomaszczyk Ludwik</t>
  </si>
  <si>
    <t>KidońJanusz1969</t>
  </si>
  <si>
    <t>Kidoń Janusz</t>
  </si>
  <si>
    <t>KurzawaBogdan1965</t>
  </si>
  <si>
    <t>Kurzawa Bogdan</t>
  </si>
  <si>
    <t>JelińskiTomasz1982</t>
  </si>
  <si>
    <t>Jeliński Tomasz</t>
  </si>
  <si>
    <t>BorgiełMarek1993</t>
  </si>
  <si>
    <t>Borgieł Marek</t>
  </si>
  <si>
    <t>KaweckiDariusz1971</t>
  </si>
  <si>
    <t>Kawecki Dariusz</t>
  </si>
  <si>
    <t>CzarnyBasia1982</t>
  </si>
  <si>
    <t>Czarny Basia</t>
  </si>
  <si>
    <t>AdamczykEwa1975</t>
  </si>
  <si>
    <t>Adamczyk Ewa</t>
  </si>
  <si>
    <t>LabutMaria1977</t>
  </si>
  <si>
    <t>Labut Maria</t>
  </si>
  <si>
    <t>KosmalaMonika1978</t>
  </si>
  <si>
    <t>Kosmala Monika</t>
  </si>
  <si>
    <t>BosackaMarzena0</t>
  </si>
  <si>
    <t>Bosacka Marzena</t>
  </si>
  <si>
    <t>GruszczyńskaMariola0</t>
  </si>
  <si>
    <t>Gruszczyńska Mariola</t>
  </si>
  <si>
    <t>MatuszewskaAnna0</t>
  </si>
  <si>
    <t>Matuszewska Anna</t>
  </si>
  <si>
    <t>GrabowskaOlga0</t>
  </si>
  <si>
    <t>Grabowska Olga</t>
  </si>
  <si>
    <t>WiśniewskiKrzysztof1964</t>
  </si>
  <si>
    <t>Wiśniewski Krzysztof</t>
  </si>
  <si>
    <t>DawidziakJarosław1971</t>
  </si>
  <si>
    <t>Dawidziak Jarosław</t>
  </si>
  <si>
    <t>HoffmannMateusz1991</t>
  </si>
  <si>
    <t>Hoffmann Mateusz</t>
  </si>
  <si>
    <t>RajewskiBartosz0</t>
  </si>
  <si>
    <t>Rajewski Bartosz</t>
  </si>
  <si>
    <t>BenamerAdam0</t>
  </si>
  <si>
    <t>Benamer Adam</t>
  </si>
  <si>
    <t>SawickiŁukasz0</t>
  </si>
  <si>
    <t>Sawicki Łukasz</t>
  </si>
  <si>
    <t>UmyszkiewiczAdrian0</t>
  </si>
  <si>
    <t>Umyszkiewicz Adrian</t>
  </si>
  <si>
    <t>GrychowskiRadosław0</t>
  </si>
  <si>
    <t>Grychowski Radosław</t>
  </si>
  <si>
    <t>CzyżewskiTomasz0</t>
  </si>
  <si>
    <t>Czyżewski Tomasz</t>
  </si>
  <si>
    <t>ZbierskiMaciej0</t>
  </si>
  <si>
    <t>Zbierski Maciej</t>
  </si>
  <si>
    <t>MaćkowiakWojtek0</t>
  </si>
  <si>
    <t>Maćkowiak Wojtek</t>
  </si>
  <si>
    <t>SobkówBłażej0</t>
  </si>
  <si>
    <t>Sobków Błażej</t>
  </si>
  <si>
    <t>SzuwalskiJacek0</t>
  </si>
  <si>
    <t>Szuwalski Jacek</t>
  </si>
  <si>
    <t>StawskiBartosz0</t>
  </si>
  <si>
    <t>Stawski Bartosz</t>
  </si>
  <si>
    <t>WardaJarosław1958</t>
  </si>
  <si>
    <t>Warda Jarosław</t>
  </si>
  <si>
    <t>MarciniukRafał1983</t>
  </si>
  <si>
    <t>Marciniuk Rafał</t>
  </si>
  <si>
    <t>MarciniukAdam1956</t>
  </si>
  <si>
    <t>Marciniuk Adam</t>
  </si>
  <si>
    <t>RuchlickiStanisław1983</t>
  </si>
  <si>
    <t>Ruchlicki Stanisław</t>
  </si>
  <si>
    <t>GrześTomasz1974</t>
  </si>
  <si>
    <t>Grześ Tomasz</t>
  </si>
  <si>
    <t>WalińskiMikołaj1978</t>
  </si>
  <si>
    <t>Waliński Mikołaj</t>
  </si>
  <si>
    <t>MajewskiMarek1979</t>
  </si>
  <si>
    <t>Majewski Marek</t>
  </si>
  <si>
    <t>JędrusikRafał1975</t>
  </si>
  <si>
    <t>Jędrusik Rafał</t>
  </si>
  <si>
    <t>LarczyńskiTomasz1983</t>
  </si>
  <si>
    <t>Larczyński Tomasz</t>
  </si>
  <si>
    <t>ChomickiAdrian1984</t>
  </si>
  <si>
    <t>Chomicki Adrian</t>
  </si>
  <si>
    <t>CiesielskiWitold1973</t>
  </si>
  <si>
    <t>Ciesielski Witold</t>
  </si>
  <si>
    <t>MiśkiewiczMarcin1979</t>
  </si>
  <si>
    <t>Miśkiewicz Marcin</t>
  </si>
  <si>
    <t>GrundkowskiJacek1982</t>
  </si>
  <si>
    <t>Grundkowski Jacek</t>
  </si>
  <si>
    <t>ZacharaStefan1981</t>
  </si>
  <si>
    <t>Zachara Stefan</t>
  </si>
  <si>
    <t>KryszewskiWojciech1971</t>
  </si>
  <si>
    <t>Kryszewski Wojciech</t>
  </si>
  <si>
    <t>BożyczkoMariusz1973</t>
  </si>
  <si>
    <t>Bożyczko Mariusz</t>
  </si>
  <si>
    <t>DzichAndrzej1971</t>
  </si>
  <si>
    <t>Dzich Andrzej</t>
  </si>
  <si>
    <t>KoperskiPiotr1971</t>
  </si>
  <si>
    <t>Koperski Piotr</t>
  </si>
  <si>
    <t>KostrzewaJacek1971</t>
  </si>
  <si>
    <t>Kostrzewa Jacek</t>
  </si>
  <si>
    <t>SkowronekGrzegorz1980</t>
  </si>
  <si>
    <t>Skowronek Grzegorz</t>
  </si>
  <si>
    <t>WicaMarcin1992</t>
  </si>
  <si>
    <t>Wica Marcin</t>
  </si>
  <si>
    <t>RzepeckiDariusz1962</t>
  </si>
  <si>
    <t>Rzepecki Dariusz</t>
  </si>
  <si>
    <t>GrundkowskiLesław1952</t>
  </si>
  <si>
    <t>Grundkowski Lesław</t>
  </si>
  <si>
    <t>BrzezińskiMaciej1975</t>
  </si>
  <si>
    <t>Brzeziński Maciej</t>
  </si>
  <si>
    <t>FlisikowskiZdzisław1974</t>
  </si>
  <si>
    <t>Flisikowski Zdzisław</t>
  </si>
  <si>
    <t>WiercińskiBartosz1973</t>
  </si>
  <si>
    <t>Wierciński Bartosz</t>
  </si>
  <si>
    <t>MarcinkiewiczMariusz1968</t>
  </si>
  <si>
    <t>Marcinkiewicz Mariusz</t>
  </si>
  <si>
    <t>WereckiMarcin1981</t>
  </si>
  <si>
    <t>Werecki Marcin</t>
  </si>
  <si>
    <t>DunowskiPrzemysław1972</t>
  </si>
  <si>
    <t>Dunowski Przemysław</t>
  </si>
  <si>
    <t>WoźniakJacek1968</t>
  </si>
  <si>
    <t>Woźniak Jacek</t>
  </si>
  <si>
    <t>WodzińskiMarek1971</t>
  </si>
  <si>
    <t>Wodziński Marek</t>
  </si>
  <si>
    <t>RedlarskiMarek1951</t>
  </si>
  <si>
    <t>Redlarski Marek</t>
  </si>
  <si>
    <t>WinekTomasz1966</t>
  </si>
  <si>
    <t>Winek Tomasz</t>
  </si>
  <si>
    <t>KuniniecMichał1972</t>
  </si>
  <si>
    <t>Kuniniec Michał</t>
  </si>
  <si>
    <t>BramowiczRafał1983</t>
  </si>
  <si>
    <t>Bramowicz Rafał</t>
  </si>
  <si>
    <t>SielskiKarol1981</t>
  </si>
  <si>
    <t>Sielski Karol</t>
  </si>
  <si>
    <t>PieniążekAndrzej1982</t>
  </si>
  <si>
    <t>Pieniążek Andrzej</t>
  </si>
  <si>
    <t>WodzińskiGrzegorz1976</t>
  </si>
  <si>
    <t>Wodziński Grzegorz</t>
  </si>
  <si>
    <t>SkolimowskiWaldemar1970</t>
  </si>
  <si>
    <t>Skolimowski Waldemar</t>
  </si>
  <si>
    <t>KalinowskiAndrzej1970</t>
  </si>
  <si>
    <t>Kalinowski Andrzej</t>
  </si>
  <si>
    <t>PaszkowskiArkadiusz1975</t>
  </si>
  <si>
    <t>Paszkowski Arkadiusz</t>
  </si>
  <si>
    <t>BońkowskiJarosław1962</t>
  </si>
  <si>
    <t>Bońkowski Jarosław</t>
  </si>
  <si>
    <t>StępieńWojciech1965</t>
  </si>
  <si>
    <t>Stępień Wojciech</t>
  </si>
  <si>
    <t>PiątkowskiZbigniew1958</t>
  </si>
  <si>
    <t>Piątkowski Zbigniew</t>
  </si>
  <si>
    <t>WrześniewskiWaldemar1964</t>
  </si>
  <si>
    <t>Wrześniewski Waldemar</t>
  </si>
  <si>
    <t>KwiatkowskiKrzysztof1969</t>
  </si>
  <si>
    <t>Kwiatkowski Krzysztof</t>
  </si>
  <si>
    <t>MyślakMateusz1991</t>
  </si>
  <si>
    <t>Myślak Mateusz</t>
  </si>
  <si>
    <t>GojtowskiTomasz1987</t>
  </si>
  <si>
    <t>Gojtowski Tomasz</t>
  </si>
  <si>
    <t>KuczkowskiBartosz1984</t>
  </si>
  <si>
    <t>Kuczkowski Bartosz</t>
  </si>
  <si>
    <t>BagińskiOlgierd1971</t>
  </si>
  <si>
    <t>Bagiński Olgierd</t>
  </si>
  <si>
    <t>TomaszewskiMarcin1974</t>
  </si>
  <si>
    <t>Tomaszewski Marcin</t>
  </si>
  <si>
    <t>SobczakRobert1960</t>
  </si>
  <si>
    <t>Sobczak Robert</t>
  </si>
  <si>
    <t>RutkaRadoslaw1976</t>
  </si>
  <si>
    <t>Rutka Radoslaw</t>
  </si>
  <si>
    <t>DzidoKarol1986</t>
  </si>
  <si>
    <t>Dzido Karol</t>
  </si>
  <si>
    <t>ZalewskiMarcin1975</t>
  </si>
  <si>
    <t>Zalewski Marcin</t>
  </si>
  <si>
    <t>KulkaJan1982</t>
  </si>
  <si>
    <t>Kulka Jan</t>
  </si>
  <si>
    <t>LisLaura1992</t>
  </si>
  <si>
    <t>Lis Laura</t>
  </si>
  <si>
    <t>ZielińskaJadwiga Barbara1972</t>
  </si>
  <si>
    <t>Zielińska Jadwiga Barbara</t>
  </si>
  <si>
    <t>DunowskaIlona1973</t>
  </si>
  <si>
    <t>Dunowska Ilona</t>
  </si>
  <si>
    <t>LasockaElżbieta1980</t>
  </si>
  <si>
    <t>Lasocka Elżbieta</t>
  </si>
  <si>
    <t>PotockiRobert1974</t>
  </si>
  <si>
    <t>Potocki Robert</t>
  </si>
  <si>
    <t>LiczywekAndrzej1979</t>
  </si>
  <si>
    <t>Liczywek Andrzej</t>
  </si>
  <si>
    <t>RadelskiZdzisław1960</t>
  </si>
  <si>
    <t>Radelski Zdzisław</t>
  </si>
  <si>
    <t>KlucznikJarek1983</t>
  </si>
  <si>
    <t>Klucznik Jarek</t>
  </si>
  <si>
    <t>ZłomańczukMichał1981</t>
  </si>
  <si>
    <t>Złomańczuk Michał</t>
  </si>
  <si>
    <t>KotkowskiKamil1990</t>
  </si>
  <si>
    <t>Kotkowski Kamil</t>
  </si>
  <si>
    <t>WysockiMaciej1990</t>
  </si>
  <si>
    <t>Wysocki Maciej</t>
  </si>
  <si>
    <t>BorkoRyszard1971</t>
  </si>
  <si>
    <t>Borko Ryszard</t>
  </si>
  <si>
    <t>SemschArtur1962</t>
  </si>
  <si>
    <t>Semsch Artur</t>
  </si>
  <si>
    <t>PolaszJacek1968</t>
  </si>
  <si>
    <t>Polasz Jacek</t>
  </si>
  <si>
    <t>SawonKrzysztof1963</t>
  </si>
  <si>
    <t>Sawon Krzysztof</t>
  </si>
  <si>
    <t>LipińskiTomasz1975</t>
  </si>
  <si>
    <t>Lipiński Tomasz</t>
  </si>
  <si>
    <t>PachulskiJarosław1964</t>
  </si>
  <si>
    <t>Pachulski Jarosław</t>
  </si>
  <si>
    <t>BielennyPaweł1977</t>
  </si>
  <si>
    <t>Bielenny Paweł</t>
  </si>
  <si>
    <t>BłajetKuba1981</t>
  </si>
  <si>
    <t>Błajet Kuba</t>
  </si>
  <si>
    <t>FlorekPrzemysław1978</t>
  </si>
  <si>
    <t>Florek Przemysław</t>
  </si>
  <si>
    <t>RoszkowskiMichał1976</t>
  </si>
  <si>
    <t>Roszkowski Michał</t>
  </si>
  <si>
    <t>FerdekPrzemek1974</t>
  </si>
  <si>
    <t>Ferdek Przemek</t>
  </si>
  <si>
    <t>DudaRobert1979</t>
  </si>
  <si>
    <t>Duda Robert</t>
  </si>
  <si>
    <t>DębskiBartosz1976</t>
  </si>
  <si>
    <t>Dębski Bartosz</t>
  </si>
  <si>
    <t>LaskowskiRadosław1974</t>
  </si>
  <si>
    <t>Laskowski Radosław</t>
  </si>
  <si>
    <t>OglęckiMichał1977</t>
  </si>
  <si>
    <t>Oglęcki Michał</t>
  </si>
  <si>
    <t>ŚlósarczykMaciej1979</t>
  </si>
  <si>
    <t>Ślósarczyk Maciej</t>
  </si>
  <si>
    <t>PrabuckiRafał1989</t>
  </si>
  <si>
    <t>Prabucki Rafał</t>
  </si>
  <si>
    <t>JarosiewiczRadosław1976</t>
  </si>
  <si>
    <t>Jarosiewicz Radosław</t>
  </si>
  <si>
    <t>KulwikowskiMichał1979</t>
  </si>
  <si>
    <t>Kulwikowski Michał</t>
  </si>
  <si>
    <t>LegatLeszek1979</t>
  </si>
  <si>
    <t>Legat Leszek</t>
  </si>
  <si>
    <t>PogorzelskiTomek1990</t>
  </si>
  <si>
    <t>Pogorzelski Tomek</t>
  </si>
  <si>
    <t>PogorzelskiDaniel1986</t>
  </si>
  <si>
    <t>Pogorzelski Daniel</t>
  </si>
  <si>
    <t>PogorzelskiDarek1969</t>
  </si>
  <si>
    <t>Pogorzelski Darek</t>
  </si>
  <si>
    <t>KorsakDariusz1962</t>
  </si>
  <si>
    <t>Korsak Dariusz</t>
  </si>
  <si>
    <t>JankowskiMaciej1976</t>
  </si>
  <si>
    <t>Jankowski Maciej</t>
  </si>
  <si>
    <t>StaniszewskiBartosz1975</t>
  </si>
  <si>
    <t>Staniszewski Bartosz</t>
  </si>
  <si>
    <t>HalamusRobert1970</t>
  </si>
  <si>
    <t>Halamus Robert</t>
  </si>
  <si>
    <t>StencelKrystian1987</t>
  </si>
  <si>
    <t>Stencel Krystian</t>
  </si>
  <si>
    <t>KlainJan1999</t>
  </si>
  <si>
    <t>Klain Jan</t>
  </si>
  <si>
    <t>HołodMateusz1987</t>
  </si>
  <si>
    <t>Hołod Mateusz</t>
  </si>
  <si>
    <t>CieślińskiGrzegorz1972</t>
  </si>
  <si>
    <t>Cieśliński Grzegorz</t>
  </si>
  <si>
    <t>SzyngwelskiKrzysztof1984</t>
  </si>
  <si>
    <t>Szyngwelski Krzysztof</t>
  </si>
  <si>
    <t>NowiszJarosław1976</t>
  </si>
  <si>
    <t>Nowisz Jarosław</t>
  </si>
  <si>
    <t>KamykMarcin1976</t>
  </si>
  <si>
    <t>Kamyk Marcin</t>
  </si>
  <si>
    <t>StolarskiŁukasz1991</t>
  </si>
  <si>
    <t>Stolarski Łukasz</t>
  </si>
  <si>
    <t>BabulaKonrad1992</t>
  </si>
  <si>
    <t>Babula Konrad</t>
  </si>
  <si>
    <t>BowarPiotr1977</t>
  </si>
  <si>
    <t>Bowar Piotr</t>
  </si>
  <si>
    <t>KwarcianyRafał1978</t>
  </si>
  <si>
    <t>Kwarciany Rafał</t>
  </si>
  <si>
    <t>PieciukiewiczPaweł1983</t>
  </si>
  <si>
    <t>Pieciukiewicz Paweł</t>
  </si>
  <si>
    <t>PopczykTomasz1975</t>
  </si>
  <si>
    <t>Popczyk Tomasz</t>
  </si>
  <si>
    <t>DadasiewiczAdam1977</t>
  </si>
  <si>
    <t>Dadasiewicz Adam</t>
  </si>
  <si>
    <t>MuńkoŁukasz1995</t>
  </si>
  <si>
    <t>Muńko Łukasz</t>
  </si>
  <si>
    <t>MuńkoSzymon1989</t>
  </si>
  <si>
    <t>Muńko Szymon</t>
  </si>
  <si>
    <t>PrażyńskiMichał1973</t>
  </si>
  <si>
    <t>Prażyński Michał</t>
  </si>
  <si>
    <t>ŚwiątkiewiczGrzegorz1964</t>
  </si>
  <si>
    <t>Świątkiewicz Grzegorz</t>
  </si>
  <si>
    <t>ŚwiątkiewiczJerzy1962</t>
  </si>
  <si>
    <t>Świątkiewicz Jerzy</t>
  </si>
  <si>
    <t>CisońMateusz1982</t>
  </si>
  <si>
    <t>Cisoń Mateusz</t>
  </si>
  <si>
    <t>SitekTomasz1978</t>
  </si>
  <si>
    <t>Sitek Tomasz</t>
  </si>
  <si>
    <t>ChylakPaweł1984</t>
  </si>
  <si>
    <t>Chylak Paweł</t>
  </si>
  <si>
    <t>PriebeJakub1984</t>
  </si>
  <si>
    <t>Priebe Jakub</t>
  </si>
  <si>
    <t>SawickiKrzysztof1955</t>
  </si>
  <si>
    <t>Sawicki Krzysztof</t>
  </si>
  <si>
    <t>KałkaTadeusz1955</t>
  </si>
  <si>
    <t>Kałka Tadeusz</t>
  </si>
  <si>
    <t>MłyńskiMariusz1973</t>
  </si>
  <si>
    <t>Młyński Mariusz</t>
  </si>
  <si>
    <t>KlainZbigniew1960</t>
  </si>
  <si>
    <t>Klain Zbigniew</t>
  </si>
  <si>
    <t>GołąbAleksander1978</t>
  </si>
  <si>
    <t>Gołąb Aleksander</t>
  </si>
  <si>
    <t>SorokaAdam1978</t>
  </si>
  <si>
    <t>Soroka Adam</t>
  </si>
  <si>
    <t>ManistaPaweł1983</t>
  </si>
  <si>
    <t>Manista Paweł</t>
  </si>
  <si>
    <t>GraczykRafał1973</t>
  </si>
  <si>
    <t>Graczyk Rafał</t>
  </si>
  <si>
    <t>SiemieniecRobert1984</t>
  </si>
  <si>
    <t>Siemieniec Robert</t>
  </si>
  <si>
    <t>KwietniakTomasz1986</t>
  </si>
  <si>
    <t>Kwietniak Tomasz</t>
  </si>
  <si>
    <t>DomarusBronisław1958</t>
  </si>
  <si>
    <t>Domarus Bronisław</t>
  </si>
  <si>
    <t>TargoszMarek1977</t>
  </si>
  <si>
    <t>Targosz Marek</t>
  </si>
  <si>
    <t>CiskowskiPiotr1982</t>
  </si>
  <si>
    <t>Ciskowski Piotr</t>
  </si>
  <si>
    <t>WasilewskiKrzysztof1975</t>
  </si>
  <si>
    <t>Wasilewski Krzysztof</t>
  </si>
  <si>
    <t>BanachewiczDariusz1965</t>
  </si>
  <si>
    <t>Banachewicz Dariusz</t>
  </si>
  <si>
    <t>BanachewiczGrzegorz1963</t>
  </si>
  <si>
    <t>Banachewicz Grzegorz</t>
  </si>
  <si>
    <t>LisowskiAdam1975</t>
  </si>
  <si>
    <t>Lisowski Adam</t>
  </si>
  <si>
    <t>KunstetterAndrzej1962</t>
  </si>
  <si>
    <t>Kunstetter Andrzej</t>
  </si>
  <si>
    <t>WalczykMarcin1978</t>
  </si>
  <si>
    <t>Walczyk Marcin</t>
  </si>
  <si>
    <t>CeynowaJakub1988</t>
  </si>
  <si>
    <t>Ceynowa Jakub</t>
  </si>
  <si>
    <t>CzajkaJarosław1976</t>
  </si>
  <si>
    <t>Czajka Jarosław</t>
  </si>
  <si>
    <t>MaliszewskiKarol1985</t>
  </si>
  <si>
    <t>Maliszewski Karol</t>
  </si>
  <si>
    <t>GizelaMichał1980</t>
  </si>
  <si>
    <t>Gizela Michał</t>
  </si>
  <si>
    <t>MaciakKrzysztof1978</t>
  </si>
  <si>
    <t>Maciak Krzysztof</t>
  </si>
  <si>
    <t>SzottLeszek1981</t>
  </si>
  <si>
    <t>Szott Leszek</t>
  </si>
  <si>
    <t>KaraśTomasz1971</t>
  </si>
  <si>
    <t>Karaś Tomasz</t>
  </si>
  <si>
    <t>PrażanowskiMariusz1971</t>
  </si>
  <si>
    <t>Prażanowski Mariusz</t>
  </si>
  <si>
    <t>StefanowiczBogusław1964</t>
  </si>
  <si>
    <t>Stefanowicz Bogusław</t>
  </si>
  <si>
    <t>KaczmarczykLeszek1964</t>
  </si>
  <si>
    <t>Kaczmarczyk Leszek</t>
  </si>
  <si>
    <t>UrbanikTomasz1985</t>
  </si>
  <si>
    <t>Urbanik Tomasz</t>
  </si>
  <si>
    <t>KomorowskiMaciej1970</t>
  </si>
  <si>
    <t>Komorowski Maciej</t>
  </si>
  <si>
    <t>KochanowiczKrzysztof1978</t>
  </si>
  <si>
    <t>Kochanowicz Krzysztof</t>
  </si>
  <si>
    <t>KustuszKrzysztof1989</t>
  </si>
  <si>
    <t>Kustusz Krzysztof</t>
  </si>
  <si>
    <t>TomaszewskiPiotr1983</t>
  </si>
  <si>
    <t>Tomaszewski Piotr</t>
  </si>
  <si>
    <t>JaworskiŁukasz1991</t>
  </si>
  <si>
    <t>Jaworski Łukasz</t>
  </si>
  <si>
    <t>MikołajczykMikołaj1988</t>
  </si>
  <si>
    <t>Mikołajczyk Mikołaj</t>
  </si>
  <si>
    <t>SpruttaDamian1980</t>
  </si>
  <si>
    <t>Sprutta Damian</t>
  </si>
  <si>
    <t>OgryczakTomasz1971</t>
  </si>
  <si>
    <t>Ogryczak Tomasz</t>
  </si>
  <si>
    <t>KonopkaŁukasz1989</t>
  </si>
  <si>
    <t>Konopka Łukasz</t>
  </si>
  <si>
    <t>KowalewskiJakub1975</t>
  </si>
  <si>
    <t>Kowalewski Jakub</t>
  </si>
  <si>
    <t>SprengelDaniel1985</t>
  </si>
  <si>
    <t>Sprengel Daniel</t>
  </si>
  <si>
    <t>SpeinaSylwester1969</t>
  </si>
  <si>
    <t>Speina Sylwester</t>
  </si>
  <si>
    <t>TessarRomuald Henryk1974</t>
  </si>
  <si>
    <t>Tessar Romuald Henryk</t>
  </si>
  <si>
    <t>BenasiewiczMarek1954</t>
  </si>
  <si>
    <t>Benasiewicz Marek</t>
  </si>
  <si>
    <t>KoszewskiŁukasz1976</t>
  </si>
  <si>
    <t>Koszewski Łukasz</t>
  </si>
  <si>
    <t>TempczykJacek1982</t>
  </si>
  <si>
    <t>Tempczyk Jacek</t>
  </si>
  <si>
    <t>MiotkSzymon1978</t>
  </si>
  <si>
    <t>Miotk Szymon</t>
  </si>
  <si>
    <t>GostomskiBorys1978</t>
  </si>
  <si>
    <t>Gostomski Borys</t>
  </si>
  <si>
    <t>WawrzyniakTomek1987</t>
  </si>
  <si>
    <t>Wawrzyniak Tomek</t>
  </si>
  <si>
    <t>RybakowskiDarek1975</t>
  </si>
  <si>
    <t>Rybakowski Darek</t>
  </si>
  <si>
    <t>PopekMarcin1976</t>
  </si>
  <si>
    <t>Popek Marcin</t>
  </si>
  <si>
    <t>BurkiciakMarcin1972</t>
  </si>
  <si>
    <t>Burkiciak Marcin</t>
  </si>
  <si>
    <t>MikołajczykPrzemysław1962</t>
  </si>
  <si>
    <t>Mikołajczyk Przemysław</t>
  </si>
  <si>
    <t>LuksKrzysztof1978</t>
  </si>
  <si>
    <t>Luks Krzysztof</t>
  </si>
  <si>
    <t>WejherSławomir1981</t>
  </si>
  <si>
    <t>Wejher Sławomir</t>
  </si>
  <si>
    <t>MorawskiMikołaj1975</t>
  </si>
  <si>
    <t>Morawski Mikołaj</t>
  </si>
  <si>
    <t>GatzkeMateusz1989</t>
  </si>
  <si>
    <t>Gatzke Mateusz</t>
  </si>
  <si>
    <t>WitaszewskiKrzysztof1978</t>
  </si>
  <si>
    <t>Witaszewski Krzysztof</t>
  </si>
  <si>
    <t>JacewiczKarol1980</t>
  </si>
  <si>
    <t>Jacewicz Karol</t>
  </si>
  <si>
    <t>AnszpergerMarcin1982</t>
  </si>
  <si>
    <t>Anszperger Marcin</t>
  </si>
  <si>
    <t>WitaszewskiMarek1973</t>
  </si>
  <si>
    <t>Witaszewski Marek</t>
  </si>
  <si>
    <t>TrzynskiMarek1983</t>
  </si>
  <si>
    <t>Trzynski Marek</t>
  </si>
  <si>
    <t>TrzcińskiTomasz1973</t>
  </si>
  <si>
    <t>Trzciński Tomasz</t>
  </si>
  <si>
    <t>TrzcińskiDawid1983</t>
  </si>
  <si>
    <t>Trzciński Dawid</t>
  </si>
  <si>
    <t>SamociukMateusz1989</t>
  </si>
  <si>
    <t>Samociuk Mateusz</t>
  </si>
  <si>
    <t>ŁaszkiewiczMarcin1973</t>
  </si>
  <si>
    <t>Łaszkiewicz Marcin</t>
  </si>
  <si>
    <t>FilipczakSławomir1962</t>
  </si>
  <si>
    <t>Filipczak Sławomir</t>
  </si>
  <si>
    <t>PukaKamil1985</t>
  </si>
  <si>
    <t>Puka Kamil</t>
  </si>
  <si>
    <t>SudolskiWojciech1959</t>
  </si>
  <si>
    <t>Sudolski Wojciech</t>
  </si>
  <si>
    <t>DejaDawid1976</t>
  </si>
  <si>
    <t>Deja Dawid</t>
  </si>
  <si>
    <t>SoleckiKrzysztof1970</t>
  </si>
  <si>
    <t>Solecki Krzysztof</t>
  </si>
  <si>
    <t>NadolnyLech1954</t>
  </si>
  <si>
    <t>Nadolny Lech</t>
  </si>
  <si>
    <t>KaczorowskiDamian1996</t>
  </si>
  <si>
    <t>Kaczorowski Damian</t>
  </si>
  <si>
    <t>SzymkunDariusz1962</t>
  </si>
  <si>
    <t>Szymkun Dariusz</t>
  </si>
  <si>
    <t>PogorzelskiWojciech1981</t>
  </si>
  <si>
    <t>Pogorzelski Wojciech</t>
  </si>
  <si>
    <t>SzymkunMarek1992</t>
  </si>
  <si>
    <t>Szymkun Marek</t>
  </si>
  <si>
    <t>SiwekŁukasz1983</t>
  </si>
  <si>
    <t>Siwek Łukasz</t>
  </si>
  <si>
    <t>DobeckiSebastian1974</t>
  </si>
  <si>
    <t>Dobecki Sebastian</t>
  </si>
  <si>
    <t>GolembkaKarol1971</t>
  </si>
  <si>
    <t>Golembka Karol</t>
  </si>
  <si>
    <t>SzkudlarzMaciej1964</t>
  </si>
  <si>
    <t>Szkudlarz Maciej</t>
  </si>
  <si>
    <t>JankowskiMariusz1968</t>
  </si>
  <si>
    <t>Jankowski Mariusz</t>
  </si>
  <si>
    <t>WulczyńskiZbigniew1969</t>
  </si>
  <si>
    <t>Wulczyński Zbigniew</t>
  </si>
  <si>
    <t>JarosiewiczMałgorzata1979</t>
  </si>
  <si>
    <t>Jarosiewicz Małgorzata</t>
  </si>
  <si>
    <t>ZabolewiczAgata1983</t>
  </si>
  <si>
    <t>Zabolewicz Agata</t>
  </si>
  <si>
    <t>MarcinkiewiczAlicja1987</t>
  </si>
  <si>
    <t>Marcinkiewicz Alicja</t>
  </si>
  <si>
    <t>OlszewskaBarbara1990</t>
  </si>
  <si>
    <t>Olszewska Barbara</t>
  </si>
  <si>
    <t>TopolskaDorota1978</t>
  </si>
  <si>
    <t>Topolska Dorota</t>
  </si>
  <si>
    <t>SzałłaAnna1983</t>
  </si>
  <si>
    <t>Szałła Anna</t>
  </si>
  <si>
    <t>BernaszukMonika1986</t>
  </si>
  <si>
    <t>Bernaszuk Monika</t>
  </si>
  <si>
    <t>PułkowskaAlicja1976</t>
  </si>
  <si>
    <t>Pułkowska Alicja</t>
  </si>
  <si>
    <t>KunatMonika1987</t>
  </si>
  <si>
    <t>Kunat Monika</t>
  </si>
  <si>
    <t>KomorowskaAlicja2000</t>
  </si>
  <si>
    <t>Komorowska Alicja</t>
  </si>
  <si>
    <t>PolejowskaAnna1979</t>
  </si>
  <si>
    <t>Polejowska Anna</t>
  </si>
  <si>
    <t>ŁaszkiewiczJulia1973</t>
  </si>
  <si>
    <t>Łaszkiewicz Julia</t>
  </si>
  <si>
    <t>WitaszewskaKatarzyna1977</t>
  </si>
  <si>
    <t>Witaszewska Katarzyna</t>
  </si>
  <si>
    <t>Jabłońska-NabayaogoEwa1973</t>
  </si>
  <si>
    <t>Jabłońska-Nabayaogo Ewa</t>
  </si>
  <si>
    <t>PogorzelskaAleksandra1978</t>
  </si>
  <si>
    <t>Pogorzelska Aleksandra</t>
  </si>
  <si>
    <t>KielakSławomir1972</t>
  </si>
  <si>
    <t>Kielak Sławomir</t>
  </si>
  <si>
    <t>KielakHubert1996</t>
  </si>
  <si>
    <t>Kielak Hubert</t>
  </si>
  <si>
    <t>KielakIgor1999</t>
  </si>
  <si>
    <t>Kielak Igor</t>
  </si>
  <si>
    <t>DrabikJacek1979</t>
  </si>
  <si>
    <t>Drabik Jacek</t>
  </si>
  <si>
    <t>SiemieniukKrzysztof1979</t>
  </si>
  <si>
    <t>Siemieniuk Krzysztof</t>
  </si>
  <si>
    <t>BiolikGrzegorz1976</t>
  </si>
  <si>
    <t>Biolik Grzegorz</t>
  </si>
  <si>
    <t>BasterPrzemysław1978</t>
  </si>
  <si>
    <t>Baster Przemysław</t>
  </si>
  <si>
    <t>TrzeciakiewiczMarcin1978</t>
  </si>
  <si>
    <t>Trzeciakiewicz Marcin</t>
  </si>
  <si>
    <t>BiolikAgnieszka1977</t>
  </si>
  <si>
    <t>Biolik Agnieszka</t>
  </si>
  <si>
    <t>TobołaMiton1973</t>
  </si>
  <si>
    <t>Toboła Miton</t>
  </si>
  <si>
    <t>WozinskiArtur1989</t>
  </si>
  <si>
    <t>Wozinski Artur</t>
  </si>
  <si>
    <t>DubajMaciej0</t>
  </si>
  <si>
    <t>Dubaj Maciej</t>
  </si>
  <si>
    <t>MotykaJacek0</t>
  </si>
  <si>
    <t>Motyka Jacek</t>
  </si>
  <si>
    <t>JędruszczakDariusz0</t>
  </si>
  <si>
    <t>Jędruszczak Dariusz</t>
  </si>
  <si>
    <t>SkotnickiKrzysztof0</t>
  </si>
  <si>
    <t>Skotnicki Krzysztof</t>
  </si>
  <si>
    <t>TomasLesław0</t>
  </si>
  <si>
    <t>Tomas Lesław</t>
  </si>
  <si>
    <t>PotocznyPiotr0</t>
  </si>
  <si>
    <t>Potoczny Piotr</t>
  </si>
  <si>
    <t>KwaśnikGrzegorz1980</t>
  </si>
  <si>
    <t>Kwaśnik Grzegorz</t>
  </si>
  <si>
    <t>WalczakKarol1980</t>
  </si>
  <si>
    <t>Walczak Karol</t>
  </si>
  <si>
    <t>KruczekStanisław0</t>
  </si>
  <si>
    <t>Kruczek Stanisław</t>
  </si>
  <si>
    <t>BojarskiGrzegorz0</t>
  </si>
  <si>
    <t>Bojarski Grzegorz</t>
  </si>
  <si>
    <t>KamińskiRafał0</t>
  </si>
  <si>
    <t>Kamiński Rafał</t>
  </si>
  <si>
    <t>KlimczakJacek0</t>
  </si>
  <si>
    <t>Klimczak Jacek</t>
  </si>
  <si>
    <t>AdamczykBartosz1980</t>
  </si>
  <si>
    <t>Adamczyk Bartosz</t>
  </si>
  <si>
    <t>GajekMariusz0</t>
  </si>
  <si>
    <t>Gajek Mariusz</t>
  </si>
  <si>
    <t>GałuszkaBogdan0</t>
  </si>
  <si>
    <t>Gałuszka Bogdan</t>
  </si>
  <si>
    <t>DubajNatalia0</t>
  </si>
  <si>
    <t>Dubaj Natalia</t>
  </si>
  <si>
    <t>PotocznyKarolina0</t>
  </si>
  <si>
    <t>Potoczny Karolina</t>
  </si>
  <si>
    <t>Motyl-AdamczykAgata1979</t>
  </si>
  <si>
    <t>Motyl-Adamczyk Agata</t>
  </si>
  <si>
    <t>WalterMaciej1970</t>
  </si>
  <si>
    <t>Walter Maciej</t>
  </si>
  <si>
    <t>NawalaniecWojciech1985</t>
  </si>
  <si>
    <t>Nawalaniec Wojciech</t>
  </si>
  <si>
    <t>MocholMarcin1978</t>
  </si>
  <si>
    <t>Mochol Marcin</t>
  </si>
  <si>
    <t>MegierŁukasz1982</t>
  </si>
  <si>
    <t>Megier Łukasz</t>
  </si>
  <si>
    <t>SmejdaFilip1999</t>
  </si>
  <si>
    <t>Smejda Filip</t>
  </si>
  <si>
    <t>BiałogrodzkiKuba1980</t>
  </si>
  <si>
    <t>Białogrodzki Kuba</t>
  </si>
  <si>
    <t>BaumgartMichał1983</t>
  </si>
  <si>
    <t>Baumgart Michał</t>
  </si>
  <si>
    <t>MorawskiPiotr1959</t>
  </si>
  <si>
    <t>Morawski Piotr</t>
  </si>
  <si>
    <t>SzawkałoGrzegorz1973</t>
  </si>
  <si>
    <t>Szawkało Grzegorz</t>
  </si>
  <si>
    <t>PiwakowskiAndrzej1951</t>
  </si>
  <si>
    <t>Piwakowski Andrzej</t>
  </si>
  <si>
    <t>WarmowskiMarcin1979</t>
  </si>
  <si>
    <t>Warmowski Marcin</t>
  </si>
  <si>
    <t>PiętaSylwester1987</t>
  </si>
  <si>
    <t>Pięta Sylwester</t>
  </si>
  <si>
    <t>KoniecznaJoanna1988</t>
  </si>
  <si>
    <t>Konieczna Joanna</t>
  </si>
  <si>
    <t>SzymańskaZuzanna1977</t>
  </si>
  <si>
    <t>Szymańska Zuzanna</t>
  </si>
  <si>
    <t>WojtuńDawid1989</t>
  </si>
  <si>
    <t>Wojtuń Dawid</t>
  </si>
  <si>
    <t>ProcekTomasz1978</t>
  </si>
  <si>
    <t>Procek Tomasz</t>
  </si>
  <si>
    <t>MarczewskiSławomir1972</t>
  </si>
  <si>
    <t>Marczewski Sławomir</t>
  </si>
  <si>
    <t>OrłowskiLeszek1958</t>
  </si>
  <si>
    <t>Orłowski Leszek</t>
  </si>
  <si>
    <t>PapisLeszek1958</t>
  </si>
  <si>
    <t>Papis Leszek</t>
  </si>
  <si>
    <t>GierszewskiMarcin1998</t>
  </si>
  <si>
    <t>Gierszewski Marcin</t>
  </si>
  <si>
    <t>UrbanowskiDariusz1963</t>
  </si>
  <si>
    <t>Urbanowski Dariusz</t>
  </si>
  <si>
    <t>WituckiKrzysztof1972</t>
  </si>
  <si>
    <t>Witucki Krzysztof</t>
  </si>
  <si>
    <t>BuchajewiczAndrzej1966</t>
  </si>
  <si>
    <t>Buchajewicz Andrzej</t>
  </si>
  <si>
    <t>WasiakGerard1975</t>
  </si>
  <si>
    <t>Wasiak Gerard</t>
  </si>
  <si>
    <t>DalbiakRafał1984</t>
  </si>
  <si>
    <t>Dalbiak Rafał</t>
  </si>
  <si>
    <t>WeksejTomek1985</t>
  </si>
  <si>
    <t>Weksej Tomek</t>
  </si>
  <si>
    <t>ChełmickiJan1988</t>
  </si>
  <si>
    <t>Chełmicki Jan</t>
  </si>
  <si>
    <t>SobieskiJan1990</t>
  </si>
  <si>
    <t>Sobieski Jan</t>
  </si>
  <si>
    <t>PiekarczykMichał1990</t>
  </si>
  <si>
    <t>Piekarczyk Michał</t>
  </si>
  <si>
    <t>KuncewiczPiotr1975</t>
  </si>
  <si>
    <t>Kuncewicz Piotr</t>
  </si>
  <si>
    <t>BrdysKarol1980</t>
  </si>
  <si>
    <t>Brdys Karol</t>
  </si>
  <si>
    <t>WalczykMarek1975</t>
  </si>
  <si>
    <t>Walczyk Marek</t>
  </si>
  <si>
    <t>PyjorAdam1985</t>
  </si>
  <si>
    <t>Pyjor Adam</t>
  </si>
  <si>
    <t>PyjorGrzegorz1964</t>
  </si>
  <si>
    <t>Pyjor Grzegorz</t>
  </si>
  <si>
    <t>IwanowskiŁukasz1976</t>
  </si>
  <si>
    <t>Iwanowski Łukasz</t>
  </si>
  <si>
    <t>NiezgódkaBartosz1976</t>
  </si>
  <si>
    <t>Niezgódka Bartosz</t>
  </si>
  <si>
    <t>SawkoKamil1975</t>
  </si>
  <si>
    <t>Sawko Kamil</t>
  </si>
  <si>
    <t>CharyckaBeata1987</t>
  </si>
  <si>
    <t>Charycka Beata</t>
  </si>
  <si>
    <t>TrykozkoUla1969</t>
  </si>
  <si>
    <t>Trykozko Ula</t>
  </si>
  <si>
    <t>KATNERJOLANTA1980</t>
  </si>
  <si>
    <t>KATNER JOLANTA</t>
  </si>
  <si>
    <t>BrzezińskaArletta1983</t>
  </si>
  <si>
    <t>Brzezińska Arletta</t>
  </si>
  <si>
    <t>WarmowskiŁukasz1984</t>
  </si>
  <si>
    <t>Warmowski Łukasz</t>
  </si>
  <si>
    <t>MańczakMichał1980</t>
  </si>
  <si>
    <t>Mańczak Michał</t>
  </si>
  <si>
    <t>CzynszakKrystian1979</t>
  </si>
  <si>
    <t>Czynszak Krystian</t>
  </si>
  <si>
    <t>WesołowskiStefan1989</t>
  </si>
  <si>
    <t>Wesołowski Stefan</t>
  </si>
  <si>
    <t>DziewiorIwona1972</t>
  </si>
  <si>
    <t>Dziewior Iwona</t>
  </si>
  <si>
    <t>BrukwińskaMagdalena1988</t>
  </si>
  <si>
    <t>Brukwińska Magdalena</t>
  </si>
  <si>
    <t>DomachowskaDorota1982</t>
  </si>
  <si>
    <t>Domachowska Dorota</t>
  </si>
  <si>
    <t>Urbanik-RedoEwa1974</t>
  </si>
  <si>
    <t>Urbanik-Redo Ewa</t>
  </si>
  <si>
    <t>KramkowskaMarta1983</t>
  </si>
  <si>
    <t>Kramkowska Marta</t>
  </si>
  <si>
    <t>TomczykAnna1974</t>
  </si>
  <si>
    <t>Tomczyk Anna</t>
  </si>
  <si>
    <t>GrzegorczykAgnieszka1963</t>
  </si>
  <si>
    <t>Grzegorczyk Agnieszka</t>
  </si>
  <si>
    <t>PytelJolanta1984</t>
  </si>
  <si>
    <t>Pytel Jolanta</t>
  </si>
  <si>
    <t>Zielińska-DawidziakMagdalena1971</t>
  </si>
  <si>
    <t>Zielińska-Dawidziak Magdalena</t>
  </si>
  <si>
    <t>WieczorekJarosław1984</t>
  </si>
  <si>
    <t>Wieczorek Jarosław</t>
  </si>
  <si>
    <t>DziewiorArkadiusz1972</t>
  </si>
  <si>
    <t>Dziewior Arkadiusz</t>
  </si>
  <si>
    <t>StrachowskiPrzemek1982</t>
  </si>
  <si>
    <t>Strachowski Przemek</t>
  </si>
  <si>
    <t>PońcMaciej1970</t>
  </si>
  <si>
    <t>Pońc Maciej</t>
  </si>
  <si>
    <t>PilakPiotr1962</t>
  </si>
  <si>
    <t>Pilak Piotr</t>
  </si>
  <si>
    <t>ZawadzkiStanisław1998</t>
  </si>
  <si>
    <t>KomorowskiMateusz1986</t>
  </si>
  <si>
    <t>Komorowski Mateusz</t>
  </si>
  <si>
    <t>Melon-MikaKrzysztof1975</t>
  </si>
  <si>
    <t>Melon-Mika Krzysztof</t>
  </si>
  <si>
    <t>DerkJan1981</t>
  </si>
  <si>
    <t>Derk Jan</t>
  </si>
  <si>
    <t>SobczyńskiSebastian1974</t>
  </si>
  <si>
    <t>Sobczyński Sebastian</t>
  </si>
  <si>
    <t>JonasWojciech1981</t>
  </si>
  <si>
    <t>Jonas Wojciech</t>
  </si>
  <si>
    <t>DomachowskiSzymon1981</t>
  </si>
  <si>
    <t>Domachowski Szymon</t>
  </si>
  <si>
    <t>FirutaPaweł1983</t>
  </si>
  <si>
    <t>Firuta Paweł</t>
  </si>
  <si>
    <t>SmołkaBartosz1977</t>
  </si>
  <si>
    <t>Smołka Bartosz</t>
  </si>
  <si>
    <t>RogowskiHubert1987</t>
  </si>
  <si>
    <t>Rogowski Hubert</t>
  </si>
  <si>
    <t>PasiecznikWojciech1970</t>
  </si>
  <si>
    <t>Pasiecznik Wojciech</t>
  </si>
  <si>
    <t>OpaszowskiTomasz0</t>
  </si>
  <si>
    <t>Opaszowski Tomasz</t>
  </si>
  <si>
    <t>BogdanRobert1976</t>
  </si>
  <si>
    <t>Bogdan Robert</t>
  </si>
  <si>
    <t>BińczykArtur1974</t>
  </si>
  <si>
    <t>Bińczyk Artur</t>
  </si>
  <si>
    <t>ChojwaMarcin1974</t>
  </si>
  <si>
    <t>Chojwa Marcin</t>
  </si>
  <si>
    <t>SosnowskiJacek1977</t>
  </si>
  <si>
    <t>Sosnowski Jacek</t>
  </si>
  <si>
    <t>UrbanikJanusz1981</t>
  </si>
  <si>
    <t>Urbanik Janusz</t>
  </si>
  <si>
    <t>RedoGrzegorz1971</t>
  </si>
  <si>
    <t>Redo Grzegorz</t>
  </si>
  <si>
    <t>NiegowskiArkadiusz1981</t>
  </si>
  <si>
    <t>Niegowski Arkadiusz</t>
  </si>
  <si>
    <t>CieplakMikołaj2006</t>
  </si>
  <si>
    <t>Cieplak Mikołaj</t>
  </si>
  <si>
    <t>TomczykKrzysztof1974</t>
  </si>
  <si>
    <t>Tomczyk Krzysztof</t>
  </si>
  <si>
    <t>PytelMarek1975</t>
  </si>
  <si>
    <t>Pytel Marek</t>
  </si>
  <si>
    <t>FlorczakKarol1980</t>
  </si>
  <si>
    <t>Florczak Karol</t>
  </si>
  <si>
    <t>TowarekIreneusz1973</t>
  </si>
  <si>
    <t>Towarek Ireneusz</t>
  </si>
  <si>
    <t>SzotTomasz1977</t>
  </si>
  <si>
    <t>Szot Tomasz</t>
  </si>
  <si>
    <t>SzyplińskiMichał1982</t>
  </si>
  <si>
    <t>Szypliński Michał</t>
  </si>
  <si>
    <t>KwapisiewiczPiotr1984</t>
  </si>
  <si>
    <t>Kwapisiewicz Piotr</t>
  </si>
  <si>
    <t>SieciechowiczPaweł1980</t>
  </si>
  <si>
    <t>Sieciechowicz Paweł</t>
  </si>
  <si>
    <t>PionkMichał1986</t>
  </si>
  <si>
    <t>Pionk Michał</t>
  </si>
  <si>
    <t>GallaJacek0</t>
  </si>
  <si>
    <t>Galla Jacek</t>
  </si>
  <si>
    <t>GrabowskiMarcin0</t>
  </si>
  <si>
    <t>Grabowski Marcin</t>
  </si>
  <si>
    <t>HoraninPaweł0</t>
  </si>
  <si>
    <t>Horanin Paweł</t>
  </si>
  <si>
    <t>TopolewskiJarosław0</t>
  </si>
  <si>
    <t>Topolewski Jarosław</t>
  </si>
  <si>
    <t>WydymusSzymon0</t>
  </si>
  <si>
    <t>Wydymus Szymon</t>
  </si>
  <si>
    <t>ZielińskiDaniel1985</t>
  </si>
  <si>
    <t>Zieliński Daniel</t>
  </si>
  <si>
    <t>PijankaAgnieszka0</t>
  </si>
  <si>
    <t>Pijanka Agnieszka</t>
  </si>
  <si>
    <t>PilchMirek0</t>
  </si>
  <si>
    <t>Pilch Mirek</t>
  </si>
  <si>
    <t>MatuszewskaAnula0</t>
  </si>
  <si>
    <t>Matuszewska Anula</t>
  </si>
  <si>
    <t>RajkiewiczKrzysztof0</t>
  </si>
  <si>
    <t>Rajkiewicz Krzysztof</t>
  </si>
  <si>
    <t>BiałkaMarcin0</t>
  </si>
  <si>
    <t>Białka Marcin</t>
  </si>
  <si>
    <t>GilRyszard0</t>
  </si>
  <si>
    <t>Gil Ryszard</t>
  </si>
  <si>
    <t>BanaszkiewiczPaweł1987</t>
  </si>
  <si>
    <t>Banaszkiewicz Paweł</t>
  </si>
  <si>
    <t>NiedośpiałKrzysztof1976</t>
  </si>
  <si>
    <t>Niedośpiał Krzysztof</t>
  </si>
  <si>
    <t>PaluchDariusz0</t>
  </si>
  <si>
    <t>Paluch Dariusz</t>
  </si>
  <si>
    <t>SzachowiczBorys0</t>
  </si>
  <si>
    <t>Szachowicz Borys</t>
  </si>
  <si>
    <t>CiosekKrzysztof1964</t>
  </si>
  <si>
    <t>Ciosek Krzysztof</t>
  </si>
  <si>
    <t>KijewskiBartosz0</t>
  </si>
  <si>
    <t>Kijewski Bartosz</t>
  </si>
  <si>
    <t>MłynarkiewiczMichał0</t>
  </si>
  <si>
    <t>Młynarkiewicz Michał</t>
  </si>
  <si>
    <t>KuchtaMariusz0</t>
  </si>
  <si>
    <t>Kuchta Mariusz</t>
  </si>
  <si>
    <t>OleśkówMichał0</t>
  </si>
  <si>
    <t>Oleśków Michał</t>
  </si>
  <si>
    <t>AdamczykHenryk0</t>
  </si>
  <si>
    <t>Adamczyk Henryk</t>
  </si>
  <si>
    <t>WalacikKrzysztof0</t>
  </si>
  <si>
    <t>Walacik Krzysztof</t>
  </si>
  <si>
    <t>SzychowskiStanisław0</t>
  </si>
  <si>
    <t>Szychowski Stanisław</t>
  </si>
  <si>
    <t>GolisJerzy0</t>
  </si>
  <si>
    <t>Golis Jerzy</t>
  </si>
  <si>
    <t>HajdukJacek1975</t>
  </si>
  <si>
    <t>Hajduk Jacek</t>
  </si>
  <si>
    <t>Janerka-MorońMarzka1978</t>
  </si>
  <si>
    <t>Janerka-Moroń Marzka</t>
  </si>
  <si>
    <t>FałowskaWioletta1970</t>
  </si>
  <si>
    <t>Fałowska Wioletta</t>
  </si>
  <si>
    <t>Cieszkowska-KuchtaMagdalena0</t>
  </si>
  <si>
    <t>Cieszkowska-Kuchta Magdalena</t>
  </si>
  <si>
    <t>GorzelańczykMarcin1984</t>
  </si>
  <si>
    <t>Gorzelańczyk Marcin</t>
  </si>
  <si>
    <t>BłaszczykDarek1974</t>
  </si>
  <si>
    <t>Błaszczyk Darek</t>
  </si>
  <si>
    <t>PawlakKrzysztof1975</t>
  </si>
  <si>
    <t>Pawlak Krzysztof</t>
  </si>
  <si>
    <t>KlepackiBartek1982</t>
  </si>
  <si>
    <t>Klepacki Bartek</t>
  </si>
  <si>
    <t>KasperowiczMariusz1976</t>
  </si>
  <si>
    <t>Kasperowicz Mariusz</t>
  </si>
  <si>
    <t>BatogowskiMarek1955</t>
  </si>
  <si>
    <t>Batogowski Marek</t>
  </si>
  <si>
    <t>HajdukLidia1974</t>
  </si>
  <si>
    <t>Hajduk Lidia</t>
  </si>
  <si>
    <t>MazurMagdalena1990</t>
  </si>
  <si>
    <t>Mazur Magdalena</t>
  </si>
  <si>
    <t>KomosaAgnieszka1981</t>
  </si>
  <si>
    <t>Komosa Agnieszka</t>
  </si>
  <si>
    <t>WalkowiakAgata1980</t>
  </si>
  <si>
    <t>Walkowiak Agata</t>
  </si>
  <si>
    <t>DudekMagdalena1984</t>
  </si>
  <si>
    <t>Dudek Magdalena</t>
  </si>
  <si>
    <t>StachuraMagdalena1975</t>
  </si>
  <si>
    <t>Stachura Magdalena</t>
  </si>
  <si>
    <t>ChmielarzAzja1983</t>
  </si>
  <si>
    <t>Chmielarz Azja</t>
  </si>
  <si>
    <t>NieduziakMagdalena1983</t>
  </si>
  <si>
    <t>Nieduziak Magdalena</t>
  </si>
  <si>
    <t>KotIwona1980</t>
  </si>
  <si>
    <t>Kot Iwona</t>
  </si>
  <si>
    <t>KlichSonia1986</t>
  </si>
  <si>
    <t>Klich Sonia</t>
  </si>
  <si>
    <t>Dziedzic -JabsJustyna1966</t>
  </si>
  <si>
    <t>Dziedzic -Jabs Justyna</t>
  </si>
  <si>
    <t>CyganSzymon1978</t>
  </si>
  <si>
    <t>Cygan Szymon</t>
  </si>
  <si>
    <t>WideraMaciej1975</t>
  </si>
  <si>
    <t>Widera Maciej</t>
  </si>
  <si>
    <t>BergierTomasz1972</t>
  </si>
  <si>
    <t>Bergier Tomasz</t>
  </si>
  <si>
    <t>SujkowskiSzymon1981</t>
  </si>
  <si>
    <t>Sujkowski Szymon</t>
  </si>
  <si>
    <t>SzajnaAbu1972</t>
  </si>
  <si>
    <t>Szajna Abu</t>
  </si>
  <si>
    <t>MałodobryWojciech1959</t>
  </si>
  <si>
    <t>Małodobry Wojciech</t>
  </si>
  <si>
    <t>KsiążekMikołaj1985</t>
  </si>
  <si>
    <t>Książek Mikołaj</t>
  </si>
  <si>
    <t>ChmielarzTomasz1986</t>
  </si>
  <si>
    <t>Chmielarz Tomasz</t>
  </si>
  <si>
    <t>WasiakGerard1976</t>
  </si>
  <si>
    <t>PlucińskiDominik1984</t>
  </si>
  <si>
    <t>Pluciński Dominik</t>
  </si>
  <si>
    <t>JabsSławomir1960</t>
  </si>
  <si>
    <t>Jabs Sławomir</t>
  </si>
  <si>
    <t>ŻółtyDawid1986</t>
  </si>
  <si>
    <t>Żółty Dawid</t>
  </si>
  <si>
    <t>JabłońskiJanusz1959</t>
  </si>
  <si>
    <t>Jabłoński Janusz</t>
  </si>
  <si>
    <t>KaweckiWiktor1997</t>
  </si>
  <si>
    <t>Kawecki Wiktor</t>
  </si>
  <si>
    <t>SzymczykLeszek1960</t>
  </si>
  <si>
    <t>Szymczyk Leszek</t>
  </si>
  <si>
    <t>SamorodnyWojciech1972</t>
  </si>
  <si>
    <t>Samorodny Wojciech</t>
  </si>
  <si>
    <t>OrzołPiotr1977</t>
  </si>
  <si>
    <t>Orzoł Piotr</t>
  </si>
  <si>
    <t>Żmuda-TrzebiatowskiAndrzej1988</t>
  </si>
  <si>
    <t>Żmuda-Trzebiatowski Andrzej</t>
  </si>
  <si>
    <t>Ścibor-RylskiMichał1980</t>
  </si>
  <si>
    <t>Ścibor-Rylski Michał</t>
  </si>
  <si>
    <t>TyszkaFilip1981</t>
  </si>
  <si>
    <t>Tyszka Filip</t>
  </si>
  <si>
    <t>TumińskiMaciej1989</t>
  </si>
  <si>
    <t>Tumiński Maciej</t>
  </si>
  <si>
    <t>GrabowskiAdam1983</t>
  </si>
  <si>
    <t>Grabowski Adam</t>
  </si>
  <si>
    <t>SadłowskiWojtek1980</t>
  </si>
  <si>
    <t>Sadłowski Wojtek</t>
  </si>
  <si>
    <t>SadłowskiGrzegorz1975</t>
  </si>
  <si>
    <t>Sadłowski Grzegorz</t>
  </si>
  <si>
    <t>KromWojciech1983</t>
  </si>
  <si>
    <t>Krom Wojciech</t>
  </si>
  <si>
    <t>FilipekPiotr1990</t>
  </si>
  <si>
    <t>Filipek Piotr</t>
  </si>
  <si>
    <t>BałacenkoPiotr1979</t>
  </si>
  <si>
    <t>Bałacenko Piotr</t>
  </si>
  <si>
    <t>GibiecSebastian1972</t>
  </si>
  <si>
    <t>Gibiec Sebastian</t>
  </si>
  <si>
    <t>MorońArtur1974</t>
  </si>
  <si>
    <t>Moroń Artur</t>
  </si>
  <si>
    <t>FrankeMarcin1978</t>
  </si>
  <si>
    <t>Franke Marcin</t>
  </si>
  <si>
    <t>DybaŁukasz1983</t>
  </si>
  <si>
    <t>Dyba Łukasz</t>
  </si>
  <si>
    <t>GoławskiCezary1984</t>
  </si>
  <si>
    <t>Goławski Cezary</t>
  </si>
  <si>
    <t>PuchalskiTomasz1981</t>
  </si>
  <si>
    <t>Puchalski Tomasz</t>
  </si>
  <si>
    <t>SieradzkiGrzegorz1981</t>
  </si>
  <si>
    <t>Sieradzki Grzegorz</t>
  </si>
  <si>
    <t>KopczewskiRobert1967</t>
  </si>
  <si>
    <t>Kopczewski Robert</t>
  </si>
  <si>
    <t>RadczukTomasz1981</t>
  </si>
  <si>
    <t>Radczuk Tomasz</t>
  </si>
  <si>
    <t>JóźwickiMarcin1978</t>
  </si>
  <si>
    <t>Jóźwicki Marcin</t>
  </si>
  <si>
    <t>GruzielMagdalena1976</t>
  </si>
  <si>
    <t>Gruziel Magdalena</t>
  </si>
  <si>
    <t>KopećAgnieszka1984</t>
  </si>
  <si>
    <t>Kopeć Agnieszka</t>
  </si>
  <si>
    <t>KalczukSebastian0</t>
  </si>
  <si>
    <t>Kalczuk Sebastian</t>
  </si>
  <si>
    <t>KosińskiŁukasz0</t>
  </si>
  <si>
    <t>Kosiński Łukasz</t>
  </si>
  <si>
    <t>FikusMirosław0</t>
  </si>
  <si>
    <t>Fikus Mirosław</t>
  </si>
  <si>
    <t>WachulecWładysław1979</t>
  </si>
  <si>
    <t>Wachulec Władysław</t>
  </si>
  <si>
    <t>MurawickiDymitr1981</t>
  </si>
  <si>
    <t>Murawicki Dymitr</t>
  </si>
  <si>
    <t>MikulecJanek1976</t>
  </si>
  <si>
    <t>Mikulec Janek</t>
  </si>
  <si>
    <t>BerezińskiJacek1967</t>
  </si>
  <si>
    <t>Bereziński Jacek</t>
  </si>
  <si>
    <t>PołomskiPiotr1983</t>
  </si>
  <si>
    <t>Połomski Piotr</t>
  </si>
  <si>
    <t>FrątczakPiotr1981</t>
  </si>
  <si>
    <t>Frątczak Piotr</t>
  </si>
  <si>
    <t>WaleczekTomasz1983</t>
  </si>
  <si>
    <t>Waleczek Tomasz</t>
  </si>
  <si>
    <t>StojekMateusz1983</t>
  </si>
  <si>
    <t>Stojek Mateusz</t>
  </si>
  <si>
    <t>NieduziakAngelika1983</t>
  </si>
  <si>
    <t>Nieduziak Angelika</t>
  </si>
  <si>
    <t>DąbrowskiJacek1980</t>
  </si>
  <si>
    <t>Dąbrowski Jacek</t>
  </si>
  <si>
    <t>CenkierJulian1976</t>
  </si>
  <si>
    <t>Cenkier Julian</t>
  </si>
  <si>
    <t>GałązkaGrzegorz1979</t>
  </si>
  <si>
    <t>Gałązka Grzegorz</t>
  </si>
  <si>
    <t>KaussDawid1979</t>
  </si>
  <si>
    <t>Kauss Dawid</t>
  </si>
  <si>
    <t>BołbotPiotr1973</t>
  </si>
  <si>
    <t>Bołbot Piotr</t>
  </si>
  <si>
    <t>SobekDawid1977</t>
  </si>
  <si>
    <t>Sobek Dawid</t>
  </si>
  <si>
    <t>KarbanovichAlexander1969</t>
  </si>
  <si>
    <t>Karbanovich Alexander</t>
  </si>
  <si>
    <t>RodziewiczMarcin1977</t>
  </si>
  <si>
    <t>Rodziewicz Marcin</t>
  </si>
  <si>
    <t>SzkutowiczSylwester0</t>
  </si>
  <si>
    <t>Szkutowicz Sylwester</t>
  </si>
  <si>
    <t>RadzikowskiSławomir0</t>
  </si>
  <si>
    <t>Radzikowski Sławomir</t>
  </si>
  <si>
    <t>BrudłoBasia2007</t>
  </si>
  <si>
    <t>Brudło Basia</t>
  </si>
  <si>
    <t>BrudłoZbych2010</t>
  </si>
  <si>
    <t>Brudło Zbych</t>
  </si>
  <si>
    <t>Pacowska-BrudłoOla1977</t>
  </si>
  <si>
    <t>Pacowska-Brudło Ola</t>
  </si>
  <si>
    <t>KondrackiRafał1978</t>
  </si>
  <si>
    <t>Kondracki Rafał</t>
  </si>
  <si>
    <t>WędrochMariusz1985</t>
  </si>
  <si>
    <t>Wędroch Mariusz</t>
  </si>
  <si>
    <t>DomańskaRenata1984</t>
  </si>
  <si>
    <t>Domańska Renata</t>
  </si>
  <si>
    <t>BrechelkeSławek1987</t>
  </si>
  <si>
    <t>Brechelke Sławek</t>
  </si>
  <si>
    <t>JaśPiotr1979</t>
  </si>
  <si>
    <t>Jaś Piotr</t>
  </si>
  <si>
    <t>JanuszewskiMaciej..1985</t>
  </si>
  <si>
    <t>Januszewski Maciej..</t>
  </si>
  <si>
    <t>WylężekJacek1984</t>
  </si>
  <si>
    <t>Wylężek Jacek</t>
  </si>
  <si>
    <t>BuczekRafał1991</t>
  </si>
  <si>
    <t>Buczek Rafał</t>
  </si>
  <si>
    <t>ChorążyAdam1976</t>
  </si>
  <si>
    <t>Chorąży Adam</t>
  </si>
  <si>
    <t>PiotrowskiPaweł1979</t>
  </si>
  <si>
    <t>Piotrowski Paweł</t>
  </si>
  <si>
    <t>DuszyńskiJacek1970</t>
  </si>
  <si>
    <t>Duszyński Jacek</t>
  </si>
  <si>
    <t>RutkaRadosŁaw1976</t>
  </si>
  <si>
    <t>Rutka RadosŁaw</t>
  </si>
  <si>
    <t>OlszewskiKarol1982</t>
  </si>
  <si>
    <t>Olszewski Karol</t>
  </si>
  <si>
    <t>MalinowskiMarek.1974</t>
  </si>
  <si>
    <t>Malinowski Marek.</t>
  </si>
  <si>
    <t>TysarczykJacek1984</t>
  </si>
  <si>
    <t>Tysarczyk Jacek</t>
  </si>
  <si>
    <t>MejkaBartłomiej1984</t>
  </si>
  <si>
    <t>Mejka Bartłomiej</t>
  </si>
  <si>
    <t>WanatRafał1982</t>
  </si>
  <si>
    <t>Wanat Rafał</t>
  </si>
  <si>
    <t>StankiewiczPiotr1979</t>
  </si>
  <si>
    <t>Stankiewicz Piotr</t>
  </si>
  <si>
    <t>KuleszaJarosław1976</t>
  </si>
  <si>
    <t>Kulesza Jarosław</t>
  </si>
  <si>
    <t>SiochRadosław1981</t>
  </si>
  <si>
    <t>Sioch Radosław</t>
  </si>
  <si>
    <t>GórskiBartosz1979</t>
  </si>
  <si>
    <t>Górski Bartosz</t>
  </si>
  <si>
    <t>ŁuczakWaldemar1976</t>
  </si>
  <si>
    <t>Łuczak Waldemar</t>
  </si>
  <si>
    <t>ZiajaAdam1983</t>
  </si>
  <si>
    <t>Ziaja Adam</t>
  </si>
  <si>
    <t>WróbelDariusz1969</t>
  </si>
  <si>
    <t>Wróbel Dariusz</t>
  </si>
  <si>
    <t>LenckowskiRafał1982</t>
  </si>
  <si>
    <t>Lenckowski Rafał</t>
  </si>
  <si>
    <t>PiaskowskiMichał1971</t>
  </si>
  <si>
    <t>Piaskowski Michał</t>
  </si>
  <si>
    <t>NapierajPaweł1971</t>
  </si>
  <si>
    <t>Napieraj Paweł</t>
  </si>
  <si>
    <t>BossyPaweł1976</t>
  </si>
  <si>
    <t>Bossy Paweł</t>
  </si>
  <si>
    <t>RybińskiŁukasz1976</t>
  </si>
  <si>
    <t>Rybiński Łukasz</t>
  </si>
  <si>
    <t>CelejewskiFilip2017</t>
  </si>
  <si>
    <t>Celejewski Filip</t>
  </si>
  <si>
    <t>CelejewskiSebastian1977</t>
  </si>
  <si>
    <t>Celejewski Sebastian</t>
  </si>
  <si>
    <t>DąbrowskiJarosław1966</t>
  </si>
  <si>
    <t>Dąbrowski Jarosław</t>
  </si>
  <si>
    <t>ZielińskaJadwiga1972</t>
  </si>
  <si>
    <t>Zielińska Jadwiga</t>
  </si>
  <si>
    <t>SzwarackaMałgorzata1988</t>
  </si>
  <si>
    <t>Szwaracka Małgorzata</t>
  </si>
  <si>
    <t>SzeligaJoanna1980</t>
  </si>
  <si>
    <t>Szeliga Joanna</t>
  </si>
  <si>
    <t>WróbelAnna1970</t>
  </si>
  <si>
    <t>Wróbel Anna</t>
  </si>
  <si>
    <t>RodziczWioletta1974</t>
  </si>
  <si>
    <t>Rodzicz Wioletta</t>
  </si>
  <si>
    <t>KozakAnna1986</t>
  </si>
  <si>
    <t>Kozak Anna</t>
  </si>
  <si>
    <t>GordonDiana1990</t>
  </si>
  <si>
    <t>Gordon Diana</t>
  </si>
  <si>
    <t>StrzelińskaAgata1983</t>
  </si>
  <si>
    <t>Strzelińska Agata</t>
  </si>
  <si>
    <t>ŚlósarczykDominika1982</t>
  </si>
  <si>
    <t>Ślósarczyk Dominika</t>
  </si>
  <si>
    <t>RoziewskaEwelina1989</t>
  </si>
  <si>
    <t>Roziewska Ewelina</t>
  </si>
  <si>
    <t>WróblewskaAnna1990</t>
  </si>
  <si>
    <t>Wróblewska Anna</t>
  </si>
  <si>
    <t>MaleńskaMagdalena1986</t>
  </si>
  <si>
    <t>Maleńska Magdalena</t>
  </si>
  <si>
    <t>CzyżJudyta1988</t>
  </si>
  <si>
    <t>Czyż Judyta</t>
  </si>
  <si>
    <t>CzyżRenata1966</t>
  </si>
  <si>
    <t>Czyż Renata</t>
  </si>
  <si>
    <t>GralakAleksandra1985</t>
  </si>
  <si>
    <t>Gralak Aleksandra</t>
  </si>
  <si>
    <t>MarcinkiewiczGrzegorz1986</t>
  </si>
  <si>
    <t>Marcinkiewicz Grzegorz</t>
  </si>
  <si>
    <t>GrothRyszard1974</t>
  </si>
  <si>
    <t>Groth Ryszard</t>
  </si>
  <si>
    <t>DeptułaKrzysztof1977</t>
  </si>
  <si>
    <t>Deptuła Krzysztof</t>
  </si>
  <si>
    <t>BlockDaniel1980</t>
  </si>
  <si>
    <t>Block Daniel</t>
  </si>
  <si>
    <t>MeggerSławek1980</t>
  </si>
  <si>
    <t>Megger Sławek</t>
  </si>
  <si>
    <t>WylężekZdzisław1952</t>
  </si>
  <si>
    <t>Wylężek Zdzisław</t>
  </si>
  <si>
    <t>MechlińskiMateusz1983</t>
  </si>
  <si>
    <t>Mechliński Mateusz</t>
  </si>
  <si>
    <t>KuprianSzymon1983</t>
  </si>
  <si>
    <t>Kuprian Szymon</t>
  </si>
  <si>
    <t>ŻadkowskiStanisław1997</t>
  </si>
  <si>
    <t>Żadkowski Stanisław</t>
  </si>
  <si>
    <t>ŻadkowskiMarcin1975</t>
  </si>
  <si>
    <t>Żadkowski Marcin</t>
  </si>
  <si>
    <t>SzydłowskiAndrzej1978</t>
  </si>
  <si>
    <t>Szydłowski Andrzej</t>
  </si>
  <si>
    <t>RybakPaweł1976</t>
  </si>
  <si>
    <t>Rybak Paweł</t>
  </si>
  <si>
    <t>JaroszewskiWojciech1977</t>
  </si>
  <si>
    <t>Jaroszewski Wojciech</t>
  </si>
  <si>
    <t>RoszkowskiMichal1976</t>
  </si>
  <si>
    <t>Roszkowski Michal</t>
  </si>
  <si>
    <t>JurjewiczGrzegorz1979</t>
  </si>
  <si>
    <t>Jurjewicz Grzegorz</t>
  </si>
  <si>
    <t>RadołaBłażej1982</t>
  </si>
  <si>
    <t>Radoła Błażej</t>
  </si>
  <si>
    <t>GędziorowskiMaciej1990</t>
  </si>
  <si>
    <t>Gędziorowski Maciej</t>
  </si>
  <si>
    <t>DargaczWaldemar1982</t>
  </si>
  <si>
    <t>Dargacz Waldemar</t>
  </si>
  <si>
    <t>JaroszewskiJan2003</t>
  </si>
  <si>
    <t>Jaroszewski Jan</t>
  </si>
  <si>
    <t>MatczukSzymon1974</t>
  </si>
  <si>
    <t>Matczuk Szymon</t>
  </si>
  <si>
    <t>SzubertJan1972</t>
  </si>
  <si>
    <t>Szubert Jan</t>
  </si>
  <si>
    <t>WycichowskiWojciech1976</t>
  </si>
  <si>
    <t>Wycichowski Wojciech</t>
  </si>
  <si>
    <t>MaciejewskiŁukasz.1977</t>
  </si>
  <si>
    <t>Maciejewski Łukasz.</t>
  </si>
  <si>
    <t>KrzywdaMichał1982</t>
  </si>
  <si>
    <t>Krzywda Michał</t>
  </si>
  <si>
    <t>WasilczykMarcin1981</t>
  </si>
  <si>
    <t>Wasilczyk Marcin</t>
  </si>
  <si>
    <t>MillerJan1986</t>
  </si>
  <si>
    <t>Miller Jan</t>
  </si>
  <si>
    <t>BukowskiBartosz1981</t>
  </si>
  <si>
    <t>Bukowski Bartosz</t>
  </si>
  <si>
    <t>SieńkoJarosław1978</t>
  </si>
  <si>
    <t>Sieńko Jarosław</t>
  </si>
  <si>
    <t>RynkiewiczRoman1979</t>
  </si>
  <si>
    <t>Rynkiewicz Roman</t>
  </si>
  <si>
    <t>DargaczArkadiusz1974</t>
  </si>
  <si>
    <t>Dargacz Arkadiusz</t>
  </si>
  <si>
    <t>PopekMarcin.1976</t>
  </si>
  <si>
    <t>Popek Marcin.</t>
  </si>
  <si>
    <t>ManistaPaweł.1983</t>
  </si>
  <si>
    <t>Manista Paweł.</t>
  </si>
  <si>
    <t>OmieczyńskiAndrzej1961</t>
  </si>
  <si>
    <t>Omieczyński Andrzej</t>
  </si>
  <si>
    <t>CeierGrzegorz1988</t>
  </si>
  <si>
    <t>Ceier Grzegorz</t>
  </si>
  <si>
    <t>FormelaKrzysztof1979</t>
  </si>
  <si>
    <t>Formela Krzysztof</t>
  </si>
  <si>
    <t>ĆwiklińskiGrzegorz1979</t>
  </si>
  <si>
    <t>Ćwikliński Grzegorz</t>
  </si>
  <si>
    <t>UstianowskiPrzemko1983</t>
  </si>
  <si>
    <t>Ustianowski Przemko</t>
  </si>
  <si>
    <t>OlczakMarcin1981</t>
  </si>
  <si>
    <t>Olczak Marcin</t>
  </si>
  <si>
    <t>KummerAdam1974</t>
  </si>
  <si>
    <t>Kummer Adam</t>
  </si>
  <si>
    <t>JareckiMariusz1974</t>
  </si>
  <si>
    <t>Jarecki Mariusz</t>
  </si>
  <si>
    <t>PopekMarcin1969</t>
  </si>
  <si>
    <t>MusielskiKamil1984</t>
  </si>
  <si>
    <t>Musielski Kamil</t>
  </si>
  <si>
    <t>DobrzańskiPiotr1980</t>
  </si>
  <si>
    <t>Dobrzański Piotr</t>
  </si>
  <si>
    <t>CywińskiKrzysztof1986</t>
  </si>
  <si>
    <t>Cywiński Krzysztof</t>
  </si>
  <si>
    <t>KotowskiMarcin1987</t>
  </si>
  <si>
    <t>Kotowski Marcin</t>
  </si>
  <si>
    <t>PlenikowskiPaweŁ1988</t>
  </si>
  <si>
    <t>Plenikowski PaweŁ</t>
  </si>
  <si>
    <t>ModrzyńskiDawid1981</t>
  </si>
  <si>
    <t>Modrzyński Dawid</t>
  </si>
  <si>
    <t>PuckowskiKarol1994</t>
  </si>
  <si>
    <t>Puckowski Karol</t>
  </si>
  <si>
    <t>DobekŁukasz1995</t>
  </si>
  <si>
    <t>Dobek Łukasz</t>
  </si>
  <si>
    <t>PejasMaciej1974</t>
  </si>
  <si>
    <t>Pejas Maciej</t>
  </si>
  <si>
    <t>SkierkaTomasz1986</t>
  </si>
  <si>
    <t>Skierka Tomasz</t>
  </si>
  <si>
    <t>KoropeckiJuliusz1959</t>
  </si>
  <si>
    <t>Koropecki Juliusz</t>
  </si>
  <si>
    <t>GabryśBartłomiej1977</t>
  </si>
  <si>
    <t>Gabryś Bartłomiej</t>
  </si>
  <si>
    <t>BenasiewiczMarek1955</t>
  </si>
  <si>
    <t>ChylakPawel1984</t>
  </si>
  <si>
    <t>Chylak Pawel</t>
  </si>
  <si>
    <t>GalekTomasz1982</t>
  </si>
  <si>
    <t>Galek Tomasz</t>
  </si>
  <si>
    <t>GalekGustaw1946</t>
  </si>
  <si>
    <t>Galek Gustaw</t>
  </si>
  <si>
    <t>GrabowskiŁukasz1986</t>
  </si>
  <si>
    <t>Grabowski Łukasz</t>
  </si>
  <si>
    <t>SzymkunMarcin1994</t>
  </si>
  <si>
    <t>Szymkun Marcin</t>
  </si>
  <si>
    <t>CzajkowskiMichał1982</t>
  </si>
  <si>
    <t>Czajkowski Michał</t>
  </si>
  <si>
    <t>CiskowskiWaldemar1955</t>
  </si>
  <si>
    <t>Ciskowski Waldemar</t>
  </si>
  <si>
    <t>DworskiAdrian1983</t>
  </si>
  <si>
    <t>Dworski Adrian</t>
  </si>
  <si>
    <t>CiupaMarcin1978</t>
  </si>
  <si>
    <t>Ciupa Marcin</t>
  </si>
  <si>
    <t>DalasińskiAndrzej1980</t>
  </si>
  <si>
    <t>Dalasiński Andrzej</t>
  </si>
  <si>
    <t>OssMateusz1981</t>
  </si>
  <si>
    <t>Oss Mateusz</t>
  </si>
  <si>
    <t>ReszkaWitek1972</t>
  </si>
  <si>
    <t>Reszka Witek</t>
  </si>
  <si>
    <t>PachulskiMichał1999</t>
  </si>
  <si>
    <t>Pachulski Michał</t>
  </si>
  <si>
    <t>CzernyRafał1979</t>
  </si>
  <si>
    <t>Czerny Rafał</t>
  </si>
  <si>
    <t>CzyżJanusz1964</t>
  </si>
  <si>
    <t>Czyż Janusz</t>
  </si>
  <si>
    <t>ApolloSzymon1997</t>
  </si>
  <si>
    <t>Apollo Szymon</t>
  </si>
  <si>
    <t>PołczyńskiPrzemysław1983</t>
  </si>
  <si>
    <t>Połczyński Przemysław</t>
  </si>
  <si>
    <t>SypułaSławomir1958</t>
  </si>
  <si>
    <t>Sypuła Sławomir</t>
  </si>
  <si>
    <t>GralakGrzegorz1974</t>
  </si>
  <si>
    <t>Gralak Grzegorz</t>
  </si>
  <si>
    <t>GrzenkowiczKarol1984</t>
  </si>
  <si>
    <t>Grzenkowicz Karol</t>
  </si>
  <si>
    <t>CiszkowskiJacek1984</t>
  </si>
  <si>
    <t>Ciszkowski Jacek</t>
  </si>
  <si>
    <t>KuniszykPiotr1981</t>
  </si>
  <si>
    <t>Kuniszyk Piotr</t>
  </si>
  <si>
    <t>MaciaszczykRadoslaw1975</t>
  </si>
  <si>
    <t>Maciaszczyk Radoslaw</t>
  </si>
  <si>
    <t>HenszelHubert1975</t>
  </si>
  <si>
    <t>Henszel Hubert</t>
  </si>
  <si>
    <t>PaszkiewiczArkadiusz1975</t>
  </si>
  <si>
    <t>Paszkiewicz Arkadiusz</t>
  </si>
  <si>
    <t>CiuraJacek1979</t>
  </si>
  <si>
    <t>Ciura Jacek</t>
  </si>
  <si>
    <t>CzajkaKrzysztof1970</t>
  </si>
  <si>
    <t>Czajka Krzysztof</t>
  </si>
  <si>
    <t>GołębiewskiRadosław1978</t>
  </si>
  <si>
    <t>Gołębiewski Radosław</t>
  </si>
  <si>
    <t>AsperskiMichał1977</t>
  </si>
  <si>
    <t>Asperski Michał</t>
  </si>
  <si>
    <t>HampelskiKrzysztof1980</t>
  </si>
  <si>
    <t>Hampelski Krzysztof</t>
  </si>
  <si>
    <t>MajerJanusz1976</t>
  </si>
  <si>
    <t>Majer Janusz</t>
  </si>
  <si>
    <t>ŚwidzińskiMichał1985</t>
  </si>
  <si>
    <t>Świdziński Michał</t>
  </si>
  <si>
    <t>WojciechowskaAnna1982</t>
  </si>
  <si>
    <t>Wojciechowska Anna</t>
  </si>
  <si>
    <t>WanatkoArtur1977</t>
  </si>
  <si>
    <t>Wanatko Artur</t>
  </si>
  <si>
    <t>SobieszczańskiBartłomiej1974</t>
  </si>
  <si>
    <t>Sobieszczański Bartłomiej</t>
  </si>
  <si>
    <t>NowackiPiotr1971</t>
  </si>
  <si>
    <t>Nowacki Piotr</t>
  </si>
  <si>
    <t>BorciuchZbigniew1961</t>
  </si>
  <si>
    <t>Borciuch Zbigniew</t>
  </si>
  <si>
    <t>WielińskiPrzemysław1973</t>
  </si>
  <si>
    <t>Wieliński Przemysław</t>
  </si>
  <si>
    <t>JuszczykTomasz1974</t>
  </si>
  <si>
    <t>Juszczyk Tomasz</t>
  </si>
  <si>
    <t>JuszczykSławomir1963</t>
  </si>
  <si>
    <t>Juszczyk Sławomir</t>
  </si>
  <si>
    <t>RochowskiKonrad1984</t>
  </si>
  <si>
    <t>Rochowski Konrad</t>
  </si>
  <si>
    <t>DopierałaPiotr1978</t>
  </si>
  <si>
    <t>Dopierała Piotr</t>
  </si>
  <si>
    <t>AdamskiJanusz1969</t>
  </si>
  <si>
    <t>Adamski Janusz</t>
  </si>
  <si>
    <t>XV Szago</t>
  </si>
  <si>
    <t>Nadwiślański LiszKor</t>
  </si>
  <si>
    <t>Irokez</t>
  </si>
  <si>
    <t>Harpagan 55 200km</t>
  </si>
  <si>
    <t>Harpagan 55 100km</t>
  </si>
  <si>
    <t>BikeOrient Wielkopolska</t>
  </si>
  <si>
    <t>Rudawska Wyrypa</t>
  </si>
  <si>
    <t>XIV Rajd z Kompasem</t>
  </si>
  <si>
    <t>Roztoczańska 13</t>
  </si>
  <si>
    <t>Grassor 300</t>
  </si>
  <si>
    <t>16 ZnO Grassor</t>
  </si>
  <si>
    <t>Celestynów-Bocian Maraton</t>
  </si>
  <si>
    <t>Komorów Maraton</t>
  </si>
  <si>
    <t>Świętokrzyska Jatka</t>
  </si>
  <si>
    <t>XVI Szago</t>
  </si>
  <si>
    <t>Kaczawska Wyrypa</t>
  </si>
  <si>
    <t>XV Rajd z Kompasem</t>
  </si>
  <si>
    <t>Jurajska Jatka</t>
  </si>
  <si>
    <t>Harpagan 56 100km</t>
  </si>
  <si>
    <t>Harpagan 56 200km</t>
  </si>
  <si>
    <t>Azymut Orient</t>
  </si>
  <si>
    <t>Warszawa-Wawer Maraton</t>
  </si>
  <si>
    <t>Wilga Orient</t>
  </si>
  <si>
    <t>Wesoły</t>
  </si>
  <si>
    <t>Żelasko</t>
  </si>
  <si>
    <t>Madej</t>
  </si>
  <si>
    <t>Piechota</t>
  </si>
  <si>
    <t>Zychowicz</t>
  </si>
  <si>
    <t>Mordaka</t>
  </si>
  <si>
    <t>siama ja</t>
  </si>
  <si>
    <t>Mielec</t>
  </si>
  <si>
    <t>#teamrazemsam</t>
  </si>
  <si>
    <t>Piotrków Trybunalski</t>
  </si>
  <si>
    <t>:)</t>
  </si>
  <si>
    <t>Giebułtów</t>
  </si>
  <si>
    <t>Wilków</t>
  </si>
  <si>
    <t>Bogusławice</t>
  </si>
  <si>
    <t>sęk w tym...</t>
  </si>
  <si>
    <t>META</t>
  </si>
  <si>
    <t>PK27</t>
  </si>
  <si>
    <t>PK25</t>
  </si>
  <si>
    <t>PK24</t>
  </si>
  <si>
    <t>PK23</t>
  </si>
  <si>
    <t>PK22</t>
  </si>
  <si>
    <t>PK21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</si>
  <si>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</si>
  <si>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</si>
  <si>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</si>
  <si>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</si>
  <si>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</si>
  <si>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</si>
  <si>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</si>
  <si>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</si>
  <si>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</si>
  <si>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</si>
  <si>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</si>
  <si>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</si>
  <si>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</si>
  <si>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</si>
  <si>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</si>
  <si>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</si>
  <si>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</si>
  <si>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</si>
  <si>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</si>
  <si>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</si>
  <si>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Suma pkt.</t>
  </si>
  <si>
    <t>Suma PK</t>
  </si>
  <si>
    <t>Kara</t>
  </si>
  <si>
    <t>Czas (min)</t>
  </si>
  <si>
    <t>Czas startu</t>
  </si>
  <si>
    <t>Rok</t>
  </si>
  <si>
    <t>Kat</t>
  </si>
  <si>
    <t>#</t>
  </si>
  <si>
    <t>Lp.</t>
  </si>
  <si>
    <t>Trasa: TR150</t>
  </si>
  <si>
    <t>Lista wyników wg. tras.</t>
  </si>
  <si>
    <t>#106</t>
  </si>
  <si>
    <t>#114</t>
  </si>
  <si>
    <t>#111</t>
  </si>
  <si>
    <t>#110</t>
  </si>
  <si>
    <t>#130</t>
  </si>
  <si>
    <t>#115</t>
  </si>
  <si>
    <t>#141</t>
  </si>
  <si>
    <t>#116</t>
  </si>
  <si>
    <t>#128</t>
  </si>
  <si>
    <t>#117</t>
  </si>
  <si>
    <t>#124</t>
  </si>
  <si>
    <t>#107</t>
  </si>
  <si>
    <t>#142</t>
  </si>
  <si>
    <t>#133</t>
  </si>
  <si>
    <t>Jackowiak</t>
  </si>
  <si>
    <t>#143</t>
  </si>
  <si>
    <t>Ziółkowski</t>
  </si>
  <si>
    <t>#126</t>
  </si>
  <si>
    <t>#118</t>
  </si>
  <si>
    <t>#120</t>
  </si>
  <si>
    <t>#122</t>
  </si>
  <si>
    <t>#102</t>
  </si>
  <si>
    <t>#104</t>
  </si>
  <si>
    <t>#127</t>
  </si>
  <si>
    <t>#121</t>
  </si>
  <si>
    <t>#123</t>
  </si>
  <si>
    <t>#125</t>
  </si>
  <si>
    <t>#139</t>
  </si>
  <si>
    <t>#119</t>
  </si>
  <si>
    <t>#134</t>
  </si>
  <si>
    <t>#112</t>
  </si>
  <si>
    <t>#138</t>
  </si>
  <si>
    <t>#105</t>
  </si>
  <si>
    <t>#109</t>
  </si>
  <si>
    <t>#103</t>
  </si>
  <si>
    <t>#108</t>
  </si>
  <si>
    <t>#129</t>
  </si>
  <si>
    <t>Zająkała</t>
  </si>
  <si>
    <t>#131</t>
  </si>
  <si>
    <t>#113</t>
  </si>
  <si>
    <t>#100</t>
  </si>
  <si>
    <t>#137</t>
  </si>
  <si>
    <t>#136</t>
  </si>
  <si>
    <t>#101</t>
  </si>
  <si>
    <t>#140</t>
  </si>
  <si>
    <t>#135</t>
  </si>
  <si>
    <t>MIEJSCE</t>
  </si>
  <si>
    <t>Kat.
Start.</t>
  </si>
  <si>
    <t>Rok
Urodzenia</t>
  </si>
  <si>
    <t>Suma
p.p.</t>
  </si>
  <si>
    <t>Suma
p.karnych</t>
  </si>
  <si>
    <t>CZAS</t>
  </si>
  <si>
    <t>KLUB/GRUPA</t>
  </si>
  <si>
    <t>MIEJSCOWOŚĆ</t>
  </si>
  <si>
    <t>Swarzędz</t>
  </si>
  <si>
    <t>Czerwonak</t>
  </si>
  <si>
    <t>Pieczyński</t>
  </si>
  <si>
    <t>Poznań</t>
  </si>
  <si>
    <t>Kaczmarek</t>
  </si>
  <si>
    <t>OnSight</t>
  </si>
  <si>
    <t>Józefów</t>
  </si>
  <si>
    <t>Barlinek</t>
  </si>
  <si>
    <t>K 1</t>
  </si>
  <si>
    <t>Koszalin</t>
  </si>
  <si>
    <t>Tytus</t>
  </si>
  <si>
    <t>Kęsicki</t>
  </si>
  <si>
    <t>K3</t>
  </si>
  <si>
    <t>WRZASKUN</t>
  </si>
  <si>
    <t>Dąbrówka Wlkp.</t>
  </si>
  <si>
    <t>K 4</t>
  </si>
  <si>
    <t>K 5</t>
  </si>
  <si>
    <t>ptaszniki</t>
  </si>
  <si>
    <t>K 6</t>
  </si>
  <si>
    <t>K 7</t>
  </si>
  <si>
    <t>Zdezorientowane</t>
  </si>
  <si>
    <t>K 8</t>
  </si>
  <si>
    <t>Ostaszkiewicz</t>
  </si>
  <si>
    <t>Pokora</t>
  </si>
  <si>
    <t>31BLT</t>
  </si>
  <si>
    <t>Roweria Nietoperze Koszalin</t>
  </si>
  <si>
    <t>Dąbrowa Górnicza</t>
  </si>
  <si>
    <t>Lipka</t>
  </si>
  <si>
    <t>Głowno</t>
  </si>
  <si>
    <t>Wroclaw</t>
  </si>
  <si>
    <t>Brzeg Dolny</t>
  </si>
  <si>
    <t>Róża</t>
  </si>
  <si>
    <t>Szago XV 24.03.2018  Swarożyn     TR 100</t>
  </si>
  <si>
    <t>min 0</t>
  </si>
  <si>
    <t>Uczestnik</t>
  </si>
  <si>
    <t xml:space="preserve">Nazwa </t>
  </si>
  <si>
    <t>Punkty zdobyte podczas pokonywania trasy</t>
  </si>
  <si>
    <t>Suma</t>
  </si>
  <si>
    <t>Czas pokonania trasy</t>
  </si>
  <si>
    <t>Wynik</t>
  </si>
  <si>
    <t>ur</t>
  </si>
  <si>
    <t>godz.</t>
  </si>
  <si>
    <t>max</t>
  </si>
  <si>
    <t>liczba punktów wagowych</t>
  </si>
  <si>
    <t>Znak</t>
  </si>
  <si>
    <t>zespołu</t>
  </si>
  <si>
    <t>PK 1 (1)</t>
  </si>
  <si>
    <t>PK 2 (2)</t>
  </si>
  <si>
    <t>PK 3  (2)</t>
  </si>
  <si>
    <t>PK 4 (1)</t>
  </si>
  <si>
    <t>PK 5 (2)</t>
  </si>
  <si>
    <t>PK 6 (1)</t>
  </si>
  <si>
    <t>PK 7 (2)</t>
  </si>
  <si>
    <t>PK 8 (2)</t>
  </si>
  <si>
    <t>PK 9 (1)</t>
  </si>
  <si>
    <t>PK 10 (2)</t>
  </si>
  <si>
    <t>PK 11 (3)</t>
  </si>
  <si>
    <t>PK 12 (3)</t>
  </si>
  <si>
    <t>PK 13 (1)</t>
  </si>
  <si>
    <t>PK 14 (3)</t>
  </si>
  <si>
    <t>PK 15 (4)</t>
  </si>
  <si>
    <t>PK 16 (3)</t>
  </si>
  <si>
    <t>PK 17 (4)</t>
  </si>
  <si>
    <t>PK 18 (4)</t>
  </si>
  <si>
    <t>PK 19 (4)</t>
  </si>
  <si>
    <t>PK 20 (4)</t>
  </si>
  <si>
    <t>PK 21 (3)</t>
  </si>
  <si>
    <t>PK 22 (3)</t>
  </si>
  <si>
    <t>PK 23 (3)</t>
  </si>
  <si>
    <t>PK 22 (2)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</si>
  <si>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zcionka tekstu podstawowego"/>
        <family val="2"/>
        <charset val="238"/>
      </rPr>
      <t>T</t>
    </r>
  </si>
  <si>
    <t>min. karne</t>
  </si>
  <si>
    <t>startu</t>
  </si>
  <si>
    <t>mety</t>
  </si>
  <si>
    <t>(h)</t>
  </si>
  <si>
    <t>(min.)</t>
  </si>
  <si>
    <t>limit spóźnień</t>
  </si>
  <si>
    <t>v</t>
  </si>
  <si>
    <t>Bez natchnienia</t>
  </si>
  <si>
    <t>@</t>
  </si>
  <si>
    <t>Gdańsk</t>
  </si>
  <si>
    <t>BIKE NOW BEER LATER</t>
  </si>
  <si>
    <t>Pioruny</t>
  </si>
  <si>
    <t>nazwa</t>
  </si>
  <si>
    <t>PW</t>
  </si>
  <si>
    <t>miejsce</t>
  </si>
  <si>
    <t>LiszKor</t>
  </si>
  <si>
    <t>Rajd Hawran</t>
  </si>
  <si>
    <t>Ptaszniki</t>
  </si>
  <si>
    <t>Wounded Knee</t>
  </si>
  <si>
    <t>Silesia Adventure Sport</t>
  </si>
  <si>
    <t>Zdezorientowani MTBO Team</t>
  </si>
  <si>
    <t>Zimny</t>
  </si>
  <si>
    <t>magdalena</t>
  </si>
  <si>
    <t>EventyrTeam</t>
  </si>
  <si>
    <t>Mański</t>
  </si>
  <si>
    <t>Motorola Bike Team/Rajd Hawran</t>
  </si>
  <si>
    <t>ZASZYCI</t>
  </si>
  <si>
    <t>PK94</t>
  </si>
  <si>
    <t>PK93</t>
  </si>
  <si>
    <t>PK92</t>
  </si>
  <si>
    <t>PK91</t>
  </si>
  <si>
    <t>PK85</t>
  </si>
  <si>
    <t>PK84</t>
  </si>
  <si>
    <t>PK83</t>
  </si>
  <si>
    <t>PK82</t>
  </si>
  <si>
    <t>PK81</t>
  </si>
  <si>
    <t>PK75</t>
  </si>
  <si>
    <t>PK74</t>
  </si>
  <si>
    <t>PK73</t>
  </si>
  <si>
    <t>PK72</t>
  </si>
  <si>
    <t>PK71</t>
  </si>
  <si>
    <t>PK65</t>
  </si>
  <si>
    <t>PK64</t>
  </si>
  <si>
    <t>PK63</t>
  </si>
  <si>
    <t>PK62</t>
  </si>
  <si>
    <t>PK61</t>
  </si>
  <si>
    <t>PK56</t>
  </si>
  <si>
    <t>PK55</t>
  </si>
  <si>
    <t>PK54</t>
  </si>
  <si>
    <t>PK53</t>
  </si>
  <si>
    <t>PK52</t>
  </si>
  <si>
    <t>PK51</t>
  </si>
  <si>
    <t>PK46</t>
  </si>
  <si>
    <t>PK45</t>
  </si>
  <si>
    <t>PK44</t>
  </si>
  <si>
    <t>PK43</t>
  </si>
  <si>
    <t>PK42</t>
  </si>
  <si>
    <t>PK41</t>
  </si>
  <si>
    <t>PK36</t>
  </si>
  <si>
    <t>PK35</t>
  </si>
  <si>
    <t>PK34</t>
  </si>
  <si>
    <t>PK33</t>
  </si>
  <si>
    <t>PK32</t>
  </si>
  <si>
    <t>PK31</t>
  </si>
  <si>
    <t>Drużyna</t>
  </si>
  <si>
    <t>Numer</t>
  </si>
  <si>
    <t>Miejsce Mężczyźni</t>
  </si>
  <si>
    <t>Miejsce Kobiety</t>
  </si>
  <si>
    <t>Miejsce open</t>
  </si>
  <si>
    <t>Liszkor</t>
  </si>
  <si>
    <t>L.p.</t>
  </si>
  <si>
    <t>Klub</t>
  </si>
  <si>
    <t>Rocznik</t>
  </si>
  <si>
    <t>Czas</t>
  </si>
  <si>
    <t>PK</t>
  </si>
  <si>
    <t>Komentarz</t>
  </si>
  <si>
    <t>Stowarzyszenie Team 360 stopni</t>
  </si>
  <si>
    <t>UKS Falenica</t>
  </si>
  <si>
    <t>PZU Sport Team</t>
  </si>
  <si>
    <t>NASZ BIKE Team</t>
  </si>
  <si>
    <t>SAnFi</t>
  </si>
  <si>
    <t>brak 3PK</t>
  </si>
  <si>
    <t>Kaseja</t>
  </si>
  <si>
    <t>Niezła Korba | KB ERGO</t>
  </si>
  <si>
    <t>brak 5PK</t>
  </si>
  <si>
    <t>Mróz</t>
  </si>
  <si>
    <t>Stowarzyszenie Team 360</t>
  </si>
  <si>
    <t>brak 10PK</t>
  </si>
  <si>
    <t>Jeziorski</t>
  </si>
  <si>
    <t>Stara Miłosna</t>
  </si>
  <si>
    <t>INDYWIDUALNIE MAZOWSZE</t>
  </si>
  <si>
    <t>Kwitowska</t>
  </si>
  <si>
    <t>Wiosenne 361</t>
  </si>
  <si>
    <t>Wiosenne 362</t>
  </si>
  <si>
    <t>Wiosenne 363</t>
  </si>
  <si>
    <t>Wiosenne 364</t>
  </si>
  <si>
    <t>Wiosenne 365</t>
  </si>
  <si>
    <t>Wiosenne 366</t>
  </si>
  <si>
    <t>Wiosenne 367</t>
  </si>
  <si>
    <t>Wiosenne 368</t>
  </si>
  <si>
    <t>Wiosenne 369</t>
  </si>
  <si>
    <t>Wiosenne 370</t>
  </si>
  <si>
    <t>Wiosenne 371</t>
  </si>
  <si>
    <t>Wiosenne 372</t>
  </si>
  <si>
    <t>Wiosenne 373</t>
  </si>
  <si>
    <t>Wiosenne 374</t>
  </si>
  <si>
    <t>Wiosenne 375</t>
  </si>
  <si>
    <t>Wiosenne 376</t>
  </si>
  <si>
    <t>Wiosenne 377</t>
  </si>
  <si>
    <r>
      <t xml:space="preserve">HARPAGAN-55 </t>
    </r>
    <r>
      <rPr>
        <b/>
        <sz val="16"/>
        <color theme="1"/>
        <rFont val="Britannic T OT"/>
        <family val="3"/>
      </rPr>
      <t>CHOCZEWO 20-22.04.2018</t>
    </r>
  </si>
  <si>
    <t>TR200</t>
  </si>
  <si>
    <t>M-ce Open</t>
  </si>
  <si>
    <t>M-ce kat. M</t>
  </si>
  <si>
    <t>M-ce kat. K</t>
  </si>
  <si>
    <t>Nr</t>
  </si>
  <si>
    <t>Rok ur.</t>
  </si>
  <si>
    <t>Miejscowość</t>
  </si>
  <si>
    <t>pkt.</t>
  </si>
  <si>
    <t>BAZA</t>
  </si>
  <si>
    <t>Czas I pętli</t>
  </si>
  <si>
    <t>Czas II pętli</t>
  </si>
  <si>
    <t>UWAGI</t>
  </si>
  <si>
    <t>HARPAGAN</t>
  </si>
  <si>
    <t>Gdynia</t>
  </si>
  <si>
    <t>Sopot</t>
  </si>
  <si>
    <t>Ernest</t>
  </si>
  <si>
    <t>Kaiser</t>
  </si>
  <si>
    <t>Gorzów Wielkopolski</t>
  </si>
  <si>
    <t>Bojano</t>
  </si>
  <si>
    <t>Team 360?</t>
  </si>
  <si>
    <t>Szadura</t>
  </si>
  <si>
    <t>Warsaw</t>
  </si>
  <si>
    <t>Elbląg</t>
  </si>
  <si>
    <t>Pęcice</t>
  </si>
  <si>
    <t>NORDA Active Team</t>
  </si>
  <si>
    <t>Chojnice</t>
  </si>
  <si>
    <t>Słupsk</t>
  </si>
  <si>
    <t>Rotmanka</t>
  </si>
  <si>
    <t>Pruszcz Gdański</t>
  </si>
  <si>
    <t>JAN</t>
  </si>
  <si>
    <t>SZUBERT</t>
  </si>
  <si>
    <t>GDAŃSK</t>
  </si>
  <si>
    <t>ŁYSE CHARTY TCZEWSKI KLUB ROW</t>
  </si>
  <si>
    <t>Gdansk</t>
  </si>
  <si>
    <t>Kolobrzeg</t>
  </si>
  <si>
    <t>Kosakowo</t>
  </si>
  <si>
    <t>GOROŃSKI</t>
  </si>
  <si>
    <t>WARSZAWA</t>
  </si>
  <si>
    <t>T-MobileCycling Team</t>
  </si>
  <si>
    <t>Lepszy Gdańsk</t>
  </si>
  <si>
    <t>Kwidzyn</t>
  </si>
  <si>
    <t>WOJCIECH</t>
  </si>
  <si>
    <t>KRYSZEWSKI</t>
  </si>
  <si>
    <t>KOLECZKOWO</t>
  </si>
  <si>
    <t>ELŻBIETA</t>
  </si>
  <si>
    <t>NOWACKA</t>
  </si>
  <si>
    <t>KOSZALIN</t>
  </si>
  <si>
    <t>Maciej.</t>
  </si>
  <si>
    <t>Dwóch Takich</t>
  </si>
  <si>
    <t>Hala</t>
  </si>
  <si>
    <t>Pawlewski</t>
  </si>
  <si>
    <t>Poznan</t>
  </si>
  <si>
    <t>KULKA</t>
  </si>
  <si>
    <t>POGÓRZE</t>
  </si>
  <si>
    <t>Watszawa</t>
  </si>
  <si>
    <t>TheEndOfTheRace</t>
  </si>
  <si>
    <t>Fiuta</t>
  </si>
  <si>
    <t>Gorzów Wlkp</t>
  </si>
  <si>
    <t>Pszczółki</t>
  </si>
  <si>
    <t>Ostrowski</t>
  </si>
  <si>
    <t>Ełk</t>
  </si>
  <si>
    <t>Matuszewski</t>
  </si>
  <si>
    <t>Janczewo</t>
  </si>
  <si>
    <t>Grzebieniak</t>
  </si>
  <si>
    <t>Pruszków</t>
  </si>
  <si>
    <t>Roszak</t>
  </si>
  <si>
    <t>PRUSZKÓW</t>
  </si>
  <si>
    <t>WYNIKI KOŃCOWE  V.1.1 2018.05.04 G. 18:30</t>
  </si>
  <si>
    <t>TR100</t>
  </si>
  <si>
    <t>M-ce kat.M</t>
  </si>
  <si>
    <t>KS Hades Poznań</t>
  </si>
  <si>
    <t>Borowo</t>
  </si>
  <si>
    <t>Tomasz.</t>
  </si>
  <si>
    <t>Jarocki</t>
  </si>
  <si>
    <t>Kościerzyna</t>
  </si>
  <si>
    <t>Solec Kujawski</t>
  </si>
  <si>
    <t>Reda</t>
  </si>
  <si>
    <t>Stawiguda</t>
  </si>
  <si>
    <t>Toruń</t>
  </si>
  <si>
    <t>Niestępowo</t>
  </si>
  <si>
    <t>Rumia</t>
  </si>
  <si>
    <t>Padzik</t>
  </si>
  <si>
    <t>TAG!</t>
  </si>
  <si>
    <t>Suchy Dwór</t>
  </si>
  <si>
    <t>Wołodźko</t>
  </si>
  <si>
    <t>Gronity</t>
  </si>
  <si>
    <t>Trętowski</t>
  </si>
  <si>
    <t>ORIENTUŚ/SNGWILDDUCKS</t>
  </si>
  <si>
    <t>Szakale Bałut Łódź</t>
  </si>
  <si>
    <t>KTG Neptun</t>
  </si>
  <si>
    <t>Myślibórz</t>
  </si>
  <si>
    <t>Lisek</t>
  </si>
  <si>
    <t>Mikołajczak</t>
  </si>
  <si>
    <t>Czapielsk</t>
  </si>
  <si>
    <t>Piechowski</t>
  </si>
  <si>
    <t>Kiełpin</t>
  </si>
  <si>
    <t>Rusztecki</t>
  </si>
  <si>
    <t>Dzikie Świnie</t>
  </si>
  <si>
    <t>Zakolski</t>
  </si>
  <si>
    <t>Krzeptowska</t>
  </si>
  <si>
    <t>Choczewo</t>
  </si>
  <si>
    <t>adrian</t>
  </si>
  <si>
    <t>dworski</t>
  </si>
  <si>
    <t>warszawa</t>
  </si>
  <si>
    <t>Krzeptowski</t>
  </si>
  <si>
    <t>Wawro</t>
  </si>
  <si>
    <t>Dobra</t>
  </si>
  <si>
    <t>Otolski</t>
  </si>
  <si>
    <t>Łąg</t>
  </si>
  <si>
    <t>Wybranowski</t>
  </si>
  <si>
    <t>Jola</t>
  </si>
  <si>
    <t>Krzemiński</t>
  </si>
  <si>
    <t>Lufthansa Systems Poland</t>
  </si>
  <si>
    <t>Szymczakowski</t>
  </si>
  <si>
    <t>Tafelski</t>
  </si>
  <si>
    <t>Gryź Poduchę</t>
  </si>
  <si>
    <t>Kaczmarski</t>
  </si>
  <si>
    <t>OMIECZYŃSKI</t>
  </si>
  <si>
    <t>NADOLNY</t>
  </si>
  <si>
    <t>aleksander</t>
  </si>
  <si>
    <t>rynkiewicz</t>
  </si>
  <si>
    <t>gdansk</t>
  </si>
  <si>
    <t>Beiger</t>
  </si>
  <si>
    <t>Bąkowo</t>
  </si>
  <si>
    <t>Sarnia Rowery</t>
  </si>
  <si>
    <t>Roszman</t>
  </si>
  <si>
    <t>Orle</t>
  </si>
  <si>
    <t>Ślimaki</t>
  </si>
  <si>
    <t>Slimaki</t>
  </si>
  <si>
    <t>Łepek</t>
  </si>
  <si>
    <t>Białk</t>
  </si>
  <si>
    <t>Przyłucki</t>
  </si>
  <si>
    <t>Pruszkowski</t>
  </si>
  <si>
    <t>Białous</t>
  </si>
  <si>
    <t>Chrościcki</t>
  </si>
  <si>
    <t>Grąz</t>
  </si>
  <si>
    <t>Maziarz</t>
  </si>
  <si>
    <t>Nowy Świat</t>
  </si>
  <si>
    <t>Ostaszewo</t>
  </si>
  <si>
    <t>Araminowicz</t>
  </si>
  <si>
    <t>AKK GDAKK</t>
  </si>
  <si>
    <t>Jakub Krzysztof</t>
  </si>
  <si>
    <t>Girjat</t>
  </si>
  <si>
    <t>Gryźć poduchę</t>
  </si>
  <si>
    <t>Malbork</t>
  </si>
  <si>
    <t>Lębork</t>
  </si>
  <si>
    <t>Szweje</t>
  </si>
  <si>
    <t>Winiarski</t>
  </si>
  <si>
    <t>Synakowska</t>
  </si>
  <si>
    <t>Kamilla</t>
  </si>
  <si>
    <t>Worotyńska</t>
  </si>
  <si>
    <t>Sasino</t>
  </si>
  <si>
    <t>Kartuzy</t>
  </si>
  <si>
    <t>Ulicki</t>
  </si>
  <si>
    <t>Edyta Barbara</t>
  </si>
  <si>
    <t>Janulewicz</t>
  </si>
  <si>
    <t>Szczechura</t>
  </si>
  <si>
    <t>SZCZECHURA TIM</t>
  </si>
  <si>
    <t>Krzyżanowski</t>
  </si>
  <si>
    <t>Gracja</t>
  </si>
  <si>
    <t>Czerniewska</t>
  </si>
  <si>
    <t>Szybka Lanca Team</t>
  </si>
  <si>
    <t>TOMASZEWSKI</t>
  </si>
  <si>
    <t>przemysław</t>
  </si>
  <si>
    <t>mikołajczyk</t>
  </si>
  <si>
    <t>malbork</t>
  </si>
  <si>
    <t>bysewo team</t>
  </si>
  <si>
    <t>MAREK</t>
  </si>
  <si>
    <t>BENASIEWICZ</t>
  </si>
  <si>
    <t>GDYNIA</t>
  </si>
  <si>
    <t>Stojące Wentyle</t>
  </si>
  <si>
    <t>Karsin</t>
  </si>
  <si>
    <t>Rydygier</t>
  </si>
  <si>
    <t>Masłowo</t>
  </si>
  <si>
    <t>Rawicz</t>
  </si>
  <si>
    <t>Ostrów Wlkp</t>
  </si>
  <si>
    <t>Świtoń</t>
  </si>
  <si>
    <t>Ostrzeszów</t>
  </si>
  <si>
    <t>Maciejewska</t>
  </si>
  <si>
    <t>Ostrów Wielkopolski</t>
  </si>
  <si>
    <t>Janiszewski</t>
  </si>
  <si>
    <t>Gorzów Wlkp.</t>
  </si>
  <si>
    <t>Poznań/Warszawa</t>
  </si>
  <si>
    <t>EPO</t>
  </si>
  <si>
    <t>AlgorytmHicksaTeam</t>
  </si>
  <si>
    <t>Masa</t>
  </si>
  <si>
    <t>Big Yellow Foot Adventure Team</t>
  </si>
  <si>
    <t>Kotłowski</t>
  </si>
  <si>
    <t>BigYellowFoot Adventure Team</t>
  </si>
  <si>
    <t>Radzieńska</t>
  </si>
  <si>
    <t>Eugeniusz</t>
  </si>
  <si>
    <t>Szłyk</t>
  </si>
  <si>
    <t>Morąg</t>
  </si>
  <si>
    <t>NKL</t>
  </si>
  <si>
    <t>GOŁUŃSKI</t>
  </si>
  <si>
    <t>BOJANO</t>
  </si>
  <si>
    <t>SAILŻE</t>
  </si>
  <si>
    <t>JOANNA</t>
  </si>
  <si>
    <t>WYSOCKA SADŁO</t>
  </si>
  <si>
    <t>Turowski</t>
  </si>
  <si>
    <t>Kętrzyn</t>
  </si>
  <si>
    <t>WYNIKI KOŃCOWE  2018.05.09 g. 13:50</t>
  </si>
  <si>
    <t>H55 200</t>
  </si>
  <si>
    <t>Wysocka Sadło</t>
  </si>
  <si>
    <t>H55 100</t>
  </si>
  <si>
    <t>Gołuński</t>
  </si>
  <si>
    <t>9C</t>
  </si>
  <si>
    <t>9A</t>
  </si>
  <si>
    <t>8T</t>
  </si>
  <si>
    <t>8G</t>
  </si>
  <si>
    <t>8E</t>
  </si>
  <si>
    <t>8D</t>
  </si>
  <si>
    <t>8C</t>
  </si>
  <si>
    <t>8B</t>
  </si>
  <si>
    <t>8A</t>
  </si>
  <si>
    <t>7K</t>
  </si>
  <si>
    <t>7J</t>
  </si>
  <si>
    <t>7I</t>
  </si>
  <si>
    <t>7H</t>
  </si>
  <si>
    <t>7E</t>
  </si>
  <si>
    <t>7D</t>
  </si>
  <si>
    <t>7C</t>
  </si>
  <si>
    <t>7B</t>
  </si>
  <si>
    <t>7A</t>
  </si>
  <si>
    <t>6O</t>
  </si>
  <si>
    <t>6K</t>
  </si>
  <si>
    <t>6I</t>
  </si>
  <si>
    <t>6H</t>
  </si>
  <si>
    <t>6F</t>
  </si>
  <si>
    <t>6E</t>
  </si>
  <si>
    <t>6C</t>
  </si>
  <si>
    <t>6B</t>
  </si>
  <si>
    <t>6A</t>
  </si>
  <si>
    <t>5R</t>
  </si>
  <si>
    <t>5P</t>
  </si>
  <si>
    <t>5M</t>
  </si>
  <si>
    <t>5L</t>
  </si>
  <si>
    <t>5K</t>
  </si>
  <si>
    <t>5J</t>
  </si>
  <si>
    <t>5I</t>
  </si>
  <si>
    <t>5F</t>
  </si>
  <si>
    <t>5E</t>
  </si>
  <si>
    <t>5D</t>
  </si>
  <si>
    <t>5C</t>
  </si>
  <si>
    <t>5A</t>
  </si>
  <si>
    <t>4R</t>
  </si>
  <si>
    <t>4N</t>
  </si>
  <si>
    <t>4M</t>
  </si>
  <si>
    <t>4J</t>
  </si>
  <si>
    <t>4G</t>
  </si>
  <si>
    <t>4F</t>
  </si>
  <si>
    <t>4E</t>
  </si>
  <si>
    <t>4K</t>
  </si>
  <si>
    <t>4D</t>
  </si>
  <si>
    <t>4C</t>
  </si>
  <si>
    <t>4B</t>
  </si>
  <si>
    <t>4A</t>
  </si>
  <si>
    <t>3Y</t>
  </si>
  <si>
    <t>3R</t>
  </si>
  <si>
    <t>3L</t>
  </si>
  <si>
    <t>3J</t>
  </si>
  <si>
    <t>3F</t>
  </si>
  <si>
    <t>3C</t>
  </si>
  <si>
    <t>3B</t>
  </si>
  <si>
    <t>3A</t>
  </si>
  <si>
    <t>brak karty startowej</t>
  </si>
  <si>
    <t>TR150</t>
  </si>
  <si>
    <t>Warszawa/</t>
  </si>
  <si>
    <t>x</t>
  </si>
  <si>
    <t>Bolechowice</t>
  </si>
  <si>
    <t>Skawina/</t>
  </si>
  <si>
    <t>Recykling przede wszystkim</t>
  </si>
  <si>
    <t>Kraków/</t>
  </si>
  <si>
    <t>Tarnów/</t>
  </si>
  <si>
    <t>Kompania kolarzy</t>
  </si>
  <si>
    <t>Łódź/</t>
  </si>
  <si>
    <t>Miechów/</t>
  </si>
  <si>
    <t>Gołcza/</t>
  </si>
  <si>
    <t>3'</t>
  </si>
  <si>
    <t>sporting travel</t>
  </si>
  <si>
    <t>Lubin/</t>
  </si>
  <si>
    <t>Dąbrowa Górnicza/</t>
  </si>
  <si>
    <t>10'</t>
  </si>
  <si>
    <t>/Konstantynów Łódzki</t>
  </si>
  <si>
    <t>4'</t>
  </si>
  <si>
    <t>Mielec/</t>
  </si>
  <si>
    <t>Tychy/</t>
  </si>
  <si>
    <t>Wrocław/</t>
  </si>
  <si>
    <t>Masłów/</t>
  </si>
  <si>
    <t>Fabryka Grzebieni</t>
  </si>
  <si>
    <t>Modlniczka/</t>
  </si>
  <si>
    <t>suma punktów</t>
  </si>
  <si>
    <t>kara punktowa</t>
  </si>
  <si>
    <t>spóźnienie</t>
  </si>
  <si>
    <t>miejsce kat. M</t>
  </si>
  <si>
    <t>miejsce kat. K</t>
  </si>
  <si>
    <t>czas biegu</t>
  </si>
  <si>
    <t>czas mety</t>
  </si>
  <si>
    <t>Kat. K/M</t>
  </si>
  <si>
    <t>Kategoria</t>
  </si>
  <si>
    <t>Rok. urodzenia</t>
  </si>
  <si>
    <t>Nazwiska</t>
  </si>
  <si>
    <t>Team</t>
  </si>
  <si>
    <t xml:space="preserve">l.p. </t>
  </si>
  <si>
    <t>Irokez 2018 wyniki oficjalne</t>
  </si>
  <si>
    <t>Zenon</t>
  </si>
  <si>
    <t>Lulek</t>
  </si>
  <si>
    <t>Nawrot</t>
  </si>
  <si>
    <t>Śmietański</t>
  </si>
  <si>
    <t>M-ce Kobiety</t>
  </si>
  <si>
    <t>M-ce Mężczyźni</t>
  </si>
  <si>
    <t>M-ce Junior</t>
  </si>
  <si>
    <t>TRASAobliczona</t>
  </si>
  <si>
    <t>nr</t>
  </si>
  <si>
    <t>Godzina mety</t>
  </si>
  <si>
    <t>GIGA</t>
  </si>
  <si>
    <t>GOŁĘBIEWSKI</t>
  </si>
  <si>
    <t>PIWAKOWSKI</t>
  </si>
  <si>
    <t>MIROWSKI</t>
  </si>
  <si>
    <t>SZAWDZIN</t>
  </si>
  <si>
    <t>ZARZYCKI</t>
  </si>
  <si>
    <t>WALENTOWSKI</t>
  </si>
  <si>
    <t>JAKUBEK</t>
  </si>
  <si>
    <t>BOBER</t>
  </si>
  <si>
    <t>Kobylnica</t>
  </si>
  <si>
    <t>SENDEREK</t>
  </si>
  <si>
    <t>Rajd Piachulec Orient</t>
  </si>
  <si>
    <t>MICHALAK</t>
  </si>
  <si>
    <t>CECUŁA</t>
  </si>
  <si>
    <t>WIECZOREK</t>
  </si>
  <si>
    <t>ZAWADZKI</t>
  </si>
  <si>
    <t>ASP</t>
  </si>
  <si>
    <t>Marki</t>
  </si>
  <si>
    <t>DOPIERAŁA</t>
  </si>
  <si>
    <t>Dopiewo</t>
  </si>
  <si>
    <t>LISZKA</t>
  </si>
  <si>
    <t>WITKOWSKI</t>
  </si>
  <si>
    <t>RYCHLIK</t>
  </si>
  <si>
    <t>WESOŁOWSKI</t>
  </si>
  <si>
    <t>www.dimen.pl</t>
  </si>
  <si>
    <t>Oleśnica</t>
  </si>
  <si>
    <t>SÓJKA</t>
  </si>
  <si>
    <t>DUSZAK</t>
  </si>
  <si>
    <t>Brwinów</t>
  </si>
  <si>
    <t>TRUSZKOWSKA</t>
  </si>
  <si>
    <t>ADAMCZYK</t>
  </si>
  <si>
    <t>NIKONOWICZ</t>
  </si>
  <si>
    <t>Światowid Małe Gacno</t>
  </si>
  <si>
    <t>Małe Gacno</t>
  </si>
  <si>
    <t>KACZMAREK</t>
  </si>
  <si>
    <t>On-Sight</t>
  </si>
  <si>
    <t>PIECZYŃSKI</t>
  </si>
  <si>
    <t>HAJDUK</t>
  </si>
  <si>
    <t>BŁASZCZYK</t>
  </si>
  <si>
    <t>SOMPOLIŃSKI</t>
  </si>
  <si>
    <t>Chłopaki do wzięcia</t>
  </si>
  <si>
    <t>ABRAMOWICZ</t>
  </si>
  <si>
    <t>ARKUSZEWSKI</t>
  </si>
  <si>
    <t>MŁYNARKIEWICZ</t>
  </si>
  <si>
    <t>IMMOTION TEAM Wrocław</t>
  </si>
  <si>
    <t>KUCHARSKI</t>
  </si>
  <si>
    <t>URBANIAK</t>
  </si>
  <si>
    <t>OGR</t>
  </si>
  <si>
    <t>SMEJDA</t>
  </si>
  <si>
    <t>WOJCIECHOWSKA</t>
  </si>
  <si>
    <t>SDM</t>
  </si>
  <si>
    <t>WOJCIECHOWSKI</t>
  </si>
  <si>
    <t>PRAŁAT</t>
  </si>
  <si>
    <t>Zelów</t>
  </si>
  <si>
    <t>URBANIK-REDO</t>
  </si>
  <si>
    <t>URBANIK</t>
  </si>
  <si>
    <t>Słowik</t>
  </si>
  <si>
    <t>REDO</t>
  </si>
  <si>
    <t>BO Wlkp</t>
  </si>
  <si>
    <t>Sompoliński</t>
  </si>
  <si>
    <t>Abramowicz</t>
  </si>
  <si>
    <t>Arkuszewski</t>
  </si>
  <si>
    <t>Urbaniak</t>
  </si>
  <si>
    <t>Prałat</t>
  </si>
  <si>
    <t>BO Wielkopolska</t>
  </si>
  <si>
    <t>ZALICZONO PK</t>
  </si>
  <si>
    <t>Zabierzów</t>
  </si>
  <si>
    <t>MW</t>
  </si>
  <si>
    <t>KOWALSKI</t>
  </si>
  <si>
    <t>WOŁÓW</t>
  </si>
  <si>
    <t>ORIENT EXPRESS</t>
  </si>
  <si>
    <t>Ruda Śląska</t>
  </si>
  <si>
    <t>limit czasu:</t>
  </si>
  <si>
    <t>ilość PK:</t>
  </si>
  <si>
    <t>RW 200</t>
  </si>
  <si>
    <t>nkl</t>
  </si>
  <si>
    <t>Gruziel-Słomka</t>
  </si>
  <si>
    <t>Hambor</t>
  </si>
  <si>
    <t>DNF</t>
  </si>
  <si>
    <t>za średnio</t>
  </si>
  <si>
    <t>Szalone naleśniki</t>
  </si>
  <si>
    <t>M50</t>
  </si>
  <si>
    <t>Koło Brzegu</t>
  </si>
  <si>
    <t>GERAPPA</t>
  </si>
  <si>
    <t>Koper Architektura</t>
  </si>
  <si>
    <t>Adventure Express</t>
  </si>
  <si>
    <t>JMDekoratornia.pl</t>
  </si>
  <si>
    <t>Błażej Kielak 1%</t>
  </si>
  <si>
    <t>OK!Sport Warszawa</t>
  </si>
  <si>
    <t>LosMaruders</t>
  </si>
  <si>
    <t>Team 360&amp;#186;</t>
  </si>
  <si>
    <t>WYNIK</t>
  </si>
  <si>
    <t>KARY</t>
  </si>
  <si>
    <t>PREMIE</t>
  </si>
  <si>
    <t>KARY ZS</t>
  </si>
  <si>
    <t>ZS</t>
  </si>
  <si>
    <t>Saldo PP</t>
  </si>
  <si>
    <t>Σ PP</t>
  </si>
  <si>
    <t>PK 4PP</t>
  </si>
  <si>
    <t>PK 3PP</t>
  </si>
  <si>
    <t>PK 2 PP</t>
  </si>
  <si>
    <t>START</t>
  </si>
  <si>
    <t>NUMER</t>
  </si>
  <si>
    <t>KAT_D2</t>
  </si>
  <si>
    <t>KLUB</t>
  </si>
  <si>
    <t>ROK_UR</t>
  </si>
  <si>
    <t>IM_NAZW</t>
  </si>
  <si>
    <t>BRUDŁO</t>
  </si>
  <si>
    <t>BUCIAK</t>
  </si>
  <si>
    <t>SŁOMKA</t>
  </si>
  <si>
    <t>ŁUKASZ</t>
  </si>
  <si>
    <t>RADOSŁAW</t>
  </si>
  <si>
    <t>KRASUSKI</t>
  </si>
  <si>
    <t>GRUZIEL-SŁOMKA</t>
  </si>
  <si>
    <t>MAGDALENA</t>
  </si>
  <si>
    <t>ARTUR</t>
  </si>
  <si>
    <t>SADOWSKI</t>
  </si>
  <si>
    <t>OTOLSKI</t>
  </si>
  <si>
    <t>CICHOŃ</t>
  </si>
  <si>
    <t>ANDRZEJ</t>
  </si>
  <si>
    <t>MIERZWICKI</t>
  </si>
  <si>
    <t>KWITOWSKA</t>
  </si>
  <si>
    <t>WIKTOROWSKI</t>
  </si>
  <si>
    <t>CZECZOTT</t>
  </si>
  <si>
    <t>MAŁGORZATA</t>
  </si>
  <si>
    <t>RYGALSKI</t>
  </si>
  <si>
    <t>BELICA</t>
  </si>
  <si>
    <t>ROBERT</t>
  </si>
  <si>
    <t>NOWAK</t>
  </si>
  <si>
    <t>BLANK</t>
  </si>
  <si>
    <t>DANUTA</t>
  </si>
  <si>
    <t>WRONA</t>
  </si>
  <si>
    <t>BASTER</t>
  </si>
  <si>
    <t>PRZEMYSŁAW</t>
  </si>
  <si>
    <t>PACEK</t>
  </si>
  <si>
    <t>KAROLINA</t>
  </si>
  <si>
    <t>CZUBALSKI</t>
  </si>
  <si>
    <t>STEFAN</t>
  </si>
  <si>
    <t>HADYŚ</t>
  </si>
  <si>
    <t>MACIEJ</t>
  </si>
  <si>
    <t>KOTOWSKI</t>
  </si>
  <si>
    <t>JÓZEF</t>
  </si>
  <si>
    <t>JANISZEWSKI</t>
  </si>
  <si>
    <t>STEFAŃSKI</t>
  </si>
  <si>
    <t>ZADWORNY</t>
  </si>
  <si>
    <t>Hadyś</t>
  </si>
  <si>
    <t>Józef</t>
  </si>
  <si>
    <t>XIV RzK- wyniki- Trasa Fioletowa</t>
  </si>
  <si>
    <t>l.p.</t>
  </si>
  <si>
    <t>miejscowość</t>
  </si>
  <si>
    <t xml:space="preserve">Team </t>
  </si>
  <si>
    <t>ilość PK</t>
  </si>
  <si>
    <t>Wisła 1200</t>
  </si>
  <si>
    <t>eCOM CUK Racing Team</t>
  </si>
  <si>
    <t>Aktywna Fabryka Słupsk</t>
  </si>
  <si>
    <t>BIKE now BEER later</t>
  </si>
  <si>
    <t>Pidżamersi</t>
  </si>
  <si>
    <t>Tuchomie</t>
  </si>
  <si>
    <t>Studzienice</t>
  </si>
  <si>
    <t>Lasertechnika Team</t>
  </si>
  <si>
    <t>POLONICA</t>
  </si>
  <si>
    <t>Zamykam stawkę</t>
  </si>
  <si>
    <t>XIV RzK</t>
  </si>
  <si>
    <t>liczba pkt.</t>
  </si>
  <si>
    <t>kara</t>
  </si>
  <si>
    <t>zejście z trasy</t>
  </si>
  <si>
    <t>i</t>
  </si>
  <si>
    <t>Trasa</t>
  </si>
  <si>
    <t>R8</t>
  </si>
  <si>
    <t>Moskała</t>
  </si>
  <si>
    <t>Banach</t>
  </si>
  <si>
    <t>Skrynicki</t>
  </si>
  <si>
    <t>Złotnicki</t>
  </si>
  <si>
    <t>Eryk</t>
  </si>
  <si>
    <t>Siemion</t>
  </si>
  <si>
    <t>Kosa</t>
  </si>
  <si>
    <t>Bielak</t>
  </si>
  <si>
    <t>TR 130</t>
  </si>
  <si>
    <t>Miejsce OPEN</t>
  </si>
  <si>
    <t>Miejsce kat. K</t>
  </si>
  <si>
    <t>Nr startowy</t>
  </si>
  <si>
    <t xml:space="preserve">Imię </t>
  </si>
  <si>
    <t xml:space="preserve">Nazwisko </t>
  </si>
  <si>
    <t>Data urodzin</t>
  </si>
  <si>
    <t>Płeć</t>
  </si>
  <si>
    <t>Kara*</t>
  </si>
  <si>
    <t>Liczba PK</t>
  </si>
  <si>
    <t>Czas koncowy</t>
  </si>
  <si>
    <t>A6</t>
  </si>
  <si>
    <t>Mężczyzna</t>
  </si>
  <si>
    <t>Anna Pieróg Racing Team</t>
  </si>
  <si>
    <t>8:12:30</t>
  </si>
  <si>
    <t>A21</t>
  </si>
  <si>
    <t>A61</t>
  </si>
  <si>
    <t>A7</t>
  </si>
  <si>
    <t>Polska</t>
  </si>
  <si>
    <t>8:34:10</t>
  </si>
  <si>
    <t>A63</t>
  </si>
  <si>
    <t>team360</t>
  </si>
  <si>
    <t>A58</t>
  </si>
  <si>
    <t>8:40:17</t>
  </si>
  <si>
    <t>A70</t>
  </si>
  <si>
    <t>8:55:34</t>
  </si>
  <si>
    <t>A71</t>
  </si>
  <si>
    <t>WISŁA 1200</t>
  </si>
  <si>
    <t>A41</t>
  </si>
  <si>
    <t>9:08:46</t>
  </si>
  <si>
    <t>A43</t>
  </si>
  <si>
    <t>9:11:40</t>
  </si>
  <si>
    <t>A56</t>
  </si>
  <si>
    <t>A66</t>
  </si>
  <si>
    <t>9:22:53</t>
  </si>
  <si>
    <t>A44</t>
  </si>
  <si>
    <t>10:24:21</t>
  </si>
  <si>
    <t>A62</t>
  </si>
  <si>
    <t>Kobieta</t>
  </si>
  <si>
    <t>10:27:47</t>
  </si>
  <si>
    <t>A50</t>
  </si>
  <si>
    <t>Kozienice</t>
  </si>
  <si>
    <t>10:41:36</t>
  </si>
  <si>
    <t>A1</t>
  </si>
  <si>
    <t>10:42:13</t>
  </si>
  <si>
    <t>A55</t>
  </si>
  <si>
    <t>11:02:33</t>
  </si>
  <si>
    <t>A40</t>
  </si>
  <si>
    <t>11:04:49</t>
  </si>
  <si>
    <t>A48</t>
  </si>
  <si>
    <t>Biała Podlaska</t>
  </si>
  <si>
    <t>11:06:05</t>
  </si>
  <si>
    <t>A47</t>
  </si>
  <si>
    <t>A38</t>
  </si>
  <si>
    <t>11:15:26</t>
  </si>
  <si>
    <t>A16</t>
  </si>
  <si>
    <t>11:44:38</t>
  </si>
  <si>
    <t>A36</t>
  </si>
  <si>
    <t>Poland</t>
  </si>
  <si>
    <t>11:48:26</t>
  </si>
  <si>
    <t>A67</t>
  </si>
  <si>
    <t>11:55:24</t>
  </si>
  <si>
    <t>A45</t>
  </si>
  <si>
    <t>Centrum Rowerowe Olsztyn</t>
  </si>
  <si>
    <t>A59</t>
  </si>
  <si>
    <t>11:58:53</t>
  </si>
  <si>
    <t>A69</t>
  </si>
  <si>
    <t>12:01:45</t>
  </si>
  <si>
    <t>A75</t>
  </si>
  <si>
    <t>A29</t>
  </si>
  <si>
    <t>12:26:06</t>
  </si>
  <si>
    <t>A30</t>
  </si>
  <si>
    <t>12:28:58</t>
  </si>
  <si>
    <t>A51</t>
  </si>
  <si>
    <t>TrollTeam</t>
  </si>
  <si>
    <t>11:39:32</t>
  </si>
  <si>
    <t>A54</t>
  </si>
  <si>
    <t>A31</t>
  </si>
  <si>
    <t>11:39:55</t>
  </si>
  <si>
    <t>A9</t>
  </si>
  <si>
    <t>12:12:46</t>
  </si>
  <si>
    <t>A60</t>
  </si>
  <si>
    <t>Inca Terror Squad</t>
  </si>
  <si>
    <t>10:27:35</t>
  </si>
  <si>
    <t>A10</t>
  </si>
  <si>
    <t>11:35:55</t>
  </si>
  <si>
    <t>A78</t>
  </si>
  <si>
    <t>A42</t>
  </si>
  <si>
    <t>11:52:19</t>
  </si>
  <si>
    <t>A76</t>
  </si>
  <si>
    <t>Mińkowski</t>
  </si>
  <si>
    <t>11:18:13</t>
  </si>
  <si>
    <t>A2</t>
  </si>
  <si>
    <t>11:42:24</t>
  </si>
  <si>
    <t>A3</t>
  </si>
  <si>
    <t>A53</t>
  </si>
  <si>
    <t>11:56:52</t>
  </si>
  <si>
    <t>A46</t>
  </si>
  <si>
    <t>Ciski</t>
  </si>
  <si>
    <t>A74</t>
  </si>
  <si>
    <t>11:48:48</t>
  </si>
  <si>
    <t>A49</t>
  </si>
  <si>
    <t>8:47:50</t>
  </si>
  <si>
    <t>A72</t>
  </si>
  <si>
    <t>11:00:52</t>
  </si>
  <si>
    <t>A25</t>
  </si>
  <si>
    <t>10:51:35</t>
  </si>
  <si>
    <t>A17</t>
  </si>
  <si>
    <t>aby dojechac</t>
  </si>
  <si>
    <t>10:55:35</t>
  </si>
  <si>
    <t>A5</t>
  </si>
  <si>
    <t>8:43:45</t>
  </si>
  <si>
    <t>A33</t>
  </si>
  <si>
    <t>Wolszczak</t>
  </si>
  <si>
    <t>SKG</t>
  </si>
  <si>
    <t>12:13:15</t>
  </si>
  <si>
    <t>A57</t>
  </si>
  <si>
    <t>9:46:23</t>
  </si>
  <si>
    <t>A35</t>
  </si>
  <si>
    <t>11:35:29</t>
  </si>
  <si>
    <t>A37</t>
  </si>
  <si>
    <t>A13</t>
  </si>
  <si>
    <t>11:37:00</t>
  </si>
  <si>
    <t>A77</t>
  </si>
  <si>
    <t>11:38:30</t>
  </si>
  <si>
    <t>A8</t>
  </si>
  <si>
    <t>9:26:50</t>
  </si>
  <si>
    <t>A15</t>
  </si>
  <si>
    <t>12:35:01</t>
  </si>
  <si>
    <t>A22</t>
  </si>
  <si>
    <t>11:24:31</t>
  </si>
  <si>
    <t>A23</t>
  </si>
  <si>
    <t>A24</t>
  </si>
  <si>
    <t>A32</t>
  </si>
  <si>
    <t>12:09:48</t>
  </si>
  <si>
    <t>A4</t>
  </si>
  <si>
    <t>8:05:46</t>
  </si>
  <si>
    <t>A52</t>
  </si>
  <si>
    <t>11:21:29</t>
  </si>
  <si>
    <t>A68</t>
  </si>
  <si>
    <t>10:25:03</t>
  </si>
  <si>
    <t>A18</t>
  </si>
  <si>
    <t>Kwirynów</t>
  </si>
  <si>
    <t>7:47:00</t>
  </si>
  <si>
    <t>A19</t>
  </si>
  <si>
    <t>IBOX MTB Team</t>
  </si>
  <si>
    <t>A73</t>
  </si>
  <si>
    <t>Rychcik</t>
  </si>
  <si>
    <t>Wójtowo</t>
  </si>
  <si>
    <t>12:25:59</t>
  </si>
  <si>
    <t>A27</t>
  </si>
  <si>
    <t>Łomża</t>
  </si>
  <si>
    <t>7:19:00</t>
  </si>
  <si>
    <t>A12</t>
  </si>
  <si>
    <t>STANISŁAWÓW PIERWSZY</t>
  </si>
  <si>
    <t>Przyjemna jazda rowerem od świtu do zmroku</t>
  </si>
  <si>
    <t>12:25:49</t>
  </si>
  <si>
    <t>A39</t>
  </si>
  <si>
    <t>Skrzęta</t>
  </si>
  <si>
    <t>11:39:07</t>
  </si>
  <si>
    <t>A20</t>
  </si>
  <si>
    <t>12:41:06</t>
  </si>
  <si>
    <t>A64</t>
  </si>
  <si>
    <t>Jarczewski</t>
  </si>
  <si>
    <t>Włoszczyzna</t>
  </si>
  <si>
    <t>7:00:00</t>
  </si>
  <si>
    <t>A65</t>
  </si>
  <si>
    <t>Szaryński</t>
  </si>
  <si>
    <t>Sprzeszew</t>
  </si>
  <si>
    <t>CZERWONA_K</t>
  </si>
  <si>
    <t>1.</t>
  </si>
  <si>
    <t>2.</t>
  </si>
  <si>
    <t>CZERWONA_M</t>
  </si>
  <si>
    <t>3.</t>
  </si>
  <si>
    <t>4.</t>
  </si>
  <si>
    <t>5.</t>
  </si>
  <si>
    <t>6.</t>
  </si>
  <si>
    <t>Imięi</t>
  </si>
  <si>
    <t>Zespół</t>
  </si>
  <si>
    <t>ilośćPK</t>
  </si>
  <si>
    <t>PP</t>
  </si>
  <si>
    <t>Kołobrzeg</t>
  </si>
  <si>
    <t>Rudy Kot</t>
  </si>
  <si>
    <t>Zielona Góra</t>
  </si>
  <si>
    <t>PK30</t>
  </si>
  <si>
    <t>PK29</t>
  </si>
  <si>
    <t>PK28</t>
  </si>
  <si>
    <t>PK26</t>
  </si>
  <si>
    <t>G21</t>
  </si>
  <si>
    <t>G20</t>
  </si>
  <si>
    <t>G19</t>
  </si>
  <si>
    <t>G17</t>
  </si>
  <si>
    <t>G16</t>
  </si>
  <si>
    <t>G15</t>
  </si>
  <si>
    <t>G14</t>
  </si>
  <si>
    <t>G13</t>
  </si>
  <si>
    <t>G12</t>
  </si>
  <si>
    <t>G11</t>
  </si>
  <si>
    <t>G10</t>
  </si>
  <si>
    <t>G9</t>
  </si>
  <si>
    <t>G8</t>
  </si>
  <si>
    <t>G7</t>
  </si>
  <si>
    <t>G6</t>
  </si>
  <si>
    <t>G5</t>
  </si>
  <si>
    <t>G4</t>
  </si>
  <si>
    <t>G3</t>
  </si>
  <si>
    <t>G2</t>
  </si>
  <si>
    <t>G1</t>
  </si>
  <si>
    <t>BUFET-K</t>
  </si>
  <si>
    <t>BUFET-P</t>
  </si>
  <si>
    <t>Suma PK (bez mety)</t>
  </si>
  <si>
    <t>spraw.</t>
  </si>
  <si>
    <t>czas min</t>
  </si>
  <si>
    <t>czas łącznie</t>
  </si>
  <si>
    <t>bufet</t>
  </si>
  <si>
    <t>Meta</t>
  </si>
  <si>
    <t>Trasa: TR300</t>
  </si>
  <si>
    <t>#305</t>
  </si>
  <si>
    <t>#301</t>
  </si>
  <si>
    <t>#309</t>
  </si>
  <si>
    <t>#306</t>
  </si>
  <si>
    <t>#317</t>
  </si>
  <si>
    <t>#333</t>
  </si>
  <si>
    <t>#313</t>
  </si>
  <si>
    <t>#342</t>
  </si>
  <si>
    <t>#344</t>
  </si>
  <si>
    <t>#312</t>
  </si>
  <si>
    <t>#303</t>
  </si>
  <si>
    <t>#323</t>
  </si>
  <si>
    <t>#307</t>
  </si>
  <si>
    <t>#308</t>
  </si>
  <si>
    <t>#318</t>
  </si>
  <si>
    <t>#328</t>
  </si>
  <si>
    <t>#319</t>
  </si>
  <si>
    <t>#320</t>
  </si>
  <si>
    <t>#346</t>
  </si>
  <si>
    <t>#348</t>
  </si>
  <si>
    <t>#349</t>
  </si>
  <si>
    <t>Wawrzyn</t>
  </si>
  <si>
    <t>#347</t>
  </si>
  <si>
    <t>#329</t>
  </si>
  <si>
    <t>#331</t>
  </si>
  <si>
    <t>#327</t>
  </si>
  <si>
    <t>#321</t>
  </si>
  <si>
    <t>#322</t>
  </si>
  <si>
    <t>#302</t>
  </si>
  <si>
    <t>#310</t>
  </si>
  <si>
    <t>#311</t>
  </si>
  <si>
    <t>#326</t>
  </si>
  <si>
    <t>#340</t>
  </si>
  <si>
    <t>#324</t>
  </si>
  <si>
    <t>#334</t>
  </si>
  <si>
    <t>#339</t>
  </si>
  <si>
    <t>#330</t>
  </si>
  <si>
    <t>#332</t>
  </si>
  <si>
    <t>#337</t>
  </si>
  <si>
    <t>#335</t>
  </si>
  <si>
    <t>#325</t>
  </si>
  <si>
    <t>#314</t>
  </si>
  <si>
    <t>#315</t>
  </si>
  <si>
    <t>#316</t>
  </si>
  <si>
    <t>#336</t>
  </si>
  <si>
    <t>#341</t>
  </si>
  <si>
    <t>Pola</t>
  </si>
  <si>
    <t>8.</t>
  </si>
  <si>
    <t>9.</t>
  </si>
  <si>
    <t>10.</t>
  </si>
  <si>
    <t>11.</t>
  </si>
  <si>
    <t>12.</t>
  </si>
  <si>
    <t>13.</t>
  </si>
  <si>
    <t>Domżalski</t>
  </si>
  <si>
    <t>Komorów</t>
  </si>
  <si>
    <t>Żabia Wola</t>
  </si>
  <si>
    <t>PROKOP</t>
  </si>
  <si>
    <t>STASZEWSKI</t>
  </si>
  <si>
    <t>Sulejów</t>
  </si>
  <si>
    <t>Aktywne dziki</t>
  </si>
  <si>
    <t>MILCZAREK</t>
  </si>
  <si>
    <t>NOWIŃSKA</t>
  </si>
  <si>
    <t>SPeCe</t>
  </si>
  <si>
    <t>NIEGOWSKI</t>
  </si>
  <si>
    <t>Rząska</t>
  </si>
  <si>
    <t>SIUDAK</t>
  </si>
  <si>
    <t>CHMIELARZ</t>
  </si>
  <si>
    <t>PUCHALSKI</t>
  </si>
  <si>
    <t>Ursus</t>
  </si>
  <si>
    <t>AKSAMIT</t>
  </si>
  <si>
    <t>Tarnów Opolski</t>
  </si>
  <si>
    <t>DumboJet</t>
  </si>
  <si>
    <t>DOBOSZ</t>
  </si>
  <si>
    <t>Pabianice</t>
  </si>
  <si>
    <t>SOBCZYŃSKI</t>
  </si>
  <si>
    <t>JONAS</t>
  </si>
  <si>
    <t>ŻELASKO</t>
  </si>
  <si>
    <t>WAWEL Kraków</t>
  </si>
  <si>
    <t>NIESSNER</t>
  </si>
  <si>
    <t>Ćmińsk</t>
  </si>
  <si>
    <t>Aktywny Ćmińsk</t>
  </si>
  <si>
    <t>GOŁĄB</t>
  </si>
  <si>
    <t>HERBUŚ</t>
  </si>
  <si>
    <t>KWITOWSKI</t>
  </si>
  <si>
    <t>DUDEK</t>
  </si>
  <si>
    <t>KOT</t>
  </si>
  <si>
    <t>Niepołomice</t>
  </si>
  <si>
    <t>BEDYK</t>
  </si>
  <si>
    <t>KRÓLIKOWSKI</t>
  </si>
  <si>
    <t>KTR BikeOrient / IT Orient</t>
  </si>
  <si>
    <t>Masłów</t>
  </si>
  <si>
    <t>Motyla Noga</t>
  </si>
  <si>
    <t>LULEK</t>
  </si>
  <si>
    <t>PK - kara czasowa</t>
  </si>
  <si>
    <t>PK kara</t>
  </si>
  <si>
    <t>Kwitowski</t>
  </si>
  <si>
    <t>Niessner</t>
  </si>
  <si>
    <t>Dobosz</t>
  </si>
  <si>
    <t>Aksamit</t>
  </si>
  <si>
    <t>Milczarek</t>
  </si>
  <si>
    <t>Prokop</t>
  </si>
  <si>
    <t>Herbuś</t>
  </si>
  <si>
    <t>Siudak</t>
  </si>
  <si>
    <t>BSK Miód Kozacki</t>
  </si>
  <si>
    <t>IMMotion Team</t>
  </si>
  <si>
    <t>SZYPLIŃSKI</t>
  </si>
  <si>
    <t>BANASZKIEWICZ</t>
  </si>
  <si>
    <t>Ranking</t>
  </si>
  <si>
    <t>Karta</t>
  </si>
  <si>
    <t>Czas na trasie</t>
  </si>
  <si>
    <t>Godzina Mety</t>
  </si>
  <si>
    <t>Open</t>
  </si>
  <si>
    <t>Punkty konktrolne</t>
  </si>
  <si>
    <t>24.</t>
  </si>
  <si>
    <t>27.</t>
  </si>
  <si>
    <t>Wieliczka</t>
  </si>
  <si>
    <t>23.</t>
  </si>
  <si>
    <t>Flis</t>
  </si>
  <si>
    <t>22.</t>
  </si>
  <si>
    <t>21.</t>
  </si>
  <si>
    <t>Gołcza</t>
  </si>
  <si>
    <t>20.</t>
  </si>
  <si>
    <t>Omega-Miechów</t>
  </si>
  <si>
    <t>Miechów</t>
  </si>
  <si>
    <t>19.</t>
  </si>
  <si>
    <t>18.</t>
  </si>
  <si>
    <t>17.</t>
  </si>
  <si>
    <t>Szkoła Fechtunku Aramis</t>
  </si>
  <si>
    <t>16.</t>
  </si>
  <si>
    <t>15.</t>
  </si>
  <si>
    <t>14.</t>
  </si>
  <si>
    <t>Arsbona</t>
  </si>
  <si>
    <t>Żory</t>
  </si>
  <si>
    <t>Midlifecrisis</t>
  </si>
  <si>
    <t>7.</t>
  </si>
  <si>
    <t>Więcek</t>
  </si>
  <si>
    <t>ile PK</t>
  </si>
  <si>
    <t>meta</t>
  </si>
  <si>
    <t>start</t>
  </si>
  <si>
    <t>Skąd</t>
  </si>
  <si>
    <t>Msc kat.</t>
  </si>
  <si>
    <t>Msc</t>
  </si>
  <si>
    <t>ŚWIĘTOKRZYSKA JATKA, Czarnocin 28.07.2018 r. - TR 130</t>
  </si>
  <si>
    <t>Dolny</t>
  </si>
  <si>
    <t>Luboń</t>
  </si>
  <si>
    <t>dm</t>
  </si>
  <si>
    <t>Stk Czersk</t>
  </si>
  <si>
    <t>Złotów</t>
  </si>
  <si>
    <t>Łuszczewski</t>
  </si>
  <si>
    <t>Ludzie Jacka</t>
  </si>
  <si>
    <t>Bike now beer later</t>
  </si>
  <si>
    <t>Orient express</t>
  </si>
  <si>
    <t>Grupa rowerowa Lipka</t>
  </si>
  <si>
    <t>Błaszczk</t>
  </si>
  <si>
    <t>MMGOBoryTeam</t>
  </si>
  <si>
    <t>Msce</t>
  </si>
  <si>
    <t>Wyniki Rajd Konwalii 2018</t>
  </si>
  <si>
    <t>ŚJatka</t>
  </si>
  <si>
    <t>Szprotawa</t>
  </si>
  <si>
    <t>061</t>
  </si>
  <si>
    <t>050</t>
  </si>
  <si>
    <t>063</t>
  </si>
  <si>
    <t>053</t>
  </si>
  <si>
    <t>052</t>
  </si>
  <si>
    <t>066</t>
  </si>
  <si>
    <t>051</t>
  </si>
  <si>
    <t>065</t>
  </si>
  <si>
    <t>059</t>
  </si>
  <si>
    <t>054</t>
  </si>
  <si>
    <t>055</t>
  </si>
  <si>
    <t>062</t>
  </si>
  <si>
    <t>056</t>
  </si>
  <si>
    <t>067</t>
  </si>
  <si>
    <t>069</t>
  </si>
  <si>
    <t>060</t>
  </si>
  <si>
    <t>058</t>
  </si>
  <si>
    <t>057</t>
  </si>
  <si>
    <t>Czas całkowity</t>
  </si>
  <si>
    <t>Godzina startu</t>
  </si>
  <si>
    <t>Ilość PK</t>
  </si>
  <si>
    <t>Data urodzenia</t>
  </si>
  <si>
    <t>WYNIKI KOŃCOWE</t>
  </si>
  <si>
    <t>Katowice</t>
  </si>
  <si>
    <t>CZPTychy.pl</t>
  </si>
  <si>
    <t>Matuszczyk</t>
  </si>
  <si>
    <t>Krzeszowice</t>
  </si>
  <si>
    <t>Hard Bike Tęcza Tenczynek</t>
  </si>
  <si>
    <t>Wiktorowicz</t>
  </si>
  <si>
    <t>Rybnik</t>
  </si>
  <si>
    <t>Gliwice</t>
  </si>
  <si>
    <t>Pronczuk</t>
  </si>
  <si>
    <t>Zabrze</t>
  </si>
  <si>
    <t>Opole</t>
  </si>
  <si>
    <t>Lisia Góra</t>
  </si>
  <si>
    <t>Marklowice Górne</t>
  </si>
  <si>
    <t>InO SCI</t>
  </si>
  <si>
    <t>Marszałek</t>
  </si>
  <si>
    <t>Chorzów</t>
  </si>
  <si>
    <t>Sopora</t>
  </si>
  <si>
    <t>Weronika</t>
  </si>
  <si>
    <t>Biała</t>
  </si>
  <si>
    <t>Kara2 za Min</t>
  </si>
  <si>
    <t>Limit kara2</t>
  </si>
  <si>
    <t>Kara za Min</t>
  </si>
  <si>
    <t>Limit NKL min</t>
  </si>
  <si>
    <t>Limit Czasu min</t>
  </si>
  <si>
    <t>czas_wpisac</t>
  </si>
  <si>
    <t>90 x</t>
  </si>
  <si>
    <t>80 x</t>
  </si>
  <si>
    <t>70 x</t>
  </si>
  <si>
    <t xml:space="preserve">60 x </t>
  </si>
  <si>
    <t>50 x</t>
  </si>
  <si>
    <t>40 x</t>
  </si>
  <si>
    <t xml:space="preserve">30 x </t>
  </si>
  <si>
    <t>20 x</t>
  </si>
  <si>
    <t>10x</t>
  </si>
  <si>
    <t>PK final</t>
  </si>
  <si>
    <t>czas_final_wyliczany</t>
  </si>
  <si>
    <t>Miejscowosc</t>
  </si>
  <si>
    <t>Druzyna</t>
  </si>
  <si>
    <t>Plec</t>
  </si>
  <si>
    <t>imie</t>
  </si>
  <si>
    <t>Miesce X</t>
  </si>
  <si>
    <t xml:space="preserve">Miejsce M </t>
  </si>
  <si>
    <t xml:space="preserve">Miejsce K </t>
  </si>
  <si>
    <t>Wartość</t>
  </si>
  <si>
    <t>Zmienne</t>
  </si>
  <si>
    <t>KoRnO</t>
  </si>
  <si>
    <t>Sambor</t>
  </si>
  <si>
    <t>Kobiety</t>
  </si>
  <si>
    <t>Kujawa</t>
  </si>
  <si>
    <t>DQ</t>
  </si>
  <si>
    <t>Szewczyk</t>
  </si>
  <si>
    <t>Zagożdżon</t>
  </si>
  <si>
    <t>Radzki</t>
  </si>
  <si>
    <t>Namiotko</t>
  </si>
  <si>
    <t>Piekarski</t>
  </si>
  <si>
    <t>Punkty kontrolne</t>
  </si>
  <si>
    <t>Numer startowy</t>
  </si>
  <si>
    <t>Mężczyźni</t>
  </si>
  <si>
    <t>1984</t>
  </si>
  <si>
    <t>1980</t>
  </si>
  <si>
    <t>1991</t>
  </si>
  <si>
    <t>1985</t>
  </si>
  <si>
    <t>1986</t>
  </si>
  <si>
    <t>1967</t>
  </si>
  <si>
    <t>1970</t>
  </si>
  <si>
    <t>1978</t>
  </si>
  <si>
    <t>1965</t>
  </si>
  <si>
    <t>1975</t>
  </si>
  <si>
    <t>1966</t>
  </si>
  <si>
    <t>1973</t>
  </si>
  <si>
    <t>1982</t>
  </si>
  <si>
    <t>1963</t>
  </si>
  <si>
    <t>1964</t>
  </si>
  <si>
    <t>1988</t>
  </si>
  <si>
    <t>1979</t>
  </si>
  <si>
    <t>Mierzwa</t>
  </si>
  <si>
    <t>1954</t>
  </si>
  <si>
    <t>Imie</t>
  </si>
  <si>
    <t>Ilość punktów</t>
  </si>
  <si>
    <t>Czas uczestnika</t>
  </si>
  <si>
    <t>Godzina Ukończenia</t>
  </si>
  <si>
    <t>LP</t>
  </si>
  <si>
    <t>D</t>
  </si>
  <si>
    <t>ZPP</t>
  </si>
  <si>
    <t>Wróblewski</t>
  </si>
  <si>
    <t>Lukstorpeda</t>
  </si>
  <si>
    <t>punkty kontrolne</t>
  </si>
  <si>
    <t>team</t>
  </si>
  <si>
    <t>XV RAJD Z KOMPASEM- WYNIKI TR100 FIOLETOWA</t>
  </si>
  <si>
    <t>XV RzK</t>
  </si>
  <si>
    <t>Otwock</t>
  </si>
  <si>
    <t xml:space="preserve">M </t>
  </si>
  <si>
    <t>Jakubowski</t>
  </si>
  <si>
    <t>R100</t>
  </si>
  <si>
    <t>Wojdat</t>
  </si>
  <si>
    <t>1977</t>
  </si>
  <si>
    <t>2010</t>
  </si>
  <si>
    <t>2007</t>
  </si>
  <si>
    <t>1983</t>
  </si>
  <si>
    <t>Nowakowski</t>
  </si>
  <si>
    <t>1981</t>
  </si>
  <si>
    <t>1971</t>
  </si>
  <si>
    <t>Posiadała</t>
  </si>
  <si>
    <t>1996</t>
  </si>
  <si>
    <t>Tłuszcz</t>
  </si>
  <si>
    <t>1972</t>
  </si>
  <si>
    <t>1990</t>
  </si>
  <si>
    <t>1987</t>
  </si>
  <si>
    <t>liczba PK</t>
  </si>
  <si>
    <t>Liczyrzepa Zima</t>
  </si>
  <si>
    <t>TRASA</t>
  </si>
  <si>
    <t>MOSSOCZY</t>
  </si>
  <si>
    <t>KONOPIŃSKI</t>
  </si>
  <si>
    <t>CZARNY</t>
  </si>
  <si>
    <t>OSTASZKIEWICZ</t>
  </si>
  <si>
    <t>POKORA</t>
  </si>
  <si>
    <t>NIEDUZIAK</t>
  </si>
  <si>
    <t>MAŁODOBRY</t>
  </si>
  <si>
    <t>CIOSEK</t>
  </si>
  <si>
    <t>CHMURA</t>
  </si>
  <si>
    <t>BEDNARZ</t>
  </si>
  <si>
    <t>Tarnobrzeg</t>
  </si>
  <si>
    <t>DZIUBKA</t>
  </si>
  <si>
    <t>Golkowice</t>
  </si>
  <si>
    <t>WYWIAŁ</t>
  </si>
  <si>
    <t>Żerkowice</t>
  </si>
  <si>
    <t>MAŁECKI</t>
  </si>
  <si>
    <t>Jawiszowice</t>
  </si>
  <si>
    <t>KTR BikeOrient / ITOrient</t>
  </si>
  <si>
    <t>Bez Skorka Team</t>
  </si>
  <si>
    <t>Apply Poland</t>
  </si>
  <si>
    <t>K.S. Kandahar</t>
  </si>
  <si>
    <t>open</t>
  </si>
  <si>
    <t>Chmura</t>
  </si>
  <si>
    <t>Bednarz</t>
  </si>
  <si>
    <t>Dziubka</t>
  </si>
  <si>
    <t>Wywiał</t>
  </si>
  <si>
    <t>Małecki</t>
  </si>
  <si>
    <t>urodzony</t>
  </si>
  <si>
    <t>Nazwa zespołu</t>
  </si>
  <si>
    <t>Nr start</t>
  </si>
  <si>
    <t>Trasa rowerowa 100 km</t>
  </si>
  <si>
    <t>Roweria / Nietoperze</t>
  </si>
  <si>
    <t>urodzona</t>
  </si>
  <si>
    <t>Szczepaniak</t>
  </si>
  <si>
    <t>Kwidziński</t>
  </si>
  <si>
    <t>Purtki</t>
  </si>
  <si>
    <t>Butny</t>
  </si>
  <si>
    <t xml:space="preserve">Team360 </t>
  </si>
  <si>
    <t>Trezado Biketires.pl</t>
  </si>
  <si>
    <t>STOPA</t>
  </si>
  <si>
    <t>,</t>
  </si>
  <si>
    <t>ZTF</t>
  </si>
  <si>
    <t>Grupa Rowerowa Lipka 2</t>
  </si>
  <si>
    <t>...</t>
  </si>
  <si>
    <t>Maximum Optimal Power Distribution One Man Team</t>
  </si>
  <si>
    <t>Road to Nowhere</t>
  </si>
  <si>
    <t>Aga</t>
  </si>
  <si>
    <t>Sontowski</t>
  </si>
  <si>
    <t>Szymanek</t>
  </si>
  <si>
    <t>Szago</t>
  </si>
  <si>
    <t>STĄPEL</t>
  </si>
  <si>
    <t>Imielin</t>
  </si>
  <si>
    <t>Stąpel</t>
  </si>
  <si>
    <t>* błędnie podbity PK 31 (zamiast niego podbity PK 29, którego nie było na trasie TR 130)</t>
  </si>
  <si>
    <t>Szymski</t>
  </si>
  <si>
    <t>Bardzik</t>
  </si>
  <si>
    <t>Ela</t>
  </si>
  <si>
    <t>Nanek</t>
  </si>
  <si>
    <t>*</t>
  </si>
  <si>
    <t>Stawiarski</t>
  </si>
  <si>
    <t>Balicki</t>
  </si>
  <si>
    <t>Janerka</t>
  </si>
  <si>
    <t>Pabich</t>
  </si>
  <si>
    <t>wynik</t>
  </si>
  <si>
    <t>Ile PK</t>
  </si>
  <si>
    <t>rok urodzenia</t>
  </si>
  <si>
    <t>Msc płeć</t>
  </si>
  <si>
    <t>Msc open</t>
  </si>
  <si>
    <t>JURAJSKA JATKA 2018 - WŁODOWICE, 06.10 - TR 130</t>
  </si>
  <si>
    <t>JJatka</t>
  </si>
  <si>
    <t>Wojtyra</t>
  </si>
  <si>
    <t>Niebielski</t>
  </si>
  <si>
    <t>2018-11-06 Wyniki oficjalne</t>
  </si>
  <si>
    <t>Brak karty SI</t>
  </si>
  <si>
    <t xml:space="preserve">Musielski </t>
  </si>
  <si>
    <t xml:space="preserve">Szymkun </t>
  </si>
  <si>
    <t>JW 4808</t>
  </si>
  <si>
    <t>Gołdap</t>
  </si>
  <si>
    <t xml:space="preserve">Nawrocki </t>
  </si>
  <si>
    <t>BAC Logistic Team</t>
  </si>
  <si>
    <t xml:space="preserve">Chrześciański </t>
  </si>
  <si>
    <t>Brak mety</t>
  </si>
  <si>
    <t>Venska</t>
  </si>
  <si>
    <t>Milewski</t>
  </si>
  <si>
    <t>Hylmet</t>
  </si>
  <si>
    <t>Tuchola</t>
  </si>
  <si>
    <t>Figiel</t>
  </si>
  <si>
    <t>Nurzyński</t>
  </si>
  <si>
    <t>MOPI.TEAM</t>
  </si>
  <si>
    <t>GĘBAROWSKI</t>
  </si>
  <si>
    <t>Strzelające korby</t>
  </si>
  <si>
    <t>Filbrandt</t>
  </si>
  <si>
    <t>Sroka</t>
  </si>
  <si>
    <t>Klinika Triathlonu / Pędzące żółwie</t>
  </si>
  <si>
    <t>Koczwara</t>
  </si>
  <si>
    <t>Pędzące Żółwie</t>
  </si>
  <si>
    <t>Lewandowska</t>
  </si>
  <si>
    <t>Drzewce</t>
  </si>
  <si>
    <t>Lewandowski</t>
  </si>
  <si>
    <t>Piotr Jacek</t>
  </si>
  <si>
    <t>Włodarczyk</t>
  </si>
  <si>
    <t>Grzegorz Jakub</t>
  </si>
  <si>
    <t>Michalski</t>
  </si>
  <si>
    <t>Kraska</t>
  </si>
  <si>
    <t>Kraska-Lewandowska</t>
  </si>
  <si>
    <t>Indywidualny</t>
  </si>
  <si>
    <t>Barnik</t>
  </si>
  <si>
    <t>M&amp;M</t>
  </si>
  <si>
    <t>KKB Team</t>
  </si>
  <si>
    <t>Stojące wnetyle</t>
  </si>
  <si>
    <t>Piekaraki</t>
  </si>
  <si>
    <t>Brak</t>
  </si>
  <si>
    <t>Borek</t>
  </si>
  <si>
    <t>GetResponse</t>
  </si>
  <si>
    <t>Kubiś</t>
  </si>
  <si>
    <t>PEKABEX</t>
  </si>
  <si>
    <t>Młodzieszyn</t>
  </si>
  <si>
    <t>Skowyra</t>
  </si>
  <si>
    <t>Sosin</t>
  </si>
  <si>
    <t>Michniewicz</t>
  </si>
  <si>
    <t>Gang muminka</t>
  </si>
  <si>
    <t>szweje</t>
  </si>
  <si>
    <t>Ostrów</t>
  </si>
  <si>
    <t>nie</t>
  </si>
  <si>
    <t>Debiutanci</t>
  </si>
  <si>
    <t>Lubawa</t>
  </si>
  <si>
    <t>Kasprzycki</t>
  </si>
  <si>
    <t>Byszwałd</t>
  </si>
  <si>
    <t>Zdobylak</t>
  </si>
  <si>
    <t>Kalisz</t>
  </si>
  <si>
    <t>Winnicki</t>
  </si>
  <si>
    <t>No club</t>
  </si>
  <si>
    <t>Amberlamp</t>
  </si>
  <si>
    <t>Zielonka</t>
  </si>
  <si>
    <t>Tymon</t>
  </si>
  <si>
    <t>Pub na Czystej</t>
  </si>
  <si>
    <t>Kowalak</t>
  </si>
  <si>
    <t>ArkaSasino</t>
  </si>
  <si>
    <t>Worotyński</t>
  </si>
  <si>
    <t>Malwina Wypych</t>
  </si>
  <si>
    <t>Malwina Katarzyna</t>
  </si>
  <si>
    <t>Wypych</t>
  </si>
  <si>
    <t>Dariusz Westfal</t>
  </si>
  <si>
    <t>Zelewo</t>
  </si>
  <si>
    <t>Westfal</t>
  </si>
  <si>
    <t>House&amp;Property</t>
  </si>
  <si>
    <t>Biegający Tczew</t>
  </si>
  <si>
    <t>Tczew</t>
  </si>
  <si>
    <t>Jankowo Gdańskie</t>
  </si>
  <si>
    <t>Tymiński</t>
  </si>
  <si>
    <t>Archeo</t>
  </si>
  <si>
    <t>Bogusia</t>
  </si>
  <si>
    <t>Dansk</t>
  </si>
  <si>
    <t>Majrusz 73</t>
  </si>
  <si>
    <t>Rowerek</t>
  </si>
  <si>
    <t>Omieczyńska</t>
  </si>
  <si>
    <t>Obertyński</t>
  </si>
  <si>
    <t>ironteam3city</t>
  </si>
  <si>
    <t>Pięty Szalonego Gnoma i spółka</t>
  </si>
  <si>
    <t>Trzy Michały</t>
  </si>
  <si>
    <t>ETT Elbląg Triathlon Team</t>
  </si>
  <si>
    <t>Pijane Szprychy Katowice</t>
  </si>
  <si>
    <t>AmAm</t>
  </si>
  <si>
    <t>AM AM Team</t>
  </si>
  <si>
    <t>Babich</t>
  </si>
  <si>
    <t>Rowerem przez życie</t>
  </si>
  <si>
    <t>Katarzyna , Dorota</t>
  </si>
  <si>
    <t>Kolka</t>
  </si>
  <si>
    <t>Łukasz, Michał</t>
  </si>
  <si>
    <t>.</t>
  </si>
  <si>
    <t>Skurcze &amp; Zakwasy</t>
  </si>
  <si>
    <t>Mazurek</t>
  </si>
  <si>
    <t>Rokitnica</t>
  </si>
  <si>
    <t>Skurcze &amp; zakwasy</t>
  </si>
  <si>
    <t>Bieniek</t>
  </si>
  <si>
    <t>SKURCZE &amp; ZAKWASY</t>
  </si>
  <si>
    <t>Rutkowski</t>
  </si>
  <si>
    <t>Caramel Fox</t>
  </si>
  <si>
    <t>Skoneczny</t>
  </si>
  <si>
    <t>AiK</t>
  </si>
  <si>
    <t>Grzesik</t>
  </si>
  <si>
    <t>Kacprzyk</t>
  </si>
  <si>
    <t>Pączkowski</t>
  </si>
  <si>
    <t>Siwy&amp;Rudy&amp;Sopel&amp;Mongoose</t>
  </si>
  <si>
    <t>Sobieniak</t>
  </si>
  <si>
    <t>TEAMNOWINKA</t>
  </si>
  <si>
    <t>Nowinka</t>
  </si>
  <si>
    <t>siwy i rudy</t>
  </si>
  <si>
    <t>Konopski</t>
  </si>
  <si>
    <t>Eurobank</t>
  </si>
  <si>
    <t>Owsik</t>
  </si>
  <si>
    <t>FINES Lidzbark Warminski</t>
  </si>
  <si>
    <t>Jarandowo</t>
  </si>
  <si>
    <t>Rokicki</t>
  </si>
  <si>
    <t>free rider</t>
  </si>
  <si>
    <t>Ropel</t>
  </si>
  <si>
    <t>Norda Active Team</t>
  </si>
  <si>
    <t>Frymark</t>
  </si>
  <si>
    <t>1 STO w Gdyni</t>
  </si>
  <si>
    <t>Wejherowo</t>
  </si>
  <si>
    <t>Sebastian Jakub</t>
  </si>
  <si>
    <t>Ciszak</t>
  </si>
  <si>
    <t>ZZJ</t>
  </si>
  <si>
    <t>Bydgoszcztlen</t>
  </si>
  <si>
    <t>Binkowski</t>
  </si>
  <si>
    <t>J&amp;J</t>
  </si>
  <si>
    <t>Złotopole</t>
  </si>
  <si>
    <t>Kuczyński</t>
  </si>
  <si>
    <t>Milanówek</t>
  </si>
  <si>
    <t>Szyszlak</t>
  </si>
  <si>
    <t>Mrągowo</t>
  </si>
  <si>
    <t>Jędrzej</t>
  </si>
  <si>
    <t>Rosiek</t>
  </si>
  <si>
    <t>Groźny Albinos</t>
  </si>
  <si>
    <t>Bolszewo</t>
  </si>
  <si>
    <t>Durajewski</t>
  </si>
  <si>
    <t>Trolino</t>
  </si>
  <si>
    <t>Wojciuk</t>
  </si>
  <si>
    <t>Hamak na Bananach</t>
  </si>
  <si>
    <t>Bomber Team</t>
  </si>
  <si>
    <t>stAWek sKŁad</t>
  </si>
  <si>
    <t>STAWOWSKI</t>
  </si>
  <si>
    <t>Kozłowski</t>
  </si>
  <si>
    <t>-----</t>
  </si>
  <si>
    <t>Wesołego Szampana</t>
  </si>
  <si>
    <t>Springer</t>
  </si>
  <si>
    <t>Suszek</t>
  </si>
  <si>
    <t>M^3</t>
  </si>
  <si>
    <t>Wodtke</t>
  </si>
  <si>
    <t>3XM</t>
  </si>
  <si>
    <t>Pszczoliński</t>
  </si>
  <si>
    <t>Golofit</t>
  </si>
  <si>
    <t>Offroad</t>
  </si>
  <si>
    <t>Sławomir Wejher</t>
  </si>
  <si>
    <t>Dzierżążno</t>
  </si>
  <si>
    <t>Trener</t>
  </si>
  <si>
    <t>Florkiewicz</t>
  </si>
  <si>
    <t>Magic Team</t>
  </si>
  <si>
    <t>Turze</t>
  </si>
  <si>
    <t>Akwaryści</t>
  </si>
  <si>
    <t>15 Gołdapski Pułk Przeciwlotniczy</t>
  </si>
  <si>
    <t>KUNISZYK</t>
  </si>
  <si>
    <t>15 Goldapski Pulk Przeciwlotniczy</t>
  </si>
  <si>
    <t>Budnik</t>
  </si>
  <si>
    <t>KRPMS</t>
  </si>
  <si>
    <t>sekator</t>
  </si>
  <si>
    <t>UKS Orientuś/SNG Wildducks</t>
  </si>
  <si>
    <t>The Garden Shears</t>
  </si>
  <si>
    <t>Kuźnia Triathlonu</t>
  </si>
  <si>
    <t>Granica</t>
  </si>
  <si>
    <t>Dalasinski</t>
  </si>
  <si>
    <t>Siemano Bike Team</t>
  </si>
  <si>
    <t>Józefosław</t>
  </si>
  <si>
    <t>Tężycki</t>
  </si>
  <si>
    <t>Leniwce</t>
  </si>
  <si>
    <t>Zaginiony w akcji</t>
  </si>
  <si>
    <t>RR</t>
  </si>
  <si>
    <t>IncaTerrorSquad</t>
  </si>
  <si>
    <t>Kuliga</t>
  </si>
  <si>
    <t>bike now beer later</t>
  </si>
  <si>
    <t>Mańka</t>
  </si>
  <si>
    <t>olsztyn</t>
  </si>
  <si>
    <t>piotr</t>
  </si>
  <si>
    <t>orzoł</t>
  </si>
  <si>
    <t>KALISKA</t>
  </si>
  <si>
    <t>Burchard</t>
  </si>
  <si>
    <t>Cluj-Gdańsk Buna Ekipa</t>
  </si>
  <si>
    <t>Szymborski</t>
  </si>
  <si>
    <t>Cluj-Napoca</t>
  </si>
  <si>
    <t>Nicu</t>
  </si>
  <si>
    <t>Gheorghiu</t>
  </si>
  <si>
    <t>Mydlarski</t>
  </si>
  <si>
    <t>Zorientowani</t>
  </si>
  <si>
    <t>GreyWolf</t>
  </si>
  <si>
    <t>gdynia</t>
  </si>
  <si>
    <t>Uwagi</t>
  </si>
  <si>
    <r>
      <t xml:space="preserve">HARPAGAN-56 </t>
    </r>
    <r>
      <rPr>
        <b/>
        <sz val="20"/>
        <color theme="1"/>
        <rFont val="Britannic T OT"/>
        <family val="3"/>
      </rPr>
      <t>KWIDZYN 19-21.10.2018</t>
    </r>
  </si>
  <si>
    <t>Furman</t>
  </si>
  <si>
    <t>Żółta Zebra</t>
  </si>
  <si>
    <t>Wąchnicki</t>
  </si>
  <si>
    <t>ZTF / HARPAGAN</t>
  </si>
  <si>
    <t>KaroLTaam-Narty@Rower</t>
  </si>
  <si>
    <t>Żmigród</t>
  </si>
  <si>
    <t>karoltaam</t>
  </si>
  <si>
    <t>Niemarzyn</t>
  </si>
  <si>
    <t>Lublin</t>
  </si>
  <si>
    <t>Niziołek</t>
  </si>
  <si>
    <t>VENEZIA MTB</t>
  </si>
  <si>
    <t>Szulin</t>
  </si>
  <si>
    <t>NEXUS Team</t>
  </si>
  <si>
    <t>Glaas</t>
  </si>
  <si>
    <t>Suwałki</t>
  </si>
  <si>
    <t>Kilian</t>
  </si>
  <si>
    <t>!</t>
  </si>
  <si>
    <t>MAgdalena</t>
  </si>
  <si>
    <t>Niedbalski</t>
  </si>
  <si>
    <t>Plecke</t>
  </si>
  <si>
    <t>Agent PZU</t>
  </si>
  <si>
    <t>Browar Bytów</t>
  </si>
  <si>
    <t>Kalar</t>
  </si>
  <si>
    <t>Struchol</t>
  </si>
  <si>
    <t>Pekabex</t>
  </si>
  <si>
    <t>bss wrocław</t>
  </si>
  <si>
    <t>wrocław</t>
  </si>
  <si>
    <t>karol</t>
  </si>
  <si>
    <t>Dziki TNT team</t>
  </si>
  <si>
    <t>Pinczyn</t>
  </si>
  <si>
    <t>Horyzont</t>
  </si>
  <si>
    <t>Wilma</t>
  </si>
  <si>
    <t>Majka Team</t>
  </si>
  <si>
    <t>Trąbki Małe</t>
  </si>
  <si>
    <t>Bez kasku</t>
  </si>
  <si>
    <t>Romanowski</t>
  </si>
  <si>
    <t>Roweria/Nietoperze</t>
  </si>
  <si>
    <t>Dwóch takich</t>
  </si>
  <si>
    <t>VELMAR TEAM</t>
  </si>
  <si>
    <t>Po trupach do celu</t>
  </si>
  <si>
    <t>Daszczyński</t>
  </si>
  <si>
    <t>Zamykam Stawkę</t>
  </si>
  <si>
    <t>MAKOWIEC</t>
  </si>
  <si>
    <t>Sosna</t>
  </si>
  <si>
    <t>Cumulus</t>
  </si>
  <si>
    <t>Oficjalny chuligan ojca Tadeusza</t>
  </si>
  <si>
    <t>RADMOR team</t>
  </si>
  <si>
    <t>Żywno</t>
  </si>
  <si>
    <t>Tczewski Klub Rowerowy</t>
  </si>
  <si>
    <t>MTB PRG</t>
  </si>
  <si>
    <t>LIKE BIKE</t>
  </si>
  <si>
    <t>Wheelie garage</t>
  </si>
  <si>
    <t>Skowroński</t>
  </si>
  <si>
    <t>FTI Racing Team</t>
  </si>
  <si>
    <t>Przybysz</t>
  </si>
  <si>
    <t>Dream Tri Team</t>
  </si>
  <si>
    <t>Gruszecki</t>
  </si>
  <si>
    <t>limit</t>
  </si>
  <si>
    <t>0</t>
  </si>
  <si>
    <t>2018-10-09 11:06:09</t>
  </si>
  <si>
    <t>1</t>
  </si>
  <si>
    <t>2018-10-23</t>
  </si>
  <si>
    <t>zapłacono</t>
  </si>
  <si>
    <t>60.00</t>
  </si>
  <si>
    <t xml:space="preserve">Trasa rowerowa TR100 (ok. 100 km) </t>
  </si>
  <si>
    <t>rskorupski@gmail.com</t>
  </si>
  <si>
    <t>600334318</t>
  </si>
  <si>
    <t>SKORUPSKI</t>
  </si>
  <si>
    <t>2018-10-01 16:53:59</t>
  </si>
  <si>
    <t>2018-10-09</t>
  </si>
  <si>
    <t>k.kropidlowski@szczecinek.lasy.gov.pl</t>
  </si>
  <si>
    <t>512131553</t>
  </si>
  <si>
    <t>Główczyce</t>
  </si>
  <si>
    <t>Olite zerorh+ Racing Team</t>
  </si>
  <si>
    <t>KROPIDŁOWSKI</t>
  </si>
  <si>
    <t>2018-10-26 22:24:19</t>
  </si>
  <si>
    <t>kadkonis@gmail.com</t>
  </si>
  <si>
    <t>504337531</t>
  </si>
  <si>
    <t>SŁUPSK</t>
  </si>
  <si>
    <t>KONRAD</t>
  </si>
  <si>
    <t>ADKONIS</t>
  </si>
  <si>
    <t>2018-10-26 10:38:27</t>
  </si>
  <si>
    <t>wojtek33@gmail.com</t>
  </si>
  <si>
    <t>502065700</t>
  </si>
  <si>
    <t>KRASODOMSKI</t>
  </si>
  <si>
    <t>2018-10-29 17:33:25</t>
  </si>
  <si>
    <t>2018-10-30</t>
  </si>
  <si>
    <t>a.tom@op.pl</t>
  </si>
  <si>
    <t>791391116</t>
  </si>
  <si>
    <t>GIL</t>
  </si>
  <si>
    <t>SZWARACKA</t>
  </si>
  <si>
    <t>ZDZISŁAW</t>
  </si>
  <si>
    <t>KWAŚNIAK</t>
  </si>
  <si>
    <t>2018-10-11 13:40:20</t>
  </si>
  <si>
    <t>2018-10-25</t>
  </si>
  <si>
    <t>daniel.lesniewski@gmail.com</t>
  </si>
  <si>
    <t>697180409</t>
  </si>
  <si>
    <t>DANIEL</t>
  </si>
  <si>
    <t>LEŚNIEWSKI</t>
  </si>
  <si>
    <t>2018-10-03 23:13:56</t>
  </si>
  <si>
    <t>robertduda@wp.pl</t>
  </si>
  <si>
    <t>608628544</t>
  </si>
  <si>
    <t>DUDA</t>
  </si>
  <si>
    <t>2018-10-22 07:58:59</t>
  </si>
  <si>
    <t>marcin.szyszlak@gmail.com</t>
  </si>
  <si>
    <t>692434653</t>
  </si>
  <si>
    <t>SZYSZLAK</t>
  </si>
  <si>
    <t>2018-10-29 13:25:19</t>
  </si>
  <si>
    <t>olbrysmarek@wp.pl</t>
  </si>
  <si>
    <t>696090182</t>
  </si>
  <si>
    <t>OLBRYŚ</t>
  </si>
  <si>
    <t>2018-10-09 09:51:57</t>
  </si>
  <si>
    <t>arkadiusz.bialas@onet.eu</t>
  </si>
  <si>
    <t>660542591</t>
  </si>
  <si>
    <t>Stopa Słupsk</t>
  </si>
  <si>
    <t>ARKADIUSZ</t>
  </si>
  <si>
    <t>BIAŁAS</t>
  </si>
  <si>
    <t>2018-10-21 21:33:22</t>
  </si>
  <si>
    <t>2018-10-24</t>
  </si>
  <si>
    <t>wojciech.broz@gmail.com</t>
  </si>
  <si>
    <t>600489339</t>
  </si>
  <si>
    <t>BRÓŻ</t>
  </si>
  <si>
    <t>2018-10-25 16:07:27</t>
  </si>
  <si>
    <t>lukaszball@vp.pl</t>
  </si>
  <si>
    <t>602741554</t>
  </si>
  <si>
    <t>BALLERSTADT</t>
  </si>
  <si>
    <t>GAŁAGUZ</t>
  </si>
  <si>
    <t>2018-09-19 21:03:56</t>
  </si>
  <si>
    <t>2018-10-08</t>
  </si>
  <si>
    <t>tomasz.lipinski@vp.pl</t>
  </si>
  <si>
    <t>604472085</t>
  </si>
  <si>
    <t>LIPIŃSKI</t>
  </si>
  <si>
    <t>2018-09-13 12:54:28</t>
  </si>
  <si>
    <t>2018-09-24</t>
  </si>
  <si>
    <t>sadusx@gmail.com</t>
  </si>
  <si>
    <t>517873664</t>
  </si>
  <si>
    <t>KONIECZNY</t>
  </si>
  <si>
    <t>2018-10-13 18:49:49</t>
  </si>
  <si>
    <t>leontroll@poczta.onet.pl</t>
  </si>
  <si>
    <t>698337594</t>
  </si>
  <si>
    <t>PAPIS</t>
  </si>
  <si>
    <t>2018-10-23 13:49:24</t>
  </si>
  <si>
    <t>leszek.orlowski@wp.pl</t>
  </si>
  <si>
    <t>698555280</t>
  </si>
  <si>
    <t>LESZEK</t>
  </si>
  <si>
    <t>ORŁOWSKI</t>
  </si>
  <si>
    <t>2018-09-24 19:52:12</t>
  </si>
  <si>
    <t>2018-09-26</t>
  </si>
  <si>
    <t>kamila.truszkowska@gmail.com</t>
  </si>
  <si>
    <t>887897339</t>
  </si>
  <si>
    <t>ZBIGNIEW</t>
  </si>
  <si>
    <t>PIĄTKOWSKI</t>
  </si>
  <si>
    <t>2018-10-23 16:24:08</t>
  </si>
  <si>
    <t>2018-10-26</t>
  </si>
  <si>
    <t>sbeszterda@o2.pl</t>
  </si>
  <si>
    <t>691056950</t>
  </si>
  <si>
    <t>2018-10-23 16:28:09</t>
  </si>
  <si>
    <t>nela50@poczta.onet.pl</t>
  </si>
  <si>
    <t>600514192</t>
  </si>
  <si>
    <t>2018-10-22 11:13:00</t>
  </si>
  <si>
    <t>szkudlarek2@gmail.com</t>
  </si>
  <si>
    <t>505402908</t>
  </si>
  <si>
    <t>InfinIT Codelab</t>
  </si>
  <si>
    <t>SZYMON</t>
  </si>
  <si>
    <t>WOJTCZAK</t>
  </si>
  <si>
    <t>2018-10-14 19:38:36</t>
  </si>
  <si>
    <t>rudy_kot@wp.pl</t>
  </si>
  <si>
    <t>500264284</t>
  </si>
  <si>
    <t>STANEK</t>
  </si>
  <si>
    <t>2018-10-14 19:35:54</t>
  </si>
  <si>
    <t>799854611</t>
  </si>
  <si>
    <t>DOMINIKA</t>
  </si>
  <si>
    <t>2018-09-12 13:48:47</t>
  </si>
  <si>
    <t>2018-09-12</t>
  </si>
  <si>
    <t>k.swietlik1@op.pl</t>
  </si>
  <si>
    <t>603075716</t>
  </si>
  <si>
    <t>ŚWIETLIK</t>
  </si>
  <si>
    <t>RAFAŁ</t>
  </si>
  <si>
    <t>LELUKIEWICZ</t>
  </si>
  <si>
    <t>2018-10-28 18:13:45</t>
  </si>
  <si>
    <t>2018-10-28</t>
  </si>
  <si>
    <t>zibiolot@poczta.fm</t>
  </si>
  <si>
    <t>510139519</t>
  </si>
  <si>
    <t>KOWAL</t>
  </si>
  <si>
    <t>2018-09-24 22:53:06</t>
  </si>
  <si>
    <t>stiwen2@gmail.com</t>
  </si>
  <si>
    <t>665675140</t>
  </si>
  <si>
    <t>BARTŁOMIEJ</t>
  </si>
  <si>
    <t>2018-10-25 21:29:07</t>
  </si>
  <si>
    <t>jakubszumanski@wp.pl</t>
  </si>
  <si>
    <t>693699194</t>
  </si>
  <si>
    <t>JAKUB</t>
  </si>
  <si>
    <t>SZUMAŃSKI</t>
  </si>
  <si>
    <t>2018-09-21 08:20:17</t>
  </si>
  <si>
    <t>mig42a@gmail.com</t>
  </si>
  <si>
    <t>601676614</t>
  </si>
  <si>
    <t>WITOLD</t>
  </si>
  <si>
    <t>CIESIELSKI</t>
  </si>
  <si>
    <t>2018-10-25 19:22:51</t>
  </si>
  <si>
    <t>2018-10-29</t>
  </si>
  <si>
    <t>nagrix@tlen.pl</t>
  </si>
  <si>
    <t>664285166</t>
  </si>
  <si>
    <t>KRYSTIAN</t>
  </si>
  <si>
    <t>RÓŻAK</t>
  </si>
  <si>
    <t>2018-10-01 12:32:46</t>
  </si>
  <si>
    <t>2018-10-02</t>
  </si>
  <si>
    <t>wojpiw@yahoo.com</t>
  </si>
  <si>
    <t>693125974</t>
  </si>
  <si>
    <t>2018-10-21 23:10:10</t>
  </si>
  <si>
    <t>losiuu@poczta.fm</t>
  </si>
  <si>
    <t>605327982</t>
  </si>
  <si>
    <t>2018-10-26 00:30:34</t>
  </si>
  <si>
    <t>dsmieja@poczta.fm</t>
  </si>
  <si>
    <t>503791774</t>
  </si>
  <si>
    <t>ŚMIEJA</t>
  </si>
  <si>
    <t>kary za czas</t>
  </si>
  <si>
    <t>kary za brak PK</t>
  </si>
  <si>
    <t>czas przejścia</t>
  </si>
  <si>
    <t>czas startu</t>
  </si>
  <si>
    <t>PO TERMINIE</t>
  </si>
  <si>
    <t>REZYGNACJA</t>
  </si>
  <si>
    <t>DATA REJESTRACJI</t>
  </si>
  <si>
    <t>OŚWIADCZENIE 3</t>
  </si>
  <si>
    <t>ZGODA NA PRZETWARZANIE</t>
  </si>
  <si>
    <t>KOMENTARZ PŁATNOŚCI</t>
  </si>
  <si>
    <t>DATA PŁATNOŚCI</t>
  </si>
  <si>
    <t>KWOTA ZAPŁACONA DOTPAY</t>
  </si>
  <si>
    <t>KWOTA ZAPŁACONA</t>
  </si>
  <si>
    <t>akceptuję regulamin</t>
  </si>
  <si>
    <t>PLN</t>
  </si>
  <si>
    <t>PŁATNOŚĆ</t>
  </si>
  <si>
    <t>DYSTANS</t>
  </si>
  <si>
    <t>ROZMIAR KOSZULKI</t>
  </si>
  <si>
    <t>KOMENTARZ</t>
  </si>
  <si>
    <t>EMAIL</t>
  </si>
  <si>
    <t>TELEFON</t>
  </si>
  <si>
    <t>PŁEĆ</t>
  </si>
  <si>
    <t>DATA URODZENIA</t>
  </si>
  <si>
    <t>H56 200</t>
  </si>
  <si>
    <t>H56 100</t>
  </si>
  <si>
    <t>Świderski</t>
  </si>
  <si>
    <t>Wawer</t>
  </si>
  <si>
    <t>Lelukiewicz</t>
  </si>
  <si>
    <t>Wojtczak</t>
  </si>
  <si>
    <t>Białas</t>
  </si>
  <si>
    <t>Olbryś</t>
  </si>
  <si>
    <t>Leśniewski</t>
  </si>
  <si>
    <t>Kwaśniak</t>
  </si>
  <si>
    <t>Krasodomski</t>
  </si>
  <si>
    <t>Kropidłowski</t>
  </si>
  <si>
    <t>Skorupski</t>
  </si>
  <si>
    <t>33</t>
  </si>
  <si>
    <t>32</t>
  </si>
  <si>
    <t>31</t>
  </si>
  <si>
    <t>30</t>
  </si>
  <si>
    <t>29</t>
  </si>
  <si>
    <t>28</t>
  </si>
  <si>
    <t>27</t>
  </si>
  <si>
    <t>26</t>
  </si>
  <si>
    <t>4</t>
  </si>
  <si>
    <t>25</t>
  </si>
  <si>
    <t>3</t>
  </si>
  <si>
    <t>24</t>
  </si>
  <si>
    <t>23</t>
  </si>
  <si>
    <t>2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</si>
  <si>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</si>
  <si>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</si>
  <si>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</si>
  <si>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</si>
  <si>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</si>
  <si>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</si>
  <si>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</si>
  <si>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</si>
  <si>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</si>
  <si>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</si>
  <si>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</si>
  <si>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</si>
  <si>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PK69</t>
  </si>
  <si>
    <t>PK68</t>
  </si>
  <si>
    <t>PK67</t>
  </si>
  <si>
    <t>PK66</t>
  </si>
  <si>
    <t>PK60</t>
  </si>
  <si>
    <t>PK58</t>
  </si>
  <si>
    <t>PK57</t>
  </si>
  <si>
    <t>PK50</t>
  </si>
  <si>
    <t>PK48</t>
  </si>
  <si>
    <t>PK47</t>
  </si>
  <si>
    <t>PK40</t>
  </si>
  <si>
    <t>PK37</t>
  </si>
  <si>
    <t>PK06</t>
  </si>
  <si>
    <t>#2</t>
  </si>
  <si>
    <t>#30</t>
  </si>
  <si>
    <t>#35</t>
  </si>
  <si>
    <t>#1</t>
  </si>
  <si>
    <t>#39</t>
  </si>
  <si>
    <t>#34</t>
  </si>
  <si>
    <t>#8</t>
  </si>
  <si>
    <t>#18</t>
  </si>
  <si>
    <t>#25</t>
  </si>
  <si>
    <t>#36</t>
  </si>
  <si>
    <t>#37</t>
  </si>
  <si>
    <t>#40</t>
  </si>
  <si>
    <t>#29</t>
  </si>
  <si>
    <t>#7</t>
  </si>
  <si>
    <t>#32</t>
  </si>
  <si>
    <t>#12</t>
  </si>
  <si>
    <t>#41</t>
  </si>
  <si>
    <t>#38</t>
  </si>
  <si>
    <t>#42</t>
  </si>
  <si>
    <t>#14</t>
  </si>
  <si>
    <t>#16</t>
  </si>
  <si>
    <t>#15</t>
  </si>
  <si>
    <t>#23</t>
  </si>
  <si>
    <t>#26</t>
  </si>
  <si>
    <t>#10</t>
  </si>
  <si>
    <t>#19</t>
  </si>
  <si>
    <t>#20</t>
  </si>
  <si>
    <t>#21</t>
  </si>
  <si>
    <t>#22</t>
  </si>
  <si>
    <t>#11</t>
  </si>
  <si>
    <t>#28</t>
  </si>
  <si>
    <t>#31</t>
  </si>
  <si>
    <t>#17</t>
  </si>
  <si>
    <t>#33</t>
  </si>
  <si>
    <t>#27</t>
  </si>
  <si>
    <t>#13</t>
  </si>
  <si>
    <t>#9</t>
  </si>
  <si>
    <t>Start - 8:00</t>
  </si>
  <si>
    <t>Suma punktów</t>
  </si>
  <si>
    <t>TR100-29</t>
  </si>
  <si>
    <t>TR100-8</t>
  </si>
  <si>
    <t>TR100-1</t>
  </si>
  <si>
    <t>TR100-28</t>
  </si>
  <si>
    <t>TR100-10</t>
  </si>
  <si>
    <t>TR100-16</t>
  </si>
  <si>
    <t>TR100-20</t>
  </si>
  <si>
    <t>TR100-31</t>
  </si>
  <si>
    <t>TR100-4</t>
  </si>
  <si>
    <t>TR100-5</t>
  </si>
  <si>
    <t>T-mobile Cycling</t>
  </si>
  <si>
    <t>TR100-11</t>
  </si>
  <si>
    <t>BikeBoys.pl Orientujemy</t>
  </si>
  <si>
    <t>TR100-18</t>
  </si>
  <si>
    <t>TR100-15</t>
  </si>
  <si>
    <t>TR100-14</t>
  </si>
  <si>
    <t>TR100-24</t>
  </si>
  <si>
    <t>TR100-23</t>
  </si>
  <si>
    <t>TR100-21</t>
  </si>
  <si>
    <t>TR100-26</t>
  </si>
  <si>
    <t>TR100-22</t>
  </si>
  <si>
    <t>TR100-25</t>
  </si>
  <si>
    <t>TR100-17</t>
  </si>
  <si>
    <t>TR100-7</t>
  </si>
  <si>
    <t>TR100-30</t>
  </si>
  <si>
    <t>TR100-2</t>
  </si>
  <si>
    <t>TR100-32</t>
  </si>
  <si>
    <t>TR100-33</t>
  </si>
  <si>
    <t>TR100-13</t>
  </si>
  <si>
    <t>Marcjoniak</t>
  </si>
  <si>
    <t>Korba Team</t>
  </si>
  <si>
    <t>Brak PK 26,42,43,44,45,50,51,52</t>
  </si>
  <si>
    <t>TR100-12</t>
  </si>
  <si>
    <t>Wilga</t>
  </si>
  <si>
    <t>TR21</t>
  </si>
  <si>
    <t>TR20</t>
  </si>
  <si>
    <t>TR19</t>
  </si>
  <si>
    <t>TR18</t>
  </si>
  <si>
    <t>TR17</t>
  </si>
  <si>
    <t>TR16</t>
  </si>
  <si>
    <t>TR15</t>
  </si>
  <si>
    <t>TR14</t>
  </si>
  <si>
    <t>TR13</t>
  </si>
  <si>
    <t>TR12</t>
  </si>
  <si>
    <t>TR11</t>
  </si>
  <si>
    <t>TR10</t>
  </si>
  <si>
    <t>TR9</t>
  </si>
  <si>
    <t>TR8</t>
  </si>
  <si>
    <t>TR7</t>
  </si>
  <si>
    <t>TR6</t>
  </si>
  <si>
    <t>TR5</t>
  </si>
  <si>
    <t>TR4</t>
  </si>
  <si>
    <t>TR3</t>
  </si>
  <si>
    <t>TR2</t>
  </si>
  <si>
    <t>TR1</t>
  </si>
  <si>
    <t>Trasa: TR200</t>
  </si>
  <si>
    <t>Trasa: TR100</t>
  </si>
  <si>
    <t>#216</t>
  </si>
  <si>
    <t>#217</t>
  </si>
  <si>
    <t>#209</t>
  </si>
  <si>
    <t>#210</t>
  </si>
  <si>
    <t>#218</t>
  </si>
  <si>
    <t>#211</t>
  </si>
  <si>
    <t>#225</t>
  </si>
  <si>
    <t>#207</t>
  </si>
  <si>
    <t>#206</t>
  </si>
  <si>
    <t>#208</t>
  </si>
  <si>
    <t>#201</t>
  </si>
  <si>
    <t>#214</t>
  </si>
  <si>
    <t>#212</t>
  </si>
  <si>
    <t>Talaga</t>
  </si>
  <si>
    <t>#229</t>
  </si>
  <si>
    <t>#233</t>
  </si>
  <si>
    <t>#235</t>
  </si>
  <si>
    <t>#234</t>
  </si>
  <si>
    <t>#203</t>
  </si>
  <si>
    <t>#221</t>
  </si>
  <si>
    <t>#219</t>
  </si>
  <si>
    <t>#222</t>
  </si>
  <si>
    <t>#236</t>
  </si>
  <si>
    <t>#213</t>
  </si>
  <si>
    <t>#202</t>
  </si>
  <si>
    <t>#223</t>
  </si>
  <si>
    <t>#230</t>
  </si>
  <si>
    <t>#204</t>
  </si>
  <si>
    <t>Pyta</t>
  </si>
  <si>
    <t>Krzysiek</t>
  </si>
  <si>
    <t>#205</t>
  </si>
  <si>
    <t>#228</t>
  </si>
  <si>
    <t>#227</t>
  </si>
  <si>
    <t>#215</t>
  </si>
  <si>
    <t>Boczkowski</t>
  </si>
  <si>
    <t>#226</t>
  </si>
  <si>
    <t>#224</t>
  </si>
  <si>
    <t>#220</t>
  </si>
  <si>
    <t>#237</t>
  </si>
  <si>
    <t>Żeglińska</t>
  </si>
  <si>
    <t>#239</t>
  </si>
  <si>
    <t>#240</t>
  </si>
  <si>
    <t>Grabiec</t>
  </si>
  <si>
    <t>Mitlewski</t>
  </si>
  <si>
    <t>Tymoteusz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</si>
</sst>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#,##0.00\ [$zł-415];[Red]\-#,##0.00\ [$zł-415]"/>
    <numFmt numFmtId="165" formatCode="\ #,##0.00&quot; zł &quot;;\-#,##0.00&quot; zł &quot;;&quot; -&quot;#&quot; zł &quot;;@\ "/>
    <numFmt numFmtId="166" formatCode="[$-F400]h:mm:ss\ AM/PM"/>
    <numFmt numFmtId="167" formatCode="#,##0_);\-#,##0"/>
    <numFmt numFmtId="168" formatCode="0.0"/>
    <numFmt numFmtId="169" formatCode="[$-415]General"/>
    <numFmt numFmtId="170" formatCode="yy\-mm\-dd\ hh:mm"/>
    <numFmt numFmtId="171" formatCode="h&quot;:&quot;mm;@"/>
    <numFmt numFmtId="172" formatCode="hh&quot;:&quot;mm"/>
    <numFmt numFmtId="173" formatCode="hh&quot;:&quot;mm&quot;:&quot;ss"/>
    <numFmt numFmtId="174" formatCode="[h]:mm:ss;@"/>
    <numFmt numFmtId="175" formatCode="[hh]:mm:ss"/>
    <numFmt numFmtId="176" formatCode="[h]:mm"/>
    <numFmt numFmtId="177" formatCode="0000"/>
    <numFmt numFmtId="178" formatCode="h:mm:ss;@"/>
  </numFmts>
  <fonts count="18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6" tint="0.79998168889431442"/>
      <name val="Arial"/>
      <family val="2"/>
    </font>
    <font>
      <sz val="10"/>
      <color indexed="8"/>
      <name val="arial"/>
      <family val="2"/>
      <charset val="1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0"/>
      <color rgb="FF000000"/>
      <name val="Times New Roman"/>
      <family val="1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zcionka tekstu podstawowego"/>
    </font>
    <font>
      <sz val="10"/>
      <name val="Microsoft YaHei"/>
      <family val="2"/>
      <charset val="238"/>
    </font>
    <font>
      <sz val="10"/>
      <color indexed="8"/>
      <name val="Microsoft YaHei"/>
      <family val="2"/>
      <charset val="238"/>
    </font>
    <font>
      <sz val="10"/>
      <color indexed="9"/>
      <name val="Microsoft YaHei"/>
      <family val="2"/>
      <charset val="238"/>
    </font>
    <font>
      <sz val="10"/>
      <color indexed="23"/>
      <name val="Microsoft YaHei"/>
      <family val="2"/>
      <charset val="238"/>
    </font>
    <font>
      <sz val="10"/>
      <color indexed="10"/>
      <name val="Microsoft YaHei"/>
      <family val="2"/>
      <charset val="238"/>
    </font>
    <font>
      <sz val="10"/>
      <color rgb="FFFF0000"/>
      <name val="Arial CE"/>
      <charset val="238"/>
    </font>
    <font>
      <sz val="10"/>
      <color rgb="FF00B050"/>
      <name val="Arial CE"/>
      <charset val="238"/>
    </font>
    <font>
      <sz val="10"/>
      <color theme="0" tint="-0.499984740745262"/>
      <name val="Arial CE"/>
      <charset val="238"/>
    </font>
    <font>
      <sz val="7.5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30"/>
      <name val="Calibri"/>
      <family val="2"/>
      <charset val="238"/>
    </font>
    <font>
      <b/>
      <sz val="13.5"/>
      <color indexed="8"/>
      <name val="Calibri"/>
      <family val="2"/>
      <charset val="238"/>
    </font>
    <font>
      <b/>
      <sz val="18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rial1"/>
      <charset val="238"/>
    </font>
    <font>
      <b/>
      <sz val="14"/>
      <color theme="1"/>
      <name val="Georgia"/>
      <family val="1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9"/>
      <color rgb="FFFF0000"/>
      <name val="Czcionka tekstu podstawowego"/>
      <family val="2"/>
      <charset val="238"/>
    </font>
    <font>
      <b/>
      <sz val="8"/>
      <color rgb="FFFF0000"/>
      <name val="Czcionka tekstu podstawowego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Czcionka tekstu podstawowego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Symbol"/>
      <family val="1"/>
      <charset val="2"/>
    </font>
    <font>
      <b/>
      <sz val="7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zcionka tekstu podstawowego"/>
      <family val="2"/>
      <charset val="238"/>
    </font>
    <font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rgb="FF111111"/>
      <name val="Consolas"/>
      <family val="3"/>
      <charset val="238"/>
    </font>
    <font>
      <i/>
      <sz val="7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36"/>
      <color theme="1"/>
      <name val="PL Stamp"/>
      <family val="2"/>
    </font>
    <font>
      <b/>
      <sz val="16"/>
      <color theme="1"/>
      <name val="Britannic T OT"/>
      <family val="3"/>
    </font>
    <font>
      <sz val="36"/>
      <color theme="1"/>
      <name val="Britannic T OT"/>
      <family val="3"/>
    </font>
    <font>
      <b/>
      <sz val="11"/>
      <color theme="1"/>
      <name val="Calibri"/>
      <family val="2"/>
      <charset val="238"/>
      <scheme val="minor"/>
    </font>
    <font>
      <b/>
      <sz val="11"/>
      <color rgb="FF000000"/>
      <name val="Arial"/>
      <family val="2"/>
      <charset val="238"/>
    </font>
    <font>
      <b/>
      <sz val="32"/>
      <color rgb="FF000000"/>
      <name val="Arial"/>
      <family val="2"/>
      <charset val="238"/>
    </font>
    <font>
      <b/>
      <sz val="28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4"/>
      <name val="Arial"/>
      <family val="2"/>
      <charset val="1"/>
    </font>
    <font>
      <sz val="11"/>
      <name val="Arial"/>
      <family val="2"/>
      <charset val="1"/>
    </font>
    <font>
      <sz val="12"/>
      <name val="Arial"/>
      <family val="2"/>
      <charset val="1"/>
    </font>
    <font>
      <sz val="11"/>
      <color rgb="FFFF0000"/>
      <name val="Calibri"/>
      <family val="2"/>
      <charset val="238"/>
    </font>
    <font>
      <sz val="8"/>
      <name val="Arial"/>
      <family val="2"/>
      <charset val="1"/>
    </font>
    <font>
      <b/>
      <sz val="11"/>
      <name val="Arial"/>
      <family val="2"/>
      <charset val="1"/>
    </font>
    <font>
      <b/>
      <sz val="12"/>
      <name val="Arial"/>
      <family val="2"/>
      <charset val="1"/>
    </font>
    <font>
      <sz val="18"/>
      <color theme="1"/>
      <name val="Czcionka tekstu podstawowego"/>
      <charset val="238"/>
    </font>
    <font>
      <sz val="14"/>
      <color theme="1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7.5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Arimo"/>
    </font>
    <font>
      <sz val="10"/>
      <color theme="1"/>
      <name val="Arimo"/>
    </font>
    <font>
      <sz val="10"/>
      <color theme="0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rgb="FF000000"/>
      <name val="Arial"/>
      <family val="2"/>
      <charset val="238"/>
    </font>
    <font>
      <sz val="8"/>
      <color rgb="FF222222"/>
      <name val="Arial"/>
      <family val="2"/>
      <charset val="238"/>
    </font>
    <font>
      <u/>
      <sz val="11"/>
      <color rgb="FF666666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sz val="10"/>
      <color rgb="FF000000"/>
      <name val="Arimo"/>
      <charset val="238"/>
    </font>
    <font>
      <sz val="10"/>
      <color theme="1"/>
      <name val="Arimo"/>
      <charset val="238"/>
    </font>
    <font>
      <sz val="10"/>
      <name val="Arimo"/>
      <charset val="238"/>
    </font>
    <font>
      <b/>
      <sz val="10"/>
      <name val="Arimo"/>
    </font>
    <font>
      <b/>
      <sz val="10"/>
      <color rgb="FF000000"/>
      <name val="Arimo"/>
    </font>
    <font>
      <b/>
      <sz val="20"/>
      <color rgb="FF000000"/>
      <name val="Arimo"/>
      <charset val="238"/>
    </font>
    <font>
      <b/>
      <sz val="20"/>
      <color rgb="FF000000"/>
      <name val="Czcionka tekstu podstawowego"/>
      <charset val="238"/>
    </font>
    <font>
      <sz val="11"/>
      <name val="Cambria"/>
      <family val="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rgb="FF0000FF"/>
      <name val="Cambria"/>
      <family val="1"/>
      <charset val="238"/>
    </font>
    <font>
      <b/>
      <sz val="11"/>
      <name val="Cambria"/>
      <family val="1"/>
      <charset val="238"/>
    </font>
    <font>
      <sz val="11"/>
      <color rgb="FF000000"/>
      <name val="Arial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20"/>
      <color theme="1"/>
      <name val="Britannic T OT"/>
      <family val="3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CC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31"/>
        <bgColor indexed="47"/>
      </patternFill>
    </fill>
    <fill>
      <patternFill patternType="solid">
        <fgColor rgb="FFEBFFEB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C27B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B7E1CD"/>
        <bgColor rgb="FFCCCCFF"/>
      </patternFill>
    </fill>
    <fill>
      <patternFill patternType="solid">
        <fgColor rgb="FF00FF00"/>
        <bgColor rgb="FF33CCCC"/>
      </patternFill>
    </fill>
    <fill>
      <patternFill patternType="solid">
        <fgColor rgb="FFCE181E"/>
        <bgColor rgb="FFCC0000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72">
    <xf numFmtId="0" fontId="0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5" borderId="0" applyNumberFormat="0" applyBorder="0" applyAlignment="0" applyProtection="0"/>
    <xf numFmtId="0" fontId="23" fillId="9" borderId="0" applyNumberFormat="0" applyBorder="0" applyAlignment="0" applyProtection="0"/>
    <xf numFmtId="0" fontId="24" fillId="3" borderId="1" applyNumberFormat="0" applyAlignment="0" applyProtection="0"/>
    <xf numFmtId="0" fontId="26" fillId="10" borderId="0" applyNumberFormat="0" applyBorder="0" applyAlignment="0" applyProtection="0"/>
    <xf numFmtId="0" fontId="40" fillId="11" borderId="2"/>
    <xf numFmtId="0" fontId="27" fillId="0" borderId="3" applyNumberFormat="0" applyFill="0" applyAlignment="0" applyProtection="0"/>
    <xf numFmtId="0" fontId="28" fillId="12" borderId="4" applyNumberFormat="0" applyAlignment="0" applyProtection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9" fillId="0" borderId="0"/>
    <xf numFmtId="0" fontId="22" fillId="0" borderId="0"/>
    <xf numFmtId="0" fontId="21" fillId="0" borderId="0"/>
    <xf numFmtId="0" fontId="42" fillId="0" borderId="0"/>
    <xf numFmtId="0" fontId="33" fillId="2" borderId="1" applyNumberFormat="0" applyAlignment="0" applyProtection="0"/>
    <xf numFmtId="0" fontId="2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44" fillId="0" borderId="0"/>
    <xf numFmtId="0" fontId="45" fillId="0" borderId="0"/>
    <xf numFmtId="0" fontId="46" fillId="0" borderId="0"/>
    <xf numFmtId="0" fontId="47" fillId="0" borderId="0"/>
    <xf numFmtId="0" fontId="48" fillId="0" borderId="0"/>
    <xf numFmtId="0" fontId="49" fillId="0" borderId="0"/>
    <xf numFmtId="0" fontId="50" fillId="0" borderId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18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11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21" borderId="0" applyNumberFormat="0" applyBorder="0" applyAlignment="0" applyProtection="0"/>
    <xf numFmtId="0" fontId="51" fillId="26" borderId="0" applyNumberFormat="0" applyBorder="0" applyAlignment="0" applyProtection="0"/>
    <xf numFmtId="0" fontId="51" fillId="28" borderId="0" applyNumberFormat="0" applyBorder="0" applyAlignment="0" applyProtection="0"/>
    <xf numFmtId="0" fontId="5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2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8" borderId="0" applyNumberFormat="0" applyBorder="0" applyAlignment="0" applyProtection="0"/>
    <xf numFmtId="0" fontId="24" fillId="11" borderId="1" applyNumberFormat="0" applyAlignment="0" applyProtection="0"/>
    <xf numFmtId="0" fontId="25" fillId="22" borderId="11" applyNumberFormat="0" applyAlignment="0" applyProtection="0"/>
    <xf numFmtId="0" fontId="26" fillId="18" borderId="0" applyNumberFormat="0" applyBorder="0" applyAlignment="0" applyProtection="0"/>
    <xf numFmtId="0" fontId="52" fillId="0" borderId="0">
      <alignment horizontal="center"/>
    </xf>
    <xf numFmtId="0" fontId="52" fillId="0" borderId="0">
      <alignment horizontal="center" textRotation="90"/>
    </xf>
    <xf numFmtId="0" fontId="27" fillId="0" borderId="3" applyNumberFormat="0" applyFill="0" applyAlignment="0" applyProtection="0"/>
    <xf numFmtId="0" fontId="28" fillId="39" borderId="4" applyNumberFormat="0" applyAlignment="0" applyProtection="0"/>
    <xf numFmtId="0" fontId="53" fillId="0" borderId="12" applyNumberFormat="0" applyFill="0" applyAlignment="0" applyProtection="0"/>
    <xf numFmtId="0" fontId="54" fillId="0" borderId="6" applyNumberFormat="0" applyFill="0" applyAlignment="0" applyProtection="0"/>
    <xf numFmtId="0" fontId="55" fillId="0" borderId="13" applyNumberFormat="0" applyFill="0" applyAlignment="0" applyProtection="0"/>
    <xf numFmtId="0" fontId="55" fillId="0" borderId="0" applyNumberFormat="0" applyFill="0" applyBorder="0" applyAlignment="0" applyProtection="0"/>
    <xf numFmtId="0" fontId="32" fillId="40" borderId="0" applyNumberFormat="0" applyBorder="0" applyAlignment="0" applyProtection="0"/>
    <xf numFmtId="0" fontId="33" fillId="22" borderId="1" applyNumberFormat="0" applyAlignment="0" applyProtection="0"/>
    <xf numFmtId="0" fontId="56" fillId="0" borderId="0"/>
    <xf numFmtId="164" fontId="56" fillId="0" borderId="0"/>
    <xf numFmtId="0" fontId="57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8" fillId="23" borderId="10" applyNumberFormat="0" applyAlignment="0" applyProtection="0"/>
    <xf numFmtId="165" fontId="48" fillId="0" borderId="0" applyFill="0" applyBorder="0" applyAlignment="0" applyProtection="0"/>
    <xf numFmtId="0" fontId="37" fillId="25" borderId="0" applyNumberFormat="0" applyBorder="0" applyAlignment="0" applyProtection="0"/>
    <xf numFmtId="0" fontId="20" fillId="0" borderId="0"/>
    <xf numFmtId="0" fontId="19" fillId="0" borderId="0"/>
    <xf numFmtId="0" fontId="48" fillId="0" borderId="0"/>
    <xf numFmtId="0" fontId="44" fillId="0" borderId="0"/>
    <xf numFmtId="0" fontId="52" fillId="0" borderId="0">
      <alignment horizontal="center" textRotation="90"/>
    </xf>
    <xf numFmtId="0" fontId="56" fillId="0" borderId="0"/>
    <xf numFmtId="164" fontId="56" fillId="0" borderId="0"/>
    <xf numFmtId="0" fontId="18" fillId="0" borderId="0"/>
    <xf numFmtId="0" fontId="59" fillId="0" borderId="0" applyNumberFormat="0" applyFill="0" applyBorder="0" applyProtection="0">
      <alignment vertical="top" wrapText="1"/>
    </xf>
    <xf numFmtId="0" fontId="60" fillId="0" borderId="0"/>
    <xf numFmtId="0" fontId="61" fillId="18" borderId="0" applyNumberFormat="0" applyBorder="0" applyAlignment="0" applyProtection="0"/>
    <xf numFmtId="0" fontId="50" fillId="0" borderId="0"/>
    <xf numFmtId="0" fontId="62" fillId="0" borderId="0" applyNumberFormat="0" applyFill="0" applyBorder="0" applyProtection="0">
      <alignment horizontal="left"/>
    </xf>
    <xf numFmtId="0" fontId="62" fillId="34" borderId="0" applyNumberFormat="0" applyBorder="0" applyAlignment="0" applyProtection="0"/>
    <xf numFmtId="0" fontId="44" fillId="0" borderId="0"/>
    <xf numFmtId="0" fontId="60" fillId="0" borderId="0"/>
    <xf numFmtId="0" fontId="44" fillId="27" borderId="0" applyNumberFormat="0" applyBorder="0" applyAlignment="0" applyProtection="0"/>
    <xf numFmtId="0" fontId="44" fillId="11" borderId="0" applyNumberFormat="0" applyBorder="0" applyAlignment="0" applyProtection="0"/>
    <xf numFmtId="0" fontId="44" fillId="41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18" borderId="0" applyNumberFormat="0" applyBorder="0" applyAlignment="0" applyProtection="0"/>
    <xf numFmtId="0" fontId="44" fillId="28" borderId="0" applyNumberFormat="0" applyBorder="0" applyAlignment="0" applyProtection="0"/>
    <xf numFmtId="0" fontId="44" fillId="11" borderId="0" applyNumberFormat="0" applyBorder="0" applyAlignment="0" applyProtection="0"/>
    <xf numFmtId="0" fontId="44" fillId="22" borderId="0" applyNumberFormat="0" applyBorder="0" applyAlignment="0" applyProtection="0"/>
    <xf numFmtId="0" fontId="44" fillId="40" borderId="0" applyNumberFormat="0" applyBorder="0" applyAlignment="0" applyProtection="0"/>
    <xf numFmtId="0" fontId="44" fillId="28" borderId="0" applyNumberFormat="0" applyBorder="0" applyAlignment="0" applyProtection="0"/>
    <xf numFmtId="0" fontId="44" fillId="40" borderId="0" applyNumberFormat="0" applyBorder="0" applyAlignment="0" applyProtection="0"/>
    <xf numFmtId="0" fontId="63" fillId="28" borderId="0" applyNumberFormat="0" applyBorder="0" applyAlignment="0" applyProtection="0"/>
    <xf numFmtId="0" fontId="63" fillId="11" borderId="0" applyNumberFormat="0" applyBorder="0" applyAlignment="0" applyProtection="0"/>
    <xf numFmtId="0" fontId="63" fillId="22" borderId="0" applyNumberFormat="0" applyBorder="0" applyAlignment="0" applyProtection="0"/>
    <xf numFmtId="0" fontId="63" fillId="40" borderId="0" applyNumberFormat="0" applyBorder="0" applyAlignment="0" applyProtection="0"/>
    <xf numFmtId="0" fontId="63" fillId="33" borderId="0" applyNumberFormat="0" applyBorder="0" applyAlignment="0" applyProtection="0"/>
    <xf numFmtId="0" fontId="63" fillId="37" borderId="0" applyNumberFormat="0" applyBorder="0" applyAlignment="0" applyProtection="0"/>
    <xf numFmtId="0" fontId="64" fillId="18" borderId="0" applyNumberFormat="0" applyBorder="0" applyAlignment="0" applyProtection="0"/>
    <xf numFmtId="0" fontId="65" fillId="40" borderId="0" applyNumberFormat="0" applyBorder="0" applyAlignment="0" applyProtection="0"/>
    <xf numFmtId="0" fontId="66" fillId="25" borderId="0" applyNumberFormat="0" applyBorder="0" applyAlignment="0" applyProtection="0"/>
    <xf numFmtId="0" fontId="17" fillId="0" borderId="0"/>
    <xf numFmtId="0" fontId="67" fillId="0" borderId="0" applyNumberFormat="0" applyFill="0" applyBorder="0" applyAlignment="0" applyProtection="0"/>
    <xf numFmtId="0" fontId="44" fillId="0" borderId="0"/>
    <xf numFmtId="0" fontId="17" fillId="0" borderId="0"/>
    <xf numFmtId="0" fontId="48" fillId="0" borderId="0"/>
    <xf numFmtId="0" fontId="16" fillId="0" borderId="0"/>
    <xf numFmtId="0" fontId="15" fillId="0" borderId="0"/>
    <xf numFmtId="0" fontId="67" fillId="0" borderId="0" applyNumberFormat="0" applyFill="0" applyBorder="0" applyAlignment="0" applyProtection="0"/>
    <xf numFmtId="0" fontId="60" fillId="0" borderId="0"/>
    <xf numFmtId="0" fontId="69" fillId="0" borderId="0"/>
    <xf numFmtId="0" fontId="14" fillId="0" borderId="0"/>
    <xf numFmtId="0" fontId="44" fillId="0" borderId="0" applyFill="0" applyProtection="0"/>
    <xf numFmtId="0" fontId="42" fillId="0" borderId="0"/>
    <xf numFmtId="165" fontId="44" fillId="0" borderId="0"/>
    <xf numFmtId="0" fontId="16" fillId="0" borderId="0"/>
    <xf numFmtId="0" fontId="73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51" fillId="0" borderId="0"/>
    <xf numFmtId="169" fontId="75" fillId="0" borderId="0"/>
    <xf numFmtId="0" fontId="76" fillId="0" borderId="0"/>
    <xf numFmtId="169" fontId="77" fillId="0" borderId="0"/>
    <xf numFmtId="169" fontId="78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2" fillId="0" borderId="0"/>
    <xf numFmtId="0" fontId="76" fillId="42" borderId="0"/>
    <xf numFmtId="0" fontId="81" fillId="0" borderId="0"/>
    <xf numFmtId="0" fontId="79" fillId="0" borderId="0"/>
    <xf numFmtId="0" fontId="82" fillId="0" borderId="0"/>
    <xf numFmtId="0" fontId="83" fillId="0" borderId="0" applyNumberFormat="0" applyFill="0" applyBorder="0" applyAlignment="0" applyProtection="0"/>
    <xf numFmtId="0" fontId="84" fillId="43" borderId="0" applyNumberFormat="0" applyBorder="0" applyAlignment="0" applyProtection="0"/>
    <xf numFmtId="0" fontId="84" fillId="44" borderId="0" applyNumberFormat="0" applyBorder="0" applyAlignment="0" applyProtection="0"/>
    <xf numFmtId="0" fontId="83" fillId="45" borderId="0" applyNumberFormat="0" applyBorder="0" applyAlignment="0" applyProtection="0"/>
    <xf numFmtId="0" fontId="84" fillId="46" borderId="0" applyNumberFormat="0" applyBorder="0" applyAlignment="0" applyProtection="0"/>
    <xf numFmtId="0" fontId="8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1" fillId="0" borderId="0"/>
    <xf numFmtId="0" fontId="75" fillId="0" borderId="0"/>
    <xf numFmtId="0" fontId="10" fillId="0" borderId="0"/>
    <xf numFmtId="0" fontId="77" fillId="0" borderId="0"/>
    <xf numFmtId="0" fontId="9" fillId="0" borderId="0"/>
    <xf numFmtId="0" fontId="8" fillId="0" borderId="0"/>
    <xf numFmtId="0" fontId="7" fillId="0" borderId="0"/>
    <xf numFmtId="0" fontId="157" fillId="0" borderId="0" applyNumberFormat="0" applyFill="0" applyBorder="0" applyAlignment="0" applyProtection="0"/>
    <xf numFmtId="0" fontId="6" fillId="0" borderId="0"/>
    <xf numFmtId="0" fontId="119" fillId="0" borderId="0"/>
    <xf numFmtId="0" fontId="5" fillId="0" borderId="0"/>
    <xf numFmtId="0" fontId="172" fillId="0" borderId="0"/>
    <xf numFmtId="0" fontId="4" fillId="0" borderId="0"/>
    <xf numFmtId="0" fontId="2" fillId="0" borderId="0"/>
    <xf numFmtId="0" fontId="179" fillId="0" borderId="0" applyNumberFormat="0" applyFill="0" applyProtection="0"/>
    <xf numFmtId="0" fontId="1" fillId="0" borderId="0"/>
  </cellStyleXfs>
  <cellXfs count="670">
    <xf numFmtId="0" fontId="0" fillId="0" borderId="0" xfId="0"/>
    <xf numFmtId="49" fontId="0" fillId="0" borderId="0" xfId="0" applyNumberFormat="1" applyAlignment="1">
      <alignment textRotation="90" wrapText="1"/>
    </xf>
    <xf numFmtId="0" fontId="38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43" fillId="15" borderId="9" xfId="0" applyNumberFormat="1" applyFont="1" applyFill="1" applyBorder="1" applyAlignment="1">
      <alignment horizontal="center" wrapText="1"/>
    </xf>
    <xf numFmtId="0" fontId="41" fillId="18" borderId="9" xfId="0" applyNumberFormat="1" applyFont="1" applyFill="1" applyBorder="1" applyAlignment="1">
      <alignment horizontal="center" vertical="center" wrapText="1"/>
    </xf>
    <xf numFmtId="0" fontId="22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42" fillId="0" borderId="0" xfId="20"/>
    <xf numFmtId="2" fontId="0" fillId="0" borderId="9" xfId="0" applyNumberFormat="1" applyBorder="1"/>
    <xf numFmtId="2" fontId="38" fillId="20" borderId="9" xfId="0" applyNumberFormat="1" applyFont="1" applyFill="1" applyBorder="1"/>
    <xf numFmtId="2" fontId="0" fillId="0" borderId="9" xfId="0" applyNumberFormat="1" applyFill="1" applyBorder="1"/>
    <xf numFmtId="0" fontId="0" fillId="0" borderId="0" xfId="0" applyFill="1"/>
    <xf numFmtId="0" fontId="48" fillId="0" borderId="0" xfId="20" applyFont="1" applyBorder="1" applyAlignment="1">
      <alignment horizontal="center"/>
    </xf>
    <xf numFmtId="167" fontId="42" fillId="0" borderId="0" xfId="20" applyNumberFormat="1"/>
    <xf numFmtId="0" fontId="41" fillId="18" borderId="15" xfId="0" applyNumberFormat="1" applyFont="1" applyFill="1" applyBorder="1" applyAlignment="1">
      <alignment horizontal="center" vertical="center" wrapText="1"/>
    </xf>
    <xf numFmtId="2" fontId="0" fillId="0" borderId="15" xfId="0" applyNumberFormat="1" applyFill="1" applyBorder="1"/>
    <xf numFmtId="2" fontId="0" fillId="0" borderId="15" xfId="0" applyNumberFormat="1" applyFont="1" applyFill="1" applyBorder="1"/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68" fillId="18" borderId="9" xfId="0" applyNumberFormat="1" applyFont="1" applyFill="1" applyBorder="1" applyAlignment="1">
      <alignment horizontal="center" vertical="center" wrapText="1"/>
    </xf>
    <xf numFmtId="0" fontId="48" fillId="0" borderId="0" xfId="121"/>
    <xf numFmtId="0" fontId="71" fillId="0" borderId="0" xfId="0" applyFont="1"/>
    <xf numFmtId="168" fontId="0" fillId="0" borderId="0" xfId="0" applyNumberFormat="1" applyFont="1" applyFill="1"/>
    <xf numFmtId="168" fontId="71" fillId="0" borderId="0" xfId="0" applyNumberFormat="1" applyFont="1" applyAlignment="1">
      <alignment textRotation="90" wrapText="1"/>
    </xf>
    <xf numFmtId="168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3" fontId="0" fillId="0" borderId="0" xfId="0" applyNumberFormat="1" applyFill="1"/>
    <xf numFmtId="0" fontId="72" fillId="18" borderId="9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20" fontId="48" fillId="0" borderId="15" xfId="121" applyNumberFormat="1" applyBorder="1"/>
    <xf numFmtId="0" fontId="48" fillId="0" borderId="15" xfId="121" applyBorder="1"/>
    <xf numFmtId="0" fontId="48" fillId="0" borderId="15" xfId="121" applyFont="1" applyFill="1" applyBorder="1" applyAlignment="1">
      <alignment wrapText="1"/>
    </xf>
    <xf numFmtId="0" fontId="48" fillId="0" borderId="15" xfId="121" applyFont="1" applyBorder="1" applyAlignment="1">
      <alignment wrapText="1"/>
    </xf>
    <xf numFmtId="0" fontId="48" fillId="0" borderId="15" xfId="121" applyFont="1" applyBorder="1" applyAlignment="1">
      <alignment horizontal="right" wrapText="1"/>
    </xf>
    <xf numFmtId="0" fontId="48" fillId="0" borderId="18" xfId="121" applyFont="1" applyBorder="1" applyAlignment="1">
      <alignment wrapText="1"/>
    </xf>
    <xf numFmtId="0" fontId="48" fillId="0" borderId="16" xfId="121" applyBorder="1"/>
    <xf numFmtId="0" fontId="48" fillId="0" borderId="15" xfId="121" applyNumberFormat="1" applyBorder="1"/>
    <xf numFmtId="0" fontId="48" fillId="0" borderId="17" xfId="121" applyBorder="1"/>
    <xf numFmtId="0" fontId="48" fillId="0" borderId="15" xfId="121" applyFont="1" applyFill="1" applyBorder="1" applyAlignment="1">
      <alignment horizontal="center" wrapText="1"/>
    </xf>
    <xf numFmtId="166" fontId="48" fillId="0" borderId="15" xfId="121" applyNumberFormat="1" applyFont="1" applyFill="1" applyBorder="1" applyAlignment="1">
      <alignment horizontal="center" wrapText="1"/>
    </xf>
    <xf numFmtId="0" fontId="48" fillId="0" borderId="15" xfId="121" applyFont="1" applyBorder="1" applyAlignment="1">
      <alignment horizontal="center" wrapText="1"/>
    </xf>
    <xf numFmtId="0" fontId="70" fillId="0" borderId="0" xfId="0" applyFont="1" applyFill="1"/>
    <xf numFmtId="3" fontId="0" fillId="0" borderId="0" xfId="0" applyNumberFormat="1" applyFont="1" applyFill="1"/>
    <xf numFmtId="0" fontId="0" fillId="0" borderId="0" xfId="0" applyNumberFormat="1" applyFill="1" applyAlignment="1">
      <alignment horizontal="right"/>
    </xf>
    <xf numFmtId="49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center"/>
    </xf>
    <xf numFmtId="0" fontId="87" fillId="0" borderId="0" xfId="0" applyFont="1" applyFill="1"/>
    <xf numFmtId="0" fontId="88" fillId="0" borderId="0" xfId="0" applyFont="1" applyFill="1"/>
    <xf numFmtId="49" fontId="0" fillId="17" borderId="19" xfId="0" applyNumberFormat="1" applyFill="1" applyBorder="1" applyAlignment="1">
      <alignment horizontal="center" textRotation="90" wrapText="1"/>
    </xf>
    <xf numFmtId="0" fontId="41" fillId="18" borderId="19" xfId="0" applyNumberFormat="1" applyFont="1" applyFill="1" applyBorder="1" applyAlignment="1">
      <alignment horizontal="center" vertical="center" wrapText="1"/>
    </xf>
    <xf numFmtId="2" fontId="0" fillId="0" borderId="19" xfId="0" applyNumberFormat="1" applyFont="1" applyFill="1" applyBorder="1"/>
    <xf numFmtId="0" fontId="48" fillId="0" borderId="19" xfId="0" applyFont="1" applyBorder="1" applyAlignment="1">
      <alignment wrapText="1"/>
    </xf>
    <xf numFmtId="0" fontId="89" fillId="0" borderId="0" xfId="0" applyFont="1"/>
    <xf numFmtId="166" fontId="89" fillId="0" borderId="0" xfId="0" applyNumberFormat="1" applyFont="1" applyAlignment="1">
      <alignment horizontal="right"/>
    </xf>
    <xf numFmtId="0" fontId="44" fillId="0" borderId="0" xfId="119"/>
    <xf numFmtId="20" fontId="90" fillId="0" borderId="0" xfId="119" applyNumberFormat="1" applyFont="1" applyAlignment="1">
      <alignment vertical="center" wrapText="1"/>
    </xf>
    <xf numFmtId="0" fontId="91" fillId="0" borderId="0" xfId="119" applyFont="1" applyAlignment="1">
      <alignment vertical="center" wrapText="1"/>
    </xf>
    <xf numFmtId="0" fontId="92" fillId="0" borderId="0" xfId="119" applyFont="1" applyAlignment="1">
      <alignment vertical="center" wrapText="1"/>
    </xf>
    <xf numFmtId="0" fontId="44" fillId="0" borderId="0" xfId="119" applyFont="1" applyAlignment="1">
      <alignment vertical="center" wrapText="1"/>
    </xf>
    <xf numFmtId="170" fontId="44" fillId="0" borderId="0" xfId="119" applyNumberFormat="1" applyAlignment="1">
      <alignment vertical="center" wrapText="1"/>
    </xf>
    <xf numFmtId="0" fontId="93" fillId="0" borderId="0" xfId="155" applyNumberFormat="1" applyFont="1" applyFill="1" applyBorder="1" applyAlignment="1" applyProtection="1">
      <alignment vertical="center" wrapText="1"/>
    </xf>
    <xf numFmtId="0" fontId="92" fillId="0" borderId="0" xfId="119" applyFont="1" applyAlignment="1">
      <alignment horizontal="center" vertical="center" wrapText="1"/>
    </xf>
    <xf numFmtId="0" fontId="94" fillId="0" borderId="0" xfId="119" applyFont="1" applyAlignment="1">
      <alignment vertical="center"/>
    </xf>
    <xf numFmtId="0" fontId="95" fillId="0" borderId="0" xfId="119" applyFont="1" applyAlignment="1">
      <alignment vertical="center"/>
    </xf>
    <xf numFmtId="0" fontId="96" fillId="0" borderId="20" xfId="136" applyFont="1" applyFill="1" applyBorder="1" applyAlignment="1">
      <alignment horizontal="center"/>
    </xf>
    <xf numFmtId="171" fontId="96" fillId="0" borderId="20" xfId="136" applyNumberFormat="1" applyFont="1" applyFill="1" applyBorder="1" applyAlignment="1">
      <alignment horizontal="center"/>
    </xf>
    <xf numFmtId="0" fontId="76" fillId="0" borderId="0" xfId="136" applyFill="1"/>
    <xf numFmtId="0" fontId="97" fillId="0" borderId="20" xfId="136" applyFont="1" applyFill="1" applyBorder="1" applyAlignment="1">
      <alignment vertical="center" wrapText="1"/>
    </xf>
    <xf numFmtId="171" fontId="97" fillId="0" borderId="20" xfId="136" applyNumberFormat="1" applyFont="1" applyFill="1" applyBorder="1" applyAlignment="1">
      <alignment horizontal="center" vertical="center" wrapText="1"/>
    </xf>
    <xf numFmtId="0" fontId="96" fillId="0" borderId="20" xfId="136" applyFont="1" applyFill="1" applyBorder="1"/>
    <xf numFmtId="0" fontId="96" fillId="0" borderId="0" xfId="136" applyFont="1" applyFill="1"/>
    <xf numFmtId="172" fontId="97" fillId="0" borderId="20" xfId="136" applyNumberFormat="1" applyFont="1" applyFill="1" applyBorder="1" applyAlignment="1">
      <alignment horizontal="center" vertical="center" wrapText="1"/>
    </xf>
    <xf numFmtId="0" fontId="97" fillId="0" borderId="20" xfId="136" applyFont="1" applyFill="1" applyBorder="1"/>
    <xf numFmtId="0" fontId="97" fillId="0" borderId="20" xfId="136" applyFont="1" applyFill="1" applyBorder="1" applyAlignment="1">
      <alignment vertical="top" wrapText="1"/>
    </xf>
    <xf numFmtId="0" fontId="76" fillId="0" borderId="0" xfId="136"/>
    <xf numFmtId="0" fontId="97" fillId="0" borderId="21" xfId="136" applyFont="1" applyFill="1" applyBorder="1" applyAlignment="1">
      <alignment vertical="center" wrapText="1"/>
    </xf>
    <xf numFmtId="0" fontId="97" fillId="0" borderId="21" xfId="136" applyFont="1" applyFill="1" applyBorder="1" applyAlignment="1">
      <alignment vertical="top" wrapText="1"/>
    </xf>
    <xf numFmtId="0" fontId="97" fillId="0" borderId="21" xfId="136" applyFont="1" applyFill="1" applyBorder="1"/>
    <xf numFmtId="171" fontId="96" fillId="0" borderId="0" xfId="136" applyNumberFormat="1" applyFont="1" applyFill="1" applyAlignment="1">
      <alignment horizontal="center"/>
    </xf>
    <xf numFmtId="0" fontId="96" fillId="0" borderId="0" xfId="136" applyFont="1" applyFill="1" applyAlignment="1">
      <alignment horizontal="center"/>
    </xf>
    <xf numFmtId="0" fontId="99" fillId="0" borderId="0" xfId="0" applyFont="1"/>
    <xf numFmtId="166" fontId="99" fillId="0" borderId="0" xfId="0" applyNumberFormat="1" applyFont="1"/>
    <xf numFmtId="0" fontId="100" fillId="0" borderId="24" xfId="0" applyFont="1" applyBorder="1" applyAlignment="1">
      <alignment horizontal="center" vertical="center"/>
    </xf>
    <xf numFmtId="0" fontId="100" fillId="0" borderId="24" xfId="0" applyFont="1" applyBorder="1"/>
    <xf numFmtId="0" fontId="100" fillId="0" borderId="0" xfId="0" applyFont="1" applyBorder="1" applyAlignment="1">
      <alignment horizontal="center" vertical="center"/>
    </xf>
    <xf numFmtId="0" fontId="99" fillId="0" borderId="0" xfId="0" applyFont="1" applyBorder="1"/>
    <xf numFmtId="0" fontId="99" fillId="0" borderId="0" xfId="0" applyFont="1" applyFill="1" applyBorder="1"/>
    <xf numFmtId="0" fontId="99" fillId="0" borderId="0" xfId="0" applyFont="1" applyBorder="1" applyAlignment="1">
      <alignment horizontal="center" vertical="center"/>
    </xf>
    <xf numFmtId="0" fontId="103" fillId="0" borderId="0" xfId="0" applyFont="1" applyFill="1" applyBorder="1" applyAlignment="1">
      <alignment horizontal="center" vertical="center"/>
    </xf>
    <xf numFmtId="0" fontId="99" fillId="0" borderId="29" xfId="0" applyFont="1" applyBorder="1" applyAlignment="1">
      <alignment horizontal="center" vertical="center" wrapText="1"/>
    </xf>
    <xf numFmtId="0" fontId="100" fillId="0" borderId="29" xfId="0" applyFont="1" applyBorder="1" applyAlignment="1">
      <alignment horizontal="center" vertical="center"/>
    </xf>
    <xf numFmtId="0" fontId="105" fillId="49" borderId="35" xfId="0" applyFont="1" applyFill="1" applyBorder="1" applyAlignment="1">
      <alignment horizontal="center" vertical="center"/>
    </xf>
    <xf numFmtId="0" fontId="107" fillId="49" borderId="36" xfId="0" applyFont="1" applyFill="1" applyBorder="1" applyAlignment="1">
      <alignment horizontal="center" wrapText="1"/>
    </xf>
    <xf numFmtId="0" fontId="100" fillId="0" borderId="29" xfId="0" applyFont="1" applyBorder="1"/>
    <xf numFmtId="0" fontId="100" fillId="0" borderId="0" xfId="0" applyFont="1" applyBorder="1" applyAlignment="1">
      <alignment horizontal="center"/>
    </xf>
    <xf numFmtId="0" fontId="108" fillId="0" borderId="0" xfId="0" applyFont="1"/>
    <xf numFmtId="0" fontId="109" fillId="0" borderId="0" xfId="0" applyFont="1" applyBorder="1"/>
    <xf numFmtId="0" fontId="110" fillId="50" borderId="9" xfId="0" applyFont="1" applyFill="1" applyBorder="1"/>
    <xf numFmtId="0" fontId="110" fillId="50" borderId="9" xfId="0" applyFont="1" applyFill="1" applyBorder="1" applyAlignment="1">
      <alignment wrapText="1"/>
    </xf>
    <xf numFmtId="0" fontId="111" fillId="50" borderId="38" xfId="0" applyFont="1" applyFill="1" applyBorder="1" applyAlignment="1">
      <alignment horizontal="center" vertical="center"/>
    </xf>
    <xf numFmtId="0" fontId="111" fillId="50" borderId="39" xfId="0" applyFont="1" applyFill="1" applyBorder="1" applyAlignment="1">
      <alignment horizontal="center" vertical="center"/>
    </xf>
    <xf numFmtId="0" fontId="111" fillId="50" borderId="40" xfId="0" applyFont="1" applyFill="1" applyBorder="1" applyAlignment="1">
      <alignment horizontal="center" vertical="center"/>
    </xf>
    <xf numFmtId="0" fontId="111" fillId="50" borderId="41" xfId="0" applyFont="1" applyFill="1" applyBorder="1" applyAlignment="1">
      <alignment horizontal="center" vertical="center"/>
    </xf>
    <xf numFmtId="0" fontId="111" fillId="50" borderId="42" xfId="0" applyFont="1" applyFill="1" applyBorder="1" applyAlignment="1">
      <alignment horizontal="center" vertical="center"/>
    </xf>
    <xf numFmtId="0" fontId="111" fillId="50" borderId="43" xfId="0" applyFont="1" applyFill="1" applyBorder="1" applyAlignment="1">
      <alignment horizontal="center" vertical="center"/>
    </xf>
    <xf numFmtId="0" fontId="111" fillId="50" borderId="44" xfId="0" applyFont="1" applyFill="1" applyBorder="1" applyAlignment="1">
      <alignment horizontal="center" vertical="center"/>
    </xf>
    <xf numFmtId="0" fontId="111" fillId="50" borderId="45" xfId="0" applyFont="1" applyFill="1" applyBorder="1" applyAlignment="1">
      <alignment horizontal="center" vertical="center"/>
    </xf>
    <xf numFmtId="0" fontId="111" fillId="50" borderId="46" xfId="0" applyFont="1" applyFill="1" applyBorder="1" applyAlignment="1">
      <alignment horizontal="center" vertical="center"/>
    </xf>
    <xf numFmtId="0" fontId="111" fillId="50" borderId="47" xfId="0" applyFont="1" applyFill="1" applyBorder="1" applyAlignment="1">
      <alignment horizontal="center" vertical="center"/>
    </xf>
    <xf numFmtId="0" fontId="111" fillId="50" borderId="48" xfId="0" applyFont="1" applyFill="1" applyBorder="1" applyAlignment="1">
      <alignment horizontal="center" vertical="center"/>
    </xf>
    <xf numFmtId="21" fontId="112" fillId="50" borderId="45" xfId="0" applyNumberFormat="1" applyFont="1" applyFill="1" applyBorder="1" applyAlignment="1">
      <alignment horizontal="center" vertical="center"/>
    </xf>
    <xf numFmtId="0" fontId="0" fillId="50" borderId="49" xfId="0" applyFill="1" applyBorder="1" applyAlignment="1">
      <alignment horizontal="center" vertical="center"/>
    </xf>
    <xf numFmtId="0" fontId="99" fillId="50" borderId="41" xfId="0" applyFont="1" applyFill="1" applyBorder="1" applyAlignment="1">
      <alignment horizontal="center" vertical="center"/>
    </xf>
    <xf numFmtId="0" fontId="113" fillId="50" borderId="50" xfId="0" applyFont="1" applyFill="1" applyBorder="1" applyAlignment="1">
      <alignment horizontal="center" vertical="center" wrapText="1"/>
    </xf>
    <xf numFmtId="0" fontId="113" fillId="50" borderId="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vertical="center" wrapText="1"/>
    </xf>
    <xf numFmtId="166" fontId="99" fillId="0" borderId="0" xfId="0" applyNumberFormat="1" applyFont="1" applyAlignment="1">
      <alignment horizontal="center" vertical="center"/>
    </xf>
    <xf numFmtId="0" fontId="9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114" fillId="0" borderId="0" xfId="0" applyFont="1" applyBorder="1" applyAlignment="1">
      <alignment horizontal="center" vertical="center"/>
    </xf>
    <xf numFmtId="0" fontId="110" fillId="51" borderId="9" xfId="0" applyFont="1" applyFill="1" applyBorder="1"/>
    <xf numFmtId="0" fontId="110" fillId="51" borderId="9" xfId="0" applyFont="1" applyFill="1" applyBorder="1" applyAlignment="1">
      <alignment wrapText="1"/>
    </xf>
    <xf numFmtId="0" fontId="111" fillId="51" borderId="51" xfId="0" applyFont="1" applyFill="1" applyBorder="1" applyAlignment="1">
      <alignment horizontal="center" vertical="center"/>
    </xf>
    <xf numFmtId="0" fontId="111" fillId="51" borderId="39" xfId="0" applyFont="1" applyFill="1" applyBorder="1" applyAlignment="1">
      <alignment horizontal="center" vertical="center"/>
    </xf>
    <xf numFmtId="0" fontId="111" fillId="51" borderId="52" xfId="0" applyFont="1" applyFill="1" applyBorder="1" applyAlignment="1">
      <alignment horizontal="center" vertical="center"/>
    </xf>
    <xf numFmtId="0" fontId="111" fillId="51" borderId="41" xfId="0" applyFont="1" applyFill="1" applyBorder="1" applyAlignment="1">
      <alignment horizontal="center" vertical="center"/>
    </xf>
    <xf numFmtId="0" fontId="111" fillId="51" borderId="42" xfId="0" applyFont="1" applyFill="1" applyBorder="1" applyAlignment="1">
      <alignment horizontal="center" vertical="center"/>
    </xf>
    <xf numFmtId="0" fontId="111" fillId="51" borderId="43" xfId="0" applyFont="1" applyFill="1" applyBorder="1" applyAlignment="1">
      <alignment horizontal="center" vertical="center"/>
    </xf>
    <xf numFmtId="0" fontId="111" fillId="51" borderId="53" xfId="0" applyFont="1" applyFill="1" applyBorder="1" applyAlignment="1">
      <alignment horizontal="center" vertical="center"/>
    </xf>
    <xf numFmtId="0" fontId="111" fillId="51" borderId="45" xfId="0" applyFont="1" applyFill="1" applyBorder="1" applyAlignment="1">
      <alignment horizontal="center" vertical="center"/>
    </xf>
    <xf numFmtId="0" fontId="111" fillId="51" borderId="46" xfId="0" applyFont="1" applyFill="1" applyBorder="1" applyAlignment="1">
      <alignment horizontal="center" vertical="center"/>
    </xf>
    <xf numFmtId="0" fontId="111" fillId="51" borderId="48" xfId="0" applyFont="1" applyFill="1" applyBorder="1" applyAlignment="1">
      <alignment horizontal="center" vertical="center"/>
    </xf>
    <xf numFmtId="21" fontId="112" fillId="51" borderId="45" xfId="0" applyNumberFormat="1" applyFont="1" applyFill="1" applyBorder="1" applyAlignment="1">
      <alignment horizontal="center" vertical="center"/>
    </xf>
    <xf numFmtId="0" fontId="99" fillId="51" borderId="9" xfId="0" applyFont="1" applyFill="1" applyBorder="1" applyAlignment="1">
      <alignment horizontal="center"/>
    </xf>
    <xf numFmtId="0" fontId="99" fillId="51" borderId="41" xfId="0" applyFont="1" applyFill="1" applyBorder="1" applyAlignment="1">
      <alignment horizontal="center" vertical="center"/>
    </xf>
    <xf numFmtId="0" fontId="113" fillId="51" borderId="50" xfId="0" applyFont="1" applyFill="1" applyBorder="1" applyAlignment="1">
      <alignment horizontal="center" vertical="center" wrapText="1"/>
    </xf>
    <xf numFmtId="0" fontId="113" fillId="51" borderId="0" xfId="0" applyFont="1" applyFill="1" applyBorder="1" applyAlignment="1">
      <alignment horizontal="center" vertical="center" wrapText="1"/>
    </xf>
    <xf numFmtId="0" fontId="110" fillId="52" borderId="9" xfId="0" applyFont="1" applyFill="1" applyBorder="1"/>
    <xf numFmtId="0" fontId="110" fillId="52" borderId="9" xfId="0" applyFont="1" applyFill="1" applyBorder="1" applyAlignment="1">
      <alignment wrapText="1"/>
    </xf>
    <xf numFmtId="0" fontId="111" fillId="52" borderId="51" xfId="0" applyFont="1" applyFill="1" applyBorder="1" applyAlignment="1">
      <alignment horizontal="center" vertical="center"/>
    </xf>
    <xf numFmtId="0" fontId="111" fillId="52" borderId="39" xfId="0" applyFont="1" applyFill="1" applyBorder="1" applyAlignment="1">
      <alignment horizontal="center" vertical="center"/>
    </xf>
    <xf numFmtId="0" fontId="111" fillId="52" borderId="52" xfId="0" applyFont="1" applyFill="1" applyBorder="1" applyAlignment="1">
      <alignment horizontal="center" vertical="center"/>
    </xf>
    <xf numFmtId="0" fontId="111" fillId="52" borderId="41" xfId="0" applyFont="1" applyFill="1" applyBorder="1" applyAlignment="1">
      <alignment horizontal="center" vertical="center"/>
    </xf>
    <xf numFmtId="0" fontId="111" fillId="52" borderId="42" xfId="0" applyFont="1" applyFill="1" applyBorder="1" applyAlignment="1">
      <alignment horizontal="center" vertical="center"/>
    </xf>
    <xf numFmtId="0" fontId="111" fillId="52" borderId="43" xfId="0" applyFont="1" applyFill="1" applyBorder="1" applyAlignment="1">
      <alignment horizontal="center" vertical="center"/>
    </xf>
    <xf numFmtId="0" fontId="111" fillId="52" borderId="53" xfId="0" applyFont="1" applyFill="1" applyBorder="1" applyAlignment="1">
      <alignment horizontal="center" vertical="center"/>
    </xf>
    <xf numFmtId="0" fontId="111" fillId="52" borderId="45" xfId="0" applyFont="1" applyFill="1" applyBorder="1" applyAlignment="1">
      <alignment horizontal="center" vertical="center"/>
    </xf>
    <xf numFmtId="0" fontId="111" fillId="52" borderId="46" xfId="0" applyFont="1" applyFill="1" applyBorder="1" applyAlignment="1">
      <alignment horizontal="center" vertical="center"/>
    </xf>
    <xf numFmtId="0" fontId="111" fillId="52" borderId="48" xfId="0" applyFont="1" applyFill="1" applyBorder="1" applyAlignment="1">
      <alignment horizontal="center" vertical="center"/>
    </xf>
    <xf numFmtId="21" fontId="112" fillId="52" borderId="45" xfId="0" applyNumberFormat="1" applyFont="1" applyFill="1" applyBorder="1" applyAlignment="1">
      <alignment horizontal="center" vertical="center"/>
    </xf>
    <xf numFmtId="0" fontId="0" fillId="52" borderId="9" xfId="0" applyFill="1" applyBorder="1" applyAlignment="1">
      <alignment horizontal="center"/>
    </xf>
    <xf numFmtId="0" fontId="99" fillId="52" borderId="41" xfId="0" applyFont="1" applyFill="1" applyBorder="1" applyAlignment="1">
      <alignment horizontal="center" vertical="center"/>
    </xf>
    <xf numFmtId="0" fontId="113" fillId="52" borderId="50" xfId="0" applyFont="1" applyFill="1" applyBorder="1" applyAlignment="1">
      <alignment horizontal="center" vertical="center" wrapText="1"/>
    </xf>
    <xf numFmtId="0" fontId="113" fillId="52" borderId="0" xfId="0" applyFont="1" applyFill="1" applyBorder="1" applyAlignment="1">
      <alignment horizontal="center" vertical="center" wrapText="1"/>
    </xf>
    <xf numFmtId="0" fontId="110" fillId="0" borderId="9" xfId="0" applyFont="1" applyBorder="1"/>
    <xf numFmtId="0" fontId="110" fillId="0" borderId="9" xfId="0" applyFont="1" applyBorder="1" applyAlignment="1">
      <alignment wrapText="1"/>
    </xf>
    <xf numFmtId="0" fontId="111" fillId="0" borderId="51" xfId="0" applyFont="1" applyBorder="1" applyAlignment="1">
      <alignment horizontal="center" vertical="center"/>
    </xf>
    <xf numFmtId="0" fontId="111" fillId="0" borderId="39" xfId="0" applyFont="1" applyBorder="1" applyAlignment="1">
      <alignment horizontal="center" vertical="center"/>
    </xf>
    <xf numFmtId="0" fontId="111" fillId="0" borderId="52" xfId="0" applyFont="1" applyBorder="1" applyAlignment="1">
      <alignment horizontal="center" vertical="center"/>
    </xf>
    <xf numFmtId="0" fontId="111" fillId="0" borderId="41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43" xfId="0" applyFont="1" applyBorder="1" applyAlignment="1">
      <alignment horizontal="center" vertical="center"/>
    </xf>
    <xf numFmtId="0" fontId="111" fillId="0" borderId="53" xfId="0" applyFont="1" applyBorder="1" applyAlignment="1">
      <alignment horizontal="center" vertical="center"/>
    </xf>
    <xf numFmtId="0" fontId="111" fillId="0" borderId="45" xfId="0" applyFont="1" applyBorder="1" applyAlignment="1">
      <alignment horizontal="center" vertical="center"/>
    </xf>
    <xf numFmtId="0" fontId="111" fillId="0" borderId="46" xfId="0" applyFont="1" applyBorder="1" applyAlignment="1">
      <alignment horizontal="center" vertical="center"/>
    </xf>
    <xf numFmtId="0" fontId="111" fillId="0" borderId="48" xfId="0" applyFont="1" applyBorder="1" applyAlignment="1">
      <alignment horizontal="center" vertical="center"/>
    </xf>
    <xf numFmtId="21" fontId="112" fillId="0" borderId="45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9" fillId="0" borderId="41" xfId="0" applyFont="1" applyBorder="1" applyAlignment="1">
      <alignment horizontal="center" vertical="center"/>
    </xf>
    <xf numFmtId="0" fontId="113" fillId="0" borderId="50" xfId="0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99" fillId="0" borderId="9" xfId="0" applyFont="1" applyBorder="1" applyAlignment="1">
      <alignment horizontal="center"/>
    </xf>
    <xf numFmtId="0" fontId="110" fillId="0" borderId="0" xfId="0" applyFont="1" applyBorder="1" applyAlignment="1">
      <alignment wrapText="1"/>
    </xf>
    <xf numFmtId="0" fontId="0" fillId="0" borderId="9" xfId="0" applyBorder="1" applyAlignment="1">
      <alignment horizontal="center" vertical="center"/>
    </xf>
    <xf numFmtId="0" fontId="99" fillId="0" borderId="54" xfId="0" applyFont="1" applyBorder="1" applyAlignment="1">
      <alignment horizontal="center" vertical="center"/>
    </xf>
    <xf numFmtId="0" fontId="111" fillId="0" borderId="18" xfId="0" applyFont="1" applyBorder="1" applyAlignment="1">
      <alignment horizontal="center" vertical="center"/>
    </xf>
    <xf numFmtId="0" fontId="111" fillId="0" borderId="55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110" fillId="0" borderId="19" xfId="0" applyFont="1" applyBorder="1"/>
    <xf numFmtId="0" fontId="110" fillId="0" borderId="19" xfId="0" applyFont="1" applyBorder="1" applyAlignment="1">
      <alignment wrapText="1"/>
    </xf>
    <xf numFmtId="0" fontId="99" fillId="0" borderId="56" xfId="0" applyFont="1" applyBorder="1" applyAlignment="1">
      <alignment horizontal="center"/>
    </xf>
    <xf numFmtId="0" fontId="0" fillId="0" borderId="56" xfId="0" applyBorder="1" applyAlignment="1">
      <alignment horizontal="center" vertical="center"/>
    </xf>
    <xf numFmtId="0" fontId="111" fillId="0" borderId="19" xfId="0" applyFont="1" applyBorder="1" applyAlignment="1">
      <alignment horizontal="center" vertical="center"/>
    </xf>
    <xf numFmtId="21" fontId="112" fillId="0" borderId="18" xfId="0" applyNumberFormat="1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99" fillId="0" borderId="19" xfId="0" applyFont="1" applyBorder="1" applyAlignment="1">
      <alignment horizontal="center" vertical="center"/>
    </xf>
    <xf numFmtId="0" fontId="113" fillId="0" borderId="19" xfId="0" applyFont="1" applyBorder="1" applyAlignment="1">
      <alignment horizontal="center" vertical="center" wrapText="1"/>
    </xf>
    <xf numFmtId="0" fontId="0" fillId="0" borderId="0" xfId="0" applyBorder="1"/>
    <xf numFmtId="0" fontId="99" fillId="0" borderId="19" xfId="0" applyFont="1" applyBorder="1" applyAlignment="1">
      <alignment horizontal="center"/>
    </xf>
    <xf numFmtId="0" fontId="0" fillId="0" borderId="0" xfId="0" applyAlignment="1">
      <alignment wrapText="1"/>
    </xf>
    <xf numFmtId="0" fontId="111" fillId="0" borderId="0" xfId="0" applyFont="1"/>
    <xf numFmtId="0" fontId="111" fillId="0" borderId="56" xfId="0" applyFont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48" fillId="53" borderId="0" xfId="121" applyFill="1"/>
    <xf numFmtId="21" fontId="115" fillId="53" borderId="0" xfId="121" applyNumberFormat="1" applyFont="1" applyFill="1" applyAlignment="1">
      <alignment wrapText="1"/>
    </xf>
    <xf numFmtId="0" fontId="116" fillId="53" borderId="0" xfId="121" applyFont="1" applyFill="1" applyAlignment="1">
      <alignment wrapText="1"/>
    </xf>
    <xf numFmtId="0" fontId="117" fillId="53" borderId="0" xfId="121" applyFont="1" applyFill="1" applyAlignment="1">
      <alignment wrapText="1"/>
    </xf>
    <xf numFmtId="0" fontId="116" fillId="53" borderId="0" xfId="121" applyNumberFormat="1" applyFont="1" applyFill="1" applyAlignment="1">
      <alignment horizontal="center" wrapText="1"/>
    </xf>
    <xf numFmtId="21" fontId="115" fillId="0" borderId="0" xfId="121" applyNumberFormat="1" applyFont="1" applyAlignment="1">
      <alignment wrapText="1"/>
    </xf>
    <xf numFmtId="0" fontId="117" fillId="0" borderId="0" xfId="121" applyFont="1"/>
    <xf numFmtId="0" fontId="116" fillId="0" borderId="0" xfId="121" applyFont="1" applyAlignment="1">
      <alignment wrapText="1"/>
    </xf>
    <xf numFmtId="0" fontId="117" fillId="0" borderId="0" xfId="121" applyFont="1" applyAlignment="1">
      <alignment wrapText="1"/>
    </xf>
    <xf numFmtId="0" fontId="116" fillId="0" borderId="0" xfId="121" applyNumberFormat="1" applyFont="1" applyAlignment="1">
      <alignment horizontal="center" wrapText="1"/>
    </xf>
    <xf numFmtId="0" fontId="48" fillId="0" borderId="0" xfId="121" applyFill="1"/>
    <xf numFmtId="21" fontId="115" fillId="0" borderId="0" xfId="121" applyNumberFormat="1" applyFont="1" applyFill="1" applyAlignment="1">
      <alignment wrapText="1"/>
    </xf>
    <xf numFmtId="0" fontId="116" fillId="0" borderId="0" xfId="121" applyFont="1" applyFill="1" applyAlignment="1">
      <alignment wrapText="1"/>
    </xf>
    <xf numFmtId="0" fontId="117" fillId="0" borderId="0" xfId="121" applyFont="1" applyFill="1" applyAlignment="1">
      <alignment wrapText="1"/>
    </xf>
    <xf numFmtId="0" fontId="116" fillId="0" borderId="0" xfId="121" applyNumberFormat="1" applyFont="1" applyFill="1" applyAlignment="1">
      <alignment horizontal="center" wrapText="1"/>
    </xf>
    <xf numFmtId="0" fontId="117" fillId="53" borderId="0" xfId="121" applyFont="1" applyFill="1"/>
    <xf numFmtId="0" fontId="116" fillId="0" borderId="0" xfId="121" applyFont="1" applyAlignment="1">
      <alignment horizontal="center" wrapText="1"/>
    </xf>
    <xf numFmtId="0" fontId="117" fillId="0" borderId="0" xfId="121" applyFont="1" applyAlignment="1">
      <alignment horizontal="center" wrapText="1"/>
    </xf>
    <xf numFmtId="0" fontId="118" fillId="54" borderId="0" xfId="0" applyFont="1" applyFill="1" applyAlignment="1">
      <alignment horizontal="left"/>
    </xf>
    <xf numFmtId="0" fontId="118" fillId="54" borderId="0" xfId="0" applyFont="1" applyFill="1" applyAlignment="1">
      <alignment horizontal="right"/>
    </xf>
    <xf numFmtId="0" fontId="119" fillId="54" borderId="0" xfId="0" applyFont="1" applyFill="1" applyAlignment="1">
      <alignment horizontal="left"/>
    </xf>
    <xf numFmtId="0" fontId="120" fillId="54" borderId="0" xfId="0" applyFont="1" applyFill="1" applyAlignment="1">
      <alignment horizontal="right"/>
    </xf>
    <xf numFmtId="0" fontId="120" fillId="54" borderId="0" xfId="0" applyFont="1" applyFill="1" applyAlignment="1">
      <alignment horizontal="left"/>
    </xf>
    <xf numFmtId="0" fontId="119" fillId="0" borderId="0" xfId="0" applyFont="1" applyAlignment="1">
      <alignment horizontal="right"/>
    </xf>
    <xf numFmtId="0" fontId="119" fillId="0" borderId="0" xfId="0" applyFont="1" applyAlignment="1">
      <alignment horizontal="left"/>
    </xf>
    <xf numFmtId="21" fontId="119" fillId="0" borderId="0" xfId="0" applyNumberFormat="1" applyFont="1" applyAlignment="1">
      <alignment horizontal="right"/>
    </xf>
    <xf numFmtId="0" fontId="119" fillId="55" borderId="0" xfId="0" applyFont="1" applyFill="1" applyAlignment="1">
      <alignment horizontal="right"/>
    </xf>
    <xf numFmtId="0" fontId="119" fillId="55" borderId="0" xfId="0" applyFont="1" applyFill="1" applyAlignment="1">
      <alignment horizontal="left"/>
    </xf>
    <xf numFmtId="21" fontId="119" fillId="55" borderId="0" xfId="0" applyNumberFormat="1" applyFont="1" applyFill="1" applyAlignment="1">
      <alignment horizontal="right"/>
    </xf>
    <xf numFmtId="0" fontId="11" fillId="0" borderId="0" xfId="156"/>
    <xf numFmtId="0" fontId="124" fillId="56" borderId="9" xfId="156" applyFont="1" applyFill="1" applyBorder="1" applyAlignment="1">
      <alignment horizontal="center"/>
    </xf>
    <xf numFmtId="0" fontId="124" fillId="56" borderId="9" xfId="156" applyFont="1" applyFill="1" applyBorder="1" applyAlignment="1">
      <alignment horizontal="left"/>
    </xf>
    <xf numFmtId="0" fontId="124" fillId="56" borderId="9" xfId="156" applyFont="1" applyFill="1" applyBorder="1" applyAlignment="1">
      <alignment horizontal="center" vertical="center"/>
    </xf>
    <xf numFmtId="0" fontId="11" fillId="57" borderId="9" xfId="156" applyFill="1" applyBorder="1" applyAlignment="1">
      <alignment horizontal="center"/>
    </xf>
    <xf numFmtId="0" fontId="11" fillId="57" borderId="9" xfId="156" applyFill="1" applyBorder="1"/>
    <xf numFmtId="0" fontId="11" fillId="57" borderId="9" xfId="156" applyFill="1" applyBorder="1" applyAlignment="1">
      <alignment horizontal="center" vertical="center"/>
    </xf>
    <xf numFmtId="21" fontId="11" fillId="57" borderId="9" xfId="156" applyNumberFormat="1" applyFill="1" applyBorder="1" applyAlignment="1">
      <alignment horizontal="center"/>
    </xf>
    <xf numFmtId="20" fontId="11" fillId="57" borderId="9" xfId="156" applyNumberFormat="1" applyFill="1" applyBorder="1" applyAlignment="1">
      <alignment horizontal="center"/>
    </xf>
    <xf numFmtId="0" fontId="11" fillId="58" borderId="9" xfId="156" applyFill="1" applyBorder="1" applyAlignment="1">
      <alignment horizontal="center"/>
    </xf>
    <xf numFmtId="0" fontId="11" fillId="58" borderId="9" xfId="156" applyFill="1" applyBorder="1"/>
    <xf numFmtId="0" fontId="11" fillId="58" borderId="9" xfId="156" applyFill="1" applyBorder="1" applyAlignment="1">
      <alignment horizontal="center" vertical="center"/>
    </xf>
    <xf numFmtId="21" fontId="11" fillId="58" borderId="9" xfId="156" applyNumberFormat="1" applyFill="1" applyBorder="1" applyAlignment="1">
      <alignment horizontal="center"/>
    </xf>
    <xf numFmtId="20" fontId="11" fillId="58" borderId="9" xfId="156" applyNumberFormat="1" applyFill="1" applyBorder="1" applyAlignment="1">
      <alignment horizontal="center"/>
    </xf>
    <xf numFmtId="0" fontId="11" fillId="0" borderId="0" xfId="156" applyFill="1"/>
    <xf numFmtId="0" fontId="124" fillId="0" borderId="57" xfId="156" applyFont="1" applyFill="1" applyBorder="1" applyAlignment="1">
      <alignment horizontal="left"/>
    </xf>
    <xf numFmtId="0" fontId="124" fillId="0" borderId="58" xfId="156" applyFont="1" applyFill="1" applyBorder="1" applyAlignment="1">
      <alignment horizontal="center"/>
    </xf>
    <xf numFmtId="0" fontId="124" fillId="0" borderId="59" xfId="156" applyFont="1" applyFill="1" applyBorder="1" applyAlignment="1">
      <alignment horizontal="center"/>
    </xf>
    <xf numFmtId="0" fontId="11" fillId="0" borderId="0" xfId="156" applyFill="1" applyAlignment="1">
      <alignment horizontal="center" vertical="center"/>
    </xf>
    <xf numFmtId="0" fontId="11" fillId="0" borderId="0" xfId="156" applyFill="1" applyAlignment="1">
      <alignment horizontal="center"/>
    </xf>
    <xf numFmtId="0" fontId="11" fillId="0" borderId="0" xfId="156" applyAlignment="1">
      <alignment horizontal="center"/>
    </xf>
    <xf numFmtId="0" fontId="11" fillId="0" borderId="0" xfId="156" applyAlignment="1">
      <alignment horizontal="center" vertical="center"/>
    </xf>
    <xf numFmtId="0" fontId="124" fillId="56" borderId="63" xfId="156" applyFont="1" applyFill="1" applyBorder="1" applyAlignment="1">
      <alignment horizontal="center"/>
    </xf>
    <xf numFmtId="0" fontId="124" fillId="56" borderId="64" xfId="156" applyFont="1" applyFill="1" applyBorder="1" applyAlignment="1">
      <alignment horizontal="center"/>
    </xf>
    <xf numFmtId="0" fontId="124" fillId="56" borderId="64" xfId="156" applyFont="1" applyFill="1" applyBorder="1" applyAlignment="1">
      <alignment horizontal="center" vertical="center"/>
    </xf>
    <xf numFmtId="0" fontId="124" fillId="56" borderId="64" xfId="156" applyFont="1" applyFill="1" applyBorder="1"/>
    <xf numFmtId="0" fontId="124" fillId="56" borderId="65" xfId="156" applyFont="1" applyFill="1" applyBorder="1" applyAlignment="1">
      <alignment horizontal="center"/>
    </xf>
    <xf numFmtId="0" fontId="11" fillId="57" borderId="52" xfId="156" applyFill="1" applyBorder="1" applyAlignment="1">
      <alignment horizontal="center"/>
    </xf>
    <xf numFmtId="20" fontId="11" fillId="57" borderId="53" xfId="156" applyNumberFormat="1" applyFill="1" applyBorder="1" applyAlignment="1">
      <alignment horizontal="center"/>
    </xf>
    <xf numFmtId="0" fontId="11" fillId="58" borderId="52" xfId="156" applyFill="1" applyBorder="1" applyAlignment="1">
      <alignment horizontal="center"/>
    </xf>
    <xf numFmtId="20" fontId="11" fillId="58" borderId="53" xfId="156" applyNumberFormat="1" applyFill="1" applyBorder="1" applyAlignment="1">
      <alignment horizontal="center"/>
    </xf>
    <xf numFmtId="0" fontId="11" fillId="57" borderId="66" xfId="156" applyFill="1" applyBorder="1" applyAlignment="1">
      <alignment horizontal="center"/>
    </xf>
    <xf numFmtId="0" fontId="11" fillId="57" borderId="36" xfId="156" applyFill="1" applyBorder="1" applyAlignment="1">
      <alignment horizontal="center"/>
    </xf>
    <xf numFmtId="0" fontId="11" fillId="57" borderId="36" xfId="156" applyFill="1" applyBorder="1" applyAlignment="1">
      <alignment horizontal="center" vertical="center"/>
    </xf>
    <xf numFmtId="0" fontId="11" fillId="57" borderId="36" xfId="156" applyFill="1" applyBorder="1"/>
    <xf numFmtId="21" fontId="11" fillId="57" borderId="36" xfId="156" applyNumberFormat="1" applyFill="1" applyBorder="1" applyAlignment="1">
      <alignment horizontal="center"/>
    </xf>
    <xf numFmtId="20" fontId="11" fillId="57" borderId="36" xfId="156" applyNumberFormat="1" applyFill="1" applyBorder="1" applyAlignment="1">
      <alignment horizontal="center"/>
    </xf>
    <xf numFmtId="20" fontId="11" fillId="57" borderId="67" xfId="156" applyNumberFormat="1" applyFill="1" applyBorder="1" applyAlignment="1">
      <alignment horizontal="center"/>
    </xf>
    <xf numFmtId="0" fontId="11" fillId="58" borderId="41" xfId="156" applyFill="1" applyBorder="1" applyAlignment="1">
      <alignment horizontal="center"/>
    </xf>
    <xf numFmtId="0" fontId="11" fillId="58" borderId="49" xfId="156" applyFill="1" applyBorder="1" applyAlignment="1">
      <alignment horizontal="center"/>
    </xf>
    <xf numFmtId="0" fontId="11" fillId="58" borderId="49" xfId="156" applyFill="1" applyBorder="1" applyAlignment="1">
      <alignment horizontal="center" vertical="center"/>
    </xf>
    <xf numFmtId="0" fontId="11" fillId="58" borderId="49" xfId="156" applyFill="1" applyBorder="1"/>
    <xf numFmtId="21" fontId="11" fillId="58" borderId="49" xfId="156" applyNumberFormat="1" applyFill="1" applyBorder="1" applyAlignment="1">
      <alignment horizontal="center"/>
    </xf>
    <xf numFmtId="20" fontId="11" fillId="58" borderId="49" xfId="156" applyNumberFormat="1" applyFill="1" applyBorder="1" applyAlignment="1">
      <alignment horizontal="center"/>
    </xf>
    <xf numFmtId="20" fontId="11" fillId="58" borderId="42" xfId="156" applyNumberFormat="1" applyFill="1" applyBorder="1" applyAlignment="1">
      <alignment horizontal="center"/>
    </xf>
    <xf numFmtId="0" fontId="11" fillId="58" borderId="68" xfId="156" applyFill="1" applyBorder="1" applyAlignment="1">
      <alignment horizontal="center"/>
    </xf>
    <xf numFmtId="0" fontId="11" fillId="58" borderId="17" xfId="156" applyFill="1" applyBorder="1" applyAlignment="1">
      <alignment horizontal="center"/>
    </xf>
    <xf numFmtId="0" fontId="11" fillId="58" borderId="17" xfId="156" applyFill="1" applyBorder="1" applyAlignment="1">
      <alignment horizontal="center" vertical="center"/>
    </xf>
    <xf numFmtId="0" fontId="11" fillId="58" borderId="17" xfId="156" applyFill="1" applyBorder="1"/>
    <xf numFmtId="21" fontId="11" fillId="58" borderId="17" xfId="156" applyNumberFormat="1" applyFill="1" applyBorder="1" applyAlignment="1">
      <alignment horizontal="center"/>
    </xf>
    <xf numFmtId="20" fontId="11" fillId="58" borderId="17" xfId="156" applyNumberFormat="1" applyFill="1" applyBorder="1" applyAlignment="1">
      <alignment horizontal="center"/>
    </xf>
    <xf numFmtId="20" fontId="11" fillId="58" borderId="69" xfId="156" applyNumberFormat="1" applyFill="1" applyBorder="1" applyAlignment="1">
      <alignment horizontal="center"/>
    </xf>
    <xf numFmtId="0" fontId="124" fillId="0" borderId="57" xfId="156" applyFont="1" applyBorder="1" applyAlignment="1">
      <alignment horizontal="left"/>
    </xf>
    <xf numFmtId="0" fontId="11" fillId="0" borderId="58" xfId="156" applyBorder="1"/>
    <xf numFmtId="0" fontId="11" fillId="0" borderId="59" xfId="156" applyBorder="1" applyAlignment="1">
      <alignment horizontal="center" vertical="center"/>
    </xf>
    <xf numFmtId="0" fontId="75" fillId="0" borderId="0" xfId="157"/>
    <xf numFmtId="21" fontId="75" fillId="0" borderId="0" xfId="157" applyNumberFormat="1"/>
    <xf numFmtId="0" fontId="75" fillId="0" borderId="70" xfId="157" applyBorder="1"/>
    <xf numFmtId="21" fontId="75" fillId="0" borderId="70" xfId="157" applyNumberFormat="1" applyBorder="1"/>
    <xf numFmtId="0" fontId="125" fillId="0" borderId="0" xfId="157" applyFont="1"/>
    <xf numFmtId="0" fontId="125" fillId="0" borderId="70" xfId="157" applyFont="1" applyBorder="1"/>
    <xf numFmtId="21" fontId="125" fillId="0" borderId="70" xfId="157" applyNumberFormat="1" applyFont="1" applyBorder="1"/>
    <xf numFmtId="0" fontId="126" fillId="0" borderId="0" xfId="157" applyFont="1" applyAlignment="1">
      <alignment horizontal="center" vertical="center"/>
    </xf>
    <xf numFmtId="0" fontId="127" fillId="0" borderId="0" xfId="157" applyFont="1"/>
    <xf numFmtId="0" fontId="75" fillId="0" borderId="0" xfId="157" applyAlignment="1">
      <alignment horizontal="center" vertical="center"/>
    </xf>
    <xf numFmtId="0" fontId="128" fillId="0" borderId="0" xfId="157" applyFont="1"/>
    <xf numFmtId="0" fontId="128" fillId="0" borderId="0" xfId="157" applyFont="1" applyAlignment="1">
      <alignment horizontal="center" vertical="center"/>
    </xf>
    <xf numFmtId="0" fontId="129" fillId="0" borderId="0" xfId="136" applyFont="1" applyAlignment="1">
      <alignment shrinkToFit="1"/>
    </xf>
    <xf numFmtId="173" fontId="129" fillId="0" borderId="0" xfId="136" applyNumberFormat="1" applyFont="1" applyAlignment="1">
      <alignment shrinkToFit="1"/>
    </xf>
    <xf numFmtId="0" fontId="10" fillId="0" borderId="9" xfId="158" applyBorder="1"/>
    <xf numFmtId="174" fontId="10" fillId="0" borderId="9" xfId="158" applyNumberFormat="1" applyBorder="1"/>
    <xf numFmtId="0" fontId="10" fillId="0" borderId="0" xfId="158"/>
    <xf numFmtId="0" fontId="10" fillId="0" borderId="9" xfId="158" applyBorder="1" applyAlignment="1">
      <alignment horizontal="right"/>
    </xf>
    <xf numFmtId="174" fontId="10" fillId="0" borderId="0" xfId="158" applyNumberFormat="1"/>
    <xf numFmtId="0" fontId="48" fillId="0" borderId="9" xfId="121" applyFont="1" applyBorder="1" applyAlignment="1">
      <alignment horizontal="right" wrapText="1"/>
    </xf>
    <xf numFmtId="20" fontId="48" fillId="0" borderId="9" xfId="121" applyNumberFormat="1" applyFont="1" applyBorder="1" applyAlignment="1">
      <alignment horizontal="right" wrapText="1"/>
    </xf>
    <xf numFmtId="0" fontId="48" fillId="0" borderId="9" xfId="121" applyFont="1" applyBorder="1" applyAlignment="1">
      <alignment wrapText="1"/>
    </xf>
    <xf numFmtId="0" fontId="48" fillId="0" borderId="9" xfId="121" applyBorder="1"/>
    <xf numFmtId="0" fontId="48" fillId="0" borderId="9" xfId="121" applyFont="1" applyFill="1" applyBorder="1" applyAlignment="1">
      <alignment wrapText="1"/>
    </xf>
    <xf numFmtId="0" fontId="48" fillId="0" borderId="9" xfId="121" applyFont="1" applyFill="1" applyBorder="1" applyAlignment="1">
      <alignment horizontal="right" wrapText="1"/>
    </xf>
    <xf numFmtId="0" fontId="48" fillId="0" borderId="9" xfId="121" applyFont="1" applyBorder="1" applyAlignment="1">
      <alignment horizontal="center" wrapText="1"/>
    </xf>
    <xf numFmtId="0" fontId="77" fillId="0" borderId="0" xfId="159"/>
    <xf numFmtId="0" fontId="77" fillId="0" borderId="0" xfId="159" applyFill="1"/>
    <xf numFmtId="0" fontId="77" fillId="0" borderId="0" xfId="159" applyAlignment="1">
      <alignment horizontal="center"/>
    </xf>
    <xf numFmtId="0" fontId="130" fillId="0" borderId="70" xfId="159" applyFont="1" applyBorder="1"/>
    <xf numFmtId="0" fontId="131" fillId="0" borderId="70" xfId="159" applyFont="1" applyBorder="1"/>
    <xf numFmtId="0" fontId="132" fillId="0" borderId="70" xfId="159" applyFont="1" applyBorder="1"/>
    <xf numFmtId="0" fontId="132" fillId="0" borderId="70" xfId="159" applyFont="1" applyBorder="1" applyAlignment="1">
      <alignment horizontal="center"/>
    </xf>
    <xf numFmtId="20" fontId="132" fillId="0" borderId="70" xfId="159" applyNumberFormat="1" applyFont="1" applyBorder="1"/>
    <xf numFmtId="0" fontId="133" fillId="0" borderId="0" xfId="159" applyFont="1" applyFill="1"/>
    <xf numFmtId="175" fontId="130" fillId="0" borderId="70" xfId="159" applyNumberFormat="1" applyFont="1" applyBorder="1"/>
    <xf numFmtId="21" fontId="134" fillId="0" borderId="70" xfId="159" applyNumberFormat="1" applyFont="1" applyBorder="1" applyAlignment="1">
      <alignment horizontal="center" vertical="center"/>
    </xf>
    <xf numFmtId="21" fontId="135" fillId="0" borderId="70" xfId="159" applyNumberFormat="1" applyFont="1" applyBorder="1"/>
    <xf numFmtId="21" fontId="131" fillId="0" borderId="70" xfId="159" applyNumberFormat="1" applyFont="1" applyBorder="1"/>
    <xf numFmtId="0" fontId="131" fillId="0" borderId="70" xfId="159" applyFont="1" applyBorder="1" applyAlignment="1">
      <alignment horizontal="center"/>
    </xf>
    <xf numFmtId="21" fontId="130" fillId="0" borderId="70" xfId="159" applyNumberFormat="1" applyFont="1" applyBorder="1"/>
    <xf numFmtId="0" fontId="136" fillId="0" borderId="70" xfId="159" applyFont="1" applyBorder="1" applyAlignment="1">
      <alignment horizontal="center"/>
    </xf>
    <xf numFmtId="20" fontId="42" fillId="0" borderId="0" xfId="20" applyNumberFormat="1"/>
    <xf numFmtId="0" fontId="16" fillId="0" borderId="0" xfId="131"/>
    <xf numFmtId="0" fontId="138" fillId="0" borderId="9" xfId="131" applyFont="1" applyBorder="1"/>
    <xf numFmtId="0" fontId="139" fillId="0" borderId="9" xfId="131" applyFont="1" applyBorder="1" applyAlignment="1">
      <alignment wrapText="1"/>
    </xf>
    <xf numFmtId="0" fontId="139" fillId="0" borderId="9" xfId="139" applyFont="1" applyBorder="1" applyAlignment="1" applyProtection="1">
      <alignment wrapText="1"/>
    </xf>
    <xf numFmtId="21" fontId="139" fillId="0" borderId="9" xfId="131" applyNumberFormat="1" applyFont="1" applyBorder="1" applyAlignment="1">
      <alignment wrapText="1"/>
    </xf>
    <xf numFmtId="0" fontId="16" fillId="0" borderId="9" xfId="131" applyBorder="1"/>
    <xf numFmtId="0" fontId="137" fillId="0" borderId="55" xfId="131" applyFont="1" applyBorder="1" applyAlignment="1"/>
    <xf numFmtId="0" fontId="16" fillId="0" borderId="56" xfId="131" applyBorder="1" applyAlignment="1"/>
    <xf numFmtId="0" fontId="16" fillId="0" borderId="18" xfId="131" applyBorder="1" applyAlignment="1"/>
    <xf numFmtId="0" fontId="76" fillId="0" borderId="0" xfId="136" applyFont="1"/>
    <xf numFmtId="0" fontId="76" fillId="0" borderId="0" xfId="136" applyFont="1" applyAlignment="1">
      <alignment wrapText="1"/>
    </xf>
    <xf numFmtId="2" fontId="76" fillId="0" borderId="0" xfId="136" applyNumberFormat="1" applyFont="1"/>
    <xf numFmtId="0" fontId="140" fillId="0" borderId="0" xfId="136" applyFont="1" applyAlignment="1">
      <alignment horizontal="center"/>
    </xf>
    <xf numFmtId="0" fontId="140" fillId="0" borderId="0" xfId="136" applyFont="1"/>
    <xf numFmtId="0" fontId="140" fillId="0" borderId="0" xfId="136" applyFont="1" applyAlignment="1">
      <alignment wrapText="1"/>
    </xf>
    <xf numFmtId="0" fontId="76" fillId="0" borderId="0" xfId="136" applyFont="1" applyAlignment="1">
      <alignment horizontal="right"/>
    </xf>
    <xf numFmtId="2" fontId="76" fillId="0" borderId="0" xfId="136" applyNumberFormat="1"/>
    <xf numFmtId="0" fontId="110" fillId="0" borderId="0" xfId="131" applyFont="1" applyAlignment="1">
      <alignment horizontal="center" wrapText="1"/>
    </xf>
    <xf numFmtId="0" fontId="110" fillId="0" borderId="0" xfId="131" applyFont="1"/>
    <xf numFmtId="0" fontId="124" fillId="51" borderId="9" xfId="131" applyFont="1" applyFill="1" applyBorder="1" applyAlignment="1">
      <alignment horizontal="center" wrapText="1"/>
    </xf>
    <xf numFmtId="0" fontId="9" fillId="0" borderId="0" xfId="131" applyFont="1" applyAlignment="1">
      <alignment horizontal="center" wrapText="1"/>
    </xf>
    <xf numFmtId="0" fontId="124" fillId="0" borderId="55" xfId="131" applyFont="1" applyFill="1" applyBorder="1" applyAlignment="1">
      <alignment horizontal="center"/>
    </xf>
    <xf numFmtId="0" fontId="9" fillId="0" borderId="55" xfId="131" applyFont="1" applyFill="1" applyBorder="1" applyAlignment="1">
      <alignment horizontal="center"/>
    </xf>
    <xf numFmtId="2" fontId="9" fillId="0" borderId="55" xfId="131" applyNumberFormat="1" applyFont="1" applyFill="1" applyBorder="1" applyAlignment="1">
      <alignment horizontal="center"/>
    </xf>
    <xf numFmtId="0" fontId="9" fillId="0" borderId="9" xfId="131" applyFont="1" applyFill="1" applyBorder="1" applyAlignment="1">
      <alignment horizontal="center" wrapText="1"/>
    </xf>
    <xf numFmtId="49" fontId="9" fillId="0" borderId="9" xfId="131" applyNumberFormat="1" applyFont="1" applyFill="1" applyBorder="1" applyAlignment="1">
      <alignment horizontal="center" wrapText="1"/>
    </xf>
    <xf numFmtId="166" fontId="9" fillId="0" borderId="9" xfId="131" applyNumberFormat="1" applyFont="1" applyFill="1" applyBorder="1" applyAlignment="1">
      <alignment horizontal="center" wrapText="1"/>
    </xf>
    <xf numFmtId="0" fontId="9" fillId="0" borderId="0" xfId="131" applyFont="1"/>
    <xf numFmtId="0" fontId="9" fillId="60" borderId="0" xfId="131" applyFont="1" applyFill="1" applyAlignment="1">
      <alignment horizontal="center" wrapText="1"/>
    </xf>
    <xf numFmtId="0" fontId="9" fillId="60" borderId="0" xfId="131" applyFont="1" applyFill="1"/>
    <xf numFmtId="0" fontId="124" fillId="61" borderId="55" xfId="131" applyFont="1" applyFill="1" applyBorder="1" applyAlignment="1">
      <alignment horizontal="center"/>
    </xf>
    <xf numFmtId="0" fontId="9" fillId="61" borderId="55" xfId="131" applyFont="1" applyFill="1" applyBorder="1" applyAlignment="1">
      <alignment horizontal="center"/>
    </xf>
    <xf numFmtId="2" fontId="9" fillId="61" borderId="55" xfId="131" applyNumberFormat="1" applyFont="1" applyFill="1" applyBorder="1" applyAlignment="1">
      <alignment horizontal="center"/>
    </xf>
    <xf numFmtId="49" fontId="9" fillId="61" borderId="9" xfId="131" applyNumberFormat="1" applyFont="1" applyFill="1" applyBorder="1" applyAlignment="1">
      <alignment horizontal="center" wrapText="1"/>
    </xf>
    <xf numFmtId="166" fontId="9" fillId="61" borderId="9" xfId="131" applyNumberFormat="1" applyFont="1" applyFill="1" applyBorder="1" applyAlignment="1">
      <alignment horizontal="center" wrapText="1"/>
    </xf>
    <xf numFmtId="14" fontId="110" fillId="0" borderId="0" xfId="131" applyNumberFormat="1" applyFont="1"/>
    <xf numFmtId="0" fontId="110" fillId="0" borderId="0" xfId="131" applyFont="1" applyAlignment="1">
      <alignment horizontal="center"/>
    </xf>
    <xf numFmtId="0" fontId="9" fillId="0" borderId="9" xfId="160" applyNumberFormat="1" applyFont="1" applyBorder="1"/>
    <xf numFmtId="0" fontId="9" fillId="0" borderId="55" xfId="160" applyNumberFormat="1" applyFont="1" applyBorder="1"/>
    <xf numFmtId="0" fontId="9" fillId="0" borderId="9" xfId="160" applyNumberFormat="1" applyFont="1" applyBorder="1" applyAlignment="1">
      <alignment horizontal="right"/>
    </xf>
    <xf numFmtId="0" fontId="124" fillId="59" borderId="55" xfId="131" applyFont="1" applyFill="1" applyBorder="1" applyAlignment="1"/>
    <xf numFmtId="0" fontId="124" fillId="59" borderId="56" xfId="131" applyFont="1" applyFill="1" applyBorder="1" applyAlignment="1"/>
    <xf numFmtId="0" fontId="124" fillId="59" borderId="18" xfId="131" applyFont="1" applyFill="1" applyBorder="1" applyAlignment="1"/>
    <xf numFmtId="14" fontId="124" fillId="59" borderId="56" xfId="131" applyNumberFormat="1" applyFont="1" applyFill="1" applyBorder="1" applyAlignment="1"/>
    <xf numFmtId="14" fontId="124" fillId="51" borderId="9" xfId="131" applyNumberFormat="1" applyFont="1" applyFill="1" applyBorder="1" applyAlignment="1">
      <alignment horizontal="center" wrapText="1"/>
    </xf>
    <xf numFmtId="46" fontId="0" fillId="0" borderId="0" xfId="0" applyNumberFormat="1"/>
    <xf numFmtId="20" fontId="0" fillId="0" borderId="0" xfId="0" applyNumberFormat="1"/>
    <xf numFmtId="0" fontId="8" fillId="0" borderId="0" xfId="161"/>
    <xf numFmtId="0" fontId="141" fillId="0" borderId="0" xfId="161" applyFont="1"/>
    <xf numFmtId="0" fontId="142" fillId="0" borderId="0" xfId="161" applyFont="1"/>
    <xf numFmtId="21" fontId="143" fillId="0" borderId="0" xfId="161" applyNumberFormat="1" applyFont="1" applyAlignment="1">
      <alignment vertical="center" wrapText="1"/>
    </xf>
    <xf numFmtId="0" fontId="144" fillId="0" borderId="0" xfId="161" applyFont="1" applyAlignment="1">
      <alignment vertical="center" wrapText="1"/>
    </xf>
    <xf numFmtId="20" fontId="143" fillId="0" borderId="0" xfId="161" applyNumberFormat="1" applyFont="1" applyAlignment="1">
      <alignment vertical="center" wrapText="1"/>
    </xf>
    <xf numFmtId="0" fontId="141" fillId="0" borderId="0" xfId="161" applyFont="1" applyAlignment="1">
      <alignment vertical="center" wrapText="1"/>
    </xf>
    <xf numFmtId="0" fontId="145" fillId="0" borderId="0" xfId="161" applyFont="1" applyAlignment="1">
      <alignment vertical="center" wrapText="1"/>
    </xf>
    <xf numFmtId="0" fontId="8" fillId="0" borderId="0" xfId="161" applyAlignment="1">
      <alignment vertical="center" wrapText="1"/>
    </xf>
    <xf numFmtId="0" fontId="142" fillId="0" borderId="0" xfId="161" applyFont="1" applyAlignment="1">
      <alignment vertical="center" wrapText="1"/>
    </xf>
    <xf numFmtId="174" fontId="8" fillId="0" borderId="0" xfId="161" applyNumberFormat="1" applyAlignment="1">
      <alignment vertical="center" wrapText="1"/>
    </xf>
    <xf numFmtId="22" fontId="8" fillId="0" borderId="0" xfId="161" applyNumberFormat="1" applyAlignment="1">
      <alignment vertical="center" wrapText="1"/>
    </xf>
    <xf numFmtId="0" fontId="124" fillId="0" borderId="0" xfId="161" applyFont="1" applyAlignment="1">
      <alignment horizontal="center" vertical="center" wrapText="1"/>
    </xf>
    <xf numFmtId="20" fontId="146" fillId="0" borderId="0" xfId="161" applyNumberFormat="1" applyFont="1" applyAlignment="1">
      <alignment vertical="center" wrapText="1"/>
    </xf>
    <xf numFmtId="0" fontId="145" fillId="0" borderId="0" xfId="161" applyFont="1" applyAlignment="1">
      <alignment horizontal="center" vertical="center" wrapText="1"/>
    </xf>
    <xf numFmtId="0" fontId="147" fillId="0" borderId="0" xfId="161" applyFont="1" applyAlignment="1">
      <alignment horizontal="center" vertical="center" wrapText="1"/>
    </xf>
    <xf numFmtId="0" fontId="148" fillId="0" borderId="0" xfId="161" applyFont="1" applyAlignment="1">
      <alignment vertical="center"/>
    </xf>
    <xf numFmtId="14" fontId="8" fillId="0" borderId="0" xfId="161" applyNumberFormat="1"/>
    <xf numFmtId="0" fontId="149" fillId="0" borderId="0" xfId="161" applyFont="1" applyAlignment="1">
      <alignment vertical="center"/>
    </xf>
    <xf numFmtId="0" fontId="109" fillId="0" borderId="0" xfId="136" applyFont="1" applyAlignment="1">
      <alignment shrinkToFit="1"/>
    </xf>
    <xf numFmtId="173" fontId="109" fillId="0" borderId="0" xfId="136" applyNumberFormat="1" applyFont="1" applyAlignment="1">
      <alignment shrinkToFit="1"/>
    </xf>
    <xf numFmtId="0" fontId="7" fillId="0" borderId="0" xfId="162"/>
    <xf numFmtId="0" fontId="7" fillId="0" borderId="0" xfId="162" applyAlignment="1">
      <alignment horizontal="center"/>
    </xf>
    <xf numFmtId="0" fontId="150" fillId="62" borderId="71" xfId="162" applyFont="1" applyFill="1" applyBorder="1" applyAlignment="1">
      <alignment horizontal="center" wrapText="1"/>
    </xf>
    <xf numFmtId="0" fontId="151" fillId="63" borderId="72" xfId="162" applyFont="1" applyFill="1" applyBorder="1" applyAlignment="1">
      <alignment horizontal="center" wrapText="1"/>
    </xf>
    <xf numFmtId="0" fontId="151" fillId="62" borderId="72" xfId="162" applyFont="1" applyFill="1" applyBorder="1" applyAlignment="1">
      <alignment horizontal="center" wrapText="1"/>
    </xf>
    <xf numFmtId="21" fontId="150" fillId="62" borderId="71" xfId="162" applyNumberFormat="1" applyFont="1" applyFill="1" applyBorder="1" applyAlignment="1">
      <alignment horizontal="center" wrapText="1"/>
    </xf>
    <xf numFmtId="21" fontId="151" fillId="62" borderId="72" xfId="162" applyNumberFormat="1" applyFont="1" applyFill="1" applyBorder="1" applyAlignment="1">
      <alignment horizontal="center" wrapText="1"/>
    </xf>
    <xf numFmtId="0" fontId="151" fillId="64" borderId="71" xfId="162" applyFont="1" applyFill="1" applyBorder="1" applyAlignment="1">
      <alignment wrapText="1"/>
    </xf>
    <xf numFmtId="0" fontId="151" fillId="64" borderId="72" xfId="162" applyFont="1" applyFill="1" applyBorder="1" applyAlignment="1">
      <alignment wrapText="1"/>
    </xf>
    <xf numFmtId="0" fontId="151" fillId="64" borderId="72" xfId="162" applyFont="1" applyFill="1" applyBorder="1" applyAlignment="1">
      <alignment horizontal="right" wrapText="1"/>
    </xf>
    <xf numFmtId="0" fontId="150" fillId="65" borderId="71" xfId="162" applyFont="1" applyFill="1" applyBorder="1" applyAlignment="1">
      <alignment horizontal="right" wrapText="1"/>
    </xf>
    <xf numFmtId="0" fontId="151" fillId="65" borderId="72" xfId="162" applyFont="1" applyFill="1" applyBorder="1" applyAlignment="1">
      <alignment wrapText="1"/>
    </xf>
    <xf numFmtId="0" fontId="150" fillId="65" borderId="72" xfId="162" applyFont="1" applyFill="1" applyBorder="1" applyAlignment="1">
      <alignment horizontal="right" wrapText="1"/>
    </xf>
    <xf numFmtId="0" fontId="151" fillId="65" borderId="71" xfId="162" applyFont="1" applyFill="1" applyBorder="1" applyAlignment="1">
      <alignment wrapText="1"/>
    </xf>
    <xf numFmtId="0" fontId="150" fillId="66" borderId="72" xfId="162" applyFont="1" applyFill="1" applyBorder="1" applyAlignment="1">
      <alignment wrapText="1"/>
    </xf>
    <xf numFmtId="0" fontId="150" fillId="0" borderId="73" xfId="162" applyFont="1" applyBorder="1" applyAlignment="1">
      <alignment horizontal="center" vertical="center" wrapText="1"/>
    </xf>
    <xf numFmtId="0" fontId="150" fillId="0" borderId="74" xfId="162" applyFont="1" applyBorder="1" applyAlignment="1">
      <alignment horizontal="center" vertical="center" wrapText="1"/>
    </xf>
    <xf numFmtId="0" fontId="151" fillId="0" borderId="71" xfId="162" applyFont="1" applyBorder="1" applyAlignment="1">
      <alignment horizontal="center" wrapText="1"/>
    </xf>
    <xf numFmtId="0" fontId="151" fillId="0" borderId="72" xfId="162" applyFont="1" applyBorder="1" applyAlignment="1">
      <alignment horizontal="center" wrapText="1"/>
    </xf>
    <xf numFmtId="0" fontId="151" fillId="0" borderId="71" xfId="162" applyFont="1" applyBorder="1" applyAlignment="1">
      <alignment wrapText="1"/>
    </xf>
    <xf numFmtId="0" fontId="151" fillId="0" borderId="72" xfId="162" applyFont="1" applyBorder="1" applyAlignment="1">
      <alignment wrapText="1"/>
    </xf>
    <xf numFmtId="21" fontId="152" fillId="0" borderId="0" xfId="162" applyNumberFormat="1" applyFont="1"/>
    <xf numFmtId="0" fontId="152" fillId="0" borderId="0" xfId="162" applyFont="1" applyAlignment="1">
      <alignment horizontal="center"/>
    </xf>
    <xf numFmtId="0" fontId="152" fillId="0" borderId="0" xfId="162" applyFont="1"/>
    <xf numFmtId="20" fontId="152" fillId="0" borderId="0" xfId="162" applyNumberFormat="1" applyFont="1"/>
    <xf numFmtId="0" fontId="152" fillId="0" borderId="0" xfId="162" applyFont="1" applyAlignment="1">
      <alignment horizontal="center" vertical="center"/>
    </xf>
    <xf numFmtId="21" fontId="110" fillId="0" borderId="0" xfId="162" applyNumberFormat="1" applyFont="1"/>
    <xf numFmtId="0" fontId="110" fillId="0" borderId="0" xfId="162" applyFont="1" applyAlignment="1">
      <alignment horizontal="center"/>
    </xf>
    <xf numFmtId="0" fontId="110" fillId="0" borderId="0" xfId="162" applyFont="1"/>
    <xf numFmtId="20" fontId="110" fillId="0" borderId="0" xfId="162" applyNumberFormat="1" applyFont="1"/>
    <xf numFmtId="0" fontId="110" fillId="0" borderId="0" xfId="162" applyFont="1" applyAlignment="1">
      <alignment horizontal="center" vertical="center"/>
    </xf>
    <xf numFmtId="0" fontId="141" fillId="0" borderId="0" xfId="162" applyFont="1"/>
    <xf numFmtId="0" fontId="153" fillId="0" borderId="0" xfId="162" applyFont="1"/>
    <xf numFmtId="21" fontId="110" fillId="0" borderId="0" xfId="162" applyNumberFormat="1" applyFont="1" applyAlignment="1"/>
    <xf numFmtId="0" fontId="110" fillId="0" borderId="0" xfId="162" applyFont="1" applyAlignment="1"/>
    <xf numFmtId="20" fontId="110" fillId="0" borderId="0" xfId="162" applyNumberFormat="1" applyFont="1" applyAlignment="1"/>
    <xf numFmtId="0" fontId="154" fillId="0" borderId="0" xfId="162" applyFont="1" applyAlignment="1">
      <alignment horizontal="center" vertical="center" wrapText="1"/>
    </xf>
    <xf numFmtId="0" fontId="155" fillId="67" borderId="0" xfId="162" applyFont="1" applyFill="1"/>
    <xf numFmtId="20" fontId="155" fillId="67" borderId="79" xfId="162" applyNumberFormat="1" applyFont="1" applyFill="1" applyBorder="1" applyAlignment="1">
      <alignment wrapText="1" readingOrder="1"/>
    </xf>
    <xf numFmtId="0" fontId="155" fillId="67" borderId="79" xfId="162" applyFont="1" applyFill="1" applyBorder="1" applyAlignment="1">
      <alignment wrapText="1" readingOrder="1"/>
    </xf>
    <xf numFmtId="0" fontId="155" fillId="67" borderId="79" xfId="162" applyFont="1" applyFill="1" applyBorder="1" applyAlignment="1">
      <alignment wrapText="1"/>
    </xf>
    <xf numFmtId="0" fontId="156" fillId="67" borderId="80" xfId="162" applyFont="1" applyFill="1" applyBorder="1" applyAlignment="1">
      <alignment horizontal="center" vertical="center" wrapText="1"/>
    </xf>
    <xf numFmtId="0" fontId="155" fillId="67" borderId="79" xfId="162" applyFont="1" applyFill="1" applyBorder="1"/>
    <xf numFmtId="0" fontId="157" fillId="67" borderId="79" xfId="163" applyFill="1" applyBorder="1"/>
    <xf numFmtId="0" fontId="157" fillId="67" borderId="79" xfId="163" applyFill="1" applyBorder="1" applyAlignment="1">
      <alignment wrapText="1" readingOrder="1"/>
    </xf>
    <xf numFmtId="0" fontId="158" fillId="67" borderId="83" xfId="162" applyFont="1" applyFill="1" applyBorder="1"/>
    <xf numFmtId="20" fontId="155" fillId="67" borderId="0" xfId="162" applyNumberFormat="1" applyFont="1" applyFill="1"/>
    <xf numFmtId="0" fontId="6" fillId="0" borderId="0" xfId="164"/>
    <xf numFmtId="0" fontId="159" fillId="0" borderId="9" xfId="164" applyFont="1" applyBorder="1"/>
    <xf numFmtId="176" fontId="159" fillId="0" borderId="9" xfId="164" applyNumberFormat="1" applyFont="1" applyBorder="1"/>
    <xf numFmtId="176" fontId="159" fillId="0" borderId="9" xfId="164" applyNumberFormat="1" applyFont="1" applyBorder="1" applyAlignment="1"/>
    <xf numFmtId="0" fontId="160" fillId="0" borderId="9" xfId="164" applyFont="1" applyBorder="1" applyAlignment="1">
      <alignment wrapText="1"/>
    </xf>
    <xf numFmtId="49" fontId="159" fillId="0" borderId="9" xfId="164" applyNumberFormat="1" applyFont="1" applyBorder="1" applyAlignment="1">
      <alignment horizontal="center"/>
    </xf>
    <xf numFmtId="0" fontId="160" fillId="0" borderId="9" xfId="164" applyFont="1" applyBorder="1"/>
    <xf numFmtId="0" fontId="159" fillId="0" borderId="9" xfId="164" applyFont="1" applyBorder="1" applyAlignment="1">
      <alignment horizontal="right"/>
    </xf>
    <xf numFmtId="0" fontId="161" fillId="0" borderId="9" xfId="164" applyFont="1" applyBorder="1" applyAlignment="1">
      <alignment horizontal="right"/>
    </xf>
    <xf numFmtId="0" fontId="162" fillId="68" borderId="84" xfId="164" applyFont="1" applyFill="1" applyBorder="1" applyAlignment="1">
      <alignment wrapText="1"/>
    </xf>
    <xf numFmtId="176" fontId="163" fillId="68" borderId="84" xfId="164" applyNumberFormat="1" applyFont="1" applyFill="1" applyBorder="1" applyAlignment="1">
      <alignment wrapText="1"/>
    </xf>
    <xf numFmtId="0" fontId="163" fillId="68" borderId="84" xfId="164" applyFont="1" applyFill="1" applyBorder="1" applyAlignment="1">
      <alignment wrapText="1"/>
    </xf>
    <xf numFmtId="0" fontId="119" fillId="0" borderId="0" xfId="165"/>
    <xf numFmtId="0" fontId="166" fillId="70" borderId="9" xfId="165" applyFont="1" applyFill="1" applyBorder="1"/>
    <xf numFmtId="1" fontId="167" fillId="71" borderId="9" xfId="165" applyNumberFormat="1" applyFont="1" applyFill="1" applyBorder="1" applyAlignment="1"/>
    <xf numFmtId="1" fontId="168" fillId="71" borderId="9" xfId="165" applyNumberFormat="1" applyFont="1" applyFill="1" applyBorder="1" applyAlignment="1"/>
    <xf numFmtId="177" fontId="168" fillId="72" borderId="9" xfId="165" applyNumberFormat="1" applyFont="1" applyFill="1" applyBorder="1" applyAlignment="1"/>
    <xf numFmtId="21" fontId="158" fillId="70" borderId="9" xfId="165" applyNumberFormat="1" applyFont="1" applyFill="1" applyBorder="1" applyAlignment="1"/>
    <xf numFmtId="0" fontId="166" fillId="0" borderId="9" xfId="165" applyFont="1" applyBorder="1"/>
    <xf numFmtId="0" fontId="169" fillId="69" borderId="9" xfId="165" applyFont="1" applyFill="1" applyBorder="1" applyAlignment="1"/>
    <xf numFmtId="0" fontId="166" fillId="69" borderId="9" xfId="165" applyFont="1" applyFill="1" applyBorder="1" applyAlignment="1"/>
    <xf numFmtId="0" fontId="166" fillId="69" borderId="9" xfId="165" applyFont="1" applyFill="1" applyBorder="1"/>
    <xf numFmtId="0" fontId="166" fillId="73" borderId="9" xfId="165" applyFont="1" applyFill="1" applyBorder="1"/>
    <xf numFmtId="21" fontId="166" fillId="69" borderId="9" xfId="165" applyNumberFormat="1" applyFont="1" applyFill="1" applyBorder="1" applyAlignment="1"/>
    <xf numFmtId="0" fontId="166" fillId="70" borderId="9" xfId="165" applyFont="1" applyFill="1" applyBorder="1" applyAlignment="1"/>
    <xf numFmtId="0" fontId="166" fillId="0" borderId="9" xfId="165" applyFont="1" applyBorder="1" applyAlignment="1">
      <alignment horizontal="left"/>
    </xf>
    <xf numFmtId="0" fontId="170" fillId="0" borderId="9" xfId="165" applyFont="1" applyBorder="1" applyAlignment="1">
      <alignment horizontal="left"/>
    </xf>
    <xf numFmtId="0" fontId="166" fillId="0" borderId="9" xfId="165" applyFont="1" applyBorder="1" applyAlignment="1">
      <alignment horizontal="right"/>
    </xf>
    <xf numFmtId="21" fontId="168" fillId="69" borderId="9" xfId="165" applyNumberFormat="1" applyFont="1" applyFill="1" applyBorder="1" applyAlignment="1"/>
    <xf numFmtId="0" fontId="166" fillId="70" borderId="9" xfId="165" applyFont="1" applyFill="1" applyBorder="1" applyAlignment="1">
      <alignment horizontal="center"/>
    </xf>
    <xf numFmtId="0" fontId="169" fillId="69" borderId="9" xfId="165" applyFont="1" applyFill="1" applyBorder="1" applyAlignment="1">
      <alignment horizontal="right"/>
    </xf>
    <xf numFmtId="0" fontId="166" fillId="73" borderId="9" xfId="165" applyFont="1" applyFill="1" applyBorder="1" applyAlignment="1"/>
    <xf numFmtId="21" fontId="158" fillId="69" borderId="9" xfId="165" applyNumberFormat="1" applyFont="1" applyFill="1" applyBorder="1" applyAlignment="1"/>
    <xf numFmtId="20" fontId="166" fillId="73" borderId="9" xfId="165" applyNumberFormat="1" applyFont="1" applyFill="1" applyBorder="1" applyAlignment="1"/>
    <xf numFmtId="0" fontId="171" fillId="0" borderId="0" xfId="165" applyFont="1"/>
    <xf numFmtId="0" fontId="171" fillId="69" borderId="9" xfId="165" applyFont="1" applyFill="1" applyBorder="1" applyAlignment="1"/>
    <xf numFmtId="0" fontId="171" fillId="70" borderId="9" xfId="165" applyFont="1" applyFill="1" applyBorder="1" applyAlignment="1"/>
    <xf numFmtId="0" fontId="171" fillId="0" borderId="9" xfId="165" applyFont="1" applyBorder="1" applyAlignment="1"/>
    <xf numFmtId="0" fontId="171" fillId="73" borderId="9" xfId="165" applyFont="1" applyFill="1" applyBorder="1" applyAlignment="1"/>
    <xf numFmtId="0" fontId="171" fillId="0" borderId="9" xfId="165" applyNumberFormat="1" applyFont="1" applyBorder="1" applyAlignment="1"/>
    <xf numFmtId="0" fontId="48" fillId="0" borderId="0" xfId="165" applyNumberFormat="1" applyFont="1"/>
    <xf numFmtId="0" fontId="119" fillId="0" borderId="0" xfId="165" applyNumberFormat="1"/>
    <xf numFmtId="0" fontId="5" fillId="0" borderId="0" xfId="166"/>
    <xf numFmtId="21" fontId="5" fillId="0" borderId="0" xfId="166" applyNumberFormat="1"/>
    <xf numFmtId="0" fontId="172" fillId="0" borderId="0" xfId="167"/>
    <xf numFmtId="0" fontId="173" fillId="0" borderId="0" xfId="167" applyFont="1"/>
    <xf numFmtId="0" fontId="173" fillId="0" borderId="0" xfId="167" applyFont="1" applyAlignment="1">
      <alignment horizontal="left" wrapText="1"/>
    </xf>
    <xf numFmtId="20" fontId="173" fillId="0" borderId="0" xfId="167" applyNumberFormat="1" applyFont="1" applyAlignment="1">
      <alignment horizontal="left" wrapText="1"/>
    </xf>
    <xf numFmtId="0" fontId="173" fillId="0" borderId="0" xfId="167" applyFont="1" applyAlignment="1">
      <alignment horizontal="center" wrapText="1"/>
    </xf>
    <xf numFmtId="20" fontId="173" fillId="0" borderId="0" xfId="167" applyNumberFormat="1" applyFont="1" applyAlignment="1">
      <alignment horizontal="center" wrapText="1"/>
    </xf>
    <xf numFmtId="0" fontId="174" fillId="0" borderId="0" xfId="167" applyFont="1" applyAlignment="1">
      <alignment horizontal="center" vertical="center" wrapText="1"/>
    </xf>
    <xf numFmtId="0" fontId="0" fillId="51" borderId="0" xfId="0" applyNumberFormat="1" applyFill="1"/>
    <xf numFmtId="0" fontId="0" fillId="47" borderId="0" xfId="0" applyNumberFormat="1" applyFill="1"/>
    <xf numFmtId="0" fontId="0" fillId="50" borderId="0" xfId="0" applyNumberFormat="1" applyFill="1"/>
    <xf numFmtId="0" fontId="0" fillId="75" borderId="0" xfId="0" applyNumberFormat="1" applyFill="1"/>
    <xf numFmtId="0" fontId="4" fillId="0" borderId="0" xfId="168"/>
    <xf numFmtId="0" fontId="4" fillId="0" borderId="9" xfId="168" applyBorder="1"/>
    <xf numFmtId="21" fontId="4" fillId="0" borderId="9" xfId="168" applyNumberFormat="1" applyBorder="1"/>
    <xf numFmtId="0" fontId="175" fillId="0" borderId="9" xfId="168" applyFont="1" applyBorder="1"/>
    <xf numFmtId="0" fontId="124" fillId="0" borderId="39" xfId="168" applyFont="1" applyBorder="1" applyAlignment="1"/>
    <xf numFmtId="0" fontId="176" fillId="0" borderId="39" xfId="168" applyFont="1" applyBorder="1" applyAlignment="1"/>
    <xf numFmtId="21" fontId="0" fillId="0" borderId="0" xfId="0" applyNumberFormat="1"/>
    <xf numFmtId="0" fontId="48" fillId="0" borderId="0" xfId="121" applyAlignment="1">
      <alignment horizontal="center"/>
    </xf>
    <xf numFmtId="0" fontId="177" fillId="0" borderId="0" xfId="121" applyFont="1" applyAlignment="1">
      <alignment horizontal="center"/>
    </xf>
    <xf numFmtId="0" fontId="48" fillId="0" borderId="0" xfId="121" applyAlignment="1">
      <alignment horizontal="left"/>
    </xf>
    <xf numFmtId="0" fontId="48" fillId="0" borderId="0" xfId="121" applyFont="1" applyFill="1" applyProtection="1"/>
    <xf numFmtId="21" fontId="48" fillId="0" borderId="0" xfId="121" applyNumberFormat="1" applyFill="1" applyAlignment="1" applyProtection="1">
      <alignment horizontal="center"/>
    </xf>
    <xf numFmtId="0" fontId="177" fillId="0" borderId="0" xfId="121" applyFont="1" applyFill="1" applyAlignment="1" applyProtection="1">
      <alignment horizontal="center"/>
    </xf>
    <xf numFmtId="0" fontId="48" fillId="0" borderId="0" xfId="121" applyFont="1" applyFill="1" applyAlignment="1" applyProtection="1">
      <alignment horizontal="left"/>
    </xf>
    <xf numFmtId="0" fontId="92" fillId="0" borderId="0" xfId="121" applyFont="1" applyFill="1" applyProtection="1"/>
    <xf numFmtId="0" fontId="92" fillId="0" borderId="0" xfId="121" applyFont="1" applyFill="1" applyAlignment="1" applyProtection="1">
      <alignment horizontal="center"/>
    </xf>
    <xf numFmtId="0" fontId="92" fillId="0" borderId="0" xfId="121" applyFont="1" applyFill="1" applyAlignment="1" applyProtection="1">
      <alignment horizontal="left"/>
    </xf>
    <xf numFmtId="0" fontId="73" fillId="0" borderId="0" xfId="132"/>
    <xf numFmtId="0" fontId="73" fillId="0" borderId="9" xfId="132" applyBorder="1" applyAlignment="1">
      <alignment horizontal="center" vertical="center"/>
    </xf>
    <xf numFmtId="0" fontId="73" fillId="0" borderId="9" xfId="132" applyBorder="1"/>
    <xf numFmtId="21" fontId="73" fillId="0" borderId="9" xfId="132" applyNumberFormat="1" applyBorder="1" applyAlignment="1">
      <alignment wrapText="1"/>
    </xf>
    <xf numFmtId="0" fontId="73" fillId="0" borderId="9" xfId="132" applyBorder="1" applyAlignment="1">
      <alignment wrapText="1"/>
    </xf>
    <xf numFmtId="0" fontId="73" fillId="47" borderId="9" xfId="132" applyFill="1" applyBorder="1"/>
    <xf numFmtId="0" fontId="73" fillId="76" borderId="9" xfId="132" applyFill="1" applyBorder="1"/>
    <xf numFmtId="21" fontId="73" fillId="76" borderId="9" xfId="132" applyNumberFormat="1" applyFill="1" applyBorder="1" applyAlignment="1">
      <alignment wrapText="1"/>
    </xf>
    <xf numFmtId="0" fontId="73" fillId="76" borderId="9" xfId="132" applyFill="1" applyBorder="1" applyAlignment="1">
      <alignment wrapText="1"/>
    </xf>
    <xf numFmtId="21" fontId="73" fillId="47" borderId="9" xfId="132" applyNumberFormat="1" applyFill="1" applyBorder="1" applyAlignment="1">
      <alignment wrapText="1"/>
    </xf>
    <xf numFmtId="0" fontId="73" fillId="47" borderId="9" xfId="132" applyFill="1" applyBorder="1" applyAlignment="1">
      <alignment wrapText="1"/>
    </xf>
    <xf numFmtId="0" fontId="73" fillId="0" borderId="9" xfId="132" applyFill="1" applyBorder="1" applyAlignment="1">
      <alignment horizontal="center" vertical="center"/>
    </xf>
    <xf numFmtId="0" fontId="73" fillId="0" borderId="9" xfId="132" applyBorder="1" applyAlignment="1">
      <alignment horizontal="center"/>
    </xf>
    <xf numFmtId="21" fontId="73" fillId="0" borderId="9" xfId="132" applyNumberFormat="1" applyBorder="1" applyAlignment="1">
      <alignment horizontal="center" wrapText="1"/>
    </xf>
    <xf numFmtId="0" fontId="73" fillId="0" borderId="9" xfId="132" applyBorder="1" applyAlignment="1">
      <alignment horizontal="center" wrapText="1"/>
    </xf>
    <xf numFmtId="0" fontId="73" fillId="0" borderId="9" xfId="132" applyFill="1" applyBorder="1" applyAlignment="1">
      <alignment horizontal="center"/>
    </xf>
    <xf numFmtId="0" fontId="73" fillId="0" borderId="16" xfId="132" applyFill="1" applyBorder="1" applyAlignment="1">
      <alignment horizontal="center"/>
    </xf>
    <xf numFmtId="0" fontId="73" fillId="0" borderId="17" xfId="132" applyBorder="1" applyAlignment="1">
      <alignment horizontal="center"/>
    </xf>
    <xf numFmtId="21" fontId="73" fillId="0" borderId="17" xfId="132" applyNumberFormat="1" applyBorder="1" applyAlignment="1">
      <alignment horizontal="center"/>
    </xf>
    <xf numFmtId="0" fontId="73" fillId="0" borderId="0" xfId="132" applyAlignment="1">
      <alignment horizontal="center"/>
    </xf>
    <xf numFmtId="0" fontId="3" fillId="0" borderId="0" xfId="131" applyFont="1"/>
    <xf numFmtId="0" fontId="3" fillId="0" borderId="0" xfId="131" applyFont="1" applyAlignment="1">
      <alignment horizontal="left"/>
    </xf>
    <xf numFmtId="20" fontId="3" fillId="0" borderId="9" xfId="131" applyNumberFormat="1" applyFont="1" applyBorder="1"/>
    <xf numFmtId="0" fontId="3" fillId="0" borderId="9" xfId="131" applyFont="1" applyBorder="1"/>
    <xf numFmtId="0" fontId="3" fillId="0" borderId="9" xfId="131" applyFont="1" applyBorder="1" applyAlignment="1">
      <alignment horizontal="left"/>
    </xf>
    <xf numFmtId="0" fontId="141" fillId="0" borderId="9" xfId="131" applyFont="1" applyBorder="1" applyAlignment="1">
      <alignment horizontal="left"/>
    </xf>
    <xf numFmtId="0" fontId="3" fillId="0" borderId="0" xfId="131" applyFont="1" applyAlignment="1">
      <alignment horizontal="center" wrapText="1"/>
    </xf>
    <xf numFmtId="0" fontId="124" fillId="0" borderId="9" xfId="131" applyFont="1" applyBorder="1" applyAlignment="1">
      <alignment horizontal="center" wrapText="1"/>
    </xf>
    <xf numFmtId="0" fontId="2" fillId="0" borderId="0" xfId="169"/>
    <xf numFmtId="0" fontId="2" fillId="0" borderId="0" xfId="169" applyAlignment="1">
      <alignment horizontal="center"/>
    </xf>
    <xf numFmtId="0" fontId="2" fillId="0" borderId="59" xfId="169" applyBorder="1"/>
    <xf numFmtId="0" fontId="2" fillId="0" borderId="58" xfId="169" applyBorder="1" applyAlignment="1">
      <alignment horizontal="center"/>
    </xf>
    <xf numFmtId="0" fontId="2" fillId="0" borderId="57" xfId="169" applyBorder="1" applyAlignment="1">
      <alignment horizontal="left"/>
    </xf>
    <xf numFmtId="20" fontId="141" fillId="58" borderId="67" xfId="169" applyNumberFormat="1" applyFont="1" applyFill="1" applyBorder="1" applyAlignment="1">
      <alignment horizontal="center"/>
    </xf>
    <xf numFmtId="20" fontId="2" fillId="58" borderId="67" xfId="169" applyNumberFormat="1" applyFill="1" applyBorder="1" applyAlignment="1">
      <alignment horizontal="center"/>
    </xf>
    <xf numFmtId="20" fontId="2" fillId="58" borderId="36" xfId="169" applyNumberFormat="1" applyFill="1" applyBorder="1" applyAlignment="1">
      <alignment horizontal="center"/>
    </xf>
    <xf numFmtId="0" fontId="2" fillId="58" borderId="36" xfId="169" applyFill="1" applyBorder="1" applyAlignment="1">
      <alignment horizontal="center"/>
    </xf>
    <xf numFmtId="21" fontId="2" fillId="58" borderId="36" xfId="169" applyNumberFormat="1" applyFill="1" applyBorder="1" applyAlignment="1">
      <alignment horizontal="center"/>
    </xf>
    <xf numFmtId="0" fontId="2" fillId="58" borderId="36" xfId="169" applyFill="1" applyBorder="1"/>
    <xf numFmtId="0" fontId="141" fillId="58" borderId="66" xfId="169" applyFont="1" applyFill="1" applyBorder="1" applyAlignment="1">
      <alignment horizontal="center"/>
    </xf>
    <xf numFmtId="20" fontId="141" fillId="57" borderId="53" xfId="169" applyNumberFormat="1" applyFont="1" applyFill="1" applyBorder="1" applyAlignment="1">
      <alignment horizontal="center"/>
    </xf>
    <xf numFmtId="20" fontId="2" fillId="57" borderId="53" xfId="169" applyNumberFormat="1" applyFill="1" applyBorder="1" applyAlignment="1">
      <alignment horizontal="center"/>
    </xf>
    <xf numFmtId="20" fontId="2" fillId="57" borderId="9" xfId="169" applyNumberFormat="1" applyFill="1" applyBorder="1" applyAlignment="1">
      <alignment horizontal="center"/>
    </xf>
    <xf numFmtId="0" fontId="2" fillId="57" borderId="9" xfId="169" applyFill="1" applyBorder="1" applyAlignment="1">
      <alignment horizontal="center"/>
    </xf>
    <xf numFmtId="21" fontId="2" fillId="57" borderId="9" xfId="169" applyNumberFormat="1" applyFill="1" applyBorder="1" applyAlignment="1">
      <alignment horizontal="center"/>
    </xf>
    <xf numFmtId="0" fontId="2" fillId="57" borderId="9" xfId="169" applyFill="1" applyBorder="1"/>
    <xf numFmtId="0" fontId="141" fillId="57" borderId="52" xfId="169" applyFont="1" applyFill="1" applyBorder="1" applyAlignment="1">
      <alignment horizontal="center"/>
    </xf>
    <xf numFmtId="20" fontId="141" fillId="58" borderId="53" xfId="169" applyNumberFormat="1" applyFont="1" applyFill="1" applyBorder="1" applyAlignment="1">
      <alignment horizontal="center"/>
    </xf>
    <xf numFmtId="20" fontId="2" fillId="58" borderId="53" xfId="169" applyNumberFormat="1" applyFill="1" applyBorder="1" applyAlignment="1">
      <alignment horizontal="center"/>
    </xf>
    <xf numFmtId="20" fontId="2" fillId="58" borderId="9" xfId="169" applyNumberFormat="1" applyFill="1" applyBorder="1" applyAlignment="1">
      <alignment horizontal="center"/>
    </xf>
    <xf numFmtId="0" fontId="2" fillId="58" borderId="9" xfId="169" applyFill="1" applyBorder="1" applyAlignment="1">
      <alignment horizontal="center"/>
    </xf>
    <xf numFmtId="21" fontId="2" fillId="58" borderId="9" xfId="169" applyNumberFormat="1" applyFill="1" applyBorder="1" applyAlignment="1">
      <alignment horizontal="center"/>
    </xf>
    <xf numFmtId="0" fontId="2" fillId="58" borderId="9" xfId="169" applyFill="1" applyBorder="1"/>
    <xf numFmtId="0" fontId="141" fillId="58" borderId="52" xfId="169" applyFont="1" applyFill="1" applyBorder="1" applyAlignment="1">
      <alignment horizontal="center"/>
    </xf>
    <xf numFmtId="0" fontId="2" fillId="58" borderId="52" xfId="169" applyFill="1" applyBorder="1" applyAlignment="1">
      <alignment horizontal="center"/>
    </xf>
    <xf numFmtId="0" fontId="2" fillId="57" borderId="52" xfId="169" applyFill="1" applyBorder="1" applyAlignment="1">
      <alignment horizontal="center"/>
    </xf>
    <xf numFmtId="0" fontId="124" fillId="56" borderId="44" xfId="169" applyFont="1" applyFill="1" applyBorder="1" applyAlignment="1">
      <alignment horizontal="center"/>
    </xf>
    <xf numFmtId="0" fontId="124" fillId="56" borderId="86" xfId="169" applyFont="1" applyFill="1" applyBorder="1" applyAlignment="1">
      <alignment horizontal="center"/>
    </xf>
    <xf numFmtId="0" fontId="124" fillId="56" borderId="86" xfId="169" applyFont="1" applyFill="1" applyBorder="1"/>
    <xf numFmtId="0" fontId="124" fillId="56" borderId="86" xfId="169" applyFont="1" applyFill="1" applyBorder="1" applyAlignment="1">
      <alignment horizontal="left"/>
    </xf>
    <xf numFmtId="0" fontId="124" fillId="56" borderId="63" xfId="169" applyFont="1" applyFill="1" applyBorder="1" applyAlignment="1">
      <alignment horizontal="center"/>
    </xf>
    <xf numFmtId="0" fontId="123" fillId="0" borderId="23" xfId="169" applyFont="1" applyBorder="1" applyAlignment="1">
      <alignment horizontal="right" vertical="center"/>
    </xf>
    <xf numFmtId="0" fontId="2" fillId="0" borderId="0" xfId="169" applyFill="1" applyAlignment="1">
      <alignment horizontal="center"/>
    </xf>
    <xf numFmtId="1" fontId="2" fillId="0" borderId="0" xfId="169" applyNumberFormat="1" applyAlignment="1">
      <alignment horizontal="center"/>
    </xf>
    <xf numFmtId="0" fontId="124" fillId="0" borderId="0" xfId="169" applyFont="1" applyAlignment="1">
      <alignment horizontal="center"/>
    </xf>
    <xf numFmtId="1" fontId="2" fillId="58" borderId="9" xfId="169" applyNumberFormat="1" applyFill="1" applyBorder="1" applyAlignment="1">
      <alignment horizontal="center"/>
    </xf>
    <xf numFmtId="0" fontId="124" fillId="58" borderId="9" xfId="169" applyFont="1" applyFill="1" applyBorder="1" applyAlignment="1">
      <alignment horizontal="center"/>
    </xf>
    <xf numFmtId="1" fontId="2" fillId="57" borderId="9" xfId="169" applyNumberFormat="1" applyFill="1" applyBorder="1" applyAlignment="1">
      <alignment horizontal="center"/>
    </xf>
    <xf numFmtId="0" fontId="124" fillId="57" borderId="9" xfId="169" applyFont="1" applyFill="1" applyBorder="1" applyAlignment="1">
      <alignment horizontal="center"/>
    </xf>
    <xf numFmtId="0" fontId="2" fillId="0" borderId="0" xfId="169" applyFill="1"/>
    <xf numFmtId="0" fontId="124" fillId="56" borderId="9" xfId="169" applyFont="1" applyFill="1" applyBorder="1" applyAlignment="1">
      <alignment horizontal="center"/>
    </xf>
    <xf numFmtId="1" fontId="124" fillId="56" borderId="9" xfId="169" applyNumberFormat="1" applyFont="1" applyFill="1" applyBorder="1" applyAlignment="1">
      <alignment horizontal="center"/>
    </xf>
    <xf numFmtId="0" fontId="124" fillId="56" borderId="9" xfId="169" applyFont="1" applyFill="1" applyBorder="1" applyAlignment="1">
      <alignment horizontal="left"/>
    </xf>
    <xf numFmtId="0" fontId="180" fillId="0" borderId="87" xfId="170" applyNumberFormat="1" applyFont="1" applyFill="1" applyBorder="1" applyAlignment="1" applyProtection="1">
      <alignment horizontal="center"/>
    </xf>
    <xf numFmtId="0" fontId="180" fillId="0" borderId="87" xfId="170" applyNumberFormat="1" applyFont="1" applyFill="1" applyBorder="1" applyProtection="1"/>
    <xf numFmtId="0" fontId="48" fillId="0" borderId="0" xfId="20" applyFont="1" applyFill="1" applyBorder="1" applyAlignment="1">
      <alignment horizontal="center"/>
    </xf>
    <xf numFmtId="0" fontId="179" fillId="0" borderId="87" xfId="170" applyNumberFormat="1" applyFont="1" applyFill="1" applyBorder="1" applyAlignment="1" applyProtection="1">
      <alignment horizontal="center"/>
    </xf>
    <xf numFmtId="0" fontId="1" fillId="57" borderId="9" xfId="169" applyFont="1" applyFill="1" applyBorder="1"/>
    <xf numFmtId="0" fontId="141" fillId="47" borderId="0" xfId="156" applyFont="1" applyFill="1"/>
    <xf numFmtId="0" fontId="179" fillId="0" borderId="0" xfId="170" applyNumberFormat="1" applyFont="1" applyFill="1" applyProtection="1"/>
    <xf numFmtId="0" fontId="48" fillId="0" borderId="0" xfId="20" applyFont="1" applyFill="1"/>
    <xf numFmtId="0" fontId="179" fillId="0" borderId="87" xfId="170" applyNumberFormat="1" applyFont="1" applyFill="1" applyBorder="1" applyProtection="1"/>
    <xf numFmtId="0" fontId="48" fillId="0" borderId="0" xfId="121" applyFont="1" applyFill="1"/>
    <xf numFmtId="0" fontId="179" fillId="0" borderId="0" xfId="170" applyNumberFormat="1" applyFont="1" applyFill="1" applyAlignment="1" applyProtection="1">
      <alignment horizontal="center"/>
    </xf>
    <xf numFmtId="0" fontId="103" fillId="0" borderId="9" xfId="170" applyFont="1" applyFill="1" applyBorder="1" applyAlignment="1">
      <alignment horizontal="center"/>
    </xf>
    <xf numFmtId="178" fontId="103" fillId="0" borderId="9" xfId="170" applyNumberFormat="1" applyFont="1" applyFill="1" applyBorder="1" applyAlignment="1">
      <alignment horizontal="center"/>
    </xf>
    <xf numFmtId="174" fontId="103" fillId="0" borderId="9" xfId="170" applyNumberFormat="1" applyFont="1" applyFill="1" applyBorder="1" applyAlignment="1">
      <alignment horizontal="center"/>
    </xf>
    <xf numFmtId="21" fontId="109" fillId="0" borderId="9" xfId="170" applyNumberFormat="1" applyFont="1" applyFill="1" applyBorder="1"/>
    <xf numFmtId="0" fontId="109" fillId="0" borderId="9" xfId="170" applyFont="1" applyFill="1" applyBorder="1"/>
    <xf numFmtId="178" fontId="109" fillId="0" borderId="9" xfId="170" applyNumberFormat="1" applyFont="1" applyFill="1" applyBorder="1"/>
    <xf numFmtId="174" fontId="109" fillId="0" borderId="9" xfId="170" applyNumberFormat="1" applyFont="1" applyFill="1" applyBorder="1"/>
    <xf numFmtId="49" fontId="92" fillId="0" borderId="0" xfId="119" applyNumberFormat="1" applyFont="1" applyAlignment="1">
      <alignment horizontal="center" vertical="center" wrapText="1"/>
    </xf>
    <xf numFmtId="21" fontId="90" fillId="0" borderId="0" xfId="119" applyNumberFormat="1" applyFont="1" applyAlignment="1">
      <alignment vertical="center" wrapText="1"/>
    </xf>
    <xf numFmtId="0" fontId="0" fillId="77" borderId="0" xfId="0" applyNumberFormat="1" applyFont="1" applyFill="1"/>
    <xf numFmtId="0" fontId="0" fillId="77" borderId="0" xfId="0" applyFill="1"/>
    <xf numFmtId="0" fontId="0" fillId="0" borderId="0" xfId="0" quotePrefix="1" applyFill="1"/>
    <xf numFmtId="0" fontId="1" fillId="57" borderId="9" xfId="156" applyFont="1" applyFill="1" applyBorder="1"/>
    <xf numFmtId="0" fontId="1" fillId="0" borderId="0" xfId="161" applyFont="1"/>
    <xf numFmtId="0" fontId="1" fillId="0" borderId="0" xfId="171"/>
    <xf numFmtId="21" fontId="143" fillId="0" borderId="9" xfId="171" applyNumberFormat="1" applyFont="1" applyBorder="1" applyAlignment="1">
      <alignment vertical="center" wrapText="1"/>
    </xf>
    <xf numFmtId="0" fontId="144" fillId="0" borderId="9" xfId="171" applyFont="1" applyBorder="1" applyAlignment="1">
      <alignment vertical="center" wrapText="1"/>
    </xf>
    <xf numFmtId="20" fontId="143" fillId="0" borderId="9" xfId="171" applyNumberFormat="1" applyFont="1" applyBorder="1" applyAlignment="1">
      <alignment vertical="center" wrapText="1"/>
    </xf>
    <xf numFmtId="0" fontId="124" fillId="0" borderId="9" xfId="171" applyFont="1" applyBorder="1" applyAlignment="1">
      <alignment vertical="center" wrapText="1"/>
    </xf>
    <xf numFmtId="0" fontId="1" fillId="0" borderId="9" xfId="171" applyBorder="1" applyAlignment="1">
      <alignment vertical="center" wrapText="1"/>
    </xf>
    <xf numFmtId="22" fontId="1" fillId="0" borderId="9" xfId="171" applyNumberFormat="1" applyBorder="1" applyAlignment="1">
      <alignment vertical="center" wrapText="1"/>
    </xf>
    <xf numFmtId="0" fontId="1" fillId="0" borderId="9" xfId="171" applyBorder="1"/>
    <xf numFmtId="0" fontId="124" fillId="0" borderId="9" xfId="171" applyFont="1" applyBorder="1" applyAlignment="1">
      <alignment horizontal="center" vertical="center" wrapText="1"/>
    </xf>
    <xf numFmtId="0" fontId="148" fillId="0" borderId="0" xfId="171" applyFont="1" applyAlignment="1">
      <alignment vertical="center"/>
    </xf>
    <xf numFmtId="0" fontId="149" fillId="0" borderId="0" xfId="171" applyFont="1" applyAlignment="1">
      <alignment vertical="center"/>
    </xf>
    <xf numFmtId="0" fontId="100" fillId="0" borderId="24" xfId="0" applyFont="1" applyBorder="1" applyAlignment="1">
      <alignment horizontal="center" vertical="center"/>
    </xf>
    <xf numFmtId="0" fontId="100" fillId="0" borderId="29" xfId="0" applyFont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0" fontId="104" fillId="48" borderId="30" xfId="0" applyFont="1" applyFill="1" applyBorder="1" applyAlignment="1">
      <alignment horizontal="center" wrapText="1"/>
    </xf>
    <xf numFmtId="0" fontId="104" fillId="48" borderId="31" xfId="0" applyFont="1" applyFill="1" applyBorder="1" applyAlignment="1">
      <alignment horizontal="center" wrapText="1"/>
    </xf>
    <xf numFmtId="0" fontId="104" fillId="48" borderId="32" xfId="0" applyFont="1" applyFill="1" applyBorder="1" applyAlignment="1">
      <alignment horizontal="center" wrapText="1"/>
    </xf>
    <xf numFmtId="0" fontId="104" fillId="48" borderId="33" xfId="0" applyFont="1" applyFill="1" applyBorder="1" applyAlignment="1">
      <alignment horizontal="center" wrapText="1"/>
    </xf>
    <xf numFmtId="0" fontId="104" fillId="48" borderId="34" xfId="0" applyFont="1" applyFill="1" applyBorder="1" applyAlignment="1">
      <alignment horizontal="center" wrapText="1"/>
    </xf>
    <xf numFmtId="0" fontId="98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00" fillId="0" borderId="22" xfId="0" applyFont="1" applyBorder="1" applyAlignment="1">
      <alignment horizontal="center" vertical="center" wrapText="1"/>
    </xf>
    <xf numFmtId="0" fontId="100" fillId="0" borderId="23" xfId="0" applyFont="1" applyBorder="1" applyAlignment="1">
      <alignment horizontal="center" vertical="center" wrapText="1"/>
    </xf>
    <xf numFmtId="0" fontId="101" fillId="0" borderId="22" xfId="0" applyFont="1" applyBorder="1" applyAlignment="1">
      <alignment horizontal="center" vertical="center"/>
    </xf>
    <xf numFmtId="0" fontId="101" fillId="0" borderId="25" xfId="0" applyFont="1" applyBorder="1" applyAlignment="1">
      <alignment horizontal="center" vertical="center"/>
    </xf>
    <xf numFmtId="0" fontId="101" fillId="0" borderId="23" xfId="0" applyFont="1" applyBorder="1" applyAlignment="1">
      <alignment horizontal="center" vertical="center"/>
    </xf>
    <xf numFmtId="0" fontId="101" fillId="47" borderId="24" xfId="0" applyFont="1" applyFill="1" applyBorder="1" applyAlignment="1">
      <alignment horizontal="center" vertical="center"/>
    </xf>
    <xf numFmtId="0" fontId="101" fillId="47" borderId="29" xfId="0" applyFont="1" applyFill="1" applyBorder="1" applyAlignment="1">
      <alignment horizontal="center" vertical="center"/>
    </xf>
    <xf numFmtId="0" fontId="102" fillId="0" borderId="26" xfId="0" applyFont="1" applyBorder="1" applyAlignment="1">
      <alignment horizontal="center" vertical="center" wrapText="1"/>
    </xf>
    <xf numFmtId="0" fontId="102" fillId="0" borderId="27" xfId="0" applyFont="1" applyBorder="1" applyAlignment="1">
      <alignment horizontal="center" vertical="center" wrapText="1"/>
    </xf>
    <xf numFmtId="0" fontId="100" fillId="0" borderId="28" xfId="0" applyFont="1" applyBorder="1" applyAlignment="1">
      <alignment horizontal="center" vertical="center"/>
    </xf>
    <xf numFmtId="0" fontId="100" fillId="0" borderId="37" xfId="0" applyFont="1" applyBorder="1" applyAlignment="1">
      <alignment horizontal="center" vertical="center"/>
    </xf>
    <xf numFmtId="0" fontId="121" fillId="0" borderId="22" xfId="156" applyFont="1" applyFill="1" applyBorder="1" applyAlignment="1">
      <alignment horizontal="left" vertical="center"/>
    </xf>
    <xf numFmtId="0" fontId="121" fillId="0" borderId="25" xfId="156" applyFont="1" applyFill="1" applyBorder="1" applyAlignment="1">
      <alignment horizontal="left" vertical="center"/>
    </xf>
    <xf numFmtId="0" fontId="123" fillId="0" borderId="25" xfId="156" applyFont="1" applyFill="1" applyBorder="1" applyAlignment="1">
      <alignment horizontal="right" vertical="center"/>
    </xf>
    <xf numFmtId="0" fontId="123" fillId="0" borderId="23" xfId="156" applyFont="1" applyFill="1" applyBorder="1" applyAlignment="1">
      <alignment horizontal="right" vertical="center"/>
    </xf>
    <xf numFmtId="0" fontId="121" fillId="0" borderId="60" xfId="156" applyFont="1" applyBorder="1" applyAlignment="1">
      <alignment horizontal="left" vertical="center"/>
    </xf>
    <xf numFmtId="0" fontId="121" fillId="0" borderId="61" xfId="156" applyFont="1" applyBorder="1" applyAlignment="1">
      <alignment horizontal="left" vertical="center"/>
    </xf>
    <xf numFmtId="0" fontId="123" fillId="0" borderId="61" xfId="156" applyFont="1" applyBorder="1" applyAlignment="1">
      <alignment horizontal="right" vertical="center"/>
    </xf>
    <xf numFmtId="0" fontId="123" fillId="0" borderId="62" xfId="156" applyFont="1" applyBorder="1" applyAlignment="1">
      <alignment horizontal="right" vertical="center"/>
    </xf>
    <xf numFmtId="0" fontId="48" fillId="0" borderId="9" xfId="121" applyFont="1" applyBorder="1" applyAlignment="1">
      <alignment wrapText="1"/>
    </xf>
    <xf numFmtId="0" fontId="150" fillId="0" borderId="78" xfId="162" applyFont="1" applyBorder="1" applyAlignment="1">
      <alignment horizontal="center" wrapText="1"/>
    </xf>
    <xf numFmtId="0" fontId="150" fillId="0" borderId="76" xfId="162" applyFont="1" applyBorder="1" applyAlignment="1">
      <alignment horizontal="center" wrapText="1"/>
    </xf>
    <xf numFmtId="0" fontId="150" fillId="0" borderId="75" xfId="162" applyFont="1" applyBorder="1" applyAlignment="1">
      <alignment horizontal="center" wrapText="1"/>
    </xf>
    <xf numFmtId="0" fontId="150" fillId="0" borderId="77" xfId="162" applyFont="1" applyBorder="1" applyAlignment="1">
      <alignment horizontal="center" wrapText="1"/>
    </xf>
    <xf numFmtId="0" fontId="124" fillId="0" borderId="0" xfId="162" applyFont="1" applyAlignment="1">
      <alignment horizontal="center" vertical="center"/>
    </xf>
    <xf numFmtId="0" fontId="155" fillId="67" borderId="82" xfId="162" applyFont="1" applyFill="1" applyBorder="1" applyAlignment="1">
      <alignment wrapText="1" readingOrder="1"/>
    </xf>
    <xf numFmtId="0" fontId="155" fillId="67" borderId="81" xfId="162" applyFont="1" applyFill="1" applyBorder="1" applyAlignment="1">
      <alignment wrapText="1" readingOrder="1"/>
    </xf>
    <xf numFmtId="0" fontId="165" fillId="0" borderId="0" xfId="164" applyFont="1" applyAlignment="1">
      <alignment horizontal="center"/>
    </xf>
    <xf numFmtId="0" fontId="164" fillId="0" borderId="85" xfId="164" applyFont="1" applyBorder="1" applyAlignment="1">
      <alignment horizontal="center"/>
    </xf>
    <xf numFmtId="0" fontId="174" fillId="74" borderId="0" xfId="167" applyFont="1" applyFill="1" applyAlignment="1">
      <alignment horizontal="center" vertical="center"/>
    </xf>
    <xf numFmtId="0" fontId="73" fillId="0" borderId="39" xfId="132" applyBorder="1" applyAlignment="1">
      <alignment horizontal="center"/>
    </xf>
    <xf numFmtId="0" fontId="124" fillId="0" borderId="39" xfId="131" applyFont="1" applyBorder="1" applyAlignment="1">
      <alignment horizontal="center"/>
    </xf>
    <xf numFmtId="0" fontId="121" fillId="0" borderId="22" xfId="169" applyFont="1" applyFill="1" applyBorder="1" applyAlignment="1">
      <alignment horizontal="left" vertical="center"/>
    </xf>
    <xf numFmtId="0" fontId="121" fillId="0" borderId="25" xfId="169" applyFont="1" applyFill="1" applyBorder="1" applyAlignment="1">
      <alignment horizontal="left" vertical="center"/>
    </xf>
    <xf numFmtId="0" fontId="123" fillId="0" borderId="25" xfId="169" applyFont="1" applyFill="1" applyBorder="1" applyAlignment="1">
      <alignment horizontal="right" vertical="center"/>
    </xf>
    <xf numFmtId="0" fontId="123" fillId="0" borderId="23" xfId="169" applyFont="1" applyFill="1" applyBorder="1" applyAlignment="1">
      <alignment horizontal="right" vertical="center"/>
    </xf>
    <xf numFmtId="0" fontId="121" fillId="0" borderId="60" xfId="169" applyFont="1" applyBorder="1" applyAlignment="1">
      <alignment horizontal="left" vertical="center"/>
    </xf>
    <xf numFmtId="0" fontId="121" fillId="0" borderId="61" xfId="169" applyFont="1" applyBorder="1" applyAlignment="1">
      <alignment horizontal="left" vertical="center"/>
    </xf>
    <xf numFmtId="0" fontId="123" fillId="0" borderId="61" xfId="169" applyFont="1" applyBorder="1" applyAlignment="1">
      <alignment horizontal="right" vertical="center"/>
    </xf>
    <xf numFmtId="0" fontId="123" fillId="0" borderId="62" xfId="169" applyFont="1" applyBorder="1" applyAlignment="1">
      <alignment horizontal="right" vertical="center"/>
    </xf>
  </cellXfs>
  <cellStyles count="172"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" xfId="146"/>
    <cellStyle name="Accent 1" xfId="147"/>
    <cellStyle name="Accent 2" xfId="148"/>
    <cellStyle name="Accent 3" xfId="149"/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ez tytułu1" xfId="93"/>
    <cellStyle name="Calculation" xfId="21" builtinId="22" customBuiltin="1"/>
    <cellStyle name="Check Cell" xfId="11" builtinId="23" customBuiltin="1"/>
    <cellStyle name="ConditionalStyle_1" xfId="142"/>
    <cellStyle name="Dane wejściowe 2" xfId="58"/>
    <cellStyle name="Dane wyjściowe 2" xfId="59"/>
    <cellStyle name="Dobre 2" xfId="60"/>
    <cellStyle name="Dobry 2" xfId="114"/>
    <cellStyle name="Error" xfId="150"/>
    <cellStyle name="Excel Built-in Currency" xfId="130"/>
    <cellStyle name="Excel Built-in Input" xfId="9"/>
    <cellStyle name="Excel Built-in Normal" xfId="27"/>
    <cellStyle name="Excel Built-in Normal 1" xfId="83"/>
    <cellStyle name="Excel Built-in Normal 2" xfId="137"/>
    <cellStyle name="Excel_BuiltIn_Dobry" xfId="90"/>
    <cellStyle name="Explanatory Text" xfId="23" builtinId="53" customBuiltin="1"/>
    <cellStyle name="Footnote" xfId="151"/>
    <cellStyle name="Good" xfId="8" builtinId="26" customBuiltin="1"/>
    <cellStyle name="Heading" xfId="61"/>
    <cellStyle name="Heading 1" xfId="12"/>
    <cellStyle name="Heading 2" xfId="13" builtinId="17" customBuiltin="1"/>
    <cellStyle name="Heading 3" xfId="14" builtinId="18" customBuiltin="1"/>
    <cellStyle name="Heading 4" xfId="15" builtinId="19" customBuiltin="1"/>
    <cellStyle name="Heading1" xfId="62"/>
    <cellStyle name="Heading1 1" xfId="84"/>
    <cellStyle name="Hiperłącze 2" xfId="118"/>
    <cellStyle name="Hyperlink 2" xfId="124"/>
    <cellStyle name="Hyperlink 3" xfId="133"/>
    <cellStyle name="Hyperlink 4" xfId="139"/>
    <cellStyle name="Hyperlink 5" xfId="155"/>
    <cellStyle name="Hyperlink 6" xfId="163"/>
    <cellStyle name="Input" xfId="7" builtinId="20" customBuiltin="1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ne 2" xfId="69"/>
    <cellStyle name="Neutralny 2" xfId="115"/>
    <cellStyle name="Normal" xfId="0" builtinId="0"/>
    <cellStyle name="Normal 10" xfId="131"/>
    <cellStyle name="Normal 11" xfId="132"/>
    <cellStyle name="Normal 12" xfId="134"/>
    <cellStyle name="Normal 13" xfId="136"/>
    <cellStyle name="Normal 14" xfId="140"/>
    <cellStyle name="Normal 15" xfId="141"/>
    <cellStyle name="Normal 16" xfId="143"/>
    <cellStyle name="Normal 17" xfId="144"/>
    <cellStyle name="Normal 18" xfId="145"/>
    <cellStyle name="Normal 19" xfId="156"/>
    <cellStyle name="Normal 2" xfId="119"/>
    <cellStyle name="Normal 20" xfId="157"/>
    <cellStyle name="Normal 21" xfId="158"/>
    <cellStyle name="Normal 22" xfId="159"/>
    <cellStyle name="Normal 23" xfId="161"/>
    <cellStyle name="Normal 24" xfId="162"/>
    <cellStyle name="Normal 25" xfId="164"/>
    <cellStyle name="Normal 26" xfId="165"/>
    <cellStyle name="Normal 27" xfId="166"/>
    <cellStyle name="Normal 28" xfId="167"/>
    <cellStyle name="Normal 29" xfId="168"/>
    <cellStyle name="Normal 3" xfId="120"/>
    <cellStyle name="Normal 30" xfId="169"/>
    <cellStyle name="Normal 31" xfId="170"/>
    <cellStyle name="Normal 32" xfId="171"/>
    <cellStyle name="Normal 4" xfId="121"/>
    <cellStyle name="Normal 5" xfId="123"/>
    <cellStyle name="Normal 6" xfId="126"/>
    <cellStyle name="Normal 7" xfId="127"/>
    <cellStyle name="Normal 8" xfId="128"/>
    <cellStyle name="Normal 9" xfId="129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2"/>
    <cellStyle name="Normalny 2" xfId="17"/>
    <cellStyle name="Normalny 2 2" xfId="18"/>
    <cellStyle name="Normalny 2 3" xfId="82"/>
    <cellStyle name="Normalny 2 4" xfId="91"/>
    <cellStyle name="Normalny 2 5" xfId="125"/>
    <cellStyle name="Normalny 2 6" xfId="138"/>
    <cellStyle name="Normalny 2 7" xfId="160"/>
    <cellStyle name="Normalny 2_PPM K" xfId="19"/>
    <cellStyle name="Normalny 3" xfId="20"/>
    <cellStyle name="Normalny 3 2" xfId="95"/>
    <cellStyle name="Normalny 3 3" xfId="135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Obliczenia 2" xfId="70"/>
    <cellStyle name="Result" xfId="71"/>
    <cellStyle name="Result 1" xfId="85"/>
    <cellStyle name="Result2" xfId="72"/>
    <cellStyle name="Result2 1" xfId="86"/>
    <cellStyle name="Status" xfId="152"/>
    <cellStyle name="Suma 2" xfId="73"/>
    <cellStyle name="Tekst objaśnienia 2" xfId="74"/>
    <cellStyle name="Tekst ostrzeżenia 2" xfId="75"/>
    <cellStyle name="Text" xfId="153"/>
    <cellStyle name="Title" xfId="25" builtinId="15" customBuiltin="1"/>
    <cellStyle name="Total" xfId="22" builtinId="25" customBuiltin="1"/>
    <cellStyle name="Tytuł 2" xfId="76"/>
    <cellStyle name="Uwaga 2" xfId="77"/>
    <cellStyle name="Walutowy 2" xfId="78"/>
    <cellStyle name="Warning" xfId="154"/>
    <cellStyle name="Warning Text" xfId="24" builtinId="11" customBuiltin="1"/>
    <cellStyle name="Złe 2" xfId="79"/>
    <cellStyle name="Zły 2" xfId="116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257505</xdr:colOff>
      <xdr:row>0</xdr:row>
      <xdr:rowOff>0</xdr:rowOff>
    </xdr:from>
    <xdr:ext cx="605346" cy="560294"/>
    <xdr:pic>
      <xdr:nvPicPr>
        <xdr:cNvPr id="2" name="Obraz 3" descr="włóczykij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2385" y="0"/>
          <a:ext cx="605346" cy="560294"/>
        </a:xfrm>
        <a:prstGeom prst="rect">
          <a:avLst/>
        </a:prstGeom>
      </xdr:spPr>
    </xdr:pic>
    <xdr:clientData/>
  </xdr:oneCellAnchor>
  <xdr:oneCellAnchor>
    <xdr:from>
      <xdr:col>0</xdr:col>
      <xdr:colOff>463481</xdr:colOff>
      <xdr:row>0</xdr:row>
      <xdr:rowOff>0</xdr:rowOff>
    </xdr:from>
    <xdr:ext cx="674058" cy="616323"/>
    <xdr:pic>
      <xdr:nvPicPr>
        <xdr:cNvPr id="3" name="Obraz 4" descr="szago wios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3481" y="0"/>
          <a:ext cx="674058" cy="61632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men.pl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://zkompasem.pl/taxonomy/term/166" TargetMode="External"/><Relationship Id="rId13" Type="http://schemas.openxmlformats.org/officeDocument/2006/relationships/hyperlink" Target="http://zkompasem.pl/taxonomy/term/580" TargetMode="External"/><Relationship Id="rId18" Type="http://schemas.openxmlformats.org/officeDocument/2006/relationships/hyperlink" Target="http://zkompasem.pl/taxonomy/term/45" TargetMode="External"/><Relationship Id="rId3" Type="http://schemas.openxmlformats.org/officeDocument/2006/relationships/hyperlink" Target="http://zkompasem.pl/taxonomy/term/45" TargetMode="External"/><Relationship Id="rId21" Type="http://schemas.openxmlformats.org/officeDocument/2006/relationships/hyperlink" Target="http://zkompasem.pl/taxonomy/term/101" TargetMode="External"/><Relationship Id="rId7" Type="http://schemas.openxmlformats.org/officeDocument/2006/relationships/hyperlink" Target="http://zkompasem.pl/taxonomy/term/886" TargetMode="External"/><Relationship Id="rId12" Type="http://schemas.openxmlformats.org/officeDocument/2006/relationships/hyperlink" Target="http://zkompasem.pl/taxonomy/term/106" TargetMode="External"/><Relationship Id="rId17" Type="http://schemas.openxmlformats.org/officeDocument/2006/relationships/hyperlink" Target="http://zkompasem.pl/taxonomy/term/872" TargetMode="External"/><Relationship Id="rId2" Type="http://schemas.openxmlformats.org/officeDocument/2006/relationships/hyperlink" Target="http://zkompasem.pl/taxonomy/term/896" TargetMode="External"/><Relationship Id="rId16" Type="http://schemas.openxmlformats.org/officeDocument/2006/relationships/hyperlink" Target="http://zkompasem.pl/taxonomy/term/633" TargetMode="External"/><Relationship Id="rId20" Type="http://schemas.openxmlformats.org/officeDocument/2006/relationships/hyperlink" Target="http://zkompasem.pl/taxonomy/term/894" TargetMode="External"/><Relationship Id="rId1" Type="http://schemas.openxmlformats.org/officeDocument/2006/relationships/hyperlink" Target="http://zkompasem.pl/taxonomy/term/418" TargetMode="External"/><Relationship Id="rId6" Type="http://schemas.openxmlformats.org/officeDocument/2006/relationships/hyperlink" Target="http://zkompasem.pl/taxonomy/term/45" TargetMode="External"/><Relationship Id="rId11" Type="http://schemas.openxmlformats.org/officeDocument/2006/relationships/hyperlink" Target="http://zkompasem.pl/taxonomy/term/106" TargetMode="External"/><Relationship Id="rId5" Type="http://schemas.openxmlformats.org/officeDocument/2006/relationships/hyperlink" Target="http://zkompasem.pl/taxonomy/term/418" TargetMode="External"/><Relationship Id="rId15" Type="http://schemas.openxmlformats.org/officeDocument/2006/relationships/hyperlink" Target="http://zkompasem.pl/taxonomy/term/578" TargetMode="External"/><Relationship Id="rId10" Type="http://schemas.openxmlformats.org/officeDocument/2006/relationships/hyperlink" Target="http://zkompasem.pl/taxonomy/term/166" TargetMode="External"/><Relationship Id="rId19" Type="http://schemas.openxmlformats.org/officeDocument/2006/relationships/hyperlink" Target="http://zkompasem.pl/taxonomy/term/354" TargetMode="External"/><Relationship Id="rId4" Type="http://schemas.openxmlformats.org/officeDocument/2006/relationships/hyperlink" Target="http://zkompasem.pl/taxonomy/term/311" TargetMode="External"/><Relationship Id="rId9" Type="http://schemas.openxmlformats.org/officeDocument/2006/relationships/hyperlink" Target="http://zkompasem.pl/taxonomy/term/858" TargetMode="External"/><Relationship Id="rId14" Type="http://schemas.openxmlformats.org/officeDocument/2006/relationships/hyperlink" Target="http://zkompasem.pl/taxonomy/term/653" TargetMode="External"/><Relationship Id="rId22" Type="http://schemas.openxmlformats.org/officeDocument/2006/relationships/hyperlink" Target="http://zkompasem.pl/taxonomy/term/884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mrdp.pl/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google.com/url?q=http://JMDekoratornia.pl&amp;sa=D&amp;ust=1533656817242000&amp;usg=AFQjCNH3biRA5talW2FwgWJBJuQ6X3vHAg" TargetMode="External"/><Relationship Id="rId1" Type="http://schemas.openxmlformats.org/officeDocument/2006/relationships/hyperlink" Target="https://www.google.com/url?q=http://mrdp.pl&amp;sa=D&amp;ust=1533656817238000&amp;usg=AFQjCNGobyrtP2lHki7-R_cKjeLxpXcP8g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://sporttrack.pl/zdz2018/tabela/map.php/?task=coordinates&amp;param=135&amp;group=TR150" TargetMode="External"/><Relationship Id="rId1" Type="http://schemas.openxmlformats.org/officeDocument/2006/relationships/hyperlink" Target="http://sporttrack.pl/zdz2018/tabela/map.php/?task=coordinates&amp;param=140&amp;group=TR150" TargetMode="Externa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hyperlink" Target="http://czptychy.pl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zdz2018/tabela/map.php/?task=coordinates&amp;param=116&amp;group=TR150" TargetMode="External"/><Relationship Id="rId13" Type="http://schemas.openxmlformats.org/officeDocument/2006/relationships/hyperlink" Target="http://sporttrack.pl/zdz2018/tabela/map.php/?task=coordinates&amp;param=142&amp;group=TR150" TargetMode="External"/><Relationship Id="rId18" Type="http://schemas.openxmlformats.org/officeDocument/2006/relationships/hyperlink" Target="http://sporttrack.pl/zdz2018/tabela/map.php/?task=coordinates&amp;param=120&amp;group=TR150" TargetMode="External"/><Relationship Id="rId26" Type="http://schemas.openxmlformats.org/officeDocument/2006/relationships/hyperlink" Target="http://sporttrack.pl/zdz2018/tabela/map.php/?task=coordinates&amp;param=139&amp;group=TR150" TargetMode="External"/><Relationship Id="rId39" Type="http://schemas.openxmlformats.org/officeDocument/2006/relationships/hyperlink" Target="http://sporttrack.pl/zdz2018/tabela/map.php/?task=coordinates&amp;param=137&amp;group=TR150" TargetMode="External"/><Relationship Id="rId3" Type="http://schemas.openxmlformats.org/officeDocument/2006/relationships/hyperlink" Target="http://sporttrack.pl/zdz2018/tabela/map.php/?task=coordinates&amp;param=111&amp;group=TR150" TargetMode="External"/><Relationship Id="rId21" Type="http://schemas.openxmlformats.org/officeDocument/2006/relationships/hyperlink" Target="http://sporttrack.pl/zdz2018/tabela/map.php/?task=coordinates&amp;param=104&amp;group=TR150" TargetMode="External"/><Relationship Id="rId34" Type="http://schemas.openxmlformats.org/officeDocument/2006/relationships/hyperlink" Target="http://sporttrack.pl/zdz2018/tabela/map.php/?task=coordinates&amp;param=108&amp;group=TR150" TargetMode="External"/><Relationship Id="rId7" Type="http://schemas.openxmlformats.org/officeDocument/2006/relationships/hyperlink" Target="http://sporttrack.pl/zdz2018/tabela/map.php/?task=coordinates&amp;param=141&amp;group=TR150" TargetMode="External"/><Relationship Id="rId12" Type="http://schemas.openxmlformats.org/officeDocument/2006/relationships/hyperlink" Target="http://sporttrack.pl/zdz2018/tabela/map.php/?task=coordinates&amp;param=107&amp;group=TR150" TargetMode="External"/><Relationship Id="rId17" Type="http://schemas.openxmlformats.org/officeDocument/2006/relationships/hyperlink" Target="http://sporttrack.pl/zdz2018/tabela/map.php/?task=coordinates&amp;param=118&amp;group=TR150" TargetMode="External"/><Relationship Id="rId25" Type="http://schemas.openxmlformats.org/officeDocument/2006/relationships/hyperlink" Target="http://sporttrack.pl/zdz2018/tabela/map.php/?task=coordinates&amp;param=125&amp;group=TR150" TargetMode="External"/><Relationship Id="rId33" Type="http://schemas.openxmlformats.org/officeDocument/2006/relationships/hyperlink" Target="http://sporttrack.pl/zdz2018/tabela/map.php/?task=coordinates&amp;param=103&amp;group=TR150" TargetMode="External"/><Relationship Id="rId38" Type="http://schemas.openxmlformats.org/officeDocument/2006/relationships/hyperlink" Target="http://sporttrack.pl/zdz2018/tabela/map.php/?task=coordinates&amp;param=100&amp;group=TR150" TargetMode="External"/><Relationship Id="rId2" Type="http://schemas.openxmlformats.org/officeDocument/2006/relationships/hyperlink" Target="http://sporttrack.pl/zdz2018/tabela/map.php/?task=coordinates&amp;param=114&amp;group=TR150" TargetMode="External"/><Relationship Id="rId16" Type="http://schemas.openxmlformats.org/officeDocument/2006/relationships/hyperlink" Target="http://sporttrack.pl/zdz2018/tabela/map.php/?task=coordinates&amp;param=126&amp;group=TR150" TargetMode="External"/><Relationship Id="rId20" Type="http://schemas.openxmlformats.org/officeDocument/2006/relationships/hyperlink" Target="http://sporttrack.pl/zdz2018/tabela/map.php/?task=coordinates&amp;param=102&amp;group=TR150" TargetMode="External"/><Relationship Id="rId29" Type="http://schemas.openxmlformats.org/officeDocument/2006/relationships/hyperlink" Target="http://sporttrack.pl/zdz2018/tabela/map.php/?task=coordinates&amp;param=112&amp;group=TR150" TargetMode="External"/><Relationship Id="rId41" Type="http://schemas.openxmlformats.org/officeDocument/2006/relationships/hyperlink" Target="http://sporttrack.pl/zdz2018/tabela/map.php/?task=coordinates&amp;param=101&amp;group=TR150" TargetMode="External"/><Relationship Id="rId1" Type="http://schemas.openxmlformats.org/officeDocument/2006/relationships/hyperlink" Target="http://sporttrack.pl/zdz2018/tabela/map.php/?task=coordinates&amp;param=106&amp;group=TR150" TargetMode="External"/><Relationship Id="rId6" Type="http://schemas.openxmlformats.org/officeDocument/2006/relationships/hyperlink" Target="http://sporttrack.pl/zdz2018/tabela/map.php/?task=coordinates&amp;param=115&amp;group=TR150" TargetMode="External"/><Relationship Id="rId11" Type="http://schemas.openxmlformats.org/officeDocument/2006/relationships/hyperlink" Target="http://sporttrack.pl/zdz2018/tabela/map.php/?task=coordinates&amp;param=124&amp;group=TR150" TargetMode="External"/><Relationship Id="rId24" Type="http://schemas.openxmlformats.org/officeDocument/2006/relationships/hyperlink" Target="http://sporttrack.pl/zdz2018/tabela/map.php/?task=coordinates&amp;param=123&amp;group=TR150" TargetMode="External"/><Relationship Id="rId32" Type="http://schemas.openxmlformats.org/officeDocument/2006/relationships/hyperlink" Target="http://sporttrack.pl/zdz2018/tabela/map.php/?task=coordinates&amp;param=109&amp;group=TR150" TargetMode="External"/><Relationship Id="rId37" Type="http://schemas.openxmlformats.org/officeDocument/2006/relationships/hyperlink" Target="http://sporttrack.pl/zdz2018/tabela/map.php/?task=coordinates&amp;param=113&amp;group=TR150" TargetMode="External"/><Relationship Id="rId40" Type="http://schemas.openxmlformats.org/officeDocument/2006/relationships/hyperlink" Target="http://sporttrack.pl/zdz2018/tabela/map.php/?task=coordinates&amp;param=136&amp;group=TR150" TargetMode="External"/><Relationship Id="rId5" Type="http://schemas.openxmlformats.org/officeDocument/2006/relationships/hyperlink" Target="http://sporttrack.pl/zdz2018/tabela/map.php/?task=coordinates&amp;param=130&amp;group=TR150" TargetMode="External"/><Relationship Id="rId15" Type="http://schemas.openxmlformats.org/officeDocument/2006/relationships/hyperlink" Target="http://sporttrack.pl/zdz2018/tabela/map.php/?task=coordinates&amp;param=143&amp;group=TR150" TargetMode="External"/><Relationship Id="rId23" Type="http://schemas.openxmlformats.org/officeDocument/2006/relationships/hyperlink" Target="http://sporttrack.pl/zdz2018/tabela/map.php/?task=coordinates&amp;param=121&amp;group=TR150" TargetMode="External"/><Relationship Id="rId28" Type="http://schemas.openxmlformats.org/officeDocument/2006/relationships/hyperlink" Target="http://sporttrack.pl/zdz2018/tabela/map.php/?task=coordinates&amp;param=134&amp;group=TR150" TargetMode="External"/><Relationship Id="rId36" Type="http://schemas.openxmlformats.org/officeDocument/2006/relationships/hyperlink" Target="http://sporttrack.pl/zdz2018/tabela/map.php/?task=coordinates&amp;param=131&amp;group=TR150" TargetMode="External"/><Relationship Id="rId10" Type="http://schemas.openxmlformats.org/officeDocument/2006/relationships/hyperlink" Target="http://sporttrack.pl/zdz2018/tabela/map.php/?task=coordinates&amp;param=117&amp;group=TR150" TargetMode="External"/><Relationship Id="rId19" Type="http://schemas.openxmlformats.org/officeDocument/2006/relationships/hyperlink" Target="http://sporttrack.pl/zdz2018/tabela/map.php/?task=coordinates&amp;param=122&amp;group=TR150" TargetMode="External"/><Relationship Id="rId31" Type="http://schemas.openxmlformats.org/officeDocument/2006/relationships/hyperlink" Target="http://sporttrack.pl/zdz2018/tabela/map.php/?task=coordinates&amp;param=105&amp;group=TR150" TargetMode="External"/><Relationship Id="rId4" Type="http://schemas.openxmlformats.org/officeDocument/2006/relationships/hyperlink" Target="http://sporttrack.pl/zdz2018/tabela/map.php/?task=coordinates&amp;param=110&amp;group=TR150" TargetMode="External"/><Relationship Id="rId9" Type="http://schemas.openxmlformats.org/officeDocument/2006/relationships/hyperlink" Target="http://sporttrack.pl/zdz2018/tabela/map.php/?task=coordinates&amp;param=128&amp;group=TR150" TargetMode="External"/><Relationship Id="rId14" Type="http://schemas.openxmlformats.org/officeDocument/2006/relationships/hyperlink" Target="http://sporttrack.pl/zdz2018/tabela/map.php/?task=coordinates&amp;param=133&amp;group=TR150" TargetMode="External"/><Relationship Id="rId22" Type="http://schemas.openxmlformats.org/officeDocument/2006/relationships/hyperlink" Target="http://sporttrack.pl/zdz2018/tabela/map.php/?task=coordinates&amp;param=127&amp;group=TR150" TargetMode="External"/><Relationship Id="rId27" Type="http://schemas.openxmlformats.org/officeDocument/2006/relationships/hyperlink" Target="http://sporttrack.pl/zdz2018/tabela/map.php/?task=coordinates&amp;param=119&amp;group=TR150" TargetMode="External"/><Relationship Id="rId30" Type="http://schemas.openxmlformats.org/officeDocument/2006/relationships/hyperlink" Target="http://sporttrack.pl/zdz2018/tabela/map.php/?task=coordinates&amp;param=138&amp;group=TR150" TargetMode="External"/><Relationship Id="rId35" Type="http://schemas.openxmlformats.org/officeDocument/2006/relationships/hyperlink" Target="http://sporttrack.pl/zdz2018/tabela/map.php/?task=coordinates&amp;param=129&amp;group=TR150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96"/>
  <sheetViews>
    <sheetView topLeftCell="P1" workbookViewId="0">
      <selection activeCell="B1" sqref="B1:AW1048576"/>
    </sheetView>
  </sheetViews>
  <sheetFormatPr defaultColWidth="9.109375" defaultRowHeight="13.2"/>
  <cols>
    <col min="1" max="1" width="4" bestFit="1" customWidth="1"/>
    <col min="2" max="2" width="22.109375" bestFit="1" customWidth="1"/>
    <col min="3" max="3" width="23.109375" bestFit="1" customWidth="1"/>
    <col min="4" max="4" width="3.33203125" bestFit="1" customWidth="1"/>
    <col min="5" max="5" width="6.5546875" style="8" bestFit="1" customWidth="1"/>
    <col min="6" max="21" width="6.5546875" bestFit="1" customWidth="1"/>
    <col min="22" max="31" width="5.5546875" bestFit="1" customWidth="1"/>
    <col min="32" max="32" width="3.33203125" bestFit="1" customWidth="1"/>
    <col min="33" max="39" width="5.5546875" bestFit="1" customWidth="1"/>
    <col min="40" max="41" width="3.33203125" bestFit="1" customWidth="1"/>
    <col min="42" max="48" width="5.5546875" bestFit="1" customWidth="1"/>
    <col min="49" max="49" width="3.33203125" bestFit="1" customWidth="1"/>
    <col min="50" max="50" width="5.77734375" style="24" bestFit="1" customWidth="1"/>
  </cols>
  <sheetData>
    <row r="1" spans="1:50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9" t="s">
        <v>4</v>
      </c>
      <c r="G1" s="20" t="s">
        <v>3345</v>
      </c>
      <c r="H1" s="20" t="s">
        <v>3347</v>
      </c>
      <c r="I1" s="20" t="s">
        <v>56</v>
      </c>
      <c r="J1" s="19" t="s">
        <v>3351</v>
      </c>
      <c r="K1" s="20" t="s">
        <v>3</v>
      </c>
      <c r="L1" s="20" t="s">
        <v>3353</v>
      </c>
      <c r="M1" s="20" t="s">
        <v>1</v>
      </c>
      <c r="N1" s="20" t="s">
        <v>37</v>
      </c>
      <c r="O1" s="20" t="s">
        <v>109</v>
      </c>
      <c r="P1" s="20" t="s">
        <v>3358</v>
      </c>
      <c r="Q1" s="20" t="s">
        <v>3363</v>
      </c>
      <c r="R1" s="51" t="s">
        <v>3364</v>
      </c>
      <c r="S1" s="20" t="s">
        <v>6</v>
      </c>
      <c r="T1" s="20" t="s">
        <v>43</v>
      </c>
      <c r="U1" s="20" t="s">
        <v>44</v>
      </c>
      <c r="V1" s="19" t="s">
        <v>1223</v>
      </c>
      <c r="W1" s="51" t="s">
        <v>33</v>
      </c>
      <c r="X1" s="20" t="s">
        <v>3344</v>
      </c>
      <c r="Y1" s="20" t="s">
        <v>128</v>
      </c>
      <c r="Z1" s="19" t="s">
        <v>3348</v>
      </c>
      <c r="AA1" s="20" t="s">
        <v>3346</v>
      </c>
      <c r="AB1" s="20" t="s">
        <v>3349</v>
      </c>
      <c r="AC1" s="51" t="s">
        <v>3350</v>
      </c>
      <c r="AD1" s="19" t="s">
        <v>1226</v>
      </c>
      <c r="AE1" s="20" t="s">
        <v>3352</v>
      </c>
      <c r="AF1" s="19" t="s">
        <v>3354</v>
      </c>
      <c r="AG1" s="20" t="s">
        <v>3355</v>
      </c>
      <c r="AH1" s="19" t="s">
        <v>3356</v>
      </c>
      <c r="AI1" s="51" t="s">
        <v>1323</v>
      </c>
      <c r="AJ1" s="51" t="s">
        <v>3357</v>
      </c>
      <c r="AK1" s="19" t="s">
        <v>1237</v>
      </c>
      <c r="AL1" s="20" t="s">
        <v>57</v>
      </c>
      <c r="AM1" s="51" t="s">
        <v>5</v>
      </c>
      <c r="AN1" s="51" t="s">
        <v>3359</v>
      </c>
      <c r="AO1" s="19" t="s">
        <v>3360</v>
      </c>
      <c r="AP1" s="19" t="s">
        <v>1224</v>
      </c>
      <c r="AQ1" s="19" t="s">
        <v>1225</v>
      </c>
      <c r="AR1" s="51" t="s">
        <v>3361</v>
      </c>
      <c r="AS1" s="20" t="s">
        <v>3362</v>
      </c>
      <c r="AT1" s="51" t="s">
        <v>3365</v>
      </c>
      <c r="AU1" s="51" t="s">
        <v>115</v>
      </c>
      <c r="AV1" s="20" t="s">
        <v>3366</v>
      </c>
      <c r="AW1" s="20" t="s">
        <v>7</v>
      </c>
      <c r="AX1" s="27" t="s">
        <v>974</v>
      </c>
    </row>
    <row r="2" spans="1:50" s="1" customFormat="1">
      <c r="B2" s="3"/>
      <c r="C2" s="5" t="s">
        <v>30</v>
      </c>
      <c r="D2" s="4"/>
      <c r="E2" s="30" t="s">
        <v>1184</v>
      </c>
      <c r="F2" s="6">
        <v>100</v>
      </c>
      <c r="G2" s="16">
        <v>100</v>
      </c>
      <c r="H2" s="6">
        <v>100</v>
      </c>
      <c r="I2" s="6">
        <v>100</v>
      </c>
      <c r="J2" s="52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22">
        <v>100</v>
      </c>
      <c r="U2" s="22">
        <v>100</v>
      </c>
      <c r="V2" s="6">
        <v>50</v>
      </c>
      <c r="W2" s="52">
        <v>50</v>
      </c>
      <c r="X2" s="16">
        <v>50</v>
      </c>
      <c r="Y2" s="16">
        <v>50</v>
      </c>
      <c r="Z2" s="6">
        <v>50</v>
      </c>
      <c r="AA2" s="6">
        <v>50</v>
      </c>
      <c r="AB2" s="6">
        <v>50</v>
      </c>
      <c r="AC2" s="6">
        <v>50</v>
      </c>
      <c r="AD2" s="16">
        <v>50</v>
      </c>
      <c r="AE2" s="6">
        <v>50</v>
      </c>
      <c r="AF2" s="6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52">
        <v>50</v>
      </c>
      <c r="AN2" s="52">
        <v>50</v>
      </c>
      <c r="AO2" s="6">
        <v>50</v>
      </c>
      <c r="AP2" s="6">
        <v>50</v>
      </c>
      <c r="AQ2" s="6">
        <v>50</v>
      </c>
      <c r="AR2" s="52">
        <v>50</v>
      </c>
      <c r="AS2" s="6">
        <v>50</v>
      </c>
      <c r="AT2" s="6">
        <v>50</v>
      </c>
      <c r="AU2" s="6">
        <v>50</v>
      </c>
      <c r="AV2" s="6">
        <v>50</v>
      </c>
      <c r="AW2" s="6">
        <v>50</v>
      </c>
      <c r="AX2" s="26"/>
    </row>
    <row r="3" spans="1:50" s="13" customFormat="1">
      <c r="A3">
        <v>125</v>
      </c>
      <c r="B3" s="21" t="str">
        <f>VLOOKUP($A3,id!$C:$H,6,0)</f>
        <v>Truszkowska Kamila</v>
      </c>
      <c r="C3" s="21">
        <f>VLOOKUP($A3,id!$C:$H,4,0)</f>
        <v>0</v>
      </c>
      <c r="D3" s="2">
        <f>IF(E2=E3,D2,ROW(B1))</f>
        <v>1</v>
      </c>
      <c r="E3" s="11">
        <f>LARGE(F3:U3,1)+LARGE(F3:U3,2)+IFERROR(LARGE(F3:U3,3),0)+IFERROR(LARGE(F3:U3,4),0)+IFERROR(LARGE(F3:U3,5),0)+IFERROR(LARGE(F3:U3,6),0)</f>
        <v>600</v>
      </c>
      <c r="F3" s="12"/>
      <c r="G3" s="12">
        <f>IFERROR(VLOOKUP($A3,'Liszkor K'!$BA$2:$BG$13,7,0),"")</f>
        <v>71.849234393404004</v>
      </c>
      <c r="H3" s="12" t="str">
        <f>IFERROR(VLOOKUP($A3,'H55 TR200 K'!$AT$3:$AZ$8,7,0),"")</f>
        <v/>
      </c>
      <c r="I3" s="12" t="str">
        <f>IFERROR(VLOOKUP($A3,'Dymno K'!$U$2:$AA$6,7,0),"")</f>
        <v/>
      </c>
      <c r="J3" s="12">
        <f>IFERROR(VLOOKUP($A3,'XIV RzK K'!$K$3:$Q$3,7,0),"")</f>
        <v>100</v>
      </c>
      <c r="K3" s="12">
        <f>IFERROR(VLOOKUP($A3,'Tropy K'!$Q$4:$W$13,7,0),"")</f>
        <v>83.215498355842882</v>
      </c>
      <c r="L3" s="12" t="str">
        <f>IFERROR(VLOOKUP($A3,'Grassor 300 K'!$CA$6:$CG$16,7,0),"")</f>
        <v/>
      </c>
      <c r="M3" s="12" t="str">
        <f>IFERROR(VLOOKUP($A3,'BO K'!$Q$2:$W$8,7,0),"")</f>
        <v/>
      </c>
      <c r="N3" s="12" t="str">
        <f>IFERROR(VLOOKUP($A3,'Konwalie K'!$M$3:$S$7,7,0),"")</f>
        <v/>
      </c>
      <c r="O3" s="12">
        <f>IFERROR(VLOOKUP($A3,'KoRnO K'!$AD$2:$AJ$13,7,0),"")</f>
        <v>98.366775548296786</v>
      </c>
      <c r="P3" s="12">
        <f>IFERROR(VLOOKUP($A3,'XVI Szago K'!$K$3:$Q$8,7,0),"")</f>
        <v>100</v>
      </c>
      <c r="Q3" s="12">
        <f>IFERROR(VLOOKUP($A3,'H56 TR200 K'!$AT$3:$AZ$11,7,0),"")</f>
        <v>100</v>
      </c>
      <c r="R3" s="12">
        <f>IFERROR(VLOOKUP($A3,'Azymut K'!$AO$6:$AU$9,7,0),"")</f>
        <v>100</v>
      </c>
      <c r="S3" s="12">
        <f>IFERROR(VLOOKUP($A3,'NM 200 K'!$AI$6:$AO$10,7,0),"")</f>
        <v>100</v>
      </c>
      <c r="T3" s="10">
        <f>IFERROR(LARGE(V3:AW3,1),0)+IFERROR(LARGE(V3:AW3,2),0)</f>
        <v>100</v>
      </c>
      <c r="U3" s="10">
        <f>IFERROR(LARGE(V3:AW3,3),0)+IFERROR(LARGE(V3:AW3,4),0)</f>
        <v>100</v>
      </c>
      <c r="V3" s="12"/>
      <c r="W3" s="12"/>
      <c r="X3" s="12"/>
      <c r="Y3" s="12" t="str">
        <f>IFERROR(VLOOKUP($A3,'Wiosenne 360 K'!$J$3:$P$4,7,0),"")</f>
        <v/>
      </c>
      <c r="Z3" s="12" t="str">
        <f>IFERROR(VLOOKUP($A3,'H55 TR100 K'!$AG$3:$AM$24,7,0),"")</f>
        <v/>
      </c>
      <c r="AA3" s="12" t="str">
        <f>IFERROR(VLOOKUP($A3,'Irokez K'!$EN$4:$ET$10,7,0),"")</f>
        <v/>
      </c>
      <c r="AB3" s="12">
        <f>IFERROR(VLOOKUP($A3,'BO Wielkopolska K'!$Q$2:$W$6,7,0),"")</f>
        <v>50</v>
      </c>
      <c r="AC3" s="12" t="str">
        <f>IFERROR(VLOOKUP($A3,'RW TR200 K'!$K$2:$Q$2,7,0),"")</f>
        <v/>
      </c>
      <c r="AD3" s="12">
        <f>IFERROR(VLOOKUP($A3,'Liczyrzepa wiosna K'!$M$2:$S$4,7,0),"")</f>
        <v>50</v>
      </c>
      <c r="AE3" s="12" t="str">
        <f>IFERROR(VLOOKUP($A3,'13 K'!$J$6:$P$10,7,0),"")</f>
        <v/>
      </c>
      <c r="AF3" s="17"/>
      <c r="AG3" s="12" t="str">
        <f>IFERROR(VLOOKUP($A3,'Celestynów K'!$H$2:$N$3,7,0),"")</f>
        <v/>
      </c>
      <c r="AH3" s="12" t="str">
        <f>IFERROR(VLOOKUP($A3,'Komorów K'!$H$2:$N$3,7,0),"")</f>
        <v/>
      </c>
      <c r="AI3" s="12" t="str">
        <f>IFERROR(VLOOKUP($A3,'ITOrient K'!$P$3:$V$5,7,0),"")</f>
        <v/>
      </c>
      <c r="AJ3" s="12" t="str">
        <f>IFERROR(VLOOKUP($A3,'ŚJatka K'!$P$3:$V$7,7,0),"")</f>
        <v/>
      </c>
      <c r="AK3" s="12" t="str">
        <f>IFERROR(VLOOKUP($A3,'Sudecka Wyrypa K'!$N$4:$T$6,7,0),"")</f>
        <v/>
      </c>
      <c r="AL3" s="12" t="str">
        <f>IFERROR(VLOOKUP($A3,'Abentojra K'!$I$3:$O$8,7,0),"")</f>
        <v/>
      </c>
      <c r="AM3" s="12">
        <f>IFERROR(VLOOKUP($A3,'Mordownik K'!$M$3:$S$9,7,0),"")</f>
        <v>50</v>
      </c>
      <c r="AN3" s="53"/>
      <c r="AO3" s="17"/>
      <c r="AP3" s="12" t="str">
        <f>IFERROR(VLOOKUP($A3,'Jesienne 360 K'!$J$2:$P$3,7,0),"")</f>
        <v/>
      </c>
      <c r="AQ3" s="12">
        <f>IFERROR(VLOOKUP($A3,'Waligóra K'!$P$2:$V$11,7,0),"")</f>
        <v>50</v>
      </c>
      <c r="AR3" s="12" t="str">
        <f>IFERROR(VLOOKUP($A3,'Jurajska Jatka K'!$L$3:$R$12,7,0),"")</f>
        <v/>
      </c>
      <c r="AS3" s="12" t="str">
        <f>IFERROR(VLOOKUP($A3,'H56 TR100 K'!$AI$3:$AO$29,7,0),"")</f>
        <v/>
      </c>
      <c r="AT3" s="12" t="str">
        <f>IFERROR(VLOOKUP($A3,'Wawer K'!$H$2:$N$3,7,0),"")</f>
        <v/>
      </c>
      <c r="AU3" s="12" t="str">
        <f>IFERROR(VLOOKUP($A3,'Pazur K'!$AU$2:$BA$4,7,0),"")</f>
        <v/>
      </c>
      <c r="AV3" s="12" t="str">
        <f>IFERROR(VLOOKUP($A3,'Wilga K'!$L$3:$R$3,7,0),"")</f>
        <v/>
      </c>
      <c r="AW3" s="18"/>
      <c r="AX3" s="25">
        <f>MIN(COUNT(F3:S3)+MIN(COUNT(V3:AW3)/2,2),6)</f>
        <v>6</v>
      </c>
    </row>
    <row r="4" spans="1:50" s="13" customFormat="1">
      <c r="A4">
        <v>66</v>
      </c>
      <c r="B4" s="21" t="str">
        <f>VLOOKUP($A4,id!$C:$H,6,0)</f>
        <v>Nowacka Elżbieta</v>
      </c>
      <c r="C4" s="21">
        <f>VLOOKUP($A4,id!$C:$H,4,0)</f>
        <v>0</v>
      </c>
      <c r="D4" s="2">
        <f>IF(E3=E4,D3,ROW(B2))</f>
        <v>2</v>
      </c>
      <c r="E4" s="11">
        <f>LARGE(F4:U4,1)+LARGE(F4:U4,2)+IFERROR(LARGE(F4:U4,3),0)+IFERROR(LARGE(F4:U4,4),0)+IFERROR(LARGE(F4:U4,5),0)+IFERROR(LARGE(F4:U4,6),0)</f>
        <v>575.16043388104765</v>
      </c>
      <c r="F4" s="12">
        <f>IFERROR(VLOOKUP($A4,'ZdZ K'!$AN$6:$AT$7,7,0),"")</f>
        <v>100</v>
      </c>
      <c r="G4" s="12" t="str">
        <f>IFERROR(VLOOKUP($A4,'Liszkor K'!$BA$2:$BG$13,7,0),"")</f>
        <v/>
      </c>
      <c r="H4" s="12">
        <f>IFERROR(VLOOKUP($A4,'H55 TR200 K'!$AT$3:$AZ$8,7,0),"")</f>
        <v>100</v>
      </c>
      <c r="I4" s="12" t="str">
        <f>IFERROR(VLOOKUP($A4,'Dymno K'!$U$2:$AA$6,7,0),"")</f>
        <v/>
      </c>
      <c r="J4" s="12" t="str">
        <f>IFERROR(VLOOKUP($A4,'XIV RzK K'!$K$3:$Q$3,7,0),"")</f>
        <v/>
      </c>
      <c r="K4" s="12" t="str">
        <f>IFERROR(VLOOKUP($A4,'Tropy K'!$Q$4:$W$13,7,0),"")</f>
        <v/>
      </c>
      <c r="L4" s="12">
        <f>IFERROR(VLOOKUP($A4,'Grassor 300 K'!$CA$6:$CG$16,7,0),"")</f>
        <v>96.962962962962962</v>
      </c>
      <c r="M4" s="12" t="str">
        <f>IFERROR(VLOOKUP($A4,'BO K'!$Q$2:$W$8,7,0),"")</f>
        <v/>
      </c>
      <c r="N4" s="12" t="str">
        <f>IFERROR(VLOOKUP($A4,'Konwalie K'!$M$3:$S$7,7,0),"")</f>
        <v/>
      </c>
      <c r="O4" s="12" t="str">
        <f>IFERROR(VLOOKUP($A4,'KoRnO K'!$AD$2:$AJ$13,7,0),"")</f>
        <v/>
      </c>
      <c r="P4" s="12">
        <f>IFERROR(VLOOKUP($A4,'XVI Szago K'!$K$3:$Q$8,7,0),"")</f>
        <v>82.35294117647058</v>
      </c>
      <c r="Q4" s="12">
        <f>IFERROR(VLOOKUP($A4,'H56 TR200 K'!$AT$3:$AZ$11,7,0),"")</f>
        <v>92.982456140350877</v>
      </c>
      <c r="R4" s="12">
        <f>IFERROR(VLOOKUP($A4,'Azymut K'!$AO$6:$AU$9,7,0),"")</f>
        <v>85.933147632311986</v>
      </c>
      <c r="S4" s="12">
        <f>IFERROR(VLOOKUP($A4,'NM 200 K'!$AI$6:$AO$10,7,0),"")</f>
        <v>84.64</v>
      </c>
      <c r="T4" s="10">
        <f>IFERROR(LARGE(V4:AW4,1),0)+IFERROR(LARGE(V4:AW4,2),0)</f>
        <v>99.281867145421899</v>
      </c>
      <c r="U4" s="10">
        <f>IFERROR(LARGE(V4:AW4,3),0)+IFERROR(LARGE(V4:AW4,4),0)</f>
        <v>0</v>
      </c>
      <c r="V4" s="12"/>
      <c r="W4" s="12">
        <f>IFERROR(VLOOKUP($A4,'Róża K'!$L$2:$R$9,7,0),"")</f>
        <v>50</v>
      </c>
      <c r="X4" s="12" t="str">
        <f>IFERROR(VLOOKUP($A4,'XV Szago K'!$I$2:$O$2,7,0),"")</f>
        <v/>
      </c>
      <c r="Y4" s="12" t="str">
        <f>IFERROR(VLOOKUP($A4,'Wiosenne 360 K'!$J$3:$P$4,7,0),"")</f>
        <v/>
      </c>
      <c r="Z4" s="12" t="str">
        <f>IFERROR(VLOOKUP($A4,'H55 TR100 K'!$AG$3:$AM$24,7,0),"")</f>
        <v/>
      </c>
      <c r="AA4" s="12" t="str">
        <f>IFERROR(VLOOKUP($A4,'Irokez K'!$EN$4:$ET$10,7,0),"")</f>
        <v/>
      </c>
      <c r="AB4" s="12" t="str">
        <f>IFERROR(VLOOKUP($A4,'BO Wielkopolska K'!$Q$2:$W$6,7,0),"")</f>
        <v/>
      </c>
      <c r="AC4" s="12" t="str">
        <f>IFERROR(VLOOKUP($A4,'RW TR200 K'!$K$2:$Q$2,7,0),"")</f>
        <v/>
      </c>
      <c r="AD4" s="12" t="str">
        <f>IFERROR(VLOOKUP($A4,'Liczyrzepa wiosna K'!$M$2:$S$4,7,0),"")</f>
        <v/>
      </c>
      <c r="AE4" s="12" t="str">
        <f>IFERROR(VLOOKUP($A4,'13 K'!$J$6:$P$10,7,0),"")</f>
        <v/>
      </c>
      <c r="AF4" s="17"/>
      <c r="AG4" s="12" t="str">
        <f>IFERROR(VLOOKUP($A4,'Celestynów K'!$H$2:$N$3,7,0),"")</f>
        <v/>
      </c>
      <c r="AH4" s="12" t="str">
        <f>IFERROR(VLOOKUP($A4,'Komorów K'!$H$2:$N$3,7,0),"")</f>
        <v/>
      </c>
      <c r="AI4" s="12" t="str">
        <f>IFERROR(VLOOKUP($A4,'ITOrient K'!$P$3:$V$5,7,0),"")</f>
        <v/>
      </c>
      <c r="AJ4" s="12" t="str">
        <f>IFERROR(VLOOKUP($A4,'ŚJatka K'!$P$3:$V$7,7,0),"")</f>
        <v/>
      </c>
      <c r="AK4" s="12" t="str">
        <f>IFERROR(VLOOKUP($A4,'Sudecka Wyrypa K'!$N$4:$T$6,7,0),"")</f>
        <v/>
      </c>
      <c r="AL4" s="12" t="str">
        <f>IFERROR(VLOOKUP($A4,'Abentojra K'!$I$3:$O$8,7,0),"")</f>
        <v/>
      </c>
      <c r="AM4" s="12" t="str">
        <f>IFERROR(VLOOKUP($A4,'Mordownik K'!$M$3:$S$9,7,0),"")</f>
        <v/>
      </c>
      <c r="AN4" s="53"/>
      <c r="AO4" s="17"/>
      <c r="AP4" s="12" t="str">
        <f>IFERROR(VLOOKUP($A4,'Jesienne 360 K'!$J$2:$P$3,7,0),"")</f>
        <v/>
      </c>
      <c r="AQ4" s="12" t="str">
        <f>IFERROR(VLOOKUP($A4,'Waligóra K'!$P$2:$V$11,7,0),"")</f>
        <v/>
      </c>
      <c r="AR4" s="12" t="str">
        <f>IFERROR(VLOOKUP($A4,'Jurajska Jatka K'!$L$3:$R$12,7,0),"")</f>
        <v/>
      </c>
      <c r="AS4" s="12" t="str">
        <f>IFERROR(VLOOKUP($A4,'H56 TR100 K'!$AI$3:$AO$29,7,0),"")</f>
        <v/>
      </c>
      <c r="AT4" s="12" t="str">
        <f>IFERROR(VLOOKUP($A4,'Wawer K'!$H$2:$N$3,7,0),"")</f>
        <v/>
      </c>
      <c r="AU4" s="12">
        <f>IFERROR(VLOOKUP($A4,'Pazur K'!$AU$2:$BA$4,7,0),"")</f>
        <v>49.281867145421892</v>
      </c>
      <c r="AV4" s="12" t="str">
        <f>IFERROR(VLOOKUP($A4,'Wilga K'!$L$3:$R$3,7,0),"")</f>
        <v/>
      </c>
      <c r="AW4" s="18"/>
      <c r="AX4" s="25">
        <f>MIN(COUNT(F4:S4)+MIN(COUNT(V4:AW4)/2,2),6)</f>
        <v>6</v>
      </c>
    </row>
    <row r="5" spans="1:50" s="13" customFormat="1">
      <c r="A5" s="13">
        <v>35</v>
      </c>
      <c r="B5" s="21" t="str">
        <f>VLOOKUP($A5,id!$C:$H,6,0)</f>
        <v>Adamczyk Ewa</v>
      </c>
      <c r="C5" s="21" t="str">
        <f>VLOOKUP($A5,id!$C:$H,4,0)</f>
        <v>Zbieranina z Niesięcina</v>
      </c>
      <c r="D5" s="2">
        <f>IF(E4=E5,D4,ROW(B3))</f>
        <v>3</v>
      </c>
      <c r="E5" s="11">
        <f>LARGE(F5:U5,1)+LARGE(F5:U5,2)+IFERROR(LARGE(F5:U5,3),0)+IFERROR(LARGE(F5:U5,4),0)+IFERROR(LARGE(F5:U5,5),0)+IFERROR(LARGE(F5:U5,6),0)</f>
        <v>565.10877350514443</v>
      </c>
      <c r="F5" s="12" t="str">
        <f>IFERROR(VLOOKUP(A5,'ZdZ K'!$AN$6:$AT$7,7,0),"")</f>
        <v/>
      </c>
      <c r="G5" s="12">
        <f>IFERROR(VLOOKUP($A5,'Liszkor K'!$BA$2:$BG$13,7,0),"")</f>
        <v>82.449941107184927</v>
      </c>
      <c r="H5" s="12" t="str">
        <f>IFERROR(VLOOKUP($A5,'H55 TR200 K'!$AT$3:$AZ$8,7,0),"")</f>
        <v/>
      </c>
      <c r="I5" s="12" t="str">
        <f>IFERROR(VLOOKUP($A5,'Dymno K'!$U$2:$AA$6,7,0),"")</f>
        <v/>
      </c>
      <c r="J5" s="12" t="str">
        <f>IFERROR(VLOOKUP($A5,'XIV RzK K'!$K$3:$Q$3,7,0),"")</f>
        <v/>
      </c>
      <c r="K5" s="12">
        <f>IFERROR(VLOOKUP($A5,'Tropy K'!$Q$4:$W$13,7,0),"")</f>
        <v>86.416094446452234</v>
      </c>
      <c r="L5" s="12">
        <f>IFERROR(VLOOKUP($A5,'Grassor 300 K'!$CA$6:$CG$16,7,0),"")</f>
        <v>90.370370370370367</v>
      </c>
      <c r="M5" s="12">
        <f>IFERROR(VLOOKUP($A5,'BO K'!$Q$2:$W$8,7,0),"")</f>
        <v>86.956521739130437</v>
      </c>
      <c r="N5" s="12" t="str">
        <f>IFERROR(VLOOKUP($A5,'Konwalie K'!$M$3:$S$7,7,0),"")</f>
        <v/>
      </c>
      <c r="O5" s="12">
        <f>IFERROR(VLOOKUP($A5,'KoRnO K'!$AD$2:$AJ$13,7,0),"")</f>
        <v>97.760149323378442</v>
      </c>
      <c r="P5" s="12" t="str">
        <f>IFERROR(VLOOKUP($A5,'XVI Szago K'!$K$3:$Q$8,7,0),"")</f>
        <v/>
      </c>
      <c r="Q5" s="12">
        <f>IFERROR(VLOOKUP($A5,'H56 TR200 K'!$AT$3:$AZ$11,7,0),"")</f>
        <v>92.969297536255326</v>
      </c>
      <c r="R5" s="12" t="str">
        <f>IFERROR(VLOOKUP($A5,'Azymut K'!$AO$6:$AU$9,7,0),"")</f>
        <v/>
      </c>
      <c r="S5" s="12" t="str">
        <f>IFERROR(VLOOKUP($A5,'NM 200 K'!$AI$6:$AO$10,7,0),"")</f>
        <v/>
      </c>
      <c r="T5" s="10">
        <f>IFERROR(LARGE(V5:AW5,1),0)+IFERROR(LARGE(V5:AW5,2),0)</f>
        <v>100</v>
      </c>
      <c r="U5" s="10">
        <f>IFERROR(LARGE(V5:AW5,3),0)+IFERROR(LARGE(V5:AW5,4),0)</f>
        <v>97.052434536009798</v>
      </c>
      <c r="V5" s="12">
        <f>IFERROR(VLOOKUP(A5,'Liczyrzepa - zima K'!$M$1:$S$4,7,0),"")</f>
        <v>50</v>
      </c>
      <c r="W5" s="12" t="str">
        <f>IFERROR(VLOOKUP($A5,'Róża K'!$L$2:$R$9,7,0),"")</f>
        <v/>
      </c>
      <c r="X5" s="12" t="str">
        <f>IFERROR(VLOOKUP($A5,'XV Szago K'!$I$2:$O$2,7,0),"")</f>
        <v/>
      </c>
      <c r="Y5" s="12" t="str">
        <f>IFERROR(VLOOKUP($A5,'Wiosenne 360 K'!$J$3:$P$4,7,0),"")</f>
        <v/>
      </c>
      <c r="Z5" s="12" t="str">
        <f>IFERROR(VLOOKUP($A5,'H55 TR100 K'!$AG$3:$AM$24,7,0),"")</f>
        <v/>
      </c>
      <c r="AA5" s="12">
        <f>IFERROR(VLOOKUP($A5,'Irokez K'!$EN$4:$ET$10,7,0),"")</f>
        <v>46.449704142011832</v>
      </c>
      <c r="AB5" s="12">
        <f>IFERROR(VLOOKUP($A5,'BO Wielkopolska K'!$Q$2:$W$6,7,0),"")</f>
        <v>49.363017352285929</v>
      </c>
      <c r="AC5" s="12" t="str">
        <f>IFERROR(VLOOKUP($A5,'RW TR200 K'!$K$2:$Q$2,7,0),"")</f>
        <v/>
      </c>
      <c r="AD5" s="12">
        <f>IFERROR(VLOOKUP($A5,'Liczyrzepa wiosna K'!$M$2:$S$4,7,0),"")</f>
        <v>40.366079753670014</v>
      </c>
      <c r="AE5" s="12" t="str">
        <f>IFERROR(VLOOKUP($A5,'13 K'!$J$6:$P$10,7,0),"")</f>
        <v/>
      </c>
      <c r="AF5" s="17"/>
      <c r="AG5" s="12" t="str">
        <f>IFERROR(VLOOKUP($A5,'Celestynów K'!$H$2:$N$3,7,0),"")</f>
        <v/>
      </c>
      <c r="AH5" s="12" t="str">
        <f>IFERROR(VLOOKUP($A5,'Komorów K'!$H$2:$N$3,7,0),"")</f>
        <v/>
      </c>
      <c r="AI5" s="12">
        <f>IFERROR(VLOOKUP($A5,'ITOrient K'!$P$3:$V$5,7,0),"")</f>
        <v>47.689417183723869</v>
      </c>
      <c r="AJ5" s="12" t="str">
        <f>IFERROR(VLOOKUP($A5,'ŚJatka K'!$P$3:$V$7,7,0),"")</f>
        <v/>
      </c>
      <c r="AK5" s="12" t="str">
        <f>IFERROR(VLOOKUP($A5,'Sudecka Wyrypa K'!$N$4:$T$6,7,0),"")</f>
        <v/>
      </c>
      <c r="AL5" s="12" t="str">
        <f>IFERROR(VLOOKUP($A5,'Abentojra K'!$I$3:$O$8,7,0),"")</f>
        <v/>
      </c>
      <c r="AM5" s="12">
        <f>IFERROR(VLOOKUP($A5,'Mordownik K'!$M$3:$S$9,7,0),"")</f>
        <v>39.257060333761196</v>
      </c>
      <c r="AN5" s="53"/>
      <c r="AO5" s="17"/>
      <c r="AP5" s="12" t="str">
        <f>IFERROR(VLOOKUP($A5,'Jesienne 360 K'!$J$2:$P$3,7,0),"")</f>
        <v/>
      </c>
      <c r="AQ5" s="12" t="str">
        <f>IFERROR(VLOOKUP($A5,'Waligóra K'!$P$2:$V$11,7,0),"")</f>
        <v/>
      </c>
      <c r="AR5" s="12">
        <f>IFERROR(VLOOKUP($A5,'Jurajska Jatka K'!$L$3:$R$12,7,0),"")</f>
        <v>50</v>
      </c>
      <c r="AS5" s="12" t="str">
        <f>IFERROR(VLOOKUP($A5,'H56 TR100 K'!$AI$3:$AO$29,7,0),"")</f>
        <v/>
      </c>
      <c r="AT5" s="12" t="str">
        <f>IFERROR(VLOOKUP($A5,'Wawer K'!$H$2:$N$3,7,0),"")</f>
        <v/>
      </c>
      <c r="AU5" s="12" t="str">
        <f>IFERROR(VLOOKUP($A5,'Pazur K'!$AU$2:$BA$4,7,0),"")</f>
        <v/>
      </c>
      <c r="AV5" s="12" t="str">
        <f>IFERROR(VLOOKUP($A5,'Wilga K'!$L$3:$R$3,7,0),"")</f>
        <v/>
      </c>
      <c r="AW5" s="18"/>
      <c r="AX5" s="25">
        <f>MIN(COUNT(F5:S5)+MIN(COUNT(V5:AW5)/2,2),6)</f>
        <v>6</v>
      </c>
    </row>
    <row r="6" spans="1:50">
      <c r="A6">
        <v>37</v>
      </c>
      <c r="B6" s="21" t="str">
        <f>VLOOKUP($A6,id!$C:$H,6,0)</f>
        <v>Gruziel-Słomka Magdalena</v>
      </c>
      <c r="C6" s="21" t="str">
        <f>VLOOKUP($A6,id!$C:$H,4,0)</f>
        <v>Stowarzyszenie Team 360 stopni</v>
      </c>
      <c r="D6" s="2">
        <f>IF(E5=E6,D5,ROW(B4))</f>
        <v>4</v>
      </c>
      <c r="E6" s="11">
        <f>LARGE(F6:U6,1)+LARGE(F6:U6,2)+IFERROR(LARGE(F6:U6,3),0)+IFERROR(LARGE(F6:U6,4),0)+IFERROR(LARGE(F6:U6,5),0)+IFERROR(LARGE(F6:U6,6),0)</f>
        <v>525.93583945616388</v>
      </c>
      <c r="F6" s="12" t="str">
        <f>IFERROR(VLOOKUP(A6,'ZdZ K'!$AN$6:$AT$7,7,0),"")</f>
        <v/>
      </c>
      <c r="G6" s="12">
        <f>IFERROR(VLOOKUP($A6,'Liszkor K'!$BA$2:$BG$13,7,0),"")</f>
        <v>84.805653710247356</v>
      </c>
      <c r="H6" s="12" t="str">
        <f>IFERROR(VLOOKUP($A6,'H55 TR200 K'!$AT$3:$AZ$8,7,0),"")</f>
        <v/>
      </c>
      <c r="I6" s="12">
        <f>IFERROR(VLOOKUP($A6,'Dymno K'!$U$2:$AA$6,7,0),"")</f>
        <v>100</v>
      </c>
      <c r="J6" s="12" t="str">
        <f>IFERROR(VLOOKUP($A6,'XIV RzK K'!$K$3:$Q$3,7,0),"")</f>
        <v/>
      </c>
      <c r="K6" s="12">
        <f>IFERROR(VLOOKUP($A6,'Tropy K'!$Q$4:$W$13,7,0),"")</f>
        <v>100</v>
      </c>
      <c r="L6" s="12">
        <f>IFERROR(VLOOKUP($A6,'Grassor 300 K'!$CA$6:$CG$16,7,0),"")</f>
        <v>100</v>
      </c>
      <c r="M6" s="12" t="str">
        <f>IFERROR(VLOOKUP($A6,'BO K'!$Q$2:$W$8,7,0),"")</f>
        <v/>
      </c>
      <c r="N6" s="12">
        <f>IFERROR(VLOOKUP($A6,'Konwalie K'!$M$3:$S$7,7,0),"")</f>
        <v>57.751362060425947</v>
      </c>
      <c r="O6" s="12">
        <f>IFERROR(VLOOKUP($A6,'KoRnO K'!$AD$2:$AJ$13,7,0),"")</f>
        <v>71.856282350277084</v>
      </c>
      <c r="P6" s="12" t="str">
        <f>IFERROR(VLOOKUP($A6,'XVI Szago K'!$K$3:$Q$8,7,0),"")</f>
        <v/>
      </c>
      <c r="Q6" s="12" t="str">
        <f>IFERROR(VLOOKUP($A6,'H56 TR200 K'!$AT$3:$AZ$11,7,0),"")</f>
        <v/>
      </c>
      <c r="R6" s="12" t="str">
        <f>IFERROR(VLOOKUP($A6,'Azymut K'!$AO$6:$AU$9,7,0),"")</f>
        <v/>
      </c>
      <c r="S6" s="12" t="str">
        <f>IFERROR(VLOOKUP($A6,'NM 200 K'!$AI$6:$AO$10,7,0),"")</f>
        <v/>
      </c>
      <c r="T6" s="10">
        <f>IFERROR(LARGE(V6:AW6,1),0)+IFERROR(LARGE(V6:AW6,2),0)</f>
        <v>69.273903395639465</v>
      </c>
      <c r="U6" s="10">
        <f>IFERROR(LARGE(V6:AW6,3),0)+IFERROR(LARGE(V6:AW6,4),0)</f>
        <v>6.0483870967741939</v>
      </c>
      <c r="V6" s="12">
        <f>IFERROR(VLOOKUP(A6,'Liczyrzepa - zima K'!$M$1:$S$4,7,0),"")</f>
        <v>6.0483870967741939</v>
      </c>
      <c r="W6" s="12" t="str">
        <f>IFERROR(VLOOKUP($A6,'Róża K'!$L$2:$R$9,7,0),"")</f>
        <v/>
      </c>
      <c r="X6" s="12" t="str">
        <f>IFERROR(VLOOKUP($A6,'XV Szago K'!$I$2:$O$2,7,0),"")</f>
        <v/>
      </c>
      <c r="Y6" s="12" t="str">
        <f>IFERROR(VLOOKUP($A6,'Wiosenne 360 K'!$J$3:$P$4,7,0),"")</f>
        <v/>
      </c>
      <c r="Z6" s="12" t="str">
        <f>IFERROR(VLOOKUP($A6,'H55 TR100 K'!$AG$3:$AM$24,7,0),"")</f>
        <v/>
      </c>
      <c r="AA6" s="12" t="str">
        <f>IFERROR(VLOOKUP($A6,'Irokez K'!$EN$4:$ET$10,7,0),"")</f>
        <v/>
      </c>
      <c r="AB6" s="12" t="str">
        <f>IFERROR(VLOOKUP($A6,'BO Wielkopolska K'!$Q$2:$W$6,7,0),"")</f>
        <v/>
      </c>
      <c r="AC6" s="12" t="str">
        <f>IFERROR(VLOOKUP($A6,'RW TR200 K'!$K$2:$Q$2,7,0),"")</f>
        <v/>
      </c>
      <c r="AD6" s="12">
        <f>IFERROR(VLOOKUP($A6,'Liczyrzepa wiosna K'!$M$2:$S$4,7,0),"")</f>
        <v>42.923433874709978</v>
      </c>
      <c r="AE6" s="12" t="str">
        <f>IFERROR(VLOOKUP($A6,'13 K'!$J$6:$P$10,7,0),"")</f>
        <v/>
      </c>
      <c r="AF6" s="17"/>
      <c r="AG6" s="12" t="str">
        <f>IFERROR(VLOOKUP($A6,'Celestynów K'!$H$2:$N$3,7,0),"")</f>
        <v/>
      </c>
      <c r="AH6" s="12" t="str">
        <f>IFERROR(VLOOKUP($A6,'Komorów K'!$H$2:$N$3,7,0),"")</f>
        <v/>
      </c>
      <c r="AI6" s="12" t="str">
        <f>IFERROR(VLOOKUP($A6,'ITOrient K'!$P$3:$V$5,7,0),"")</f>
        <v/>
      </c>
      <c r="AJ6" s="12" t="str">
        <f>IFERROR(VLOOKUP($A6,'ŚJatka K'!$P$3:$V$7,7,0),"")</f>
        <v/>
      </c>
      <c r="AK6" s="12" t="str">
        <f>IFERROR(VLOOKUP($A6,'Sudecka Wyrypa K'!$N$4:$T$6,7,0),"")</f>
        <v/>
      </c>
      <c r="AL6" s="12">
        <f>IFERROR(VLOOKUP($A6,'Abentojra K'!$I$3:$O$8,7,0),"")</f>
        <v>26.35046952092949</v>
      </c>
      <c r="AM6" s="12" t="str">
        <f>IFERROR(VLOOKUP($A6,'Mordownik K'!$M$3:$S$9,7,0),"")</f>
        <v/>
      </c>
      <c r="AN6" s="53"/>
      <c r="AO6" s="17"/>
      <c r="AP6" s="12" t="str">
        <f>IFERROR(VLOOKUP($A6,'Jesienne 360 K'!$J$2:$P$3,7,0),"")</f>
        <v/>
      </c>
      <c r="AQ6" s="12" t="str">
        <f>IFERROR(VLOOKUP($A6,'Waligóra K'!$P$2:$V$11,7,0),"")</f>
        <v/>
      </c>
      <c r="AR6" s="12" t="str">
        <f>IFERROR(VLOOKUP($A6,'Jurajska Jatka K'!$L$3:$R$12,7,0),"")</f>
        <v/>
      </c>
      <c r="AS6" s="12" t="str">
        <f>IFERROR(VLOOKUP($A6,'H56 TR100 K'!$AI$3:$AO$29,7,0),"")</f>
        <v/>
      </c>
      <c r="AT6" s="12" t="str">
        <f>IFERROR(VLOOKUP($A6,'Wawer K'!$H$2:$N$3,7,0),"")</f>
        <v/>
      </c>
      <c r="AU6" s="12" t="str">
        <f>IFERROR(VLOOKUP($A6,'Pazur K'!$AU$2:$BA$4,7,0),"")</f>
        <v/>
      </c>
      <c r="AV6" s="12" t="str">
        <f>IFERROR(VLOOKUP($A6,'Wilga K'!$L$3:$R$3,7,0),"")</f>
        <v/>
      </c>
      <c r="AW6" s="18"/>
      <c r="AX6" s="25">
        <f>MIN(COUNT(F6:S6)+MIN(COUNT(V6:AW6)/2,2),6)</f>
        <v>6</v>
      </c>
    </row>
    <row r="7" spans="1:50">
      <c r="A7" s="13">
        <v>36</v>
      </c>
      <c r="B7" s="21" t="str">
        <f>VLOOKUP($A7,id!$C:$H,6,0)</f>
        <v>Czarny Barbara</v>
      </c>
      <c r="C7" s="21" t="str">
        <f>VLOOKUP($A7,id!$C:$H,4,0)</f>
        <v>Szkoła Fechtunku ARAMIS</v>
      </c>
      <c r="D7" s="2">
        <f>IF(E6=E7,D6,ROW(B5))</f>
        <v>5</v>
      </c>
      <c r="E7" s="11">
        <f>LARGE(F7:U7,1)+LARGE(F7:U7,2)+IFERROR(LARGE(F7:U7,3),0)+IFERROR(LARGE(F7:U7,4),0)+IFERROR(LARGE(F7:U7,5),0)+IFERROR(LARGE(F7:U7,6),0)</f>
        <v>464.00384605403548</v>
      </c>
      <c r="F7" s="12" t="str">
        <f>IFERROR(VLOOKUP(A7,'ZdZ K'!$AN$6:$AT$7,7,0),"")</f>
        <v/>
      </c>
      <c r="G7" s="12">
        <f>IFERROR(VLOOKUP($A7,'Liszkor K'!$BA$2:$BG$13,7,0),"")</f>
        <v>91.107184923439348</v>
      </c>
      <c r="H7" s="12" t="str">
        <f>IFERROR(VLOOKUP($A7,'H55 TR200 K'!$AT$3:$AZ$8,7,0),"")</f>
        <v/>
      </c>
      <c r="I7" s="12" t="str">
        <f>IFERROR(VLOOKUP($A7,'Dymno K'!$U$2:$AA$6,7,0),"")</f>
        <v/>
      </c>
      <c r="J7" s="12" t="str">
        <f>IFERROR(VLOOKUP($A7,'XIV RzK K'!$K$3:$Q$3,7,0),"")</f>
        <v/>
      </c>
      <c r="K7" s="12" t="str">
        <f>IFERROR(VLOOKUP($A7,'Tropy K'!$Q$4:$W$13,7,0),"")</f>
        <v/>
      </c>
      <c r="L7" s="12">
        <f>IFERROR(VLOOKUP($A7,'Grassor 300 K'!$CA$6:$CG$16,7,0),"")</f>
        <v>82.222222222222214</v>
      </c>
      <c r="M7" s="12" t="str">
        <f>IFERROR(VLOOKUP($A7,'BO K'!$Q$2:$W$8,7,0),"")</f>
        <v/>
      </c>
      <c r="N7" s="12" t="str">
        <f>IFERROR(VLOOKUP($A7,'Konwalie K'!$M$3:$S$7,7,0),"")</f>
        <v/>
      </c>
      <c r="O7" s="12">
        <f>IFERROR(VLOOKUP($A7,'KoRnO K'!$AD$2:$AJ$13,7,0),"")</f>
        <v>93.093793747083538</v>
      </c>
      <c r="P7" s="12" t="str">
        <f>IFERROR(VLOOKUP($A7,'XVI Szago K'!$K$3:$Q$8,7,0),"")</f>
        <v/>
      </c>
      <c r="Q7" s="12" t="str">
        <f>IFERROR(VLOOKUP($A7,'H56 TR200 K'!$AT$3:$AZ$11,7,0),"")</f>
        <v/>
      </c>
      <c r="R7" s="12" t="str">
        <f>IFERROR(VLOOKUP($A7,'Azymut K'!$AO$6:$AU$9,7,0),"")</f>
        <v/>
      </c>
      <c r="S7" s="12" t="str">
        <f>IFERROR(VLOOKUP($A7,'NM 200 K'!$AI$6:$AO$10,7,0),"")</f>
        <v/>
      </c>
      <c r="T7" s="10">
        <f>IFERROR(LARGE(V7:AW7,1),0)+IFERROR(LARGE(V7:AW7,2),0)</f>
        <v>100</v>
      </c>
      <c r="U7" s="10">
        <f>IFERROR(LARGE(V7:AW7,3),0)+IFERROR(LARGE(V7:AW7,4),0)</f>
        <v>97.580645161290334</v>
      </c>
      <c r="V7" s="12">
        <f>IFERROR(VLOOKUP(A7,'Liczyrzepa - zima K'!$M$1:$S$4,7,0),"")</f>
        <v>47.580645161290327</v>
      </c>
      <c r="W7" s="12" t="str">
        <f>IFERROR(VLOOKUP($A7,'Róża K'!$L$2:$R$9,7,0),"")</f>
        <v/>
      </c>
      <c r="X7" s="12" t="str">
        <f>IFERROR(VLOOKUP($A7,'XV Szago K'!$I$2:$O$2,7,0),"")</f>
        <v/>
      </c>
      <c r="Y7" s="12" t="str">
        <f>IFERROR(VLOOKUP($A7,'Wiosenne 360 K'!$J$3:$P$4,7,0),"")</f>
        <v/>
      </c>
      <c r="Z7" s="12" t="str">
        <f>IFERROR(VLOOKUP($A7,'H55 TR100 K'!$AG$3:$AM$24,7,0),"")</f>
        <v/>
      </c>
      <c r="AA7" s="12">
        <f>IFERROR(VLOOKUP($A7,'Irokez K'!$EN$4:$ET$10,7,0),"")</f>
        <v>50</v>
      </c>
      <c r="AB7" s="12" t="str">
        <f>IFERROR(VLOOKUP($A7,'BO Wielkopolska K'!$Q$2:$W$6,7,0),"")</f>
        <v/>
      </c>
      <c r="AC7" s="12">
        <f>IFERROR(VLOOKUP($A7,'RW TR200 K'!$K$2:$Q$2,7,0),"")</f>
        <v>50</v>
      </c>
      <c r="AD7" s="12" t="str">
        <f>IFERROR(VLOOKUP($A7,'Liczyrzepa wiosna K'!$M$2:$S$4,7,0),"")</f>
        <v/>
      </c>
      <c r="AE7" s="12" t="str">
        <f>IFERROR(VLOOKUP($A7,'13 K'!$J$6:$P$10,7,0),"")</f>
        <v/>
      </c>
      <c r="AF7" s="17"/>
      <c r="AG7" s="12" t="str">
        <f>IFERROR(VLOOKUP($A7,'Celestynów K'!$H$2:$N$3,7,0),"")</f>
        <v/>
      </c>
      <c r="AH7" s="12" t="str">
        <f>IFERROR(VLOOKUP($A7,'Komorów K'!$H$2:$N$3,7,0),"")</f>
        <v/>
      </c>
      <c r="AI7" s="12" t="str">
        <f>IFERROR(VLOOKUP($A7,'ITOrient K'!$P$3:$V$5,7,0),"")</f>
        <v/>
      </c>
      <c r="AJ7" s="12">
        <f>IFERROR(VLOOKUP($A7,'ŚJatka K'!$P$3:$V$7,7,0),"")</f>
        <v>50</v>
      </c>
      <c r="AK7" s="12" t="str">
        <f>IFERROR(VLOOKUP($A7,'Sudecka Wyrypa K'!$N$4:$T$6,7,0),"")</f>
        <v/>
      </c>
      <c r="AL7" s="12" t="str">
        <f>IFERROR(VLOOKUP($A7,'Abentojra K'!$I$3:$O$8,7,0),"")</f>
        <v/>
      </c>
      <c r="AM7" s="12">
        <f>IFERROR(VLOOKUP($A7,'Mordownik K'!$M$3:$S$9,7,0),"")</f>
        <v>44.865211810012795</v>
      </c>
      <c r="AN7" s="53"/>
      <c r="AO7" s="17"/>
      <c r="AP7" s="12" t="str">
        <f>IFERROR(VLOOKUP($A7,'Jesienne 360 K'!$J$2:$P$3,7,0),"")</f>
        <v/>
      </c>
      <c r="AQ7" s="12">
        <f>IFERROR(VLOOKUP($A7,'Waligóra K'!$P$2:$V$11,7,0),"")</f>
        <v>44.646516393442582</v>
      </c>
      <c r="AR7" s="12">
        <f>IFERROR(VLOOKUP($A7,'Jurajska Jatka K'!$L$3:$R$12,7,0),"")</f>
        <v>43.583073187651763</v>
      </c>
      <c r="AS7" s="12" t="str">
        <f>IFERROR(VLOOKUP($A7,'H56 TR100 K'!$AI$3:$AO$29,7,0),"")</f>
        <v/>
      </c>
      <c r="AT7" s="12" t="str">
        <f>IFERROR(VLOOKUP($A7,'Wawer K'!$H$2:$N$3,7,0),"")</f>
        <v/>
      </c>
      <c r="AU7" s="12" t="str">
        <f>IFERROR(VLOOKUP($A7,'Pazur K'!$AU$2:$BA$4,7,0),"")</f>
        <v/>
      </c>
      <c r="AV7" s="12" t="str">
        <f>IFERROR(VLOOKUP($A7,'Wilga K'!$L$3:$R$3,7,0),"")</f>
        <v/>
      </c>
      <c r="AW7" s="18"/>
      <c r="AX7" s="25">
        <f>MIN(COUNT(F7:S7)+MIN(COUNT(V7:AW7)/2,2),6)</f>
        <v>5</v>
      </c>
    </row>
    <row r="8" spans="1:50">
      <c r="A8">
        <v>122</v>
      </c>
      <c r="B8" s="21" t="str">
        <f>VLOOKUP($A8,id!$C:$H,6,0)</f>
        <v>Dudek Magdalena</v>
      </c>
      <c r="C8" s="21" t="str">
        <f>VLOOKUP($A8,id!$C:$H,4,0)</f>
        <v>Motorola Bike Team/Rajd Hawran</v>
      </c>
      <c r="D8" s="2">
        <f>IF(E7=E8,D7,ROW(B6))</f>
        <v>6</v>
      </c>
      <c r="E8" s="11">
        <f>LARGE(F8:U8,1)+LARGE(F8:U8,2)+IFERROR(LARGE(F8:U8,3),0)+IFERROR(LARGE(F8:U8,4),0)+IFERROR(LARGE(F8:U8,5),0)+IFERROR(LARGE(F8:U8,6),0)</f>
        <v>440.98739353283753</v>
      </c>
      <c r="F8" s="12"/>
      <c r="G8" s="12">
        <f>IFERROR(VLOOKUP($A8,'Liszkor K'!$BA$2:$BG$13,7,0),"")</f>
        <v>100</v>
      </c>
      <c r="H8" s="12" t="str">
        <f>IFERROR(VLOOKUP($A8,'H55 TR200 K'!$AT$3:$AZ$8,7,0),"")</f>
        <v/>
      </c>
      <c r="I8" s="12" t="str">
        <f>IFERROR(VLOOKUP($A8,'Dymno K'!$U$2:$AA$6,7,0),"")</f>
        <v/>
      </c>
      <c r="J8" s="12" t="str">
        <f>IFERROR(VLOOKUP($A8,'XIV RzK K'!$K$3:$Q$3,7,0),"")</f>
        <v/>
      </c>
      <c r="K8" s="12" t="str">
        <f>IFERROR(VLOOKUP($A8,'Tropy K'!$Q$4:$W$13,7,0),"")</f>
        <v/>
      </c>
      <c r="L8" s="12" t="str">
        <f>IFERROR(VLOOKUP($A8,'Grassor 300 K'!$CA$6:$CG$16,7,0),"")</f>
        <v/>
      </c>
      <c r="M8" s="12">
        <f>IFERROR(VLOOKUP($A8,'BO K'!$Q$2:$W$8,7,0),"")</f>
        <v>100</v>
      </c>
      <c r="N8" s="12" t="str">
        <f>IFERROR(VLOOKUP($A8,'Konwalie K'!$M$3:$S$7,7,0),"")</f>
        <v/>
      </c>
      <c r="O8" s="12">
        <f>IFERROR(VLOOKUP($A8,'KoRnO K'!$AD$2:$AJ$13,7,0),"")</f>
        <v>94.307046196920211</v>
      </c>
      <c r="P8" s="12" t="str">
        <f>IFERROR(VLOOKUP($A8,'XVI Szago K'!$K$3:$Q$8,7,0),"")</f>
        <v/>
      </c>
      <c r="Q8" s="12" t="str">
        <f>IFERROR(VLOOKUP($A8,'H56 TR200 K'!$AT$3:$AZ$11,7,0),"")</f>
        <v/>
      </c>
      <c r="R8" s="12" t="str">
        <f>IFERROR(VLOOKUP($A8,'Azymut K'!$AO$6:$AU$9,7,0),"")</f>
        <v/>
      </c>
      <c r="S8" s="12" t="str">
        <f>IFERROR(VLOOKUP($A8,'NM 200 K'!$AI$6:$AO$10,7,0),"")</f>
        <v/>
      </c>
      <c r="T8" s="10">
        <f>IFERROR(LARGE(V8:AW8,1),0)+IFERROR(LARGE(V8:AW8,2),0)</f>
        <v>98.427659163874267</v>
      </c>
      <c r="U8" s="10">
        <f>IFERROR(LARGE(V8:AW8,3),0)+IFERROR(LARGE(V8:AW8,4),0)</f>
        <v>48.252688172043015</v>
      </c>
      <c r="V8" s="12"/>
      <c r="W8" s="12"/>
      <c r="X8" s="12"/>
      <c r="Y8" s="12" t="str">
        <f>IFERROR(VLOOKUP($A8,'Wiosenne 360 K'!$J$3:$P$4,7,0),"")</f>
        <v/>
      </c>
      <c r="Z8" s="12" t="str">
        <f>IFERROR(VLOOKUP($A8,'H55 TR100 K'!$AG$3:$AM$24,7,0),"")</f>
        <v/>
      </c>
      <c r="AA8" s="12" t="str">
        <f>IFERROR(VLOOKUP($A8,'Irokez K'!$EN$4:$ET$10,7,0),"")</f>
        <v/>
      </c>
      <c r="AB8" s="12" t="str">
        <f>IFERROR(VLOOKUP($A8,'BO Wielkopolska K'!$Q$2:$W$6,7,0),"")</f>
        <v/>
      </c>
      <c r="AC8" s="12" t="str">
        <f>IFERROR(VLOOKUP($A8,'RW TR200 K'!$K$2:$Q$2,7,0),"")</f>
        <v/>
      </c>
      <c r="AD8" s="12" t="str">
        <f>IFERROR(VLOOKUP($A8,'Liczyrzepa wiosna K'!$M$2:$S$4,7,0),"")</f>
        <v/>
      </c>
      <c r="AE8" s="12">
        <f>IFERROR(VLOOKUP($A8,'13 K'!$J$6:$P$10,7,0),"")</f>
        <v>49.478079331941537</v>
      </c>
      <c r="AF8" s="17"/>
      <c r="AG8" s="12" t="str">
        <f>IFERROR(VLOOKUP($A8,'Celestynów K'!$H$2:$N$3,7,0),"")</f>
        <v/>
      </c>
      <c r="AH8" s="12" t="str">
        <f>IFERROR(VLOOKUP($A8,'Komorów K'!$H$2:$N$3,7,0),"")</f>
        <v/>
      </c>
      <c r="AI8" s="12" t="str">
        <f>IFERROR(VLOOKUP($A8,'ITOrient K'!$P$3:$V$5,7,0),"")</f>
        <v/>
      </c>
      <c r="AJ8" s="12" t="str">
        <f>IFERROR(VLOOKUP($A8,'ŚJatka K'!$P$3:$V$7,7,0),"")</f>
        <v/>
      </c>
      <c r="AK8" s="12" t="str">
        <f>IFERROR(VLOOKUP($A8,'Sudecka Wyrypa K'!$N$4:$T$6,7,0),"")</f>
        <v/>
      </c>
      <c r="AL8" s="12" t="str">
        <f>IFERROR(VLOOKUP($A8,'Abentojra K'!$I$3:$O$8,7,0),"")</f>
        <v/>
      </c>
      <c r="AM8" s="12">
        <f>IFERROR(VLOOKUP($A8,'Mordownik K'!$M$3:$S$9,7,0),"")</f>
        <v>48.949579831932731</v>
      </c>
      <c r="AN8" s="53"/>
      <c r="AO8" s="17"/>
      <c r="AP8" s="12" t="str">
        <f>IFERROR(VLOOKUP($A8,'Jesienne 360 K'!$J$2:$P$3,7,0),"")</f>
        <v/>
      </c>
      <c r="AQ8" s="12" t="str">
        <f>IFERROR(VLOOKUP($A8,'Waligóra K'!$P$2:$V$11,7,0),"")</f>
        <v/>
      </c>
      <c r="AR8" s="12">
        <f>IFERROR(VLOOKUP($A8,'Jurajska Jatka K'!$L$3:$R$12,7,0),"")</f>
        <v>48.252688172043015</v>
      </c>
      <c r="AS8" s="12" t="str">
        <f>IFERROR(VLOOKUP($A8,'H56 TR100 K'!$AI$3:$AO$29,7,0),"")</f>
        <v/>
      </c>
      <c r="AT8" s="12" t="str">
        <f>IFERROR(VLOOKUP($A8,'Wawer K'!$H$2:$N$3,7,0),"")</f>
        <v/>
      </c>
      <c r="AU8" s="12" t="str">
        <f>IFERROR(VLOOKUP($A8,'Pazur K'!$AU$2:$BA$4,7,0),"")</f>
        <v/>
      </c>
      <c r="AV8" s="12" t="str">
        <f>IFERROR(VLOOKUP($A8,'Wilga K'!$L$3:$R$3,7,0),"")</f>
        <v/>
      </c>
      <c r="AW8" s="18"/>
      <c r="AX8" s="25">
        <f>MIN(COUNT(F8:S8)+MIN(COUNT(V8:AW8)/2,2),6)</f>
        <v>4.5</v>
      </c>
    </row>
    <row r="9" spans="1:50">
      <c r="A9">
        <v>128</v>
      </c>
      <c r="B9" s="21" t="str">
        <f>VLOOKUP($A9,id!$C:$H,6,0)</f>
        <v>Rychlik Anna</v>
      </c>
      <c r="C9" s="21" t="str">
        <f>VLOOKUP($A9,id!$C:$H,4,0)</f>
        <v>OrientAkcja</v>
      </c>
      <c r="D9" s="2">
        <f>IF(E8=E9,D8,ROW(B7))</f>
        <v>7</v>
      </c>
      <c r="E9" s="11">
        <f>LARGE(F9:U9,1)+LARGE(F9:U9,2)+IFERROR(LARGE(F9:U9,3),0)+IFERROR(LARGE(F9:U9,4),0)+IFERROR(LARGE(F9:U9,5),0)+IFERROR(LARGE(F9:U9,6),0)</f>
        <v>382.50804958541329</v>
      </c>
      <c r="F9" s="12"/>
      <c r="G9" s="12">
        <f>IFERROR(VLOOKUP($A9,'Liszkor K'!$BA$2:$BG$13,7,0),"")</f>
        <v>48.88103651354534</v>
      </c>
      <c r="H9" s="12" t="str">
        <f>IFERROR(VLOOKUP($A9,'H55 TR200 K'!$AT$3:$AZ$8,7,0),"")</f>
        <v/>
      </c>
      <c r="I9" s="12" t="str">
        <f>IFERROR(VLOOKUP($A9,'Dymno K'!$U$2:$AA$6,7,0),"")</f>
        <v/>
      </c>
      <c r="J9" s="12" t="str">
        <f>IFERROR(VLOOKUP($A9,'XIV RzK K'!$K$3:$Q$3,7,0),"")</f>
        <v/>
      </c>
      <c r="K9" s="12" t="str">
        <f>IFERROR(VLOOKUP($A9,'Tropy K'!$Q$4:$W$13,7,0),"")</f>
        <v/>
      </c>
      <c r="L9" s="12">
        <f>IFERROR(VLOOKUP($A9,'Grassor 300 K'!$CA$6:$CG$16,7,0),"")</f>
        <v>48.148148148148145</v>
      </c>
      <c r="M9" s="12">
        <f>IFERROR(VLOOKUP($A9,'BO K'!$Q$2:$W$8,7,0),"")</f>
        <v>73.91304347826086</v>
      </c>
      <c r="N9" s="12" t="str">
        <f>IFERROR(VLOOKUP($A9,'Konwalie K'!$M$3:$S$7,7,0),"")</f>
        <v/>
      </c>
      <c r="O9" s="12">
        <f>IFERROR(VLOOKUP($A9,'KoRnO K'!$AD$2:$AJ$13,7,0),"")</f>
        <v>83.381283480483859</v>
      </c>
      <c r="P9" s="12" t="str">
        <f>IFERROR(VLOOKUP($A9,'XVI Szago K'!$K$3:$Q$8,7,0),"")</f>
        <v/>
      </c>
      <c r="Q9" s="12" t="str">
        <f>IFERROR(VLOOKUP($A9,'H56 TR200 K'!$AT$3:$AZ$11,7,0),"")</f>
        <v/>
      </c>
      <c r="R9" s="12" t="str">
        <f>IFERROR(VLOOKUP($A9,'Azymut K'!$AO$6:$AU$9,7,0),"")</f>
        <v/>
      </c>
      <c r="S9" s="12" t="str">
        <f>IFERROR(VLOOKUP($A9,'NM 200 K'!$AI$6:$AO$10,7,0),"")</f>
        <v/>
      </c>
      <c r="T9" s="10">
        <f>IFERROR(LARGE(V9:AW9,1),0)+IFERROR(LARGE(V9:AW9,2),0)</f>
        <v>75.140439895739391</v>
      </c>
      <c r="U9" s="10">
        <f>IFERROR(LARGE(V9:AW9,3),0)+IFERROR(LARGE(V9:AW9,4),0)</f>
        <v>53.044098069235673</v>
      </c>
      <c r="V9" s="12"/>
      <c r="W9" s="12"/>
      <c r="X9" s="12"/>
      <c r="Y9" s="12" t="str">
        <f>IFERROR(VLOOKUP($A9,'Wiosenne 360 K'!$J$3:$P$4,7,0),"")</f>
        <v/>
      </c>
      <c r="Z9" s="12" t="str">
        <f>IFERROR(VLOOKUP($A9,'H55 TR100 K'!$AG$3:$AM$24,7,0),"")</f>
        <v/>
      </c>
      <c r="AA9" s="12">
        <f>IFERROR(VLOOKUP($A9,'Irokez K'!$EN$4:$ET$10,7,0),"")</f>
        <v>41.124260355029584</v>
      </c>
      <c r="AB9" s="12" t="str">
        <f>IFERROR(VLOOKUP($A9,'BO Wielkopolska K'!$Q$2:$W$6,7,0),"")</f>
        <v/>
      </c>
      <c r="AC9" s="12" t="str">
        <f>IFERROR(VLOOKUP($A9,'RW TR200 K'!$K$2:$Q$2,7,0),"")</f>
        <v/>
      </c>
      <c r="AD9" s="12" t="str">
        <f>IFERROR(VLOOKUP($A9,'Liczyrzepa wiosna K'!$M$2:$S$4,7,0),"")</f>
        <v/>
      </c>
      <c r="AE9" s="12">
        <f>IFERROR(VLOOKUP($A9,'13 K'!$J$6:$P$10,7,0),"")</f>
        <v>34.016179540709807</v>
      </c>
      <c r="AF9" s="17"/>
      <c r="AG9" s="12" t="str">
        <f>IFERROR(VLOOKUP($A9,'Celestynów K'!$H$2:$N$3,7,0),"")</f>
        <v/>
      </c>
      <c r="AH9" s="12" t="str">
        <f>IFERROR(VLOOKUP($A9,'Komorów K'!$H$2:$N$3,7,0),"")</f>
        <v/>
      </c>
      <c r="AI9" s="12" t="str">
        <f>IFERROR(VLOOKUP($A9,'ITOrient K'!$P$3:$V$5,7,0),"")</f>
        <v/>
      </c>
      <c r="AJ9" s="12" t="str">
        <f>IFERROR(VLOOKUP($A9,'ŚJatka K'!$P$3:$V$7,7,0),"")</f>
        <v/>
      </c>
      <c r="AK9" s="12" t="str">
        <f>IFERROR(VLOOKUP($A9,'Sudecka Wyrypa K'!$N$4:$T$6,7,0),"")</f>
        <v/>
      </c>
      <c r="AL9" s="12" t="str">
        <f>IFERROR(VLOOKUP($A9,'Abentojra K'!$I$3:$O$8,7,0),"")</f>
        <v/>
      </c>
      <c r="AM9" s="12" t="str">
        <f>IFERROR(VLOOKUP($A9,'Mordownik K'!$M$3:$S$9,7,0),"")</f>
        <v/>
      </c>
      <c r="AN9" s="53"/>
      <c r="AO9" s="17"/>
      <c r="AP9" s="12" t="str">
        <f>IFERROR(VLOOKUP($A9,'Jesienne 360 K'!$J$2:$P$3,7,0),"")</f>
        <v/>
      </c>
      <c r="AQ9" s="12">
        <f>IFERROR(VLOOKUP($A9,'Waligóra K'!$P$2:$V$11,7,0),"")</f>
        <v>31.252561475409799</v>
      </c>
      <c r="AR9" s="12">
        <f>IFERROR(VLOOKUP($A9,'Jurajska Jatka K'!$L$3:$R$12,7,0),"")</f>
        <v>21.791536593825878</v>
      </c>
      <c r="AS9" s="12" t="str">
        <f>IFERROR(VLOOKUP($A9,'H56 TR100 K'!$AI$3:$AO$29,7,0),"")</f>
        <v/>
      </c>
      <c r="AT9" s="12" t="str">
        <f>IFERROR(VLOOKUP($A9,'Wawer K'!$H$2:$N$3,7,0),"")</f>
        <v/>
      </c>
      <c r="AU9" s="12" t="str">
        <f>IFERROR(VLOOKUP($A9,'Pazur K'!$AU$2:$BA$4,7,0),"")</f>
        <v/>
      </c>
      <c r="AV9" s="12" t="str">
        <f>IFERROR(VLOOKUP($A9,'Wilga K'!$L$3:$R$3,7,0),"")</f>
        <v/>
      </c>
      <c r="AW9" s="18"/>
      <c r="AX9" s="25">
        <f>MIN(COUNT(F9:S9)+MIN(COUNT(V9:AW9)/2,2),6)</f>
        <v>6</v>
      </c>
    </row>
    <row r="10" spans="1:50">
      <c r="A10">
        <v>457</v>
      </c>
      <c r="B10" s="21" t="str">
        <f>VLOOKUP($A10,id!$C:$H,6,0)</f>
        <v>Brudło Basia</v>
      </c>
      <c r="C10" s="21" t="str">
        <f>VLOOKUP($A10,id!$C:$H,4,0)</f>
        <v>Ba-Bi</v>
      </c>
      <c r="D10" s="2">
        <f>IF(E9=E10,D9,ROW(B8))</f>
        <v>8</v>
      </c>
      <c r="E10" s="11">
        <f>LARGE(F10:U10,1)+LARGE(F10:U10,2)+IFERROR(LARGE(F10:U10,3),0)+IFERROR(LARGE(F10:U10,4),0)+IFERROR(LARGE(F10:U10,5),0)+IFERROR(LARGE(F10:U10,6),0)</f>
        <v>306.5761364672548</v>
      </c>
      <c r="F10" s="12"/>
      <c r="G10" s="12"/>
      <c r="H10" s="12"/>
      <c r="I10" s="12"/>
      <c r="J10" s="12"/>
      <c r="K10" s="12">
        <f>IFERROR(VLOOKUP($A10,'Tropy K'!$Q$4:$W$13,7,0),"")</f>
        <v>51.209537449749469</v>
      </c>
      <c r="L10" s="12">
        <f>IFERROR(VLOOKUP($A10,'Grassor 300 K'!$CA$6:$CG$16,7,0),"")</f>
        <v>24.444444444444443</v>
      </c>
      <c r="M10" s="12" t="str">
        <f>IFERROR(VLOOKUP($A10,'BO K'!$Q$2:$W$8,7,0),"")</f>
        <v/>
      </c>
      <c r="N10" s="12" t="str">
        <f>IFERROR(VLOOKUP($A10,'Konwalie K'!$M$3:$S$7,7,0),"")</f>
        <v/>
      </c>
      <c r="O10" s="12" t="str">
        <f>IFERROR(VLOOKUP($A10,'KoRnO K'!$AD$2:$AJ$13,7,0),"")</f>
        <v/>
      </c>
      <c r="P10" s="12">
        <f>IFERROR(VLOOKUP($A10,'XVI Szago K'!$K$3:$Q$8,7,0),"")</f>
        <v>55.71324092403578</v>
      </c>
      <c r="Q10" s="12" t="str">
        <f>IFERROR(VLOOKUP($A10,'H56 TR200 K'!$AT$3:$AZ$11,7,0),"")</f>
        <v/>
      </c>
      <c r="R10" s="12">
        <f>IFERROR(VLOOKUP($A10,'Azymut K'!$AO$6:$AU$9,7,0),"")</f>
        <v>75.208913649025078</v>
      </c>
      <c r="S10" s="12" t="str">
        <f>IFERROR(VLOOKUP($A10,'NM 200 K'!$AI$6:$AO$10,7,0),"")</f>
        <v/>
      </c>
      <c r="T10" s="10">
        <f>IFERROR(LARGE(V10:AW10,1),0)+IFERROR(LARGE(V10:AW10,2),0)</f>
        <v>100</v>
      </c>
      <c r="U10" s="10">
        <f>IFERROR(LARGE(V10:AW10,3),0)+IFERROR(LARGE(V10:AW10,4),0)</f>
        <v>0</v>
      </c>
      <c r="V10" s="12"/>
      <c r="W10" s="12"/>
      <c r="X10" s="12"/>
      <c r="Y10" s="12"/>
      <c r="Z10" s="12"/>
      <c r="AA10" s="12"/>
      <c r="AB10" s="12"/>
      <c r="AC10" s="12"/>
      <c r="AD10" s="12"/>
      <c r="AE10" s="12" t="str">
        <f>IFERROR(VLOOKUP($A10,'13 K'!$J$6:$P$10,7,0),"")</f>
        <v/>
      </c>
      <c r="AF10" s="17"/>
      <c r="AG10" s="12" t="str">
        <f>IFERROR(VLOOKUP($A10,'Celestynów K'!$H$2:$N$3,7,0),"")</f>
        <v/>
      </c>
      <c r="AH10" s="12" t="str">
        <f>IFERROR(VLOOKUP($A10,'Komorów K'!$H$2:$N$3,7,0),"")</f>
        <v/>
      </c>
      <c r="AI10" s="12" t="str">
        <f>IFERROR(VLOOKUP($A10,'ITOrient K'!$P$3:$V$5,7,0),"")</f>
        <v/>
      </c>
      <c r="AJ10" s="12" t="str">
        <f>IFERROR(VLOOKUP($A10,'ŚJatka K'!$P$3:$V$7,7,0),"")</f>
        <v/>
      </c>
      <c r="AK10" s="12" t="str">
        <f>IFERROR(VLOOKUP($A10,'Sudecka Wyrypa K'!$N$4:$T$6,7,0),"")</f>
        <v/>
      </c>
      <c r="AL10" s="12" t="str">
        <f>IFERROR(VLOOKUP($A10,'Abentojra K'!$I$3:$O$8,7,0),"")</f>
        <v/>
      </c>
      <c r="AM10" s="12" t="str">
        <f>IFERROR(VLOOKUP($A10,'Mordownik K'!$M$3:$S$9,7,0),"")</f>
        <v/>
      </c>
      <c r="AN10" s="53"/>
      <c r="AO10" s="17"/>
      <c r="AP10" s="12">
        <f>IFERROR(VLOOKUP($A10,'Jesienne 360 K'!$J$2:$P$3,7,0),"")</f>
        <v>50</v>
      </c>
      <c r="AQ10" s="12" t="str">
        <f>IFERROR(VLOOKUP($A10,'Waligóra K'!$P$2:$V$11,7,0),"")</f>
        <v/>
      </c>
      <c r="AR10" s="12" t="str">
        <f>IFERROR(VLOOKUP($A10,'Jurajska Jatka K'!$L$3:$R$12,7,0),"")</f>
        <v/>
      </c>
      <c r="AS10" s="12" t="str">
        <f>IFERROR(VLOOKUP($A10,'H56 TR100 K'!$AI$3:$AO$29,7,0),"")</f>
        <v/>
      </c>
      <c r="AT10" s="12">
        <f>IFERROR(VLOOKUP($A10,'Wawer K'!$H$2:$N$3,7,0),"")</f>
        <v>50</v>
      </c>
      <c r="AU10" s="12" t="str">
        <f>IFERROR(VLOOKUP($A10,'Pazur K'!$AU$2:$BA$4,7,0),"")</f>
        <v/>
      </c>
      <c r="AV10" s="12" t="str">
        <f>IFERROR(VLOOKUP($A10,'Wilga K'!$L$3:$R$3,7,0),"")</f>
        <v/>
      </c>
      <c r="AW10" s="18"/>
      <c r="AX10" s="25">
        <f>MIN(COUNT(F10:S10)+MIN(COUNT(V10:AW10)/2,2),6)</f>
        <v>5</v>
      </c>
    </row>
    <row r="11" spans="1:50">
      <c r="A11">
        <v>458</v>
      </c>
      <c r="B11" s="21" t="str">
        <f>VLOOKUP($A11,id!$C:$H,6,0)</f>
        <v>Pacowska-Brudło Ola</v>
      </c>
      <c r="C11" s="21" t="str">
        <f>VLOOKUP($A11,id!$C:$H,4,0)</f>
        <v>Ba-Bi</v>
      </c>
      <c r="D11" s="2">
        <f>IF(E10=E11,D10,ROW(B9))</f>
        <v>9</v>
      </c>
      <c r="E11" s="11">
        <f>LARGE(F11:U11,1)+LARGE(F11:U11,2)+IFERROR(LARGE(F11:U11,3),0)+IFERROR(LARGE(F11:U11,4),0)+IFERROR(LARGE(F11:U11,5),0)+IFERROR(LARGE(F11:U11,6),0)</f>
        <v>306.55411326948649</v>
      </c>
      <c r="F11" s="12"/>
      <c r="G11" s="12"/>
      <c r="H11" s="12"/>
      <c r="I11" s="12"/>
      <c r="J11" s="12"/>
      <c r="K11" s="12">
        <f>IFERROR(VLOOKUP($A11,'Tropy K'!$Q$4:$W$13,7,0),"")</f>
        <v>51.209537449749469</v>
      </c>
      <c r="L11" s="12">
        <f>IFERROR(VLOOKUP($A11,'Grassor 300 K'!$CA$6:$CG$16,7,0),"")</f>
        <v>24.444444444444443</v>
      </c>
      <c r="M11" s="12" t="str">
        <f>IFERROR(VLOOKUP($A11,'BO K'!$Q$2:$W$8,7,0),"")</f>
        <v/>
      </c>
      <c r="N11" s="12" t="str">
        <f>IFERROR(VLOOKUP($A11,'Konwalie K'!$M$3:$S$7,7,0),"")</f>
        <v/>
      </c>
      <c r="O11" s="12" t="str">
        <f>IFERROR(VLOOKUP($A11,'KoRnO K'!$AD$2:$AJ$13,7,0),"")</f>
        <v/>
      </c>
      <c r="P11" s="12">
        <f>IFERROR(VLOOKUP($A11,'XVI Szago K'!$K$3:$Q$8,7,0),"")</f>
        <v>55.71324092403578</v>
      </c>
      <c r="Q11" s="12" t="str">
        <f>IFERROR(VLOOKUP($A11,'H56 TR200 K'!$AT$3:$AZ$11,7,0),"")</f>
        <v/>
      </c>
      <c r="R11" s="12">
        <f>IFERROR(VLOOKUP($A11,'Azymut K'!$AO$6:$AU$9,7,0),"")</f>
        <v>75.208913649025078</v>
      </c>
      <c r="S11" s="12" t="str">
        <f>IFERROR(VLOOKUP($A11,'NM 200 K'!$AI$6:$AO$10,7,0),"")</f>
        <v/>
      </c>
      <c r="T11" s="10">
        <f>IFERROR(LARGE(V11:AW11,1),0)+IFERROR(LARGE(V11:AW11,2),0)</f>
        <v>99.977976802231694</v>
      </c>
      <c r="U11" s="10">
        <f>IFERROR(LARGE(V11:AW11,3),0)+IFERROR(LARGE(V11:AW11,4),0)</f>
        <v>0</v>
      </c>
      <c r="V11" s="12"/>
      <c r="W11" s="12"/>
      <c r="X11" s="12"/>
      <c r="Y11" s="12"/>
      <c r="Z11" s="12"/>
      <c r="AA11" s="12"/>
      <c r="AB11" s="12"/>
      <c r="AC11" s="12"/>
      <c r="AD11" s="12"/>
      <c r="AE11" s="12" t="str">
        <f>IFERROR(VLOOKUP($A11,'13 K'!$J$6:$P$10,7,0),"")</f>
        <v/>
      </c>
      <c r="AF11" s="17"/>
      <c r="AG11" s="12" t="str">
        <f>IFERROR(VLOOKUP($A11,'Celestynów K'!$H$2:$N$3,7,0),"")</f>
        <v/>
      </c>
      <c r="AH11" s="12" t="str">
        <f>IFERROR(VLOOKUP($A11,'Komorów K'!$H$2:$N$3,7,0),"")</f>
        <v/>
      </c>
      <c r="AI11" s="12" t="str">
        <f>IFERROR(VLOOKUP($A11,'ITOrient K'!$P$3:$V$5,7,0),"")</f>
        <v/>
      </c>
      <c r="AJ11" s="12" t="str">
        <f>IFERROR(VLOOKUP($A11,'ŚJatka K'!$P$3:$V$7,7,0),"")</f>
        <v/>
      </c>
      <c r="AK11" s="12" t="str">
        <f>IFERROR(VLOOKUP($A11,'Sudecka Wyrypa K'!$N$4:$T$6,7,0),"")</f>
        <v/>
      </c>
      <c r="AL11" s="12" t="str">
        <f>IFERROR(VLOOKUP($A11,'Abentojra K'!$I$3:$O$8,7,0),"")</f>
        <v/>
      </c>
      <c r="AM11" s="12" t="str">
        <f>IFERROR(VLOOKUP($A11,'Mordownik K'!$M$3:$S$9,7,0),"")</f>
        <v/>
      </c>
      <c r="AN11" s="53"/>
      <c r="AO11" s="17"/>
      <c r="AP11" s="12">
        <f>IFERROR(VLOOKUP($A11,'Jesienne 360 K'!$J$2:$P$3,7,0),"")</f>
        <v>49.977976802231687</v>
      </c>
      <c r="AQ11" s="12" t="str">
        <f>IFERROR(VLOOKUP($A11,'Waligóra K'!$P$2:$V$11,7,0),"")</f>
        <v/>
      </c>
      <c r="AR11" s="12" t="str">
        <f>IFERROR(VLOOKUP($A11,'Jurajska Jatka K'!$L$3:$R$12,7,0),"")</f>
        <v/>
      </c>
      <c r="AS11" s="12" t="str">
        <f>IFERROR(VLOOKUP($A11,'H56 TR100 K'!$AI$3:$AO$29,7,0),"")</f>
        <v/>
      </c>
      <c r="AT11" s="12">
        <f>IFERROR(VLOOKUP($A11,'Wawer K'!$H$2:$N$3,7,0),"")</f>
        <v>50</v>
      </c>
      <c r="AU11" s="12" t="str">
        <f>IFERROR(VLOOKUP($A11,'Pazur K'!$AU$2:$BA$4,7,0),"")</f>
        <v/>
      </c>
      <c r="AV11" s="12" t="str">
        <f>IFERROR(VLOOKUP($A11,'Wilga K'!$L$3:$R$3,7,0),"")</f>
        <v/>
      </c>
      <c r="AW11" s="18"/>
      <c r="AX11" s="25">
        <f>MIN(COUNT(F11:S11)+MIN(COUNT(V11:AW11)/2,2),6)</f>
        <v>5</v>
      </c>
    </row>
    <row r="12" spans="1:50">
      <c r="A12">
        <v>421</v>
      </c>
      <c r="B12" s="21" t="str">
        <f>VLOOKUP($A12,id!$C:$H,6,0)</f>
        <v>Nowińska Renata</v>
      </c>
      <c r="C12" s="21">
        <f>VLOOKUP($A12,id!$C:$H,4,0)</f>
        <v>0</v>
      </c>
      <c r="D12" s="2">
        <f>IF(E11=E12,D11,ROW(B10))</f>
        <v>10</v>
      </c>
      <c r="E12" s="11">
        <f>LARGE(F12:U12,1)+LARGE(F12:U12,2)+IFERROR(LARGE(F12:U12,3),0)+IFERROR(LARGE(F12:U12,4),0)+IFERROR(LARGE(F12:U12,5),0)+IFERROR(LARGE(F12:U12,6),0)</f>
        <v>272.4266766075728</v>
      </c>
      <c r="F12" s="12"/>
      <c r="G12" s="12"/>
      <c r="H12" s="12"/>
      <c r="I12" s="12"/>
      <c r="J12" s="12"/>
      <c r="K12" s="12" t="str">
        <f>IFERROR(VLOOKUP($A12,'Tropy K'!$Q$4:$W$13,7,0),"")</f>
        <v/>
      </c>
      <c r="L12" s="12" t="str">
        <f>IFERROR(VLOOKUP($A12,'Grassor 300 K'!$CA$6:$CG$16,7,0),"")</f>
        <v/>
      </c>
      <c r="M12" s="12">
        <f>IFERROR(VLOOKUP($A12,'BO K'!$Q$2:$W$8,7,0),"")</f>
        <v>73.91304347826086</v>
      </c>
      <c r="N12" s="12" t="str">
        <f>IFERROR(VLOOKUP($A12,'Konwalie K'!$M$3:$S$7,7,0),"")</f>
        <v/>
      </c>
      <c r="O12" s="12">
        <f>IFERROR(VLOOKUP($A12,'KoRnO K'!$AD$2:$AJ$13,7,0),"")</f>
        <v>83.387774148390108</v>
      </c>
      <c r="P12" s="12" t="str">
        <f>IFERROR(VLOOKUP($A12,'XVI Szago K'!$K$3:$Q$8,7,0),"")</f>
        <v/>
      </c>
      <c r="Q12" s="12" t="str">
        <f>IFERROR(VLOOKUP($A12,'H56 TR200 K'!$AT$3:$AZ$11,7,0),"")</f>
        <v/>
      </c>
      <c r="R12" s="12" t="str">
        <f>IFERROR(VLOOKUP($A12,'Azymut K'!$AO$6:$AU$9,7,0),"")</f>
        <v/>
      </c>
      <c r="S12" s="12" t="str">
        <f>IFERROR(VLOOKUP($A12,'NM 200 K'!$AI$6:$AO$10,7,0),"")</f>
        <v/>
      </c>
      <c r="T12" s="10">
        <f>IFERROR(LARGE(V12:AW12,1),0)+IFERROR(LARGE(V12:AW12,2),0)</f>
        <v>83.873297505512028</v>
      </c>
      <c r="U12" s="10">
        <f>IFERROR(LARGE(V12:AW12,3),0)+IFERROR(LARGE(V12:AW12,4),0)</f>
        <v>31.252561475409799</v>
      </c>
      <c r="V12" s="12"/>
      <c r="W12" s="12"/>
      <c r="X12" s="12"/>
      <c r="Y12" s="12"/>
      <c r="Z12" s="12"/>
      <c r="AA12" s="12"/>
      <c r="AB12" s="12"/>
      <c r="AC12" s="12"/>
      <c r="AD12" s="12"/>
      <c r="AE12" s="12">
        <f>IFERROR(VLOOKUP($A12,'13 K'!$J$6:$P$10,7,0),"")</f>
        <v>34.016179540709807</v>
      </c>
      <c r="AF12" s="17"/>
      <c r="AG12" s="12" t="str">
        <f>IFERROR(VLOOKUP($A12,'Celestynów K'!$H$2:$N$3,7,0),"")</f>
        <v/>
      </c>
      <c r="AH12" s="12" t="str">
        <f>IFERROR(VLOOKUP($A12,'Komorów K'!$H$2:$N$3,7,0),"")</f>
        <v/>
      </c>
      <c r="AI12" s="12">
        <f>IFERROR(VLOOKUP($A12,'ITOrient K'!$P$3:$V$5,7,0),"")</f>
        <v>49.857117964802228</v>
      </c>
      <c r="AJ12" s="12" t="str">
        <f>IFERROR(VLOOKUP($A12,'ŚJatka K'!$P$3:$V$7,7,0),"")</f>
        <v/>
      </c>
      <c r="AK12" s="12" t="str">
        <f>IFERROR(VLOOKUP($A12,'Sudecka Wyrypa K'!$N$4:$T$6,7,0),"")</f>
        <v/>
      </c>
      <c r="AL12" s="12" t="str">
        <f>IFERROR(VLOOKUP($A12,'Abentojra K'!$I$3:$O$8,7,0),"")</f>
        <v/>
      </c>
      <c r="AM12" s="12" t="str">
        <f>IFERROR(VLOOKUP($A12,'Mordownik K'!$M$3:$S$9,7,0),"")</f>
        <v/>
      </c>
      <c r="AN12" s="53"/>
      <c r="AO12" s="17"/>
      <c r="AP12" s="12" t="str">
        <f>IFERROR(VLOOKUP($A12,'Jesienne 360 K'!$J$2:$P$3,7,0),"")</f>
        <v/>
      </c>
      <c r="AQ12" s="12">
        <f>IFERROR(VLOOKUP($A12,'Waligóra K'!$P$2:$V$11,7,0),"")</f>
        <v>31.252561475409799</v>
      </c>
      <c r="AR12" s="12" t="str">
        <f>IFERROR(VLOOKUP($A12,'Jurajska Jatka K'!$L$3:$R$12,7,0),"")</f>
        <v/>
      </c>
      <c r="AS12" s="12" t="str">
        <f>IFERROR(VLOOKUP($A12,'H56 TR100 K'!$AI$3:$AO$29,7,0),"")</f>
        <v/>
      </c>
      <c r="AT12" s="12" t="str">
        <f>IFERROR(VLOOKUP($A12,'Wawer K'!$H$2:$N$3,7,0),"")</f>
        <v/>
      </c>
      <c r="AU12" s="12" t="str">
        <f>IFERROR(VLOOKUP($A12,'Pazur K'!$AU$2:$BA$4,7,0),"")</f>
        <v/>
      </c>
      <c r="AV12" s="12" t="str">
        <f>IFERROR(VLOOKUP($A12,'Wilga K'!$L$3:$R$3,7,0),"")</f>
        <v/>
      </c>
      <c r="AW12" s="18"/>
      <c r="AX12" s="25">
        <f>MIN(COUNT(F12:S12)+MIN(COUNT(V12:AW12)/2,2),6)</f>
        <v>3.5</v>
      </c>
    </row>
    <row r="13" spans="1:50">
      <c r="A13">
        <v>381</v>
      </c>
      <c r="B13" s="21" t="str">
        <f>VLOOKUP($A13,id!$C:$H,6,0)</f>
        <v>Nieduziak Angelika</v>
      </c>
      <c r="C13" s="21">
        <f>VLOOKUP($A13,id!$C:$H,4,0)</f>
        <v>0</v>
      </c>
      <c r="D13" s="2">
        <f>IF(E12=E13,D12,ROW(B11))</f>
        <v>11</v>
      </c>
      <c r="E13" s="11">
        <f>LARGE(F13:U13,1)+LARGE(F13:U13,2)+IFERROR(LARGE(F13:U13,3),0)+IFERROR(LARGE(F13:U13,4),0)+IFERROR(LARGE(F13:U13,5),0)+IFERROR(LARGE(F13:U13,6),0)</f>
        <v>262.33962236430636</v>
      </c>
      <c r="F13" s="12"/>
      <c r="G13" s="12"/>
      <c r="H13" s="12" t="str">
        <f>IFERROR(VLOOKUP($A13,'H55 TR200 K'!$AT$3:$AZ$8,7,0),"")</f>
        <v/>
      </c>
      <c r="I13" s="12" t="str">
        <f>IFERROR(VLOOKUP($A13,'Dymno K'!$U$2:$AA$6,7,0),"")</f>
        <v/>
      </c>
      <c r="J13" s="12" t="str">
        <f>IFERROR(VLOOKUP($A13,'XIV RzK K'!$K$3:$Q$3,7,0),"")</f>
        <v/>
      </c>
      <c r="K13" s="12" t="str">
        <f>IFERROR(VLOOKUP($A13,'Tropy K'!$Q$4:$W$13,7,0),"")</f>
        <v/>
      </c>
      <c r="L13" s="12" t="str">
        <f>IFERROR(VLOOKUP($A13,'Grassor 300 K'!$CA$6:$CG$16,7,0),"")</f>
        <v/>
      </c>
      <c r="M13" s="12" t="str">
        <f>IFERROR(VLOOKUP($A13,'BO K'!$Q$2:$W$8,7,0),"")</f>
        <v/>
      </c>
      <c r="N13" s="12" t="str">
        <f>IFERROR(VLOOKUP($A13,'Konwalie K'!$M$3:$S$7,7,0),"")</f>
        <v/>
      </c>
      <c r="O13" s="12">
        <f>IFERROR(VLOOKUP($A13,'KoRnO K'!$AD$2:$AJ$13,7,0),"")</f>
        <v>99.860009332711158</v>
      </c>
      <c r="P13" s="12" t="str">
        <f>IFERROR(VLOOKUP($A13,'XVI Szago K'!$K$3:$Q$8,7,0),"")</f>
        <v/>
      </c>
      <c r="Q13" s="12" t="str">
        <f>IFERROR(VLOOKUP($A13,'H56 TR200 K'!$AT$3:$AZ$11,7,0),"")</f>
        <v/>
      </c>
      <c r="R13" s="12" t="str">
        <f>IFERROR(VLOOKUP($A13,'Azymut K'!$AO$6:$AU$9,7,0),"")</f>
        <v/>
      </c>
      <c r="S13" s="12" t="str">
        <f>IFERROR(VLOOKUP($A13,'NM 200 K'!$AI$6:$AO$10,7,0),"")</f>
        <v/>
      </c>
      <c r="T13" s="10">
        <f>IFERROR(LARGE(V13:AW13,1),0)+IFERROR(LARGE(V13:AW13,2),0)</f>
        <v>85.181864754098314</v>
      </c>
      <c r="U13" s="10">
        <f>IFERROR(LARGE(V13:AW13,3),0)+IFERROR(LARGE(V13:AW13,4),0)</f>
        <v>77.297748277496936</v>
      </c>
      <c r="V13" s="12"/>
      <c r="W13" s="12"/>
      <c r="X13" s="12"/>
      <c r="Y13" s="12"/>
      <c r="Z13" s="12" t="str">
        <f>IFERROR(VLOOKUP($A13,'H55 TR100 K'!$AG$3:$AM$24,7,0),"")</f>
        <v/>
      </c>
      <c r="AA13" s="12">
        <f>IFERROR(VLOOKUP($A13,'Irokez K'!$EN$4:$ET$10,7,0),"")</f>
        <v>39.940828402366861</v>
      </c>
      <c r="AB13" s="12" t="str">
        <f>IFERROR(VLOOKUP($A13,'BO Wielkopolska K'!$Q$2:$W$6,7,0),"")</f>
        <v/>
      </c>
      <c r="AC13" s="12" t="str">
        <f>IFERROR(VLOOKUP($A13,'RW TR200 K'!$K$2:$Q$2,7,0),"")</f>
        <v/>
      </c>
      <c r="AD13" s="12" t="str">
        <f>IFERROR(VLOOKUP($A13,'Liczyrzepa wiosna K'!$M$2:$S$4,7,0),"")</f>
        <v/>
      </c>
      <c r="AE13" s="12" t="str">
        <f>IFERROR(VLOOKUP($A13,'13 K'!$J$6:$P$10,7,0),"")</f>
        <v/>
      </c>
      <c r="AF13" s="17"/>
      <c r="AG13" s="12" t="str">
        <f>IFERROR(VLOOKUP($A13,'Celestynów K'!$H$2:$N$3,7,0),"")</f>
        <v/>
      </c>
      <c r="AH13" s="12" t="str">
        <f>IFERROR(VLOOKUP($A13,'Komorów K'!$H$2:$N$3,7,0),"")</f>
        <v/>
      </c>
      <c r="AI13" s="12" t="str">
        <f>IFERROR(VLOOKUP($A13,'ITOrient K'!$P$3:$V$5,7,0),"")</f>
        <v/>
      </c>
      <c r="AJ13" s="12">
        <f>IFERROR(VLOOKUP($A13,'ŚJatka K'!$P$3:$V$7,7,0),"")</f>
        <v>45</v>
      </c>
      <c r="AK13" s="12" t="str">
        <f>IFERROR(VLOOKUP($A13,'Sudecka Wyrypa K'!$N$4:$T$6,7,0),"")</f>
        <v/>
      </c>
      <c r="AL13" s="12" t="str">
        <f>IFERROR(VLOOKUP($A13,'Abentojra K'!$I$3:$O$8,7,0),"")</f>
        <v/>
      </c>
      <c r="AM13" s="12" t="str">
        <f>IFERROR(VLOOKUP($A13,'Mordownik K'!$M$3:$S$9,7,0),"")</f>
        <v/>
      </c>
      <c r="AN13" s="53"/>
      <c r="AO13" s="17"/>
      <c r="AP13" s="12" t="str">
        <f>IFERROR(VLOOKUP($A13,'Jesienne 360 K'!$J$2:$P$3,7,0),"")</f>
        <v/>
      </c>
      <c r="AQ13" s="12">
        <f>IFERROR(VLOOKUP($A13,'Waligóra K'!$P$2:$V$11,7,0),"")</f>
        <v>40.181864754098314</v>
      </c>
      <c r="AR13" s="12">
        <f>IFERROR(VLOOKUP($A13,'Jurajska Jatka K'!$L$3:$R$12,7,0),"")</f>
        <v>37.356919875130082</v>
      </c>
      <c r="AS13" s="12" t="str">
        <f>IFERROR(VLOOKUP($A13,'H56 TR100 K'!$AI$3:$AO$29,7,0),"")</f>
        <v/>
      </c>
      <c r="AT13" s="12" t="str">
        <f>IFERROR(VLOOKUP($A13,'Wawer K'!$H$2:$N$3,7,0),"")</f>
        <v/>
      </c>
      <c r="AU13" s="12" t="str">
        <f>IFERROR(VLOOKUP($A13,'Pazur K'!$AU$2:$BA$4,7,0),"")</f>
        <v/>
      </c>
      <c r="AV13" s="12" t="str">
        <f>IFERROR(VLOOKUP($A13,'Wilga K'!$L$3:$R$3,7,0),"")</f>
        <v/>
      </c>
      <c r="AW13" s="18"/>
      <c r="AX13" s="25">
        <f>MIN(COUNT(F13:S13)+MIN(COUNT(V13:AW13)/2,2),6)</f>
        <v>3</v>
      </c>
    </row>
    <row r="14" spans="1:50">
      <c r="A14">
        <v>86</v>
      </c>
      <c r="B14" s="21" t="str">
        <f>VLOOKUP($A14,id!$C:$H,6,0)</f>
        <v>Pokora Katarzyna</v>
      </c>
      <c r="C14" s="21">
        <f>VLOOKUP($A14,id!$C:$H,4,0)</f>
        <v>0</v>
      </c>
      <c r="D14" s="2">
        <f>IF(E13=E14,D13,ROW(B12))</f>
        <v>12</v>
      </c>
      <c r="E14" s="11">
        <f>LARGE(F14:U14,1)+LARGE(F14:U14,2)+IFERROR(LARGE(F14:U14,3),0)+IFERROR(LARGE(F14:U14,4),0)+IFERROR(LARGE(F14:U14,5),0)+IFERROR(LARGE(F14:U14,6),0)</f>
        <v>259.36111050988899</v>
      </c>
      <c r="F14" s="12"/>
      <c r="G14" s="12">
        <f>IFERROR(VLOOKUP($A14,'Liszkor K'!$BA$2:$BG$13,7,0),"")</f>
        <v>67.726737338044757</v>
      </c>
      <c r="H14" s="12" t="str">
        <f>IFERROR(VLOOKUP($A14,'H55 TR200 K'!$AT$3:$AZ$8,7,0),"")</f>
        <v/>
      </c>
      <c r="I14" s="12" t="str">
        <f>IFERROR(VLOOKUP($A14,'Dymno K'!$U$2:$AA$6,7,0),"")</f>
        <v/>
      </c>
      <c r="J14" s="12" t="str">
        <f>IFERROR(VLOOKUP($A14,'XIV RzK K'!$K$3:$Q$3,7,0),"")</f>
        <v/>
      </c>
      <c r="K14" s="12" t="str">
        <f>IFERROR(VLOOKUP($A14,'Tropy K'!$Q$4:$W$13,7,0),"")</f>
        <v/>
      </c>
      <c r="L14" s="12">
        <f>IFERROR(VLOOKUP($A14,'Grassor 300 K'!$CA$6:$CG$16,7,0),"")</f>
        <v>51.629629629629626</v>
      </c>
      <c r="M14" s="12" t="str">
        <f>IFERROR(VLOOKUP($A14,'BO K'!$Q$2:$W$8,7,0),"")</f>
        <v/>
      </c>
      <c r="N14" s="12" t="str">
        <f>IFERROR(VLOOKUP($A14,'Konwalie K'!$M$3:$S$7,7,0),"")</f>
        <v/>
      </c>
      <c r="O14" s="12" t="str">
        <f>IFERROR(VLOOKUP($A14,'KoRnO K'!$AD$2:$AJ$13,7,0),"")</f>
        <v/>
      </c>
      <c r="P14" s="12" t="str">
        <f>IFERROR(VLOOKUP($A14,'XVI Szago K'!$K$3:$Q$8,7,0),"")</f>
        <v/>
      </c>
      <c r="Q14" s="12" t="str">
        <f>IFERROR(VLOOKUP($A14,'H56 TR200 K'!$AT$3:$AZ$11,7,0),"")</f>
        <v/>
      </c>
      <c r="R14" s="12" t="str">
        <f>IFERROR(VLOOKUP($A14,'Azymut K'!$AO$6:$AU$9,7,0),"")</f>
        <v/>
      </c>
      <c r="S14" s="12" t="str">
        <f>IFERROR(VLOOKUP($A14,'NM 200 K'!$AI$6:$AO$10,7,0),"")</f>
        <v/>
      </c>
      <c r="T14" s="10">
        <f>IFERROR(LARGE(V14:AW14,1),0)+IFERROR(LARGE(V14:AW14,2),0)</f>
        <v>90.141463301043174</v>
      </c>
      <c r="U14" s="10">
        <f>IFERROR(LARGE(V14:AW14,3),0)+IFERROR(LARGE(V14:AW14,4),0)</f>
        <v>49.863280241171438</v>
      </c>
      <c r="V14" s="12"/>
      <c r="W14" s="12">
        <f>IFERROR(VLOOKUP($A14,'Róża K'!$L$2:$R$9,7,0),"")</f>
        <v>10.046728971962617</v>
      </c>
      <c r="X14" s="12" t="str">
        <f>IFERROR(VLOOKUP($A14,'XV Szago K'!$I$2:$O$2,7,0),"")</f>
        <v/>
      </c>
      <c r="Y14" s="12" t="str">
        <f>IFERROR(VLOOKUP($A14,'Wiosenne 360 K'!$J$3:$P$4,7,0),"")</f>
        <v/>
      </c>
      <c r="Z14" s="12">
        <f>IFERROR(VLOOKUP($A14,'H55 TR100 K'!$AG$3:$AM$24,7,0),"")</f>
        <v>39.816551269208823</v>
      </c>
      <c r="AA14" s="12" t="str">
        <f>IFERROR(VLOOKUP($A14,'Irokez K'!$EN$4:$ET$10,7,0),"")</f>
        <v/>
      </c>
      <c r="AB14" s="12" t="str">
        <f>IFERROR(VLOOKUP($A14,'BO Wielkopolska K'!$Q$2:$W$6,7,0),"")</f>
        <v/>
      </c>
      <c r="AC14" s="12" t="str">
        <f>IFERROR(VLOOKUP($A14,'RW TR200 K'!$K$2:$Q$2,7,0),"")</f>
        <v/>
      </c>
      <c r="AD14" s="12" t="str">
        <f>IFERROR(VLOOKUP($A14,'Liczyrzepa wiosna K'!$M$2:$S$4,7,0),"")</f>
        <v/>
      </c>
      <c r="AE14" s="12" t="str">
        <f>IFERROR(VLOOKUP($A14,'13 K'!$J$6:$P$10,7,0),"")</f>
        <v/>
      </c>
      <c r="AF14" s="17"/>
      <c r="AG14" s="12" t="str">
        <f>IFERROR(VLOOKUP($A14,'Celestynów K'!$H$2:$N$3,7,0),"")</f>
        <v/>
      </c>
      <c r="AH14" s="12" t="str">
        <f>IFERROR(VLOOKUP($A14,'Komorów K'!$H$2:$N$3,7,0),"")</f>
        <v/>
      </c>
      <c r="AI14" s="12" t="str">
        <f>IFERROR(VLOOKUP($A14,'ITOrient K'!$P$3:$V$5,7,0),"")</f>
        <v/>
      </c>
      <c r="AJ14" s="12" t="str">
        <f>IFERROR(VLOOKUP($A14,'ŚJatka K'!$P$3:$V$7,7,0),"")</f>
        <v/>
      </c>
      <c r="AK14" s="12">
        <f>IFERROR(VLOOKUP($A14,'Sudecka Wyrypa K'!$N$4:$T$6,7,0),"")</f>
        <v>47.727272727272727</v>
      </c>
      <c r="AL14" s="12" t="str">
        <f>IFERROR(VLOOKUP($A14,'Abentojra K'!$I$3:$O$8,7,0),"")</f>
        <v/>
      </c>
      <c r="AM14" s="12" t="str">
        <f>IFERROR(VLOOKUP($A14,'Mordownik K'!$M$3:$S$9,7,0),"")</f>
        <v/>
      </c>
      <c r="AN14" s="53"/>
      <c r="AO14" s="17"/>
      <c r="AP14" s="12" t="str">
        <f>IFERROR(VLOOKUP($A14,'Jesienne 360 K'!$J$2:$P$3,7,0),"")</f>
        <v/>
      </c>
      <c r="AQ14" s="12">
        <f>IFERROR(VLOOKUP($A14,'Waligóra K'!$P$2:$V$11,7,0),"")</f>
        <v>42.414190573770448</v>
      </c>
      <c r="AR14" s="12" t="str">
        <f>IFERROR(VLOOKUP($A14,'Jurajska Jatka K'!$L$3:$R$12,7,0),"")</f>
        <v/>
      </c>
      <c r="AS14" s="12" t="str">
        <f>IFERROR(VLOOKUP($A14,'H56 TR100 K'!$AI$3:$AO$29,7,0),"")</f>
        <v/>
      </c>
      <c r="AT14" s="12" t="str">
        <f>IFERROR(VLOOKUP($A14,'Wawer K'!$H$2:$N$3,7,0),"")</f>
        <v/>
      </c>
      <c r="AU14" s="12" t="str">
        <f>IFERROR(VLOOKUP($A14,'Pazur K'!$AU$2:$BA$4,7,0),"")</f>
        <v/>
      </c>
      <c r="AV14" s="12" t="str">
        <f>IFERROR(VLOOKUP($A14,'Wilga K'!$L$3:$R$3,7,0),"")</f>
        <v/>
      </c>
      <c r="AW14" s="18"/>
      <c r="AX14" s="25">
        <f>MIN(COUNT(F14:S14)+MIN(COUNT(V14:AW14)/2,2),6)</f>
        <v>4</v>
      </c>
    </row>
    <row r="15" spans="1:50">
      <c r="A15">
        <v>84</v>
      </c>
      <c r="B15" s="21" t="str">
        <f>VLOOKUP($A15,id!$C:$H,6,0)</f>
        <v>Konieczna Krystyna</v>
      </c>
      <c r="C15" s="21" t="str">
        <f>VLOOKUP($A15,id!$C:$H,4,0)</f>
        <v>Grupa Rowerowa Lipka</v>
      </c>
      <c r="D15" s="2">
        <f>IF(E14=E15,D14,ROW(B13))</f>
        <v>13</v>
      </c>
      <c r="E15" s="11">
        <f>LARGE(F15:U15,1)+LARGE(F15:U15,2)+IFERROR(LARGE(F15:U15,3),0)+IFERROR(LARGE(F15:U15,4),0)+IFERROR(LARGE(F15:U15,5),0)+IFERROR(LARGE(F15:U15,6),0)</f>
        <v>258.25008884332379</v>
      </c>
      <c r="F15" s="12"/>
      <c r="G15" s="12" t="str">
        <f>IFERROR(VLOOKUP($A15,'Liszkor K'!$BA$2:$BG$13,7,0),"")</f>
        <v/>
      </c>
      <c r="H15" s="12" t="str">
        <f>IFERROR(VLOOKUP($A15,'H55 TR200 K'!$AT$3:$AZ$8,7,0),"")</f>
        <v/>
      </c>
      <c r="I15" s="12" t="str">
        <f>IFERROR(VLOOKUP($A15,'Dymno K'!$U$2:$AA$6,7,0),"")</f>
        <v/>
      </c>
      <c r="J15" s="12" t="str">
        <f>IFERROR(VLOOKUP($A15,'XIV RzK K'!$K$3:$Q$3,7,0),"")</f>
        <v/>
      </c>
      <c r="K15" s="12" t="str">
        <f>IFERROR(VLOOKUP($A15,'Tropy K'!$Q$4:$W$13,7,0),"")</f>
        <v/>
      </c>
      <c r="L15" s="12" t="str">
        <f>IFERROR(VLOOKUP($A15,'Grassor 300 K'!$CA$6:$CG$16,7,0),"")</f>
        <v/>
      </c>
      <c r="M15" s="12" t="str">
        <f>IFERROR(VLOOKUP($A15,'BO K'!$Q$2:$W$8,7,0),"")</f>
        <v/>
      </c>
      <c r="N15" s="12">
        <f>IFERROR(VLOOKUP($A15,'Konwalie K'!$M$3:$S$7,7,0),"")</f>
        <v>61.876459350456372</v>
      </c>
      <c r="O15" s="12" t="str">
        <f>IFERROR(VLOOKUP($A15,'KoRnO K'!$AD$2:$AJ$13,7,0),"")</f>
        <v/>
      </c>
      <c r="P15" s="12">
        <f>IFERROR(VLOOKUP($A15,'XVI Szago K'!$K$3:$Q$8,7,0),"")</f>
        <v>55.882352941176471</v>
      </c>
      <c r="Q15" s="12" t="str">
        <f>IFERROR(VLOOKUP($A15,'H56 TR200 K'!$AT$3:$AZ$11,7,0),"")</f>
        <v/>
      </c>
      <c r="R15" s="12" t="str">
        <f>IFERROR(VLOOKUP($A15,'Azymut K'!$AO$6:$AU$9,7,0),"")</f>
        <v/>
      </c>
      <c r="S15" s="12" t="str">
        <f>IFERROR(VLOOKUP($A15,'NM 200 K'!$AI$6:$AO$10,7,0),"")</f>
        <v/>
      </c>
      <c r="T15" s="10">
        <f>IFERROR(LARGE(V15:AW15,1),0)+IFERROR(LARGE(V15:AW15,2),0)</f>
        <v>95.631463467578826</v>
      </c>
      <c r="U15" s="10">
        <f>IFERROR(LARGE(V15:AW15,3),0)+IFERROR(LARGE(V15:AW15,4),0)</f>
        <v>44.859813084112147</v>
      </c>
      <c r="V15" s="12"/>
      <c r="W15" s="12">
        <f>IFERROR(VLOOKUP($A15,'Róża K'!$L$2:$R$9,7,0),"")</f>
        <v>44.859813084112147</v>
      </c>
      <c r="X15" s="12" t="str">
        <f>IFERROR(VLOOKUP($A15,'XV Szago K'!$I$2:$O$2,7,0),"")</f>
        <v/>
      </c>
      <c r="Y15" s="12" t="str">
        <f>IFERROR(VLOOKUP($A15,'Wiosenne 360 K'!$J$3:$P$4,7,0),"")</f>
        <v/>
      </c>
      <c r="Z15" s="12">
        <f>IFERROR(VLOOKUP($A15,'H55 TR100 K'!$AG$3:$AM$24,7,0),"")</f>
        <v>45.642235018374379</v>
      </c>
      <c r="AA15" s="12" t="str">
        <f>IFERROR(VLOOKUP($A15,'Irokez K'!$EN$4:$ET$10,7,0),"")</f>
        <v/>
      </c>
      <c r="AB15" s="12" t="str">
        <f>IFERROR(VLOOKUP($A15,'BO Wielkopolska K'!$Q$2:$W$6,7,0),"")</f>
        <v/>
      </c>
      <c r="AC15" s="12" t="str">
        <f>IFERROR(VLOOKUP($A15,'RW TR200 K'!$K$2:$Q$2,7,0),"")</f>
        <v/>
      </c>
      <c r="AD15" s="12" t="str">
        <f>IFERROR(VLOOKUP($A15,'Liczyrzepa wiosna K'!$M$2:$S$4,7,0),"")</f>
        <v/>
      </c>
      <c r="AE15" s="12" t="str">
        <f>IFERROR(VLOOKUP($A15,'13 K'!$J$6:$P$10,7,0),"")</f>
        <v/>
      </c>
      <c r="AF15" s="17"/>
      <c r="AG15" s="12" t="str">
        <f>IFERROR(VLOOKUP($A15,'Celestynów K'!$H$2:$N$3,7,0),"")</f>
        <v/>
      </c>
      <c r="AH15" s="12" t="str">
        <f>IFERROR(VLOOKUP($A15,'Komorów K'!$H$2:$N$3,7,0),"")</f>
        <v/>
      </c>
      <c r="AI15" s="12" t="str">
        <f>IFERROR(VLOOKUP($A15,'ITOrient K'!$P$3:$V$5,7,0),"")</f>
        <v/>
      </c>
      <c r="AJ15" s="12" t="str">
        <f>IFERROR(VLOOKUP($A15,'ŚJatka K'!$P$3:$V$7,7,0),"")</f>
        <v/>
      </c>
      <c r="AK15" s="12" t="str">
        <f>IFERROR(VLOOKUP($A15,'Sudecka Wyrypa K'!$N$4:$T$6,7,0),"")</f>
        <v/>
      </c>
      <c r="AL15" s="12" t="str">
        <f>IFERROR(VLOOKUP($A15,'Abentojra K'!$I$3:$O$8,7,0),"")</f>
        <v/>
      </c>
      <c r="AM15" s="12" t="str">
        <f>IFERROR(VLOOKUP($A15,'Mordownik K'!$M$3:$S$9,7,0),"")</f>
        <v/>
      </c>
      <c r="AN15" s="53"/>
      <c r="AO15" s="17"/>
      <c r="AP15" s="12" t="str">
        <f>IFERROR(VLOOKUP($A15,'Jesienne 360 K'!$J$2:$P$3,7,0),"")</f>
        <v/>
      </c>
      <c r="AQ15" s="12" t="str">
        <f>IFERROR(VLOOKUP($A15,'Waligóra K'!$P$2:$V$11,7,0),"")</f>
        <v/>
      </c>
      <c r="AR15" s="12" t="str">
        <f>IFERROR(VLOOKUP($A15,'Jurajska Jatka K'!$L$3:$R$12,7,0),"")</f>
        <v/>
      </c>
      <c r="AS15" s="12">
        <f>IFERROR(VLOOKUP($A15,'H56 TR100 K'!$AI$3:$AO$29,7,0),"")</f>
        <v>49.989228449204447</v>
      </c>
      <c r="AT15" s="12" t="str">
        <f>IFERROR(VLOOKUP($A15,'Wawer K'!$H$2:$N$3,7,0),"")</f>
        <v/>
      </c>
      <c r="AU15" s="12" t="str">
        <f>IFERROR(VLOOKUP($A15,'Pazur K'!$AU$2:$BA$4,7,0),"")</f>
        <v/>
      </c>
      <c r="AV15" s="12" t="str">
        <f>IFERROR(VLOOKUP($A15,'Wilga K'!$L$3:$R$3,7,0),"")</f>
        <v/>
      </c>
      <c r="AW15" s="18"/>
      <c r="AX15" s="25">
        <f>MIN(COUNT(F15:S15)+MIN(COUNT(V15:AW15)/2,2),6)</f>
        <v>3.5</v>
      </c>
    </row>
    <row r="16" spans="1:50">
      <c r="A16">
        <v>83</v>
      </c>
      <c r="B16" s="21" t="str">
        <f>VLOOKUP($A16,id!$C:$H,6,0)</f>
        <v>Konieczna Joanna</v>
      </c>
      <c r="C16" s="21" t="str">
        <f>VLOOKUP($A16,id!$C:$H,4,0)</f>
        <v>Grupa Rowerowa Lipka</v>
      </c>
      <c r="D16" s="2">
        <f>IF(E15=E16,D15,ROW(B14))</f>
        <v>14</v>
      </c>
      <c r="E16" s="11">
        <f>LARGE(F16:U16,1)+LARGE(F16:U16,2)+IFERROR(LARGE(F16:U16,3),0)+IFERROR(LARGE(F16:U16,4),0)+IFERROR(LARGE(F16:U16,5),0)+IFERROR(LARGE(F16:U16,6),0)</f>
        <v>240.62653294484042</v>
      </c>
      <c r="F16" s="12"/>
      <c r="G16" s="12" t="str">
        <f>IFERROR(VLOOKUP($A16,'Liszkor K'!$BA$2:$BG$13,7,0),"")</f>
        <v/>
      </c>
      <c r="H16" s="12" t="str">
        <f>IFERROR(VLOOKUP($A16,'H55 TR200 K'!$AT$3:$AZ$8,7,0),"")</f>
        <v/>
      </c>
      <c r="I16" s="12" t="str">
        <f>IFERROR(VLOOKUP($A16,'Dymno K'!$U$2:$AA$6,7,0),"")</f>
        <v/>
      </c>
      <c r="J16" s="12" t="str">
        <f>IFERROR(VLOOKUP($A16,'XIV RzK K'!$K$3:$Q$3,7,0),"")</f>
        <v/>
      </c>
      <c r="K16" s="12" t="str">
        <f>IFERROR(VLOOKUP($A16,'Tropy K'!$Q$4:$W$13,7,0),"")</f>
        <v/>
      </c>
      <c r="L16" s="12" t="str">
        <f>IFERROR(VLOOKUP($A16,'Grassor 300 K'!$CA$6:$CG$16,7,0),"")</f>
        <v/>
      </c>
      <c r="M16" s="12" t="str">
        <f>IFERROR(VLOOKUP($A16,'BO K'!$Q$2:$W$8,7,0),"")</f>
        <v/>
      </c>
      <c r="N16" s="12">
        <f>IFERROR(VLOOKUP($A16,'Konwalie K'!$M$3:$S$7,7,0),"")</f>
        <v>100</v>
      </c>
      <c r="O16" s="12" t="str">
        <f>IFERROR(VLOOKUP($A16,'KoRnO K'!$AD$2:$AJ$13,7,0),"")</f>
        <v/>
      </c>
      <c r="P16" s="12" t="str">
        <f>IFERROR(VLOOKUP($A16,'XVI Szago K'!$K$3:$Q$8,7,0),"")</f>
        <v/>
      </c>
      <c r="Q16" s="12" t="str">
        <f>IFERROR(VLOOKUP($A16,'H56 TR200 K'!$AT$3:$AZ$11,7,0),"")</f>
        <v/>
      </c>
      <c r="R16" s="12" t="str">
        <f>IFERROR(VLOOKUP($A16,'Azymut K'!$AO$6:$AU$9,7,0),"")</f>
        <v/>
      </c>
      <c r="S16" s="12" t="str">
        <f>IFERROR(VLOOKUP($A16,'NM 200 K'!$AI$6:$AO$10,7,0),"")</f>
        <v/>
      </c>
      <c r="T16" s="10">
        <f>IFERROR(LARGE(V16:AW16,1),0)+IFERROR(LARGE(V16:AW16,2),0)</f>
        <v>95.766719860728273</v>
      </c>
      <c r="U16" s="10">
        <f>IFERROR(LARGE(V16:AW16,3),0)+IFERROR(LARGE(V16:AW16,4),0)</f>
        <v>44.859813084112147</v>
      </c>
      <c r="V16" s="12"/>
      <c r="W16" s="12">
        <f>IFERROR(VLOOKUP($A16,'Róża K'!$L$2:$R$9,7,0),"")</f>
        <v>44.859813084112147</v>
      </c>
      <c r="X16" s="12" t="str">
        <f>IFERROR(VLOOKUP($A16,'XV Szago K'!$I$2:$O$2,7,0),"")</f>
        <v/>
      </c>
      <c r="Y16" s="12" t="str">
        <f>IFERROR(VLOOKUP($A16,'Wiosenne 360 K'!$J$3:$P$4,7,0),"")</f>
        <v/>
      </c>
      <c r="Z16" s="12">
        <f>IFERROR(VLOOKUP($A16,'H55 TR100 K'!$AG$3:$AM$24,7,0),"")</f>
        <v>45.76671986072828</v>
      </c>
      <c r="AA16" s="12" t="str">
        <f>IFERROR(VLOOKUP($A16,'Irokez K'!$EN$4:$ET$10,7,0),"")</f>
        <v/>
      </c>
      <c r="AB16" s="12" t="str">
        <f>IFERROR(VLOOKUP($A16,'BO Wielkopolska K'!$Q$2:$W$6,7,0),"")</f>
        <v/>
      </c>
      <c r="AC16" s="12" t="str">
        <f>IFERROR(VLOOKUP($A16,'RW TR200 K'!$K$2:$Q$2,7,0),"")</f>
        <v/>
      </c>
      <c r="AD16" s="12" t="str">
        <f>IFERROR(VLOOKUP($A16,'Liczyrzepa wiosna K'!$M$2:$S$4,7,0),"")</f>
        <v/>
      </c>
      <c r="AE16" s="12" t="str">
        <f>IFERROR(VLOOKUP($A16,'13 K'!$J$6:$P$10,7,0),"")</f>
        <v/>
      </c>
      <c r="AF16" s="17"/>
      <c r="AG16" s="12" t="str">
        <f>IFERROR(VLOOKUP($A16,'Celestynów K'!$H$2:$N$3,7,0),"")</f>
        <v/>
      </c>
      <c r="AH16" s="12" t="str">
        <f>IFERROR(VLOOKUP($A16,'Komorów K'!$H$2:$N$3,7,0),"")</f>
        <v/>
      </c>
      <c r="AI16" s="12" t="str">
        <f>IFERROR(VLOOKUP($A16,'ITOrient K'!$P$3:$V$5,7,0),"")</f>
        <v/>
      </c>
      <c r="AJ16" s="12" t="str">
        <f>IFERROR(VLOOKUP($A16,'ŚJatka K'!$P$3:$V$7,7,0),"")</f>
        <v/>
      </c>
      <c r="AK16" s="12" t="str">
        <f>IFERROR(VLOOKUP($A16,'Sudecka Wyrypa K'!$N$4:$T$6,7,0),"")</f>
        <v/>
      </c>
      <c r="AL16" s="12" t="str">
        <f>IFERROR(VLOOKUP($A16,'Abentojra K'!$I$3:$O$8,7,0),"")</f>
        <v/>
      </c>
      <c r="AM16" s="12" t="str">
        <f>IFERROR(VLOOKUP($A16,'Mordownik K'!$M$3:$S$9,7,0),"")</f>
        <v/>
      </c>
      <c r="AN16" s="53"/>
      <c r="AO16" s="17"/>
      <c r="AP16" s="12" t="str">
        <f>IFERROR(VLOOKUP($A16,'Jesienne 360 K'!$J$2:$P$3,7,0),"")</f>
        <v/>
      </c>
      <c r="AQ16" s="12" t="str">
        <f>IFERROR(VLOOKUP($A16,'Waligóra K'!$P$2:$V$11,7,0),"")</f>
        <v/>
      </c>
      <c r="AR16" s="12" t="str">
        <f>IFERROR(VLOOKUP($A16,'Jurajska Jatka K'!$L$3:$R$12,7,0),"")</f>
        <v/>
      </c>
      <c r="AS16" s="12">
        <f>IFERROR(VLOOKUP($A16,'H56 TR100 K'!$AI$3:$AO$29,7,0),"")</f>
        <v>50</v>
      </c>
      <c r="AT16" s="12" t="str">
        <f>IFERROR(VLOOKUP($A16,'Wawer K'!$H$2:$N$3,7,0),"")</f>
        <v/>
      </c>
      <c r="AU16" s="12" t="str">
        <f>IFERROR(VLOOKUP($A16,'Pazur K'!$AU$2:$BA$4,7,0),"")</f>
        <v/>
      </c>
      <c r="AV16" s="12" t="str">
        <f>IFERROR(VLOOKUP($A16,'Wilga K'!$L$3:$R$3,7,0),"")</f>
        <v/>
      </c>
      <c r="AW16" s="18"/>
      <c r="AX16" s="25">
        <f>MIN(COUNT(F16:S16)+MIN(COUNT(V16:AW16)/2,2),6)</f>
        <v>2.5</v>
      </c>
    </row>
    <row r="17" spans="1:50">
      <c r="A17">
        <v>497</v>
      </c>
      <c r="B17" s="21" t="str">
        <f>VLOOKUP($A17,id!$C:$H,6,0)</f>
        <v>Stanek Dominika</v>
      </c>
      <c r="C17" s="21" t="str">
        <f>VLOOKUP($A17,id!$C:$H,4,0)</f>
        <v>Rudy Kot</v>
      </c>
      <c r="D17" s="2">
        <f>IF(E16=E17,D16,ROW(B15))</f>
        <v>15</v>
      </c>
      <c r="E17" s="11">
        <f>LARGE(F17:U17,1)+LARGE(F17:U17,2)+IFERROR(LARGE(F17:U17,3),0)+IFERROR(LARGE(F17:U17,4),0)+IFERROR(LARGE(F17:U17,5),0)+IFERROR(LARGE(F17:U17,6),0)</f>
        <v>196.17211440245148</v>
      </c>
      <c r="F17" s="12"/>
      <c r="G17" s="12"/>
      <c r="H17" s="12"/>
      <c r="I17" s="12"/>
      <c r="J17" s="12"/>
      <c r="K17" s="12"/>
      <c r="L17" s="12"/>
      <c r="M17" s="12"/>
      <c r="N17" s="12"/>
      <c r="O17" s="12" t="str">
        <f>IFERROR(VLOOKUP($A17,'KoRnO K'!$AD$2:$AJ$13,7,0),"")</f>
        <v/>
      </c>
      <c r="P17" s="12" t="str">
        <f>IFERROR(VLOOKUP($A17,'XVI Szago K'!$K$3:$Q$8,7,0),"")</f>
        <v/>
      </c>
      <c r="Q17" s="12" t="str">
        <f>IFERROR(VLOOKUP($A17,'H56 TR200 K'!$AT$3:$AZ$11,7,0),"")</f>
        <v/>
      </c>
      <c r="R17" s="12" t="str">
        <f>IFERROR(VLOOKUP($A17,'Azymut K'!$AO$6:$AU$9,7,0),"")</f>
        <v/>
      </c>
      <c r="S17" s="12">
        <f>IFERROR(VLOOKUP($A17,'NM 200 K'!$AI$6:$AO$10,7,0),"")</f>
        <v>100</v>
      </c>
      <c r="T17" s="10">
        <f>IFERROR(LARGE(V17:AW17,1),0)+IFERROR(LARGE(V17:AW17,2),0)</f>
        <v>96.172114402451484</v>
      </c>
      <c r="U17" s="10">
        <f>IFERROR(LARGE(V17:AW17,3),0)+IFERROR(LARGE(V17:AW17,4),0)</f>
        <v>0</v>
      </c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7"/>
      <c r="AG17" s="12"/>
      <c r="AH17" s="12"/>
      <c r="AI17" s="12"/>
      <c r="AJ17" s="12"/>
      <c r="AK17" s="12">
        <f>IFERROR(VLOOKUP($A17,'Sudecka Wyrypa K'!$N$4:$T$6,7,0),"")</f>
        <v>46.172114402451477</v>
      </c>
      <c r="AL17" s="12" t="str">
        <f>IFERROR(VLOOKUP($A17,'Abentojra K'!$I$3:$O$8,7,0),"")</f>
        <v/>
      </c>
      <c r="AM17" s="12" t="str">
        <f>IFERROR(VLOOKUP($A17,'Mordownik K'!$M$3:$S$9,7,0),"")</f>
        <v/>
      </c>
      <c r="AN17" s="53"/>
      <c r="AO17" s="17"/>
      <c r="AP17" s="12" t="str">
        <f>IFERROR(VLOOKUP($A17,'Jesienne 360 K'!$J$2:$P$3,7,0),"")</f>
        <v/>
      </c>
      <c r="AQ17" s="12" t="str">
        <f>IFERROR(VLOOKUP($A17,'Waligóra K'!$P$2:$V$11,7,0),"")</f>
        <v/>
      </c>
      <c r="AR17" s="12" t="str">
        <f>IFERROR(VLOOKUP($A17,'Jurajska Jatka K'!$L$3:$R$12,7,0),"")</f>
        <v/>
      </c>
      <c r="AS17" s="12" t="str">
        <f>IFERROR(VLOOKUP($A17,'H56 TR100 K'!$AI$3:$AO$29,7,0),"")</f>
        <v/>
      </c>
      <c r="AT17" s="12" t="str">
        <f>IFERROR(VLOOKUP($A17,'Wawer K'!$H$2:$N$3,7,0),"")</f>
        <v/>
      </c>
      <c r="AU17" s="12">
        <f>IFERROR(VLOOKUP($A17,'Pazur K'!$AU$2:$BA$4,7,0),"")</f>
        <v>50</v>
      </c>
      <c r="AV17" s="12" t="str">
        <f>IFERROR(VLOOKUP($A17,'Wilga K'!$L$3:$R$3,7,0),"")</f>
        <v/>
      </c>
      <c r="AW17" s="18"/>
      <c r="AX17" s="25">
        <f>MIN(COUNT(F17:S17)+MIN(COUNT(V17:AW17)/2,2),6)</f>
        <v>2</v>
      </c>
    </row>
    <row r="18" spans="1:50">
      <c r="A18">
        <v>89</v>
      </c>
      <c r="B18" s="21" t="str">
        <f>VLOOKUP($A18,id!$C:$H,6,0)</f>
        <v>Jarosiewicz Małgorzata</v>
      </c>
      <c r="C18" s="21" t="str">
        <f>VLOOKUP($A18,id!$C:$H,4,0)</f>
        <v>Pioruny</v>
      </c>
      <c r="D18" s="2">
        <f>IF(E17=E18,D17,ROW(B16))</f>
        <v>16</v>
      </c>
      <c r="E18" s="11">
        <f>LARGE(F18:U18,1)+LARGE(F18:U18,2)+IFERROR(LARGE(F18:U18,3),0)+IFERROR(LARGE(F18:U18,4),0)+IFERROR(LARGE(F18:U18,5),0)+IFERROR(LARGE(F18:U18,6),0)</f>
        <v>186.48070130643859</v>
      </c>
      <c r="F18" s="12"/>
      <c r="G18" s="12" t="str">
        <f>IFERROR(VLOOKUP($A18,'Liszkor K'!$BA$2:$BG$13,7,0),"")</f>
        <v/>
      </c>
      <c r="H18" s="12" t="str">
        <f>IFERROR(VLOOKUP($A18,'H55 TR200 K'!$AT$3:$AZ$8,7,0),"")</f>
        <v/>
      </c>
      <c r="I18" s="12" t="str">
        <f>IFERROR(VLOOKUP($A18,'Dymno K'!$U$2:$AA$6,7,0),"")</f>
        <v/>
      </c>
      <c r="J18" s="12" t="str">
        <f>IFERROR(VLOOKUP($A18,'XIV RzK K'!$K$3:$Q$3,7,0),"")</f>
        <v/>
      </c>
      <c r="K18" s="12" t="str">
        <f>IFERROR(VLOOKUP($A18,'Tropy K'!$Q$4:$W$13,7,0),"")</f>
        <v/>
      </c>
      <c r="L18" s="12" t="str">
        <f>IFERROR(VLOOKUP($A18,'Grassor 300 K'!$CA$6:$CG$16,7,0),"")</f>
        <v/>
      </c>
      <c r="M18" s="12" t="str">
        <f>IFERROR(VLOOKUP($A18,'BO K'!$Q$2:$W$8,7,0),"")</f>
        <v/>
      </c>
      <c r="N18" s="12" t="str">
        <f>IFERROR(VLOOKUP($A18,'Konwalie K'!$M$3:$S$7,7,0),"")</f>
        <v/>
      </c>
      <c r="O18" s="12" t="str">
        <f>IFERROR(VLOOKUP($A18,'KoRnO K'!$AD$2:$AJ$13,7,0),"")</f>
        <v/>
      </c>
      <c r="P18" s="12" t="str">
        <f>IFERROR(VLOOKUP($A18,'XVI Szago K'!$K$3:$Q$8,7,0),"")</f>
        <v/>
      </c>
      <c r="Q18" s="12" t="str">
        <f>IFERROR(VLOOKUP($A18,'H56 TR200 K'!$AT$3:$AZ$11,7,0),"")</f>
        <v/>
      </c>
      <c r="R18" s="12" t="str">
        <f>IFERROR(VLOOKUP($A18,'Azymut K'!$AO$6:$AU$9,7,0),"")</f>
        <v/>
      </c>
      <c r="S18" s="12" t="str">
        <f>IFERROR(VLOOKUP($A18,'NM 200 K'!$AI$6:$AO$10,7,0),"")</f>
        <v/>
      </c>
      <c r="T18" s="10">
        <f>IFERROR(LARGE(V18:AW18,1),0)+IFERROR(LARGE(V18:AW18,2),0)</f>
        <v>100</v>
      </c>
      <c r="U18" s="10">
        <f>IFERROR(LARGE(V18:AW18,3),0)+IFERROR(LARGE(V18:AW18,4),0)</f>
        <v>86.48070130643859</v>
      </c>
      <c r="V18" s="12"/>
      <c r="W18" s="12" t="str">
        <f>IFERROR(VLOOKUP($A18,'Róża K'!$L$2:$R$9,7,0),"")</f>
        <v/>
      </c>
      <c r="X18" s="12">
        <f>IFERROR(VLOOKUP($A18,'XV Szago K'!$I$2:$O$2,7,0),"")</f>
        <v>50</v>
      </c>
      <c r="Y18" s="12" t="str">
        <f>IFERROR(VLOOKUP($A18,'Wiosenne 360 K'!$J$3:$P$4,7,0),"")</f>
        <v/>
      </c>
      <c r="Z18" s="12">
        <f>IFERROR(VLOOKUP($A18,'H55 TR100 K'!$AG$3:$AM$24,7,0),"")</f>
        <v>50</v>
      </c>
      <c r="AA18" s="12" t="str">
        <f>IFERROR(VLOOKUP($A18,'Irokez K'!$EN$4:$ET$10,7,0),"")</f>
        <v/>
      </c>
      <c r="AB18" s="12" t="str">
        <f>IFERROR(VLOOKUP($A18,'BO Wielkopolska K'!$Q$2:$W$6,7,0),"")</f>
        <v/>
      </c>
      <c r="AC18" s="12" t="str">
        <f>IFERROR(VLOOKUP($A18,'RW TR200 K'!$K$2:$Q$2,7,0),"")</f>
        <v/>
      </c>
      <c r="AD18" s="12" t="str">
        <f>IFERROR(VLOOKUP($A18,'Liczyrzepa wiosna K'!$M$2:$S$4,7,0),"")</f>
        <v/>
      </c>
      <c r="AE18" s="12" t="str">
        <f>IFERROR(VLOOKUP($A18,'13 K'!$J$6:$P$10,7,0),"")</f>
        <v/>
      </c>
      <c r="AF18" s="17"/>
      <c r="AG18" s="12" t="str">
        <f>IFERROR(VLOOKUP($A18,'Celestynów K'!$H$2:$N$3,7,0),"")</f>
        <v/>
      </c>
      <c r="AH18" s="12" t="str">
        <f>IFERROR(VLOOKUP($A18,'Komorów K'!$H$2:$N$3,7,0),"")</f>
        <v/>
      </c>
      <c r="AI18" s="12" t="str">
        <f>IFERROR(VLOOKUP($A18,'ITOrient K'!$P$3:$V$5,7,0),"")</f>
        <v/>
      </c>
      <c r="AJ18" s="12" t="str">
        <f>IFERROR(VLOOKUP($A18,'ŚJatka K'!$P$3:$V$7,7,0),"")</f>
        <v/>
      </c>
      <c r="AK18" s="12" t="str">
        <f>IFERROR(VLOOKUP($A18,'Sudecka Wyrypa K'!$N$4:$T$6,7,0),"")</f>
        <v/>
      </c>
      <c r="AL18" s="12">
        <f>IFERROR(VLOOKUP($A18,'Abentojra K'!$I$3:$O$8,7,0),"")</f>
        <v>38.095238095238095</v>
      </c>
      <c r="AM18" s="12" t="str">
        <f>IFERROR(VLOOKUP($A18,'Mordownik K'!$M$3:$S$9,7,0),"")</f>
        <v/>
      </c>
      <c r="AN18" s="53"/>
      <c r="AO18" s="17"/>
      <c r="AP18" s="12" t="str">
        <f>IFERROR(VLOOKUP($A18,'Jesienne 360 K'!$J$2:$P$3,7,0),"")</f>
        <v/>
      </c>
      <c r="AQ18" s="12" t="str">
        <f>IFERROR(VLOOKUP($A18,'Waligóra K'!$P$2:$V$11,7,0),"")</f>
        <v/>
      </c>
      <c r="AR18" s="12" t="str">
        <f>IFERROR(VLOOKUP($A18,'Jurajska Jatka K'!$L$3:$R$12,7,0),"")</f>
        <v/>
      </c>
      <c r="AS18" s="12">
        <f>IFERROR(VLOOKUP($A18,'H56 TR100 K'!$AI$3:$AO$29,7,0),"")</f>
        <v>48.385463211200488</v>
      </c>
      <c r="AT18" s="12" t="str">
        <f>IFERROR(VLOOKUP($A18,'Wawer K'!$H$2:$N$3,7,0),"")</f>
        <v/>
      </c>
      <c r="AU18" s="12" t="str">
        <f>IFERROR(VLOOKUP($A18,'Pazur K'!$AU$2:$BA$4,7,0),"")</f>
        <v/>
      </c>
      <c r="AV18" s="12" t="str">
        <f>IFERROR(VLOOKUP($A18,'Wilga K'!$L$3:$R$3,7,0),"")</f>
        <v/>
      </c>
      <c r="AW18" s="18"/>
      <c r="AX18" s="25">
        <f>MIN(COUNT(F18:S18)+MIN(COUNT(V18:AW18)/2,2),6)</f>
        <v>2</v>
      </c>
    </row>
    <row r="19" spans="1:50">
      <c r="A19">
        <v>130</v>
      </c>
      <c r="B19" s="21" t="str">
        <f>VLOOKUP($A19,id!$C:$H,6,0)</f>
        <v>Pacek Karolina</v>
      </c>
      <c r="C19" s="21" t="str">
        <f>VLOOKUP($A19,id!$C:$H,4,0)</f>
        <v>INDYWIDUALNIE MAZOWSZE</v>
      </c>
      <c r="D19" s="2">
        <f>IF(E18=E19,D18,ROW(B17))</f>
        <v>17</v>
      </c>
      <c r="E19" s="11">
        <f>LARGE(F19:U19,1)+LARGE(F19:U19,2)+IFERROR(LARGE(F19:U19,3),0)+IFERROR(LARGE(F19:U19,4),0)+IFERROR(LARGE(F19:U19,5),0)+IFERROR(LARGE(F19:U19,6),0)</f>
        <v>184.72156116135167</v>
      </c>
      <c r="F19" s="12"/>
      <c r="G19" s="12" t="str">
        <f>IFERROR(VLOOKUP($A19,'Liszkor K'!$BA$2:$BG$13,7,0),"")</f>
        <v/>
      </c>
      <c r="H19" s="12" t="str">
        <f>IFERROR(VLOOKUP($A19,'H55 TR200 K'!$AT$3:$AZ$8,7,0),"")</f>
        <v/>
      </c>
      <c r="I19" s="12">
        <f>IFERROR(VLOOKUP($A19,'Dymno K'!$U$2:$AA$6,7,0),"")</f>
        <v>34.72156116135168</v>
      </c>
      <c r="J19" s="12" t="str">
        <f>IFERROR(VLOOKUP($A19,'XIV RzK K'!$K$3:$Q$3,7,0),"")</f>
        <v/>
      </c>
      <c r="K19" s="12" t="str">
        <f>IFERROR(VLOOKUP($A19,'Tropy K'!$Q$4:$W$13,7,0),"")</f>
        <v/>
      </c>
      <c r="L19" s="12" t="str">
        <f>IFERROR(VLOOKUP($A19,'Grassor 300 K'!$CA$6:$CG$16,7,0),"")</f>
        <v/>
      </c>
      <c r="M19" s="12" t="str">
        <f>IFERROR(VLOOKUP($A19,'BO K'!$Q$2:$W$8,7,0),"")</f>
        <v/>
      </c>
      <c r="N19" s="12" t="str">
        <f>IFERROR(VLOOKUP($A19,'Konwalie K'!$M$3:$S$7,7,0),"")</f>
        <v/>
      </c>
      <c r="O19" s="12" t="str">
        <f>IFERROR(VLOOKUP($A19,'KoRnO K'!$AD$2:$AJ$13,7,0),"")</f>
        <v/>
      </c>
      <c r="P19" s="12" t="str">
        <f>IFERROR(VLOOKUP($A19,'XVI Szago K'!$K$3:$Q$8,7,0),"")</f>
        <v/>
      </c>
      <c r="Q19" s="12" t="str">
        <f>IFERROR(VLOOKUP($A19,'H56 TR200 K'!$AT$3:$AZ$11,7,0),"")</f>
        <v/>
      </c>
      <c r="R19" s="12" t="str">
        <f>IFERROR(VLOOKUP($A19,'Azymut K'!$AO$6:$AU$9,7,0),"")</f>
        <v/>
      </c>
      <c r="S19" s="12" t="str">
        <f>IFERROR(VLOOKUP($A19,'NM 200 K'!$AI$6:$AO$10,7,0),"")</f>
        <v/>
      </c>
      <c r="T19" s="10">
        <f>IFERROR(LARGE(V19:AW19,1),0)+IFERROR(LARGE(V19:AW19,2),0)</f>
        <v>100</v>
      </c>
      <c r="U19" s="10">
        <f>IFERROR(LARGE(V19:AW19,3),0)+IFERROR(LARGE(V19:AW19,4),0)</f>
        <v>50</v>
      </c>
      <c r="V19" s="12"/>
      <c r="W19" s="12"/>
      <c r="X19" s="12"/>
      <c r="Y19" s="12">
        <f>IFERROR(VLOOKUP($A19,'Wiosenne 360 K'!$J$3:$P$4,7,0),"")</f>
        <v>50</v>
      </c>
      <c r="Z19" s="12" t="str">
        <f>IFERROR(VLOOKUP($A19,'H55 TR100 K'!$AG$3:$AM$24,7,0),"")</f>
        <v/>
      </c>
      <c r="AA19" s="12" t="str">
        <f>IFERROR(VLOOKUP($A19,'Irokez K'!$EN$4:$ET$10,7,0),"")</f>
        <v/>
      </c>
      <c r="AB19" s="12" t="str">
        <f>IFERROR(VLOOKUP($A19,'BO Wielkopolska K'!$Q$2:$W$6,7,0),"")</f>
        <v/>
      </c>
      <c r="AC19" s="12" t="str">
        <f>IFERROR(VLOOKUP($A19,'RW TR200 K'!$K$2:$Q$2,7,0),"")</f>
        <v/>
      </c>
      <c r="AD19" s="12" t="str">
        <f>IFERROR(VLOOKUP($A19,'Liczyrzepa wiosna K'!$M$2:$S$4,7,0),"")</f>
        <v/>
      </c>
      <c r="AE19" s="12" t="str">
        <f>IFERROR(VLOOKUP($A19,'13 K'!$J$6:$P$10,7,0),"")</f>
        <v/>
      </c>
      <c r="AF19" s="17"/>
      <c r="AG19" s="12">
        <f>IFERROR(VLOOKUP($A19,'Celestynów K'!$H$2:$N$3,7,0),"")</f>
        <v>50</v>
      </c>
      <c r="AH19" s="12">
        <f>IFERROR(VLOOKUP($A19,'Komorów K'!$H$2:$N$3,7,0),"")</f>
        <v>50</v>
      </c>
      <c r="AI19" s="12" t="str">
        <f>IFERROR(VLOOKUP($A19,'ITOrient K'!$P$3:$V$5,7,0),"")</f>
        <v/>
      </c>
      <c r="AJ19" s="12" t="str">
        <f>IFERROR(VLOOKUP($A19,'ŚJatka K'!$P$3:$V$7,7,0),"")</f>
        <v/>
      </c>
      <c r="AK19" s="12" t="str">
        <f>IFERROR(VLOOKUP($A19,'Sudecka Wyrypa K'!$N$4:$T$6,7,0),"")</f>
        <v/>
      </c>
      <c r="AL19" s="12" t="str">
        <f>IFERROR(VLOOKUP($A19,'Abentojra K'!$I$3:$O$8,7,0),"")</f>
        <v/>
      </c>
      <c r="AM19" s="12" t="str">
        <f>IFERROR(VLOOKUP($A19,'Mordownik K'!$M$3:$S$9,7,0),"")</f>
        <v/>
      </c>
      <c r="AN19" s="53"/>
      <c r="AO19" s="17"/>
      <c r="AP19" s="12" t="str">
        <f>IFERROR(VLOOKUP($A19,'Jesienne 360 K'!$J$2:$P$3,7,0),"")</f>
        <v/>
      </c>
      <c r="AQ19" s="12" t="str">
        <f>IFERROR(VLOOKUP($A19,'Waligóra K'!$P$2:$V$11,7,0),"")</f>
        <v/>
      </c>
      <c r="AR19" s="12" t="str">
        <f>IFERROR(VLOOKUP($A19,'Jurajska Jatka K'!$L$3:$R$12,7,0),"")</f>
        <v/>
      </c>
      <c r="AS19" s="12" t="str">
        <f>IFERROR(VLOOKUP($A19,'H56 TR100 K'!$AI$3:$AO$29,7,0),"")</f>
        <v/>
      </c>
      <c r="AT19" s="12" t="str">
        <f>IFERROR(VLOOKUP($A19,'Wawer K'!$H$2:$N$3,7,0),"")</f>
        <v/>
      </c>
      <c r="AU19" s="12" t="str">
        <f>IFERROR(VLOOKUP($A19,'Pazur K'!$AU$2:$BA$4,7,0),"")</f>
        <v/>
      </c>
      <c r="AV19" s="12" t="str">
        <f>IFERROR(VLOOKUP($A19,'Wilga K'!$L$3:$R$3,7,0),"")</f>
        <v/>
      </c>
      <c r="AW19" s="18"/>
      <c r="AX19" s="25">
        <f>MIN(COUNT(F19:S19)+MIN(COUNT(V19:AW19)/2,2),6)</f>
        <v>2.5</v>
      </c>
    </row>
    <row r="20" spans="1:50">
      <c r="A20">
        <v>412</v>
      </c>
      <c r="B20" s="21" t="str">
        <f>VLOOKUP($A20,id!$C:$H,6,0)</f>
        <v>Czeczott Małgorzata</v>
      </c>
      <c r="C20" s="21" t="str">
        <f>VLOOKUP($A20,id!$C:$H,4,0)</f>
        <v>UKA</v>
      </c>
      <c r="D20" s="2">
        <f>IF(E19=E20,D19,ROW(B18))</f>
        <v>18</v>
      </c>
      <c r="E20" s="11">
        <f>LARGE(F20:U20,1)+LARGE(F20:U20,2)+IFERROR(LARGE(F20:U20,3),0)+IFERROR(LARGE(F20:U20,4),0)+IFERROR(LARGE(F20:U20,5),0)+IFERROR(LARGE(F20:U20,6),0)</f>
        <v>181.32802175217873</v>
      </c>
      <c r="F20" s="12"/>
      <c r="G20" s="12"/>
      <c r="H20" s="12" t="str">
        <f>IFERROR(VLOOKUP($A20,'H55 TR200 K'!$AT$3:$AZ$8,7,0),"")</f>
        <v/>
      </c>
      <c r="I20" s="12">
        <f>IFERROR(VLOOKUP($A20,'Dymno K'!$U$2:$AA$6,7,0),"")</f>
        <v>44.07388946788096</v>
      </c>
      <c r="J20" s="12" t="str">
        <f>IFERROR(VLOOKUP($A20,'XIV RzK K'!$K$3:$Q$3,7,0),"")</f>
        <v/>
      </c>
      <c r="K20" s="12" t="str">
        <f>IFERROR(VLOOKUP($A20,'Tropy K'!$Q$4:$W$13,7,0),"")</f>
        <v/>
      </c>
      <c r="L20" s="12" t="str">
        <f>IFERROR(VLOOKUP($A20,'Grassor 300 K'!$CA$6:$CG$16,7,0),"")</f>
        <v/>
      </c>
      <c r="M20" s="12" t="str">
        <f>IFERROR(VLOOKUP($A20,'BO K'!$Q$2:$W$8,7,0),"")</f>
        <v/>
      </c>
      <c r="N20" s="12" t="str">
        <f>IFERROR(VLOOKUP($A20,'Konwalie K'!$M$3:$S$7,7,0),"")</f>
        <v/>
      </c>
      <c r="O20" s="12" t="str">
        <f>IFERROR(VLOOKUP($A20,'KoRnO K'!$AD$2:$AJ$13,7,0),"")</f>
        <v/>
      </c>
      <c r="P20" s="12" t="str">
        <f>IFERROR(VLOOKUP($A20,'XVI Szago K'!$K$3:$Q$8,7,0),"")</f>
        <v/>
      </c>
      <c r="Q20" s="12" t="str">
        <f>IFERROR(VLOOKUP($A20,'H56 TR200 K'!$AT$3:$AZ$11,7,0),"")</f>
        <v/>
      </c>
      <c r="R20" s="12" t="str">
        <f>IFERROR(VLOOKUP($A20,'Azymut K'!$AO$6:$AU$9,7,0),"")</f>
        <v/>
      </c>
      <c r="S20" s="12" t="str">
        <f>IFERROR(VLOOKUP($A20,'NM 200 K'!$AI$6:$AO$10,7,0),"")</f>
        <v/>
      </c>
      <c r="T20" s="10">
        <f>IFERROR(LARGE(V20:AW20,1),0)+IFERROR(LARGE(V20:AW20,2),0)</f>
        <v>94.396989427154892</v>
      </c>
      <c r="U20" s="10">
        <f>IFERROR(LARGE(V20:AW20,3),0)+IFERROR(LARGE(V20:AW20,4),0)</f>
        <v>42.857142857142854</v>
      </c>
      <c r="V20" s="12"/>
      <c r="W20" s="12"/>
      <c r="X20" s="12"/>
      <c r="Y20" s="12"/>
      <c r="Z20" s="12" t="str">
        <f>IFERROR(VLOOKUP($A20,'H55 TR100 K'!$AG$3:$AM$24,7,0),"")</f>
        <v/>
      </c>
      <c r="AA20" s="12" t="str">
        <f>IFERROR(VLOOKUP($A20,'Irokez K'!$EN$4:$ET$10,7,0),"")</f>
        <v/>
      </c>
      <c r="AB20" s="12" t="str">
        <f>IFERROR(VLOOKUP($A20,'BO Wielkopolska K'!$Q$2:$W$6,7,0),"")</f>
        <v/>
      </c>
      <c r="AC20" s="12" t="str">
        <f>IFERROR(VLOOKUP($A20,'RW TR200 K'!$K$2:$Q$2,7,0),"")</f>
        <v/>
      </c>
      <c r="AD20" s="12" t="str">
        <f>IFERROR(VLOOKUP($A20,'Liczyrzepa wiosna K'!$M$2:$S$4,7,0),"")</f>
        <v/>
      </c>
      <c r="AE20" s="12" t="str">
        <f>IFERROR(VLOOKUP($A20,'13 K'!$J$6:$P$10,7,0),"")</f>
        <v/>
      </c>
      <c r="AF20" s="17"/>
      <c r="AG20" s="12">
        <f>IFERROR(VLOOKUP($A20,'Celestynów K'!$H$2:$N$3,7,0),"")</f>
        <v>44.396989427154892</v>
      </c>
      <c r="AH20" s="12">
        <f>IFERROR(VLOOKUP($A20,'Komorów K'!$H$2:$N$3,7,0),"")</f>
        <v>42.857142857142854</v>
      </c>
      <c r="AI20" s="12">
        <f>IFERROR(VLOOKUP($A20,'ITOrient K'!$P$3:$V$5,7,0),"")</f>
        <v>50</v>
      </c>
      <c r="AJ20" s="12" t="str">
        <f>IFERROR(VLOOKUP($A20,'ŚJatka K'!$P$3:$V$7,7,0),"")</f>
        <v/>
      </c>
      <c r="AK20" s="12" t="str">
        <f>IFERROR(VLOOKUP($A20,'Sudecka Wyrypa K'!$N$4:$T$6,7,0),"")</f>
        <v/>
      </c>
      <c r="AL20" s="12" t="str">
        <f>IFERROR(VLOOKUP($A20,'Abentojra K'!$I$3:$O$8,7,0),"")</f>
        <v/>
      </c>
      <c r="AM20" s="12" t="str">
        <f>IFERROR(VLOOKUP($A20,'Mordownik K'!$M$3:$S$9,7,0),"")</f>
        <v/>
      </c>
      <c r="AN20" s="53"/>
      <c r="AO20" s="17"/>
      <c r="AP20" s="12" t="str">
        <f>IFERROR(VLOOKUP($A20,'Jesienne 360 K'!$J$2:$P$3,7,0),"")</f>
        <v/>
      </c>
      <c r="AQ20" s="12" t="str">
        <f>IFERROR(VLOOKUP($A20,'Waligóra K'!$P$2:$V$11,7,0),"")</f>
        <v/>
      </c>
      <c r="AR20" s="12" t="str">
        <f>IFERROR(VLOOKUP($A20,'Jurajska Jatka K'!$L$3:$R$12,7,0),"")</f>
        <v/>
      </c>
      <c r="AS20" s="12" t="str">
        <f>IFERROR(VLOOKUP($A20,'H56 TR100 K'!$AI$3:$AO$29,7,0),"")</f>
        <v/>
      </c>
      <c r="AT20" s="12" t="str">
        <f>IFERROR(VLOOKUP($A20,'Wawer K'!$H$2:$N$3,7,0),"")</f>
        <v/>
      </c>
      <c r="AU20" s="12" t="str">
        <f>IFERROR(VLOOKUP($A20,'Pazur K'!$AU$2:$BA$4,7,0),"")</f>
        <v/>
      </c>
      <c r="AV20" s="12" t="str">
        <f>IFERROR(VLOOKUP($A20,'Wilga K'!$L$3:$R$3,7,0),"")</f>
        <v/>
      </c>
      <c r="AW20" s="18"/>
      <c r="AX20" s="25">
        <f>MIN(COUNT(F20:S20)+MIN(COUNT(V20:AW20)/2,2),6)</f>
        <v>2.5</v>
      </c>
    </row>
    <row r="21" spans="1:50">
      <c r="A21">
        <v>150</v>
      </c>
      <c r="B21" s="21" t="str">
        <f>VLOOKUP($A21,id!$C:$H,6,0)</f>
        <v>Szwaracka Małgorzata</v>
      </c>
      <c r="C21" s="21" t="str">
        <f>VLOOKUP($A21,id!$C:$H,4,0)</f>
        <v>Morenka Team</v>
      </c>
      <c r="D21" s="2">
        <f>IF(E20=E21,D20,ROW(B19))</f>
        <v>19</v>
      </c>
      <c r="E21" s="11">
        <f>LARGE(F21:U21,1)+LARGE(F21:U21,2)+IFERROR(LARGE(F21:U21,3),0)+IFERROR(LARGE(F21:U21,4),0)+IFERROR(LARGE(F21:U21,5),0)+IFERROR(LARGE(F21:U21,6),0)</f>
        <v>181.30171677175699</v>
      </c>
      <c r="F21" s="12"/>
      <c r="G21" s="12"/>
      <c r="H21" s="12">
        <f>IFERROR(VLOOKUP($A21,'H55 TR200 K'!$AT$3:$AZ$8,7,0),"")</f>
        <v>87.230027058909627</v>
      </c>
      <c r="I21" s="12" t="str">
        <f>IFERROR(VLOOKUP($A21,'Dymno K'!$U$2:$AA$6,7,0),"")</f>
        <v/>
      </c>
      <c r="J21" s="12" t="str">
        <f>IFERROR(VLOOKUP($A21,'XIV RzK K'!$K$3:$Q$3,7,0),"")</f>
        <v/>
      </c>
      <c r="K21" s="12" t="str">
        <f>IFERROR(VLOOKUP($A21,'Tropy K'!$Q$4:$W$13,7,0),"")</f>
        <v/>
      </c>
      <c r="L21" s="12" t="str">
        <f>IFERROR(VLOOKUP($A21,'Grassor 300 K'!$CA$6:$CG$16,7,0),"")</f>
        <v/>
      </c>
      <c r="M21" s="12" t="str">
        <f>IFERROR(VLOOKUP($A21,'BO K'!$Q$2:$W$8,7,0),"")</f>
        <v/>
      </c>
      <c r="N21" s="12" t="str">
        <f>IFERROR(VLOOKUP($A21,'Konwalie K'!$M$3:$S$7,7,0),"")</f>
        <v/>
      </c>
      <c r="O21" s="12" t="str">
        <f>IFERROR(VLOOKUP($A21,'KoRnO K'!$AD$2:$AJ$13,7,0),"")</f>
        <v/>
      </c>
      <c r="P21" s="12" t="str">
        <f>IFERROR(VLOOKUP($A21,'XVI Szago K'!$K$3:$Q$8,7,0),"")</f>
        <v/>
      </c>
      <c r="Q21" s="12">
        <f>IFERROR(VLOOKUP($A21,'H56 TR200 K'!$AT$3:$AZ$11,7,0),"")</f>
        <v>71.916726032459962</v>
      </c>
      <c r="R21" s="12" t="str">
        <f>IFERROR(VLOOKUP($A21,'Azymut K'!$AO$6:$AU$9,7,0),"")</f>
        <v/>
      </c>
      <c r="S21" s="12" t="str">
        <f>IFERROR(VLOOKUP($A21,'NM 200 K'!$AI$6:$AO$10,7,0),"")</f>
        <v/>
      </c>
      <c r="T21" s="10">
        <f>IFERROR(LARGE(V21:AW21,1),0)+IFERROR(LARGE(V21:AW21,2),0)</f>
        <v>22.154963680387404</v>
      </c>
      <c r="U21" s="10">
        <f>IFERROR(LARGE(V21:AW21,3),0)+IFERROR(LARGE(V21:AW21,4),0)</f>
        <v>0</v>
      </c>
      <c r="V21" s="12"/>
      <c r="W21" s="12"/>
      <c r="X21" s="12"/>
      <c r="Y21" s="12"/>
      <c r="Z21" s="12" t="str">
        <f>IFERROR(VLOOKUP($A21,'H55 TR100 K'!$AG$3:$AM$24,7,0),"")</f>
        <v/>
      </c>
      <c r="AA21" s="12" t="str">
        <f>IFERROR(VLOOKUP($A21,'Irokez K'!$EN$4:$ET$10,7,0),"")</f>
        <v/>
      </c>
      <c r="AB21" s="12" t="str">
        <f>IFERROR(VLOOKUP($A21,'BO Wielkopolska K'!$Q$2:$W$6,7,0),"")</f>
        <v/>
      </c>
      <c r="AC21" s="12" t="str">
        <f>IFERROR(VLOOKUP($A21,'RW TR200 K'!$K$2:$Q$2,7,0),"")</f>
        <v/>
      </c>
      <c r="AD21" s="12" t="str">
        <f>IFERROR(VLOOKUP($A21,'Liczyrzepa wiosna K'!$M$2:$S$4,7,0),"")</f>
        <v/>
      </c>
      <c r="AE21" s="12" t="str">
        <f>IFERROR(VLOOKUP($A21,'13 K'!$J$6:$P$10,7,0),"")</f>
        <v/>
      </c>
      <c r="AF21" s="17"/>
      <c r="AG21" s="12" t="str">
        <f>IFERROR(VLOOKUP($A21,'Celestynów K'!$H$2:$N$3,7,0),"")</f>
        <v/>
      </c>
      <c r="AH21" s="12" t="str">
        <f>IFERROR(VLOOKUP($A21,'Komorów K'!$H$2:$N$3,7,0),"")</f>
        <v/>
      </c>
      <c r="AI21" s="12" t="str">
        <f>IFERROR(VLOOKUP($A21,'ITOrient K'!$P$3:$V$5,7,0),"")</f>
        <v/>
      </c>
      <c r="AJ21" s="12" t="str">
        <f>IFERROR(VLOOKUP($A21,'ŚJatka K'!$P$3:$V$7,7,0),"")</f>
        <v/>
      </c>
      <c r="AK21" s="12" t="str">
        <f>IFERROR(VLOOKUP($A21,'Sudecka Wyrypa K'!$N$4:$T$6,7,0),"")</f>
        <v/>
      </c>
      <c r="AL21" s="12" t="str">
        <f>IFERROR(VLOOKUP($A21,'Abentojra K'!$I$3:$O$8,7,0),"")</f>
        <v/>
      </c>
      <c r="AM21" s="12" t="str">
        <f>IFERROR(VLOOKUP($A21,'Mordownik K'!$M$3:$S$9,7,0),"")</f>
        <v/>
      </c>
      <c r="AN21" s="53"/>
      <c r="AO21" s="17"/>
      <c r="AP21" s="12" t="str">
        <f>IFERROR(VLOOKUP($A21,'Jesienne 360 K'!$J$2:$P$3,7,0),"")</f>
        <v/>
      </c>
      <c r="AQ21" s="12" t="str">
        <f>IFERROR(VLOOKUP($A21,'Waligóra K'!$P$2:$V$11,7,0),"")</f>
        <v/>
      </c>
      <c r="AR21" s="12" t="str">
        <f>IFERROR(VLOOKUP($A21,'Jurajska Jatka K'!$L$3:$R$12,7,0),"")</f>
        <v/>
      </c>
      <c r="AS21" s="12" t="str">
        <f>IFERROR(VLOOKUP($A21,'H56 TR100 K'!$AI$3:$AO$29,7,0),"")</f>
        <v/>
      </c>
      <c r="AT21" s="12" t="str">
        <f>IFERROR(VLOOKUP($A21,'Wawer K'!$H$2:$N$3,7,0),"")</f>
        <v/>
      </c>
      <c r="AU21" s="12">
        <f>IFERROR(VLOOKUP($A21,'Pazur K'!$AU$2:$BA$4,7,0),"")</f>
        <v>22.154963680387404</v>
      </c>
      <c r="AV21" s="12" t="str">
        <f>IFERROR(VLOOKUP($A21,'Wilga K'!$L$3:$R$3,7,0),"")</f>
        <v/>
      </c>
      <c r="AW21" s="18"/>
      <c r="AX21" s="25">
        <f>MIN(COUNT(F21:S21)+MIN(COUNT(V21:AW21)/2,2),6)</f>
        <v>2.5</v>
      </c>
    </row>
    <row r="22" spans="1:50">
      <c r="A22">
        <v>131</v>
      </c>
      <c r="B22" s="21" t="str">
        <f>VLOOKUP($A22,id!$C:$H,6,0)</f>
        <v>Kwitowska Anna</v>
      </c>
      <c r="C22" s="21" t="str">
        <f>VLOOKUP($A22,id!$C:$H,4,0)</f>
        <v>Mazurskie Tropy</v>
      </c>
      <c r="D22" s="2">
        <f>IF(E21=E22,D21,ROW(B20))</f>
        <v>20</v>
      </c>
      <c r="E22" s="11">
        <f>LARGE(F22:U22,1)+LARGE(F22:U22,2)+IFERROR(LARGE(F22:U22,3),0)+IFERROR(LARGE(F22:U22,4),0)+IFERROR(LARGE(F22:U22,5),0)+IFERROR(LARGE(F22:U22,6),0)</f>
        <v>180.16071088881165</v>
      </c>
      <c r="F22" s="12"/>
      <c r="G22" s="12" t="str">
        <f>IFERROR(VLOOKUP($A22,'Liszkor K'!$BA$2:$BG$13,7,0),"")</f>
        <v/>
      </c>
      <c r="H22" s="12" t="str">
        <f>IFERROR(VLOOKUP($A22,'H55 TR200 K'!$AT$3:$AZ$8,7,0),"")</f>
        <v/>
      </c>
      <c r="I22" s="12">
        <f>IFERROR(VLOOKUP($A22,'Dymno K'!$U$2:$AA$6,7,0),"")</f>
        <v>56.017354245454996</v>
      </c>
      <c r="J22" s="12" t="str">
        <f>IFERROR(VLOOKUP($A22,'XIV RzK K'!$K$3:$Q$3,7,0),"")</f>
        <v/>
      </c>
      <c r="K22" s="12" t="str">
        <f>IFERROR(VLOOKUP($A22,'Tropy K'!$Q$4:$W$13,7,0),"")</f>
        <v/>
      </c>
      <c r="L22" s="12" t="str">
        <f>IFERROR(VLOOKUP($A22,'Grassor 300 K'!$CA$6:$CG$16,7,0),"")</f>
        <v/>
      </c>
      <c r="M22" s="12" t="str">
        <f>IFERROR(VLOOKUP($A22,'BO K'!$Q$2:$W$8,7,0),"")</f>
        <v/>
      </c>
      <c r="N22" s="12" t="str">
        <f>IFERROR(VLOOKUP($A22,'Konwalie K'!$M$3:$S$7,7,0),"")</f>
        <v/>
      </c>
      <c r="O22" s="12" t="str">
        <f>IFERROR(VLOOKUP($A22,'KoRnO K'!$AD$2:$AJ$13,7,0),"")</f>
        <v/>
      </c>
      <c r="P22" s="12" t="str">
        <f>IFERROR(VLOOKUP($A22,'XVI Szago K'!$K$3:$Q$8,7,0),"")</f>
        <v/>
      </c>
      <c r="Q22" s="12" t="str">
        <f>IFERROR(VLOOKUP($A22,'H56 TR200 K'!$AT$3:$AZ$11,7,0),"")</f>
        <v/>
      </c>
      <c r="R22" s="12" t="str">
        <f>IFERROR(VLOOKUP($A22,'Azymut K'!$AO$6:$AU$9,7,0),"")</f>
        <v/>
      </c>
      <c r="S22" s="12" t="str">
        <f>IFERROR(VLOOKUP($A22,'NM 200 K'!$AI$6:$AO$10,7,0),"")</f>
        <v/>
      </c>
      <c r="T22" s="10">
        <f>IFERROR(LARGE(V22:AW22,1),0)+IFERROR(LARGE(V22:AW22,2),0)</f>
        <v>85.681818181818187</v>
      </c>
      <c r="U22" s="10">
        <f>IFERROR(LARGE(V22:AW22,3),0)+IFERROR(LARGE(V22:AW22,4),0)</f>
        <v>38.46153846153846</v>
      </c>
      <c r="V22" s="12"/>
      <c r="W22" s="12"/>
      <c r="X22" s="12"/>
      <c r="Y22" s="12">
        <f>IFERROR(VLOOKUP($A22,'Wiosenne 360 K'!$J$3:$P$4,7,0),"")</f>
        <v>43.18181818181818</v>
      </c>
      <c r="Z22" s="12" t="str">
        <f>IFERROR(VLOOKUP($A22,'H55 TR100 K'!$AG$3:$AM$24,7,0),"")</f>
        <v/>
      </c>
      <c r="AA22" s="12">
        <f>IFERROR(VLOOKUP($A22,'Irokez K'!$EN$4:$ET$10,7,0),"")</f>
        <v>38.46153846153846</v>
      </c>
      <c r="AB22" s="12" t="str">
        <f>IFERROR(VLOOKUP($A22,'BO Wielkopolska K'!$Q$2:$W$6,7,0),"")</f>
        <v/>
      </c>
      <c r="AC22" s="12" t="str">
        <f>IFERROR(VLOOKUP($A22,'RW TR200 K'!$K$2:$Q$2,7,0),"")</f>
        <v/>
      </c>
      <c r="AD22" s="12" t="str">
        <f>IFERROR(VLOOKUP($A22,'Liczyrzepa wiosna K'!$M$2:$S$4,7,0),"")</f>
        <v/>
      </c>
      <c r="AE22" s="12" t="str">
        <f>IFERROR(VLOOKUP($A22,'13 K'!$J$6:$P$10,7,0),"")</f>
        <v/>
      </c>
      <c r="AF22" s="17"/>
      <c r="AG22" s="12" t="str">
        <f>IFERROR(VLOOKUP($A22,'Celestynów K'!$H$2:$N$3,7,0),"")</f>
        <v/>
      </c>
      <c r="AH22" s="12" t="str">
        <f>IFERROR(VLOOKUP($A22,'Komorów K'!$H$2:$N$3,7,0),"")</f>
        <v/>
      </c>
      <c r="AI22" s="12" t="str">
        <f>IFERROR(VLOOKUP($A22,'ITOrient K'!$P$3:$V$5,7,0),"")</f>
        <v/>
      </c>
      <c r="AJ22" s="12">
        <f>IFERROR(VLOOKUP($A22,'ŚJatka K'!$P$3:$V$7,7,0),"")</f>
        <v>42.5</v>
      </c>
      <c r="AK22" s="12" t="str">
        <f>IFERROR(VLOOKUP($A22,'Sudecka Wyrypa K'!$N$4:$T$6,7,0),"")</f>
        <v/>
      </c>
      <c r="AL22" s="12" t="str">
        <f>IFERROR(VLOOKUP($A22,'Abentojra K'!$I$3:$O$8,7,0),"")</f>
        <v/>
      </c>
      <c r="AM22" s="12" t="str">
        <f>IFERROR(VLOOKUP($A22,'Mordownik K'!$M$3:$S$9,7,0),"")</f>
        <v/>
      </c>
      <c r="AN22" s="53"/>
      <c r="AO22" s="17"/>
      <c r="AP22" s="12" t="str">
        <f>IFERROR(VLOOKUP($A22,'Jesienne 360 K'!$J$2:$P$3,7,0),"")</f>
        <v/>
      </c>
      <c r="AQ22" s="12" t="str">
        <f>IFERROR(VLOOKUP($A22,'Waligóra K'!$P$2:$V$11,7,0),"")</f>
        <v/>
      </c>
      <c r="AR22" s="12" t="str">
        <f>IFERROR(VLOOKUP($A22,'Jurajska Jatka K'!$L$3:$R$12,7,0),"")</f>
        <v/>
      </c>
      <c r="AS22" s="12" t="str">
        <f>IFERROR(VLOOKUP($A22,'H56 TR100 K'!$AI$3:$AO$29,7,0),"")</f>
        <v/>
      </c>
      <c r="AT22" s="12" t="str">
        <f>IFERROR(VLOOKUP($A22,'Wawer K'!$H$2:$N$3,7,0),"")</f>
        <v/>
      </c>
      <c r="AU22" s="12" t="str">
        <f>IFERROR(VLOOKUP($A22,'Pazur K'!$AU$2:$BA$4,7,0),"")</f>
        <v/>
      </c>
      <c r="AV22" s="12" t="str">
        <f>IFERROR(VLOOKUP($A22,'Wilga K'!$L$3:$R$3,7,0),"")</f>
        <v/>
      </c>
      <c r="AW22" s="18"/>
      <c r="AX22" s="25">
        <f>MIN(COUNT(F22:S22)+MIN(COUNT(V22:AW22)/2,2),6)</f>
        <v>2.5</v>
      </c>
    </row>
    <row r="23" spans="1:50">
      <c r="A23">
        <v>411</v>
      </c>
      <c r="B23" s="21" t="str">
        <f>VLOOKUP($A23,id!$C:$H,6,0)</f>
        <v>Blank Danuta</v>
      </c>
      <c r="C23" s="21" t="str">
        <f>VLOOKUP($A23,id!$C:$H,4,0)</f>
        <v>Towanda</v>
      </c>
      <c r="D23" s="2">
        <f>IF(E22=E23,D22,ROW(B21))</f>
        <v>21</v>
      </c>
      <c r="E23" s="11">
        <f>LARGE(F23:U23,1)+LARGE(F23:U23,2)+IFERROR(LARGE(F23:U23,3),0)+IFERROR(LARGE(F23:U23,4),0)+IFERROR(LARGE(F23:U23,5),0)+IFERROR(LARGE(F23:U23,6),0)</f>
        <v>179.96747902114944</v>
      </c>
      <c r="F23" s="12"/>
      <c r="G23" s="12"/>
      <c r="H23" s="12" t="str">
        <f>IFERROR(VLOOKUP($A23,'H55 TR200 K'!$AT$3:$AZ$8,7,0),"")</f>
        <v/>
      </c>
      <c r="I23" s="12">
        <f>IFERROR(VLOOKUP($A23,'Dymno K'!$U$2:$AA$6,7,0),"")</f>
        <v>35.988702655369288</v>
      </c>
      <c r="J23" s="12" t="str">
        <f>IFERROR(VLOOKUP($A23,'XIV RzK K'!$K$3:$Q$3,7,0),"")</f>
        <v/>
      </c>
      <c r="K23" s="12">
        <f>IFERROR(VLOOKUP($A23,'Tropy K'!$Q$4:$W$13,7,0),"")</f>
        <v>93.978776365780163</v>
      </c>
      <c r="L23" s="12" t="str">
        <f>IFERROR(VLOOKUP($A23,'Grassor 300 K'!$CA$6:$CG$16,7,0),"")</f>
        <v/>
      </c>
      <c r="M23" s="12" t="str">
        <f>IFERROR(VLOOKUP($A23,'BO K'!$Q$2:$W$8,7,0),"")</f>
        <v/>
      </c>
      <c r="N23" s="12" t="str">
        <f>IFERROR(VLOOKUP($A23,'Konwalie K'!$M$3:$S$7,7,0),"")</f>
        <v/>
      </c>
      <c r="O23" s="12" t="str">
        <f>IFERROR(VLOOKUP($A23,'KoRnO K'!$AD$2:$AJ$13,7,0),"")</f>
        <v/>
      </c>
      <c r="P23" s="12" t="str">
        <f>IFERROR(VLOOKUP($A23,'XVI Szago K'!$K$3:$Q$8,7,0),"")</f>
        <v/>
      </c>
      <c r="Q23" s="12" t="str">
        <f>IFERROR(VLOOKUP($A23,'H56 TR200 K'!$AT$3:$AZ$11,7,0),"")</f>
        <v/>
      </c>
      <c r="R23" s="12" t="str">
        <f>IFERROR(VLOOKUP($A23,'Azymut K'!$AO$6:$AU$9,7,0),"")</f>
        <v/>
      </c>
      <c r="S23" s="12" t="str">
        <f>IFERROR(VLOOKUP($A23,'NM 200 K'!$AI$6:$AO$10,7,0),"")</f>
        <v/>
      </c>
      <c r="T23" s="10">
        <f>IFERROR(LARGE(V23:AW23,1),0)+IFERROR(LARGE(V23:AW23,2),0)</f>
        <v>50</v>
      </c>
      <c r="U23" s="10">
        <f>IFERROR(LARGE(V23:AW23,3),0)+IFERROR(LARGE(V23:AW23,4),0)</f>
        <v>0</v>
      </c>
      <c r="V23" s="12"/>
      <c r="W23" s="12"/>
      <c r="X23" s="12"/>
      <c r="Y23" s="12"/>
      <c r="Z23" s="12" t="str">
        <f>IFERROR(VLOOKUP($A23,'H55 TR100 K'!$AG$3:$AM$24,7,0),"")</f>
        <v/>
      </c>
      <c r="AA23" s="12" t="str">
        <f>IFERROR(VLOOKUP($A23,'Irokez K'!$EN$4:$ET$10,7,0),"")</f>
        <v/>
      </c>
      <c r="AB23" s="12" t="str">
        <f>IFERROR(VLOOKUP($A23,'BO Wielkopolska K'!$Q$2:$W$6,7,0),"")</f>
        <v/>
      </c>
      <c r="AC23" s="12" t="str">
        <f>IFERROR(VLOOKUP($A23,'RW TR200 K'!$K$2:$Q$2,7,0),"")</f>
        <v/>
      </c>
      <c r="AD23" s="12" t="str">
        <f>IFERROR(VLOOKUP($A23,'Liczyrzepa wiosna K'!$M$2:$S$4,7,0),"")</f>
        <v/>
      </c>
      <c r="AE23" s="12" t="str">
        <f>IFERROR(VLOOKUP($A23,'13 K'!$J$6:$P$10,7,0),"")</f>
        <v/>
      </c>
      <c r="AF23" s="17"/>
      <c r="AG23" s="12" t="str">
        <f>IFERROR(VLOOKUP($A23,'Celestynów K'!$H$2:$N$3,7,0),"")</f>
        <v/>
      </c>
      <c r="AH23" s="12" t="str">
        <f>IFERROR(VLOOKUP($A23,'Komorów K'!$H$2:$N$3,7,0),"")</f>
        <v/>
      </c>
      <c r="AI23" s="12" t="str">
        <f>IFERROR(VLOOKUP($A23,'ITOrient K'!$P$3:$V$5,7,0),"")</f>
        <v/>
      </c>
      <c r="AJ23" s="12" t="str">
        <f>IFERROR(VLOOKUP($A23,'ŚJatka K'!$P$3:$V$7,7,0),"")</f>
        <v/>
      </c>
      <c r="AK23" s="12" t="str">
        <f>IFERROR(VLOOKUP($A23,'Sudecka Wyrypa K'!$N$4:$T$6,7,0),"")</f>
        <v/>
      </c>
      <c r="AL23" s="12">
        <f>IFERROR(VLOOKUP($A23,'Abentojra K'!$I$3:$O$8,7,0),"")</f>
        <v>50</v>
      </c>
      <c r="AM23" s="12" t="str">
        <f>IFERROR(VLOOKUP($A23,'Mordownik K'!$M$3:$S$9,7,0),"")</f>
        <v/>
      </c>
      <c r="AN23" s="53"/>
      <c r="AO23" s="17"/>
      <c r="AP23" s="12" t="str">
        <f>IFERROR(VLOOKUP($A23,'Jesienne 360 K'!$J$2:$P$3,7,0),"")</f>
        <v/>
      </c>
      <c r="AQ23" s="12" t="str">
        <f>IFERROR(VLOOKUP($A23,'Waligóra K'!$P$2:$V$11,7,0),"")</f>
        <v/>
      </c>
      <c r="AR23" s="12" t="str">
        <f>IFERROR(VLOOKUP($A23,'Jurajska Jatka K'!$L$3:$R$12,7,0),"")</f>
        <v/>
      </c>
      <c r="AS23" s="12" t="str">
        <f>IFERROR(VLOOKUP($A23,'H56 TR100 K'!$AI$3:$AO$29,7,0),"")</f>
        <v/>
      </c>
      <c r="AT23" s="12" t="str">
        <f>IFERROR(VLOOKUP($A23,'Wawer K'!$H$2:$N$3,7,0),"")</f>
        <v/>
      </c>
      <c r="AU23" s="12" t="str">
        <f>IFERROR(VLOOKUP($A23,'Pazur K'!$AU$2:$BA$4,7,0),"")</f>
        <v/>
      </c>
      <c r="AV23" s="12" t="str">
        <f>IFERROR(VLOOKUP($A23,'Wilga K'!$L$3:$R$3,7,0),"")</f>
        <v/>
      </c>
      <c r="AW23" s="18"/>
      <c r="AX23" s="25">
        <f>MIN(COUNT(F23:S23)+MIN(COUNT(V23:AW23)/2,2),6)</f>
        <v>2.5</v>
      </c>
    </row>
    <row r="24" spans="1:50">
      <c r="A24">
        <v>148</v>
      </c>
      <c r="B24" s="21" t="str">
        <f>VLOOKUP($A24,id!$C:$H,6,0)</f>
        <v>Zielińska Jadwiga</v>
      </c>
      <c r="C24" s="21" t="str">
        <f>VLOOKUP($A24,id!$C:$H,4,0)</f>
        <v>MTB4FUN</v>
      </c>
      <c r="D24" s="2">
        <f>IF(E23=E24,D23,ROW(B22))</f>
        <v>22</v>
      </c>
      <c r="E24" s="11">
        <f>LARGE(F24:U24,1)+LARGE(F24:U24,2)+IFERROR(LARGE(F24:U24,3),0)+IFERROR(LARGE(F24:U24,4),0)+IFERROR(LARGE(F24:U24,5),0)+IFERROR(LARGE(F24:U24,6),0)</f>
        <v>164.3684669396612</v>
      </c>
      <c r="F24" s="12"/>
      <c r="G24" s="12"/>
      <c r="H24" s="12">
        <f>IFERROR(VLOOKUP($A24,'H55 TR200 K'!$AT$3:$AZ$8,7,0),"")</f>
        <v>90.697674418604649</v>
      </c>
      <c r="I24" s="12" t="str">
        <f>IFERROR(VLOOKUP($A24,'Dymno K'!$U$2:$AA$6,7,0),"")</f>
        <v/>
      </c>
      <c r="J24" s="12" t="str">
        <f>IFERROR(VLOOKUP($A24,'XIV RzK K'!$K$3:$Q$3,7,0),"")</f>
        <v/>
      </c>
      <c r="K24" s="12" t="str">
        <f>IFERROR(VLOOKUP($A24,'Tropy K'!$Q$4:$W$13,7,0),"")</f>
        <v/>
      </c>
      <c r="L24" s="12" t="str">
        <f>IFERROR(VLOOKUP($A24,'Grassor 300 K'!$CA$6:$CG$16,7,0),"")</f>
        <v/>
      </c>
      <c r="M24" s="12" t="str">
        <f>IFERROR(VLOOKUP($A24,'BO K'!$Q$2:$W$8,7,0),"")</f>
        <v/>
      </c>
      <c r="N24" s="12" t="str">
        <f>IFERROR(VLOOKUP($A24,'Konwalie K'!$M$3:$S$7,7,0),"")</f>
        <v/>
      </c>
      <c r="O24" s="12" t="str">
        <f>IFERROR(VLOOKUP($A24,'KoRnO K'!$AD$2:$AJ$13,7,0),"")</f>
        <v/>
      </c>
      <c r="P24" s="12" t="str">
        <f>IFERROR(VLOOKUP($A24,'XVI Szago K'!$K$3:$Q$8,7,0),"")</f>
        <v/>
      </c>
      <c r="Q24" s="12">
        <f>IFERROR(VLOOKUP($A24,'H56 TR200 K'!$AT$3:$AZ$11,7,0),"")</f>
        <v>73.670792521056555</v>
      </c>
      <c r="R24" s="12" t="str">
        <f>IFERROR(VLOOKUP($A24,'Azymut K'!$AO$6:$AU$9,7,0),"")</f>
        <v/>
      </c>
      <c r="S24" s="12" t="str">
        <f>IFERROR(VLOOKUP($A24,'NM 200 K'!$AI$6:$AO$10,7,0),"")</f>
        <v/>
      </c>
      <c r="T24" s="10">
        <f>IFERROR(LARGE(V24:AW24,1),0)+IFERROR(LARGE(V24:AW24,2),0)</f>
        <v>0</v>
      </c>
      <c r="U24" s="10">
        <f>IFERROR(LARGE(V24:AW24,3),0)+IFERROR(LARGE(V24:AW24,4),0)</f>
        <v>0</v>
      </c>
      <c r="V24" s="12"/>
      <c r="W24" s="12"/>
      <c r="X24" s="12"/>
      <c r="Y24" s="12"/>
      <c r="Z24" s="12" t="str">
        <f>IFERROR(VLOOKUP($A24,'H55 TR100 K'!$AG$3:$AM$24,7,0),"")</f>
        <v/>
      </c>
      <c r="AA24" s="12" t="str">
        <f>IFERROR(VLOOKUP($A24,'Irokez K'!$EN$4:$ET$10,7,0),"")</f>
        <v/>
      </c>
      <c r="AB24" s="12" t="str">
        <f>IFERROR(VLOOKUP($A24,'BO Wielkopolska K'!$Q$2:$W$6,7,0),"")</f>
        <v/>
      </c>
      <c r="AC24" s="12" t="str">
        <f>IFERROR(VLOOKUP($A24,'RW TR200 K'!$K$2:$Q$2,7,0),"")</f>
        <v/>
      </c>
      <c r="AD24" s="12" t="str">
        <f>IFERROR(VLOOKUP($A24,'Liczyrzepa wiosna K'!$M$2:$S$4,7,0),"")</f>
        <v/>
      </c>
      <c r="AE24" s="12" t="str">
        <f>IFERROR(VLOOKUP($A24,'13 K'!$J$6:$P$10,7,0),"")</f>
        <v/>
      </c>
      <c r="AF24" s="17"/>
      <c r="AG24" s="12" t="str">
        <f>IFERROR(VLOOKUP($A24,'Celestynów K'!$H$2:$N$3,7,0),"")</f>
        <v/>
      </c>
      <c r="AH24" s="12" t="str">
        <f>IFERROR(VLOOKUP($A24,'Komorów K'!$H$2:$N$3,7,0),"")</f>
        <v/>
      </c>
      <c r="AI24" s="12" t="str">
        <f>IFERROR(VLOOKUP($A24,'ITOrient K'!$P$3:$V$5,7,0),"")</f>
        <v/>
      </c>
      <c r="AJ24" s="12" t="str">
        <f>IFERROR(VLOOKUP($A24,'ŚJatka K'!$P$3:$V$7,7,0),"")</f>
        <v/>
      </c>
      <c r="AK24" s="12" t="str">
        <f>IFERROR(VLOOKUP($A24,'Sudecka Wyrypa K'!$N$4:$T$6,7,0),"")</f>
        <v/>
      </c>
      <c r="AL24" s="12" t="str">
        <f>IFERROR(VLOOKUP($A24,'Abentojra K'!$I$3:$O$8,7,0),"")</f>
        <v/>
      </c>
      <c r="AM24" s="12" t="str">
        <f>IFERROR(VLOOKUP($A24,'Mordownik K'!$M$3:$S$9,7,0),"")</f>
        <v/>
      </c>
      <c r="AN24" s="53"/>
      <c r="AO24" s="17"/>
      <c r="AP24" s="12" t="str">
        <f>IFERROR(VLOOKUP($A24,'Jesienne 360 K'!$J$2:$P$3,7,0),"")</f>
        <v/>
      </c>
      <c r="AQ24" s="12" t="str">
        <f>IFERROR(VLOOKUP($A24,'Waligóra K'!$P$2:$V$11,7,0),"")</f>
        <v/>
      </c>
      <c r="AR24" s="12" t="str">
        <f>IFERROR(VLOOKUP($A24,'Jurajska Jatka K'!$L$3:$R$12,7,0),"")</f>
        <v/>
      </c>
      <c r="AS24" s="12" t="str">
        <f>IFERROR(VLOOKUP($A24,'H56 TR100 K'!$AI$3:$AO$29,7,0),"")</f>
        <v/>
      </c>
      <c r="AT24" s="12" t="str">
        <f>IFERROR(VLOOKUP($A24,'Wawer K'!$H$2:$N$3,7,0),"")</f>
        <v/>
      </c>
      <c r="AU24" s="12" t="str">
        <f>IFERROR(VLOOKUP($A24,'Pazur K'!$AU$2:$BA$4,7,0),"")</f>
        <v/>
      </c>
      <c r="AV24" s="12" t="str">
        <f>IFERROR(VLOOKUP($A24,'Wilga K'!$L$3:$R$3,7,0),"")</f>
        <v/>
      </c>
      <c r="AW24" s="18"/>
      <c r="AX24" s="25">
        <f>MIN(COUNT(F24:S24)+MIN(COUNT(V24:AW24)/2,2),6)</f>
        <v>2</v>
      </c>
    </row>
    <row r="25" spans="1:50">
      <c r="A25">
        <v>149</v>
      </c>
      <c r="B25" s="21" t="str">
        <f>VLOOKUP($A25,id!$C:$H,6,0)</f>
        <v>Dunowska Ilona</v>
      </c>
      <c r="C25" s="21" t="str">
        <f>VLOOKUP($A25,id!$C:$H,4,0)</f>
        <v>MTB4FUN</v>
      </c>
      <c r="D25" s="2">
        <f>IF(E24=E25,D24,ROW(B23))</f>
        <v>23</v>
      </c>
      <c r="E25" s="11">
        <f>LARGE(F25:U25,1)+LARGE(F25:U25,2)+IFERROR(LARGE(F25:U25,3),0)+IFERROR(LARGE(F25:U25,4),0)+IFERROR(LARGE(F25:U25,5),0)+IFERROR(LARGE(F25:U25,6),0)</f>
        <v>164.35768190491058</v>
      </c>
      <c r="F25" s="12"/>
      <c r="G25" s="12"/>
      <c r="H25" s="12">
        <f>IFERROR(VLOOKUP($A25,'H55 TR200 K'!$AT$3:$AZ$8,7,0),"")</f>
        <v>90.683898951651642</v>
      </c>
      <c r="I25" s="12" t="str">
        <f>IFERROR(VLOOKUP($A25,'Dymno K'!$U$2:$AA$6,7,0),"")</f>
        <v/>
      </c>
      <c r="J25" s="12" t="str">
        <f>IFERROR(VLOOKUP($A25,'XIV RzK K'!$K$3:$Q$3,7,0),"")</f>
        <v/>
      </c>
      <c r="K25" s="12" t="str">
        <f>IFERROR(VLOOKUP($A25,'Tropy K'!$Q$4:$W$13,7,0),"")</f>
        <v/>
      </c>
      <c r="L25" s="12" t="str">
        <f>IFERROR(VLOOKUP($A25,'Grassor 300 K'!$CA$6:$CG$16,7,0),"")</f>
        <v/>
      </c>
      <c r="M25" s="12" t="str">
        <f>IFERROR(VLOOKUP($A25,'BO K'!$Q$2:$W$8,7,0),"")</f>
        <v/>
      </c>
      <c r="N25" s="12" t="str">
        <f>IFERROR(VLOOKUP($A25,'Konwalie K'!$M$3:$S$7,7,0),"")</f>
        <v/>
      </c>
      <c r="O25" s="12" t="str">
        <f>IFERROR(VLOOKUP($A25,'KoRnO K'!$AD$2:$AJ$13,7,0),"")</f>
        <v/>
      </c>
      <c r="P25" s="12" t="str">
        <f>IFERROR(VLOOKUP($A25,'XVI Szago K'!$K$3:$Q$8,7,0),"")</f>
        <v/>
      </c>
      <c r="Q25" s="12">
        <f>IFERROR(VLOOKUP($A25,'H56 TR200 K'!$AT$3:$AZ$11,7,0),"")</f>
        <v>73.673782953258936</v>
      </c>
      <c r="R25" s="12" t="str">
        <f>IFERROR(VLOOKUP($A25,'Azymut K'!$AO$6:$AU$9,7,0),"")</f>
        <v/>
      </c>
      <c r="S25" s="12" t="str">
        <f>IFERROR(VLOOKUP($A25,'NM 200 K'!$AI$6:$AO$10,7,0),"")</f>
        <v/>
      </c>
      <c r="T25" s="10">
        <f>IFERROR(LARGE(V25:AW25,1),0)+IFERROR(LARGE(V25:AW25,2),0)</f>
        <v>0</v>
      </c>
      <c r="U25" s="10">
        <f>IFERROR(LARGE(V25:AW25,3),0)+IFERROR(LARGE(V25:AW25,4),0)</f>
        <v>0</v>
      </c>
      <c r="V25" s="12"/>
      <c r="W25" s="12"/>
      <c r="X25" s="12"/>
      <c r="Y25" s="12"/>
      <c r="Z25" s="12" t="str">
        <f>IFERROR(VLOOKUP($A25,'H55 TR100 K'!$AG$3:$AM$24,7,0),"")</f>
        <v/>
      </c>
      <c r="AA25" s="12" t="str">
        <f>IFERROR(VLOOKUP($A25,'Irokez K'!$EN$4:$ET$10,7,0),"")</f>
        <v/>
      </c>
      <c r="AB25" s="12" t="str">
        <f>IFERROR(VLOOKUP($A25,'BO Wielkopolska K'!$Q$2:$W$6,7,0),"")</f>
        <v/>
      </c>
      <c r="AC25" s="12" t="str">
        <f>IFERROR(VLOOKUP($A25,'RW TR200 K'!$K$2:$Q$2,7,0),"")</f>
        <v/>
      </c>
      <c r="AD25" s="12" t="str">
        <f>IFERROR(VLOOKUP($A25,'Liczyrzepa wiosna K'!$M$2:$S$4,7,0),"")</f>
        <v/>
      </c>
      <c r="AE25" s="12" t="str">
        <f>IFERROR(VLOOKUP($A25,'13 K'!$J$6:$P$10,7,0),"")</f>
        <v/>
      </c>
      <c r="AF25" s="17"/>
      <c r="AG25" s="12" t="str">
        <f>IFERROR(VLOOKUP($A25,'Celestynów K'!$H$2:$N$3,7,0),"")</f>
        <v/>
      </c>
      <c r="AH25" s="12" t="str">
        <f>IFERROR(VLOOKUP($A25,'Komorów K'!$H$2:$N$3,7,0),"")</f>
        <v/>
      </c>
      <c r="AI25" s="12" t="str">
        <f>IFERROR(VLOOKUP($A25,'ITOrient K'!$P$3:$V$5,7,0),"")</f>
        <v/>
      </c>
      <c r="AJ25" s="12" t="str">
        <f>IFERROR(VLOOKUP($A25,'ŚJatka K'!$P$3:$V$7,7,0),"")</f>
        <v/>
      </c>
      <c r="AK25" s="12" t="str">
        <f>IFERROR(VLOOKUP($A25,'Sudecka Wyrypa K'!$N$4:$T$6,7,0),"")</f>
        <v/>
      </c>
      <c r="AL25" s="12" t="str">
        <f>IFERROR(VLOOKUP($A25,'Abentojra K'!$I$3:$O$8,7,0),"")</f>
        <v/>
      </c>
      <c r="AM25" s="12" t="str">
        <f>IFERROR(VLOOKUP($A25,'Mordownik K'!$M$3:$S$9,7,0),"")</f>
        <v/>
      </c>
      <c r="AN25" s="53"/>
      <c r="AO25" s="17"/>
      <c r="AP25" s="12" t="str">
        <f>IFERROR(VLOOKUP($A25,'Jesienne 360 K'!$J$2:$P$3,7,0),"")</f>
        <v/>
      </c>
      <c r="AQ25" s="12" t="str">
        <f>IFERROR(VLOOKUP($A25,'Waligóra K'!$P$2:$V$11,7,0),"")</f>
        <v/>
      </c>
      <c r="AR25" s="12" t="str">
        <f>IFERROR(VLOOKUP($A25,'Jurajska Jatka K'!$L$3:$R$12,7,0),"")</f>
        <v/>
      </c>
      <c r="AS25" s="12" t="str">
        <f>IFERROR(VLOOKUP($A25,'H56 TR100 K'!$AI$3:$AO$29,7,0),"")</f>
        <v/>
      </c>
      <c r="AT25" s="12" t="str">
        <f>IFERROR(VLOOKUP($A25,'Wawer K'!$H$2:$N$3,7,0),"")</f>
        <v/>
      </c>
      <c r="AU25" s="12" t="str">
        <f>IFERROR(VLOOKUP($A25,'Pazur K'!$AU$2:$BA$4,7,0),"")</f>
        <v/>
      </c>
      <c r="AV25" s="12" t="str">
        <f>IFERROR(VLOOKUP($A25,'Wilga K'!$L$3:$R$3,7,0),"")</f>
        <v/>
      </c>
      <c r="AW25" s="18"/>
      <c r="AX25" s="25">
        <f>MIN(COUNT(F25:S25)+MIN(COUNT(V25:AW25)/2,2),6)</f>
        <v>2</v>
      </c>
    </row>
    <row r="26" spans="1:50">
      <c r="A26">
        <v>156</v>
      </c>
      <c r="B26" s="21" t="str">
        <f>VLOOKUP($A26,id!$C:$H,6,0)</f>
        <v>Ostaszkiewicz Jola</v>
      </c>
      <c r="C26" s="21">
        <f>VLOOKUP($A26,id!$C:$H,4,0)</f>
        <v>0</v>
      </c>
      <c r="D26" s="2">
        <f>IF(E25=E26,D25,ROW(B24))</f>
        <v>24</v>
      </c>
      <c r="E26" s="11">
        <f>LARGE(F26:U26,1)+LARGE(F26:U26,2)+IFERROR(LARGE(F26:U26,3),0)+IFERROR(LARGE(F26:U26,4),0)+IFERROR(LARGE(F26:U26,5),0)+IFERROR(LARGE(F26:U26,6),0)</f>
        <v>162.99256239493079</v>
      </c>
      <c r="F26" s="12"/>
      <c r="G26" s="12"/>
      <c r="H26" s="12" t="str">
        <f>IFERROR(VLOOKUP($A26,'H55 TR200 K'!$AT$3:$AZ$8,7,0),"")</f>
        <v/>
      </c>
      <c r="I26" s="12" t="str">
        <f>IFERROR(VLOOKUP($A26,'Dymno K'!$U$2:$AA$6,7,0),"")</f>
        <v/>
      </c>
      <c r="J26" s="12" t="str">
        <f>IFERROR(VLOOKUP($A26,'XIV RzK K'!$K$3:$Q$3,7,0),"")</f>
        <v/>
      </c>
      <c r="K26" s="12" t="str">
        <f>IFERROR(VLOOKUP($A26,'Tropy K'!$Q$4:$W$13,7,0),"")</f>
        <v/>
      </c>
      <c r="L26" s="12" t="str">
        <f>IFERROR(VLOOKUP($A26,'Grassor 300 K'!$CA$6:$CG$16,7,0),"")</f>
        <v/>
      </c>
      <c r="M26" s="12" t="str">
        <f>IFERROR(VLOOKUP($A26,'BO K'!$Q$2:$W$8,7,0),"")</f>
        <v/>
      </c>
      <c r="N26" s="12" t="str">
        <f>IFERROR(VLOOKUP($A26,'Konwalie K'!$M$3:$S$7,7,0),"")</f>
        <v/>
      </c>
      <c r="O26" s="12" t="str">
        <f>IFERROR(VLOOKUP($A26,'KoRnO K'!$AD$2:$AJ$13,7,0),"")</f>
        <v/>
      </c>
      <c r="P26" s="12" t="str">
        <f>IFERROR(VLOOKUP($A26,'XVI Szago K'!$K$3:$Q$8,7,0),"")</f>
        <v/>
      </c>
      <c r="Q26" s="12" t="str">
        <f>IFERROR(VLOOKUP($A26,'H56 TR200 K'!$AT$3:$AZ$11,7,0),"")</f>
        <v/>
      </c>
      <c r="R26" s="12" t="str">
        <f>IFERROR(VLOOKUP($A26,'Azymut K'!$AO$6:$AU$9,7,0),"")</f>
        <v/>
      </c>
      <c r="S26" s="12" t="str">
        <f>IFERROR(VLOOKUP($A26,'NM 200 K'!$AI$6:$AO$10,7,0),"")</f>
        <v/>
      </c>
      <c r="T26" s="10">
        <f>IFERROR(LARGE(V26:AW26,1),0)+IFERROR(LARGE(V26:AW26,2),0)</f>
        <v>92.414190573770441</v>
      </c>
      <c r="U26" s="10">
        <f>IFERROR(LARGE(V26:AW26,3),0)+IFERROR(LARGE(V26:AW26,4),0)</f>
        <v>70.578371821160346</v>
      </c>
      <c r="V26" s="12"/>
      <c r="W26" s="12"/>
      <c r="X26" s="12"/>
      <c r="Y26" s="12"/>
      <c r="Z26" s="12">
        <f>IFERROR(VLOOKUP($A26,'H55 TR100 K'!$AG$3:$AM$24,7,0),"")</f>
        <v>39.836157380075939</v>
      </c>
      <c r="AA26" s="12" t="str">
        <f>IFERROR(VLOOKUP($A26,'Irokez K'!$EN$4:$ET$10,7,0),"")</f>
        <v/>
      </c>
      <c r="AB26" s="12" t="str">
        <f>IFERROR(VLOOKUP($A26,'BO Wielkopolska K'!$Q$2:$W$6,7,0),"")</f>
        <v/>
      </c>
      <c r="AC26" s="12" t="str">
        <f>IFERROR(VLOOKUP($A26,'RW TR200 K'!$K$2:$Q$2,7,0),"")</f>
        <v/>
      </c>
      <c r="AD26" s="12" t="str">
        <f>IFERROR(VLOOKUP($A26,'Liczyrzepa wiosna K'!$M$2:$S$4,7,0),"")</f>
        <v/>
      </c>
      <c r="AE26" s="12" t="str">
        <f>IFERROR(VLOOKUP($A26,'13 K'!$J$6:$P$10,7,0),"")</f>
        <v/>
      </c>
      <c r="AF26" s="17"/>
      <c r="AG26" s="12" t="str">
        <f>IFERROR(VLOOKUP($A26,'Celestynów K'!$H$2:$N$3,7,0),"")</f>
        <v/>
      </c>
      <c r="AH26" s="12" t="str">
        <f>IFERROR(VLOOKUP($A26,'Komorów K'!$H$2:$N$3,7,0),"")</f>
        <v/>
      </c>
      <c r="AI26" s="12" t="str">
        <f>IFERROR(VLOOKUP($A26,'ITOrient K'!$P$3:$V$5,7,0),"")</f>
        <v/>
      </c>
      <c r="AJ26" s="12" t="str">
        <f>IFERROR(VLOOKUP($A26,'ŚJatka K'!$P$3:$V$7,7,0),"")</f>
        <v/>
      </c>
      <c r="AK26" s="12">
        <f>IFERROR(VLOOKUP($A26,'Sudecka Wyrypa K'!$N$4:$T$6,7,0),"")</f>
        <v>50</v>
      </c>
      <c r="AL26" s="12">
        <f>IFERROR(VLOOKUP($A26,'Abentojra K'!$I$3:$O$8,7,0),"")</f>
        <v>30.742214441084407</v>
      </c>
      <c r="AM26" s="12" t="str">
        <f>IFERROR(VLOOKUP($A26,'Mordownik K'!$M$3:$S$9,7,0),"")</f>
        <v/>
      </c>
      <c r="AN26" s="53"/>
      <c r="AO26" s="17"/>
      <c r="AP26" s="12" t="str">
        <f>IFERROR(VLOOKUP($A26,'Jesienne 360 K'!$J$2:$P$3,7,0),"")</f>
        <v/>
      </c>
      <c r="AQ26" s="12">
        <f>IFERROR(VLOOKUP($A26,'Waligóra K'!$P$2:$V$11,7,0),"")</f>
        <v>42.414190573770448</v>
      </c>
      <c r="AR26" s="12" t="str">
        <f>IFERROR(VLOOKUP($A26,'Jurajska Jatka K'!$L$3:$R$12,7,0),"")</f>
        <v/>
      </c>
      <c r="AS26" s="12" t="str">
        <f>IFERROR(VLOOKUP($A26,'H56 TR100 K'!$AI$3:$AO$29,7,0),"")</f>
        <v/>
      </c>
      <c r="AT26" s="12" t="str">
        <f>IFERROR(VLOOKUP($A26,'Wawer K'!$H$2:$N$3,7,0),"")</f>
        <v/>
      </c>
      <c r="AU26" s="12" t="str">
        <f>IFERROR(VLOOKUP($A26,'Pazur K'!$AU$2:$BA$4,7,0),"")</f>
        <v/>
      </c>
      <c r="AV26" s="12" t="str">
        <f>IFERROR(VLOOKUP($A26,'Wilga K'!$L$3:$R$3,7,0),"")</f>
        <v/>
      </c>
      <c r="AW26" s="18"/>
      <c r="AX26" s="25">
        <f>MIN(COUNT(F26:S26)+MIN(COUNT(V26:AW26)/2,2),6)</f>
        <v>2</v>
      </c>
    </row>
    <row r="27" spans="1:50">
      <c r="A27">
        <v>124</v>
      </c>
      <c r="B27" s="21" t="str">
        <f>VLOOKUP($A27,id!$C:$H,6,0)</f>
        <v>Motyl-Adamczyk Agata</v>
      </c>
      <c r="C27" s="21" t="str">
        <f>VLOOKUP($A27,id!$C:$H,4,0)</f>
        <v>Zdezorientowani MTBO Team</v>
      </c>
      <c r="D27" s="2">
        <f>IF(E26=E27,D26,ROW(B25))</f>
        <v>25</v>
      </c>
      <c r="E27" s="11">
        <f>LARGE(F27:U27,1)+LARGE(F27:U27,2)+IFERROR(LARGE(F27:U27,3),0)+IFERROR(LARGE(F27:U27,4),0)+IFERROR(LARGE(F27:U27,5),0)+IFERROR(LARGE(F27:U27,6),0)</f>
        <v>159.45821061443408</v>
      </c>
      <c r="F27" s="12"/>
      <c r="G27" s="12">
        <f>IFERROR(VLOOKUP($A27,'Liszkor K'!$BA$2:$BG$13,7,0),"")</f>
        <v>78.32744405182568</v>
      </c>
      <c r="H27" s="12" t="str">
        <f>IFERROR(VLOOKUP($A27,'H55 TR200 K'!$AT$3:$AZ$8,7,0),"")</f>
        <v/>
      </c>
      <c r="I27" s="12" t="str">
        <f>IFERROR(VLOOKUP($A27,'Dymno K'!$U$2:$AA$6,7,0),"")</f>
        <v/>
      </c>
      <c r="J27" s="12" t="str">
        <f>IFERROR(VLOOKUP($A27,'XIV RzK K'!$K$3:$Q$3,7,0),"")</f>
        <v/>
      </c>
      <c r="K27" s="12" t="str">
        <f>IFERROR(VLOOKUP($A27,'Tropy K'!$Q$4:$W$13,7,0),"")</f>
        <v/>
      </c>
      <c r="L27" s="12" t="str">
        <f>IFERROR(VLOOKUP($A27,'Grassor 300 K'!$CA$6:$CG$16,7,0),"")</f>
        <v/>
      </c>
      <c r="M27" s="12" t="str">
        <f>IFERROR(VLOOKUP($A27,'BO K'!$Q$2:$W$8,7,0),"")</f>
        <v/>
      </c>
      <c r="N27" s="12" t="str">
        <f>IFERROR(VLOOKUP($A27,'Konwalie K'!$M$3:$S$7,7,0),"")</f>
        <v/>
      </c>
      <c r="O27" s="12" t="str">
        <f>IFERROR(VLOOKUP($A27,'KoRnO K'!$AD$2:$AJ$13,7,0),"")</f>
        <v/>
      </c>
      <c r="P27" s="12" t="str">
        <f>IFERROR(VLOOKUP($A27,'XVI Szago K'!$K$3:$Q$8,7,0),"")</f>
        <v/>
      </c>
      <c r="Q27" s="12" t="str">
        <f>IFERROR(VLOOKUP($A27,'H56 TR200 K'!$AT$3:$AZ$11,7,0),"")</f>
        <v/>
      </c>
      <c r="R27" s="12" t="str">
        <f>IFERROR(VLOOKUP($A27,'Azymut K'!$AO$6:$AU$9,7,0),"")</f>
        <v/>
      </c>
      <c r="S27" s="12" t="str">
        <f>IFERROR(VLOOKUP($A27,'NM 200 K'!$AI$6:$AO$10,7,0),"")</f>
        <v/>
      </c>
      <c r="T27" s="10">
        <f>IFERROR(LARGE(V27:AW27,1),0)+IFERROR(LARGE(V27:AW27,2),0)</f>
        <v>81.1307665626084</v>
      </c>
      <c r="U27" s="10">
        <f>IFERROR(LARGE(V27:AW27,3),0)+IFERROR(LARGE(V27:AW27,4),0)</f>
        <v>0</v>
      </c>
      <c r="V27" s="12"/>
      <c r="W27" s="12"/>
      <c r="X27" s="12"/>
      <c r="Y27" s="12" t="str">
        <f>IFERROR(VLOOKUP($A27,'Wiosenne 360 K'!$J$3:$P$4,7,0),"")</f>
        <v/>
      </c>
      <c r="Z27" s="12" t="str">
        <f>IFERROR(VLOOKUP($A27,'H55 TR100 K'!$AG$3:$AM$24,7,0),"")</f>
        <v/>
      </c>
      <c r="AA27" s="12" t="str">
        <f>IFERROR(VLOOKUP($A27,'Irokez K'!$EN$4:$ET$10,7,0),"")</f>
        <v/>
      </c>
      <c r="AB27" s="12" t="str">
        <f>IFERROR(VLOOKUP($A27,'BO Wielkopolska K'!$Q$2:$W$6,7,0),"")</f>
        <v/>
      </c>
      <c r="AC27" s="12" t="str">
        <f>IFERROR(VLOOKUP($A27,'RW TR200 K'!$K$2:$Q$2,7,0),"")</f>
        <v/>
      </c>
      <c r="AD27" s="12" t="str">
        <f>IFERROR(VLOOKUP($A27,'Liczyrzepa wiosna K'!$M$2:$S$4,7,0),"")</f>
        <v/>
      </c>
      <c r="AE27" s="12">
        <f>IFERROR(VLOOKUP($A27,'13 K'!$J$6:$P$10,7,0),"")</f>
        <v>50</v>
      </c>
      <c r="AF27" s="17"/>
      <c r="AG27" s="12" t="str">
        <f>IFERROR(VLOOKUP($A27,'Celestynów K'!$H$2:$N$3,7,0),"")</f>
        <v/>
      </c>
      <c r="AH27" s="12" t="str">
        <f>IFERROR(VLOOKUP($A27,'Komorów K'!$H$2:$N$3,7,0),"")</f>
        <v/>
      </c>
      <c r="AI27" s="12" t="str">
        <f>IFERROR(VLOOKUP($A27,'ITOrient K'!$P$3:$V$5,7,0),"")</f>
        <v/>
      </c>
      <c r="AJ27" s="12">
        <f>IFERROR(VLOOKUP($A27,'ŚJatka K'!$P$3:$V$7,7,0),"")</f>
        <v>0</v>
      </c>
      <c r="AK27" s="12" t="str">
        <f>IFERROR(VLOOKUP($A27,'Sudecka Wyrypa K'!$N$4:$T$6,7,0),"")</f>
        <v/>
      </c>
      <c r="AL27" s="12" t="str">
        <f>IFERROR(VLOOKUP($A27,'Abentojra K'!$I$3:$O$8,7,0),"")</f>
        <v/>
      </c>
      <c r="AM27" s="12" t="str">
        <f>IFERROR(VLOOKUP($A27,'Mordownik K'!$M$3:$S$9,7,0),"")</f>
        <v/>
      </c>
      <c r="AN27" s="53"/>
      <c r="AO27" s="17"/>
      <c r="AP27" s="12" t="str">
        <f>IFERROR(VLOOKUP($A27,'Jesienne 360 K'!$J$2:$P$3,7,0),"")</f>
        <v/>
      </c>
      <c r="AQ27" s="12" t="str">
        <f>IFERROR(VLOOKUP($A27,'Waligóra K'!$P$2:$V$11,7,0),"")</f>
        <v/>
      </c>
      <c r="AR27" s="12">
        <f>IFERROR(VLOOKUP($A27,'Jurajska Jatka K'!$L$3:$R$12,7,0),"")</f>
        <v>31.1307665626084</v>
      </c>
      <c r="AS27" s="12" t="str">
        <f>IFERROR(VLOOKUP($A27,'H56 TR100 K'!$AI$3:$AO$29,7,0),"")</f>
        <v/>
      </c>
      <c r="AT27" s="12" t="str">
        <f>IFERROR(VLOOKUP($A27,'Wawer K'!$H$2:$N$3,7,0),"")</f>
        <v/>
      </c>
      <c r="AU27" s="12" t="str">
        <f>IFERROR(VLOOKUP($A27,'Pazur K'!$AU$2:$BA$4,7,0),"")</f>
        <v/>
      </c>
      <c r="AV27" s="12" t="str">
        <f>IFERROR(VLOOKUP($A27,'Wilga K'!$L$3:$R$3,7,0),"")</f>
        <v/>
      </c>
      <c r="AW27" s="18"/>
      <c r="AX27" s="25">
        <f>MIN(COUNT(F27:S27)+MIN(COUNT(V27:AW27)/2,2),6)</f>
        <v>2.5</v>
      </c>
    </row>
    <row r="28" spans="1:50">
      <c r="A28">
        <v>67</v>
      </c>
      <c r="B28" s="21" t="str">
        <f>VLOOKUP($A28,id!$C:$H,6,0)</f>
        <v>Urbanik-Redo Ewa</v>
      </c>
      <c r="C28" s="21">
        <f>VLOOKUP($A28,id!$C:$H,4,0)</f>
        <v>0</v>
      </c>
      <c r="D28" s="2">
        <f>IF(E27=E28,D27,ROW(B26))</f>
        <v>26</v>
      </c>
      <c r="E28" s="11">
        <f>LARGE(F28:U28,1)+LARGE(F28:U28,2)+IFERROR(LARGE(F28:U28,3),0)+IFERROR(LARGE(F28:U28,4),0)+IFERROR(LARGE(F28:U28,5),0)+IFERROR(LARGE(F28:U28,6),0)</f>
        <v>152.93997083558219</v>
      </c>
      <c r="F28" s="12">
        <f>IFERROR(VLOOKUP(A28,'ZdZ K'!$AN$6:$AT$7,7,0),"")</f>
        <v>52.631578947368418</v>
      </c>
      <c r="G28" s="12" t="str">
        <f>IFERROR(VLOOKUP($A28,'Liszkor K'!$BA$2:$BG$13,7,0),"")</f>
        <v/>
      </c>
      <c r="H28" s="12" t="str">
        <f>IFERROR(VLOOKUP($A28,'H55 TR200 K'!$AT$3:$AZ$8,7,0),"")</f>
        <v/>
      </c>
      <c r="I28" s="12" t="str">
        <f>IFERROR(VLOOKUP($A28,'Dymno K'!$U$2:$AA$6,7,0),"")</f>
        <v/>
      </c>
      <c r="J28" s="12" t="str">
        <f>IFERROR(VLOOKUP($A28,'XIV RzK K'!$K$3:$Q$3,7,0),"")</f>
        <v/>
      </c>
      <c r="K28" s="12" t="str">
        <f>IFERROR(VLOOKUP($A28,'Tropy K'!$Q$4:$W$13,7,0),"")</f>
        <v/>
      </c>
      <c r="L28" s="12" t="str">
        <f>IFERROR(VLOOKUP($A28,'Grassor 300 K'!$CA$6:$CG$16,7,0),"")</f>
        <v/>
      </c>
      <c r="M28" s="12" t="str">
        <f>IFERROR(VLOOKUP($A28,'BO K'!$Q$2:$W$8,7,0),"")</f>
        <v/>
      </c>
      <c r="N28" s="12" t="str">
        <f>IFERROR(VLOOKUP($A28,'Konwalie K'!$M$3:$S$7,7,0),"")</f>
        <v/>
      </c>
      <c r="O28" s="12" t="str">
        <f>IFERROR(VLOOKUP($A28,'KoRnO K'!$AD$2:$AJ$13,7,0),"")</f>
        <v/>
      </c>
      <c r="P28" s="12" t="str">
        <f>IFERROR(VLOOKUP($A28,'XVI Szago K'!$K$3:$Q$8,7,0),"")</f>
        <v/>
      </c>
      <c r="Q28" s="12" t="str">
        <f>IFERROR(VLOOKUP($A28,'H56 TR200 K'!$AT$3:$AZ$11,7,0),"")</f>
        <v/>
      </c>
      <c r="R28" s="12" t="str">
        <f>IFERROR(VLOOKUP($A28,'Azymut K'!$AO$6:$AU$9,7,0),"")</f>
        <v/>
      </c>
      <c r="S28" s="12" t="str">
        <f>IFERROR(VLOOKUP($A28,'NM 200 K'!$AI$6:$AO$10,7,0),"")</f>
        <v/>
      </c>
      <c r="T28" s="10">
        <f>IFERROR(LARGE(V28:AW28,1),0)+IFERROR(LARGE(V28:AW28,2),0)</f>
        <v>73.658494656229465</v>
      </c>
      <c r="U28" s="10">
        <f>IFERROR(LARGE(V28:AW28,3),0)+IFERROR(LARGE(V28:AW28,4),0)</f>
        <v>26.649897231984326</v>
      </c>
      <c r="V28" s="12"/>
      <c r="W28" s="12">
        <f>IFERROR(VLOOKUP($A28,'Róża K'!$L$2:$R$9,7,0),"")</f>
        <v>34.579439252336449</v>
      </c>
      <c r="X28" s="12" t="str">
        <f>IFERROR(VLOOKUP($A28,'XV Szago K'!$I$2:$O$2,7,0),"")</f>
        <v/>
      </c>
      <c r="Y28" s="12" t="str">
        <f>IFERROR(VLOOKUP($A28,'Wiosenne 360 K'!$J$3:$P$4,7,0),"")</f>
        <v/>
      </c>
      <c r="Z28" s="12" t="str">
        <f>IFERROR(VLOOKUP($A28,'H55 TR100 K'!$AG$3:$AM$24,7,0),"")</f>
        <v/>
      </c>
      <c r="AA28" s="12" t="str">
        <f>IFERROR(VLOOKUP($A28,'Irokez K'!$EN$4:$ET$10,7,0),"")</f>
        <v/>
      </c>
      <c r="AB28" s="12">
        <f>IFERROR(VLOOKUP($A28,'BO Wielkopolska K'!$Q$2:$W$6,7,0),"")</f>
        <v>39.079055403893022</v>
      </c>
      <c r="AC28" s="12" t="str">
        <f>IFERROR(VLOOKUP($A28,'RW TR200 K'!$K$2:$Q$2,7,0),"")</f>
        <v/>
      </c>
      <c r="AD28" s="12" t="str">
        <f>IFERROR(VLOOKUP($A28,'Liczyrzepa wiosna K'!$M$2:$S$4,7,0),"")</f>
        <v/>
      </c>
      <c r="AE28" s="12" t="str">
        <f>IFERROR(VLOOKUP($A28,'13 K'!$J$6:$P$10,7,0),"")</f>
        <v/>
      </c>
      <c r="AF28" s="17"/>
      <c r="AG28" s="12" t="str">
        <f>IFERROR(VLOOKUP($A28,'Celestynów K'!$H$2:$N$3,7,0),"")</f>
        <v/>
      </c>
      <c r="AH28" s="12" t="str">
        <f>IFERROR(VLOOKUP($A28,'Komorów K'!$H$2:$N$3,7,0),"")</f>
        <v/>
      </c>
      <c r="AI28" s="12" t="str">
        <f>IFERROR(VLOOKUP($A28,'ITOrient K'!$P$3:$V$5,7,0),"")</f>
        <v/>
      </c>
      <c r="AJ28" s="12" t="str">
        <f>IFERROR(VLOOKUP($A28,'ŚJatka K'!$P$3:$V$7,7,0),"")</f>
        <v/>
      </c>
      <c r="AK28" s="12" t="str">
        <f>IFERROR(VLOOKUP($A28,'Sudecka Wyrypa K'!$N$4:$T$6,7,0),"")</f>
        <v/>
      </c>
      <c r="AL28" s="12" t="str">
        <f>IFERROR(VLOOKUP($A28,'Abentojra K'!$I$3:$O$8,7,0),"")</f>
        <v/>
      </c>
      <c r="AM28" s="12" t="str">
        <f>IFERROR(VLOOKUP($A28,'Mordownik K'!$M$3:$S$9,7,0),"")</f>
        <v/>
      </c>
      <c r="AN28" s="53"/>
      <c r="AO28" s="17"/>
      <c r="AP28" s="12" t="str">
        <f>IFERROR(VLOOKUP($A28,'Jesienne 360 K'!$J$2:$P$3,7,0),"")</f>
        <v/>
      </c>
      <c r="AQ28" s="12">
        <f>IFERROR(VLOOKUP($A28,'Waligóra K'!$P$2:$V$11,7,0),"")</f>
        <v>26.649897231984326</v>
      </c>
      <c r="AR28" s="12" t="str">
        <f>IFERROR(VLOOKUP($A28,'Jurajska Jatka K'!$L$3:$R$12,7,0),"")</f>
        <v/>
      </c>
      <c r="AS28" s="12" t="str">
        <f>IFERROR(VLOOKUP($A28,'H56 TR100 K'!$AI$3:$AO$29,7,0),"")</f>
        <v/>
      </c>
      <c r="AT28" s="12" t="str">
        <f>IFERROR(VLOOKUP($A28,'Wawer K'!$H$2:$N$3,7,0),"")</f>
        <v/>
      </c>
      <c r="AU28" s="12" t="str">
        <f>IFERROR(VLOOKUP($A28,'Pazur K'!$AU$2:$BA$4,7,0),"")</f>
        <v/>
      </c>
      <c r="AV28" s="12" t="str">
        <f>IFERROR(VLOOKUP($A28,'Wilga K'!$L$3:$R$3,7,0),"")</f>
        <v/>
      </c>
      <c r="AW28" s="18"/>
      <c r="AX28" s="25">
        <f>MIN(COUNT(F28:S28)+MIN(COUNT(V28:AW28)/2,2),6)</f>
        <v>2.5</v>
      </c>
    </row>
    <row r="29" spans="1:50">
      <c r="A29">
        <v>153</v>
      </c>
      <c r="B29" s="21" t="str">
        <f>VLOOKUP($A29,id!$C:$H,6,0)</f>
        <v>Lisek Małgorzata</v>
      </c>
      <c r="C29" s="21">
        <f>VLOOKUP($A29,id!$C:$H,4,0)</f>
        <v>0</v>
      </c>
      <c r="D29" s="2">
        <f>IF(E28=E29,D28,ROW(B27))</f>
        <v>27</v>
      </c>
      <c r="E29" s="11">
        <f>LARGE(F29:U29,1)+LARGE(F29:U29,2)+IFERROR(LARGE(F29:U29,3),0)+IFERROR(LARGE(F29:U29,4),0)+IFERROR(LARGE(F29:U29,5),0)+IFERROR(LARGE(F29:U29,6),0)</f>
        <v>132.39110726796795</v>
      </c>
      <c r="F29" s="12"/>
      <c r="G29" s="12"/>
      <c r="H29" s="12" t="str">
        <f>IFERROR(VLOOKUP($A29,'H55 TR200 K'!$AT$3:$AZ$8,7,0),"")</f>
        <v/>
      </c>
      <c r="I29" s="12" t="str">
        <f>IFERROR(VLOOKUP($A29,'Dymno K'!$U$2:$AA$6,7,0),"")</f>
        <v/>
      </c>
      <c r="J29" s="12" t="str">
        <f>IFERROR(VLOOKUP($A29,'XIV RzK K'!$K$3:$Q$3,7,0),"")</f>
        <v/>
      </c>
      <c r="K29" s="12" t="str">
        <f>IFERROR(VLOOKUP($A29,'Tropy K'!$Q$4:$W$13,7,0),"")</f>
        <v/>
      </c>
      <c r="L29" s="12" t="str">
        <f>IFERROR(VLOOKUP($A29,'Grassor 300 K'!$CA$6:$CG$16,7,0),"")</f>
        <v/>
      </c>
      <c r="M29" s="12" t="str">
        <f>IFERROR(VLOOKUP($A29,'BO K'!$Q$2:$W$8,7,0),"")</f>
        <v/>
      </c>
      <c r="N29" s="12">
        <f>IFERROR(VLOOKUP($A29,'Konwalie K'!$M$3:$S$7,7,0),"")</f>
        <v>86.627043090638921</v>
      </c>
      <c r="O29" s="12" t="str">
        <f>IFERROR(VLOOKUP($A29,'KoRnO K'!$AD$2:$AJ$13,7,0),"")</f>
        <v/>
      </c>
      <c r="P29" s="12" t="str">
        <f>IFERROR(VLOOKUP($A29,'XVI Szago K'!$K$3:$Q$8,7,0),"")</f>
        <v/>
      </c>
      <c r="Q29" s="12" t="str">
        <f>IFERROR(VLOOKUP($A29,'H56 TR200 K'!$AT$3:$AZ$11,7,0),"")</f>
        <v/>
      </c>
      <c r="R29" s="12" t="str">
        <f>IFERROR(VLOOKUP($A29,'Azymut K'!$AO$6:$AU$9,7,0),"")</f>
        <v/>
      </c>
      <c r="S29" s="12" t="str">
        <f>IFERROR(VLOOKUP($A29,'NM 200 K'!$AI$6:$AO$10,7,0),"")</f>
        <v/>
      </c>
      <c r="T29" s="10">
        <f>IFERROR(LARGE(V29:AW29,1),0)+IFERROR(LARGE(V29:AW29,2),0)</f>
        <v>45.76406417732904</v>
      </c>
      <c r="U29" s="10">
        <f>IFERROR(LARGE(V29:AW29,3),0)+IFERROR(LARGE(V29:AW29,4),0)</f>
        <v>0</v>
      </c>
      <c r="V29" s="12"/>
      <c r="W29" s="12"/>
      <c r="X29" s="12"/>
      <c r="Y29" s="12"/>
      <c r="Z29" s="12">
        <f>IFERROR(VLOOKUP($A29,'H55 TR100 K'!$AG$3:$AM$24,7,0),"")</f>
        <v>45.76406417732904</v>
      </c>
      <c r="AA29" s="12" t="str">
        <f>IFERROR(VLOOKUP($A29,'Irokez K'!$EN$4:$ET$10,7,0),"")</f>
        <v/>
      </c>
      <c r="AB29" s="12" t="str">
        <f>IFERROR(VLOOKUP($A29,'BO Wielkopolska K'!$Q$2:$W$6,7,0),"")</f>
        <v/>
      </c>
      <c r="AC29" s="12" t="str">
        <f>IFERROR(VLOOKUP($A29,'RW TR200 K'!$K$2:$Q$2,7,0),"")</f>
        <v/>
      </c>
      <c r="AD29" s="12" t="str">
        <f>IFERROR(VLOOKUP($A29,'Liczyrzepa wiosna K'!$M$2:$S$4,7,0),"")</f>
        <v/>
      </c>
      <c r="AE29" s="12" t="str">
        <f>IFERROR(VLOOKUP($A29,'13 K'!$J$6:$P$10,7,0),"")</f>
        <v/>
      </c>
      <c r="AF29" s="17"/>
      <c r="AG29" s="12" t="str">
        <f>IFERROR(VLOOKUP($A29,'Celestynów K'!$H$2:$N$3,7,0),"")</f>
        <v/>
      </c>
      <c r="AH29" s="12" t="str">
        <f>IFERROR(VLOOKUP($A29,'Komorów K'!$H$2:$N$3,7,0),"")</f>
        <v/>
      </c>
      <c r="AI29" s="12" t="str">
        <f>IFERROR(VLOOKUP($A29,'ITOrient K'!$P$3:$V$5,7,0),"")</f>
        <v/>
      </c>
      <c r="AJ29" s="12" t="str">
        <f>IFERROR(VLOOKUP($A29,'ŚJatka K'!$P$3:$V$7,7,0),"")</f>
        <v/>
      </c>
      <c r="AK29" s="12" t="str">
        <f>IFERROR(VLOOKUP($A29,'Sudecka Wyrypa K'!$N$4:$T$6,7,0),"")</f>
        <v/>
      </c>
      <c r="AL29" s="12" t="str">
        <f>IFERROR(VLOOKUP($A29,'Abentojra K'!$I$3:$O$8,7,0),"")</f>
        <v/>
      </c>
      <c r="AM29" s="12" t="str">
        <f>IFERROR(VLOOKUP($A29,'Mordownik K'!$M$3:$S$9,7,0),"")</f>
        <v/>
      </c>
      <c r="AN29" s="53"/>
      <c r="AO29" s="17"/>
      <c r="AP29" s="12" t="str">
        <f>IFERROR(VLOOKUP($A29,'Jesienne 360 K'!$J$2:$P$3,7,0),"")</f>
        <v/>
      </c>
      <c r="AQ29" s="12" t="str">
        <f>IFERROR(VLOOKUP($A29,'Waligóra K'!$P$2:$V$11,7,0),"")</f>
        <v/>
      </c>
      <c r="AR29" s="12" t="str">
        <f>IFERROR(VLOOKUP($A29,'Jurajska Jatka K'!$L$3:$R$12,7,0),"")</f>
        <v/>
      </c>
      <c r="AS29" s="12" t="str">
        <f>IFERROR(VLOOKUP($A29,'H56 TR100 K'!$AI$3:$AO$29,7,0),"")</f>
        <v/>
      </c>
      <c r="AT29" s="12" t="str">
        <f>IFERROR(VLOOKUP($A29,'Wawer K'!$H$2:$N$3,7,0),"")</f>
        <v/>
      </c>
      <c r="AU29" s="12" t="str">
        <f>IFERROR(VLOOKUP($A29,'Pazur K'!$AU$2:$BA$4,7,0),"")</f>
        <v/>
      </c>
      <c r="AV29" s="12" t="str">
        <f>IFERROR(VLOOKUP($A29,'Wilga K'!$L$3:$R$3,7,0),"")</f>
        <v/>
      </c>
      <c r="AW29" s="18"/>
      <c r="AX29" s="25">
        <f>MIN(COUNT(F29:S29)+MIN(COUNT(V29:AW29)/2,2),6)</f>
        <v>1.5</v>
      </c>
    </row>
    <row r="30" spans="1:50">
      <c r="A30">
        <v>152</v>
      </c>
      <c r="B30" s="21" t="str">
        <f>VLOOKUP($A30,id!$C:$H,6,0)</f>
        <v>Marcinkowska Magdalena</v>
      </c>
      <c r="C30" s="21">
        <f>VLOOKUP($A30,id!$C:$H,4,0)</f>
        <v>0</v>
      </c>
      <c r="D30" s="2">
        <f>IF(E29=E30,D29,ROW(B28))</f>
        <v>28</v>
      </c>
      <c r="E30" s="11">
        <f>LARGE(F30:U30,1)+LARGE(F30:U30,2)+IFERROR(LARGE(F30:U30,3),0)+IFERROR(LARGE(F30:U30,4),0)+IFERROR(LARGE(F30:U30,5),0)+IFERROR(LARGE(F30:U30,6),0)</f>
        <v>130.24641440402291</v>
      </c>
      <c r="F30" s="12"/>
      <c r="G30" s="12"/>
      <c r="H30" s="12">
        <f>IFERROR(VLOOKUP($A30,'H55 TR200 K'!$AT$3:$AZ$8,7,0),"")</f>
        <v>67.100020814545871</v>
      </c>
      <c r="I30" s="12" t="str">
        <f>IFERROR(VLOOKUP($A30,'Dymno K'!$U$2:$AA$6,7,0),"")</f>
        <v/>
      </c>
      <c r="J30" s="12" t="str">
        <f>IFERROR(VLOOKUP($A30,'XIV RzK K'!$K$3:$Q$3,7,0),"")</f>
        <v/>
      </c>
      <c r="K30" s="12" t="str">
        <f>IFERROR(VLOOKUP($A30,'Tropy K'!$Q$4:$W$13,7,0),"")</f>
        <v/>
      </c>
      <c r="L30" s="12" t="str">
        <f>IFERROR(VLOOKUP($A30,'Grassor 300 K'!$CA$6:$CG$16,7,0),"")</f>
        <v/>
      </c>
      <c r="M30" s="12" t="str">
        <f>IFERROR(VLOOKUP($A30,'BO K'!$Q$2:$W$8,7,0),"")</f>
        <v/>
      </c>
      <c r="N30" s="12" t="str">
        <f>IFERROR(VLOOKUP($A30,'Konwalie K'!$M$3:$S$7,7,0),"")</f>
        <v/>
      </c>
      <c r="O30" s="12" t="str">
        <f>IFERROR(VLOOKUP($A30,'KoRnO K'!$AD$2:$AJ$13,7,0),"")</f>
        <v/>
      </c>
      <c r="P30" s="12" t="str">
        <f>IFERROR(VLOOKUP($A30,'XVI Szago K'!$K$3:$Q$8,7,0),"")</f>
        <v/>
      </c>
      <c r="Q30" s="12">
        <f>IFERROR(VLOOKUP($A30,'H56 TR200 K'!$AT$3:$AZ$11,7,0),"")</f>
        <v>63.146393589477043</v>
      </c>
      <c r="R30" s="12" t="str">
        <f>IFERROR(VLOOKUP($A30,'Azymut K'!$AO$6:$AU$9,7,0),"")</f>
        <v/>
      </c>
      <c r="S30" s="12" t="str">
        <f>IFERROR(VLOOKUP($A30,'NM 200 K'!$AI$6:$AO$10,7,0),"")</f>
        <v/>
      </c>
      <c r="T30" s="10">
        <f>IFERROR(LARGE(V30:AW30,1),0)+IFERROR(LARGE(V30:AW30,2),0)</f>
        <v>0</v>
      </c>
      <c r="U30" s="10">
        <f>IFERROR(LARGE(V30:AW30,3),0)+IFERROR(LARGE(V30:AW30,4),0)</f>
        <v>0</v>
      </c>
      <c r="V30" s="12"/>
      <c r="W30" s="12"/>
      <c r="X30" s="12"/>
      <c r="Y30" s="12"/>
      <c r="Z30" s="12" t="str">
        <f>IFERROR(VLOOKUP($A30,'H55 TR100 K'!$AG$3:$AM$24,7,0),"")</f>
        <v/>
      </c>
      <c r="AA30" s="12" t="str">
        <f>IFERROR(VLOOKUP($A30,'Irokez K'!$EN$4:$ET$10,7,0),"")</f>
        <v/>
      </c>
      <c r="AB30" s="12" t="str">
        <f>IFERROR(VLOOKUP($A30,'BO Wielkopolska K'!$Q$2:$W$6,7,0),"")</f>
        <v/>
      </c>
      <c r="AC30" s="12" t="str">
        <f>IFERROR(VLOOKUP($A30,'RW TR200 K'!$K$2:$Q$2,7,0),"")</f>
        <v/>
      </c>
      <c r="AD30" s="12" t="str">
        <f>IFERROR(VLOOKUP($A30,'Liczyrzepa wiosna K'!$M$2:$S$4,7,0),"")</f>
        <v/>
      </c>
      <c r="AE30" s="12" t="str">
        <f>IFERROR(VLOOKUP($A30,'13 K'!$J$6:$P$10,7,0),"")</f>
        <v/>
      </c>
      <c r="AF30" s="17"/>
      <c r="AG30" s="12" t="str">
        <f>IFERROR(VLOOKUP($A30,'Celestynów K'!$H$2:$N$3,7,0),"")</f>
        <v/>
      </c>
      <c r="AH30" s="12" t="str">
        <f>IFERROR(VLOOKUP($A30,'Komorów K'!$H$2:$N$3,7,0),"")</f>
        <v/>
      </c>
      <c r="AI30" s="12" t="str">
        <f>IFERROR(VLOOKUP($A30,'ITOrient K'!$P$3:$V$5,7,0),"")</f>
        <v/>
      </c>
      <c r="AJ30" s="12" t="str">
        <f>IFERROR(VLOOKUP($A30,'ŚJatka K'!$P$3:$V$7,7,0),"")</f>
        <v/>
      </c>
      <c r="AK30" s="12" t="str">
        <f>IFERROR(VLOOKUP($A30,'Sudecka Wyrypa K'!$N$4:$T$6,7,0),"")</f>
        <v/>
      </c>
      <c r="AL30" s="12" t="str">
        <f>IFERROR(VLOOKUP($A30,'Abentojra K'!$I$3:$O$8,7,0),"")</f>
        <v/>
      </c>
      <c r="AM30" s="12" t="str">
        <f>IFERROR(VLOOKUP($A30,'Mordownik K'!$M$3:$S$9,7,0),"")</f>
        <v/>
      </c>
      <c r="AN30" s="53"/>
      <c r="AO30" s="17"/>
      <c r="AP30" s="12" t="str">
        <f>IFERROR(VLOOKUP($A30,'Jesienne 360 K'!$J$2:$P$3,7,0),"")</f>
        <v/>
      </c>
      <c r="AQ30" s="12" t="str">
        <f>IFERROR(VLOOKUP($A30,'Waligóra K'!$P$2:$V$11,7,0),"")</f>
        <v/>
      </c>
      <c r="AR30" s="12" t="str">
        <f>IFERROR(VLOOKUP($A30,'Jurajska Jatka K'!$L$3:$R$12,7,0),"")</f>
        <v/>
      </c>
      <c r="AS30" s="12" t="str">
        <f>IFERROR(VLOOKUP($A30,'H56 TR100 K'!$AI$3:$AO$29,7,0),"")</f>
        <v/>
      </c>
      <c r="AT30" s="12" t="str">
        <f>IFERROR(VLOOKUP($A30,'Wawer K'!$H$2:$N$3,7,0),"")</f>
        <v/>
      </c>
      <c r="AU30" s="12" t="str">
        <f>IFERROR(VLOOKUP($A30,'Pazur K'!$AU$2:$BA$4,7,0),"")</f>
        <v/>
      </c>
      <c r="AV30" s="12" t="str">
        <f>IFERROR(VLOOKUP($A30,'Wilga K'!$L$3:$R$3,7,0),"")</f>
        <v/>
      </c>
      <c r="AW30" s="18"/>
      <c r="AX30" s="25">
        <f>MIN(COUNT(F30:S30)+MIN(COUNT(V30:AW30)/2,2),6)</f>
        <v>2</v>
      </c>
    </row>
    <row r="31" spans="1:50">
      <c r="A31">
        <v>510</v>
      </c>
      <c r="B31" s="21" t="str">
        <f>VLOOKUP($A31,id!$C:$H,6,0)</f>
        <v>Dziewior Iwona</v>
      </c>
      <c r="C31" s="21">
        <f>VLOOKUP($A31,id!$C:$H,4,0)</f>
        <v>0</v>
      </c>
      <c r="D31" s="2">
        <f>IF(E30=E31,D30,ROW(B29))</f>
        <v>29</v>
      </c>
      <c r="E31" s="11">
        <f>LARGE(F31:U31,1)+LARGE(F31:U31,2)+IFERROR(LARGE(F31:U31,3),0)+IFERROR(LARGE(F31:U31,4),0)+IFERROR(LARGE(F31:U31,5),0)+IFERROR(LARGE(F31:U31,6),0)</f>
        <v>126.01441641663709</v>
      </c>
      <c r="F31" s="12"/>
      <c r="G31" s="12"/>
      <c r="H31" s="12"/>
      <c r="I31" s="12"/>
      <c r="J31" s="12"/>
      <c r="K31" s="12"/>
      <c r="L31" s="12"/>
      <c r="M31" s="12"/>
      <c r="N31" s="12"/>
      <c r="O31" s="12">
        <f>IFERROR(VLOOKUP($A31,'KoRnO K'!$AD$2:$AJ$13,7,0),"")</f>
        <v>93.327111525898275</v>
      </c>
      <c r="P31" s="12" t="str">
        <f>IFERROR(VLOOKUP($A31,'XVI Szago K'!$K$3:$Q$8,7,0),"")</f>
        <v/>
      </c>
      <c r="Q31" s="12" t="str">
        <f>IFERROR(VLOOKUP($A31,'H56 TR200 K'!$AT$3:$AZ$11,7,0),"")</f>
        <v/>
      </c>
      <c r="R31" s="12" t="str">
        <f>IFERROR(VLOOKUP($A31,'Azymut K'!$AO$6:$AU$9,7,0),"")</f>
        <v/>
      </c>
      <c r="S31" s="12" t="str">
        <f>IFERROR(VLOOKUP($A31,'NM 200 K'!$AI$6:$AO$10,7,0),"")</f>
        <v/>
      </c>
      <c r="T31" s="10">
        <f>IFERROR(LARGE(V31:AW31,1),0)+IFERROR(LARGE(V31:AW31,2),0)</f>
        <v>32.687304890738822</v>
      </c>
      <c r="U31" s="10">
        <f>IFERROR(LARGE(V31:AW31,3),0)+IFERROR(LARGE(V31:AW31,4),0)</f>
        <v>0</v>
      </c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7"/>
      <c r="AG31" s="12"/>
      <c r="AH31" s="12"/>
      <c r="AI31" s="12"/>
      <c r="AJ31" s="12"/>
      <c r="AK31" s="12" t="str">
        <f>IFERROR(VLOOKUP($A31,'Sudecka Wyrypa K'!$N$4:$T$6,7,0),"")</f>
        <v/>
      </c>
      <c r="AL31" s="12" t="str">
        <f>IFERROR(VLOOKUP($A31,'Abentojra K'!$I$3:$O$8,7,0),"")</f>
        <v/>
      </c>
      <c r="AM31" s="12" t="str">
        <f>IFERROR(VLOOKUP($A31,'Mordownik K'!$M$3:$S$9,7,0),"")</f>
        <v/>
      </c>
      <c r="AN31" s="53"/>
      <c r="AO31" s="17"/>
      <c r="AP31" s="12" t="str">
        <f>IFERROR(VLOOKUP($A31,'Jesienne 360 K'!$J$2:$P$3,7,0),"")</f>
        <v/>
      </c>
      <c r="AQ31" s="12" t="str">
        <f>IFERROR(VLOOKUP($A31,'Waligóra K'!$P$2:$V$11,7,0),"")</f>
        <v/>
      </c>
      <c r="AR31" s="12">
        <f>IFERROR(VLOOKUP($A31,'Jurajska Jatka K'!$L$3:$R$12,7,0),"")</f>
        <v>32.687304890738822</v>
      </c>
      <c r="AS31" s="12" t="str">
        <f>IFERROR(VLOOKUP($A31,'H56 TR100 K'!$AI$3:$AO$29,7,0),"")</f>
        <v/>
      </c>
      <c r="AT31" s="12" t="str">
        <f>IFERROR(VLOOKUP($A31,'Wawer K'!$H$2:$N$3,7,0),"")</f>
        <v/>
      </c>
      <c r="AU31" s="12" t="str">
        <f>IFERROR(VLOOKUP($A31,'Pazur K'!$AU$2:$BA$4,7,0),"")</f>
        <v/>
      </c>
      <c r="AV31" s="12" t="str">
        <f>IFERROR(VLOOKUP($A31,'Wilga K'!$L$3:$R$3,7,0),"")</f>
        <v/>
      </c>
      <c r="AW31" s="18"/>
      <c r="AX31" s="25">
        <f>MIN(COUNT(F31:S31)+MIN(COUNT(V31:AW31)/2,2),6)</f>
        <v>1.5</v>
      </c>
    </row>
    <row r="32" spans="1:50">
      <c r="A32">
        <v>123</v>
      </c>
      <c r="B32" s="21" t="str">
        <f>VLOOKUP($A32,id!$C:$H,6,0)</f>
        <v>Zimny Urszula</v>
      </c>
      <c r="C32" s="21">
        <f>VLOOKUP($A32,id!$C:$H,4,0)</f>
        <v>0</v>
      </c>
      <c r="D32" s="2">
        <f>IF(E31=E32,D31,ROW(B30))</f>
        <v>30</v>
      </c>
      <c r="E32" s="11">
        <f>LARGE(F32:U32,1)+LARGE(F32:U32,2)+IFERROR(LARGE(F32:U32,3),0)+IFERROR(LARGE(F32:U32,4),0)+IFERROR(LARGE(F32:U32,5),0)+IFERROR(LARGE(F32:U32,6),0)</f>
        <v>123.28391912518035</v>
      </c>
      <c r="F32" s="12"/>
      <c r="G32" s="12">
        <f>IFERROR(VLOOKUP($A32,'Liszkor K'!$BA$2:$BG$13,7,0),"")</f>
        <v>81.272084805653719</v>
      </c>
      <c r="H32" s="12" t="str">
        <f>IFERROR(VLOOKUP($A32,'H55 TR200 K'!$AT$3:$AZ$8,7,0),"")</f>
        <v/>
      </c>
      <c r="I32" s="12" t="str">
        <f>IFERROR(VLOOKUP($A32,'Dymno K'!$U$2:$AA$6,7,0),"")</f>
        <v/>
      </c>
      <c r="J32" s="12" t="str">
        <f>IFERROR(VLOOKUP($A32,'XIV RzK K'!$K$3:$Q$3,7,0),"")</f>
        <v/>
      </c>
      <c r="K32" s="12" t="str">
        <f>IFERROR(VLOOKUP($A32,'Tropy K'!$Q$4:$W$13,7,0),"")</f>
        <v/>
      </c>
      <c r="L32" s="12" t="str">
        <f>IFERROR(VLOOKUP($A32,'Grassor 300 K'!$CA$6:$CG$16,7,0),"")</f>
        <v/>
      </c>
      <c r="M32" s="12" t="str">
        <f>IFERROR(VLOOKUP($A32,'BO K'!$Q$2:$W$8,7,0),"")</f>
        <v/>
      </c>
      <c r="N32" s="12" t="str">
        <f>IFERROR(VLOOKUP($A32,'Konwalie K'!$M$3:$S$7,7,0),"")</f>
        <v/>
      </c>
      <c r="O32" s="12" t="str">
        <f>IFERROR(VLOOKUP($A32,'KoRnO K'!$AD$2:$AJ$13,7,0),"")</f>
        <v/>
      </c>
      <c r="P32" s="12" t="str">
        <f>IFERROR(VLOOKUP($A32,'XVI Szago K'!$K$3:$Q$8,7,0),"")</f>
        <v/>
      </c>
      <c r="Q32" s="12" t="str">
        <f>IFERROR(VLOOKUP($A32,'H56 TR200 K'!$AT$3:$AZ$11,7,0),"")</f>
        <v/>
      </c>
      <c r="R32" s="12" t="str">
        <f>IFERROR(VLOOKUP($A32,'Azymut K'!$AO$6:$AU$9,7,0),"")</f>
        <v/>
      </c>
      <c r="S32" s="12" t="str">
        <f>IFERROR(VLOOKUP($A32,'NM 200 K'!$AI$6:$AO$10,7,0),"")</f>
        <v/>
      </c>
      <c r="T32" s="10">
        <f>IFERROR(LARGE(V32:AW32,1),0)+IFERROR(LARGE(V32:AW32,2),0)</f>
        <v>42.011834319526628</v>
      </c>
      <c r="U32" s="10">
        <f>IFERROR(LARGE(V32:AW32,3),0)+IFERROR(LARGE(V32:AW32,4),0)</f>
        <v>0</v>
      </c>
      <c r="V32" s="12"/>
      <c r="W32" s="12"/>
      <c r="X32" s="12"/>
      <c r="Y32" s="12" t="str">
        <f>IFERROR(VLOOKUP($A32,'Wiosenne 360 K'!$J$3:$P$4,7,0),"")</f>
        <v/>
      </c>
      <c r="Z32" s="12" t="str">
        <f>IFERROR(VLOOKUP($A32,'H55 TR100 K'!$AG$3:$AM$24,7,0),"")</f>
        <v/>
      </c>
      <c r="AA32" s="12">
        <f>IFERROR(VLOOKUP($A32,'Irokez K'!$EN$4:$ET$10,7,0),"")</f>
        <v>42.011834319526628</v>
      </c>
      <c r="AB32" s="12" t="str">
        <f>IFERROR(VLOOKUP($A32,'BO Wielkopolska K'!$Q$2:$W$6,7,0),"")</f>
        <v/>
      </c>
      <c r="AC32" s="12" t="str">
        <f>IFERROR(VLOOKUP($A32,'RW TR200 K'!$K$2:$Q$2,7,0),"")</f>
        <v/>
      </c>
      <c r="AD32" s="12" t="str">
        <f>IFERROR(VLOOKUP($A32,'Liczyrzepa wiosna K'!$M$2:$S$4,7,0),"")</f>
        <v/>
      </c>
      <c r="AE32" s="12" t="str">
        <f>IFERROR(VLOOKUP($A32,'13 K'!$J$6:$P$10,7,0),"")</f>
        <v/>
      </c>
      <c r="AF32" s="17"/>
      <c r="AG32" s="12" t="str">
        <f>IFERROR(VLOOKUP($A32,'Celestynów K'!$H$2:$N$3,7,0),"")</f>
        <v/>
      </c>
      <c r="AH32" s="12" t="str">
        <f>IFERROR(VLOOKUP($A32,'Komorów K'!$H$2:$N$3,7,0),"")</f>
        <v/>
      </c>
      <c r="AI32" s="12" t="str">
        <f>IFERROR(VLOOKUP($A32,'ITOrient K'!$P$3:$V$5,7,0),"")</f>
        <v/>
      </c>
      <c r="AJ32" s="12" t="str">
        <f>IFERROR(VLOOKUP($A32,'ŚJatka K'!$P$3:$V$7,7,0),"")</f>
        <v/>
      </c>
      <c r="AK32" s="12" t="str">
        <f>IFERROR(VLOOKUP($A32,'Sudecka Wyrypa K'!$N$4:$T$6,7,0),"")</f>
        <v/>
      </c>
      <c r="AL32" s="12" t="str">
        <f>IFERROR(VLOOKUP($A32,'Abentojra K'!$I$3:$O$8,7,0),"")</f>
        <v/>
      </c>
      <c r="AM32" s="12" t="str">
        <f>IFERROR(VLOOKUP($A32,'Mordownik K'!$M$3:$S$9,7,0),"")</f>
        <v/>
      </c>
      <c r="AN32" s="53"/>
      <c r="AO32" s="17"/>
      <c r="AP32" s="12" t="str">
        <f>IFERROR(VLOOKUP($A32,'Jesienne 360 K'!$J$2:$P$3,7,0),"")</f>
        <v/>
      </c>
      <c r="AQ32" s="12" t="str">
        <f>IFERROR(VLOOKUP($A32,'Waligóra K'!$P$2:$V$11,7,0),"")</f>
        <v/>
      </c>
      <c r="AR32" s="12" t="str">
        <f>IFERROR(VLOOKUP($A32,'Jurajska Jatka K'!$L$3:$R$12,7,0),"")</f>
        <v/>
      </c>
      <c r="AS32" s="12" t="str">
        <f>IFERROR(VLOOKUP($A32,'H56 TR100 K'!$AI$3:$AO$29,7,0),"")</f>
        <v/>
      </c>
      <c r="AT32" s="12" t="str">
        <f>IFERROR(VLOOKUP($A32,'Wawer K'!$H$2:$N$3,7,0),"")</f>
        <v/>
      </c>
      <c r="AU32" s="12" t="str">
        <f>IFERROR(VLOOKUP($A32,'Pazur K'!$AU$2:$BA$4,7,0),"")</f>
        <v/>
      </c>
      <c r="AV32" s="12" t="str">
        <f>IFERROR(VLOOKUP($A32,'Wilga K'!$L$3:$R$3,7,0),"")</f>
        <v/>
      </c>
      <c r="AW32" s="18"/>
      <c r="AX32" s="25">
        <f>MIN(COUNT(F32:S32)+MIN(COUNT(V32:AW32)/2,2),6)</f>
        <v>1.5</v>
      </c>
    </row>
    <row r="33" spans="1:50">
      <c r="A33">
        <v>420</v>
      </c>
      <c r="B33" s="21" t="str">
        <f>VLOOKUP($A33,id!$C:$H,6,0)</f>
        <v>Moskała Agnieszka</v>
      </c>
      <c r="C33" s="21">
        <f>VLOOKUP($A33,id!$C:$H,4,0)</f>
        <v>0</v>
      </c>
      <c r="D33" s="2">
        <f>IF(E32=E33,D32,ROW(B31))</f>
        <v>31</v>
      </c>
      <c r="E33" s="11">
        <f>LARGE(F33:U33,1)+LARGE(F33:U33,2)+IFERROR(LARGE(F33:U33,3),0)+IFERROR(LARGE(F33:U33,4),0)+IFERROR(LARGE(F33:U33,5),0)+IFERROR(LARGE(F33:U33,6),0)</f>
        <v>120.48257793718605</v>
      </c>
      <c r="F33" s="12"/>
      <c r="G33" s="12"/>
      <c r="H33" s="12"/>
      <c r="I33" s="12"/>
      <c r="J33" s="12"/>
      <c r="K33" s="12" t="str">
        <f>IFERROR(VLOOKUP($A33,'Tropy K'!$Q$4:$W$13,7,0),"")</f>
        <v/>
      </c>
      <c r="L33" s="12" t="str">
        <f>IFERROR(VLOOKUP($A33,'Grassor 300 K'!$CA$6:$CG$16,7,0),"")</f>
        <v/>
      </c>
      <c r="M33" s="12" t="str">
        <f>IFERROR(VLOOKUP($A33,'BO K'!$Q$2:$W$8,7,0),"")</f>
        <v/>
      </c>
      <c r="N33" s="12" t="str">
        <f>IFERROR(VLOOKUP($A33,'Konwalie K'!$M$3:$S$7,7,0),"")</f>
        <v/>
      </c>
      <c r="O33" s="12">
        <f>IFERROR(VLOOKUP($A33,'KoRnO K'!$AD$2:$AJ$13,7,0),"")</f>
        <v>60.611240761694766</v>
      </c>
      <c r="P33" s="12" t="str">
        <f>IFERROR(VLOOKUP($A33,'XVI Szago K'!$K$3:$Q$8,7,0),"")</f>
        <v/>
      </c>
      <c r="Q33" s="12" t="str">
        <f>IFERROR(VLOOKUP($A33,'H56 TR200 K'!$AT$3:$AZ$11,7,0),"")</f>
        <v/>
      </c>
      <c r="R33" s="12" t="str">
        <f>IFERROR(VLOOKUP($A33,'Azymut K'!$AO$6:$AU$9,7,0),"")</f>
        <v/>
      </c>
      <c r="S33" s="12" t="str">
        <f>IFERROR(VLOOKUP($A33,'NM 200 K'!$AI$6:$AO$10,7,0),"")</f>
        <v/>
      </c>
      <c r="T33" s="10">
        <f>IFERROR(LARGE(V33:AW33,1),0)+IFERROR(LARGE(V33:AW33,2),0)</f>
        <v>59.871337175491277</v>
      </c>
      <c r="U33" s="10">
        <f>IFERROR(LARGE(V33:AW33,3),0)+IFERROR(LARGE(V33:AW33,4),0)</f>
        <v>0</v>
      </c>
      <c r="V33" s="12"/>
      <c r="W33" s="12"/>
      <c r="X33" s="12"/>
      <c r="Y33" s="12"/>
      <c r="Z33" s="12"/>
      <c r="AA33" s="12"/>
      <c r="AB33" s="12"/>
      <c r="AC33" s="12"/>
      <c r="AD33" s="12"/>
      <c r="AE33" s="12">
        <f>IFERROR(VLOOKUP($A33,'13 K'!$J$6:$P$10,7,0),"")</f>
        <v>34.634655532359076</v>
      </c>
      <c r="AF33" s="17"/>
      <c r="AG33" s="12" t="str">
        <f>IFERROR(VLOOKUP($A33,'Celestynów K'!$H$2:$N$3,7,0),"")</f>
        <v/>
      </c>
      <c r="AH33" s="12" t="str">
        <f>IFERROR(VLOOKUP($A33,'Komorów K'!$H$2:$N$3,7,0),"")</f>
        <v/>
      </c>
      <c r="AI33" s="12" t="str">
        <f>IFERROR(VLOOKUP($A33,'ITOrient K'!$P$3:$V$5,7,0),"")</f>
        <v/>
      </c>
      <c r="AJ33" s="12" t="str">
        <f>IFERROR(VLOOKUP($A33,'ŚJatka K'!$P$3:$V$7,7,0),"")</f>
        <v/>
      </c>
      <c r="AK33" s="12" t="str">
        <f>IFERROR(VLOOKUP($A33,'Sudecka Wyrypa K'!$N$4:$T$6,7,0),"")</f>
        <v/>
      </c>
      <c r="AL33" s="12" t="str">
        <f>IFERROR(VLOOKUP($A33,'Abentojra K'!$I$3:$O$8,7,0),"")</f>
        <v/>
      </c>
      <c r="AM33" s="12">
        <f>IFERROR(VLOOKUP($A33,'Mordownik K'!$M$3:$S$9,7,0),"")</f>
        <v>25.236681643132197</v>
      </c>
      <c r="AN33" s="53"/>
      <c r="AO33" s="17"/>
      <c r="AP33" s="12" t="str">
        <f>IFERROR(VLOOKUP($A33,'Jesienne 360 K'!$J$2:$P$3,7,0),"")</f>
        <v/>
      </c>
      <c r="AQ33" s="12" t="str">
        <f>IFERROR(VLOOKUP($A33,'Waligóra K'!$P$2:$V$11,7,0),"")</f>
        <v/>
      </c>
      <c r="AR33" s="12" t="str">
        <f>IFERROR(VLOOKUP($A33,'Jurajska Jatka K'!$L$3:$R$12,7,0),"")</f>
        <v/>
      </c>
      <c r="AS33" s="12" t="str">
        <f>IFERROR(VLOOKUP($A33,'H56 TR100 K'!$AI$3:$AO$29,7,0),"")</f>
        <v/>
      </c>
      <c r="AT33" s="12" t="str">
        <f>IFERROR(VLOOKUP($A33,'Wawer K'!$H$2:$N$3,7,0),"")</f>
        <v/>
      </c>
      <c r="AU33" s="12" t="str">
        <f>IFERROR(VLOOKUP($A33,'Pazur K'!$AU$2:$BA$4,7,0),"")</f>
        <v/>
      </c>
      <c r="AV33" s="12" t="str">
        <f>IFERROR(VLOOKUP($A33,'Wilga K'!$L$3:$R$3,7,0),"")</f>
        <v/>
      </c>
      <c r="AW33" s="18"/>
      <c r="AX33" s="25">
        <f>MIN(COUNT(F33:S33)+MIN(COUNT(V33:AW33)/2,2),6)</f>
        <v>2</v>
      </c>
    </row>
    <row r="34" spans="1:50">
      <c r="A34">
        <v>126</v>
      </c>
      <c r="B34" s="21" t="str">
        <f>VLOOKUP($A34,id!$C:$H,6,0)</f>
        <v>Kot Iwona</v>
      </c>
      <c r="C34" s="21">
        <f>VLOOKUP($A34,id!$C:$H,4,0)</f>
        <v>0</v>
      </c>
      <c r="D34" s="2">
        <f>IF(E33=E34,D33,ROW(B32))</f>
        <v>32</v>
      </c>
      <c r="E34" s="11">
        <f>LARGE(F34:U34,1)+LARGE(F34:U34,2)+IFERROR(LARGE(F34:U34,3),0)+IFERROR(LARGE(F34:U34,4),0)+IFERROR(LARGE(F34:U34,5),0)+IFERROR(LARGE(F34:U34,6),0)</f>
        <v>118.61264800694312</v>
      </c>
      <c r="F34" s="12"/>
      <c r="G34" s="12">
        <f>IFERROR(VLOOKUP($A34,'Liszkor K'!$BA$2:$BG$13,7,0),"")</f>
        <v>55.948174322732626</v>
      </c>
      <c r="H34" s="12" t="str">
        <f>IFERROR(VLOOKUP($A34,'H55 TR200 K'!$AT$3:$AZ$8,7,0),"")</f>
        <v/>
      </c>
      <c r="I34" s="12" t="str">
        <f>IFERROR(VLOOKUP($A34,'Dymno K'!$U$2:$AA$6,7,0),"")</f>
        <v/>
      </c>
      <c r="J34" s="12" t="str">
        <f>IFERROR(VLOOKUP($A34,'XIV RzK K'!$K$3:$Q$3,7,0),"")</f>
        <v/>
      </c>
      <c r="K34" s="12" t="str">
        <f>IFERROR(VLOOKUP($A34,'Tropy K'!$Q$4:$W$13,7,0),"")</f>
        <v/>
      </c>
      <c r="L34" s="12" t="str">
        <f>IFERROR(VLOOKUP($A34,'Grassor 300 K'!$CA$6:$CG$16,7,0),"")</f>
        <v/>
      </c>
      <c r="M34" s="12" t="str">
        <f>IFERROR(VLOOKUP($A34,'BO K'!$Q$2:$W$8,7,0),"")</f>
        <v/>
      </c>
      <c r="N34" s="12" t="str">
        <f>IFERROR(VLOOKUP($A34,'Konwalie K'!$M$3:$S$7,7,0),"")</f>
        <v/>
      </c>
      <c r="O34" s="12" t="str">
        <f>IFERROR(VLOOKUP($A34,'KoRnO K'!$AD$2:$AJ$13,7,0),"")</f>
        <v/>
      </c>
      <c r="P34" s="12" t="str">
        <f>IFERROR(VLOOKUP($A34,'XVI Szago K'!$K$3:$Q$8,7,0),"")</f>
        <v/>
      </c>
      <c r="Q34" s="12" t="str">
        <f>IFERROR(VLOOKUP($A34,'H56 TR200 K'!$AT$3:$AZ$11,7,0),"")</f>
        <v/>
      </c>
      <c r="R34" s="12" t="str">
        <f>IFERROR(VLOOKUP($A34,'Azymut K'!$AO$6:$AU$9,7,0),"")</f>
        <v/>
      </c>
      <c r="S34" s="12" t="str">
        <f>IFERROR(VLOOKUP($A34,'NM 200 K'!$AI$6:$AO$10,7,0),"")</f>
        <v/>
      </c>
      <c r="T34" s="10">
        <f>IFERROR(LARGE(V34:AW34,1),0)+IFERROR(LARGE(V34:AW34,2),0)</f>
        <v>62.664473684210492</v>
      </c>
      <c r="U34" s="10">
        <f>IFERROR(LARGE(V34:AW34,3),0)+IFERROR(LARGE(V34:AW34,4),0)</f>
        <v>0</v>
      </c>
      <c r="V34" s="12"/>
      <c r="W34" s="12"/>
      <c r="X34" s="12"/>
      <c r="Y34" s="12" t="str">
        <f>IFERROR(VLOOKUP($A34,'Wiosenne 360 K'!$J$3:$P$4,7,0),"")</f>
        <v/>
      </c>
      <c r="Z34" s="12" t="str">
        <f>IFERROR(VLOOKUP($A34,'H55 TR100 K'!$AG$3:$AM$24,7,0),"")</f>
        <v/>
      </c>
      <c r="AA34" s="12" t="str">
        <f>IFERROR(VLOOKUP($A34,'Irokez K'!$EN$4:$ET$10,7,0),"")</f>
        <v/>
      </c>
      <c r="AB34" s="12" t="str">
        <f>IFERROR(VLOOKUP($A34,'BO Wielkopolska K'!$Q$2:$W$6,7,0),"")</f>
        <v/>
      </c>
      <c r="AC34" s="12" t="str">
        <f>IFERROR(VLOOKUP($A34,'RW TR200 K'!$K$2:$Q$2,7,0),"")</f>
        <v/>
      </c>
      <c r="AD34" s="12" t="str">
        <f>IFERROR(VLOOKUP($A34,'Liczyrzepa wiosna K'!$M$2:$S$4,7,0),"")</f>
        <v/>
      </c>
      <c r="AE34" s="12" t="str">
        <f>IFERROR(VLOOKUP($A34,'13 K'!$J$6:$P$10,7,0),"")</f>
        <v/>
      </c>
      <c r="AF34" s="17"/>
      <c r="AG34" s="12" t="str">
        <f>IFERROR(VLOOKUP($A34,'Celestynów K'!$H$2:$N$3,7,0),"")</f>
        <v/>
      </c>
      <c r="AH34" s="12" t="str">
        <f>IFERROR(VLOOKUP($A34,'Komorów K'!$H$2:$N$3,7,0),"")</f>
        <v/>
      </c>
      <c r="AI34" s="12" t="str">
        <f>IFERROR(VLOOKUP($A34,'ITOrient K'!$P$3:$V$5,7,0),"")</f>
        <v/>
      </c>
      <c r="AJ34" s="12">
        <f>IFERROR(VLOOKUP($A34,'ŚJatka K'!$P$3:$V$7,7,0),"")</f>
        <v>37.5</v>
      </c>
      <c r="AK34" s="12" t="str">
        <f>IFERROR(VLOOKUP($A34,'Sudecka Wyrypa K'!$N$4:$T$6,7,0),"")</f>
        <v/>
      </c>
      <c r="AL34" s="12" t="str">
        <f>IFERROR(VLOOKUP($A34,'Abentojra K'!$I$3:$O$8,7,0),"")</f>
        <v/>
      </c>
      <c r="AM34" s="12">
        <f>IFERROR(VLOOKUP($A34,'Mordownik K'!$M$3:$S$9,7,0),"")</f>
        <v>25.164473684210495</v>
      </c>
      <c r="AN34" s="53"/>
      <c r="AO34" s="17"/>
      <c r="AP34" s="12" t="str">
        <f>IFERROR(VLOOKUP($A34,'Jesienne 360 K'!$J$2:$P$3,7,0),"")</f>
        <v/>
      </c>
      <c r="AQ34" s="12" t="str">
        <f>IFERROR(VLOOKUP($A34,'Waligóra K'!$P$2:$V$11,7,0),"")</f>
        <v/>
      </c>
      <c r="AR34" s="12" t="str">
        <f>IFERROR(VLOOKUP($A34,'Jurajska Jatka K'!$L$3:$R$12,7,0),"")</f>
        <v/>
      </c>
      <c r="AS34" s="12" t="str">
        <f>IFERROR(VLOOKUP($A34,'H56 TR100 K'!$AI$3:$AO$29,7,0),"")</f>
        <v/>
      </c>
      <c r="AT34" s="12" t="str">
        <f>IFERROR(VLOOKUP($A34,'Wawer K'!$H$2:$N$3,7,0),"")</f>
        <v/>
      </c>
      <c r="AU34" s="12" t="str">
        <f>IFERROR(VLOOKUP($A34,'Pazur K'!$AU$2:$BA$4,7,0),"")</f>
        <v/>
      </c>
      <c r="AV34" s="12" t="str">
        <f>IFERROR(VLOOKUP($A34,'Wilga K'!$L$3:$R$3,7,0),"")</f>
        <v/>
      </c>
      <c r="AW34" s="18"/>
      <c r="AX34" s="25">
        <f>MIN(COUNT(F34:S34)+MIN(COUNT(V34:AW34)/2,2),6)</f>
        <v>2</v>
      </c>
    </row>
    <row r="35" spans="1:50">
      <c r="A35">
        <v>467</v>
      </c>
      <c r="B35" s="21" t="str">
        <f>VLOOKUP($A35,id!$C:$H,6,0)</f>
        <v>Fałowska Wioletta</v>
      </c>
      <c r="C35" s="21">
        <f>VLOOKUP($A35,id!$C:$H,4,0)</f>
        <v>0</v>
      </c>
      <c r="D35" s="2">
        <f>IF(E34=E35,D34,ROW(B33))</f>
        <v>33</v>
      </c>
      <c r="E35" s="11">
        <f>LARGE(F35:U35,1)+LARGE(F35:U35,2)+IFERROR(LARGE(F35:U35,3),0)+IFERROR(LARGE(F35:U35,4),0)+IFERROR(LARGE(F35:U35,5),0)+IFERROR(LARGE(F35:U35,6),0)</f>
        <v>116.16086265211757</v>
      </c>
      <c r="F35" s="12"/>
      <c r="G35" s="12"/>
      <c r="H35" s="12" t="str">
        <f>IFERROR(VLOOKUP($A35,'H55 TR200 K'!$AT$3:$AZ$8,7,0),"")</f>
        <v/>
      </c>
      <c r="I35" s="12" t="str">
        <f>IFERROR(VLOOKUP($A35,'Dymno K'!$U$2:$AA$6,7,0),"")</f>
        <v/>
      </c>
      <c r="J35" s="12" t="str">
        <f>IFERROR(VLOOKUP($A35,'XIV RzK K'!$K$3:$Q$3,7,0),"")</f>
        <v/>
      </c>
      <c r="K35" s="12" t="str">
        <f>IFERROR(VLOOKUP($A35,'Tropy K'!$Q$4:$W$13,7,0),"")</f>
        <v/>
      </c>
      <c r="L35" s="12">
        <f>IFERROR(VLOOKUP($A35,'Grassor 300 K'!$CA$6:$CG$16,7,0),"")</f>
        <v>50.370370370370367</v>
      </c>
      <c r="M35" s="12" t="str">
        <f>IFERROR(VLOOKUP($A35,'BO K'!$Q$2:$W$8,7,0),"")</f>
        <v/>
      </c>
      <c r="N35" s="12" t="str">
        <f>IFERROR(VLOOKUP($A35,'Konwalie K'!$M$3:$S$7,7,0),"")</f>
        <v/>
      </c>
      <c r="O35" s="12">
        <f>IFERROR(VLOOKUP($A35,'KoRnO K'!$AD$2:$AJ$13,7,0),"")</f>
        <v>65.790492281747206</v>
      </c>
      <c r="P35" s="12" t="str">
        <f>IFERROR(VLOOKUP($A35,'XVI Szago K'!$K$3:$Q$8,7,0),"")</f>
        <v/>
      </c>
      <c r="Q35" s="12" t="str">
        <f>IFERROR(VLOOKUP($A35,'H56 TR200 K'!$AT$3:$AZ$11,7,0),"")</f>
        <v/>
      </c>
      <c r="R35" s="12" t="str">
        <f>IFERROR(VLOOKUP($A35,'Azymut K'!$AO$6:$AU$9,7,0),"")</f>
        <v/>
      </c>
      <c r="S35" s="12" t="str">
        <f>IFERROR(VLOOKUP($A35,'NM 200 K'!$AI$6:$AO$10,7,0),"")</f>
        <v/>
      </c>
      <c r="T35" s="10">
        <f>IFERROR(LARGE(V35:AW35,1),0)+IFERROR(LARGE(V35:AW35,2),0)</f>
        <v>0</v>
      </c>
      <c r="U35" s="10">
        <f>IFERROR(LARGE(V35:AW35,3),0)+IFERROR(LARGE(V35:AW35,4),0)</f>
        <v>0</v>
      </c>
      <c r="V35" s="12"/>
      <c r="W35" s="12"/>
      <c r="X35" s="12"/>
      <c r="Y35" s="12"/>
      <c r="Z35" s="12" t="str">
        <f>IFERROR(VLOOKUP($A35,'H55 TR100 K'!$AG$3:$AM$24,7,0),"")</f>
        <v/>
      </c>
      <c r="AA35" s="12" t="str">
        <f>IFERROR(VLOOKUP($A35,'Irokez K'!$EN$4:$ET$10,7,0),"")</f>
        <v/>
      </c>
      <c r="AB35" s="12" t="str">
        <f>IFERROR(VLOOKUP($A35,'BO Wielkopolska K'!$Q$2:$W$6,7,0),"")</f>
        <v/>
      </c>
      <c r="AC35" s="12" t="str">
        <f>IFERROR(VLOOKUP($A35,'RW TR200 K'!$K$2:$Q$2,7,0),"")</f>
        <v/>
      </c>
      <c r="AD35" s="12" t="str">
        <f>IFERROR(VLOOKUP($A35,'Liczyrzepa wiosna K'!$M$2:$S$4,7,0),"")</f>
        <v/>
      </c>
      <c r="AE35" s="12" t="str">
        <f>IFERROR(VLOOKUP($A35,'13 K'!$J$6:$P$10,7,0),"")</f>
        <v/>
      </c>
      <c r="AF35" s="17"/>
      <c r="AG35" s="12" t="str">
        <f>IFERROR(VLOOKUP($A35,'Celestynów K'!$H$2:$N$3,7,0),"")</f>
        <v/>
      </c>
      <c r="AH35" s="12" t="str">
        <f>IFERROR(VLOOKUP($A35,'Komorów K'!$H$2:$N$3,7,0),"")</f>
        <v/>
      </c>
      <c r="AI35" s="12" t="str">
        <f>IFERROR(VLOOKUP($A35,'ITOrient K'!$P$3:$V$5,7,0),"")</f>
        <v/>
      </c>
      <c r="AJ35" s="12" t="str">
        <f>IFERROR(VLOOKUP($A35,'ŚJatka K'!$P$3:$V$7,7,0),"")</f>
        <v/>
      </c>
      <c r="AK35" s="12" t="str">
        <f>IFERROR(VLOOKUP($A35,'Sudecka Wyrypa K'!$N$4:$T$6,7,0),"")</f>
        <v/>
      </c>
      <c r="AL35" s="12" t="str">
        <f>IFERROR(VLOOKUP($A35,'Abentojra K'!$I$3:$O$8,7,0),"")</f>
        <v/>
      </c>
      <c r="AM35" s="12" t="str">
        <f>IFERROR(VLOOKUP($A35,'Mordownik K'!$M$3:$S$9,7,0),"")</f>
        <v/>
      </c>
      <c r="AN35" s="53"/>
      <c r="AO35" s="17"/>
      <c r="AP35" s="12" t="str">
        <f>IFERROR(VLOOKUP($A35,'Jesienne 360 K'!$J$2:$P$3,7,0),"")</f>
        <v/>
      </c>
      <c r="AQ35" s="12" t="str">
        <f>IFERROR(VLOOKUP($A35,'Waligóra K'!$P$2:$V$11,7,0),"")</f>
        <v/>
      </c>
      <c r="AR35" s="12" t="str">
        <f>IFERROR(VLOOKUP($A35,'Jurajska Jatka K'!$L$3:$R$12,7,0),"")</f>
        <v/>
      </c>
      <c r="AS35" s="12" t="str">
        <f>IFERROR(VLOOKUP($A35,'H56 TR100 K'!$AI$3:$AO$29,7,0),"")</f>
        <v/>
      </c>
      <c r="AT35" s="12" t="str">
        <f>IFERROR(VLOOKUP($A35,'Wawer K'!$H$2:$N$3,7,0),"")</f>
        <v/>
      </c>
      <c r="AU35" s="12" t="str">
        <f>IFERROR(VLOOKUP($A35,'Pazur K'!$AU$2:$BA$4,7,0),"")</f>
        <v/>
      </c>
      <c r="AV35" s="12" t="str">
        <f>IFERROR(VLOOKUP($A35,'Wilga K'!$L$3:$R$3,7,0),"")</f>
        <v/>
      </c>
      <c r="AW35" s="18"/>
      <c r="AX35" s="25">
        <f>MIN(COUNT(F35:S35)+MIN(COUNT(V35:AW35)/2,2),6)</f>
        <v>2</v>
      </c>
    </row>
    <row r="36" spans="1:50">
      <c r="A36">
        <v>509</v>
      </c>
      <c r="B36" s="21" t="str">
        <f>VLOOKUP($A36,id!$C:$H,6,0)</f>
        <v>Biała Weronika</v>
      </c>
      <c r="C36" s="21">
        <f>VLOOKUP($A36,id!$C:$H,4,0)</f>
        <v>0</v>
      </c>
      <c r="D36" s="2">
        <f>IF(E35=E36,D35,ROW(B34))</f>
        <v>34</v>
      </c>
      <c r="E36" s="11">
        <f>LARGE(F36:U36,1)+LARGE(F36:U36,2)+IFERROR(LARGE(F36:U36,3),0)+IFERROR(LARGE(F36:U36,4),0)+IFERROR(LARGE(F36:U36,5),0)+IFERROR(LARGE(F36:U36,6),0)</f>
        <v>100</v>
      </c>
      <c r="F36" s="12"/>
      <c r="G36" s="12"/>
      <c r="H36" s="12"/>
      <c r="I36" s="12"/>
      <c r="J36" s="12"/>
      <c r="K36" s="12"/>
      <c r="L36" s="12"/>
      <c r="M36" s="12"/>
      <c r="N36" s="12"/>
      <c r="O36" s="12">
        <f>IFERROR(VLOOKUP($A36,'KoRnO K'!$AD$2:$AJ$13,7,0),"")</f>
        <v>100</v>
      </c>
      <c r="P36" s="12" t="str">
        <f>IFERROR(VLOOKUP($A36,'XVI Szago K'!$K$3:$Q$8,7,0),"")</f>
        <v/>
      </c>
      <c r="Q36" s="12" t="str">
        <f>IFERROR(VLOOKUP($A36,'H56 TR200 K'!$AT$3:$AZ$11,7,0),"")</f>
        <v/>
      </c>
      <c r="R36" s="12" t="str">
        <f>IFERROR(VLOOKUP($A36,'Azymut K'!$AO$6:$AU$9,7,0),"")</f>
        <v/>
      </c>
      <c r="S36" s="12" t="str">
        <f>IFERROR(VLOOKUP($A36,'NM 200 K'!$AI$6:$AO$10,7,0),"")</f>
        <v/>
      </c>
      <c r="T36" s="10">
        <f>IFERROR(LARGE(V36:AW36,1),0)+IFERROR(LARGE(V36:AW36,2),0)</f>
        <v>0</v>
      </c>
      <c r="U36" s="10">
        <f>IFERROR(LARGE(V36:AW36,3),0)+IFERROR(LARGE(V36:AW36,4),0)</f>
        <v>0</v>
      </c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7"/>
      <c r="AG36" s="12"/>
      <c r="AH36" s="12"/>
      <c r="AI36" s="12"/>
      <c r="AJ36" s="12"/>
      <c r="AK36" s="12" t="str">
        <f>IFERROR(VLOOKUP($A36,'Sudecka Wyrypa K'!$N$4:$T$6,7,0),"")</f>
        <v/>
      </c>
      <c r="AL36" s="12" t="str">
        <f>IFERROR(VLOOKUP($A36,'Abentojra K'!$I$3:$O$8,7,0),"")</f>
        <v/>
      </c>
      <c r="AM36" s="12" t="str">
        <f>IFERROR(VLOOKUP($A36,'Mordownik K'!$M$3:$S$9,7,0),"")</f>
        <v/>
      </c>
      <c r="AN36" s="53"/>
      <c r="AO36" s="17"/>
      <c r="AP36" s="12" t="str">
        <f>IFERROR(VLOOKUP($A36,'Jesienne 360 K'!$J$2:$P$3,7,0),"")</f>
        <v/>
      </c>
      <c r="AQ36" s="12" t="str">
        <f>IFERROR(VLOOKUP($A36,'Waligóra K'!$P$2:$V$11,7,0),"")</f>
        <v/>
      </c>
      <c r="AR36" s="12" t="str">
        <f>IFERROR(VLOOKUP($A36,'Jurajska Jatka K'!$L$3:$R$12,7,0),"")</f>
        <v/>
      </c>
      <c r="AS36" s="12" t="str">
        <f>IFERROR(VLOOKUP($A36,'H56 TR100 K'!$AI$3:$AO$29,7,0),"")</f>
        <v/>
      </c>
      <c r="AT36" s="12" t="str">
        <f>IFERROR(VLOOKUP($A36,'Wawer K'!$H$2:$N$3,7,0),"")</f>
        <v/>
      </c>
      <c r="AU36" s="12" t="str">
        <f>IFERROR(VLOOKUP($A36,'Pazur K'!$AU$2:$BA$4,7,0),"")</f>
        <v/>
      </c>
      <c r="AV36" s="12" t="str">
        <f>IFERROR(VLOOKUP($A36,'Wilga K'!$L$3:$R$3,7,0),"")</f>
        <v/>
      </c>
      <c r="AW36" s="18"/>
      <c r="AX36" s="25">
        <f>MIN(COUNT(F36:S36)+MIN(COUNT(V36:AW36)/2,2),6)</f>
        <v>1</v>
      </c>
    </row>
    <row r="37" spans="1:50">
      <c r="A37">
        <v>484</v>
      </c>
      <c r="B37" s="21" t="str">
        <f>VLOOKUP($A37,id!$C:$H,6,0)</f>
        <v>Herbuś Edyta</v>
      </c>
      <c r="C37" s="21" t="str">
        <f>VLOOKUP($A37,id!$C:$H,4,0)</f>
        <v>Aktywny Ćmińsk</v>
      </c>
      <c r="D37" s="2">
        <f>IF(E36=E37,D36,ROW(B35))</f>
        <v>35</v>
      </c>
      <c r="E37" s="11">
        <f>LARGE(F37:U37,1)+LARGE(F37:U37,2)+IFERROR(LARGE(F37:U37,3),0)+IFERROR(LARGE(F37:U37,4),0)+IFERROR(LARGE(F37:U37,5),0)+IFERROR(LARGE(F37:U37,6),0)</f>
        <v>95.652173913043484</v>
      </c>
      <c r="F37" s="12"/>
      <c r="G37" s="12"/>
      <c r="H37" s="12" t="str">
        <f>IFERROR(VLOOKUP($A37,'H55 TR200 K'!$AT$3:$AZ$8,7,0),"")</f>
        <v/>
      </c>
      <c r="I37" s="12" t="str">
        <f>IFERROR(VLOOKUP($A37,'Dymno K'!$U$2:$AA$6,7,0),"")</f>
        <v/>
      </c>
      <c r="J37" s="12" t="str">
        <f>IFERROR(VLOOKUP($A37,'XIV RzK K'!$K$3:$Q$3,7,0),"")</f>
        <v/>
      </c>
      <c r="K37" s="12" t="str">
        <f>IFERROR(VLOOKUP($A37,'Tropy K'!$Q$4:$W$13,7,0),"")</f>
        <v/>
      </c>
      <c r="L37" s="12" t="str">
        <f>IFERROR(VLOOKUP($A37,'Grassor 300 K'!$CA$6:$CG$16,7,0),"")</f>
        <v/>
      </c>
      <c r="M37" s="12">
        <f>IFERROR(VLOOKUP($A37,'BO K'!$Q$2:$W$8,7,0),"")</f>
        <v>95.652173913043484</v>
      </c>
      <c r="N37" s="12" t="str">
        <f>IFERROR(VLOOKUP($A37,'Konwalie K'!$M$3:$S$7,7,0),"")</f>
        <v/>
      </c>
      <c r="O37" s="12" t="str">
        <f>IFERROR(VLOOKUP($A37,'KoRnO K'!$AD$2:$AJ$13,7,0),"")</f>
        <v/>
      </c>
      <c r="P37" s="12" t="str">
        <f>IFERROR(VLOOKUP($A37,'XVI Szago K'!$K$3:$Q$8,7,0),"")</f>
        <v/>
      </c>
      <c r="Q37" s="12" t="str">
        <f>IFERROR(VLOOKUP($A37,'H56 TR200 K'!$AT$3:$AZ$11,7,0),"")</f>
        <v/>
      </c>
      <c r="R37" s="12" t="str">
        <f>IFERROR(VLOOKUP($A37,'Azymut K'!$AO$6:$AU$9,7,0),"")</f>
        <v/>
      </c>
      <c r="S37" s="12" t="str">
        <f>IFERROR(VLOOKUP($A37,'NM 200 K'!$AI$6:$AO$10,7,0),"")</f>
        <v/>
      </c>
      <c r="T37" s="10">
        <f>IFERROR(LARGE(V37:AW37,1),0)+IFERROR(LARGE(V37:AW37,2),0)</f>
        <v>0</v>
      </c>
      <c r="U37" s="10">
        <f>IFERROR(LARGE(V37:AW37,3),0)+IFERROR(LARGE(V37:AW37,4),0)</f>
        <v>0</v>
      </c>
      <c r="V37" s="12"/>
      <c r="W37" s="12"/>
      <c r="X37" s="12"/>
      <c r="Y37" s="12"/>
      <c r="Z37" s="12" t="str">
        <f>IFERROR(VLOOKUP($A37,'H55 TR100 K'!$AG$3:$AM$24,7,0),"")</f>
        <v/>
      </c>
      <c r="AA37" s="12" t="str">
        <f>IFERROR(VLOOKUP($A37,'Irokez K'!$EN$4:$ET$10,7,0),"")</f>
        <v/>
      </c>
      <c r="AB37" s="12" t="str">
        <f>IFERROR(VLOOKUP($A37,'BO Wielkopolska K'!$Q$2:$W$6,7,0),"")</f>
        <v/>
      </c>
      <c r="AC37" s="12" t="str">
        <f>IFERROR(VLOOKUP($A37,'RW TR200 K'!$K$2:$Q$2,7,0),"")</f>
        <v/>
      </c>
      <c r="AD37" s="12" t="str">
        <f>IFERROR(VLOOKUP($A37,'Liczyrzepa wiosna K'!$M$2:$S$4,7,0),"")</f>
        <v/>
      </c>
      <c r="AE37" s="12" t="str">
        <f>IFERROR(VLOOKUP($A37,'13 K'!$J$6:$P$10,7,0),"")</f>
        <v/>
      </c>
      <c r="AF37" s="17"/>
      <c r="AG37" s="12" t="str">
        <f>IFERROR(VLOOKUP($A37,'Celestynów K'!$H$2:$N$3,7,0),"")</f>
        <v/>
      </c>
      <c r="AH37" s="12" t="str">
        <f>IFERROR(VLOOKUP($A37,'Komorów K'!$H$2:$N$3,7,0),"")</f>
        <v/>
      </c>
      <c r="AI37" s="12" t="str">
        <f>IFERROR(VLOOKUP($A37,'ITOrient K'!$P$3:$V$5,7,0),"")</f>
        <v/>
      </c>
      <c r="AJ37" s="12" t="str">
        <f>IFERROR(VLOOKUP($A37,'ŚJatka K'!$P$3:$V$7,7,0),"")</f>
        <v/>
      </c>
      <c r="AK37" s="12" t="str">
        <f>IFERROR(VLOOKUP($A37,'Sudecka Wyrypa K'!$N$4:$T$6,7,0),"")</f>
        <v/>
      </c>
      <c r="AL37" s="12" t="str">
        <f>IFERROR(VLOOKUP($A37,'Abentojra K'!$I$3:$O$8,7,0),"")</f>
        <v/>
      </c>
      <c r="AM37" s="12" t="str">
        <f>IFERROR(VLOOKUP($A37,'Mordownik K'!$M$3:$S$9,7,0),"")</f>
        <v/>
      </c>
      <c r="AN37" s="53"/>
      <c r="AO37" s="17"/>
      <c r="AP37" s="12" t="str">
        <f>IFERROR(VLOOKUP($A37,'Jesienne 360 K'!$J$2:$P$3,7,0),"")</f>
        <v/>
      </c>
      <c r="AQ37" s="12" t="str">
        <f>IFERROR(VLOOKUP($A37,'Waligóra K'!$P$2:$V$11,7,0),"")</f>
        <v/>
      </c>
      <c r="AR37" s="12" t="str">
        <f>IFERROR(VLOOKUP($A37,'Jurajska Jatka K'!$L$3:$R$12,7,0),"")</f>
        <v/>
      </c>
      <c r="AS37" s="12" t="str">
        <f>IFERROR(VLOOKUP($A37,'H56 TR100 K'!$AI$3:$AO$29,7,0),"")</f>
        <v/>
      </c>
      <c r="AT37" s="12" t="str">
        <f>IFERROR(VLOOKUP($A37,'Wawer K'!$H$2:$N$3,7,0),"")</f>
        <v/>
      </c>
      <c r="AU37" s="12" t="str">
        <f>IFERROR(VLOOKUP($A37,'Pazur K'!$AU$2:$BA$4,7,0),"")</f>
        <v/>
      </c>
      <c r="AV37" s="12" t="str">
        <f>IFERROR(VLOOKUP($A37,'Wilga K'!$L$3:$R$3,7,0),"")</f>
        <v/>
      </c>
      <c r="AW37" s="18"/>
      <c r="AX37" s="25">
        <f>MIN(COUNT(F37:S37)+MIN(COUNT(V37:AW37)/2,2),6)</f>
        <v>1</v>
      </c>
    </row>
    <row r="38" spans="1:50">
      <c r="A38">
        <v>383</v>
      </c>
      <c r="B38" s="21" t="str">
        <f>VLOOKUP($A38,id!$C:$H,6,0)</f>
        <v>Hajduk Lidka</v>
      </c>
      <c r="C38" s="21" t="str">
        <f>VLOOKUP($A38,id!$C:$H,4,0)</f>
        <v>Bez Skorka</v>
      </c>
      <c r="D38" s="2">
        <f>IF(E37=E38,D37,ROW(B36))</f>
        <v>36</v>
      </c>
      <c r="E38" s="11">
        <f>LARGE(F38:U38,1)+LARGE(F38:U38,2)+IFERROR(LARGE(F38:U38,3),0)+IFERROR(LARGE(F38:U38,4),0)+IFERROR(LARGE(F38:U38,5),0)+IFERROR(LARGE(F38:U38,6),0)</f>
        <v>94.035447482714559</v>
      </c>
      <c r="F38" s="12"/>
      <c r="G38" s="12"/>
      <c r="H38" s="12"/>
      <c r="I38" s="12" t="str">
        <f>IFERROR(VLOOKUP($A38,'Dymno K'!$U$2:$AA$6,7,0),"")</f>
        <v/>
      </c>
      <c r="J38" s="12" t="str">
        <f>IFERROR(VLOOKUP($A38,'XIV RzK K'!$K$3:$Q$3,7,0),"")</f>
        <v/>
      </c>
      <c r="K38" s="12" t="str">
        <f>IFERROR(VLOOKUP($A38,'Tropy K'!$Q$4:$W$13,7,0),"")</f>
        <v/>
      </c>
      <c r="L38" s="12" t="str">
        <f>IFERROR(VLOOKUP($A38,'Grassor 300 K'!$CA$6:$CG$16,7,0),"")</f>
        <v/>
      </c>
      <c r="M38" s="12" t="str">
        <f>IFERROR(VLOOKUP($A38,'BO K'!$Q$2:$W$8,7,0),"")</f>
        <v/>
      </c>
      <c r="N38" s="12" t="str">
        <f>IFERROR(VLOOKUP($A38,'Konwalie K'!$M$3:$S$7,7,0),"")</f>
        <v/>
      </c>
      <c r="O38" s="12" t="str">
        <f>IFERROR(VLOOKUP($A38,'KoRnO K'!$AD$2:$AJ$13,7,0),"")</f>
        <v/>
      </c>
      <c r="P38" s="12" t="str">
        <f>IFERROR(VLOOKUP($A38,'XVI Szago K'!$K$3:$Q$8,7,0),"")</f>
        <v/>
      </c>
      <c r="Q38" s="12" t="str">
        <f>IFERROR(VLOOKUP($A38,'H56 TR200 K'!$AT$3:$AZ$11,7,0),"")</f>
        <v/>
      </c>
      <c r="R38" s="12" t="str">
        <f>IFERROR(VLOOKUP($A38,'Azymut K'!$AO$6:$AU$9,7,0),"")</f>
        <v/>
      </c>
      <c r="S38" s="12" t="str">
        <f>IFERROR(VLOOKUP($A38,'NM 200 K'!$AI$6:$AO$10,7,0),"")</f>
        <v/>
      </c>
      <c r="T38" s="10">
        <f>IFERROR(LARGE(V38:AW38,1),0)+IFERROR(LARGE(V38:AW38,2),0)</f>
        <v>94.035447482714559</v>
      </c>
      <c r="U38" s="10">
        <f>IFERROR(LARGE(V38:AW38,3),0)+IFERROR(LARGE(V38:AW38,4),0)</f>
        <v>0</v>
      </c>
      <c r="V38" s="12"/>
      <c r="W38" s="12"/>
      <c r="X38" s="12"/>
      <c r="Y38" s="12"/>
      <c r="Z38" s="12"/>
      <c r="AA38" s="12"/>
      <c r="AB38" s="12">
        <f>IFERROR(VLOOKUP($A38,'BO Wielkopolska K'!$Q$2:$W$6,7,0),"")</f>
        <v>47.306224962607352</v>
      </c>
      <c r="AC38" s="12" t="str">
        <f>IFERROR(VLOOKUP($A38,'RW TR200 K'!$K$2:$Q$2,7,0),"")</f>
        <v/>
      </c>
      <c r="AD38" s="12" t="str">
        <f>IFERROR(VLOOKUP($A38,'Liczyrzepa wiosna K'!$M$2:$S$4,7,0),"")</f>
        <v/>
      </c>
      <c r="AE38" s="12" t="str">
        <f>IFERROR(VLOOKUP($A38,'13 K'!$J$6:$P$10,7,0),"")</f>
        <v/>
      </c>
      <c r="AF38" s="17"/>
      <c r="AG38" s="12" t="str">
        <f>IFERROR(VLOOKUP($A38,'Celestynów K'!$H$2:$N$3,7,0),"")</f>
        <v/>
      </c>
      <c r="AH38" s="12" t="str">
        <f>IFERROR(VLOOKUP($A38,'Komorów K'!$H$2:$N$3,7,0),"")</f>
        <v/>
      </c>
      <c r="AI38" s="12" t="str">
        <f>IFERROR(VLOOKUP($A38,'ITOrient K'!$P$3:$V$5,7,0),"")</f>
        <v/>
      </c>
      <c r="AJ38" s="12" t="str">
        <f>IFERROR(VLOOKUP($A38,'ŚJatka K'!$P$3:$V$7,7,0),"")</f>
        <v/>
      </c>
      <c r="AK38" s="12" t="str">
        <f>IFERROR(VLOOKUP($A38,'Sudecka Wyrypa K'!$N$4:$T$6,7,0),"")</f>
        <v/>
      </c>
      <c r="AL38" s="12" t="str">
        <f>IFERROR(VLOOKUP($A38,'Abentojra K'!$I$3:$O$8,7,0),"")</f>
        <v/>
      </c>
      <c r="AM38" s="12" t="str">
        <f>IFERROR(VLOOKUP($A38,'Mordownik K'!$M$3:$S$9,7,0),"")</f>
        <v/>
      </c>
      <c r="AN38" s="53"/>
      <c r="AO38" s="17"/>
      <c r="AP38" s="12" t="str">
        <f>IFERROR(VLOOKUP($A38,'Jesienne 360 K'!$J$2:$P$3,7,0),"")</f>
        <v/>
      </c>
      <c r="AQ38" s="12">
        <f>IFERROR(VLOOKUP($A38,'Waligóra K'!$P$2:$V$11,7,0),"")</f>
        <v>46.729222520107207</v>
      </c>
      <c r="AR38" s="12" t="str">
        <f>IFERROR(VLOOKUP($A38,'Jurajska Jatka K'!$L$3:$R$12,7,0),"")</f>
        <v/>
      </c>
      <c r="AS38" s="12" t="str">
        <f>IFERROR(VLOOKUP($A38,'H56 TR100 K'!$AI$3:$AO$29,7,0),"")</f>
        <v/>
      </c>
      <c r="AT38" s="12" t="str">
        <f>IFERROR(VLOOKUP($A38,'Wawer K'!$H$2:$N$3,7,0),"")</f>
        <v/>
      </c>
      <c r="AU38" s="12" t="str">
        <f>IFERROR(VLOOKUP($A38,'Pazur K'!$AU$2:$BA$4,7,0),"")</f>
        <v/>
      </c>
      <c r="AV38" s="12" t="str">
        <f>IFERROR(VLOOKUP($A38,'Wilga K'!$L$3:$R$3,7,0),"")</f>
        <v/>
      </c>
      <c r="AW38" s="18"/>
      <c r="AX38" s="25">
        <f>MIN(COUNT(F38:S38)+MIN(COUNT(V38:AW38)/2,2),6)</f>
        <v>1</v>
      </c>
    </row>
    <row r="39" spans="1:50">
      <c r="A39">
        <v>570</v>
      </c>
      <c r="B39" s="21" t="str">
        <f>VLOOKUP($A39,id!$C:$H,6,0)</f>
        <v>Kosiorek Małgorzata</v>
      </c>
      <c r="C39" s="21" t="str">
        <f>VLOOKUP($A39,id!$C:$H,4,0)</f>
        <v>.</v>
      </c>
      <c r="D39" s="2">
        <f>IF(E38=E39,D38,ROW(B37))</f>
        <v>37</v>
      </c>
      <c r="E39" s="11">
        <f>LARGE(F39:U39,1)+LARGE(F39:U39,2)+IFERROR(LARGE(F39:U39,3),0)+IFERROR(LARGE(F39:U39,4),0)+IFERROR(LARGE(F39:U39,5),0)+IFERROR(LARGE(F39:U39,6),0)</f>
        <v>87.706884468165399</v>
      </c>
      <c r="F39" s="12"/>
      <c r="G39" s="12"/>
      <c r="H39" s="12" t="str">
        <f>IFERROR(VLOOKUP($A39,'H55 TR200 K'!$AT$3:$AZ$8,7,0),"")</f>
        <v/>
      </c>
      <c r="I39" s="12" t="str">
        <f>IFERROR(VLOOKUP($A39,'Dymno K'!$U$2:$AA$6,7,0),"")</f>
        <v/>
      </c>
      <c r="J39" s="12" t="str">
        <f>IFERROR(VLOOKUP($A39,'XIV RzK K'!$K$3:$Q$3,7,0),"")</f>
        <v/>
      </c>
      <c r="K39" s="12" t="str">
        <f>IFERROR(VLOOKUP($A39,'Tropy K'!$Q$4:$W$13,7,0),"")</f>
        <v/>
      </c>
      <c r="L39" s="12" t="str">
        <f>IFERROR(VLOOKUP($A39,'Grassor 300 K'!$CA$6:$CG$16,7,0),"")</f>
        <v/>
      </c>
      <c r="M39" s="12" t="str">
        <f>IFERROR(VLOOKUP($A39,'BO K'!$Q$2:$W$8,7,0),"")</f>
        <v/>
      </c>
      <c r="N39" s="12" t="str">
        <f>IFERROR(VLOOKUP($A39,'Konwalie K'!$M$3:$S$7,7,0),"")</f>
        <v/>
      </c>
      <c r="O39" s="12" t="str">
        <f>IFERROR(VLOOKUP($A39,'KoRnO K'!$AD$2:$AJ$13,7,0),"")</f>
        <v/>
      </c>
      <c r="P39" s="12" t="str">
        <f>IFERROR(VLOOKUP($A39,'XVI Szago K'!$K$3:$Q$8,7,0),"")</f>
        <v/>
      </c>
      <c r="Q39" s="12">
        <f>IFERROR(VLOOKUP($A39,'H56 TR200 K'!$AT$3:$AZ$11,7,0),"")</f>
        <v>87.706884468165399</v>
      </c>
      <c r="R39" s="12" t="str">
        <f>IFERROR(VLOOKUP($A39,'Azymut K'!$AO$6:$AU$9,7,0),"")</f>
        <v/>
      </c>
      <c r="S39" s="12" t="str">
        <f>IFERROR(VLOOKUP($A39,'NM 200 K'!$AI$6:$AO$10,7,0),"")</f>
        <v/>
      </c>
      <c r="T39" s="10">
        <f>IFERROR(LARGE(V39:AW39,1),0)+IFERROR(LARGE(V39:AW39,2),0)</f>
        <v>0</v>
      </c>
      <c r="U39" s="10">
        <f>IFERROR(LARGE(V39:AW39,3),0)+IFERROR(LARGE(V39:AW39,4),0)</f>
        <v>0</v>
      </c>
      <c r="V39" s="12"/>
      <c r="W39" s="12"/>
      <c r="X39" s="12"/>
      <c r="Y39" s="12"/>
      <c r="Z39" s="12" t="str">
        <f>IFERROR(VLOOKUP($A39,'H55 TR100 K'!$AG$3:$AM$24,7,0),"")</f>
        <v/>
      </c>
      <c r="AA39" s="12" t="str">
        <f>IFERROR(VLOOKUP($A39,'Irokez K'!$EN$4:$ET$10,7,0),"")</f>
        <v/>
      </c>
      <c r="AB39" s="12" t="str">
        <f>IFERROR(VLOOKUP($A39,'BO Wielkopolska K'!$Q$2:$W$6,7,0),"")</f>
        <v/>
      </c>
      <c r="AC39" s="12" t="str">
        <f>IFERROR(VLOOKUP($A39,'RW TR200 K'!$K$2:$Q$2,7,0),"")</f>
        <v/>
      </c>
      <c r="AD39" s="12" t="str">
        <f>IFERROR(VLOOKUP($A39,'Liczyrzepa wiosna K'!$M$2:$S$4,7,0),"")</f>
        <v/>
      </c>
      <c r="AE39" s="12" t="str">
        <f>IFERROR(VLOOKUP($A39,'13 K'!$J$6:$P$10,7,0),"")</f>
        <v/>
      </c>
      <c r="AF39" s="17"/>
      <c r="AG39" s="12" t="str">
        <f>IFERROR(VLOOKUP($A39,'Celestynów K'!$H$2:$N$3,7,0),"")</f>
        <v/>
      </c>
      <c r="AH39" s="12" t="str">
        <f>IFERROR(VLOOKUP($A39,'Komorów K'!$H$2:$N$3,7,0),"")</f>
        <v/>
      </c>
      <c r="AI39" s="12" t="str">
        <f>IFERROR(VLOOKUP($A39,'ITOrient K'!$P$3:$V$5,7,0),"")</f>
        <v/>
      </c>
      <c r="AJ39" s="12" t="str">
        <f>IFERROR(VLOOKUP($A39,'ŚJatka K'!$P$3:$V$7,7,0),"")</f>
        <v/>
      </c>
      <c r="AK39" s="12" t="str">
        <f>IFERROR(VLOOKUP($A39,'Sudecka Wyrypa K'!$N$4:$T$6,7,0),"")</f>
        <v/>
      </c>
      <c r="AL39" s="12" t="str">
        <f>IFERROR(VLOOKUP($A39,'Abentojra K'!$I$3:$O$8,7,0),"")</f>
        <v/>
      </c>
      <c r="AM39" s="12" t="str">
        <f>IFERROR(VLOOKUP($A39,'Mordownik K'!$M$3:$S$9,7,0),"")</f>
        <v/>
      </c>
      <c r="AN39" s="53"/>
      <c r="AO39" s="17"/>
      <c r="AP39" s="12" t="str">
        <f>IFERROR(VLOOKUP($A39,'Jesienne 360 K'!$J$2:$P$3,7,0),"")</f>
        <v/>
      </c>
      <c r="AQ39" s="12" t="str">
        <f>IFERROR(VLOOKUP($A39,'Waligóra K'!$P$2:$V$11,7,0),"")</f>
        <v/>
      </c>
      <c r="AR39" s="12" t="str">
        <f>IFERROR(VLOOKUP($A39,'Jurajska Jatka K'!$L$3:$R$12,7,0),"")</f>
        <v/>
      </c>
      <c r="AS39" s="12" t="str">
        <f>IFERROR(VLOOKUP($A39,'H56 TR100 K'!$AI$3:$AO$29,7,0),"")</f>
        <v/>
      </c>
      <c r="AT39" s="12" t="str">
        <f>IFERROR(VLOOKUP($A39,'Wawer K'!$H$2:$N$3,7,0),"")</f>
        <v/>
      </c>
      <c r="AU39" s="12" t="str">
        <f>IFERROR(VLOOKUP($A39,'Pazur K'!$AU$2:$BA$4,7,0),"")</f>
        <v/>
      </c>
      <c r="AV39" s="12" t="str">
        <f>IFERROR(VLOOKUP($A39,'Wilga K'!$L$3:$R$3,7,0),"")</f>
        <v/>
      </c>
      <c r="AW39" s="18"/>
      <c r="AX39" s="25">
        <f>MIN(COUNT(F39:S39)+MIN(COUNT(V39:AW39)/2,2),6)</f>
        <v>1</v>
      </c>
    </row>
    <row r="40" spans="1:50">
      <c r="A40">
        <v>151</v>
      </c>
      <c r="B40" s="21" t="str">
        <f>VLOOKUP($A40,id!$C:$H,6,0)</f>
        <v>Urban Izabela</v>
      </c>
      <c r="C40" s="21">
        <f>VLOOKUP($A40,id!$C:$H,4,0)</f>
        <v>0</v>
      </c>
      <c r="D40" s="2">
        <f>IF(E39=E40,D39,ROW(B38))</f>
        <v>38</v>
      </c>
      <c r="E40" s="11">
        <f>LARGE(F40:U40,1)+LARGE(F40:U40,2)+IFERROR(LARGE(F40:U40,3),0)+IFERROR(LARGE(F40:U40,4),0)+IFERROR(LARGE(F40:U40,5),0)+IFERROR(LARGE(F40:U40,6),0)</f>
        <v>82.756692337939896</v>
      </c>
      <c r="F40" s="12"/>
      <c r="G40" s="12"/>
      <c r="H40" s="12">
        <f>IFERROR(VLOOKUP($A40,'H55 TR200 K'!$AT$3:$AZ$8,7,0),"")</f>
        <v>82.756692337939896</v>
      </c>
      <c r="I40" s="12" t="str">
        <f>IFERROR(VLOOKUP($A40,'Dymno K'!$U$2:$AA$6,7,0),"")</f>
        <v/>
      </c>
      <c r="J40" s="12" t="str">
        <f>IFERROR(VLOOKUP($A40,'XIV RzK K'!$K$3:$Q$3,7,0),"")</f>
        <v/>
      </c>
      <c r="K40" s="12" t="str">
        <f>IFERROR(VLOOKUP($A40,'Tropy K'!$Q$4:$W$13,7,0),"")</f>
        <v/>
      </c>
      <c r="L40" s="12" t="str">
        <f>IFERROR(VLOOKUP($A40,'Grassor 300 K'!$CA$6:$CG$16,7,0),"")</f>
        <v/>
      </c>
      <c r="M40" s="12" t="str">
        <f>IFERROR(VLOOKUP($A40,'BO K'!$Q$2:$W$8,7,0),"")</f>
        <v/>
      </c>
      <c r="N40" s="12" t="str">
        <f>IFERROR(VLOOKUP($A40,'Konwalie K'!$M$3:$S$7,7,0),"")</f>
        <v/>
      </c>
      <c r="O40" s="12" t="str">
        <f>IFERROR(VLOOKUP($A40,'KoRnO K'!$AD$2:$AJ$13,7,0),"")</f>
        <v/>
      </c>
      <c r="P40" s="12" t="str">
        <f>IFERROR(VLOOKUP($A40,'XVI Szago K'!$K$3:$Q$8,7,0),"")</f>
        <v/>
      </c>
      <c r="Q40" s="12" t="str">
        <f>IFERROR(VLOOKUP($A40,'H56 TR200 K'!$AT$3:$AZ$11,7,0),"")</f>
        <v/>
      </c>
      <c r="R40" s="12" t="str">
        <f>IFERROR(VLOOKUP($A40,'Azymut K'!$AO$6:$AU$9,7,0),"")</f>
        <v/>
      </c>
      <c r="S40" s="12" t="str">
        <f>IFERROR(VLOOKUP($A40,'NM 200 K'!$AI$6:$AO$10,7,0),"")</f>
        <v/>
      </c>
      <c r="T40" s="10">
        <f>IFERROR(LARGE(V40:AW40,1),0)+IFERROR(LARGE(V40:AW40,2),0)</f>
        <v>0</v>
      </c>
      <c r="U40" s="10">
        <f>IFERROR(LARGE(V40:AW40,3),0)+IFERROR(LARGE(V40:AW40,4),0)</f>
        <v>0</v>
      </c>
      <c r="V40" s="12"/>
      <c r="W40" s="12"/>
      <c r="X40" s="12"/>
      <c r="Y40" s="12"/>
      <c r="Z40" s="12" t="str">
        <f>IFERROR(VLOOKUP($A40,'H55 TR100 K'!$AG$3:$AM$24,7,0),"")</f>
        <v/>
      </c>
      <c r="AA40" s="12" t="str">
        <f>IFERROR(VLOOKUP($A40,'Irokez K'!$EN$4:$ET$10,7,0),"")</f>
        <v/>
      </c>
      <c r="AB40" s="12" t="str">
        <f>IFERROR(VLOOKUP($A40,'BO Wielkopolska K'!$Q$2:$W$6,7,0),"")</f>
        <v/>
      </c>
      <c r="AC40" s="12" t="str">
        <f>IFERROR(VLOOKUP($A40,'RW TR200 K'!$K$2:$Q$2,7,0),"")</f>
        <v/>
      </c>
      <c r="AD40" s="12" t="str">
        <f>IFERROR(VLOOKUP($A40,'Liczyrzepa wiosna K'!$M$2:$S$4,7,0),"")</f>
        <v/>
      </c>
      <c r="AE40" s="12" t="str">
        <f>IFERROR(VLOOKUP($A40,'13 K'!$J$6:$P$10,7,0),"")</f>
        <v/>
      </c>
      <c r="AF40" s="17"/>
      <c r="AG40" s="12" t="str">
        <f>IFERROR(VLOOKUP($A40,'Celestynów K'!$H$2:$N$3,7,0),"")</f>
        <v/>
      </c>
      <c r="AH40" s="12" t="str">
        <f>IFERROR(VLOOKUP($A40,'Komorów K'!$H$2:$N$3,7,0),"")</f>
        <v/>
      </c>
      <c r="AI40" s="12" t="str">
        <f>IFERROR(VLOOKUP($A40,'ITOrient K'!$P$3:$V$5,7,0),"")</f>
        <v/>
      </c>
      <c r="AJ40" s="12" t="str">
        <f>IFERROR(VLOOKUP($A40,'ŚJatka K'!$P$3:$V$7,7,0),"")</f>
        <v/>
      </c>
      <c r="AK40" s="12" t="str">
        <f>IFERROR(VLOOKUP($A40,'Sudecka Wyrypa K'!$N$4:$T$6,7,0),"")</f>
        <v/>
      </c>
      <c r="AL40" s="12" t="str">
        <f>IFERROR(VLOOKUP($A40,'Abentojra K'!$I$3:$O$8,7,0),"")</f>
        <v/>
      </c>
      <c r="AM40" s="12" t="str">
        <f>IFERROR(VLOOKUP($A40,'Mordownik K'!$M$3:$S$9,7,0),"")</f>
        <v/>
      </c>
      <c r="AN40" s="53"/>
      <c r="AO40" s="17"/>
      <c r="AP40" s="12" t="str">
        <f>IFERROR(VLOOKUP($A40,'Jesienne 360 K'!$J$2:$P$3,7,0),"")</f>
        <v/>
      </c>
      <c r="AQ40" s="12" t="str">
        <f>IFERROR(VLOOKUP($A40,'Waligóra K'!$P$2:$V$11,7,0),"")</f>
        <v/>
      </c>
      <c r="AR40" s="12" t="str">
        <f>IFERROR(VLOOKUP($A40,'Jurajska Jatka K'!$L$3:$R$12,7,0),"")</f>
        <v/>
      </c>
      <c r="AS40" s="12" t="str">
        <f>IFERROR(VLOOKUP($A40,'H56 TR100 K'!$AI$3:$AO$29,7,0),"")</f>
        <v/>
      </c>
      <c r="AT40" s="12" t="str">
        <f>IFERROR(VLOOKUP($A40,'Wawer K'!$H$2:$N$3,7,0),"")</f>
        <v/>
      </c>
      <c r="AU40" s="12" t="str">
        <f>IFERROR(VLOOKUP($A40,'Pazur K'!$AU$2:$BA$4,7,0),"")</f>
        <v/>
      </c>
      <c r="AV40" s="12" t="str">
        <f>IFERROR(VLOOKUP($A40,'Wilga K'!$L$3:$R$3,7,0),"")</f>
        <v/>
      </c>
      <c r="AW40" s="18"/>
      <c r="AX40" s="25">
        <f>MIN(COUNT(F40:S40)+MIN(COUNT(V40:AW40)/2,2),6)</f>
        <v>1</v>
      </c>
    </row>
    <row r="41" spans="1:50">
      <c r="A41">
        <v>461</v>
      </c>
      <c r="B41" s="21" t="str">
        <f>VLOOKUP($A41,id!$C:$H,6,0)</f>
        <v>Skrzęta Iwona</v>
      </c>
      <c r="C41" s="21">
        <f>VLOOKUP($A41,id!$C:$H,4,0)</f>
        <v>0</v>
      </c>
      <c r="D41" s="2">
        <f>IF(E40=E41,D40,ROW(B39))</f>
        <v>39</v>
      </c>
      <c r="E41" s="11">
        <f>LARGE(F41:U41,1)+LARGE(F41:U41,2)+IFERROR(LARGE(F41:U41,3),0)+IFERROR(LARGE(F41:U41,4),0)+IFERROR(LARGE(F41:U41,5),0)+IFERROR(LARGE(F41:U41,6),0)</f>
        <v>82.005960906093406</v>
      </c>
      <c r="F41" s="12"/>
      <c r="G41" s="12"/>
      <c r="H41" s="12"/>
      <c r="I41" s="12"/>
      <c r="J41" s="12"/>
      <c r="K41" s="12">
        <f>IFERROR(VLOOKUP($A41,'Tropy K'!$Q$4:$W$13,7,0),"")</f>
        <v>32.005960906093414</v>
      </c>
      <c r="L41" s="12" t="str">
        <f>IFERROR(VLOOKUP($A41,'Grassor 300 K'!$CA$6:$CG$16,7,0),"")</f>
        <v/>
      </c>
      <c r="M41" s="12" t="str">
        <f>IFERROR(VLOOKUP($A41,'BO K'!$Q$2:$W$8,7,0),"")</f>
        <v/>
      </c>
      <c r="N41" s="12" t="str">
        <f>IFERROR(VLOOKUP($A41,'Konwalie K'!$M$3:$S$7,7,0),"")</f>
        <v/>
      </c>
      <c r="O41" s="12" t="str">
        <f>IFERROR(VLOOKUP($A41,'KoRnO K'!$AD$2:$AJ$13,7,0),"")</f>
        <v/>
      </c>
      <c r="P41" s="12" t="str">
        <f>IFERROR(VLOOKUP($A41,'XVI Szago K'!$K$3:$Q$8,7,0),"")</f>
        <v/>
      </c>
      <c r="Q41" s="12" t="str">
        <f>IFERROR(VLOOKUP($A41,'H56 TR200 K'!$AT$3:$AZ$11,7,0),"")</f>
        <v/>
      </c>
      <c r="R41" s="12" t="str">
        <f>IFERROR(VLOOKUP($A41,'Azymut K'!$AO$6:$AU$9,7,0),"")</f>
        <v/>
      </c>
      <c r="S41" s="12" t="str">
        <f>IFERROR(VLOOKUP($A41,'NM 200 K'!$AI$6:$AO$10,7,0),"")</f>
        <v/>
      </c>
      <c r="T41" s="10">
        <f>IFERROR(LARGE(V41:AW41,1),0)+IFERROR(LARGE(V41:AW41,2),0)</f>
        <v>50</v>
      </c>
      <c r="U41" s="10">
        <f>IFERROR(LARGE(V41:AW41,3),0)+IFERROR(LARGE(V41:AW41,4),0)</f>
        <v>0</v>
      </c>
      <c r="V41" s="12"/>
      <c r="W41" s="12"/>
      <c r="X41" s="12"/>
      <c r="Y41" s="12"/>
      <c r="Z41" s="12"/>
      <c r="AA41" s="12"/>
      <c r="AB41" s="12"/>
      <c r="AC41" s="12"/>
      <c r="AD41" s="12"/>
      <c r="AE41" s="12" t="str">
        <f>IFERROR(VLOOKUP($A41,'13 K'!$J$6:$P$10,7,0),"")</f>
        <v/>
      </c>
      <c r="AF41" s="17"/>
      <c r="AG41" s="12" t="str">
        <f>IFERROR(VLOOKUP($A41,'Celestynów K'!$H$2:$N$3,7,0),"")</f>
        <v/>
      </c>
      <c r="AH41" s="12" t="str">
        <f>IFERROR(VLOOKUP($A41,'Komorów K'!$H$2:$N$3,7,0),"")</f>
        <v/>
      </c>
      <c r="AI41" s="12" t="str">
        <f>IFERROR(VLOOKUP($A41,'ITOrient K'!$P$3:$V$5,7,0),"")</f>
        <v/>
      </c>
      <c r="AJ41" s="12" t="str">
        <f>IFERROR(VLOOKUP($A41,'ŚJatka K'!$P$3:$V$7,7,0),"")</f>
        <v/>
      </c>
      <c r="AK41" s="12" t="str">
        <f>IFERROR(VLOOKUP($A41,'Sudecka Wyrypa K'!$N$4:$T$6,7,0),"")</f>
        <v/>
      </c>
      <c r="AL41" s="12" t="str">
        <f>IFERROR(VLOOKUP($A41,'Abentojra K'!$I$3:$O$8,7,0),"")</f>
        <v/>
      </c>
      <c r="AM41" s="12" t="str">
        <f>IFERROR(VLOOKUP($A41,'Mordownik K'!$M$3:$S$9,7,0),"")</f>
        <v/>
      </c>
      <c r="AN41" s="53"/>
      <c r="AO41" s="17"/>
      <c r="AP41" s="12" t="str">
        <f>IFERROR(VLOOKUP($A41,'Jesienne 360 K'!$J$2:$P$3,7,0),"")</f>
        <v/>
      </c>
      <c r="AQ41" s="12" t="str">
        <f>IFERROR(VLOOKUP($A41,'Waligóra K'!$P$2:$V$11,7,0),"")</f>
        <v/>
      </c>
      <c r="AR41" s="12" t="str">
        <f>IFERROR(VLOOKUP($A41,'Jurajska Jatka K'!$L$3:$R$12,7,0),"")</f>
        <v/>
      </c>
      <c r="AS41" s="12" t="str">
        <f>IFERROR(VLOOKUP($A41,'H56 TR100 K'!$AI$3:$AO$29,7,0),"")</f>
        <v/>
      </c>
      <c r="AT41" s="12" t="str">
        <f>IFERROR(VLOOKUP($A41,'Wawer K'!$H$2:$N$3,7,0),"")</f>
        <v/>
      </c>
      <c r="AU41" s="12" t="str">
        <f>IFERROR(VLOOKUP($A41,'Pazur K'!$AU$2:$BA$4,7,0),"")</f>
        <v/>
      </c>
      <c r="AV41" s="12">
        <f>IFERROR(VLOOKUP($A41,'Wilga K'!$L$3:$R$3,7,0),"")</f>
        <v>50</v>
      </c>
      <c r="AW41" s="18"/>
      <c r="AX41" s="25">
        <f>MIN(COUNT(F41:S41)+MIN(COUNT(V41:AW41)/2,2),6)</f>
        <v>1.5</v>
      </c>
    </row>
    <row r="42" spans="1:50">
      <c r="A42">
        <v>158</v>
      </c>
      <c r="B42" s="21" t="str">
        <f>VLOOKUP($A42,id!$C:$H,6,0)</f>
        <v>Ślósarczyk Dominika</v>
      </c>
      <c r="C42" s="21">
        <f>VLOOKUP($A42,id!$C:$H,4,0)</f>
        <v>0</v>
      </c>
      <c r="D42" s="2">
        <f>IF(E41=E42,D41,ROW(B40))</f>
        <v>40</v>
      </c>
      <c r="E42" s="11">
        <f>LARGE(F42:U42,1)+LARGE(F42:U42,2)+IFERROR(LARGE(F42:U42,3),0)+IFERROR(LARGE(F42:U42,4),0)+IFERROR(LARGE(F42:U42,5),0)+IFERROR(LARGE(F42:U42,6),0)</f>
        <v>79.271068486820297</v>
      </c>
      <c r="F42" s="12"/>
      <c r="G42" s="12"/>
      <c r="H42" s="12" t="str">
        <f>IFERROR(VLOOKUP($A42,'H55 TR200 K'!$AT$3:$AZ$8,7,0),"")</f>
        <v/>
      </c>
      <c r="I42" s="12" t="str">
        <f>IFERROR(VLOOKUP($A42,'Dymno K'!$U$2:$AA$6,7,0),"")</f>
        <v/>
      </c>
      <c r="J42" s="12" t="str">
        <f>IFERROR(VLOOKUP($A42,'XIV RzK K'!$K$3:$Q$3,7,0),"")</f>
        <v/>
      </c>
      <c r="K42" s="12" t="str">
        <f>IFERROR(VLOOKUP($A42,'Tropy K'!$Q$4:$W$13,7,0),"")</f>
        <v/>
      </c>
      <c r="L42" s="12" t="str">
        <f>IFERROR(VLOOKUP($A42,'Grassor 300 K'!$CA$6:$CG$16,7,0),"")</f>
        <v/>
      </c>
      <c r="M42" s="12" t="str">
        <f>IFERROR(VLOOKUP($A42,'BO K'!$Q$2:$W$8,7,0),"")</f>
        <v/>
      </c>
      <c r="N42" s="12" t="str">
        <f>IFERROR(VLOOKUP($A42,'Konwalie K'!$M$3:$S$7,7,0),"")</f>
        <v/>
      </c>
      <c r="O42" s="12" t="str">
        <f>IFERROR(VLOOKUP($A42,'KoRnO K'!$AD$2:$AJ$13,7,0),"")</f>
        <v/>
      </c>
      <c r="P42" s="12" t="str">
        <f>IFERROR(VLOOKUP($A42,'XVI Szago K'!$K$3:$Q$8,7,0),"")</f>
        <v/>
      </c>
      <c r="Q42" s="12" t="str">
        <f>IFERROR(VLOOKUP($A42,'H56 TR200 K'!$AT$3:$AZ$11,7,0),"")</f>
        <v/>
      </c>
      <c r="R42" s="12" t="str">
        <f>IFERROR(VLOOKUP($A42,'Azymut K'!$AO$6:$AU$9,7,0),"")</f>
        <v/>
      </c>
      <c r="S42" s="12" t="str">
        <f>IFERROR(VLOOKUP($A42,'NM 200 K'!$AI$6:$AO$10,7,0),"")</f>
        <v/>
      </c>
      <c r="T42" s="10">
        <f>IFERROR(LARGE(V42:AW42,1),0)+IFERROR(LARGE(V42:AW42,2),0)</f>
        <v>79.271068486820297</v>
      </c>
      <c r="U42" s="10">
        <f>IFERROR(LARGE(V42:AW42,3),0)+IFERROR(LARGE(V42:AW42,4),0)</f>
        <v>0</v>
      </c>
      <c r="V42" s="12"/>
      <c r="W42" s="12"/>
      <c r="X42" s="12"/>
      <c r="Y42" s="12"/>
      <c r="Z42" s="12">
        <f>IFERROR(VLOOKUP($A42,'H55 TR100 K'!$AG$3:$AM$24,7,0),"")</f>
        <v>31.428589620218425</v>
      </c>
      <c r="AA42" s="12" t="str">
        <f>IFERROR(VLOOKUP($A42,'Irokez K'!$EN$4:$ET$10,7,0),"")</f>
        <v/>
      </c>
      <c r="AB42" s="12" t="str">
        <f>IFERROR(VLOOKUP($A42,'BO Wielkopolska K'!$Q$2:$W$6,7,0),"")</f>
        <v/>
      </c>
      <c r="AC42" s="12" t="str">
        <f>IFERROR(VLOOKUP($A42,'RW TR200 K'!$K$2:$Q$2,7,0),"")</f>
        <v/>
      </c>
      <c r="AD42" s="12" t="str">
        <f>IFERROR(VLOOKUP($A42,'Liczyrzepa wiosna K'!$M$2:$S$4,7,0),"")</f>
        <v/>
      </c>
      <c r="AE42" s="12" t="str">
        <f>IFERROR(VLOOKUP($A42,'13 K'!$J$6:$P$10,7,0),"")</f>
        <v/>
      </c>
      <c r="AF42" s="17"/>
      <c r="AG42" s="12" t="str">
        <f>IFERROR(VLOOKUP($A42,'Celestynów K'!$H$2:$N$3,7,0),"")</f>
        <v/>
      </c>
      <c r="AH42" s="12" t="str">
        <f>IFERROR(VLOOKUP($A42,'Komorów K'!$H$2:$N$3,7,0),"")</f>
        <v/>
      </c>
      <c r="AI42" s="12" t="str">
        <f>IFERROR(VLOOKUP($A42,'ITOrient K'!$P$3:$V$5,7,0),"")</f>
        <v/>
      </c>
      <c r="AJ42" s="12" t="str">
        <f>IFERROR(VLOOKUP($A42,'ŚJatka K'!$P$3:$V$7,7,0),"")</f>
        <v/>
      </c>
      <c r="AK42" s="12" t="str">
        <f>IFERROR(VLOOKUP($A42,'Sudecka Wyrypa K'!$N$4:$T$6,7,0),"")</f>
        <v/>
      </c>
      <c r="AL42" s="12" t="str">
        <f>IFERROR(VLOOKUP($A42,'Abentojra K'!$I$3:$O$8,7,0),"")</f>
        <v/>
      </c>
      <c r="AM42" s="12" t="str">
        <f>IFERROR(VLOOKUP($A42,'Mordownik K'!$M$3:$S$9,7,0),"")</f>
        <v/>
      </c>
      <c r="AN42" s="53"/>
      <c r="AO42" s="17"/>
      <c r="AP42" s="12" t="str">
        <f>IFERROR(VLOOKUP($A42,'Jesienne 360 K'!$J$2:$P$3,7,0),"")</f>
        <v/>
      </c>
      <c r="AQ42" s="12" t="str">
        <f>IFERROR(VLOOKUP($A42,'Waligóra K'!$P$2:$V$11,7,0),"")</f>
        <v/>
      </c>
      <c r="AR42" s="12" t="str">
        <f>IFERROR(VLOOKUP($A42,'Jurajska Jatka K'!$L$3:$R$12,7,0),"")</f>
        <v/>
      </c>
      <c r="AS42" s="12">
        <f>IFERROR(VLOOKUP($A42,'H56 TR100 K'!$AI$3:$AO$29,7,0),"")</f>
        <v>47.842478866601873</v>
      </c>
      <c r="AT42" s="12" t="str">
        <f>IFERROR(VLOOKUP($A42,'Wawer K'!$H$2:$N$3,7,0),"")</f>
        <v/>
      </c>
      <c r="AU42" s="12" t="str">
        <f>IFERROR(VLOOKUP($A42,'Pazur K'!$AU$2:$BA$4,7,0),"")</f>
        <v/>
      </c>
      <c r="AV42" s="12" t="str">
        <f>IFERROR(VLOOKUP($A42,'Wilga K'!$L$3:$R$3,7,0),"")</f>
        <v/>
      </c>
      <c r="AW42" s="18"/>
      <c r="AX42" s="25">
        <f>MIN(COUNT(F42:S42)+MIN(COUNT(V42:AW42)/2,2),6)</f>
        <v>1</v>
      </c>
    </row>
    <row r="43" spans="1:50">
      <c r="A43">
        <v>485</v>
      </c>
      <c r="B43" s="21" t="str">
        <f>VLOOKUP($A43,id!$C:$H,6,0)</f>
        <v>Chmielarz Joanna</v>
      </c>
      <c r="C43" s="21">
        <f>VLOOKUP($A43,id!$C:$H,4,0)</f>
        <v>0</v>
      </c>
      <c r="D43" s="2">
        <f>IF(E42=E43,D42,ROW(B41))</f>
        <v>41</v>
      </c>
      <c r="E43" s="11">
        <f>LARGE(F43:U43,1)+LARGE(F43:U43,2)+IFERROR(LARGE(F43:U43,3),0)+IFERROR(LARGE(F43:U43,4),0)+IFERROR(LARGE(F43:U43,5),0)+IFERROR(LARGE(F43:U43,6),0)</f>
        <v>78.260869565217391</v>
      </c>
      <c r="F43" s="12"/>
      <c r="G43" s="12"/>
      <c r="H43" s="12" t="str">
        <f>IFERROR(VLOOKUP($A43,'H55 TR200 K'!$AT$3:$AZ$8,7,0),"")</f>
        <v/>
      </c>
      <c r="I43" s="12" t="str">
        <f>IFERROR(VLOOKUP($A43,'Dymno K'!$U$2:$AA$6,7,0),"")</f>
        <v/>
      </c>
      <c r="J43" s="12" t="str">
        <f>IFERROR(VLOOKUP($A43,'XIV RzK K'!$K$3:$Q$3,7,0),"")</f>
        <v/>
      </c>
      <c r="K43" s="12" t="str">
        <f>IFERROR(VLOOKUP($A43,'Tropy K'!$Q$4:$W$13,7,0),"")</f>
        <v/>
      </c>
      <c r="L43" s="12" t="str">
        <f>IFERROR(VLOOKUP($A43,'Grassor 300 K'!$CA$6:$CG$16,7,0),"")</f>
        <v/>
      </c>
      <c r="M43" s="12">
        <f>IFERROR(VLOOKUP($A43,'BO K'!$Q$2:$W$8,7,0),"")</f>
        <v>78.260869565217391</v>
      </c>
      <c r="N43" s="12" t="str">
        <f>IFERROR(VLOOKUP($A43,'Konwalie K'!$M$3:$S$7,7,0),"")</f>
        <v/>
      </c>
      <c r="O43" s="12" t="str">
        <f>IFERROR(VLOOKUP($A43,'KoRnO K'!$AD$2:$AJ$13,7,0),"")</f>
        <v/>
      </c>
      <c r="P43" s="12" t="str">
        <f>IFERROR(VLOOKUP($A43,'XVI Szago K'!$K$3:$Q$8,7,0),"")</f>
        <v/>
      </c>
      <c r="Q43" s="12" t="str">
        <f>IFERROR(VLOOKUP($A43,'H56 TR200 K'!$AT$3:$AZ$11,7,0),"")</f>
        <v/>
      </c>
      <c r="R43" s="12" t="str">
        <f>IFERROR(VLOOKUP($A43,'Azymut K'!$AO$6:$AU$9,7,0),"")</f>
        <v/>
      </c>
      <c r="S43" s="12" t="str">
        <f>IFERROR(VLOOKUP($A43,'NM 200 K'!$AI$6:$AO$10,7,0),"")</f>
        <v/>
      </c>
      <c r="T43" s="10">
        <f>IFERROR(LARGE(V43:AW43,1),0)+IFERROR(LARGE(V43:AW43,2),0)</f>
        <v>0</v>
      </c>
      <c r="U43" s="10">
        <f>IFERROR(LARGE(V43:AW43,3),0)+IFERROR(LARGE(V43:AW43,4),0)</f>
        <v>0</v>
      </c>
      <c r="V43" s="12"/>
      <c r="W43" s="12"/>
      <c r="X43" s="12"/>
      <c r="Y43" s="12"/>
      <c r="Z43" s="12" t="str">
        <f>IFERROR(VLOOKUP($A43,'H55 TR100 K'!$AG$3:$AM$24,7,0),"")</f>
        <v/>
      </c>
      <c r="AA43" s="12" t="str">
        <f>IFERROR(VLOOKUP($A43,'Irokez K'!$EN$4:$ET$10,7,0),"")</f>
        <v/>
      </c>
      <c r="AB43" s="12" t="str">
        <f>IFERROR(VLOOKUP($A43,'BO Wielkopolska K'!$Q$2:$W$6,7,0),"")</f>
        <v/>
      </c>
      <c r="AC43" s="12" t="str">
        <f>IFERROR(VLOOKUP($A43,'RW TR200 K'!$K$2:$Q$2,7,0),"")</f>
        <v/>
      </c>
      <c r="AD43" s="12" t="str">
        <f>IFERROR(VLOOKUP($A43,'Liczyrzepa wiosna K'!$M$2:$S$4,7,0),"")</f>
        <v/>
      </c>
      <c r="AE43" s="12" t="str">
        <f>IFERROR(VLOOKUP($A43,'13 K'!$J$6:$P$10,7,0),"")</f>
        <v/>
      </c>
      <c r="AF43" s="17"/>
      <c r="AG43" s="12" t="str">
        <f>IFERROR(VLOOKUP($A43,'Celestynów K'!$H$2:$N$3,7,0),"")</f>
        <v/>
      </c>
      <c r="AH43" s="12" t="str">
        <f>IFERROR(VLOOKUP($A43,'Komorów K'!$H$2:$N$3,7,0),"")</f>
        <v/>
      </c>
      <c r="AI43" s="12" t="str">
        <f>IFERROR(VLOOKUP($A43,'ITOrient K'!$P$3:$V$5,7,0),"")</f>
        <v/>
      </c>
      <c r="AJ43" s="12" t="str">
        <f>IFERROR(VLOOKUP($A43,'ŚJatka K'!$P$3:$V$7,7,0),"")</f>
        <v/>
      </c>
      <c r="AK43" s="12" t="str">
        <f>IFERROR(VLOOKUP($A43,'Sudecka Wyrypa K'!$N$4:$T$6,7,0),"")</f>
        <v/>
      </c>
      <c r="AL43" s="12" t="str">
        <f>IFERROR(VLOOKUP($A43,'Abentojra K'!$I$3:$O$8,7,0),"")</f>
        <v/>
      </c>
      <c r="AM43" s="12" t="str">
        <f>IFERROR(VLOOKUP($A43,'Mordownik K'!$M$3:$S$9,7,0),"")</f>
        <v/>
      </c>
      <c r="AN43" s="53"/>
      <c r="AO43" s="17"/>
      <c r="AP43" s="12" t="str">
        <f>IFERROR(VLOOKUP($A43,'Jesienne 360 K'!$J$2:$P$3,7,0),"")</f>
        <v/>
      </c>
      <c r="AQ43" s="12" t="str">
        <f>IFERROR(VLOOKUP($A43,'Waligóra K'!$P$2:$V$11,7,0),"")</f>
        <v/>
      </c>
      <c r="AR43" s="12" t="str">
        <f>IFERROR(VLOOKUP($A43,'Jurajska Jatka K'!$L$3:$R$12,7,0),"")</f>
        <v/>
      </c>
      <c r="AS43" s="12" t="str">
        <f>IFERROR(VLOOKUP($A43,'H56 TR100 K'!$AI$3:$AO$29,7,0),"")</f>
        <v/>
      </c>
      <c r="AT43" s="12" t="str">
        <f>IFERROR(VLOOKUP($A43,'Wawer K'!$H$2:$N$3,7,0),"")</f>
        <v/>
      </c>
      <c r="AU43" s="12" t="str">
        <f>IFERROR(VLOOKUP($A43,'Pazur K'!$AU$2:$BA$4,7,0),"")</f>
        <v/>
      </c>
      <c r="AV43" s="12" t="str">
        <f>IFERROR(VLOOKUP($A43,'Wilga K'!$L$3:$R$3,7,0),"")</f>
        <v/>
      </c>
      <c r="AW43" s="18"/>
      <c r="AX43" s="25">
        <f>MIN(COUNT(F43:S43)+MIN(COUNT(V43:AW43)/2,2),6)</f>
        <v>1</v>
      </c>
    </row>
    <row r="44" spans="1:50">
      <c r="A44">
        <v>486</v>
      </c>
      <c r="B44" s="21" t="str">
        <f>VLOOKUP($A44,id!$C:$H,6,0)</f>
        <v>Siudak Agata</v>
      </c>
      <c r="C44" s="21">
        <f>VLOOKUP($A44,id!$C:$H,4,0)</f>
        <v>0</v>
      </c>
      <c r="D44" s="2">
        <f>IF(E43=E44,D43,ROW(B42))</f>
        <v>41</v>
      </c>
      <c r="E44" s="11">
        <f>LARGE(F44:U44,1)+LARGE(F44:U44,2)+IFERROR(LARGE(F44:U44,3),0)+IFERROR(LARGE(F44:U44,4),0)+IFERROR(LARGE(F44:U44,5),0)+IFERROR(LARGE(F44:U44,6),0)</f>
        <v>78.260869565217391</v>
      </c>
      <c r="F44" s="12"/>
      <c r="G44" s="12"/>
      <c r="H44" s="12" t="str">
        <f>IFERROR(VLOOKUP($A44,'H55 TR200 K'!$AT$3:$AZ$8,7,0),"")</f>
        <v/>
      </c>
      <c r="I44" s="12" t="str">
        <f>IFERROR(VLOOKUP($A44,'Dymno K'!$U$2:$AA$6,7,0),"")</f>
        <v/>
      </c>
      <c r="J44" s="12" t="str">
        <f>IFERROR(VLOOKUP($A44,'XIV RzK K'!$K$3:$Q$3,7,0),"")</f>
        <v/>
      </c>
      <c r="K44" s="12" t="str">
        <f>IFERROR(VLOOKUP($A44,'Tropy K'!$Q$4:$W$13,7,0),"")</f>
        <v/>
      </c>
      <c r="L44" s="12" t="str">
        <f>IFERROR(VLOOKUP($A44,'Grassor 300 K'!$CA$6:$CG$16,7,0),"")</f>
        <v/>
      </c>
      <c r="M44" s="12">
        <f>IFERROR(VLOOKUP($A44,'BO K'!$Q$2:$W$8,7,0),"")</f>
        <v>78.260869565217391</v>
      </c>
      <c r="N44" s="12" t="str">
        <f>IFERROR(VLOOKUP($A44,'Konwalie K'!$M$3:$S$7,7,0),"")</f>
        <v/>
      </c>
      <c r="O44" s="12" t="str">
        <f>IFERROR(VLOOKUP($A44,'KoRnO K'!$AD$2:$AJ$13,7,0),"")</f>
        <v/>
      </c>
      <c r="P44" s="12" t="str">
        <f>IFERROR(VLOOKUP($A44,'XVI Szago K'!$K$3:$Q$8,7,0),"")</f>
        <v/>
      </c>
      <c r="Q44" s="12" t="str">
        <f>IFERROR(VLOOKUP($A44,'H56 TR200 K'!$AT$3:$AZ$11,7,0),"")</f>
        <v/>
      </c>
      <c r="R44" s="12" t="str">
        <f>IFERROR(VLOOKUP($A44,'Azymut K'!$AO$6:$AU$9,7,0),"")</f>
        <v/>
      </c>
      <c r="S44" s="12" t="str">
        <f>IFERROR(VLOOKUP($A44,'NM 200 K'!$AI$6:$AO$10,7,0),"")</f>
        <v/>
      </c>
      <c r="T44" s="10">
        <f>IFERROR(LARGE(V44:AW44,1),0)+IFERROR(LARGE(V44:AW44,2),0)</f>
        <v>0</v>
      </c>
      <c r="U44" s="10">
        <f>IFERROR(LARGE(V44:AW44,3),0)+IFERROR(LARGE(V44:AW44,4),0)</f>
        <v>0</v>
      </c>
      <c r="V44" s="12"/>
      <c r="W44" s="12"/>
      <c r="X44" s="12"/>
      <c r="Y44" s="12"/>
      <c r="Z44" s="12" t="str">
        <f>IFERROR(VLOOKUP($A44,'H55 TR100 K'!$AG$3:$AM$24,7,0),"")</f>
        <v/>
      </c>
      <c r="AA44" s="12" t="str">
        <f>IFERROR(VLOOKUP($A44,'Irokez K'!$EN$4:$ET$10,7,0),"")</f>
        <v/>
      </c>
      <c r="AB44" s="12" t="str">
        <f>IFERROR(VLOOKUP($A44,'BO Wielkopolska K'!$Q$2:$W$6,7,0),"")</f>
        <v/>
      </c>
      <c r="AC44" s="12" t="str">
        <f>IFERROR(VLOOKUP($A44,'RW TR200 K'!$K$2:$Q$2,7,0),"")</f>
        <v/>
      </c>
      <c r="AD44" s="12" t="str">
        <f>IFERROR(VLOOKUP($A44,'Liczyrzepa wiosna K'!$M$2:$S$4,7,0),"")</f>
        <v/>
      </c>
      <c r="AE44" s="12" t="str">
        <f>IFERROR(VLOOKUP($A44,'13 K'!$J$6:$P$10,7,0),"")</f>
        <v/>
      </c>
      <c r="AF44" s="17"/>
      <c r="AG44" s="12" t="str">
        <f>IFERROR(VLOOKUP($A44,'Celestynów K'!$H$2:$N$3,7,0),"")</f>
        <v/>
      </c>
      <c r="AH44" s="12" t="str">
        <f>IFERROR(VLOOKUP($A44,'Komorów K'!$H$2:$N$3,7,0),"")</f>
        <v/>
      </c>
      <c r="AI44" s="12" t="str">
        <f>IFERROR(VLOOKUP($A44,'ITOrient K'!$P$3:$V$5,7,0),"")</f>
        <v/>
      </c>
      <c r="AJ44" s="12" t="str">
        <f>IFERROR(VLOOKUP($A44,'ŚJatka K'!$P$3:$V$7,7,0),"")</f>
        <v/>
      </c>
      <c r="AK44" s="12" t="str">
        <f>IFERROR(VLOOKUP($A44,'Sudecka Wyrypa K'!$N$4:$T$6,7,0),"")</f>
        <v/>
      </c>
      <c r="AL44" s="12" t="str">
        <f>IFERROR(VLOOKUP($A44,'Abentojra K'!$I$3:$O$8,7,0),"")</f>
        <v/>
      </c>
      <c r="AM44" s="12" t="str">
        <f>IFERROR(VLOOKUP($A44,'Mordownik K'!$M$3:$S$9,7,0),"")</f>
        <v/>
      </c>
      <c r="AN44" s="53"/>
      <c r="AO44" s="17"/>
      <c r="AP44" s="12" t="str">
        <f>IFERROR(VLOOKUP($A44,'Jesienne 360 K'!$J$2:$P$3,7,0),"")</f>
        <v/>
      </c>
      <c r="AQ44" s="12" t="str">
        <f>IFERROR(VLOOKUP($A44,'Waligóra K'!$P$2:$V$11,7,0),"")</f>
        <v/>
      </c>
      <c r="AR44" s="12" t="str">
        <f>IFERROR(VLOOKUP($A44,'Jurajska Jatka K'!$L$3:$R$12,7,0),"")</f>
        <v/>
      </c>
      <c r="AS44" s="12" t="str">
        <f>IFERROR(VLOOKUP($A44,'H56 TR100 K'!$AI$3:$AO$29,7,0),"")</f>
        <v/>
      </c>
      <c r="AT44" s="12" t="str">
        <f>IFERROR(VLOOKUP($A44,'Wawer K'!$H$2:$N$3,7,0),"")</f>
        <v/>
      </c>
      <c r="AU44" s="12" t="str">
        <f>IFERROR(VLOOKUP($A44,'Pazur K'!$AU$2:$BA$4,7,0),"")</f>
        <v/>
      </c>
      <c r="AV44" s="12" t="str">
        <f>IFERROR(VLOOKUP($A44,'Wilga K'!$L$3:$R$3,7,0),"")</f>
        <v/>
      </c>
      <c r="AW44" s="18"/>
      <c r="AX44" s="25">
        <f>MIN(COUNT(F44:S44)+MIN(COUNT(V44:AW44)/2,2),6)</f>
        <v>1</v>
      </c>
    </row>
    <row r="45" spans="1:50">
      <c r="A45">
        <v>160</v>
      </c>
      <c r="B45" s="21" t="str">
        <f>VLOOKUP($A45,id!$C:$H,6,0)</f>
        <v>Worotyńska Kamilla</v>
      </c>
      <c r="C45" s="21">
        <f>VLOOKUP($A45,id!$C:$H,4,0)</f>
        <v>0</v>
      </c>
      <c r="D45" s="2">
        <f>IF(E44=E45,D44,ROW(B43))</f>
        <v>43</v>
      </c>
      <c r="E45" s="11">
        <f>LARGE(F45:U45,1)+LARGE(F45:U45,2)+IFERROR(LARGE(F45:U45,3),0)+IFERROR(LARGE(F45:U45,4),0)+IFERROR(LARGE(F45:U45,5),0)+IFERROR(LARGE(F45:U45,6),0)</f>
        <v>66.025718327214221</v>
      </c>
      <c r="F45" s="12"/>
      <c r="G45" s="12"/>
      <c r="H45" s="12" t="str">
        <f>IFERROR(VLOOKUP($A45,'H55 TR200 K'!$AT$3:$AZ$8,7,0),"")</f>
        <v/>
      </c>
      <c r="I45" s="12" t="str">
        <f>IFERROR(VLOOKUP($A45,'Dymno K'!$U$2:$AA$6,7,0),"")</f>
        <v/>
      </c>
      <c r="J45" s="12" t="str">
        <f>IFERROR(VLOOKUP($A45,'XIV RzK K'!$K$3:$Q$3,7,0),"")</f>
        <v/>
      </c>
      <c r="K45" s="12" t="str">
        <f>IFERROR(VLOOKUP($A45,'Tropy K'!$Q$4:$W$13,7,0),"")</f>
        <v/>
      </c>
      <c r="L45" s="12" t="str">
        <f>IFERROR(VLOOKUP($A45,'Grassor 300 K'!$CA$6:$CG$16,7,0),"")</f>
        <v/>
      </c>
      <c r="M45" s="12" t="str">
        <f>IFERROR(VLOOKUP($A45,'BO K'!$Q$2:$W$8,7,0),"")</f>
        <v/>
      </c>
      <c r="N45" s="12" t="str">
        <f>IFERROR(VLOOKUP($A45,'Konwalie K'!$M$3:$S$7,7,0),"")</f>
        <v/>
      </c>
      <c r="O45" s="12" t="str">
        <f>IFERROR(VLOOKUP($A45,'KoRnO K'!$AD$2:$AJ$13,7,0),"")</f>
        <v/>
      </c>
      <c r="P45" s="12" t="str">
        <f>IFERROR(VLOOKUP($A45,'XVI Szago K'!$K$3:$Q$8,7,0),"")</f>
        <v/>
      </c>
      <c r="Q45" s="12" t="str">
        <f>IFERROR(VLOOKUP($A45,'H56 TR200 K'!$AT$3:$AZ$11,7,0),"")</f>
        <v/>
      </c>
      <c r="R45" s="12" t="str">
        <f>IFERROR(VLOOKUP($A45,'Azymut K'!$AO$6:$AU$9,7,0),"")</f>
        <v/>
      </c>
      <c r="S45" s="12" t="str">
        <f>IFERROR(VLOOKUP($A45,'NM 200 K'!$AI$6:$AO$10,7,0),"")</f>
        <v/>
      </c>
      <c r="T45" s="10">
        <f>IFERROR(LARGE(V45:AW45,1),0)+IFERROR(LARGE(V45:AW45,2),0)</f>
        <v>66.025718327214221</v>
      </c>
      <c r="U45" s="10">
        <f>IFERROR(LARGE(V45:AW45,3),0)+IFERROR(LARGE(V45:AW45,4),0)</f>
        <v>0</v>
      </c>
      <c r="V45" s="12"/>
      <c r="W45" s="12"/>
      <c r="X45" s="12"/>
      <c r="Y45" s="12"/>
      <c r="Z45" s="12">
        <f>IFERROR(VLOOKUP($A45,'H55 TR100 K'!$AG$3:$AM$24,7,0),"")</f>
        <v>30.412082070631229</v>
      </c>
      <c r="AA45" s="12" t="str">
        <f>IFERROR(VLOOKUP($A45,'Irokez K'!$EN$4:$ET$10,7,0),"")</f>
        <v/>
      </c>
      <c r="AB45" s="12" t="str">
        <f>IFERROR(VLOOKUP($A45,'BO Wielkopolska K'!$Q$2:$W$6,7,0),"")</f>
        <v/>
      </c>
      <c r="AC45" s="12" t="str">
        <f>IFERROR(VLOOKUP($A45,'RW TR200 K'!$K$2:$Q$2,7,0),"")</f>
        <v/>
      </c>
      <c r="AD45" s="12" t="str">
        <f>IFERROR(VLOOKUP($A45,'Liczyrzepa wiosna K'!$M$2:$S$4,7,0),"")</f>
        <v/>
      </c>
      <c r="AE45" s="12" t="str">
        <f>IFERROR(VLOOKUP($A45,'13 K'!$J$6:$P$10,7,0),"")</f>
        <v/>
      </c>
      <c r="AF45" s="17"/>
      <c r="AG45" s="12" t="str">
        <f>IFERROR(VLOOKUP($A45,'Celestynów K'!$H$2:$N$3,7,0),"")</f>
        <v/>
      </c>
      <c r="AH45" s="12" t="str">
        <f>IFERROR(VLOOKUP($A45,'Komorów K'!$H$2:$N$3,7,0),"")</f>
        <v/>
      </c>
      <c r="AI45" s="12" t="str">
        <f>IFERROR(VLOOKUP($A45,'ITOrient K'!$P$3:$V$5,7,0),"")</f>
        <v/>
      </c>
      <c r="AJ45" s="12" t="str">
        <f>IFERROR(VLOOKUP($A45,'ŚJatka K'!$P$3:$V$7,7,0),"")</f>
        <v/>
      </c>
      <c r="AK45" s="12" t="str">
        <f>IFERROR(VLOOKUP($A45,'Sudecka Wyrypa K'!$N$4:$T$6,7,0),"")</f>
        <v/>
      </c>
      <c r="AL45" s="12" t="str">
        <f>IFERROR(VLOOKUP($A45,'Abentojra K'!$I$3:$O$8,7,0),"")</f>
        <v/>
      </c>
      <c r="AM45" s="12" t="str">
        <f>IFERROR(VLOOKUP($A45,'Mordownik K'!$M$3:$S$9,7,0),"")</f>
        <v/>
      </c>
      <c r="AN45" s="53"/>
      <c r="AO45" s="17"/>
      <c r="AP45" s="12" t="str">
        <f>IFERROR(VLOOKUP($A45,'Jesienne 360 K'!$J$2:$P$3,7,0),"")</f>
        <v/>
      </c>
      <c r="AQ45" s="12" t="str">
        <f>IFERROR(VLOOKUP($A45,'Waligóra K'!$P$2:$V$11,7,0),"")</f>
        <v/>
      </c>
      <c r="AR45" s="12" t="str">
        <f>IFERROR(VLOOKUP($A45,'Jurajska Jatka K'!$L$3:$R$12,7,0),"")</f>
        <v/>
      </c>
      <c r="AS45" s="12">
        <f>IFERROR(VLOOKUP($A45,'H56 TR100 K'!$AI$3:$AO$29,7,0),"")</f>
        <v>35.613636256582993</v>
      </c>
      <c r="AT45" s="12" t="str">
        <f>IFERROR(VLOOKUP($A45,'Wawer K'!$H$2:$N$3,7,0),"")</f>
        <v/>
      </c>
      <c r="AU45" s="12" t="str">
        <f>IFERROR(VLOOKUP($A45,'Pazur K'!$AU$2:$BA$4,7,0),"")</f>
        <v/>
      </c>
      <c r="AV45" s="12" t="str">
        <f>IFERROR(VLOOKUP($A45,'Wilga K'!$L$3:$R$3,7,0),"")</f>
        <v/>
      </c>
      <c r="AW45" s="18"/>
      <c r="AX45" s="25">
        <f>MIN(COUNT(F45:S45)+MIN(COUNT(V45:AW45)/2,2),6)</f>
        <v>1</v>
      </c>
    </row>
    <row r="46" spans="1:50">
      <c r="A46">
        <v>157</v>
      </c>
      <c r="B46" s="21" t="str">
        <f>VLOOKUP($A46,id!$C:$H,6,0)</f>
        <v>Olszewska Barbara</v>
      </c>
      <c r="C46" s="21" t="str">
        <f>VLOOKUP($A46,id!$C:$H,4,0)</f>
        <v>Kulawi Krulowie</v>
      </c>
      <c r="D46" s="2">
        <f>IF(E45=E46,D45,ROW(B44))</f>
        <v>44</v>
      </c>
      <c r="E46" s="11">
        <f>LARGE(F46:U46,1)+LARGE(F46:U46,2)+IFERROR(LARGE(F46:U46,3),0)+IFERROR(LARGE(F46:U46,4),0)+IFERROR(LARGE(F46:U46,5),0)+IFERROR(LARGE(F46:U46,6),0)</f>
        <v>65.216134735870767</v>
      </c>
      <c r="F46" s="12"/>
      <c r="G46" s="12"/>
      <c r="H46" s="12" t="str">
        <f>IFERROR(VLOOKUP($A46,'H55 TR200 K'!$AT$3:$AZ$8,7,0),"")</f>
        <v/>
      </c>
      <c r="I46" s="12" t="str">
        <f>IFERROR(VLOOKUP($A46,'Dymno K'!$U$2:$AA$6,7,0),"")</f>
        <v/>
      </c>
      <c r="J46" s="12" t="str">
        <f>IFERROR(VLOOKUP($A46,'XIV RzK K'!$K$3:$Q$3,7,0),"")</f>
        <v/>
      </c>
      <c r="K46" s="12" t="str">
        <f>IFERROR(VLOOKUP($A46,'Tropy K'!$Q$4:$W$13,7,0),"")</f>
        <v/>
      </c>
      <c r="L46" s="12" t="str">
        <f>IFERROR(VLOOKUP($A46,'Grassor 300 K'!$CA$6:$CG$16,7,0),"")</f>
        <v/>
      </c>
      <c r="M46" s="12" t="str">
        <f>IFERROR(VLOOKUP($A46,'BO K'!$Q$2:$W$8,7,0),"")</f>
        <v/>
      </c>
      <c r="N46" s="12" t="str">
        <f>IFERROR(VLOOKUP($A46,'Konwalie K'!$M$3:$S$7,7,0),"")</f>
        <v/>
      </c>
      <c r="O46" s="12" t="str">
        <f>IFERROR(VLOOKUP($A46,'KoRnO K'!$AD$2:$AJ$13,7,0),"")</f>
        <v/>
      </c>
      <c r="P46" s="12" t="str">
        <f>IFERROR(VLOOKUP($A46,'XVI Szago K'!$K$3:$Q$8,7,0),"")</f>
        <v/>
      </c>
      <c r="Q46" s="12" t="str">
        <f>IFERROR(VLOOKUP($A46,'H56 TR200 K'!$AT$3:$AZ$11,7,0),"")</f>
        <v/>
      </c>
      <c r="R46" s="12" t="str">
        <f>IFERROR(VLOOKUP($A46,'Azymut K'!$AO$6:$AU$9,7,0),"")</f>
        <v/>
      </c>
      <c r="S46" s="12" t="str">
        <f>IFERROR(VLOOKUP($A46,'NM 200 K'!$AI$6:$AO$10,7,0),"")</f>
        <v/>
      </c>
      <c r="T46" s="10">
        <f>IFERROR(LARGE(V46:AW46,1),0)+IFERROR(LARGE(V46:AW46,2),0)</f>
        <v>65.216134735870767</v>
      </c>
      <c r="U46" s="10">
        <f>IFERROR(LARGE(V46:AW46,3),0)+IFERROR(LARGE(V46:AW46,4),0)</f>
        <v>0</v>
      </c>
      <c r="V46" s="12"/>
      <c r="W46" s="12"/>
      <c r="X46" s="12"/>
      <c r="Y46" s="12"/>
      <c r="Z46" s="12">
        <f>IFERROR(VLOOKUP($A46,'H55 TR100 K'!$AG$3:$AM$24,7,0),"")</f>
        <v>33.359813225553339</v>
      </c>
      <c r="AA46" s="12" t="str">
        <f>IFERROR(VLOOKUP($A46,'Irokez K'!$EN$4:$ET$10,7,0),"")</f>
        <v/>
      </c>
      <c r="AB46" s="12" t="str">
        <f>IFERROR(VLOOKUP($A46,'BO Wielkopolska K'!$Q$2:$W$6,7,0),"")</f>
        <v/>
      </c>
      <c r="AC46" s="12" t="str">
        <f>IFERROR(VLOOKUP($A46,'RW TR200 K'!$K$2:$Q$2,7,0),"")</f>
        <v/>
      </c>
      <c r="AD46" s="12" t="str">
        <f>IFERROR(VLOOKUP($A46,'Liczyrzepa wiosna K'!$M$2:$S$4,7,0),"")</f>
        <v/>
      </c>
      <c r="AE46" s="12" t="str">
        <f>IFERROR(VLOOKUP($A46,'13 K'!$J$6:$P$10,7,0),"")</f>
        <v/>
      </c>
      <c r="AF46" s="17"/>
      <c r="AG46" s="12" t="str">
        <f>IFERROR(VLOOKUP($A46,'Celestynów K'!$H$2:$N$3,7,0),"")</f>
        <v/>
      </c>
      <c r="AH46" s="12" t="str">
        <f>IFERROR(VLOOKUP($A46,'Komorów K'!$H$2:$N$3,7,0),"")</f>
        <v/>
      </c>
      <c r="AI46" s="12" t="str">
        <f>IFERROR(VLOOKUP($A46,'ITOrient K'!$P$3:$V$5,7,0),"")</f>
        <v/>
      </c>
      <c r="AJ46" s="12" t="str">
        <f>IFERROR(VLOOKUP($A46,'ŚJatka K'!$P$3:$V$7,7,0),"")</f>
        <v/>
      </c>
      <c r="AK46" s="12" t="str">
        <f>IFERROR(VLOOKUP($A46,'Sudecka Wyrypa K'!$N$4:$T$6,7,0),"")</f>
        <v/>
      </c>
      <c r="AL46" s="12" t="str">
        <f>IFERROR(VLOOKUP($A46,'Abentojra K'!$I$3:$O$8,7,0),"")</f>
        <v/>
      </c>
      <c r="AM46" s="12" t="str">
        <f>IFERROR(VLOOKUP($A46,'Mordownik K'!$M$3:$S$9,7,0),"")</f>
        <v/>
      </c>
      <c r="AN46" s="53"/>
      <c r="AO46" s="17"/>
      <c r="AP46" s="12" t="str">
        <f>IFERROR(VLOOKUP($A46,'Jesienne 360 K'!$J$2:$P$3,7,0),"")</f>
        <v/>
      </c>
      <c r="AQ46" s="12" t="str">
        <f>IFERROR(VLOOKUP($A46,'Waligóra K'!$P$2:$V$11,7,0),"")</f>
        <v/>
      </c>
      <c r="AR46" s="12" t="str">
        <f>IFERROR(VLOOKUP($A46,'Jurajska Jatka K'!$L$3:$R$12,7,0),"")</f>
        <v/>
      </c>
      <c r="AS46" s="12">
        <f>IFERROR(VLOOKUP($A46,'H56 TR100 K'!$AI$3:$AO$29,7,0),"")</f>
        <v>31.856321510317425</v>
      </c>
      <c r="AT46" s="12" t="str">
        <f>IFERROR(VLOOKUP($A46,'Wawer K'!$H$2:$N$3,7,0),"")</f>
        <v/>
      </c>
      <c r="AU46" s="12" t="str">
        <f>IFERROR(VLOOKUP($A46,'Pazur K'!$AU$2:$BA$4,7,0),"")</f>
        <v/>
      </c>
      <c r="AV46" s="12" t="str">
        <f>IFERROR(VLOOKUP($A46,'Wilga K'!$L$3:$R$3,7,0),"")</f>
        <v/>
      </c>
      <c r="AW46" s="18"/>
      <c r="AX46" s="25">
        <f>MIN(COUNT(F46:S46)+MIN(COUNT(V46:AW46)/2,2),6)</f>
        <v>1</v>
      </c>
    </row>
    <row r="47" spans="1:50">
      <c r="A47">
        <v>382</v>
      </c>
      <c r="B47" s="21" t="str">
        <f>VLOOKUP($A47,id!$C:$H,6,0)</f>
        <v>Lipińska Katarzyna</v>
      </c>
      <c r="C47" s="21" t="str">
        <f>VLOOKUP($A47,id!$C:$H,4,0)</f>
        <v>x</v>
      </c>
      <c r="D47" s="2">
        <f>IF(E46=E47,D46,ROW(B45))</f>
        <v>45</v>
      </c>
      <c r="E47" s="11">
        <f>LARGE(F47:U47,1)+LARGE(F47:U47,2)+IFERROR(LARGE(F47:U47,3),0)+IFERROR(LARGE(F47:U47,4),0)+IFERROR(LARGE(F47:U47,5),0)+IFERROR(LARGE(F47:U47,6),0)</f>
        <v>64.426425337096077</v>
      </c>
      <c r="F47" s="12"/>
      <c r="G47" s="12"/>
      <c r="H47" s="12" t="str">
        <f>IFERROR(VLOOKUP($A47,'H55 TR200 K'!$AT$3:$AZ$8,7,0),"")</f>
        <v/>
      </c>
      <c r="I47" s="12" t="str">
        <f>IFERROR(VLOOKUP($A47,'Dymno K'!$U$2:$AA$6,7,0),"")</f>
        <v/>
      </c>
      <c r="J47" s="12" t="str">
        <f>IFERROR(VLOOKUP($A47,'XIV RzK K'!$K$3:$Q$3,7,0),"")</f>
        <v/>
      </c>
      <c r="K47" s="12">
        <f>IFERROR(VLOOKUP($A47,'Tropy K'!$Q$4:$W$13,7,0),"")</f>
        <v>29.292465975856754</v>
      </c>
      <c r="L47" s="12" t="str">
        <f>IFERROR(VLOOKUP($A47,'Grassor 300 K'!$CA$6:$CG$16,7,0),"")</f>
        <v/>
      </c>
      <c r="M47" s="12" t="str">
        <f>IFERROR(VLOOKUP($A47,'BO K'!$Q$2:$W$8,7,0),"")</f>
        <v/>
      </c>
      <c r="N47" s="12" t="str">
        <f>IFERROR(VLOOKUP($A47,'Konwalie K'!$M$3:$S$7,7,0),"")</f>
        <v/>
      </c>
      <c r="O47" s="12" t="str">
        <f>IFERROR(VLOOKUP($A47,'KoRnO K'!$AD$2:$AJ$13,7,0),"")</f>
        <v/>
      </c>
      <c r="P47" s="12" t="str">
        <f>IFERROR(VLOOKUP($A47,'XVI Szago K'!$K$3:$Q$8,7,0),"")</f>
        <v/>
      </c>
      <c r="Q47" s="12" t="str">
        <f>IFERROR(VLOOKUP($A47,'H56 TR200 K'!$AT$3:$AZ$11,7,0),"")</f>
        <v/>
      </c>
      <c r="R47" s="12" t="str">
        <f>IFERROR(VLOOKUP($A47,'Azymut K'!$AO$6:$AU$9,7,0),"")</f>
        <v/>
      </c>
      <c r="S47" s="12" t="str">
        <f>IFERROR(VLOOKUP($A47,'NM 200 K'!$AI$6:$AO$10,7,0),"")</f>
        <v/>
      </c>
      <c r="T47" s="10">
        <f>IFERROR(LARGE(V47:AW47,1),0)+IFERROR(LARGE(V47:AW47,2),0)</f>
        <v>35.13395936123932</v>
      </c>
      <c r="U47" s="10">
        <f>IFERROR(LARGE(V47:AW47,3),0)+IFERROR(LARGE(V47:AW47,4),0)</f>
        <v>0</v>
      </c>
      <c r="V47" s="12"/>
      <c r="W47" s="12"/>
      <c r="X47" s="12"/>
      <c r="Y47" s="12"/>
      <c r="Z47" s="12" t="str">
        <f>IFERROR(VLOOKUP($A47,'H55 TR100 K'!$AG$3:$AM$24,7,0),"")</f>
        <v/>
      </c>
      <c r="AA47" s="12">
        <f>IFERROR(VLOOKUP($A47,'Irokez K'!$EN$4:$ET$10,7,0),"")</f>
        <v>0</v>
      </c>
      <c r="AB47" s="12" t="str">
        <f>IFERROR(VLOOKUP($A47,'BO Wielkopolska K'!$Q$2:$W$6,7,0),"")</f>
        <v/>
      </c>
      <c r="AC47" s="12" t="str">
        <f>IFERROR(VLOOKUP($A47,'RW TR200 K'!$K$2:$Q$2,7,0),"")</f>
        <v/>
      </c>
      <c r="AD47" s="12" t="str">
        <f>IFERROR(VLOOKUP($A47,'Liczyrzepa wiosna K'!$M$2:$S$4,7,0),"")</f>
        <v/>
      </c>
      <c r="AE47" s="12" t="str">
        <f>IFERROR(VLOOKUP($A47,'13 K'!$J$6:$P$10,7,0),"")</f>
        <v/>
      </c>
      <c r="AF47" s="17"/>
      <c r="AG47" s="12" t="str">
        <f>IFERROR(VLOOKUP($A47,'Celestynów K'!$H$2:$N$3,7,0),"")</f>
        <v/>
      </c>
      <c r="AH47" s="12" t="str">
        <f>IFERROR(VLOOKUP($A47,'Komorów K'!$H$2:$N$3,7,0),"")</f>
        <v/>
      </c>
      <c r="AI47" s="12" t="str">
        <f>IFERROR(VLOOKUP($A47,'ITOrient K'!$P$3:$V$5,7,0),"")</f>
        <v/>
      </c>
      <c r="AJ47" s="12" t="str">
        <f>IFERROR(VLOOKUP($A47,'ŚJatka K'!$P$3:$V$7,7,0),"")</f>
        <v/>
      </c>
      <c r="AK47" s="12" t="str">
        <f>IFERROR(VLOOKUP($A47,'Sudecka Wyrypa K'!$N$4:$T$6,7,0),"")</f>
        <v/>
      </c>
      <c r="AL47" s="12">
        <f>IFERROR(VLOOKUP($A47,'Abentojra K'!$I$3:$O$8,7,0),"")</f>
        <v>35.13395936123932</v>
      </c>
      <c r="AM47" s="12" t="str">
        <f>IFERROR(VLOOKUP($A47,'Mordownik K'!$M$3:$S$9,7,0),"")</f>
        <v/>
      </c>
      <c r="AN47" s="53"/>
      <c r="AO47" s="17"/>
      <c r="AP47" s="12" t="str">
        <f>IFERROR(VLOOKUP($A47,'Jesienne 360 K'!$J$2:$P$3,7,0),"")</f>
        <v/>
      </c>
      <c r="AQ47" s="12" t="str">
        <f>IFERROR(VLOOKUP($A47,'Waligóra K'!$P$2:$V$11,7,0),"")</f>
        <v/>
      </c>
      <c r="AR47" s="12" t="str">
        <f>IFERROR(VLOOKUP($A47,'Jurajska Jatka K'!$L$3:$R$12,7,0),"")</f>
        <v/>
      </c>
      <c r="AS47" s="12" t="str">
        <f>IFERROR(VLOOKUP($A47,'H56 TR100 K'!$AI$3:$AO$29,7,0),"")</f>
        <v/>
      </c>
      <c r="AT47" s="12" t="str">
        <f>IFERROR(VLOOKUP($A47,'Wawer K'!$H$2:$N$3,7,0),"")</f>
        <v/>
      </c>
      <c r="AU47" s="12" t="str">
        <f>IFERROR(VLOOKUP($A47,'Pazur K'!$AU$2:$BA$4,7,0),"")</f>
        <v/>
      </c>
      <c r="AV47" s="12" t="str">
        <f>IFERROR(VLOOKUP($A47,'Wilga K'!$L$3:$R$3,7,0),"")</f>
        <v/>
      </c>
      <c r="AW47" s="18"/>
      <c r="AX47" s="25">
        <f>MIN(COUNT(F47:S47)+MIN(COUNT(V47:AW47)/2,2),6)</f>
        <v>2</v>
      </c>
    </row>
    <row r="48" spans="1:50">
      <c r="A48">
        <v>159</v>
      </c>
      <c r="B48" s="21" t="str">
        <f>VLOOKUP($A48,id!$C:$H,6,0)</f>
        <v>Synakowska Monika</v>
      </c>
      <c r="C48" s="21">
        <f>VLOOKUP($A48,id!$C:$H,4,0)</f>
        <v>0</v>
      </c>
      <c r="D48" s="2">
        <f>IF(E47=E48,D47,ROW(B46))</f>
        <v>46</v>
      </c>
      <c r="E48" s="11">
        <f>LARGE(F48:U48,1)+LARGE(F48:U48,2)+IFERROR(LARGE(F48:U48,3),0)+IFERROR(LARGE(F48:U48,4),0)+IFERROR(LARGE(F48:U48,5),0)+IFERROR(LARGE(F48:U48,6),0)</f>
        <v>54.238550103685327</v>
      </c>
      <c r="F48" s="12"/>
      <c r="G48" s="12"/>
      <c r="H48" s="12" t="str">
        <f>IFERROR(VLOOKUP($A48,'H55 TR200 K'!$AT$3:$AZ$8,7,0),"")</f>
        <v/>
      </c>
      <c r="I48" s="12" t="str">
        <f>IFERROR(VLOOKUP($A48,'Dymno K'!$U$2:$AA$6,7,0),"")</f>
        <v/>
      </c>
      <c r="J48" s="12" t="str">
        <f>IFERROR(VLOOKUP($A48,'XIV RzK K'!$K$3:$Q$3,7,0),"")</f>
        <v/>
      </c>
      <c r="K48" s="12" t="str">
        <f>IFERROR(VLOOKUP($A48,'Tropy K'!$Q$4:$W$13,7,0),"")</f>
        <v/>
      </c>
      <c r="L48" s="12" t="str">
        <f>IFERROR(VLOOKUP($A48,'Grassor 300 K'!$CA$6:$CG$16,7,0),"")</f>
        <v/>
      </c>
      <c r="M48" s="12" t="str">
        <f>IFERROR(VLOOKUP($A48,'BO K'!$Q$2:$W$8,7,0),"")</f>
        <v/>
      </c>
      <c r="N48" s="12" t="str">
        <f>IFERROR(VLOOKUP($A48,'Konwalie K'!$M$3:$S$7,7,0),"")</f>
        <v/>
      </c>
      <c r="O48" s="12" t="str">
        <f>IFERROR(VLOOKUP($A48,'KoRnO K'!$AD$2:$AJ$13,7,0),"")</f>
        <v/>
      </c>
      <c r="P48" s="12" t="str">
        <f>IFERROR(VLOOKUP($A48,'XVI Szago K'!$K$3:$Q$8,7,0),"")</f>
        <v/>
      </c>
      <c r="Q48" s="12" t="str">
        <f>IFERROR(VLOOKUP($A48,'H56 TR200 K'!$AT$3:$AZ$11,7,0),"")</f>
        <v/>
      </c>
      <c r="R48" s="12" t="str">
        <f>IFERROR(VLOOKUP($A48,'Azymut K'!$AO$6:$AU$9,7,0),"")</f>
        <v/>
      </c>
      <c r="S48" s="12" t="str">
        <f>IFERROR(VLOOKUP($A48,'NM 200 K'!$AI$6:$AO$10,7,0),"")</f>
        <v/>
      </c>
      <c r="T48" s="10">
        <f>IFERROR(LARGE(V48:AW48,1),0)+IFERROR(LARGE(V48:AW48,2),0)</f>
        <v>54.238550103685327</v>
      </c>
      <c r="U48" s="10">
        <f>IFERROR(LARGE(V48:AW48,3),0)+IFERROR(LARGE(V48:AW48,4),0)</f>
        <v>0</v>
      </c>
      <c r="V48" s="12"/>
      <c r="W48" s="12"/>
      <c r="X48" s="12"/>
      <c r="Y48" s="12"/>
      <c r="Z48" s="12">
        <f>IFERROR(VLOOKUP($A48,'H55 TR100 K'!$AG$3:$AM$24,7,0),"")</f>
        <v>30.414764148598476</v>
      </c>
      <c r="AA48" s="12" t="str">
        <f>IFERROR(VLOOKUP($A48,'Irokez K'!$EN$4:$ET$10,7,0),"")</f>
        <v/>
      </c>
      <c r="AB48" s="12" t="str">
        <f>IFERROR(VLOOKUP($A48,'BO Wielkopolska K'!$Q$2:$W$6,7,0),"")</f>
        <v/>
      </c>
      <c r="AC48" s="12" t="str">
        <f>IFERROR(VLOOKUP($A48,'RW TR200 K'!$K$2:$Q$2,7,0),"")</f>
        <v/>
      </c>
      <c r="AD48" s="12" t="str">
        <f>IFERROR(VLOOKUP($A48,'Liczyrzepa wiosna K'!$M$2:$S$4,7,0),"")</f>
        <v/>
      </c>
      <c r="AE48" s="12" t="str">
        <f>IFERROR(VLOOKUP($A48,'13 K'!$J$6:$P$10,7,0),"")</f>
        <v/>
      </c>
      <c r="AF48" s="17"/>
      <c r="AG48" s="12" t="str">
        <f>IFERROR(VLOOKUP($A48,'Celestynów K'!$H$2:$N$3,7,0),"")</f>
        <v/>
      </c>
      <c r="AH48" s="12" t="str">
        <f>IFERROR(VLOOKUP($A48,'Komorów K'!$H$2:$N$3,7,0),"")</f>
        <v/>
      </c>
      <c r="AI48" s="12" t="str">
        <f>IFERROR(VLOOKUP($A48,'ITOrient K'!$P$3:$V$5,7,0),"")</f>
        <v/>
      </c>
      <c r="AJ48" s="12" t="str">
        <f>IFERROR(VLOOKUP($A48,'ŚJatka K'!$P$3:$V$7,7,0),"")</f>
        <v/>
      </c>
      <c r="AK48" s="12" t="str">
        <f>IFERROR(VLOOKUP($A48,'Sudecka Wyrypa K'!$N$4:$T$6,7,0),"")</f>
        <v/>
      </c>
      <c r="AL48" s="12" t="str">
        <f>IFERROR(VLOOKUP($A48,'Abentojra K'!$I$3:$O$8,7,0),"")</f>
        <v/>
      </c>
      <c r="AM48" s="12" t="str">
        <f>IFERROR(VLOOKUP($A48,'Mordownik K'!$M$3:$S$9,7,0),"")</f>
        <v/>
      </c>
      <c r="AN48" s="53"/>
      <c r="AO48" s="17"/>
      <c r="AP48" s="12" t="str">
        <f>IFERROR(VLOOKUP($A48,'Jesienne 360 K'!$J$2:$P$3,7,0),"")</f>
        <v/>
      </c>
      <c r="AQ48" s="12" t="str">
        <f>IFERROR(VLOOKUP($A48,'Waligóra K'!$P$2:$V$11,7,0),"")</f>
        <v/>
      </c>
      <c r="AR48" s="12" t="str">
        <f>IFERROR(VLOOKUP($A48,'Jurajska Jatka K'!$L$3:$R$12,7,0),"")</f>
        <v/>
      </c>
      <c r="AS48" s="12">
        <f>IFERROR(VLOOKUP($A48,'H56 TR100 K'!$AI$3:$AO$29,7,0),"")</f>
        <v>23.823785955086851</v>
      </c>
      <c r="AT48" s="12" t="str">
        <f>IFERROR(VLOOKUP($A48,'Wawer K'!$H$2:$N$3,7,0),"")</f>
        <v/>
      </c>
      <c r="AU48" s="12" t="str">
        <f>IFERROR(VLOOKUP($A48,'Pazur K'!$AU$2:$BA$4,7,0),"")</f>
        <v/>
      </c>
      <c r="AV48" s="12" t="str">
        <f>IFERROR(VLOOKUP($A48,'Wilga K'!$L$3:$R$3,7,0),"")</f>
        <v/>
      </c>
      <c r="AW48" s="18"/>
      <c r="AX48" s="25">
        <f>MIN(COUNT(F48:S48)+MIN(COUNT(V48:AW48)/2,2),6)</f>
        <v>1</v>
      </c>
    </row>
    <row r="49" spans="1:50">
      <c r="A49">
        <v>166</v>
      </c>
      <c r="B49" s="21" t="str">
        <f>VLOOKUP($A49,id!$C:$H,6,0)</f>
        <v>Maciejewska Małgorzata</v>
      </c>
      <c r="C49" s="21">
        <f>VLOOKUP($A49,id!$C:$H,4,0)</f>
        <v>0</v>
      </c>
      <c r="D49" s="2">
        <f>IF(E48=E49,D48,ROW(B47))</f>
        <v>47</v>
      </c>
      <c r="E49" s="11">
        <f>LARGE(F49:U49,1)+LARGE(F49:U49,2)+IFERROR(LARGE(F49:U49,3),0)+IFERROR(LARGE(F49:U49,4),0)+IFERROR(LARGE(F49:U49,5),0)+IFERROR(LARGE(F49:U49,6),0)</f>
        <v>51.627648014791021</v>
      </c>
      <c r="F49" s="12"/>
      <c r="G49" s="12"/>
      <c r="H49" s="12" t="str">
        <f>IFERROR(VLOOKUP($A49,'H55 TR200 K'!$AT$3:$AZ$8,7,0),"")</f>
        <v/>
      </c>
      <c r="I49" s="12" t="str">
        <f>IFERROR(VLOOKUP($A49,'Dymno K'!$U$2:$AA$6,7,0),"")</f>
        <v/>
      </c>
      <c r="J49" s="12" t="str">
        <f>IFERROR(VLOOKUP($A49,'XIV RzK K'!$K$3:$Q$3,7,0),"")</f>
        <v/>
      </c>
      <c r="K49" s="12" t="str">
        <f>IFERROR(VLOOKUP($A49,'Tropy K'!$Q$4:$W$13,7,0),"")</f>
        <v/>
      </c>
      <c r="L49" s="12" t="str">
        <f>IFERROR(VLOOKUP($A49,'Grassor 300 K'!$CA$6:$CG$16,7,0),"")</f>
        <v/>
      </c>
      <c r="M49" s="12" t="str">
        <f>IFERROR(VLOOKUP($A49,'BO K'!$Q$2:$W$8,7,0),"")</f>
        <v/>
      </c>
      <c r="N49" s="12" t="str">
        <f>IFERROR(VLOOKUP($A49,'Konwalie K'!$M$3:$S$7,7,0),"")</f>
        <v/>
      </c>
      <c r="O49" s="12" t="str">
        <f>IFERROR(VLOOKUP($A49,'KoRnO K'!$AD$2:$AJ$13,7,0),"")</f>
        <v/>
      </c>
      <c r="P49" s="12" t="str">
        <f>IFERROR(VLOOKUP($A49,'XVI Szago K'!$K$3:$Q$8,7,0),"")</f>
        <v/>
      </c>
      <c r="Q49" s="12" t="str">
        <f>IFERROR(VLOOKUP($A49,'H56 TR200 K'!$AT$3:$AZ$11,7,0),"")</f>
        <v/>
      </c>
      <c r="R49" s="12" t="str">
        <f>IFERROR(VLOOKUP($A49,'Azymut K'!$AO$6:$AU$9,7,0),"")</f>
        <v/>
      </c>
      <c r="S49" s="12" t="str">
        <f>IFERROR(VLOOKUP($A49,'NM 200 K'!$AI$6:$AO$10,7,0),"")</f>
        <v/>
      </c>
      <c r="T49" s="10">
        <f>IFERROR(LARGE(V49:AW49,1),0)+IFERROR(LARGE(V49:AW49,2),0)</f>
        <v>51.627648014791021</v>
      </c>
      <c r="U49" s="10">
        <f>IFERROR(LARGE(V49:AW49,3),0)+IFERROR(LARGE(V49:AW49,4),0)</f>
        <v>0</v>
      </c>
      <c r="V49" s="12"/>
      <c r="W49" s="12"/>
      <c r="X49" s="12"/>
      <c r="Y49" s="12"/>
      <c r="Z49" s="12">
        <f>IFERROR(VLOOKUP($A49,'H55 TR100 K'!$AG$3:$AM$24,7,0),"")</f>
        <v>19.257249424936067</v>
      </c>
      <c r="AA49" s="12" t="str">
        <f>IFERROR(VLOOKUP($A49,'Irokez K'!$EN$4:$ET$10,7,0),"")</f>
        <v/>
      </c>
      <c r="AB49" s="12" t="str">
        <f>IFERROR(VLOOKUP($A49,'BO Wielkopolska K'!$Q$2:$W$6,7,0),"")</f>
        <v/>
      </c>
      <c r="AC49" s="12" t="str">
        <f>IFERROR(VLOOKUP($A49,'RW TR200 K'!$K$2:$Q$2,7,0),"")</f>
        <v/>
      </c>
      <c r="AD49" s="12" t="str">
        <f>IFERROR(VLOOKUP($A49,'Liczyrzepa wiosna K'!$M$2:$S$4,7,0),"")</f>
        <v/>
      </c>
      <c r="AE49" s="12" t="str">
        <f>IFERROR(VLOOKUP($A49,'13 K'!$J$6:$P$10,7,0),"")</f>
        <v/>
      </c>
      <c r="AF49" s="17"/>
      <c r="AG49" s="12" t="str">
        <f>IFERROR(VLOOKUP($A49,'Celestynów K'!$H$2:$N$3,7,0),"")</f>
        <v/>
      </c>
      <c r="AH49" s="12" t="str">
        <f>IFERROR(VLOOKUP($A49,'Komorów K'!$H$2:$N$3,7,0),"")</f>
        <v/>
      </c>
      <c r="AI49" s="12" t="str">
        <f>IFERROR(VLOOKUP($A49,'ITOrient K'!$P$3:$V$5,7,0),"")</f>
        <v/>
      </c>
      <c r="AJ49" s="12" t="str">
        <f>IFERROR(VLOOKUP($A49,'ŚJatka K'!$P$3:$V$7,7,0),"")</f>
        <v/>
      </c>
      <c r="AK49" s="12" t="str">
        <f>IFERROR(VLOOKUP($A49,'Sudecka Wyrypa K'!$N$4:$T$6,7,0),"")</f>
        <v/>
      </c>
      <c r="AL49" s="12" t="str">
        <f>IFERROR(VLOOKUP($A49,'Abentojra K'!$I$3:$O$8,7,0),"")</f>
        <v/>
      </c>
      <c r="AM49" s="12" t="str">
        <f>IFERROR(VLOOKUP($A49,'Mordownik K'!$M$3:$S$9,7,0),"")</f>
        <v/>
      </c>
      <c r="AN49" s="53"/>
      <c r="AO49" s="17"/>
      <c r="AP49" s="12" t="str">
        <f>IFERROR(VLOOKUP($A49,'Jesienne 360 K'!$J$2:$P$3,7,0),"")</f>
        <v/>
      </c>
      <c r="AQ49" s="12" t="str">
        <f>IFERROR(VLOOKUP($A49,'Waligóra K'!$P$2:$V$11,7,0),"")</f>
        <v/>
      </c>
      <c r="AR49" s="12" t="str">
        <f>IFERROR(VLOOKUP($A49,'Jurajska Jatka K'!$L$3:$R$12,7,0),"")</f>
        <v/>
      </c>
      <c r="AS49" s="12">
        <f>IFERROR(VLOOKUP($A49,'H56 TR100 K'!$AI$3:$AO$29,7,0),"")</f>
        <v>32.370398589854958</v>
      </c>
      <c r="AT49" s="12" t="str">
        <f>IFERROR(VLOOKUP($A49,'Wawer K'!$H$2:$N$3,7,0),"")</f>
        <v/>
      </c>
      <c r="AU49" s="12" t="str">
        <f>IFERROR(VLOOKUP($A49,'Pazur K'!$AU$2:$BA$4,7,0),"")</f>
        <v/>
      </c>
      <c r="AV49" s="12" t="str">
        <f>IFERROR(VLOOKUP($A49,'Wilga K'!$L$3:$R$3,7,0),"")</f>
        <v/>
      </c>
      <c r="AW49" s="18"/>
      <c r="AX49" s="25">
        <f>MIN(COUNT(F49:S49)+MIN(COUNT(V49:AW49)/2,2),6)</f>
        <v>1</v>
      </c>
    </row>
    <row r="50" spans="1:50">
      <c r="A50">
        <v>127</v>
      </c>
      <c r="B50" s="21" t="str">
        <f>VLOOKUP($A50,id!$C:$H,6,0)</f>
        <v>Nieduziak Magdalena</v>
      </c>
      <c r="C50" s="21">
        <f>VLOOKUP($A50,id!$C:$H,4,0)</f>
        <v>0</v>
      </c>
      <c r="D50" s="2">
        <f>IF(E49=E50,D49,ROW(B48))</f>
        <v>48</v>
      </c>
      <c r="E50" s="11">
        <f>LARGE(F50:U50,1)+LARGE(F50:U50,2)+IFERROR(LARGE(F50:U50,3),0)+IFERROR(LARGE(F50:U50,4),0)+IFERROR(LARGE(F50:U50,5),0)+IFERROR(LARGE(F50:U50,6),0)</f>
        <v>51.236749116607768</v>
      </c>
      <c r="F50" s="12"/>
      <c r="G50" s="12">
        <f>IFERROR(VLOOKUP($A50,'Liszkor K'!$BA$2:$BG$13,7,0),"")</f>
        <v>51.236749116607768</v>
      </c>
      <c r="H50" s="12" t="str">
        <f>IFERROR(VLOOKUP($A50,'H55 TR200 K'!$AT$3:$AZ$8,7,0),"")</f>
        <v/>
      </c>
      <c r="I50" s="12" t="str">
        <f>IFERROR(VLOOKUP($A50,'Dymno K'!$U$2:$AA$6,7,0),"")</f>
        <v/>
      </c>
      <c r="J50" s="12" t="str">
        <f>IFERROR(VLOOKUP($A50,'XIV RzK K'!$K$3:$Q$3,7,0),"")</f>
        <v/>
      </c>
      <c r="K50" s="12" t="str">
        <f>IFERROR(VLOOKUP($A50,'Tropy K'!$Q$4:$W$13,7,0),"")</f>
        <v/>
      </c>
      <c r="L50" s="12" t="str">
        <f>IFERROR(VLOOKUP($A50,'Grassor 300 K'!$CA$6:$CG$16,7,0),"")</f>
        <v/>
      </c>
      <c r="M50" s="12" t="str">
        <f>IFERROR(VLOOKUP($A50,'BO K'!$Q$2:$W$8,7,0),"")</f>
        <v/>
      </c>
      <c r="N50" s="12" t="str">
        <f>IFERROR(VLOOKUP($A50,'Konwalie K'!$M$3:$S$7,7,0),"")</f>
        <v/>
      </c>
      <c r="O50" s="12" t="str">
        <f>IFERROR(VLOOKUP($A50,'KoRnO K'!$AD$2:$AJ$13,7,0),"")</f>
        <v/>
      </c>
      <c r="P50" s="12" t="str">
        <f>IFERROR(VLOOKUP($A50,'XVI Szago K'!$K$3:$Q$8,7,0),"")</f>
        <v/>
      </c>
      <c r="Q50" s="12" t="str">
        <f>IFERROR(VLOOKUP($A50,'H56 TR200 K'!$AT$3:$AZ$11,7,0),"")</f>
        <v/>
      </c>
      <c r="R50" s="12" t="str">
        <f>IFERROR(VLOOKUP($A50,'Azymut K'!$AO$6:$AU$9,7,0),"")</f>
        <v/>
      </c>
      <c r="S50" s="12" t="str">
        <f>IFERROR(VLOOKUP($A50,'NM 200 K'!$AI$6:$AO$10,7,0),"")</f>
        <v/>
      </c>
      <c r="T50" s="10">
        <f>IFERROR(LARGE(V50:AW50,1),0)+IFERROR(LARGE(V50:AW50,2),0)</f>
        <v>0</v>
      </c>
      <c r="U50" s="10">
        <f>IFERROR(LARGE(V50:AW50,3),0)+IFERROR(LARGE(V50:AW50,4),0)</f>
        <v>0</v>
      </c>
      <c r="V50" s="12"/>
      <c r="W50" s="12"/>
      <c r="X50" s="12"/>
      <c r="Y50" s="12" t="str">
        <f>IFERROR(VLOOKUP($A50,'Wiosenne 360 K'!$J$3:$P$4,7,0),"")</f>
        <v/>
      </c>
      <c r="Z50" s="12" t="str">
        <f>IFERROR(VLOOKUP($A50,'H55 TR100 K'!$AG$3:$AM$24,7,0),"")</f>
        <v/>
      </c>
      <c r="AA50" s="12" t="str">
        <f>IFERROR(VLOOKUP($A50,'Irokez K'!$EN$4:$ET$10,7,0),"")</f>
        <v/>
      </c>
      <c r="AB50" s="12" t="str">
        <f>IFERROR(VLOOKUP($A50,'BO Wielkopolska K'!$Q$2:$W$6,7,0),"")</f>
        <v/>
      </c>
      <c r="AC50" s="12" t="str">
        <f>IFERROR(VLOOKUP($A50,'RW TR200 K'!$K$2:$Q$2,7,0),"")</f>
        <v/>
      </c>
      <c r="AD50" s="12" t="str">
        <f>IFERROR(VLOOKUP($A50,'Liczyrzepa wiosna K'!$M$2:$S$4,7,0),"")</f>
        <v/>
      </c>
      <c r="AE50" s="12" t="str">
        <f>IFERROR(VLOOKUP($A50,'13 K'!$J$6:$P$10,7,0),"")</f>
        <v/>
      </c>
      <c r="AF50" s="17"/>
      <c r="AG50" s="12" t="str">
        <f>IFERROR(VLOOKUP($A50,'Celestynów K'!$H$2:$N$3,7,0),"")</f>
        <v/>
      </c>
      <c r="AH50" s="12" t="str">
        <f>IFERROR(VLOOKUP($A50,'Komorów K'!$H$2:$N$3,7,0),"")</f>
        <v/>
      </c>
      <c r="AI50" s="12" t="str">
        <f>IFERROR(VLOOKUP($A50,'ITOrient K'!$P$3:$V$5,7,0),"")</f>
        <v/>
      </c>
      <c r="AJ50" s="12" t="str">
        <f>IFERROR(VLOOKUP($A50,'ŚJatka K'!$P$3:$V$7,7,0),"")</f>
        <v/>
      </c>
      <c r="AK50" s="12" t="str">
        <f>IFERROR(VLOOKUP($A50,'Sudecka Wyrypa K'!$N$4:$T$6,7,0),"")</f>
        <v/>
      </c>
      <c r="AL50" s="12" t="str">
        <f>IFERROR(VLOOKUP($A50,'Abentojra K'!$I$3:$O$8,7,0),"")</f>
        <v/>
      </c>
      <c r="AM50" s="12" t="str">
        <f>IFERROR(VLOOKUP($A50,'Mordownik K'!$M$3:$S$9,7,0),"")</f>
        <v/>
      </c>
      <c r="AN50" s="53"/>
      <c r="AO50" s="17"/>
      <c r="AP50" s="12" t="str">
        <f>IFERROR(VLOOKUP($A50,'Jesienne 360 K'!$J$2:$P$3,7,0),"")</f>
        <v/>
      </c>
      <c r="AQ50" s="12" t="str">
        <f>IFERROR(VLOOKUP($A50,'Waligóra K'!$P$2:$V$11,7,0),"")</f>
        <v/>
      </c>
      <c r="AR50" s="12" t="str">
        <f>IFERROR(VLOOKUP($A50,'Jurajska Jatka K'!$L$3:$R$12,7,0),"")</f>
        <v/>
      </c>
      <c r="AS50" s="12" t="str">
        <f>IFERROR(VLOOKUP($A50,'H56 TR100 K'!$AI$3:$AO$29,7,0),"")</f>
        <v/>
      </c>
      <c r="AT50" s="12" t="str">
        <f>IFERROR(VLOOKUP($A50,'Wawer K'!$H$2:$N$3,7,0),"")</f>
        <v/>
      </c>
      <c r="AU50" s="12" t="str">
        <f>IFERROR(VLOOKUP($A50,'Pazur K'!$AU$2:$BA$4,7,0),"")</f>
        <v/>
      </c>
      <c r="AV50" s="12" t="str">
        <f>IFERROR(VLOOKUP($A50,'Wilga K'!$L$3:$R$3,7,0),"")</f>
        <v/>
      </c>
      <c r="AW50" s="18"/>
      <c r="AX50" s="25">
        <f>MIN(COUNT(F50:S50)+MIN(COUNT(V50:AW50)/2,2),6)</f>
        <v>1</v>
      </c>
    </row>
    <row r="51" spans="1:50">
      <c r="A51">
        <v>571</v>
      </c>
      <c r="B51" s="21" t="str">
        <f>VLOOKUP($A51,id!$C:$H,6,0)</f>
        <v>Niziołek Anna</v>
      </c>
      <c r="C51" s="21">
        <f>VLOOKUP($A51,id!$C:$H,4,0)</f>
        <v>0</v>
      </c>
      <c r="D51" s="2">
        <f>IF(E50=E51,D50,ROW(B49))</f>
        <v>49</v>
      </c>
      <c r="E51" s="11">
        <f>LARGE(F51:U51,1)+LARGE(F51:U51,2)+IFERROR(LARGE(F51:U51,3),0)+IFERROR(LARGE(F51:U51,4),0)+IFERROR(LARGE(F51:U51,5),0)+IFERROR(LARGE(F51:U51,6),0)</f>
        <v>50.867928169300953</v>
      </c>
      <c r="F51" s="12"/>
      <c r="G51" s="12"/>
      <c r="H51" s="12" t="str">
        <f>IFERROR(VLOOKUP($A51,'H55 TR200 K'!$AT$3:$AZ$8,7,0),"")</f>
        <v/>
      </c>
      <c r="I51" s="12" t="str">
        <f>IFERROR(VLOOKUP($A51,'Dymno K'!$U$2:$AA$6,7,0),"")</f>
        <v/>
      </c>
      <c r="J51" s="12" t="str">
        <f>IFERROR(VLOOKUP($A51,'XIV RzK K'!$K$3:$Q$3,7,0),"")</f>
        <v/>
      </c>
      <c r="K51" s="12" t="str">
        <f>IFERROR(VLOOKUP($A51,'Tropy K'!$Q$4:$W$13,7,0),"")</f>
        <v/>
      </c>
      <c r="L51" s="12" t="str">
        <f>IFERROR(VLOOKUP($A51,'Grassor 300 K'!$CA$6:$CG$16,7,0),"")</f>
        <v/>
      </c>
      <c r="M51" s="12" t="str">
        <f>IFERROR(VLOOKUP($A51,'BO K'!$Q$2:$W$8,7,0),"")</f>
        <v/>
      </c>
      <c r="N51" s="12" t="str">
        <f>IFERROR(VLOOKUP($A51,'Konwalie K'!$M$3:$S$7,7,0),"")</f>
        <v/>
      </c>
      <c r="O51" s="12" t="str">
        <f>IFERROR(VLOOKUP($A51,'KoRnO K'!$AD$2:$AJ$13,7,0),"")</f>
        <v/>
      </c>
      <c r="P51" s="12" t="str">
        <f>IFERROR(VLOOKUP($A51,'XVI Szago K'!$K$3:$Q$8,7,0),"")</f>
        <v/>
      </c>
      <c r="Q51" s="12">
        <f>IFERROR(VLOOKUP($A51,'H56 TR200 K'!$AT$3:$AZ$11,7,0),"")</f>
        <v>50.867928169300953</v>
      </c>
      <c r="R51" s="12" t="str">
        <f>IFERROR(VLOOKUP($A51,'Azymut K'!$AO$6:$AU$9,7,0),"")</f>
        <v/>
      </c>
      <c r="S51" s="12" t="str">
        <f>IFERROR(VLOOKUP($A51,'NM 200 K'!$AI$6:$AO$10,7,0),"")</f>
        <v/>
      </c>
      <c r="T51" s="10">
        <f>IFERROR(LARGE(V51:AW51,1),0)+IFERROR(LARGE(V51:AW51,2),0)</f>
        <v>0</v>
      </c>
      <c r="U51" s="10">
        <f>IFERROR(LARGE(V51:AW51,3),0)+IFERROR(LARGE(V51:AW51,4),0)</f>
        <v>0</v>
      </c>
      <c r="V51" s="12"/>
      <c r="W51" s="12"/>
      <c r="X51" s="12"/>
      <c r="Y51" s="12"/>
      <c r="Z51" s="12" t="str">
        <f>IFERROR(VLOOKUP($A51,'H55 TR100 K'!$AG$3:$AM$24,7,0),"")</f>
        <v/>
      </c>
      <c r="AA51" s="12" t="str">
        <f>IFERROR(VLOOKUP($A51,'Irokez K'!$EN$4:$ET$10,7,0),"")</f>
        <v/>
      </c>
      <c r="AB51" s="12" t="str">
        <f>IFERROR(VLOOKUP($A51,'BO Wielkopolska K'!$Q$2:$W$6,7,0),"")</f>
        <v/>
      </c>
      <c r="AC51" s="12" t="str">
        <f>IFERROR(VLOOKUP($A51,'RW TR200 K'!$K$2:$Q$2,7,0),"")</f>
        <v/>
      </c>
      <c r="AD51" s="12" t="str">
        <f>IFERROR(VLOOKUP($A51,'Liczyrzepa wiosna K'!$M$2:$S$4,7,0),"")</f>
        <v/>
      </c>
      <c r="AE51" s="12" t="str">
        <f>IFERROR(VLOOKUP($A51,'13 K'!$J$6:$P$10,7,0),"")</f>
        <v/>
      </c>
      <c r="AF51" s="17"/>
      <c r="AG51" s="12" t="str">
        <f>IFERROR(VLOOKUP($A51,'Celestynów K'!$H$2:$N$3,7,0),"")</f>
        <v/>
      </c>
      <c r="AH51" s="12" t="str">
        <f>IFERROR(VLOOKUP($A51,'Komorów K'!$H$2:$N$3,7,0),"")</f>
        <v/>
      </c>
      <c r="AI51" s="12" t="str">
        <f>IFERROR(VLOOKUP($A51,'ITOrient K'!$P$3:$V$5,7,0),"")</f>
        <v/>
      </c>
      <c r="AJ51" s="12" t="str">
        <f>IFERROR(VLOOKUP($A51,'ŚJatka K'!$P$3:$V$7,7,0),"")</f>
        <v/>
      </c>
      <c r="AK51" s="12" t="str">
        <f>IFERROR(VLOOKUP($A51,'Sudecka Wyrypa K'!$N$4:$T$6,7,0),"")</f>
        <v/>
      </c>
      <c r="AL51" s="12" t="str">
        <f>IFERROR(VLOOKUP($A51,'Abentojra K'!$I$3:$O$8,7,0),"")</f>
        <v/>
      </c>
      <c r="AM51" s="12" t="str">
        <f>IFERROR(VLOOKUP($A51,'Mordownik K'!$M$3:$S$9,7,0),"")</f>
        <v/>
      </c>
      <c r="AN51" s="53"/>
      <c r="AO51" s="17"/>
      <c r="AP51" s="12" t="str">
        <f>IFERROR(VLOOKUP($A51,'Jesienne 360 K'!$J$2:$P$3,7,0),"")</f>
        <v/>
      </c>
      <c r="AQ51" s="12" t="str">
        <f>IFERROR(VLOOKUP($A51,'Waligóra K'!$P$2:$V$11,7,0),"")</f>
        <v/>
      </c>
      <c r="AR51" s="12" t="str">
        <f>IFERROR(VLOOKUP($A51,'Jurajska Jatka K'!$L$3:$R$12,7,0),"")</f>
        <v/>
      </c>
      <c r="AS51" s="12" t="str">
        <f>IFERROR(VLOOKUP($A51,'H56 TR100 K'!$AI$3:$AO$29,7,0),"")</f>
        <v/>
      </c>
      <c r="AT51" s="12" t="str">
        <f>IFERROR(VLOOKUP($A51,'Wawer K'!$H$2:$N$3,7,0),"")</f>
        <v/>
      </c>
      <c r="AU51" s="12" t="str">
        <f>IFERROR(VLOOKUP($A51,'Pazur K'!$AU$2:$BA$4,7,0),"")</f>
        <v/>
      </c>
      <c r="AV51" s="12" t="str">
        <f>IFERROR(VLOOKUP($A51,'Wilga K'!$L$3:$R$3,7,0),"")</f>
        <v/>
      </c>
      <c r="AW51" s="18"/>
      <c r="AX51" s="25">
        <f>MIN(COUNT(F51:S51)+MIN(COUNT(V51:AW51)/2,2),6)</f>
        <v>1</v>
      </c>
    </row>
    <row r="52" spans="1:50">
      <c r="A52">
        <v>459</v>
      </c>
      <c r="B52" s="21" t="str">
        <f>VLOOKUP($A52,id!$C:$H,6,0)</f>
        <v>Trykozko Urszula</v>
      </c>
      <c r="C52" s="21" t="str">
        <f>VLOOKUP($A52,id!$C:$H,4,0)</f>
        <v>Team 360</v>
      </c>
      <c r="D52" s="2">
        <f>IF(E51=E52,D51,ROW(B50))</f>
        <v>50</v>
      </c>
      <c r="E52" s="11">
        <f>LARGE(F52:U52,1)+LARGE(F52:U52,2)+IFERROR(LARGE(F52:U52,3),0)+IFERROR(LARGE(F52:U52,4),0)+IFERROR(LARGE(F52:U52,5),0)+IFERROR(LARGE(F52:U52,6),0)</f>
        <v>48.008941359140124</v>
      </c>
      <c r="F52" s="12"/>
      <c r="G52" s="12"/>
      <c r="H52" s="12"/>
      <c r="I52" s="12"/>
      <c r="J52" s="12"/>
      <c r="K52" s="12">
        <f>IFERROR(VLOOKUP($A52,'Tropy K'!$Q$4:$W$13,7,0),"")</f>
        <v>48.008941359140124</v>
      </c>
      <c r="L52" s="12" t="str">
        <f>IFERROR(VLOOKUP($A52,'Grassor 300 K'!$CA$6:$CG$16,7,0),"")</f>
        <v/>
      </c>
      <c r="M52" s="12" t="str">
        <f>IFERROR(VLOOKUP($A52,'BO K'!$Q$2:$W$8,7,0),"")</f>
        <v/>
      </c>
      <c r="N52" s="12" t="str">
        <f>IFERROR(VLOOKUP($A52,'Konwalie K'!$M$3:$S$7,7,0),"")</f>
        <v/>
      </c>
      <c r="O52" s="12" t="str">
        <f>IFERROR(VLOOKUP($A52,'KoRnO K'!$AD$2:$AJ$13,7,0),"")</f>
        <v/>
      </c>
      <c r="P52" s="12" t="str">
        <f>IFERROR(VLOOKUP($A52,'XVI Szago K'!$K$3:$Q$8,7,0),"")</f>
        <v/>
      </c>
      <c r="Q52" s="12" t="str">
        <f>IFERROR(VLOOKUP($A52,'H56 TR200 K'!$AT$3:$AZ$11,7,0),"")</f>
        <v/>
      </c>
      <c r="R52" s="12" t="str">
        <f>IFERROR(VLOOKUP($A52,'Azymut K'!$AO$6:$AU$9,7,0),"")</f>
        <v/>
      </c>
      <c r="S52" s="12" t="str">
        <f>IFERROR(VLOOKUP($A52,'NM 200 K'!$AI$6:$AO$10,7,0),"")</f>
        <v/>
      </c>
      <c r="T52" s="10">
        <f>IFERROR(LARGE(V52:AW52,1),0)+IFERROR(LARGE(V52:AW52,2),0)</f>
        <v>0</v>
      </c>
      <c r="U52" s="10">
        <f>IFERROR(LARGE(V52:AW52,3),0)+IFERROR(LARGE(V52:AW52,4),0)</f>
        <v>0</v>
      </c>
      <c r="V52" s="12"/>
      <c r="W52" s="12"/>
      <c r="X52" s="12"/>
      <c r="Y52" s="12"/>
      <c r="Z52" s="12"/>
      <c r="AA52" s="12"/>
      <c r="AB52" s="12"/>
      <c r="AC52" s="12"/>
      <c r="AD52" s="12"/>
      <c r="AE52" s="12" t="str">
        <f>IFERROR(VLOOKUP($A52,'13 K'!$J$6:$P$10,7,0),"")</f>
        <v/>
      </c>
      <c r="AF52" s="17"/>
      <c r="AG52" s="12" t="str">
        <f>IFERROR(VLOOKUP($A52,'Celestynów K'!$H$2:$N$3,7,0),"")</f>
        <v/>
      </c>
      <c r="AH52" s="12" t="str">
        <f>IFERROR(VLOOKUP($A52,'Komorów K'!$H$2:$N$3,7,0),"")</f>
        <v/>
      </c>
      <c r="AI52" s="12" t="str">
        <f>IFERROR(VLOOKUP($A52,'ITOrient K'!$P$3:$V$5,7,0),"")</f>
        <v/>
      </c>
      <c r="AJ52" s="12" t="str">
        <f>IFERROR(VLOOKUP($A52,'ŚJatka K'!$P$3:$V$7,7,0),"")</f>
        <v/>
      </c>
      <c r="AK52" s="12" t="str">
        <f>IFERROR(VLOOKUP($A52,'Sudecka Wyrypa K'!$N$4:$T$6,7,0),"")</f>
        <v/>
      </c>
      <c r="AL52" s="12" t="str">
        <f>IFERROR(VLOOKUP($A52,'Abentojra K'!$I$3:$O$8,7,0),"")</f>
        <v/>
      </c>
      <c r="AM52" s="12" t="str">
        <f>IFERROR(VLOOKUP($A52,'Mordownik K'!$M$3:$S$9,7,0),"")</f>
        <v/>
      </c>
      <c r="AN52" s="53"/>
      <c r="AO52" s="17"/>
      <c r="AP52" s="12" t="str">
        <f>IFERROR(VLOOKUP($A52,'Jesienne 360 K'!$J$2:$P$3,7,0),"")</f>
        <v/>
      </c>
      <c r="AQ52" s="12" t="str">
        <f>IFERROR(VLOOKUP($A52,'Waligóra K'!$P$2:$V$11,7,0),"")</f>
        <v/>
      </c>
      <c r="AR52" s="12" t="str">
        <f>IFERROR(VLOOKUP($A52,'Jurajska Jatka K'!$L$3:$R$12,7,0),"")</f>
        <v/>
      </c>
      <c r="AS52" s="12" t="str">
        <f>IFERROR(VLOOKUP($A52,'H56 TR100 K'!$AI$3:$AO$29,7,0),"")</f>
        <v/>
      </c>
      <c r="AT52" s="12" t="str">
        <f>IFERROR(VLOOKUP($A52,'Wawer K'!$H$2:$N$3,7,0),"")</f>
        <v/>
      </c>
      <c r="AU52" s="12" t="str">
        <f>IFERROR(VLOOKUP($A52,'Pazur K'!$AU$2:$BA$4,7,0),"")</f>
        <v/>
      </c>
      <c r="AV52" s="12" t="str">
        <f>IFERROR(VLOOKUP($A52,'Wilga K'!$L$3:$R$3,7,0),"")</f>
        <v/>
      </c>
      <c r="AW52" s="18"/>
      <c r="AX52" s="25">
        <f>MIN(COUNT(F52:S52)+MIN(COUNT(V52:AW52)/2,2),6)</f>
        <v>1</v>
      </c>
    </row>
    <row r="53" spans="1:50">
      <c r="A53">
        <v>567</v>
      </c>
      <c r="B53" s="21" t="str">
        <f>VLOOKUP($A53,id!$C:$H,6,0)</f>
        <v>Janerka Marzka</v>
      </c>
      <c r="C53" s="21">
        <f>VLOOKUP($A53,id!$C:$H,4,0)</f>
        <v>0</v>
      </c>
      <c r="D53" s="2">
        <f>IF(E52=E53,D52,ROW(B51))</f>
        <v>51</v>
      </c>
      <c r="E53" s="11">
        <f>LARGE(F53:U53,1)+LARGE(F53:U53,2)+IFERROR(LARGE(F53:U53,3),0)+IFERROR(LARGE(F53:U53,4),0)+IFERROR(LARGE(F53:U53,5),0)+IFERROR(LARGE(F53:U53,6),0)</f>
        <v>46.6961498439126</v>
      </c>
      <c r="F53" s="12"/>
      <c r="G53" s="12"/>
      <c r="H53" s="12" t="str">
        <f>IFERROR(VLOOKUP($A53,'H55 TR200 K'!$AT$3:$AZ$8,7,0),"")</f>
        <v/>
      </c>
      <c r="I53" s="12" t="str">
        <f>IFERROR(VLOOKUP($A53,'Dymno K'!$U$2:$AA$6,7,0),"")</f>
        <v/>
      </c>
      <c r="J53" s="12" t="str">
        <f>IFERROR(VLOOKUP($A53,'XIV RzK K'!$K$3:$Q$3,7,0),"")</f>
        <v/>
      </c>
      <c r="K53" s="12" t="str">
        <f>IFERROR(VLOOKUP($A53,'Tropy K'!$Q$4:$W$13,7,0),"")</f>
        <v/>
      </c>
      <c r="L53" s="12" t="str">
        <f>IFERROR(VLOOKUP($A53,'Grassor 300 K'!$CA$6:$CG$16,7,0),"")</f>
        <v/>
      </c>
      <c r="M53" s="12" t="str">
        <f>IFERROR(VLOOKUP($A53,'BO K'!$Q$2:$W$8,7,0),"")</f>
        <v/>
      </c>
      <c r="N53" s="12" t="str">
        <f>IFERROR(VLOOKUP($A53,'Konwalie K'!$M$3:$S$7,7,0),"")</f>
        <v/>
      </c>
      <c r="O53" s="12" t="str">
        <f>IFERROR(VLOOKUP($A53,'KoRnO K'!$AD$2:$AJ$13,7,0),"")</f>
        <v/>
      </c>
      <c r="P53" s="12" t="str">
        <f>IFERROR(VLOOKUP($A53,'XVI Szago K'!$K$3:$Q$8,7,0),"")</f>
        <v/>
      </c>
      <c r="Q53" s="12" t="str">
        <f>IFERROR(VLOOKUP($A53,'H56 TR200 K'!$AT$3:$AZ$11,7,0),"")</f>
        <v/>
      </c>
      <c r="R53" s="12" t="str">
        <f>IFERROR(VLOOKUP($A53,'Azymut K'!$AO$6:$AU$9,7,0),"")</f>
        <v/>
      </c>
      <c r="S53" s="12" t="str">
        <f>IFERROR(VLOOKUP($A53,'NM 200 K'!$AI$6:$AO$10,7,0),"")</f>
        <v/>
      </c>
      <c r="T53" s="10">
        <f>IFERROR(LARGE(V53:AW53,1),0)+IFERROR(LARGE(V53:AW53,2),0)</f>
        <v>46.6961498439126</v>
      </c>
      <c r="U53" s="10">
        <f>IFERROR(LARGE(V53:AW53,3),0)+IFERROR(LARGE(V53:AW53,4),0)</f>
        <v>0</v>
      </c>
      <c r="V53" s="12"/>
      <c r="W53" s="12"/>
      <c r="X53" s="12"/>
      <c r="Y53" s="12"/>
      <c r="Z53" s="12" t="str">
        <f>IFERROR(VLOOKUP($A53,'H55 TR100 K'!$AG$3:$AM$24,7,0),"")</f>
        <v/>
      </c>
      <c r="AA53" s="12" t="str">
        <f>IFERROR(VLOOKUP($A53,'Irokez K'!$EN$4:$ET$10,7,0),"")</f>
        <v/>
      </c>
      <c r="AB53" s="12" t="str">
        <f>IFERROR(VLOOKUP($A53,'BO Wielkopolska K'!$Q$2:$W$6,7,0),"")</f>
        <v/>
      </c>
      <c r="AC53" s="12" t="str">
        <f>IFERROR(VLOOKUP($A53,'RW TR200 K'!$K$2:$Q$2,7,0),"")</f>
        <v/>
      </c>
      <c r="AD53" s="12" t="str">
        <f>IFERROR(VLOOKUP($A53,'Liczyrzepa wiosna K'!$M$2:$S$4,7,0),"")</f>
        <v/>
      </c>
      <c r="AE53" s="12" t="str">
        <f>IFERROR(VLOOKUP($A53,'13 K'!$J$6:$P$10,7,0),"")</f>
        <v/>
      </c>
      <c r="AF53" s="17"/>
      <c r="AG53" s="12" t="str">
        <f>IFERROR(VLOOKUP($A53,'Celestynów K'!$H$2:$N$3,7,0),"")</f>
        <v/>
      </c>
      <c r="AH53" s="12" t="str">
        <f>IFERROR(VLOOKUP($A53,'Komorów K'!$H$2:$N$3,7,0),"")</f>
        <v/>
      </c>
      <c r="AI53" s="12" t="str">
        <f>IFERROR(VLOOKUP($A53,'ITOrient K'!$P$3:$V$5,7,0),"")</f>
        <v/>
      </c>
      <c r="AJ53" s="12" t="str">
        <f>IFERROR(VLOOKUP($A53,'ŚJatka K'!$P$3:$V$7,7,0),"")</f>
        <v/>
      </c>
      <c r="AK53" s="12" t="str">
        <f>IFERROR(VLOOKUP($A53,'Sudecka Wyrypa K'!$N$4:$T$6,7,0),"")</f>
        <v/>
      </c>
      <c r="AL53" s="12" t="str">
        <f>IFERROR(VLOOKUP($A53,'Abentojra K'!$I$3:$O$8,7,0),"")</f>
        <v/>
      </c>
      <c r="AM53" s="12" t="str">
        <f>IFERROR(VLOOKUP($A53,'Mordownik K'!$M$3:$S$9,7,0),"")</f>
        <v/>
      </c>
      <c r="AN53" s="53"/>
      <c r="AO53" s="17"/>
      <c r="AP53" s="12" t="str">
        <f>IFERROR(VLOOKUP($A53,'Jesienne 360 K'!$J$2:$P$3,7,0),"")</f>
        <v/>
      </c>
      <c r="AQ53" s="12" t="str">
        <f>IFERROR(VLOOKUP($A53,'Waligóra K'!$P$2:$V$11,7,0),"")</f>
        <v/>
      </c>
      <c r="AR53" s="12">
        <f>IFERROR(VLOOKUP($A53,'Jurajska Jatka K'!$L$3:$R$12,7,0),"")</f>
        <v>46.6961498439126</v>
      </c>
      <c r="AS53" s="12" t="str">
        <f>IFERROR(VLOOKUP($A53,'H56 TR100 K'!$AI$3:$AO$29,7,0),"")</f>
        <v/>
      </c>
      <c r="AT53" s="12" t="str">
        <f>IFERROR(VLOOKUP($A53,'Wawer K'!$H$2:$N$3,7,0),"")</f>
        <v/>
      </c>
      <c r="AU53" s="12" t="str">
        <f>IFERROR(VLOOKUP($A53,'Pazur K'!$AU$2:$BA$4,7,0),"")</f>
        <v/>
      </c>
      <c r="AV53" s="12" t="str">
        <f>IFERROR(VLOOKUP($A53,'Wilga K'!$L$3:$R$3,7,0),"")</f>
        <v/>
      </c>
      <c r="AW53" s="18"/>
      <c r="AX53" s="25">
        <f>MIN(COUNT(F53:S53)+MIN(COUNT(V53:AW53)/2,2),6)</f>
        <v>0.5</v>
      </c>
    </row>
    <row r="54" spans="1:50">
      <c r="A54">
        <v>572</v>
      </c>
      <c r="B54" s="21" t="str">
        <f>VLOOKUP($A54,id!$C:$H,6,0)</f>
        <v>Miller Joanna</v>
      </c>
      <c r="C54" s="21" t="str">
        <f>VLOOKUP($A54,id!$C:$H,4,0)</f>
        <v>J&amp;J</v>
      </c>
      <c r="D54" s="2">
        <f>IF(E53=E54,D53,ROW(B52))</f>
        <v>52</v>
      </c>
      <c r="E54" s="11">
        <f>LARGE(F54:U54,1)+LARGE(F54:U54,2)+IFERROR(LARGE(F54:U54,3),0)+IFERROR(LARGE(F54:U54,4),0)+IFERROR(LARGE(F54:U54,5),0)+IFERROR(LARGE(F54:U54,6),0)</f>
        <v>45.906226153802677</v>
      </c>
      <c r="F54" s="12"/>
      <c r="G54" s="12"/>
      <c r="H54" s="12" t="str">
        <f>IFERROR(VLOOKUP($A54,'H55 TR200 K'!$AT$3:$AZ$8,7,0),"")</f>
        <v/>
      </c>
      <c r="I54" s="12" t="str">
        <f>IFERROR(VLOOKUP($A54,'Dymno K'!$U$2:$AA$6,7,0),"")</f>
        <v/>
      </c>
      <c r="J54" s="12" t="str">
        <f>IFERROR(VLOOKUP($A54,'XIV RzK K'!$K$3:$Q$3,7,0),"")</f>
        <v/>
      </c>
      <c r="K54" s="12" t="str">
        <f>IFERROR(VLOOKUP($A54,'Tropy K'!$Q$4:$W$13,7,0),"")</f>
        <v/>
      </c>
      <c r="L54" s="12" t="str">
        <f>IFERROR(VLOOKUP($A54,'Grassor 300 K'!$CA$6:$CG$16,7,0),"")</f>
        <v/>
      </c>
      <c r="M54" s="12" t="str">
        <f>IFERROR(VLOOKUP($A54,'BO K'!$Q$2:$W$8,7,0),"")</f>
        <v/>
      </c>
      <c r="N54" s="12" t="str">
        <f>IFERROR(VLOOKUP($A54,'Konwalie K'!$M$3:$S$7,7,0),"")</f>
        <v/>
      </c>
      <c r="O54" s="12" t="str">
        <f>IFERROR(VLOOKUP($A54,'KoRnO K'!$AD$2:$AJ$13,7,0),"")</f>
        <v/>
      </c>
      <c r="P54" s="12" t="str">
        <f>IFERROR(VLOOKUP($A54,'XVI Szago K'!$K$3:$Q$8,7,0),"")</f>
        <v/>
      </c>
      <c r="Q54" s="12" t="str">
        <f>IFERROR(VLOOKUP($A54,'H56 TR200 K'!$AT$3:$AZ$11,7,0),"")</f>
        <v/>
      </c>
      <c r="R54" s="12" t="str">
        <f>IFERROR(VLOOKUP($A54,'Azymut K'!$AO$6:$AU$9,7,0),"")</f>
        <v/>
      </c>
      <c r="S54" s="12" t="str">
        <f>IFERROR(VLOOKUP($A54,'NM 200 K'!$AI$6:$AO$10,7,0),"")</f>
        <v/>
      </c>
      <c r="T54" s="10">
        <f>IFERROR(LARGE(V54:AW54,1),0)+IFERROR(LARGE(V54:AW54,2),0)</f>
        <v>45.906226153802677</v>
      </c>
      <c r="U54" s="10">
        <f>IFERROR(LARGE(V54:AW54,3),0)+IFERROR(LARGE(V54:AW54,4),0)</f>
        <v>0</v>
      </c>
      <c r="V54" s="12"/>
      <c r="W54" s="12"/>
      <c r="X54" s="12"/>
      <c r="Y54" s="12"/>
      <c r="Z54" s="12" t="str">
        <f>IFERROR(VLOOKUP($A54,'H55 TR100 K'!$AG$3:$AM$24,7,0),"")</f>
        <v/>
      </c>
      <c r="AA54" s="12" t="str">
        <f>IFERROR(VLOOKUP($A54,'Irokez K'!$EN$4:$ET$10,7,0),"")</f>
        <v/>
      </c>
      <c r="AB54" s="12" t="str">
        <f>IFERROR(VLOOKUP($A54,'BO Wielkopolska K'!$Q$2:$W$6,7,0),"")</f>
        <v/>
      </c>
      <c r="AC54" s="12" t="str">
        <f>IFERROR(VLOOKUP($A54,'RW TR200 K'!$K$2:$Q$2,7,0),"")</f>
        <v/>
      </c>
      <c r="AD54" s="12" t="str">
        <f>IFERROR(VLOOKUP($A54,'Liczyrzepa wiosna K'!$M$2:$S$4,7,0),"")</f>
        <v/>
      </c>
      <c r="AE54" s="12" t="str">
        <f>IFERROR(VLOOKUP($A54,'13 K'!$J$6:$P$10,7,0),"")</f>
        <v/>
      </c>
      <c r="AF54" s="17"/>
      <c r="AG54" s="12" t="str">
        <f>IFERROR(VLOOKUP($A54,'Celestynów K'!$H$2:$N$3,7,0),"")</f>
        <v/>
      </c>
      <c r="AH54" s="12" t="str">
        <f>IFERROR(VLOOKUP($A54,'Komorów K'!$H$2:$N$3,7,0),"")</f>
        <v/>
      </c>
      <c r="AI54" s="12" t="str">
        <f>IFERROR(VLOOKUP($A54,'ITOrient K'!$P$3:$V$5,7,0),"")</f>
        <v/>
      </c>
      <c r="AJ54" s="12" t="str">
        <f>IFERROR(VLOOKUP($A54,'ŚJatka K'!$P$3:$V$7,7,0),"")</f>
        <v/>
      </c>
      <c r="AK54" s="12" t="str">
        <f>IFERROR(VLOOKUP($A54,'Sudecka Wyrypa K'!$N$4:$T$6,7,0),"")</f>
        <v/>
      </c>
      <c r="AL54" s="12" t="str">
        <f>IFERROR(VLOOKUP($A54,'Abentojra K'!$I$3:$O$8,7,0),"")</f>
        <v/>
      </c>
      <c r="AM54" s="12" t="str">
        <f>IFERROR(VLOOKUP($A54,'Mordownik K'!$M$3:$S$9,7,0),"")</f>
        <v/>
      </c>
      <c r="AN54" s="53"/>
      <c r="AO54" s="17"/>
      <c r="AP54" s="12" t="str">
        <f>IFERROR(VLOOKUP($A54,'Jesienne 360 K'!$J$2:$P$3,7,0),"")</f>
        <v/>
      </c>
      <c r="AQ54" s="12" t="str">
        <f>IFERROR(VLOOKUP($A54,'Waligóra K'!$P$2:$V$11,7,0),"")</f>
        <v/>
      </c>
      <c r="AR54" s="12" t="str">
        <f>IFERROR(VLOOKUP($A54,'Jurajska Jatka K'!$L$3:$R$12,7,0),"")</f>
        <v/>
      </c>
      <c r="AS54" s="12">
        <f>IFERROR(VLOOKUP($A54,'H56 TR100 K'!$AI$3:$AO$29,7,0),"")</f>
        <v>45.906226153802677</v>
      </c>
      <c r="AT54" s="12" t="str">
        <f>IFERROR(VLOOKUP($A54,'Wawer K'!$H$2:$N$3,7,0),"")</f>
        <v/>
      </c>
      <c r="AU54" s="12" t="str">
        <f>IFERROR(VLOOKUP($A54,'Pazur K'!$AU$2:$BA$4,7,0),"")</f>
        <v/>
      </c>
      <c r="AV54" s="12" t="str">
        <f>IFERROR(VLOOKUP($A54,'Wilga K'!$L$3:$R$3,7,0),"")</f>
        <v/>
      </c>
      <c r="AW54" s="18"/>
      <c r="AX54" s="25">
        <f>MIN(COUNT(F54:S54)+MIN(COUNT(V54:AW54)/2,2),6)</f>
        <v>0.5</v>
      </c>
    </row>
    <row r="55" spans="1:50">
      <c r="A55">
        <v>154</v>
      </c>
      <c r="B55" s="21" t="str">
        <f>VLOOKUP($A55,id!$C:$H,6,0)</f>
        <v>Krzeptowska Sylwia</v>
      </c>
      <c r="C55" s="21">
        <f>VLOOKUP($A55,id!$C:$H,4,0)</f>
        <v>0</v>
      </c>
      <c r="D55" s="2">
        <f>IF(E54=E55,D54,ROW(B53))</f>
        <v>53</v>
      </c>
      <c r="E55" s="11">
        <f>LARGE(F55:U55,1)+LARGE(F55:U55,2)+IFERROR(LARGE(F55:U55,3),0)+IFERROR(LARGE(F55:U55,4),0)+IFERROR(LARGE(F55:U55,5),0)+IFERROR(LARGE(F55:U55,6),0)</f>
        <v>44.997717806812354</v>
      </c>
      <c r="F55" s="12"/>
      <c r="G55" s="12"/>
      <c r="H55" s="12" t="str">
        <f>IFERROR(VLOOKUP($A55,'H55 TR200 K'!$AT$3:$AZ$8,7,0),"")</f>
        <v/>
      </c>
      <c r="I55" s="12" t="str">
        <f>IFERROR(VLOOKUP($A55,'Dymno K'!$U$2:$AA$6,7,0),"")</f>
        <v/>
      </c>
      <c r="J55" s="12" t="str">
        <f>IFERROR(VLOOKUP($A55,'XIV RzK K'!$K$3:$Q$3,7,0),"")</f>
        <v/>
      </c>
      <c r="K55" s="12" t="str">
        <f>IFERROR(VLOOKUP($A55,'Tropy K'!$Q$4:$W$13,7,0),"")</f>
        <v/>
      </c>
      <c r="L55" s="12" t="str">
        <f>IFERROR(VLOOKUP($A55,'Grassor 300 K'!$CA$6:$CG$16,7,0),"")</f>
        <v/>
      </c>
      <c r="M55" s="12" t="str">
        <f>IFERROR(VLOOKUP($A55,'BO K'!$Q$2:$W$8,7,0),"")</f>
        <v/>
      </c>
      <c r="N55" s="12" t="str">
        <f>IFERROR(VLOOKUP($A55,'Konwalie K'!$M$3:$S$7,7,0),"")</f>
        <v/>
      </c>
      <c r="O55" s="12" t="str">
        <f>IFERROR(VLOOKUP($A55,'KoRnO K'!$AD$2:$AJ$13,7,0),"")</f>
        <v/>
      </c>
      <c r="P55" s="12" t="str">
        <f>IFERROR(VLOOKUP($A55,'XVI Szago K'!$K$3:$Q$8,7,0),"")</f>
        <v/>
      </c>
      <c r="Q55" s="12" t="str">
        <f>IFERROR(VLOOKUP($A55,'H56 TR200 K'!$AT$3:$AZ$11,7,0),"")</f>
        <v/>
      </c>
      <c r="R55" s="12" t="str">
        <f>IFERROR(VLOOKUP($A55,'Azymut K'!$AO$6:$AU$9,7,0),"")</f>
        <v/>
      </c>
      <c r="S55" s="12" t="str">
        <f>IFERROR(VLOOKUP($A55,'NM 200 K'!$AI$6:$AO$10,7,0),"")</f>
        <v/>
      </c>
      <c r="T55" s="10">
        <f>IFERROR(LARGE(V55:AW55,1),0)+IFERROR(LARGE(V55:AW55,2),0)</f>
        <v>44.997717806812354</v>
      </c>
      <c r="U55" s="10">
        <f>IFERROR(LARGE(V55:AW55,3),0)+IFERROR(LARGE(V55:AW55,4),0)</f>
        <v>0</v>
      </c>
      <c r="V55" s="12"/>
      <c r="W55" s="12"/>
      <c r="X55" s="12"/>
      <c r="Y55" s="12"/>
      <c r="Z55" s="12">
        <f>IFERROR(VLOOKUP($A55,'H55 TR100 K'!$AG$3:$AM$24,7,0),"")</f>
        <v>44.997717806812354</v>
      </c>
      <c r="AA55" s="12" t="str">
        <f>IFERROR(VLOOKUP($A55,'Irokez K'!$EN$4:$ET$10,7,0),"")</f>
        <v/>
      </c>
      <c r="AB55" s="12" t="str">
        <f>IFERROR(VLOOKUP($A55,'BO Wielkopolska K'!$Q$2:$W$6,7,0),"")</f>
        <v/>
      </c>
      <c r="AC55" s="12" t="str">
        <f>IFERROR(VLOOKUP($A55,'RW TR200 K'!$K$2:$Q$2,7,0),"")</f>
        <v/>
      </c>
      <c r="AD55" s="12" t="str">
        <f>IFERROR(VLOOKUP($A55,'Liczyrzepa wiosna K'!$M$2:$S$4,7,0),"")</f>
        <v/>
      </c>
      <c r="AE55" s="12" t="str">
        <f>IFERROR(VLOOKUP($A55,'13 K'!$J$6:$P$10,7,0),"")</f>
        <v/>
      </c>
      <c r="AF55" s="17"/>
      <c r="AG55" s="12" t="str">
        <f>IFERROR(VLOOKUP($A55,'Celestynów K'!$H$2:$N$3,7,0),"")</f>
        <v/>
      </c>
      <c r="AH55" s="12" t="str">
        <f>IFERROR(VLOOKUP($A55,'Komorów K'!$H$2:$N$3,7,0),"")</f>
        <v/>
      </c>
      <c r="AI55" s="12" t="str">
        <f>IFERROR(VLOOKUP($A55,'ITOrient K'!$P$3:$V$5,7,0),"")</f>
        <v/>
      </c>
      <c r="AJ55" s="12" t="str">
        <f>IFERROR(VLOOKUP($A55,'ŚJatka K'!$P$3:$V$7,7,0),"")</f>
        <v/>
      </c>
      <c r="AK55" s="12" t="str">
        <f>IFERROR(VLOOKUP($A55,'Sudecka Wyrypa K'!$N$4:$T$6,7,0),"")</f>
        <v/>
      </c>
      <c r="AL55" s="12" t="str">
        <f>IFERROR(VLOOKUP($A55,'Abentojra K'!$I$3:$O$8,7,0),"")</f>
        <v/>
      </c>
      <c r="AM55" s="12" t="str">
        <f>IFERROR(VLOOKUP($A55,'Mordownik K'!$M$3:$S$9,7,0),"")</f>
        <v/>
      </c>
      <c r="AN55" s="53"/>
      <c r="AO55" s="17"/>
      <c r="AP55" s="12" t="str">
        <f>IFERROR(VLOOKUP($A55,'Jesienne 360 K'!$J$2:$P$3,7,0),"")</f>
        <v/>
      </c>
      <c r="AQ55" s="12" t="str">
        <f>IFERROR(VLOOKUP($A55,'Waligóra K'!$P$2:$V$11,7,0),"")</f>
        <v/>
      </c>
      <c r="AR55" s="12" t="str">
        <f>IFERROR(VLOOKUP($A55,'Jurajska Jatka K'!$L$3:$R$12,7,0),"")</f>
        <v/>
      </c>
      <c r="AS55" s="12" t="str">
        <f>IFERROR(VLOOKUP($A55,'H56 TR100 K'!$AI$3:$AO$29,7,0),"")</f>
        <v/>
      </c>
      <c r="AT55" s="12" t="str">
        <f>IFERROR(VLOOKUP($A55,'Wawer K'!$H$2:$N$3,7,0),"")</f>
        <v/>
      </c>
      <c r="AU55" s="12" t="str">
        <f>IFERROR(VLOOKUP($A55,'Pazur K'!$AU$2:$BA$4,7,0),"")</f>
        <v/>
      </c>
      <c r="AV55" s="12" t="str">
        <f>IFERROR(VLOOKUP($A55,'Wilga K'!$L$3:$R$3,7,0),"")</f>
        <v/>
      </c>
      <c r="AW55" s="18"/>
      <c r="AX55" s="25">
        <f>MIN(COUNT(F55:S55)+MIN(COUNT(V55:AW55)/2,2),6)</f>
        <v>0.5</v>
      </c>
    </row>
    <row r="56" spans="1:50">
      <c r="A56">
        <v>573</v>
      </c>
      <c r="B56" s="21" t="str">
        <f>VLOOKUP($A56,id!$C:$H,6,0)</f>
        <v>Pogorzelska Aleksandra</v>
      </c>
      <c r="C56" s="21" t="str">
        <f>VLOOKUP($A56,id!$C:$H,4,0)</f>
        <v>TEAMNOWINKA</v>
      </c>
      <c r="D56" s="2">
        <f>IF(E55=E56,D55,ROW(B54))</f>
        <v>54</v>
      </c>
      <c r="E56" s="11">
        <f>LARGE(F56:U56,1)+LARGE(F56:U56,2)+IFERROR(LARGE(F56:U56,3),0)+IFERROR(LARGE(F56:U56,4),0)+IFERROR(LARGE(F56:U56,5),0)+IFERROR(LARGE(F56:U56,6),0)</f>
        <v>43.610914846112543</v>
      </c>
      <c r="F56" s="12"/>
      <c r="G56" s="12"/>
      <c r="H56" s="12" t="str">
        <f>IFERROR(VLOOKUP($A56,'H55 TR200 K'!$AT$3:$AZ$8,7,0),"")</f>
        <v/>
      </c>
      <c r="I56" s="12" t="str">
        <f>IFERROR(VLOOKUP($A56,'Dymno K'!$U$2:$AA$6,7,0),"")</f>
        <v/>
      </c>
      <c r="J56" s="12" t="str">
        <f>IFERROR(VLOOKUP($A56,'XIV RzK K'!$K$3:$Q$3,7,0),"")</f>
        <v/>
      </c>
      <c r="K56" s="12" t="str">
        <f>IFERROR(VLOOKUP($A56,'Tropy K'!$Q$4:$W$13,7,0),"")</f>
        <v/>
      </c>
      <c r="L56" s="12" t="str">
        <f>IFERROR(VLOOKUP($A56,'Grassor 300 K'!$CA$6:$CG$16,7,0),"")</f>
        <v/>
      </c>
      <c r="M56" s="12" t="str">
        <f>IFERROR(VLOOKUP($A56,'BO K'!$Q$2:$W$8,7,0),"")</f>
        <v/>
      </c>
      <c r="N56" s="12" t="str">
        <f>IFERROR(VLOOKUP($A56,'Konwalie K'!$M$3:$S$7,7,0),"")</f>
        <v/>
      </c>
      <c r="O56" s="12" t="str">
        <f>IFERROR(VLOOKUP($A56,'KoRnO K'!$AD$2:$AJ$13,7,0),"")</f>
        <v/>
      </c>
      <c r="P56" s="12" t="str">
        <f>IFERROR(VLOOKUP($A56,'XVI Szago K'!$K$3:$Q$8,7,0),"")</f>
        <v/>
      </c>
      <c r="Q56" s="12" t="str">
        <f>IFERROR(VLOOKUP($A56,'H56 TR200 K'!$AT$3:$AZ$11,7,0),"")</f>
        <v/>
      </c>
      <c r="R56" s="12" t="str">
        <f>IFERROR(VLOOKUP($A56,'Azymut K'!$AO$6:$AU$9,7,0),"")</f>
        <v/>
      </c>
      <c r="S56" s="12" t="str">
        <f>IFERROR(VLOOKUP($A56,'NM 200 K'!$AI$6:$AO$10,7,0),"")</f>
        <v/>
      </c>
      <c r="T56" s="10">
        <f>IFERROR(LARGE(V56:AW56,1),0)+IFERROR(LARGE(V56:AW56,2),0)</f>
        <v>43.610914846112543</v>
      </c>
      <c r="U56" s="10">
        <f>IFERROR(LARGE(V56:AW56,3),0)+IFERROR(LARGE(V56:AW56,4),0)</f>
        <v>0</v>
      </c>
      <c r="V56" s="12"/>
      <c r="W56" s="12"/>
      <c r="X56" s="12"/>
      <c r="Y56" s="12"/>
      <c r="Z56" s="12" t="str">
        <f>IFERROR(VLOOKUP($A56,'H55 TR100 K'!$AG$3:$AM$24,7,0),"")</f>
        <v/>
      </c>
      <c r="AA56" s="12" t="str">
        <f>IFERROR(VLOOKUP($A56,'Irokez K'!$EN$4:$ET$10,7,0),"")</f>
        <v/>
      </c>
      <c r="AB56" s="12" t="str">
        <f>IFERROR(VLOOKUP($A56,'BO Wielkopolska K'!$Q$2:$W$6,7,0),"")</f>
        <v/>
      </c>
      <c r="AC56" s="12" t="str">
        <f>IFERROR(VLOOKUP($A56,'RW TR200 K'!$K$2:$Q$2,7,0),"")</f>
        <v/>
      </c>
      <c r="AD56" s="12" t="str">
        <f>IFERROR(VLOOKUP($A56,'Liczyrzepa wiosna K'!$M$2:$S$4,7,0),"")</f>
        <v/>
      </c>
      <c r="AE56" s="12" t="str">
        <f>IFERROR(VLOOKUP($A56,'13 K'!$J$6:$P$10,7,0),"")</f>
        <v/>
      </c>
      <c r="AF56" s="17"/>
      <c r="AG56" s="12" t="str">
        <f>IFERROR(VLOOKUP($A56,'Celestynów K'!$H$2:$N$3,7,0),"")</f>
        <v/>
      </c>
      <c r="AH56" s="12" t="str">
        <f>IFERROR(VLOOKUP($A56,'Komorów K'!$H$2:$N$3,7,0),"")</f>
        <v/>
      </c>
      <c r="AI56" s="12" t="str">
        <f>IFERROR(VLOOKUP($A56,'ITOrient K'!$P$3:$V$5,7,0),"")</f>
        <v/>
      </c>
      <c r="AJ56" s="12" t="str">
        <f>IFERROR(VLOOKUP($A56,'ŚJatka K'!$P$3:$V$7,7,0),"")</f>
        <v/>
      </c>
      <c r="AK56" s="12" t="str">
        <f>IFERROR(VLOOKUP($A56,'Sudecka Wyrypa K'!$N$4:$T$6,7,0),"")</f>
        <v/>
      </c>
      <c r="AL56" s="12" t="str">
        <f>IFERROR(VLOOKUP($A56,'Abentojra K'!$I$3:$O$8,7,0),"")</f>
        <v/>
      </c>
      <c r="AM56" s="12" t="str">
        <f>IFERROR(VLOOKUP($A56,'Mordownik K'!$M$3:$S$9,7,0),"")</f>
        <v/>
      </c>
      <c r="AN56" s="53"/>
      <c r="AO56" s="17"/>
      <c r="AP56" s="12" t="str">
        <f>IFERROR(VLOOKUP($A56,'Jesienne 360 K'!$J$2:$P$3,7,0),"")</f>
        <v/>
      </c>
      <c r="AQ56" s="12" t="str">
        <f>IFERROR(VLOOKUP($A56,'Waligóra K'!$P$2:$V$11,7,0),"")</f>
        <v/>
      </c>
      <c r="AR56" s="12" t="str">
        <f>IFERROR(VLOOKUP($A56,'Jurajska Jatka K'!$L$3:$R$12,7,0),"")</f>
        <v/>
      </c>
      <c r="AS56" s="12">
        <f>IFERROR(VLOOKUP($A56,'H56 TR100 K'!$AI$3:$AO$29,7,0),"")</f>
        <v>43.610914846112543</v>
      </c>
      <c r="AT56" s="12" t="str">
        <f>IFERROR(VLOOKUP($A56,'Wawer K'!$H$2:$N$3,7,0),"")</f>
        <v/>
      </c>
      <c r="AU56" s="12" t="str">
        <f>IFERROR(VLOOKUP($A56,'Pazur K'!$AU$2:$BA$4,7,0),"")</f>
        <v/>
      </c>
      <c r="AV56" s="12" t="str">
        <f>IFERROR(VLOOKUP($A56,'Wilga K'!$L$3:$R$3,7,0),"")</f>
        <v/>
      </c>
      <c r="AW56" s="18"/>
      <c r="AX56" s="25">
        <f>MIN(COUNT(F56:S56)+MIN(COUNT(V56:AW56)/2,2),6)</f>
        <v>0.5</v>
      </c>
    </row>
    <row r="57" spans="1:50">
      <c r="A57">
        <v>161</v>
      </c>
      <c r="B57" s="21" t="str">
        <f>VLOOKUP($A57,id!$C:$H,6,0)</f>
        <v>Marcinkiewicz Alicja</v>
      </c>
      <c r="C57" s="21">
        <f>VLOOKUP($A57,id!$C:$H,4,0)</f>
        <v>0</v>
      </c>
      <c r="D57" s="2">
        <f>IF(E56=E57,D56,ROW(B55))</f>
        <v>55</v>
      </c>
      <c r="E57" s="11">
        <f>LARGE(F57:U57,1)+LARGE(F57:U57,2)+IFERROR(LARGE(F57:U57,3),0)+IFERROR(LARGE(F57:U57,4),0)+IFERROR(LARGE(F57:U57,5),0)+IFERROR(LARGE(F57:U57,6),0)</f>
        <v>42.957606348111284</v>
      </c>
      <c r="F57" s="12"/>
      <c r="G57" s="12"/>
      <c r="H57" s="12" t="str">
        <f>IFERROR(VLOOKUP($A57,'H55 TR200 K'!$AT$3:$AZ$8,7,0),"")</f>
        <v/>
      </c>
      <c r="I57" s="12" t="str">
        <f>IFERROR(VLOOKUP($A57,'Dymno K'!$U$2:$AA$6,7,0),"")</f>
        <v/>
      </c>
      <c r="J57" s="12" t="str">
        <f>IFERROR(VLOOKUP($A57,'XIV RzK K'!$K$3:$Q$3,7,0),"")</f>
        <v/>
      </c>
      <c r="K57" s="12" t="str">
        <f>IFERROR(VLOOKUP($A57,'Tropy K'!$Q$4:$W$13,7,0),"")</f>
        <v/>
      </c>
      <c r="L57" s="12" t="str">
        <f>IFERROR(VLOOKUP($A57,'Grassor 300 K'!$CA$6:$CG$16,7,0),"")</f>
        <v/>
      </c>
      <c r="M57" s="12" t="str">
        <f>IFERROR(VLOOKUP($A57,'BO K'!$Q$2:$W$8,7,0),"")</f>
        <v/>
      </c>
      <c r="N57" s="12" t="str">
        <f>IFERROR(VLOOKUP($A57,'Konwalie K'!$M$3:$S$7,7,0),"")</f>
        <v/>
      </c>
      <c r="O57" s="12" t="str">
        <f>IFERROR(VLOOKUP($A57,'KoRnO K'!$AD$2:$AJ$13,7,0),"")</f>
        <v/>
      </c>
      <c r="P57" s="12" t="str">
        <f>IFERROR(VLOOKUP($A57,'XVI Szago K'!$K$3:$Q$8,7,0),"")</f>
        <v/>
      </c>
      <c r="Q57" s="12" t="str">
        <f>IFERROR(VLOOKUP($A57,'H56 TR200 K'!$AT$3:$AZ$11,7,0),"")</f>
        <v/>
      </c>
      <c r="R57" s="12" t="str">
        <f>IFERROR(VLOOKUP($A57,'Azymut K'!$AO$6:$AU$9,7,0),"")</f>
        <v/>
      </c>
      <c r="S57" s="12" t="str">
        <f>IFERROR(VLOOKUP($A57,'NM 200 K'!$AI$6:$AO$10,7,0),"")</f>
        <v/>
      </c>
      <c r="T57" s="10">
        <f>IFERROR(LARGE(V57:AW57,1),0)+IFERROR(LARGE(V57:AW57,2),0)</f>
        <v>42.957606348111284</v>
      </c>
      <c r="U57" s="10">
        <f>IFERROR(LARGE(V57:AW57,3),0)+IFERROR(LARGE(V57:AW57,4),0)</f>
        <v>0</v>
      </c>
      <c r="V57" s="12"/>
      <c r="W57" s="12"/>
      <c r="X57" s="12"/>
      <c r="Y57" s="12"/>
      <c r="Z57" s="12">
        <f>IFERROR(VLOOKUP($A57,'H55 TR100 K'!$AG$3:$AM$24,7,0),"")</f>
        <v>29.398346001610189</v>
      </c>
      <c r="AA57" s="12" t="str">
        <f>IFERROR(VLOOKUP($A57,'Irokez K'!$EN$4:$ET$10,7,0),"")</f>
        <v/>
      </c>
      <c r="AB57" s="12" t="str">
        <f>IFERROR(VLOOKUP($A57,'BO Wielkopolska K'!$Q$2:$W$6,7,0),"")</f>
        <v/>
      </c>
      <c r="AC57" s="12" t="str">
        <f>IFERROR(VLOOKUP($A57,'RW TR200 K'!$K$2:$Q$2,7,0),"")</f>
        <v/>
      </c>
      <c r="AD57" s="12" t="str">
        <f>IFERROR(VLOOKUP($A57,'Liczyrzepa wiosna K'!$M$2:$S$4,7,0),"")</f>
        <v/>
      </c>
      <c r="AE57" s="12" t="str">
        <f>IFERROR(VLOOKUP($A57,'13 K'!$J$6:$P$10,7,0),"")</f>
        <v/>
      </c>
      <c r="AF57" s="17"/>
      <c r="AG57" s="12" t="str">
        <f>IFERROR(VLOOKUP($A57,'Celestynów K'!$H$2:$N$3,7,0),"")</f>
        <v/>
      </c>
      <c r="AH57" s="12" t="str">
        <f>IFERROR(VLOOKUP($A57,'Komorów K'!$H$2:$N$3,7,0),"")</f>
        <v/>
      </c>
      <c r="AI57" s="12" t="str">
        <f>IFERROR(VLOOKUP($A57,'ITOrient K'!$P$3:$V$5,7,0),"")</f>
        <v/>
      </c>
      <c r="AJ57" s="12" t="str">
        <f>IFERROR(VLOOKUP($A57,'ŚJatka K'!$P$3:$V$7,7,0),"")</f>
        <v/>
      </c>
      <c r="AK57" s="12" t="str">
        <f>IFERROR(VLOOKUP($A57,'Sudecka Wyrypa K'!$N$4:$T$6,7,0),"")</f>
        <v/>
      </c>
      <c r="AL57" s="12" t="str">
        <f>IFERROR(VLOOKUP($A57,'Abentojra K'!$I$3:$O$8,7,0),"")</f>
        <v/>
      </c>
      <c r="AM57" s="12" t="str">
        <f>IFERROR(VLOOKUP($A57,'Mordownik K'!$M$3:$S$9,7,0),"")</f>
        <v/>
      </c>
      <c r="AN57" s="53"/>
      <c r="AO57" s="17"/>
      <c r="AP57" s="12" t="str">
        <f>IFERROR(VLOOKUP($A57,'Jesienne 360 K'!$J$2:$P$3,7,0),"")</f>
        <v/>
      </c>
      <c r="AQ57" s="12" t="str">
        <f>IFERROR(VLOOKUP($A57,'Waligóra K'!$P$2:$V$11,7,0),"")</f>
        <v/>
      </c>
      <c r="AR57" s="12" t="str">
        <f>IFERROR(VLOOKUP($A57,'Jurajska Jatka K'!$L$3:$R$12,7,0),"")</f>
        <v/>
      </c>
      <c r="AS57" s="12">
        <f>IFERROR(VLOOKUP($A57,'H56 TR100 K'!$AI$3:$AO$29,7,0),"")</f>
        <v>13.559260346501098</v>
      </c>
      <c r="AT57" s="12" t="str">
        <f>IFERROR(VLOOKUP($A57,'Wawer K'!$H$2:$N$3,7,0),"")</f>
        <v/>
      </c>
      <c r="AU57" s="12" t="str">
        <f>IFERROR(VLOOKUP($A57,'Pazur K'!$AU$2:$BA$4,7,0),"")</f>
        <v/>
      </c>
      <c r="AV57" s="12" t="str">
        <f>IFERROR(VLOOKUP($A57,'Wilga K'!$L$3:$R$3,7,0),"")</f>
        <v/>
      </c>
      <c r="AW57" s="18"/>
      <c r="AX57" s="25">
        <f>MIN(COUNT(F57:S57)+MIN(COUNT(V57:AW57)/2,2),6)</f>
        <v>1</v>
      </c>
    </row>
    <row r="58" spans="1:50">
      <c r="A58">
        <v>574</v>
      </c>
      <c r="B58" s="21" t="str">
        <f>VLOOKUP($A58,id!$C:$H,6,0)</f>
        <v>Kacprzyk Agnieszka</v>
      </c>
      <c r="C58" s="21" t="str">
        <f>VLOOKUP($A58,id!$C:$H,4,0)</f>
        <v>Caramel Fox</v>
      </c>
      <c r="D58" s="2">
        <f>IF(E57=E58,D57,ROW(B56))</f>
        <v>56</v>
      </c>
      <c r="E58" s="11">
        <f>LARGE(F58:U58,1)+LARGE(F58:U58,2)+IFERROR(LARGE(F58:U58,3),0)+IFERROR(LARGE(F58:U58,4),0)+IFERROR(LARGE(F58:U58,5),0)+IFERROR(LARGE(F58:U58,6),0)</f>
        <v>42.628781162467455</v>
      </c>
      <c r="F58" s="12"/>
      <c r="G58" s="12"/>
      <c r="H58" s="12" t="str">
        <f>IFERROR(VLOOKUP($A58,'H55 TR200 K'!$AT$3:$AZ$8,7,0),"")</f>
        <v/>
      </c>
      <c r="I58" s="12" t="str">
        <f>IFERROR(VLOOKUP($A58,'Dymno K'!$U$2:$AA$6,7,0),"")</f>
        <v/>
      </c>
      <c r="J58" s="12" t="str">
        <f>IFERROR(VLOOKUP($A58,'XIV RzK K'!$K$3:$Q$3,7,0),"")</f>
        <v/>
      </c>
      <c r="K58" s="12" t="str">
        <f>IFERROR(VLOOKUP($A58,'Tropy K'!$Q$4:$W$13,7,0),"")</f>
        <v/>
      </c>
      <c r="L58" s="12" t="str">
        <f>IFERROR(VLOOKUP($A58,'Grassor 300 K'!$CA$6:$CG$16,7,0),"")</f>
        <v/>
      </c>
      <c r="M58" s="12" t="str">
        <f>IFERROR(VLOOKUP($A58,'BO K'!$Q$2:$W$8,7,0),"")</f>
        <v/>
      </c>
      <c r="N58" s="12" t="str">
        <f>IFERROR(VLOOKUP($A58,'Konwalie K'!$M$3:$S$7,7,0),"")</f>
        <v/>
      </c>
      <c r="O58" s="12" t="str">
        <f>IFERROR(VLOOKUP($A58,'KoRnO K'!$AD$2:$AJ$13,7,0),"")</f>
        <v/>
      </c>
      <c r="P58" s="12" t="str">
        <f>IFERROR(VLOOKUP($A58,'XVI Szago K'!$K$3:$Q$8,7,0),"")</f>
        <v/>
      </c>
      <c r="Q58" s="12" t="str">
        <f>IFERROR(VLOOKUP($A58,'H56 TR200 K'!$AT$3:$AZ$11,7,0),"")</f>
        <v/>
      </c>
      <c r="R58" s="12" t="str">
        <f>IFERROR(VLOOKUP($A58,'Azymut K'!$AO$6:$AU$9,7,0),"")</f>
        <v/>
      </c>
      <c r="S58" s="12" t="str">
        <f>IFERROR(VLOOKUP($A58,'NM 200 K'!$AI$6:$AO$10,7,0),"")</f>
        <v/>
      </c>
      <c r="T58" s="10">
        <f>IFERROR(LARGE(V58:AW58,1),0)+IFERROR(LARGE(V58:AW58,2),0)</f>
        <v>42.628781162467455</v>
      </c>
      <c r="U58" s="10">
        <f>IFERROR(LARGE(V58:AW58,3),0)+IFERROR(LARGE(V58:AW58,4),0)</f>
        <v>0</v>
      </c>
      <c r="V58" s="12"/>
      <c r="W58" s="12"/>
      <c r="X58" s="12"/>
      <c r="Y58" s="12"/>
      <c r="Z58" s="12" t="str">
        <f>IFERROR(VLOOKUP($A58,'H55 TR100 K'!$AG$3:$AM$24,7,0),"")</f>
        <v/>
      </c>
      <c r="AA58" s="12" t="str">
        <f>IFERROR(VLOOKUP($A58,'Irokez K'!$EN$4:$ET$10,7,0),"")</f>
        <v/>
      </c>
      <c r="AB58" s="12" t="str">
        <f>IFERROR(VLOOKUP($A58,'BO Wielkopolska K'!$Q$2:$W$6,7,0),"")</f>
        <v/>
      </c>
      <c r="AC58" s="12" t="str">
        <f>IFERROR(VLOOKUP($A58,'RW TR200 K'!$K$2:$Q$2,7,0),"")</f>
        <v/>
      </c>
      <c r="AD58" s="12" t="str">
        <f>IFERROR(VLOOKUP($A58,'Liczyrzepa wiosna K'!$M$2:$S$4,7,0),"")</f>
        <v/>
      </c>
      <c r="AE58" s="12" t="str">
        <f>IFERROR(VLOOKUP($A58,'13 K'!$J$6:$P$10,7,0),"")</f>
        <v/>
      </c>
      <c r="AF58" s="17"/>
      <c r="AG58" s="12" t="str">
        <f>IFERROR(VLOOKUP($A58,'Celestynów K'!$H$2:$N$3,7,0),"")</f>
        <v/>
      </c>
      <c r="AH58" s="12" t="str">
        <f>IFERROR(VLOOKUP($A58,'Komorów K'!$H$2:$N$3,7,0),"")</f>
        <v/>
      </c>
      <c r="AI58" s="12" t="str">
        <f>IFERROR(VLOOKUP($A58,'ITOrient K'!$P$3:$V$5,7,0),"")</f>
        <v/>
      </c>
      <c r="AJ58" s="12" t="str">
        <f>IFERROR(VLOOKUP($A58,'ŚJatka K'!$P$3:$V$7,7,0),"")</f>
        <v/>
      </c>
      <c r="AK58" s="12" t="str">
        <f>IFERROR(VLOOKUP($A58,'Sudecka Wyrypa K'!$N$4:$T$6,7,0),"")</f>
        <v/>
      </c>
      <c r="AL58" s="12" t="str">
        <f>IFERROR(VLOOKUP($A58,'Abentojra K'!$I$3:$O$8,7,0),"")</f>
        <v/>
      </c>
      <c r="AM58" s="12" t="str">
        <f>IFERROR(VLOOKUP($A58,'Mordownik K'!$M$3:$S$9,7,0),"")</f>
        <v/>
      </c>
      <c r="AN58" s="53"/>
      <c r="AO58" s="17"/>
      <c r="AP58" s="12" t="str">
        <f>IFERROR(VLOOKUP($A58,'Jesienne 360 K'!$J$2:$P$3,7,0),"")</f>
        <v/>
      </c>
      <c r="AQ58" s="12" t="str">
        <f>IFERROR(VLOOKUP($A58,'Waligóra K'!$P$2:$V$11,7,0),"")</f>
        <v/>
      </c>
      <c r="AR58" s="12" t="str">
        <f>IFERROR(VLOOKUP($A58,'Jurajska Jatka K'!$L$3:$R$12,7,0),"")</f>
        <v/>
      </c>
      <c r="AS58" s="12">
        <f>IFERROR(VLOOKUP($A58,'H56 TR100 K'!$AI$3:$AO$29,7,0),"")</f>
        <v>42.628781162467455</v>
      </c>
      <c r="AT58" s="12" t="str">
        <f>IFERROR(VLOOKUP($A58,'Wawer K'!$H$2:$N$3,7,0),"")</f>
        <v/>
      </c>
      <c r="AU58" s="12" t="str">
        <f>IFERROR(VLOOKUP($A58,'Pazur K'!$AU$2:$BA$4,7,0),"")</f>
        <v/>
      </c>
      <c r="AV58" s="12" t="str">
        <f>IFERROR(VLOOKUP($A58,'Wilga K'!$L$3:$R$3,7,0),"")</f>
        <v/>
      </c>
      <c r="AW58" s="18"/>
      <c r="AX58" s="25">
        <f>MIN(COUNT(F58:S58)+MIN(COUNT(V58:AW58)/2,2),6)</f>
        <v>0.5</v>
      </c>
    </row>
    <row r="59" spans="1:50">
      <c r="A59">
        <v>155</v>
      </c>
      <c r="B59" s="21" t="str">
        <f>VLOOKUP($A59,id!$C:$H,6,0)</f>
        <v>Klucznik Kasia</v>
      </c>
      <c r="C59" s="21" t="str">
        <f>VLOOKUP($A59,id!$C:$H,4,0)</f>
        <v>Masterlease Sport Team</v>
      </c>
      <c r="D59" s="2">
        <f>IF(E58=E59,D58,ROW(B57))</f>
        <v>57</v>
      </c>
      <c r="E59" s="11">
        <f>LARGE(F59:U59,1)+LARGE(F59:U59,2)+IFERROR(LARGE(F59:U59,3),0)+IFERROR(LARGE(F59:U59,4),0)+IFERROR(LARGE(F59:U59,5),0)+IFERROR(LARGE(F59:U59,6),0)</f>
        <v>41.622888971301428</v>
      </c>
      <c r="F59" s="12"/>
      <c r="G59" s="12"/>
      <c r="H59" s="12" t="str">
        <f>IFERROR(VLOOKUP($A59,'H55 TR200 K'!$AT$3:$AZ$8,7,0),"")</f>
        <v/>
      </c>
      <c r="I59" s="12" t="str">
        <f>IFERROR(VLOOKUP($A59,'Dymno K'!$U$2:$AA$6,7,0),"")</f>
        <v/>
      </c>
      <c r="J59" s="12" t="str">
        <f>IFERROR(VLOOKUP($A59,'XIV RzK K'!$K$3:$Q$3,7,0),"")</f>
        <v/>
      </c>
      <c r="K59" s="12" t="str">
        <f>IFERROR(VLOOKUP($A59,'Tropy K'!$Q$4:$W$13,7,0),"")</f>
        <v/>
      </c>
      <c r="L59" s="12" t="str">
        <f>IFERROR(VLOOKUP($A59,'Grassor 300 K'!$CA$6:$CG$16,7,0),"")</f>
        <v/>
      </c>
      <c r="M59" s="12" t="str">
        <f>IFERROR(VLOOKUP($A59,'BO K'!$Q$2:$W$8,7,0),"")</f>
        <v/>
      </c>
      <c r="N59" s="12" t="str">
        <f>IFERROR(VLOOKUP($A59,'Konwalie K'!$M$3:$S$7,7,0),"")</f>
        <v/>
      </c>
      <c r="O59" s="12" t="str">
        <f>IFERROR(VLOOKUP($A59,'KoRnO K'!$AD$2:$AJ$13,7,0),"")</f>
        <v/>
      </c>
      <c r="P59" s="12" t="str">
        <f>IFERROR(VLOOKUP($A59,'XVI Szago K'!$K$3:$Q$8,7,0),"")</f>
        <v/>
      </c>
      <c r="Q59" s="12" t="str">
        <f>IFERROR(VLOOKUP($A59,'H56 TR200 K'!$AT$3:$AZ$11,7,0),"")</f>
        <v/>
      </c>
      <c r="R59" s="12" t="str">
        <f>IFERROR(VLOOKUP($A59,'Azymut K'!$AO$6:$AU$9,7,0),"")</f>
        <v/>
      </c>
      <c r="S59" s="12" t="str">
        <f>IFERROR(VLOOKUP($A59,'NM 200 K'!$AI$6:$AO$10,7,0),"")</f>
        <v/>
      </c>
      <c r="T59" s="10">
        <f>IFERROR(LARGE(V59:AW59,1),0)+IFERROR(LARGE(V59:AW59,2),0)</f>
        <v>41.622888971301428</v>
      </c>
      <c r="U59" s="10">
        <f>IFERROR(LARGE(V59:AW59,3),0)+IFERROR(LARGE(V59:AW59,4),0)</f>
        <v>0</v>
      </c>
      <c r="V59" s="12"/>
      <c r="W59" s="12"/>
      <c r="X59" s="12"/>
      <c r="Y59" s="12"/>
      <c r="Z59" s="12">
        <f>IFERROR(VLOOKUP($A59,'H55 TR100 K'!$AG$3:$AM$24,7,0),"")</f>
        <v>41.622888971301428</v>
      </c>
      <c r="AA59" s="12" t="str">
        <f>IFERROR(VLOOKUP($A59,'Irokez K'!$EN$4:$ET$10,7,0),"")</f>
        <v/>
      </c>
      <c r="AB59" s="12" t="str">
        <f>IFERROR(VLOOKUP($A59,'BO Wielkopolska K'!$Q$2:$W$6,7,0),"")</f>
        <v/>
      </c>
      <c r="AC59" s="12" t="str">
        <f>IFERROR(VLOOKUP($A59,'RW TR200 K'!$K$2:$Q$2,7,0),"")</f>
        <v/>
      </c>
      <c r="AD59" s="12" t="str">
        <f>IFERROR(VLOOKUP($A59,'Liczyrzepa wiosna K'!$M$2:$S$4,7,0),"")</f>
        <v/>
      </c>
      <c r="AE59" s="12" t="str">
        <f>IFERROR(VLOOKUP($A59,'13 K'!$J$6:$P$10,7,0),"")</f>
        <v/>
      </c>
      <c r="AF59" s="17"/>
      <c r="AG59" s="12" t="str">
        <f>IFERROR(VLOOKUP($A59,'Celestynów K'!$H$2:$N$3,7,0),"")</f>
        <v/>
      </c>
      <c r="AH59" s="12" t="str">
        <f>IFERROR(VLOOKUP($A59,'Komorów K'!$H$2:$N$3,7,0),"")</f>
        <v/>
      </c>
      <c r="AI59" s="12" t="str">
        <f>IFERROR(VLOOKUP($A59,'ITOrient K'!$P$3:$V$5,7,0),"")</f>
        <v/>
      </c>
      <c r="AJ59" s="12" t="str">
        <f>IFERROR(VLOOKUP($A59,'ŚJatka K'!$P$3:$V$7,7,0),"")</f>
        <v/>
      </c>
      <c r="AK59" s="12" t="str">
        <f>IFERROR(VLOOKUP($A59,'Sudecka Wyrypa K'!$N$4:$T$6,7,0),"")</f>
        <v/>
      </c>
      <c r="AL59" s="12" t="str">
        <f>IFERROR(VLOOKUP($A59,'Abentojra K'!$I$3:$O$8,7,0),"")</f>
        <v/>
      </c>
      <c r="AM59" s="12" t="str">
        <f>IFERROR(VLOOKUP($A59,'Mordownik K'!$M$3:$S$9,7,0),"")</f>
        <v/>
      </c>
      <c r="AN59" s="53"/>
      <c r="AO59" s="17"/>
      <c r="AP59" s="12" t="str">
        <f>IFERROR(VLOOKUP($A59,'Jesienne 360 K'!$J$2:$P$3,7,0),"")</f>
        <v/>
      </c>
      <c r="AQ59" s="12" t="str">
        <f>IFERROR(VLOOKUP($A59,'Waligóra K'!$P$2:$V$11,7,0),"")</f>
        <v/>
      </c>
      <c r="AR59" s="12" t="str">
        <f>IFERROR(VLOOKUP($A59,'Jurajska Jatka K'!$L$3:$R$12,7,0),"")</f>
        <v/>
      </c>
      <c r="AS59" s="12" t="str">
        <f>IFERROR(VLOOKUP($A59,'H56 TR100 K'!$AI$3:$AO$29,7,0),"")</f>
        <v/>
      </c>
      <c r="AT59" s="12" t="str">
        <f>IFERROR(VLOOKUP($A59,'Wawer K'!$H$2:$N$3,7,0),"")</f>
        <v/>
      </c>
      <c r="AU59" s="12" t="str">
        <f>IFERROR(VLOOKUP($A59,'Pazur K'!$AU$2:$BA$4,7,0),"")</f>
        <v/>
      </c>
      <c r="AV59" s="12" t="str">
        <f>IFERROR(VLOOKUP($A59,'Wilga K'!$L$3:$R$3,7,0),"")</f>
        <v/>
      </c>
      <c r="AW59" s="18"/>
      <c r="AX59" s="25">
        <f>MIN(COUNT(F59:S59)+MIN(COUNT(V59:AW59)/2,2),6)</f>
        <v>0.5</v>
      </c>
    </row>
    <row r="60" spans="1:50">
      <c r="A60">
        <v>575</v>
      </c>
      <c r="B60" s="21" t="str">
        <f>VLOOKUP($A60,id!$C:$H,6,0)</f>
        <v>Kolka Katarzyna , Dorota</v>
      </c>
      <c r="C60" s="21" t="str">
        <f>VLOOKUP($A60,id!$C:$H,4,0)</f>
        <v>Rowerem przez życie</v>
      </c>
      <c r="D60" s="2">
        <f>IF(E59=E60,D59,ROW(B58))</f>
        <v>58</v>
      </c>
      <c r="E60" s="11">
        <f>LARGE(F60:U60,1)+LARGE(F60:U60,2)+IFERROR(LARGE(F60:U60,3),0)+IFERROR(LARGE(F60:U60,4),0)+IFERROR(LARGE(F60:U60,5),0)+IFERROR(LARGE(F60:U60,6),0)</f>
        <v>41.506971131876206</v>
      </c>
      <c r="F60" s="12"/>
      <c r="G60" s="12"/>
      <c r="H60" s="12" t="str">
        <f>IFERROR(VLOOKUP($A60,'H55 TR200 K'!$AT$3:$AZ$8,7,0),"")</f>
        <v/>
      </c>
      <c r="I60" s="12" t="str">
        <f>IFERROR(VLOOKUP($A60,'Dymno K'!$U$2:$AA$6,7,0),"")</f>
        <v/>
      </c>
      <c r="J60" s="12" t="str">
        <f>IFERROR(VLOOKUP($A60,'XIV RzK K'!$K$3:$Q$3,7,0),"")</f>
        <v/>
      </c>
      <c r="K60" s="12" t="str">
        <f>IFERROR(VLOOKUP($A60,'Tropy K'!$Q$4:$W$13,7,0),"")</f>
        <v/>
      </c>
      <c r="L60" s="12" t="str">
        <f>IFERROR(VLOOKUP($A60,'Grassor 300 K'!$CA$6:$CG$16,7,0),"")</f>
        <v/>
      </c>
      <c r="M60" s="12" t="str">
        <f>IFERROR(VLOOKUP($A60,'BO K'!$Q$2:$W$8,7,0),"")</f>
        <v/>
      </c>
      <c r="N60" s="12" t="str">
        <f>IFERROR(VLOOKUP($A60,'Konwalie K'!$M$3:$S$7,7,0),"")</f>
        <v/>
      </c>
      <c r="O60" s="12" t="str">
        <f>IFERROR(VLOOKUP($A60,'KoRnO K'!$AD$2:$AJ$13,7,0),"")</f>
        <v/>
      </c>
      <c r="P60" s="12" t="str">
        <f>IFERROR(VLOOKUP($A60,'XVI Szago K'!$K$3:$Q$8,7,0),"")</f>
        <v/>
      </c>
      <c r="Q60" s="12" t="str">
        <f>IFERROR(VLOOKUP($A60,'H56 TR200 K'!$AT$3:$AZ$11,7,0),"")</f>
        <v/>
      </c>
      <c r="R60" s="12" t="str">
        <f>IFERROR(VLOOKUP($A60,'Azymut K'!$AO$6:$AU$9,7,0),"")</f>
        <v/>
      </c>
      <c r="S60" s="12" t="str">
        <f>IFERROR(VLOOKUP($A60,'NM 200 K'!$AI$6:$AO$10,7,0),"")</f>
        <v/>
      </c>
      <c r="T60" s="10">
        <f>IFERROR(LARGE(V60:AW60,1),0)+IFERROR(LARGE(V60:AW60,2),0)</f>
        <v>41.506971131876206</v>
      </c>
      <c r="U60" s="10">
        <f>IFERROR(LARGE(V60:AW60,3),0)+IFERROR(LARGE(V60:AW60,4),0)</f>
        <v>0</v>
      </c>
      <c r="V60" s="12"/>
      <c r="W60" s="12"/>
      <c r="X60" s="12"/>
      <c r="Y60" s="12"/>
      <c r="Z60" s="12" t="str">
        <f>IFERROR(VLOOKUP($A60,'H55 TR100 K'!$AG$3:$AM$24,7,0),"")</f>
        <v/>
      </c>
      <c r="AA60" s="12" t="str">
        <f>IFERROR(VLOOKUP($A60,'Irokez K'!$EN$4:$ET$10,7,0),"")</f>
        <v/>
      </c>
      <c r="AB60" s="12" t="str">
        <f>IFERROR(VLOOKUP($A60,'BO Wielkopolska K'!$Q$2:$W$6,7,0),"")</f>
        <v/>
      </c>
      <c r="AC60" s="12" t="str">
        <f>IFERROR(VLOOKUP($A60,'RW TR200 K'!$K$2:$Q$2,7,0),"")</f>
        <v/>
      </c>
      <c r="AD60" s="12" t="str">
        <f>IFERROR(VLOOKUP($A60,'Liczyrzepa wiosna K'!$M$2:$S$4,7,0),"")</f>
        <v/>
      </c>
      <c r="AE60" s="12" t="str">
        <f>IFERROR(VLOOKUP($A60,'13 K'!$J$6:$P$10,7,0),"")</f>
        <v/>
      </c>
      <c r="AF60" s="17"/>
      <c r="AG60" s="12" t="str">
        <f>IFERROR(VLOOKUP($A60,'Celestynów K'!$H$2:$N$3,7,0),"")</f>
        <v/>
      </c>
      <c r="AH60" s="12" t="str">
        <f>IFERROR(VLOOKUP($A60,'Komorów K'!$H$2:$N$3,7,0),"")</f>
        <v/>
      </c>
      <c r="AI60" s="12" t="str">
        <f>IFERROR(VLOOKUP($A60,'ITOrient K'!$P$3:$V$5,7,0),"")</f>
        <v/>
      </c>
      <c r="AJ60" s="12" t="str">
        <f>IFERROR(VLOOKUP($A60,'ŚJatka K'!$P$3:$V$7,7,0),"")</f>
        <v/>
      </c>
      <c r="AK60" s="12" t="str">
        <f>IFERROR(VLOOKUP($A60,'Sudecka Wyrypa K'!$N$4:$T$6,7,0),"")</f>
        <v/>
      </c>
      <c r="AL60" s="12" t="str">
        <f>IFERROR(VLOOKUP($A60,'Abentojra K'!$I$3:$O$8,7,0),"")</f>
        <v/>
      </c>
      <c r="AM60" s="12" t="str">
        <f>IFERROR(VLOOKUP($A60,'Mordownik K'!$M$3:$S$9,7,0),"")</f>
        <v/>
      </c>
      <c r="AN60" s="53"/>
      <c r="AO60" s="17"/>
      <c r="AP60" s="12" t="str">
        <f>IFERROR(VLOOKUP($A60,'Jesienne 360 K'!$J$2:$P$3,7,0),"")</f>
        <v/>
      </c>
      <c r="AQ60" s="12" t="str">
        <f>IFERROR(VLOOKUP($A60,'Waligóra K'!$P$2:$V$11,7,0),"")</f>
        <v/>
      </c>
      <c r="AR60" s="12" t="str">
        <f>IFERROR(VLOOKUP($A60,'Jurajska Jatka K'!$L$3:$R$12,7,0),"")</f>
        <v/>
      </c>
      <c r="AS60" s="12">
        <f>IFERROR(VLOOKUP($A60,'H56 TR100 K'!$AI$3:$AO$29,7,0),"")</f>
        <v>41.506971131876206</v>
      </c>
      <c r="AT60" s="12" t="str">
        <f>IFERROR(VLOOKUP($A60,'Wawer K'!$H$2:$N$3,7,0),"")</f>
        <v/>
      </c>
      <c r="AU60" s="12" t="str">
        <f>IFERROR(VLOOKUP($A60,'Pazur K'!$AU$2:$BA$4,7,0),"")</f>
        <v/>
      </c>
      <c r="AV60" s="12" t="str">
        <f>IFERROR(VLOOKUP($A60,'Wilga K'!$L$3:$R$3,7,0),"")</f>
        <v/>
      </c>
      <c r="AW60" s="18"/>
      <c r="AX60" s="25">
        <f>MIN(COUNT(F60:S60)+MIN(COUNT(V60:AW60)/2,2),6)</f>
        <v>0.5</v>
      </c>
    </row>
    <row r="61" spans="1:50">
      <c r="A61">
        <v>384</v>
      </c>
      <c r="B61" s="21" t="str">
        <f>VLOOKUP($A61,id!$C:$H,6,0)</f>
        <v>Wojciechowska Katarzyna</v>
      </c>
      <c r="C61" s="21" t="str">
        <f>VLOOKUP($A61,id!$C:$H,4,0)</f>
        <v>SDM</v>
      </c>
      <c r="D61" s="2">
        <f>IF(E60=E61,D60,ROW(B59))</f>
        <v>59</v>
      </c>
      <c r="E61" s="11">
        <f>LARGE(F61:U61,1)+LARGE(F61:U61,2)+IFERROR(LARGE(F61:U61,3),0)+IFERROR(LARGE(F61:U61,4),0)+IFERROR(LARGE(F61:U61,5),0)+IFERROR(LARGE(F61:U61,6),0)</f>
        <v>41.135847793571607</v>
      </c>
      <c r="F61" s="12"/>
      <c r="G61" s="12"/>
      <c r="H61" s="12"/>
      <c r="I61" s="12" t="str">
        <f>IFERROR(VLOOKUP($A61,'Dymno K'!$U$2:$AA$6,7,0),"")</f>
        <v/>
      </c>
      <c r="J61" s="12" t="str">
        <f>IFERROR(VLOOKUP($A61,'XIV RzK K'!$K$3:$Q$3,7,0),"")</f>
        <v/>
      </c>
      <c r="K61" s="12" t="str">
        <f>IFERROR(VLOOKUP($A61,'Tropy K'!$Q$4:$W$13,7,0),"")</f>
        <v/>
      </c>
      <c r="L61" s="12" t="str">
        <f>IFERROR(VLOOKUP($A61,'Grassor 300 K'!$CA$6:$CG$16,7,0),"")</f>
        <v/>
      </c>
      <c r="M61" s="12" t="str">
        <f>IFERROR(VLOOKUP($A61,'BO K'!$Q$2:$W$8,7,0),"")</f>
        <v/>
      </c>
      <c r="N61" s="12" t="str">
        <f>IFERROR(VLOOKUP($A61,'Konwalie K'!$M$3:$S$7,7,0),"")</f>
        <v/>
      </c>
      <c r="O61" s="12" t="str">
        <f>IFERROR(VLOOKUP($A61,'KoRnO K'!$AD$2:$AJ$13,7,0),"")</f>
        <v/>
      </c>
      <c r="P61" s="12" t="str">
        <f>IFERROR(VLOOKUP($A61,'XVI Szago K'!$K$3:$Q$8,7,0),"")</f>
        <v/>
      </c>
      <c r="Q61" s="12" t="str">
        <f>IFERROR(VLOOKUP($A61,'H56 TR200 K'!$AT$3:$AZ$11,7,0),"")</f>
        <v/>
      </c>
      <c r="R61" s="12" t="str">
        <f>IFERROR(VLOOKUP($A61,'Azymut K'!$AO$6:$AU$9,7,0),"")</f>
        <v/>
      </c>
      <c r="S61" s="12" t="str">
        <f>IFERROR(VLOOKUP($A61,'NM 200 K'!$AI$6:$AO$10,7,0),"")</f>
        <v/>
      </c>
      <c r="T61" s="10">
        <f>IFERROR(LARGE(V61:AW61,1),0)+IFERROR(LARGE(V61:AW61,2),0)</f>
        <v>41.135847793571607</v>
      </c>
      <c r="U61" s="10">
        <f>IFERROR(LARGE(V61:AW61,3),0)+IFERROR(LARGE(V61:AW61,4),0)</f>
        <v>0</v>
      </c>
      <c r="V61" s="12"/>
      <c r="W61" s="12"/>
      <c r="X61" s="12"/>
      <c r="Y61" s="12"/>
      <c r="Z61" s="12"/>
      <c r="AA61" s="12"/>
      <c r="AB61" s="12">
        <f>IFERROR(VLOOKUP($A61,'BO Wielkopolska K'!$Q$2:$W$6,7,0),"")</f>
        <v>41.135847793571607</v>
      </c>
      <c r="AC61" s="12" t="str">
        <f>IFERROR(VLOOKUP($A61,'RW TR200 K'!$K$2:$Q$2,7,0),"")</f>
        <v/>
      </c>
      <c r="AD61" s="12" t="str">
        <f>IFERROR(VLOOKUP($A61,'Liczyrzepa wiosna K'!$M$2:$S$4,7,0),"")</f>
        <v/>
      </c>
      <c r="AE61" s="12" t="str">
        <f>IFERROR(VLOOKUP($A61,'13 K'!$J$6:$P$10,7,0),"")</f>
        <v/>
      </c>
      <c r="AF61" s="17"/>
      <c r="AG61" s="12" t="str">
        <f>IFERROR(VLOOKUP($A61,'Celestynów K'!$H$2:$N$3,7,0),"")</f>
        <v/>
      </c>
      <c r="AH61" s="12" t="str">
        <f>IFERROR(VLOOKUP($A61,'Komorów K'!$H$2:$N$3,7,0),"")</f>
        <v/>
      </c>
      <c r="AI61" s="12" t="str">
        <f>IFERROR(VLOOKUP($A61,'ITOrient K'!$P$3:$V$5,7,0),"")</f>
        <v/>
      </c>
      <c r="AJ61" s="12" t="str">
        <f>IFERROR(VLOOKUP($A61,'ŚJatka K'!$P$3:$V$7,7,0),"")</f>
        <v/>
      </c>
      <c r="AK61" s="12" t="str">
        <f>IFERROR(VLOOKUP($A61,'Sudecka Wyrypa K'!$N$4:$T$6,7,0),"")</f>
        <v/>
      </c>
      <c r="AL61" s="12" t="str">
        <f>IFERROR(VLOOKUP($A61,'Abentojra K'!$I$3:$O$8,7,0),"")</f>
        <v/>
      </c>
      <c r="AM61" s="12" t="str">
        <f>IFERROR(VLOOKUP($A61,'Mordownik K'!$M$3:$S$9,7,0),"")</f>
        <v/>
      </c>
      <c r="AN61" s="53"/>
      <c r="AO61" s="17"/>
      <c r="AP61" s="12" t="str">
        <f>IFERROR(VLOOKUP($A61,'Jesienne 360 K'!$J$2:$P$3,7,0),"")</f>
        <v/>
      </c>
      <c r="AQ61" s="12" t="str">
        <f>IFERROR(VLOOKUP($A61,'Waligóra K'!$P$2:$V$11,7,0),"")</f>
        <v/>
      </c>
      <c r="AR61" s="12" t="str">
        <f>IFERROR(VLOOKUP($A61,'Jurajska Jatka K'!$L$3:$R$12,7,0),"")</f>
        <v/>
      </c>
      <c r="AS61" s="12" t="str">
        <f>IFERROR(VLOOKUP($A61,'H56 TR100 K'!$AI$3:$AO$29,7,0),"")</f>
        <v/>
      </c>
      <c r="AT61" s="12" t="str">
        <f>IFERROR(VLOOKUP($A61,'Wawer K'!$H$2:$N$3,7,0),"")</f>
        <v/>
      </c>
      <c r="AU61" s="12" t="str">
        <f>IFERROR(VLOOKUP($A61,'Pazur K'!$AU$2:$BA$4,7,0),"")</f>
        <v/>
      </c>
      <c r="AV61" s="12" t="str">
        <f>IFERROR(VLOOKUP($A61,'Wilga K'!$L$3:$R$3,7,0),"")</f>
        <v/>
      </c>
      <c r="AW61" s="18"/>
      <c r="AX61" s="25">
        <f>MIN(COUNT(F61:S61)+MIN(COUNT(V61:AW61)/2,2),6)</f>
        <v>0.5</v>
      </c>
    </row>
    <row r="62" spans="1:50">
      <c r="A62">
        <v>576</v>
      </c>
      <c r="B62" s="21" t="str">
        <f>VLOOKUP($A62,id!$C:$H,6,0)</f>
        <v>Babich Anna</v>
      </c>
      <c r="C62" s="21" t="str">
        <f>VLOOKUP($A62,id!$C:$H,4,0)</f>
        <v>AM AM Team</v>
      </c>
      <c r="D62" s="2">
        <f>IF(E61=E62,D61,ROW(B60))</f>
        <v>60</v>
      </c>
      <c r="E62" s="11">
        <f>LARGE(F62:U62,1)+LARGE(F62:U62,2)+IFERROR(LARGE(F62:U62,3),0)+IFERROR(LARGE(F62:U62,4),0)+IFERROR(LARGE(F62:U62,5),0)+IFERROR(LARGE(F62:U62,6),0)</f>
        <v>40.526681150406141</v>
      </c>
      <c r="F62" s="12"/>
      <c r="G62" s="12"/>
      <c r="H62" s="12" t="str">
        <f>IFERROR(VLOOKUP($A62,'H55 TR200 K'!$AT$3:$AZ$8,7,0),"")</f>
        <v/>
      </c>
      <c r="I62" s="12" t="str">
        <f>IFERROR(VLOOKUP($A62,'Dymno K'!$U$2:$AA$6,7,0),"")</f>
        <v/>
      </c>
      <c r="J62" s="12" t="str">
        <f>IFERROR(VLOOKUP($A62,'XIV RzK K'!$K$3:$Q$3,7,0),"")</f>
        <v/>
      </c>
      <c r="K62" s="12" t="str">
        <f>IFERROR(VLOOKUP($A62,'Tropy K'!$Q$4:$W$13,7,0),"")</f>
        <v/>
      </c>
      <c r="L62" s="12" t="str">
        <f>IFERROR(VLOOKUP($A62,'Grassor 300 K'!$CA$6:$CG$16,7,0),"")</f>
        <v/>
      </c>
      <c r="M62" s="12" t="str">
        <f>IFERROR(VLOOKUP($A62,'BO K'!$Q$2:$W$8,7,0),"")</f>
        <v/>
      </c>
      <c r="N62" s="12" t="str">
        <f>IFERROR(VLOOKUP($A62,'Konwalie K'!$M$3:$S$7,7,0),"")</f>
        <v/>
      </c>
      <c r="O62" s="12" t="str">
        <f>IFERROR(VLOOKUP($A62,'KoRnO K'!$AD$2:$AJ$13,7,0),"")</f>
        <v/>
      </c>
      <c r="P62" s="12" t="str">
        <f>IFERROR(VLOOKUP($A62,'XVI Szago K'!$K$3:$Q$8,7,0),"")</f>
        <v/>
      </c>
      <c r="Q62" s="12" t="str">
        <f>IFERROR(VLOOKUP($A62,'H56 TR200 K'!$AT$3:$AZ$11,7,0),"")</f>
        <v/>
      </c>
      <c r="R62" s="12" t="str">
        <f>IFERROR(VLOOKUP($A62,'Azymut K'!$AO$6:$AU$9,7,0),"")</f>
        <v/>
      </c>
      <c r="S62" s="12" t="str">
        <f>IFERROR(VLOOKUP($A62,'NM 200 K'!$AI$6:$AO$10,7,0),"")</f>
        <v/>
      </c>
      <c r="T62" s="10">
        <f>IFERROR(LARGE(V62:AW62,1),0)+IFERROR(LARGE(V62:AW62,2),0)</f>
        <v>40.526681150406141</v>
      </c>
      <c r="U62" s="10">
        <f>IFERROR(LARGE(V62:AW62,3),0)+IFERROR(LARGE(V62:AW62,4),0)</f>
        <v>0</v>
      </c>
      <c r="V62" s="12"/>
      <c r="W62" s="12"/>
      <c r="X62" s="12"/>
      <c r="Y62" s="12"/>
      <c r="Z62" s="12" t="str">
        <f>IFERROR(VLOOKUP($A62,'H55 TR100 K'!$AG$3:$AM$24,7,0),"")</f>
        <v/>
      </c>
      <c r="AA62" s="12" t="str">
        <f>IFERROR(VLOOKUP($A62,'Irokez K'!$EN$4:$ET$10,7,0),"")</f>
        <v/>
      </c>
      <c r="AB62" s="12" t="str">
        <f>IFERROR(VLOOKUP($A62,'BO Wielkopolska K'!$Q$2:$W$6,7,0),"")</f>
        <v/>
      </c>
      <c r="AC62" s="12" t="str">
        <f>IFERROR(VLOOKUP($A62,'RW TR200 K'!$K$2:$Q$2,7,0),"")</f>
        <v/>
      </c>
      <c r="AD62" s="12" t="str">
        <f>IFERROR(VLOOKUP($A62,'Liczyrzepa wiosna K'!$M$2:$S$4,7,0),"")</f>
        <v/>
      </c>
      <c r="AE62" s="12" t="str">
        <f>IFERROR(VLOOKUP($A62,'13 K'!$J$6:$P$10,7,0),"")</f>
        <v/>
      </c>
      <c r="AF62" s="17"/>
      <c r="AG62" s="12" t="str">
        <f>IFERROR(VLOOKUP($A62,'Celestynów K'!$H$2:$N$3,7,0),"")</f>
        <v/>
      </c>
      <c r="AH62" s="12" t="str">
        <f>IFERROR(VLOOKUP($A62,'Komorów K'!$H$2:$N$3,7,0),"")</f>
        <v/>
      </c>
      <c r="AI62" s="12" t="str">
        <f>IFERROR(VLOOKUP($A62,'ITOrient K'!$P$3:$V$5,7,0),"")</f>
        <v/>
      </c>
      <c r="AJ62" s="12" t="str">
        <f>IFERROR(VLOOKUP($A62,'ŚJatka K'!$P$3:$V$7,7,0),"")</f>
        <v/>
      </c>
      <c r="AK62" s="12" t="str">
        <f>IFERROR(VLOOKUP($A62,'Sudecka Wyrypa K'!$N$4:$T$6,7,0),"")</f>
        <v/>
      </c>
      <c r="AL62" s="12" t="str">
        <f>IFERROR(VLOOKUP($A62,'Abentojra K'!$I$3:$O$8,7,0),"")</f>
        <v/>
      </c>
      <c r="AM62" s="12" t="str">
        <f>IFERROR(VLOOKUP($A62,'Mordownik K'!$M$3:$S$9,7,0),"")</f>
        <v/>
      </c>
      <c r="AN62" s="53"/>
      <c r="AO62" s="17"/>
      <c r="AP62" s="12" t="str">
        <f>IFERROR(VLOOKUP($A62,'Jesienne 360 K'!$J$2:$P$3,7,0),"")</f>
        <v/>
      </c>
      <c r="AQ62" s="12" t="str">
        <f>IFERROR(VLOOKUP($A62,'Waligóra K'!$P$2:$V$11,7,0),"")</f>
        <v/>
      </c>
      <c r="AR62" s="12" t="str">
        <f>IFERROR(VLOOKUP($A62,'Jurajska Jatka K'!$L$3:$R$12,7,0),"")</f>
        <v/>
      </c>
      <c r="AS62" s="12">
        <f>IFERROR(VLOOKUP($A62,'H56 TR100 K'!$AI$3:$AO$29,7,0),"")</f>
        <v>40.526681150406141</v>
      </c>
      <c r="AT62" s="12" t="str">
        <f>IFERROR(VLOOKUP($A62,'Wawer K'!$H$2:$N$3,7,0),"")</f>
        <v/>
      </c>
      <c r="AU62" s="12" t="str">
        <f>IFERROR(VLOOKUP($A62,'Pazur K'!$AU$2:$BA$4,7,0),"")</f>
        <v/>
      </c>
      <c r="AV62" s="12" t="str">
        <f>IFERROR(VLOOKUP($A62,'Wilga K'!$L$3:$R$3,7,0),"")</f>
        <v/>
      </c>
      <c r="AW62" s="18"/>
      <c r="AX62" s="25">
        <f>MIN(COUNT(F62:S62)+MIN(COUNT(V62:AW62)/2,2),6)</f>
        <v>0.5</v>
      </c>
    </row>
    <row r="63" spans="1:50">
      <c r="A63">
        <v>577</v>
      </c>
      <c r="B63" s="21" t="str">
        <f>VLOOKUP($A63,id!$C:$H,6,0)</f>
        <v>Omieczyńska Anna</v>
      </c>
      <c r="C63" s="21" t="str">
        <f>VLOOKUP($A63,id!$C:$H,4,0)</f>
        <v>Rowerek</v>
      </c>
      <c r="D63" s="2">
        <f>IF(E62=E63,D62,ROW(B61))</f>
        <v>61</v>
      </c>
      <c r="E63" s="11">
        <f>LARGE(F63:U63,1)+LARGE(F63:U63,2)+IFERROR(LARGE(F63:U63,3),0)+IFERROR(LARGE(F63:U63,4),0)+IFERROR(LARGE(F63:U63,5),0)+IFERROR(LARGE(F63:U63,6),0)</f>
        <v>38.33604973687067</v>
      </c>
      <c r="F63" s="12"/>
      <c r="G63" s="12"/>
      <c r="H63" s="12" t="str">
        <f>IFERROR(VLOOKUP($A63,'H55 TR200 K'!$AT$3:$AZ$8,7,0),"")</f>
        <v/>
      </c>
      <c r="I63" s="12" t="str">
        <f>IFERROR(VLOOKUP($A63,'Dymno K'!$U$2:$AA$6,7,0),"")</f>
        <v/>
      </c>
      <c r="J63" s="12" t="str">
        <f>IFERROR(VLOOKUP($A63,'XIV RzK K'!$K$3:$Q$3,7,0),"")</f>
        <v/>
      </c>
      <c r="K63" s="12" t="str">
        <f>IFERROR(VLOOKUP($A63,'Tropy K'!$Q$4:$W$13,7,0),"")</f>
        <v/>
      </c>
      <c r="L63" s="12" t="str">
        <f>IFERROR(VLOOKUP($A63,'Grassor 300 K'!$CA$6:$CG$16,7,0),"")</f>
        <v/>
      </c>
      <c r="M63" s="12" t="str">
        <f>IFERROR(VLOOKUP($A63,'BO K'!$Q$2:$W$8,7,0),"")</f>
        <v/>
      </c>
      <c r="N63" s="12" t="str">
        <f>IFERROR(VLOOKUP($A63,'Konwalie K'!$M$3:$S$7,7,0),"")</f>
        <v/>
      </c>
      <c r="O63" s="12" t="str">
        <f>IFERROR(VLOOKUP($A63,'KoRnO K'!$AD$2:$AJ$13,7,0),"")</f>
        <v/>
      </c>
      <c r="P63" s="12" t="str">
        <f>IFERROR(VLOOKUP($A63,'XVI Szago K'!$K$3:$Q$8,7,0),"")</f>
        <v/>
      </c>
      <c r="Q63" s="12" t="str">
        <f>IFERROR(VLOOKUP($A63,'H56 TR200 K'!$AT$3:$AZ$11,7,0),"")</f>
        <v/>
      </c>
      <c r="R63" s="12" t="str">
        <f>IFERROR(VLOOKUP($A63,'Azymut K'!$AO$6:$AU$9,7,0),"")</f>
        <v/>
      </c>
      <c r="S63" s="12" t="str">
        <f>IFERROR(VLOOKUP($A63,'NM 200 K'!$AI$6:$AO$10,7,0),"")</f>
        <v/>
      </c>
      <c r="T63" s="10">
        <f>IFERROR(LARGE(V63:AW63,1),0)+IFERROR(LARGE(V63:AW63,2),0)</f>
        <v>38.33604973687067</v>
      </c>
      <c r="U63" s="10">
        <f>IFERROR(LARGE(V63:AW63,3),0)+IFERROR(LARGE(V63:AW63,4),0)</f>
        <v>0</v>
      </c>
      <c r="V63" s="12"/>
      <c r="W63" s="12"/>
      <c r="X63" s="12"/>
      <c r="Y63" s="12"/>
      <c r="Z63" s="12" t="str">
        <f>IFERROR(VLOOKUP($A63,'H55 TR100 K'!$AG$3:$AM$24,7,0),"")</f>
        <v/>
      </c>
      <c r="AA63" s="12" t="str">
        <f>IFERROR(VLOOKUP($A63,'Irokez K'!$EN$4:$ET$10,7,0),"")</f>
        <v/>
      </c>
      <c r="AB63" s="12" t="str">
        <f>IFERROR(VLOOKUP($A63,'BO Wielkopolska K'!$Q$2:$W$6,7,0),"")</f>
        <v/>
      </c>
      <c r="AC63" s="12" t="str">
        <f>IFERROR(VLOOKUP($A63,'RW TR200 K'!$K$2:$Q$2,7,0),"")</f>
        <v/>
      </c>
      <c r="AD63" s="12" t="str">
        <f>IFERROR(VLOOKUP($A63,'Liczyrzepa wiosna K'!$M$2:$S$4,7,0),"")</f>
        <v/>
      </c>
      <c r="AE63" s="12" t="str">
        <f>IFERROR(VLOOKUP($A63,'13 K'!$J$6:$P$10,7,0),"")</f>
        <v/>
      </c>
      <c r="AF63" s="17"/>
      <c r="AG63" s="12" t="str">
        <f>IFERROR(VLOOKUP($A63,'Celestynów K'!$H$2:$N$3,7,0),"")</f>
        <v/>
      </c>
      <c r="AH63" s="12" t="str">
        <f>IFERROR(VLOOKUP($A63,'Komorów K'!$H$2:$N$3,7,0),"")</f>
        <v/>
      </c>
      <c r="AI63" s="12" t="str">
        <f>IFERROR(VLOOKUP($A63,'ITOrient K'!$P$3:$V$5,7,0),"")</f>
        <v/>
      </c>
      <c r="AJ63" s="12" t="str">
        <f>IFERROR(VLOOKUP($A63,'ŚJatka K'!$P$3:$V$7,7,0),"")</f>
        <v/>
      </c>
      <c r="AK63" s="12" t="str">
        <f>IFERROR(VLOOKUP($A63,'Sudecka Wyrypa K'!$N$4:$T$6,7,0),"")</f>
        <v/>
      </c>
      <c r="AL63" s="12" t="str">
        <f>IFERROR(VLOOKUP($A63,'Abentojra K'!$I$3:$O$8,7,0),"")</f>
        <v/>
      </c>
      <c r="AM63" s="12" t="str">
        <f>IFERROR(VLOOKUP($A63,'Mordownik K'!$M$3:$S$9,7,0),"")</f>
        <v/>
      </c>
      <c r="AN63" s="53"/>
      <c r="AO63" s="17"/>
      <c r="AP63" s="12" t="str">
        <f>IFERROR(VLOOKUP($A63,'Jesienne 360 K'!$J$2:$P$3,7,0),"")</f>
        <v/>
      </c>
      <c r="AQ63" s="12" t="str">
        <f>IFERROR(VLOOKUP($A63,'Waligóra K'!$P$2:$V$11,7,0),"")</f>
        <v/>
      </c>
      <c r="AR63" s="12" t="str">
        <f>IFERROR(VLOOKUP($A63,'Jurajska Jatka K'!$L$3:$R$12,7,0),"")</f>
        <v/>
      </c>
      <c r="AS63" s="12">
        <f>IFERROR(VLOOKUP($A63,'H56 TR100 K'!$AI$3:$AO$29,7,0),"")</f>
        <v>38.33604973687067</v>
      </c>
      <c r="AT63" s="12" t="str">
        <f>IFERROR(VLOOKUP($A63,'Wawer K'!$H$2:$N$3,7,0),"")</f>
        <v/>
      </c>
      <c r="AU63" s="12" t="str">
        <f>IFERROR(VLOOKUP($A63,'Pazur K'!$AU$2:$BA$4,7,0),"")</f>
        <v/>
      </c>
      <c r="AV63" s="12" t="str">
        <f>IFERROR(VLOOKUP($A63,'Wilga K'!$L$3:$R$3,7,0),"")</f>
        <v/>
      </c>
      <c r="AW63" s="18"/>
      <c r="AX63" s="25">
        <f>MIN(COUNT(F63:S63)+MIN(COUNT(V63:AW63)/2,2),6)</f>
        <v>0.5</v>
      </c>
    </row>
    <row r="64" spans="1:50">
      <c r="A64">
        <v>578</v>
      </c>
      <c r="B64" s="21" t="str">
        <f>VLOOKUP($A64,id!$C:$H,6,0)</f>
        <v>Dansk Bogusia</v>
      </c>
      <c r="C64" s="21" t="str">
        <f>VLOOKUP($A64,id!$C:$H,4,0)</f>
        <v>GR3miasto</v>
      </c>
      <c r="D64" s="2">
        <f>IF(E63=E64,D63,ROW(B62))</f>
        <v>62</v>
      </c>
      <c r="E64" s="11">
        <f>LARGE(F64:U64,1)+LARGE(F64:U64,2)+IFERROR(LARGE(F64:U64,3),0)+IFERROR(LARGE(F64:U64,4),0)+IFERROR(LARGE(F64:U64,5),0)+IFERROR(LARGE(F64:U64,6),0)</f>
        <v>37.772038453951659</v>
      </c>
      <c r="F64" s="12"/>
      <c r="G64" s="12"/>
      <c r="H64" s="12" t="str">
        <f>IFERROR(VLOOKUP($A64,'H55 TR200 K'!$AT$3:$AZ$8,7,0),"")</f>
        <v/>
      </c>
      <c r="I64" s="12" t="str">
        <f>IFERROR(VLOOKUP($A64,'Dymno K'!$U$2:$AA$6,7,0),"")</f>
        <v/>
      </c>
      <c r="J64" s="12" t="str">
        <f>IFERROR(VLOOKUP($A64,'XIV RzK K'!$K$3:$Q$3,7,0),"")</f>
        <v/>
      </c>
      <c r="K64" s="12" t="str">
        <f>IFERROR(VLOOKUP($A64,'Tropy K'!$Q$4:$W$13,7,0),"")</f>
        <v/>
      </c>
      <c r="L64" s="12" t="str">
        <f>IFERROR(VLOOKUP($A64,'Grassor 300 K'!$CA$6:$CG$16,7,0),"")</f>
        <v/>
      </c>
      <c r="M64" s="12" t="str">
        <f>IFERROR(VLOOKUP($A64,'BO K'!$Q$2:$W$8,7,0),"")</f>
        <v/>
      </c>
      <c r="N64" s="12" t="str">
        <f>IFERROR(VLOOKUP($A64,'Konwalie K'!$M$3:$S$7,7,0),"")</f>
        <v/>
      </c>
      <c r="O64" s="12" t="str">
        <f>IFERROR(VLOOKUP($A64,'KoRnO K'!$AD$2:$AJ$13,7,0),"")</f>
        <v/>
      </c>
      <c r="P64" s="12" t="str">
        <f>IFERROR(VLOOKUP($A64,'XVI Szago K'!$K$3:$Q$8,7,0),"")</f>
        <v/>
      </c>
      <c r="Q64" s="12" t="str">
        <f>IFERROR(VLOOKUP($A64,'H56 TR200 K'!$AT$3:$AZ$11,7,0),"")</f>
        <v/>
      </c>
      <c r="R64" s="12" t="str">
        <f>IFERROR(VLOOKUP($A64,'Azymut K'!$AO$6:$AU$9,7,0),"")</f>
        <v/>
      </c>
      <c r="S64" s="12" t="str">
        <f>IFERROR(VLOOKUP($A64,'NM 200 K'!$AI$6:$AO$10,7,0),"")</f>
        <v/>
      </c>
      <c r="T64" s="10">
        <f>IFERROR(LARGE(V64:AW64,1),0)+IFERROR(LARGE(V64:AW64,2),0)</f>
        <v>37.772038453951659</v>
      </c>
      <c r="U64" s="10">
        <f>IFERROR(LARGE(V64:AW64,3),0)+IFERROR(LARGE(V64:AW64,4),0)</f>
        <v>0</v>
      </c>
      <c r="V64" s="12"/>
      <c r="W64" s="12"/>
      <c r="X64" s="12"/>
      <c r="Y64" s="12"/>
      <c r="Z64" s="12" t="str">
        <f>IFERROR(VLOOKUP($A64,'H55 TR100 K'!$AG$3:$AM$24,7,0),"")</f>
        <v/>
      </c>
      <c r="AA64" s="12" t="str">
        <f>IFERROR(VLOOKUP($A64,'Irokez K'!$EN$4:$ET$10,7,0),"")</f>
        <v/>
      </c>
      <c r="AB64" s="12" t="str">
        <f>IFERROR(VLOOKUP($A64,'BO Wielkopolska K'!$Q$2:$W$6,7,0),"")</f>
        <v/>
      </c>
      <c r="AC64" s="12" t="str">
        <f>IFERROR(VLOOKUP($A64,'RW TR200 K'!$K$2:$Q$2,7,0),"")</f>
        <v/>
      </c>
      <c r="AD64" s="12" t="str">
        <f>IFERROR(VLOOKUP($A64,'Liczyrzepa wiosna K'!$M$2:$S$4,7,0),"")</f>
        <v/>
      </c>
      <c r="AE64" s="12" t="str">
        <f>IFERROR(VLOOKUP($A64,'13 K'!$J$6:$P$10,7,0),"")</f>
        <v/>
      </c>
      <c r="AF64" s="17"/>
      <c r="AG64" s="12" t="str">
        <f>IFERROR(VLOOKUP($A64,'Celestynów K'!$H$2:$N$3,7,0),"")</f>
        <v/>
      </c>
      <c r="AH64" s="12" t="str">
        <f>IFERROR(VLOOKUP($A64,'Komorów K'!$H$2:$N$3,7,0),"")</f>
        <v/>
      </c>
      <c r="AI64" s="12" t="str">
        <f>IFERROR(VLOOKUP($A64,'ITOrient K'!$P$3:$V$5,7,0),"")</f>
        <v/>
      </c>
      <c r="AJ64" s="12" t="str">
        <f>IFERROR(VLOOKUP($A64,'ŚJatka K'!$P$3:$V$7,7,0),"")</f>
        <v/>
      </c>
      <c r="AK64" s="12" t="str">
        <f>IFERROR(VLOOKUP($A64,'Sudecka Wyrypa K'!$N$4:$T$6,7,0),"")</f>
        <v/>
      </c>
      <c r="AL64" s="12" t="str">
        <f>IFERROR(VLOOKUP($A64,'Abentojra K'!$I$3:$O$8,7,0),"")</f>
        <v/>
      </c>
      <c r="AM64" s="12" t="str">
        <f>IFERROR(VLOOKUP($A64,'Mordownik K'!$M$3:$S$9,7,0),"")</f>
        <v/>
      </c>
      <c r="AN64" s="53"/>
      <c r="AO64" s="17"/>
      <c r="AP64" s="12" t="str">
        <f>IFERROR(VLOOKUP($A64,'Jesienne 360 K'!$J$2:$P$3,7,0),"")</f>
        <v/>
      </c>
      <c r="AQ64" s="12" t="str">
        <f>IFERROR(VLOOKUP($A64,'Waligóra K'!$P$2:$V$11,7,0),"")</f>
        <v/>
      </c>
      <c r="AR64" s="12" t="str">
        <f>IFERROR(VLOOKUP($A64,'Jurajska Jatka K'!$L$3:$R$12,7,0),"")</f>
        <v/>
      </c>
      <c r="AS64" s="12">
        <f>IFERROR(VLOOKUP($A64,'H56 TR100 K'!$AI$3:$AO$29,7,0),"")</f>
        <v>37.772038453951659</v>
      </c>
      <c r="AT64" s="12" t="str">
        <f>IFERROR(VLOOKUP($A64,'Wawer K'!$H$2:$N$3,7,0),"")</f>
        <v/>
      </c>
      <c r="AU64" s="12" t="str">
        <f>IFERROR(VLOOKUP($A64,'Pazur K'!$AU$2:$BA$4,7,0),"")</f>
        <v/>
      </c>
      <c r="AV64" s="12" t="str">
        <f>IFERROR(VLOOKUP($A64,'Wilga K'!$L$3:$R$3,7,0),"")</f>
        <v/>
      </c>
      <c r="AW64" s="18"/>
      <c r="AX64" s="25">
        <f>MIN(COUNT(F64:S64)+MIN(COUNT(V64:AW64)/2,2),6)</f>
        <v>0.5</v>
      </c>
    </row>
    <row r="65" spans="1:50">
      <c r="A65">
        <v>85</v>
      </c>
      <c r="B65" s="21" t="str">
        <f>VLOOKUP($A65,id!$C:$H,6,0)</f>
        <v>Ostaszkiewicz Jolanta</v>
      </c>
      <c r="C65" s="21" t="str">
        <f>VLOOKUP($A65,id!$C:$H,4,0)</f>
        <v>ptaszniki</v>
      </c>
      <c r="D65" s="2">
        <f>IF(E64=E65,D64,ROW(B63))</f>
        <v>63</v>
      </c>
      <c r="E65" s="11">
        <f>LARGE(F65:U65,1)+LARGE(F65:U65,2)+IFERROR(LARGE(F65:U65,3),0)+IFERROR(LARGE(F65:U65,4),0)+IFERROR(LARGE(F65:U65,5),0)+IFERROR(LARGE(F65:U65,6),0)</f>
        <v>35.755354175387225</v>
      </c>
      <c r="F65" s="12"/>
      <c r="G65" s="12" t="str">
        <f>IFERROR(VLOOKUP($A65,'Liszkor K'!$BA$2:$BG$13,7,0),"")</f>
        <v/>
      </c>
      <c r="H65" s="12" t="str">
        <f>IFERROR(VLOOKUP($A65,'H55 TR200 K'!$AT$3:$AZ$8,7,0),"")</f>
        <v/>
      </c>
      <c r="I65" s="12" t="str">
        <f>IFERROR(VLOOKUP($A65,'Dymno K'!$U$2:$AA$6,7,0),"")</f>
        <v/>
      </c>
      <c r="J65" s="12" t="str">
        <f>IFERROR(VLOOKUP($A65,'XIV RzK K'!$K$3:$Q$3,7,0),"")</f>
        <v/>
      </c>
      <c r="K65" s="12" t="str">
        <f>IFERROR(VLOOKUP($A65,'Tropy K'!$Q$4:$W$13,7,0),"")</f>
        <v/>
      </c>
      <c r="L65" s="12">
        <f>IFERROR(VLOOKUP($A65,'Grassor 300 K'!$CA$6:$CG$16,7,0),"")</f>
        <v>13.333333333333332</v>
      </c>
      <c r="M65" s="12" t="str">
        <f>IFERROR(VLOOKUP($A65,'BO K'!$Q$2:$W$8,7,0),"")</f>
        <v/>
      </c>
      <c r="N65" s="12">
        <f>IFERROR(VLOOKUP($A65,'Konwalie K'!$M$3:$S$7,7,0),"")</f>
        <v>12.375291870091274</v>
      </c>
      <c r="O65" s="12" t="str">
        <f>IFERROR(VLOOKUP($A65,'KoRnO K'!$AD$2:$AJ$13,7,0),"")</f>
        <v/>
      </c>
      <c r="P65" s="12" t="str">
        <f>IFERROR(VLOOKUP($A65,'XVI Szago K'!$K$3:$Q$8,7,0),"")</f>
        <v/>
      </c>
      <c r="Q65" s="12" t="str">
        <f>IFERROR(VLOOKUP($A65,'H56 TR200 K'!$AT$3:$AZ$11,7,0),"")</f>
        <v/>
      </c>
      <c r="R65" s="12" t="str">
        <f>IFERROR(VLOOKUP($A65,'Azymut K'!$AO$6:$AU$9,7,0),"")</f>
        <v/>
      </c>
      <c r="S65" s="12" t="str">
        <f>IFERROR(VLOOKUP($A65,'NM 200 K'!$AI$6:$AO$10,7,0),"")</f>
        <v/>
      </c>
      <c r="T65" s="10">
        <f>IFERROR(LARGE(V65:AW65,1),0)+IFERROR(LARGE(V65:AW65,2),0)</f>
        <v>10.046728971962617</v>
      </c>
      <c r="U65" s="10">
        <f>IFERROR(LARGE(V65:AW65,3),0)+IFERROR(LARGE(V65:AW65,4),0)</f>
        <v>0</v>
      </c>
      <c r="V65" s="12"/>
      <c r="W65" s="12">
        <f>IFERROR(VLOOKUP($A65,'Róża K'!$L$2:$R$9,7,0),"")</f>
        <v>10.046728971962617</v>
      </c>
      <c r="X65" s="12" t="str">
        <f>IFERROR(VLOOKUP($A65,'XV Szago K'!$I$2:$O$2,7,0),"")</f>
        <v/>
      </c>
      <c r="Y65" s="12" t="str">
        <f>IFERROR(VLOOKUP($A65,'Wiosenne 360 K'!$J$3:$P$4,7,0),"")</f>
        <v/>
      </c>
      <c r="Z65" s="12" t="str">
        <f>IFERROR(VLOOKUP($A65,'H55 TR100 K'!$AG$3:$AM$24,7,0),"")</f>
        <v/>
      </c>
      <c r="AA65" s="12" t="str">
        <f>IFERROR(VLOOKUP($A65,'Irokez K'!$EN$4:$ET$10,7,0),"")</f>
        <v/>
      </c>
      <c r="AB65" s="12" t="str">
        <f>IFERROR(VLOOKUP($A65,'BO Wielkopolska K'!$Q$2:$W$6,7,0),"")</f>
        <v/>
      </c>
      <c r="AC65" s="12" t="str">
        <f>IFERROR(VLOOKUP($A65,'RW TR200 K'!$K$2:$Q$2,7,0),"")</f>
        <v/>
      </c>
      <c r="AD65" s="12" t="str">
        <f>IFERROR(VLOOKUP($A65,'Liczyrzepa wiosna K'!$M$2:$S$4,7,0),"")</f>
        <v/>
      </c>
      <c r="AE65" s="12" t="str">
        <f>IFERROR(VLOOKUP($A65,'13 K'!$J$6:$P$10,7,0),"")</f>
        <v/>
      </c>
      <c r="AF65" s="17"/>
      <c r="AG65" s="12" t="str">
        <f>IFERROR(VLOOKUP($A65,'Celestynów K'!$H$2:$N$3,7,0),"")</f>
        <v/>
      </c>
      <c r="AH65" s="12" t="str">
        <f>IFERROR(VLOOKUP($A65,'Komorów K'!$H$2:$N$3,7,0),"")</f>
        <v/>
      </c>
      <c r="AI65" s="12" t="str">
        <f>IFERROR(VLOOKUP($A65,'ITOrient K'!$P$3:$V$5,7,0),"")</f>
        <v/>
      </c>
      <c r="AJ65" s="12" t="str">
        <f>IFERROR(VLOOKUP($A65,'ŚJatka K'!$P$3:$V$7,7,0),"")</f>
        <v/>
      </c>
      <c r="AK65" s="12" t="str">
        <f>IFERROR(VLOOKUP($A65,'Sudecka Wyrypa K'!$N$4:$T$6,7,0),"")</f>
        <v/>
      </c>
      <c r="AL65" s="12" t="str">
        <f>IFERROR(VLOOKUP($A65,'Abentojra K'!$I$3:$O$8,7,0),"")</f>
        <v/>
      </c>
      <c r="AM65" s="12" t="str">
        <f>IFERROR(VLOOKUP($A65,'Mordownik K'!$M$3:$S$9,7,0),"")</f>
        <v/>
      </c>
      <c r="AN65" s="53"/>
      <c r="AO65" s="17"/>
      <c r="AP65" s="12" t="str">
        <f>IFERROR(VLOOKUP($A65,'Jesienne 360 K'!$J$2:$P$3,7,0),"")</f>
        <v/>
      </c>
      <c r="AQ65" s="12" t="str">
        <f>IFERROR(VLOOKUP($A65,'Waligóra K'!$P$2:$V$11,7,0),"")</f>
        <v/>
      </c>
      <c r="AR65" s="12" t="str">
        <f>IFERROR(VLOOKUP($A65,'Jurajska Jatka K'!$L$3:$R$12,7,0),"")</f>
        <v/>
      </c>
      <c r="AS65" s="12" t="str">
        <f>IFERROR(VLOOKUP($A65,'H56 TR100 K'!$AI$3:$AO$29,7,0),"")</f>
        <v/>
      </c>
      <c r="AT65" s="12" t="str">
        <f>IFERROR(VLOOKUP($A65,'Wawer K'!$H$2:$N$3,7,0),"")</f>
        <v/>
      </c>
      <c r="AU65" s="12" t="str">
        <f>IFERROR(VLOOKUP($A65,'Pazur K'!$AU$2:$BA$4,7,0),"")</f>
        <v/>
      </c>
      <c r="AV65" s="12" t="str">
        <f>IFERROR(VLOOKUP($A65,'Wilga K'!$L$3:$R$3,7,0),"")</f>
        <v/>
      </c>
      <c r="AW65" s="18"/>
      <c r="AX65" s="25">
        <f>MIN(COUNT(F65:S65)+MIN(COUNT(V65:AW65)/2,2),6)</f>
        <v>2.5</v>
      </c>
    </row>
    <row r="66" spans="1:50">
      <c r="A66">
        <v>579</v>
      </c>
      <c r="B66" s="21" t="str">
        <f>VLOOKUP($A66,id!$C:$H,6,0)</f>
        <v>Wypych Malwina Katarzyna</v>
      </c>
      <c r="C66" s="21" t="str">
        <f>VLOOKUP($A66,id!$C:$H,4,0)</f>
        <v>Malwina Wypych</v>
      </c>
      <c r="D66" s="2">
        <f>IF(E65=E66,D65,ROW(B64))</f>
        <v>64</v>
      </c>
      <c r="E66" s="11">
        <f>LARGE(F66:U66,1)+LARGE(F66:U66,2)+IFERROR(LARGE(F66:U66,3),0)+IFERROR(LARGE(F66:U66,4),0)+IFERROR(LARGE(F66:U66,5),0)+IFERROR(LARGE(F66:U66,6),0)</f>
        <v>35.607438448840455</v>
      </c>
      <c r="F66" s="12"/>
      <c r="G66" s="12"/>
      <c r="H66" s="12" t="str">
        <f>IFERROR(VLOOKUP($A66,'H55 TR200 K'!$AT$3:$AZ$8,7,0),"")</f>
        <v/>
      </c>
      <c r="I66" s="12" t="str">
        <f>IFERROR(VLOOKUP($A66,'Dymno K'!$U$2:$AA$6,7,0),"")</f>
        <v/>
      </c>
      <c r="J66" s="12" t="str">
        <f>IFERROR(VLOOKUP($A66,'XIV RzK K'!$K$3:$Q$3,7,0),"")</f>
        <v/>
      </c>
      <c r="K66" s="12" t="str">
        <f>IFERROR(VLOOKUP($A66,'Tropy K'!$Q$4:$W$13,7,0),"")</f>
        <v/>
      </c>
      <c r="L66" s="12" t="str">
        <f>IFERROR(VLOOKUP($A66,'Grassor 300 K'!$CA$6:$CG$16,7,0),"")</f>
        <v/>
      </c>
      <c r="M66" s="12" t="str">
        <f>IFERROR(VLOOKUP($A66,'BO K'!$Q$2:$W$8,7,0),"")</f>
        <v/>
      </c>
      <c r="N66" s="12" t="str">
        <f>IFERROR(VLOOKUP($A66,'Konwalie K'!$M$3:$S$7,7,0),"")</f>
        <v/>
      </c>
      <c r="O66" s="12" t="str">
        <f>IFERROR(VLOOKUP($A66,'KoRnO K'!$AD$2:$AJ$13,7,0),"")</f>
        <v/>
      </c>
      <c r="P66" s="12" t="str">
        <f>IFERROR(VLOOKUP($A66,'XVI Szago K'!$K$3:$Q$8,7,0),"")</f>
        <v/>
      </c>
      <c r="Q66" s="12" t="str">
        <f>IFERROR(VLOOKUP($A66,'H56 TR200 K'!$AT$3:$AZ$11,7,0),"")</f>
        <v/>
      </c>
      <c r="R66" s="12" t="str">
        <f>IFERROR(VLOOKUP($A66,'Azymut K'!$AO$6:$AU$9,7,0),"")</f>
        <v/>
      </c>
      <c r="S66" s="12" t="str">
        <f>IFERROR(VLOOKUP($A66,'NM 200 K'!$AI$6:$AO$10,7,0),"")</f>
        <v/>
      </c>
      <c r="T66" s="10">
        <f>IFERROR(LARGE(V66:AW66,1),0)+IFERROR(LARGE(V66:AW66,2),0)</f>
        <v>35.607438448840455</v>
      </c>
      <c r="U66" s="10">
        <f>IFERROR(LARGE(V66:AW66,3),0)+IFERROR(LARGE(V66:AW66,4),0)</f>
        <v>0</v>
      </c>
      <c r="V66" s="12"/>
      <c r="W66" s="12"/>
      <c r="X66" s="12"/>
      <c r="Y66" s="12"/>
      <c r="Z66" s="12" t="str">
        <f>IFERROR(VLOOKUP($A66,'H55 TR100 K'!$AG$3:$AM$24,7,0),"")</f>
        <v/>
      </c>
      <c r="AA66" s="12" t="str">
        <f>IFERROR(VLOOKUP($A66,'Irokez K'!$EN$4:$ET$10,7,0),"")</f>
        <v/>
      </c>
      <c r="AB66" s="12" t="str">
        <f>IFERROR(VLOOKUP($A66,'BO Wielkopolska K'!$Q$2:$W$6,7,0),"")</f>
        <v/>
      </c>
      <c r="AC66" s="12" t="str">
        <f>IFERROR(VLOOKUP($A66,'RW TR200 K'!$K$2:$Q$2,7,0),"")</f>
        <v/>
      </c>
      <c r="AD66" s="12" t="str">
        <f>IFERROR(VLOOKUP($A66,'Liczyrzepa wiosna K'!$M$2:$S$4,7,0),"")</f>
        <v/>
      </c>
      <c r="AE66" s="12" t="str">
        <f>IFERROR(VLOOKUP($A66,'13 K'!$J$6:$P$10,7,0),"")</f>
        <v/>
      </c>
      <c r="AF66" s="17"/>
      <c r="AG66" s="12" t="str">
        <f>IFERROR(VLOOKUP($A66,'Celestynów K'!$H$2:$N$3,7,0),"")</f>
        <v/>
      </c>
      <c r="AH66" s="12" t="str">
        <f>IFERROR(VLOOKUP($A66,'Komorów K'!$H$2:$N$3,7,0),"")</f>
        <v/>
      </c>
      <c r="AI66" s="12" t="str">
        <f>IFERROR(VLOOKUP($A66,'ITOrient K'!$P$3:$V$5,7,0),"")</f>
        <v/>
      </c>
      <c r="AJ66" s="12" t="str">
        <f>IFERROR(VLOOKUP($A66,'ŚJatka K'!$P$3:$V$7,7,0),"")</f>
        <v/>
      </c>
      <c r="AK66" s="12" t="str">
        <f>IFERROR(VLOOKUP($A66,'Sudecka Wyrypa K'!$N$4:$T$6,7,0),"")</f>
        <v/>
      </c>
      <c r="AL66" s="12" t="str">
        <f>IFERROR(VLOOKUP($A66,'Abentojra K'!$I$3:$O$8,7,0),"")</f>
        <v/>
      </c>
      <c r="AM66" s="12" t="str">
        <f>IFERROR(VLOOKUP($A66,'Mordownik K'!$M$3:$S$9,7,0),"")</f>
        <v/>
      </c>
      <c r="AN66" s="53"/>
      <c r="AO66" s="17"/>
      <c r="AP66" s="12" t="str">
        <f>IFERROR(VLOOKUP($A66,'Jesienne 360 K'!$J$2:$P$3,7,0),"")</f>
        <v/>
      </c>
      <c r="AQ66" s="12" t="str">
        <f>IFERROR(VLOOKUP($A66,'Waligóra K'!$P$2:$V$11,7,0),"")</f>
        <v/>
      </c>
      <c r="AR66" s="12" t="str">
        <f>IFERROR(VLOOKUP($A66,'Jurajska Jatka K'!$L$3:$R$12,7,0),"")</f>
        <v/>
      </c>
      <c r="AS66" s="12">
        <f>IFERROR(VLOOKUP($A66,'H56 TR100 K'!$AI$3:$AO$29,7,0),"")</f>
        <v>35.607438448840455</v>
      </c>
      <c r="AT66" s="12" t="str">
        <f>IFERROR(VLOOKUP($A66,'Wawer K'!$H$2:$N$3,7,0),"")</f>
        <v/>
      </c>
      <c r="AU66" s="12" t="str">
        <f>IFERROR(VLOOKUP($A66,'Pazur K'!$AU$2:$BA$4,7,0),"")</f>
        <v/>
      </c>
      <c r="AV66" s="12" t="str">
        <f>IFERROR(VLOOKUP($A66,'Wilga K'!$L$3:$R$3,7,0),"")</f>
        <v/>
      </c>
      <c r="AW66" s="18"/>
      <c r="AX66" s="25">
        <f>MIN(COUNT(F66:S66)+MIN(COUNT(V66:AW66)/2,2),6)</f>
        <v>0.5</v>
      </c>
    </row>
    <row r="67" spans="1:50">
      <c r="A67">
        <v>167</v>
      </c>
      <c r="B67" s="21" t="str">
        <f>VLOOKUP($A67,id!$C:$H,6,0)</f>
        <v>Gralak Aleksandra</v>
      </c>
      <c r="C67" s="21" t="str">
        <f>VLOOKUP($A67,id!$C:$H,4,0)</f>
        <v>AlgorytmHicksaTeam</v>
      </c>
      <c r="D67" s="2">
        <f>IF(E66=E67,D66,ROW(B65))</f>
        <v>65</v>
      </c>
      <c r="E67" s="11">
        <f>LARGE(F67:U67,1)+LARGE(F67:U67,2)+IFERROR(LARGE(F67:U67,3),0)+IFERROR(LARGE(F67:U67,4),0)+IFERROR(LARGE(F67:U67,5),0)+IFERROR(LARGE(F67:U67,6),0)</f>
        <v>35.541982171016961</v>
      </c>
      <c r="F67" s="12"/>
      <c r="G67" s="12"/>
      <c r="H67" s="12" t="str">
        <f>IFERROR(VLOOKUP($A67,'H55 TR200 K'!$AT$3:$AZ$8,7,0),"")</f>
        <v/>
      </c>
      <c r="I67" s="12" t="str">
        <f>IFERROR(VLOOKUP($A67,'Dymno K'!$U$2:$AA$6,7,0),"")</f>
        <v/>
      </c>
      <c r="J67" s="12" t="str">
        <f>IFERROR(VLOOKUP($A67,'XIV RzK K'!$K$3:$Q$3,7,0),"")</f>
        <v/>
      </c>
      <c r="K67" s="12" t="str">
        <f>IFERROR(VLOOKUP($A67,'Tropy K'!$Q$4:$W$13,7,0),"")</f>
        <v/>
      </c>
      <c r="L67" s="12" t="str">
        <f>IFERROR(VLOOKUP($A67,'Grassor 300 K'!$CA$6:$CG$16,7,0),"")</f>
        <v/>
      </c>
      <c r="M67" s="12" t="str">
        <f>IFERROR(VLOOKUP($A67,'BO K'!$Q$2:$W$8,7,0),"")</f>
        <v/>
      </c>
      <c r="N67" s="12" t="str">
        <f>IFERROR(VLOOKUP($A67,'Konwalie K'!$M$3:$S$7,7,0),"")</f>
        <v/>
      </c>
      <c r="O67" s="12" t="str">
        <f>IFERROR(VLOOKUP($A67,'KoRnO K'!$AD$2:$AJ$13,7,0),"")</f>
        <v/>
      </c>
      <c r="P67" s="12" t="str">
        <f>IFERROR(VLOOKUP($A67,'XVI Szago K'!$K$3:$Q$8,7,0),"")</f>
        <v/>
      </c>
      <c r="Q67" s="12" t="str">
        <f>IFERROR(VLOOKUP($A67,'H56 TR200 K'!$AT$3:$AZ$11,7,0),"")</f>
        <v/>
      </c>
      <c r="R67" s="12" t="str">
        <f>IFERROR(VLOOKUP($A67,'Azymut K'!$AO$6:$AU$9,7,0),"")</f>
        <v/>
      </c>
      <c r="S67" s="12" t="str">
        <f>IFERROR(VLOOKUP($A67,'NM 200 K'!$AI$6:$AO$10,7,0),"")</f>
        <v/>
      </c>
      <c r="T67" s="10">
        <f>IFERROR(LARGE(V67:AW67,1),0)+IFERROR(LARGE(V67:AW67,2),0)</f>
        <v>35.541982171016961</v>
      </c>
      <c r="U67" s="10">
        <f>IFERROR(LARGE(V67:AW67,3),0)+IFERROR(LARGE(V67:AW67,4),0)</f>
        <v>0</v>
      </c>
      <c r="V67" s="12"/>
      <c r="W67" s="12"/>
      <c r="X67" s="12"/>
      <c r="Y67" s="12"/>
      <c r="Z67" s="12">
        <f>IFERROR(VLOOKUP($A67,'H55 TR100 K'!$AG$3:$AM$24,7,0),"")</f>
        <v>15.203091651265316</v>
      </c>
      <c r="AA67" s="12" t="str">
        <f>IFERROR(VLOOKUP($A67,'Irokez K'!$EN$4:$ET$10,7,0),"")</f>
        <v/>
      </c>
      <c r="AB67" s="12" t="str">
        <f>IFERROR(VLOOKUP($A67,'BO Wielkopolska K'!$Q$2:$W$6,7,0),"")</f>
        <v/>
      </c>
      <c r="AC67" s="12" t="str">
        <f>IFERROR(VLOOKUP($A67,'RW TR200 K'!$K$2:$Q$2,7,0),"")</f>
        <v/>
      </c>
      <c r="AD67" s="12" t="str">
        <f>IFERROR(VLOOKUP($A67,'Liczyrzepa wiosna K'!$M$2:$S$4,7,0),"")</f>
        <v/>
      </c>
      <c r="AE67" s="12" t="str">
        <f>IFERROR(VLOOKUP($A67,'13 K'!$J$6:$P$10,7,0),"")</f>
        <v/>
      </c>
      <c r="AF67" s="17"/>
      <c r="AG67" s="12" t="str">
        <f>IFERROR(VLOOKUP($A67,'Celestynów K'!$H$2:$N$3,7,0),"")</f>
        <v/>
      </c>
      <c r="AH67" s="12" t="str">
        <f>IFERROR(VLOOKUP($A67,'Komorów K'!$H$2:$N$3,7,0),"")</f>
        <v/>
      </c>
      <c r="AI67" s="12" t="str">
        <f>IFERROR(VLOOKUP($A67,'ITOrient K'!$P$3:$V$5,7,0),"")</f>
        <v/>
      </c>
      <c r="AJ67" s="12" t="str">
        <f>IFERROR(VLOOKUP($A67,'ŚJatka K'!$P$3:$V$7,7,0),"")</f>
        <v/>
      </c>
      <c r="AK67" s="12" t="str">
        <f>IFERROR(VLOOKUP($A67,'Sudecka Wyrypa K'!$N$4:$T$6,7,0),"")</f>
        <v/>
      </c>
      <c r="AL67" s="12" t="str">
        <f>IFERROR(VLOOKUP($A67,'Abentojra K'!$I$3:$O$8,7,0),"")</f>
        <v/>
      </c>
      <c r="AM67" s="12" t="str">
        <f>IFERROR(VLOOKUP($A67,'Mordownik K'!$M$3:$S$9,7,0),"")</f>
        <v/>
      </c>
      <c r="AN67" s="53"/>
      <c r="AO67" s="17"/>
      <c r="AP67" s="12" t="str">
        <f>IFERROR(VLOOKUP($A67,'Jesienne 360 K'!$J$2:$P$3,7,0),"")</f>
        <v/>
      </c>
      <c r="AQ67" s="12" t="str">
        <f>IFERROR(VLOOKUP($A67,'Waligóra K'!$P$2:$V$11,7,0),"")</f>
        <v/>
      </c>
      <c r="AR67" s="12" t="str">
        <f>IFERROR(VLOOKUP($A67,'Jurajska Jatka K'!$L$3:$R$12,7,0),"")</f>
        <v/>
      </c>
      <c r="AS67" s="12">
        <f>IFERROR(VLOOKUP($A67,'H56 TR100 K'!$AI$3:$AO$29,7,0),"")</f>
        <v>20.338890519751647</v>
      </c>
      <c r="AT67" s="12" t="str">
        <f>IFERROR(VLOOKUP($A67,'Wawer K'!$H$2:$N$3,7,0),"")</f>
        <v/>
      </c>
      <c r="AU67" s="12" t="str">
        <f>IFERROR(VLOOKUP($A67,'Pazur K'!$AU$2:$BA$4,7,0),"")</f>
        <v/>
      </c>
      <c r="AV67" s="12" t="str">
        <f>IFERROR(VLOOKUP($A67,'Wilga K'!$L$3:$R$3,7,0),"")</f>
        <v/>
      </c>
      <c r="AW67" s="18"/>
      <c r="AX67" s="25">
        <f>MIN(COUNT(F67:S67)+MIN(COUNT(V67:AW67)/2,2),6)</f>
        <v>1</v>
      </c>
    </row>
    <row r="68" spans="1:50">
      <c r="A68">
        <v>460</v>
      </c>
      <c r="B68" s="21" t="str">
        <f>VLOOKUP($A68,id!$C:$H,6,0)</f>
        <v>Olechowska Emilia</v>
      </c>
      <c r="C68" s="21" t="str">
        <f>VLOOKUP($A68,id!$C:$H,4,0)</f>
        <v>Przyjemna jazda rowerem od świtu do zmroku</v>
      </c>
      <c r="D68" s="2">
        <f>IF(E67=E68,D67,ROW(B66))</f>
        <v>66</v>
      </c>
      <c r="E68" s="11">
        <f>LARGE(F68:U68,1)+LARGE(F68:U68,2)+IFERROR(LARGE(F68:U68,3),0)+IFERROR(LARGE(F68:U68,4),0)+IFERROR(LARGE(F68:U68,5),0)+IFERROR(LARGE(F68:U68,6),0)</f>
        <v>35.206556996702759</v>
      </c>
      <c r="F68" s="12"/>
      <c r="G68" s="12"/>
      <c r="H68" s="12"/>
      <c r="I68" s="12"/>
      <c r="J68" s="12"/>
      <c r="K68" s="12">
        <f>IFERROR(VLOOKUP($A68,'Tropy K'!$Q$4:$W$13,7,0),"")</f>
        <v>35.206556996702759</v>
      </c>
      <c r="L68" s="12" t="str">
        <f>IFERROR(VLOOKUP($A68,'Grassor 300 K'!$CA$6:$CG$16,7,0),"")</f>
        <v/>
      </c>
      <c r="M68" s="12" t="str">
        <f>IFERROR(VLOOKUP($A68,'BO K'!$Q$2:$W$8,7,0),"")</f>
        <v/>
      </c>
      <c r="N68" s="12" t="str">
        <f>IFERROR(VLOOKUP($A68,'Konwalie K'!$M$3:$S$7,7,0),"")</f>
        <v/>
      </c>
      <c r="O68" s="12" t="str">
        <f>IFERROR(VLOOKUP($A68,'KoRnO K'!$AD$2:$AJ$13,7,0),"")</f>
        <v/>
      </c>
      <c r="P68" s="12" t="str">
        <f>IFERROR(VLOOKUP($A68,'XVI Szago K'!$K$3:$Q$8,7,0),"")</f>
        <v/>
      </c>
      <c r="Q68" s="12" t="str">
        <f>IFERROR(VLOOKUP($A68,'H56 TR200 K'!$AT$3:$AZ$11,7,0),"")</f>
        <v/>
      </c>
      <c r="R68" s="12" t="str">
        <f>IFERROR(VLOOKUP($A68,'Azymut K'!$AO$6:$AU$9,7,0),"")</f>
        <v/>
      </c>
      <c r="S68" s="12" t="str">
        <f>IFERROR(VLOOKUP($A68,'NM 200 K'!$AI$6:$AO$10,7,0),"")</f>
        <v/>
      </c>
      <c r="T68" s="10">
        <f>IFERROR(LARGE(V68:AW68,1),0)+IFERROR(LARGE(V68:AW68,2),0)</f>
        <v>0</v>
      </c>
      <c r="U68" s="10">
        <f>IFERROR(LARGE(V68:AW68,3),0)+IFERROR(LARGE(V68:AW68,4),0)</f>
        <v>0</v>
      </c>
      <c r="V68" s="12"/>
      <c r="W68" s="12"/>
      <c r="X68" s="12"/>
      <c r="Y68" s="12"/>
      <c r="Z68" s="12"/>
      <c r="AA68" s="12"/>
      <c r="AB68" s="12"/>
      <c r="AC68" s="12"/>
      <c r="AD68" s="12"/>
      <c r="AE68" s="12" t="str">
        <f>IFERROR(VLOOKUP($A68,'13 K'!$J$6:$P$10,7,0),"")</f>
        <v/>
      </c>
      <c r="AF68" s="17"/>
      <c r="AG68" s="12" t="str">
        <f>IFERROR(VLOOKUP($A68,'Celestynów K'!$H$2:$N$3,7,0),"")</f>
        <v/>
      </c>
      <c r="AH68" s="12" t="str">
        <f>IFERROR(VLOOKUP($A68,'Komorów K'!$H$2:$N$3,7,0),"")</f>
        <v/>
      </c>
      <c r="AI68" s="12" t="str">
        <f>IFERROR(VLOOKUP($A68,'ITOrient K'!$P$3:$V$5,7,0),"")</f>
        <v/>
      </c>
      <c r="AJ68" s="12" t="str">
        <f>IFERROR(VLOOKUP($A68,'ŚJatka K'!$P$3:$V$7,7,0),"")</f>
        <v/>
      </c>
      <c r="AK68" s="12" t="str">
        <f>IFERROR(VLOOKUP($A68,'Sudecka Wyrypa K'!$N$4:$T$6,7,0),"")</f>
        <v/>
      </c>
      <c r="AL68" s="12" t="str">
        <f>IFERROR(VLOOKUP($A68,'Abentojra K'!$I$3:$O$8,7,0),"")</f>
        <v/>
      </c>
      <c r="AM68" s="12" t="str">
        <f>IFERROR(VLOOKUP($A68,'Mordownik K'!$M$3:$S$9,7,0),"")</f>
        <v/>
      </c>
      <c r="AN68" s="53"/>
      <c r="AO68" s="17"/>
      <c r="AP68" s="12" t="str">
        <f>IFERROR(VLOOKUP($A68,'Jesienne 360 K'!$J$2:$P$3,7,0),"")</f>
        <v/>
      </c>
      <c r="AQ68" s="12" t="str">
        <f>IFERROR(VLOOKUP($A68,'Waligóra K'!$P$2:$V$11,7,0),"")</f>
        <v/>
      </c>
      <c r="AR68" s="12" t="str">
        <f>IFERROR(VLOOKUP($A68,'Jurajska Jatka K'!$L$3:$R$12,7,0),"")</f>
        <v/>
      </c>
      <c r="AS68" s="12" t="str">
        <f>IFERROR(VLOOKUP($A68,'H56 TR100 K'!$AI$3:$AO$29,7,0),"")</f>
        <v/>
      </c>
      <c r="AT68" s="12" t="str">
        <f>IFERROR(VLOOKUP($A68,'Wawer K'!$H$2:$N$3,7,0),"")</f>
        <v/>
      </c>
      <c r="AU68" s="12" t="str">
        <f>IFERROR(VLOOKUP($A68,'Pazur K'!$AU$2:$BA$4,7,0),"")</f>
        <v/>
      </c>
      <c r="AV68" s="12" t="str">
        <f>IFERROR(VLOOKUP($A68,'Wilga K'!$L$3:$R$3,7,0),"")</f>
        <v/>
      </c>
      <c r="AW68" s="18"/>
      <c r="AX68" s="25">
        <f>MIN(COUNT(F68:S68)+MIN(COUNT(V68:AW68)/2,2),6)</f>
        <v>1</v>
      </c>
    </row>
    <row r="69" spans="1:50">
      <c r="A69">
        <v>580</v>
      </c>
      <c r="B69" s="21" t="str">
        <f>VLOOKUP($A69,id!$C:$H,6,0)</f>
        <v>Kowalak Katarzyna</v>
      </c>
      <c r="C69" s="21" t="str">
        <f>VLOOKUP($A69,id!$C:$H,4,0)</f>
        <v>Pub na Czystej</v>
      </c>
      <c r="D69" s="2">
        <f>IF(E68=E69,D68,ROW(B67))</f>
        <v>67</v>
      </c>
      <c r="E69" s="11">
        <f>LARGE(F69:U69,1)+LARGE(F69:U69,2)+IFERROR(LARGE(F69:U69,3),0)+IFERROR(LARGE(F69:U69,4),0)+IFERROR(LARGE(F69:U69,5),0)+IFERROR(LARGE(F69:U69,6),0)</f>
        <v>34.528425162511958</v>
      </c>
      <c r="F69" s="12"/>
      <c r="G69" s="12"/>
      <c r="H69" s="12" t="str">
        <f>IFERROR(VLOOKUP($A69,'H55 TR200 K'!$AT$3:$AZ$8,7,0),"")</f>
        <v/>
      </c>
      <c r="I69" s="12" t="str">
        <f>IFERROR(VLOOKUP($A69,'Dymno K'!$U$2:$AA$6,7,0),"")</f>
        <v/>
      </c>
      <c r="J69" s="12" t="str">
        <f>IFERROR(VLOOKUP($A69,'XIV RzK K'!$K$3:$Q$3,7,0),"")</f>
        <v/>
      </c>
      <c r="K69" s="12" t="str">
        <f>IFERROR(VLOOKUP($A69,'Tropy K'!$Q$4:$W$13,7,0),"")</f>
        <v/>
      </c>
      <c r="L69" s="12" t="str">
        <f>IFERROR(VLOOKUP($A69,'Grassor 300 K'!$CA$6:$CG$16,7,0),"")</f>
        <v/>
      </c>
      <c r="M69" s="12" t="str">
        <f>IFERROR(VLOOKUP($A69,'BO K'!$Q$2:$W$8,7,0),"")</f>
        <v/>
      </c>
      <c r="N69" s="12" t="str">
        <f>IFERROR(VLOOKUP($A69,'Konwalie K'!$M$3:$S$7,7,0),"")</f>
        <v/>
      </c>
      <c r="O69" s="12" t="str">
        <f>IFERROR(VLOOKUP($A69,'KoRnO K'!$AD$2:$AJ$13,7,0),"")</f>
        <v/>
      </c>
      <c r="P69" s="12" t="str">
        <f>IFERROR(VLOOKUP($A69,'XVI Szago K'!$K$3:$Q$8,7,0),"")</f>
        <v/>
      </c>
      <c r="Q69" s="12" t="str">
        <f>IFERROR(VLOOKUP($A69,'H56 TR200 K'!$AT$3:$AZ$11,7,0),"")</f>
        <v/>
      </c>
      <c r="R69" s="12" t="str">
        <f>IFERROR(VLOOKUP($A69,'Azymut K'!$AO$6:$AU$9,7,0),"")</f>
        <v/>
      </c>
      <c r="S69" s="12" t="str">
        <f>IFERROR(VLOOKUP($A69,'NM 200 K'!$AI$6:$AO$10,7,0),"")</f>
        <v/>
      </c>
      <c r="T69" s="10">
        <f>IFERROR(LARGE(V69:AW69,1),0)+IFERROR(LARGE(V69:AW69,2),0)</f>
        <v>34.528425162511958</v>
      </c>
      <c r="U69" s="10">
        <f>IFERROR(LARGE(V69:AW69,3),0)+IFERROR(LARGE(V69:AW69,4),0)</f>
        <v>0</v>
      </c>
      <c r="V69" s="12"/>
      <c r="W69" s="12"/>
      <c r="X69" s="12"/>
      <c r="Y69" s="12"/>
      <c r="Z69" s="12" t="str">
        <f>IFERROR(VLOOKUP($A69,'H55 TR100 K'!$AG$3:$AM$24,7,0),"")</f>
        <v/>
      </c>
      <c r="AA69" s="12" t="str">
        <f>IFERROR(VLOOKUP($A69,'Irokez K'!$EN$4:$ET$10,7,0),"")</f>
        <v/>
      </c>
      <c r="AB69" s="12" t="str">
        <f>IFERROR(VLOOKUP($A69,'BO Wielkopolska K'!$Q$2:$W$6,7,0),"")</f>
        <v/>
      </c>
      <c r="AC69" s="12" t="str">
        <f>IFERROR(VLOOKUP($A69,'RW TR200 K'!$K$2:$Q$2,7,0),"")</f>
        <v/>
      </c>
      <c r="AD69" s="12" t="str">
        <f>IFERROR(VLOOKUP($A69,'Liczyrzepa wiosna K'!$M$2:$S$4,7,0),"")</f>
        <v/>
      </c>
      <c r="AE69" s="12" t="str">
        <f>IFERROR(VLOOKUP($A69,'13 K'!$J$6:$P$10,7,0),"")</f>
        <v/>
      </c>
      <c r="AF69" s="17"/>
      <c r="AG69" s="12" t="str">
        <f>IFERROR(VLOOKUP($A69,'Celestynów K'!$H$2:$N$3,7,0),"")</f>
        <v/>
      </c>
      <c r="AH69" s="12" t="str">
        <f>IFERROR(VLOOKUP($A69,'Komorów K'!$H$2:$N$3,7,0),"")</f>
        <v/>
      </c>
      <c r="AI69" s="12" t="str">
        <f>IFERROR(VLOOKUP($A69,'ITOrient K'!$P$3:$V$5,7,0),"")</f>
        <v/>
      </c>
      <c r="AJ69" s="12" t="str">
        <f>IFERROR(VLOOKUP($A69,'ŚJatka K'!$P$3:$V$7,7,0),"")</f>
        <v/>
      </c>
      <c r="AK69" s="12" t="str">
        <f>IFERROR(VLOOKUP($A69,'Sudecka Wyrypa K'!$N$4:$T$6,7,0),"")</f>
        <v/>
      </c>
      <c r="AL69" s="12" t="str">
        <f>IFERROR(VLOOKUP($A69,'Abentojra K'!$I$3:$O$8,7,0),"")</f>
        <v/>
      </c>
      <c r="AM69" s="12" t="str">
        <f>IFERROR(VLOOKUP($A69,'Mordownik K'!$M$3:$S$9,7,0),"")</f>
        <v/>
      </c>
      <c r="AN69" s="53"/>
      <c r="AO69" s="17"/>
      <c r="AP69" s="12" t="str">
        <f>IFERROR(VLOOKUP($A69,'Jesienne 360 K'!$J$2:$P$3,7,0),"")</f>
        <v/>
      </c>
      <c r="AQ69" s="12" t="str">
        <f>IFERROR(VLOOKUP($A69,'Waligóra K'!$P$2:$V$11,7,0),"")</f>
        <v/>
      </c>
      <c r="AR69" s="12" t="str">
        <f>IFERROR(VLOOKUP($A69,'Jurajska Jatka K'!$L$3:$R$12,7,0),"")</f>
        <v/>
      </c>
      <c r="AS69" s="12">
        <f>IFERROR(VLOOKUP($A69,'H56 TR100 K'!$AI$3:$AO$29,7,0),"")</f>
        <v>34.528425162511958</v>
      </c>
      <c r="AT69" s="12" t="str">
        <f>IFERROR(VLOOKUP($A69,'Wawer K'!$H$2:$N$3,7,0),"")</f>
        <v/>
      </c>
      <c r="AU69" s="12" t="str">
        <f>IFERROR(VLOOKUP($A69,'Pazur K'!$AU$2:$BA$4,7,0),"")</f>
        <v/>
      </c>
      <c r="AV69" s="12" t="str">
        <f>IFERROR(VLOOKUP($A69,'Wilga K'!$L$3:$R$3,7,0),"")</f>
        <v/>
      </c>
      <c r="AW69" s="18"/>
      <c r="AX69" s="25">
        <f>MIN(COUNT(F69:S69)+MIN(COUNT(V69:AW69)/2,2),6)</f>
        <v>0.5</v>
      </c>
    </row>
    <row r="70" spans="1:50">
      <c r="A70">
        <v>543</v>
      </c>
      <c r="B70" s="21" t="str">
        <f>VLOOKUP($A70,id!$C:$H,6,0)</f>
        <v>Kowalska Agnieszka</v>
      </c>
      <c r="C70" s="21" t="str">
        <f>VLOOKUP($A70,id!$C:$H,4,0)</f>
        <v>Aga</v>
      </c>
      <c r="D70" s="2">
        <f>IF(E69=E70,D69,ROW(B68))</f>
        <v>68</v>
      </c>
      <c r="E70" s="11">
        <f>LARGE(F70:U70,1)+LARGE(F70:U70,2)+IFERROR(LARGE(F70:U70,3),0)+IFERROR(LARGE(F70:U70,4),0)+IFERROR(LARGE(F70:U70,5),0)+IFERROR(LARGE(F70:U70,6),0)</f>
        <v>32.255034219178611</v>
      </c>
      <c r="F70" s="12"/>
      <c r="G70" s="12"/>
      <c r="H70" s="12" t="str">
        <f>IFERROR(VLOOKUP($A70,'H55 TR200 K'!$AT$3:$AZ$8,7,0),"")</f>
        <v/>
      </c>
      <c r="I70" s="12" t="str">
        <f>IFERROR(VLOOKUP($A70,'Dymno K'!$U$2:$AA$6,7,0),"")</f>
        <v/>
      </c>
      <c r="J70" s="12" t="str">
        <f>IFERROR(VLOOKUP($A70,'XIV RzK K'!$K$3:$Q$3,7,0),"")</f>
        <v/>
      </c>
      <c r="K70" s="12" t="str">
        <f>IFERROR(VLOOKUP($A70,'Tropy K'!$Q$4:$W$13,7,0),"")</f>
        <v/>
      </c>
      <c r="L70" s="12" t="str">
        <f>IFERROR(VLOOKUP($A70,'Grassor 300 K'!$CA$6:$CG$16,7,0),"")</f>
        <v/>
      </c>
      <c r="M70" s="12" t="str">
        <f>IFERROR(VLOOKUP($A70,'BO K'!$Q$2:$W$8,7,0),"")</f>
        <v/>
      </c>
      <c r="N70" s="12" t="str">
        <f>IFERROR(VLOOKUP($A70,'Konwalie K'!$M$3:$S$7,7,0),"")</f>
        <v/>
      </c>
      <c r="O70" s="12" t="str">
        <f>IFERROR(VLOOKUP($A70,'KoRnO K'!$AD$2:$AJ$13,7,0),"")</f>
        <v/>
      </c>
      <c r="P70" s="12">
        <f>IFERROR(VLOOKUP($A70,'XVI Szago K'!$K$3:$Q$8,7,0),"")</f>
        <v>32.255034219178611</v>
      </c>
      <c r="Q70" s="12" t="str">
        <f>IFERROR(VLOOKUP($A70,'H56 TR200 K'!$AT$3:$AZ$11,7,0),"")</f>
        <v/>
      </c>
      <c r="R70" s="12" t="str">
        <f>IFERROR(VLOOKUP($A70,'Azymut K'!$AO$6:$AU$9,7,0),"")</f>
        <v/>
      </c>
      <c r="S70" s="12" t="str">
        <f>IFERROR(VLOOKUP($A70,'NM 200 K'!$AI$6:$AO$10,7,0),"")</f>
        <v/>
      </c>
      <c r="T70" s="10">
        <f>IFERROR(LARGE(V70:AW70,1),0)+IFERROR(LARGE(V70:AW70,2),0)</f>
        <v>0</v>
      </c>
      <c r="U70" s="10">
        <f>IFERROR(LARGE(V70:AW70,3),0)+IFERROR(LARGE(V70:AW70,4),0)</f>
        <v>0</v>
      </c>
      <c r="V70" s="12"/>
      <c r="W70" s="12"/>
      <c r="X70" s="12"/>
      <c r="Y70" s="12"/>
      <c r="Z70" s="12" t="str">
        <f>IFERROR(VLOOKUP($A70,'H55 TR100 K'!$AG$3:$AM$24,7,0),"")</f>
        <v/>
      </c>
      <c r="AA70" s="12" t="str">
        <f>IFERROR(VLOOKUP($A70,'Irokez K'!$EN$4:$ET$10,7,0),"")</f>
        <v/>
      </c>
      <c r="AB70" s="12" t="str">
        <f>IFERROR(VLOOKUP($A70,'BO Wielkopolska K'!$Q$2:$W$6,7,0),"")</f>
        <v/>
      </c>
      <c r="AC70" s="12" t="str">
        <f>IFERROR(VLOOKUP($A70,'RW TR200 K'!$K$2:$Q$2,7,0),"")</f>
        <v/>
      </c>
      <c r="AD70" s="12" t="str">
        <f>IFERROR(VLOOKUP($A70,'Liczyrzepa wiosna K'!$M$2:$S$4,7,0),"")</f>
        <v/>
      </c>
      <c r="AE70" s="12" t="str">
        <f>IFERROR(VLOOKUP($A70,'13 K'!$J$6:$P$10,7,0),"")</f>
        <v/>
      </c>
      <c r="AF70" s="17"/>
      <c r="AG70" s="12" t="str">
        <f>IFERROR(VLOOKUP($A70,'Celestynów K'!$H$2:$N$3,7,0),"")</f>
        <v/>
      </c>
      <c r="AH70" s="12" t="str">
        <f>IFERROR(VLOOKUP($A70,'Komorów K'!$H$2:$N$3,7,0),"")</f>
        <v/>
      </c>
      <c r="AI70" s="12" t="str">
        <f>IFERROR(VLOOKUP($A70,'ITOrient K'!$P$3:$V$5,7,0),"")</f>
        <v/>
      </c>
      <c r="AJ70" s="12" t="str">
        <f>IFERROR(VLOOKUP($A70,'ŚJatka K'!$P$3:$V$7,7,0),"")</f>
        <v/>
      </c>
      <c r="AK70" s="12" t="str">
        <f>IFERROR(VLOOKUP($A70,'Sudecka Wyrypa K'!$N$4:$T$6,7,0),"")</f>
        <v/>
      </c>
      <c r="AL70" s="12" t="str">
        <f>IFERROR(VLOOKUP($A70,'Abentojra K'!$I$3:$O$8,7,0),"")</f>
        <v/>
      </c>
      <c r="AM70" s="12" t="str">
        <f>IFERROR(VLOOKUP($A70,'Mordownik K'!$M$3:$S$9,7,0),"")</f>
        <v/>
      </c>
      <c r="AN70" s="53"/>
      <c r="AO70" s="17"/>
      <c r="AP70" s="12" t="str">
        <f>IFERROR(VLOOKUP($A70,'Jesienne 360 K'!$J$2:$P$3,7,0),"")</f>
        <v/>
      </c>
      <c r="AQ70" s="12" t="str">
        <f>IFERROR(VLOOKUP($A70,'Waligóra K'!$P$2:$V$11,7,0),"")</f>
        <v/>
      </c>
      <c r="AR70" s="12" t="str">
        <f>IFERROR(VLOOKUP($A70,'Jurajska Jatka K'!$L$3:$R$12,7,0),"")</f>
        <v/>
      </c>
      <c r="AS70" s="12" t="str">
        <f>IFERROR(VLOOKUP($A70,'H56 TR100 K'!$AI$3:$AO$29,7,0),"")</f>
        <v/>
      </c>
      <c r="AT70" s="12" t="str">
        <f>IFERROR(VLOOKUP($A70,'Wawer K'!$H$2:$N$3,7,0),"")</f>
        <v/>
      </c>
      <c r="AU70" s="12" t="str">
        <f>IFERROR(VLOOKUP($A70,'Pazur K'!$AU$2:$BA$4,7,0),"")</f>
        <v/>
      </c>
      <c r="AV70" s="12" t="str">
        <f>IFERROR(VLOOKUP($A70,'Wilga K'!$L$3:$R$3,7,0),"")</f>
        <v/>
      </c>
      <c r="AW70" s="18"/>
      <c r="AX70" s="25">
        <f>MIN(COUNT(F70:S70)+MIN(COUNT(V70:AW70)/2,2),6)</f>
        <v>1</v>
      </c>
    </row>
    <row r="71" spans="1:50">
      <c r="A71">
        <v>568</v>
      </c>
      <c r="B71" s="21" t="str">
        <f>VLOOKUP($A71,id!$C:$H,6,0)</f>
        <v>Buciak Barbara</v>
      </c>
      <c r="C71" s="21">
        <f>VLOOKUP($A71,id!$C:$H,4,0)</f>
        <v>0</v>
      </c>
      <c r="D71" s="2">
        <f>IF(E70=E71,D70,ROW(B69))</f>
        <v>69</v>
      </c>
      <c r="E71" s="11">
        <f>LARGE(F71:U71,1)+LARGE(F71:U71,2)+IFERROR(LARGE(F71:U71,3),0)+IFERROR(LARGE(F71:U71,4),0)+IFERROR(LARGE(F71:U71,5),0)+IFERROR(LARGE(F71:U71,6),0)</f>
        <v>29.574228234477978</v>
      </c>
      <c r="F71" s="12"/>
      <c r="G71" s="12"/>
      <c r="H71" s="12" t="str">
        <f>IFERROR(VLOOKUP($A71,'H55 TR200 K'!$AT$3:$AZ$8,7,0),"")</f>
        <v/>
      </c>
      <c r="I71" s="12" t="str">
        <f>IFERROR(VLOOKUP($A71,'Dymno K'!$U$2:$AA$6,7,0),"")</f>
        <v/>
      </c>
      <c r="J71" s="12" t="str">
        <f>IFERROR(VLOOKUP($A71,'XIV RzK K'!$K$3:$Q$3,7,0),"")</f>
        <v/>
      </c>
      <c r="K71" s="12" t="str">
        <f>IFERROR(VLOOKUP($A71,'Tropy K'!$Q$4:$W$13,7,0),"")</f>
        <v/>
      </c>
      <c r="L71" s="12" t="str">
        <f>IFERROR(VLOOKUP($A71,'Grassor 300 K'!$CA$6:$CG$16,7,0),"")</f>
        <v/>
      </c>
      <c r="M71" s="12" t="str">
        <f>IFERROR(VLOOKUP($A71,'BO K'!$Q$2:$W$8,7,0),"")</f>
        <v/>
      </c>
      <c r="N71" s="12" t="str">
        <f>IFERROR(VLOOKUP($A71,'Konwalie K'!$M$3:$S$7,7,0),"")</f>
        <v/>
      </c>
      <c r="O71" s="12" t="str">
        <f>IFERROR(VLOOKUP($A71,'KoRnO K'!$AD$2:$AJ$13,7,0),"")</f>
        <v/>
      </c>
      <c r="P71" s="12" t="str">
        <f>IFERROR(VLOOKUP($A71,'XVI Szago K'!$K$3:$Q$8,7,0),"")</f>
        <v/>
      </c>
      <c r="Q71" s="12" t="str">
        <f>IFERROR(VLOOKUP($A71,'H56 TR200 K'!$AT$3:$AZ$11,7,0),"")</f>
        <v/>
      </c>
      <c r="R71" s="12" t="str">
        <f>IFERROR(VLOOKUP($A71,'Azymut K'!$AO$6:$AU$9,7,0),"")</f>
        <v/>
      </c>
      <c r="S71" s="12" t="str">
        <f>IFERROR(VLOOKUP($A71,'NM 200 K'!$AI$6:$AO$10,7,0),"")</f>
        <v/>
      </c>
      <c r="T71" s="10">
        <f>IFERROR(LARGE(V71:AW71,1),0)+IFERROR(LARGE(V71:AW71,2),0)</f>
        <v>29.574228234477978</v>
      </c>
      <c r="U71" s="10">
        <f>IFERROR(LARGE(V71:AW71,3),0)+IFERROR(LARGE(V71:AW71,4),0)</f>
        <v>0</v>
      </c>
      <c r="V71" s="12"/>
      <c r="W71" s="12"/>
      <c r="X71" s="12"/>
      <c r="Y71" s="12"/>
      <c r="Z71" s="12" t="str">
        <f>IFERROR(VLOOKUP($A71,'H55 TR100 K'!$AG$3:$AM$24,7,0),"")</f>
        <v/>
      </c>
      <c r="AA71" s="12" t="str">
        <f>IFERROR(VLOOKUP($A71,'Irokez K'!$EN$4:$ET$10,7,0),"")</f>
        <v/>
      </c>
      <c r="AB71" s="12" t="str">
        <f>IFERROR(VLOOKUP($A71,'BO Wielkopolska K'!$Q$2:$W$6,7,0),"")</f>
        <v/>
      </c>
      <c r="AC71" s="12" t="str">
        <f>IFERROR(VLOOKUP($A71,'RW TR200 K'!$K$2:$Q$2,7,0),"")</f>
        <v/>
      </c>
      <c r="AD71" s="12" t="str">
        <f>IFERROR(VLOOKUP($A71,'Liczyrzepa wiosna K'!$M$2:$S$4,7,0),"")</f>
        <v/>
      </c>
      <c r="AE71" s="12" t="str">
        <f>IFERROR(VLOOKUP($A71,'13 K'!$J$6:$P$10,7,0),"")</f>
        <v/>
      </c>
      <c r="AF71" s="17"/>
      <c r="AG71" s="12" t="str">
        <f>IFERROR(VLOOKUP($A71,'Celestynów K'!$H$2:$N$3,7,0),"")</f>
        <v/>
      </c>
      <c r="AH71" s="12" t="str">
        <f>IFERROR(VLOOKUP($A71,'Komorów K'!$H$2:$N$3,7,0),"")</f>
        <v/>
      </c>
      <c r="AI71" s="12" t="str">
        <f>IFERROR(VLOOKUP($A71,'ITOrient K'!$P$3:$V$5,7,0),"")</f>
        <v/>
      </c>
      <c r="AJ71" s="12" t="str">
        <f>IFERROR(VLOOKUP($A71,'ŚJatka K'!$P$3:$V$7,7,0),"")</f>
        <v/>
      </c>
      <c r="AK71" s="12" t="str">
        <f>IFERROR(VLOOKUP($A71,'Sudecka Wyrypa K'!$N$4:$T$6,7,0),"")</f>
        <v/>
      </c>
      <c r="AL71" s="12" t="str">
        <f>IFERROR(VLOOKUP($A71,'Abentojra K'!$I$3:$O$8,7,0),"")</f>
        <v/>
      </c>
      <c r="AM71" s="12" t="str">
        <f>IFERROR(VLOOKUP($A71,'Mordownik K'!$M$3:$S$9,7,0),"")</f>
        <v/>
      </c>
      <c r="AN71" s="53"/>
      <c r="AO71" s="17"/>
      <c r="AP71" s="12" t="str">
        <f>IFERROR(VLOOKUP($A71,'Jesienne 360 K'!$J$2:$P$3,7,0),"")</f>
        <v/>
      </c>
      <c r="AQ71" s="12" t="str">
        <f>IFERROR(VLOOKUP($A71,'Waligóra K'!$P$2:$V$11,7,0),"")</f>
        <v/>
      </c>
      <c r="AR71" s="12">
        <f>IFERROR(VLOOKUP($A71,'Jurajska Jatka K'!$L$3:$R$12,7,0),"")</f>
        <v>29.574228234477978</v>
      </c>
      <c r="AS71" s="12" t="str">
        <f>IFERROR(VLOOKUP($A71,'H56 TR100 K'!$AI$3:$AO$29,7,0),"")</f>
        <v/>
      </c>
      <c r="AT71" s="12" t="str">
        <f>IFERROR(VLOOKUP($A71,'Wawer K'!$H$2:$N$3,7,0),"")</f>
        <v/>
      </c>
      <c r="AU71" s="12" t="str">
        <f>IFERROR(VLOOKUP($A71,'Pazur K'!$AU$2:$BA$4,7,0),"")</f>
        <v/>
      </c>
      <c r="AV71" s="12" t="str">
        <f>IFERROR(VLOOKUP($A71,'Wilga K'!$L$3:$R$3,7,0),"")</f>
        <v/>
      </c>
      <c r="AW71" s="18"/>
      <c r="AX71" s="25">
        <f>MIN(COUNT(F71:S71)+MIN(COUNT(V71:AW71)/2,2),6)</f>
        <v>0.5</v>
      </c>
    </row>
    <row r="72" spans="1:50">
      <c r="A72">
        <v>538</v>
      </c>
      <c r="B72" s="21" t="str">
        <f>VLOOKUP($A72,id!$C:$H,6,0)</f>
        <v>Chmura Katarzyna</v>
      </c>
      <c r="C72" s="21" t="str">
        <f>VLOOKUP($A72,id!$C:$H,4,0)</f>
        <v>Apply Poland</v>
      </c>
      <c r="D72" s="2">
        <f>IF(E71=E72,D71,ROW(B70))</f>
        <v>70</v>
      </c>
      <c r="E72" s="11">
        <f>LARGE(F72:U72,1)+LARGE(F72:U72,2)+IFERROR(LARGE(F72:U72,3),0)+IFERROR(LARGE(F72:U72,4),0)+IFERROR(LARGE(F72:U72,5),0)+IFERROR(LARGE(F72:U72,6),0)</f>
        <v>28.699889326752348</v>
      </c>
      <c r="F72" s="12"/>
      <c r="G72" s="12"/>
      <c r="H72" s="12" t="str">
        <f>IFERROR(VLOOKUP($A72,'H55 TR200 K'!$AT$3:$AZ$8,7,0),"")</f>
        <v/>
      </c>
      <c r="I72" s="12" t="str">
        <f>IFERROR(VLOOKUP($A72,'Dymno K'!$U$2:$AA$6,7,0),"")</f>
        <v/>
      </c>
      <c r="J72" s="12" t="str">
        <f>IFERROR(VLOOKUP($A72,'XIV RzK K'!$K$3:$Q$3,7,0),"")</f>
        <v/>
      </c>
      <c r="K72" s="12" t="str">
        <f>IFERROR(VLOOKUP($A72,'Tropy K'!$Q$4:$W$13,7,0),"")</f>
        <v/>
      </c>
      <c r="L72" s="12" t="str">
        <f>IFERROR(VLOOKUP($A72,'Grassor 300 K'!$CA$6:$CG$16,7,0),"")</f>
        <v/>
      </c>
      <c r="M72" s="12" t="str">
        <f>IFERROR(VLOOKUP($A72,'BO K'!$Q$2:$W$8,7,0),"")</f>
        <v/>
      </c>
      <c r="N72" s="12" t="str">
        <f>IFERROR(VLOOKUP($A72,'Konwalie K'!$M$3:$S$7,7,0),"")</f>
        <v/>
      </c>
      <c r="O72" s="12" t="str">
        <f>IFERROR(VLOOKUP($A72,'KoRnO K'!$AD$2:$AJ$13,7,0),"")</f>
        <v/>
      </c>
      <c r="P72" s="12" t="str">
        <f>IFERROR(VLOOKUP($A72,'XVI Szago K'!$K$3:$Q$8,7,0),"")</f>
        <v/>
      </c>
      <c r="Q72" s="12" t="str">
        <f>IFERROR(VLOOKUP($A72,'H56 TR200 K'!$AT$3:$AZ$11,7,0),"")</f>
        <v/>
      </c>
      <c r="R72" s="12" t="str">
        <f>IFERROR(VLOOKUP($A72,'Azymut K'!$AO$6:$AU$9,7,0),"")</f>
        <v/>
      </c>
      <c r="S72" s="12" t="str">
        <f>IFERROR(VLOOKUP($A72,'NM 200 K'!$AI$6:$AO$10,7,0),"")</f>
        <v/>
      </c>
      <c r="T72" s="10">
        <f>IFERROR(LARGE(V72:AW72,1),0)+IFERROR(LARGE(V72:AW72,2),0)</f>
        <v>28.699889326752348</v>
      </c>
      <c r="U72" s="10">
        <f>IFERROR(LARGE(V72:AW72,3),0)+IFERROR(LARGE(V72:AW72,4),0)</f>
        <v>0</v>
      </c>
      <c r="V72" s="12"/>
      <c r="W72" s="12"/>
      <c r="X72" s="12"/>
      <c r="Y72" s="12"/>
      <c r="Z72" s="12" t="str">
        <f>IFERROR(VLOOKUP($A72,'H55 TR100 K'!$AG$3:$AM$24,7,0),"")</f>
        <v/>
      </c>
      <c r="AA72" s="12" t="str">
        <f>IFERROR(VLOOKUP($A72,'Irokez K'!$EN$4:$ET$10,7,0),"")</f>
        <v/>
      </c>
      <c r="AB72" s="12" t="str">
        <f>IFERROR(VLOOKUP($A72,'BO Wielkopolska K'!$Q$2:$W$6,7,0),"")</f>
        <v/>
      </c>
      <c r="AC72" s="12" t="str">
        <f>IFERROR(VLOOKUP($A72,'RW TR200 K'!$K$2:$Q$2,7,0),"")</f>
        <v/>
      </c>
      <c r="AD72" s="12" t="str">
        <f>IFERROR(VLOOKUP($A72,'Liczyrzepa wiosna K'!$M$2:$S$4,7,0),"")</f>
        <v/>
      </c>
      <c r="AE72" s="12" t="str">
        <f>IFERROR(VLOOKUP($A72,'13 K'!$J$6:$P$10,7,0),"")</f>
        <v/>
      </c>
      <c r="AF72" s="17"/>
      <c r="AG72" s="12" t="str">
        <f>IFERROR(VLOOKUP($A72,'Celestynów K'!$H$2:$N$3,7,0),"")</f>
        <v/>
      </c>
      <c r="AH72" s="12" t="str">
        <f>IFERROR(VLOOKUP($A72,'Komorów K'!$H$2:$N$3,7,0),"")</f>
        <v/>
      </c>
      <c r="AI72" s="12" t="str">
        <f>IFERROR(VLOOKUP($A72,'ITOrient K'!$P$3:$V$5,7,0),"")</f>
        <v/>
      </c>
      <c r="AJ72" s="12" t="str">
        <f>IFERROR(VLOOKUP($A72,'ŚJatka K'!$P$3:$V$7,7,0),"")</f>
        <v/>
      </c>
      <c r="AK72" s="12" t="str">
        <f>IFERROR(VLOOKUP($A72,'Sudecka Wyrypa K'!$N$4:$T$6,7,0),"")</f>
        <v/>
      </c>
      <c r="AL72" s="12" t="str">
        <f>IFERROR(VLOOKUP($A72,'Abentojra K'!$I$3:$O$8,7,0),"")</f>
        <v/>
      </c>
      <c r="AM72" s="12" t="str">
        <f>IFERROR(VLOOKUP($A72,'Mordownik K'!$M$3:$S$9,7,0),"")</f>
        <v/>
      </c>
      <c r="AN72" s="53"/>
      <c r="AO72" s="17"/>
      <c r="AP72" s="12" t="str">
        <f>IFERROR(VLOOKUP($A72,'Jesienne 360 K'!$J$2:$P$3,7,0),"")</f>
        <v/>
      </c>
      <c r="AQ72" s="12">
        <f>IFERROR(VLOOKUP($A72,'Waligóra K'!$P$2:$V$11,7,0),"")</f>
        <v>28.699889326752348</v>
      </c>
      <c r="AR72" s="12" t="str">
        <f>IFERROR(VLOOKUP($A72,'Jurajska Jatka K'!$L$3:$R$12,7,0),"")</f>
        <v/>
      </c>
      <c r="AS72" s="12" t="str">
        <f>IFERROR(VLOOKUP($A72,'H56 TR100 K'!$AI$3:$AO$29,7,0),"")</f>
        <v/>
      </c>
      <c r="AT72" s="12" t="str">
        <f>IFERROR(VLOOKUP($A72,'Wawer K'!$H$2:$N$3,7,0),"")</f>
        <v/>
      </c>
      <c r="AU72" s="12" t="str">
        <f>IFERROR(VLOOKUP($A72,'Pazur K'!$AU$2:$BA$4,7,0),"")</f>
        <v/>
      </c>
      <c r="AV72" s="12" t="str">
        <f>IFERROR(VLOOKUP($A72,'Wilga K'!$L$3:$R$3,7,0),"")</f>
        <v/>
      </c>
      <c r="AW72" s="18"/>
      <c r="AX72" s="25">
        <f>MIN(COUNT(F72:S72)+MIN(COUNT(V72:AW72)/2,2),6)</f>
        <v>0.5</v>
      </c>
    </row>
    <row r="73" spans="1:50">
      <c r="A73">
        <v>581</v>
      </c>
      <c r="B73" s="21" t="str">
        <f>VLOOKUP($A73,id!$C:$H,6,0)</f>
        <v>Roziewska Ewelina</v>
      </c>
      <c r="C73" s="21" t="str">
        <f>VLOOKUP($A73,id!$C:$H,4,0)</f>
        <v>PEKABEX</v>
      </c>
      <c r="D73" s="2">
        <f>IF(E72=E73,D72,ROW(B71))</f>
        <v>71</v>
      </c>
      <c r="E73" s="11">
        <f>LARGE(F73:U73,1)+LARGE(F73:U73,2)+IFERROR(LARGE(F73:U73,3),0)+IFERROR(LARGE(F73:U73,4),0)+IFERROR(LARGE(F73:U73,5),0)+IFERROR(LARGE(F73:U73,6),0)</f>
        <v>28.670689359285682</v>
      </c>
      <c r="F73" s="12"/>
      <c r="G73" s="12"/>
      <c r="H73" s="12" t="str">
        <f>IFERROR(VLOOKUP($A73,'H55 TR200 K'!$AT$3:$AZ$8,7,0),"")</f>
        <v/>
      </c>
      <c r="I73" s="12" t="str">
        <f>IFERROR(VLOOKUP($A73,'Dymno K'!$U$2:$AA$6,7,0),"")</f>
        <v/>
      </c>
      <c r="J73" s="12" t="str">
        <f>IFERROR(VLOOKUP($A73,'XIV RzK K'!$K$3:$Q$3,7,0),"")</f>
        <v/>
      </c>
      <c r="K73" s="12" t="str">
        <f>IFERROR(VLOOKUP($A73,'Tropy K'!$Q$4:$W$13,7,0),"")</f>
        <v/>
      </c>
      <c r="L73" s="12" t="str">
        <f>IFERROR(VLOOKUP($A73,'Grassor 300 K'!$CA$6:$CG$16,7,0),"")</f>
        <v/>
      </c>
      <c r="M73" s="12" t="str">
        <f>IFERROR(VLOOKUP($A73,'BO K'!$Q$2:$W$8,7,0),"")</f>
        <v/>
      </c>
      <c r="N73" s="12" t="str">
        <f>IFERROR(VLOOKUP($A73,'Konwalie K'!$M$3:$S$7,7,0),"")</f>
        <v/>
      </c>
      <c r="O73" s="12" t="str">
        <f>IFERROR(VLOOKUP($A73,'KoRnO K'!$AD$2:$AJ$13,7,0),"")</f>
        <v/>
      </c>
      <c r="P73" s="12" t="str">
        <f>IFERROR(VLOOKUP($A73,'XVI Szago K'!$K$3:$Q$8,7,0),"")</f>
        <v/>
      </c>
      <c r="Q73" s="12" t="str">
        <f>IFERROR(VLOOKUP($A73,'H56 TR200 K'!$AT$3:$AZ$11,7,0),"")</f>
        <v/>
      </c>
      <c r="R73" s="12" t="str">
        <f>IFERROR(VLOOKUP($A73,'Azymut K'!$AO$6:$AU$9,7,0),"")</f>
        <v/>
      </c>
      <c r="S73" s="12" t="str">
        <f>IFERROR(VLOOKUP($A73,'NM 200 K'!$AI$6:$AO$10,7,0),"")</f>
        <v/>
      </c>
      <c r="T73" s="10">
        <f>IFERROR(LARGE(V73:AW73,1),0)+IFERROR(LARGE(V73:AW73,2),0)</f>
        <v>28.670689359285682</v>
      </c>
      <c r="U73" s="10">
        <f>IFERROR(LARGE(V73:AW73,3),0)+IFERROR(LARGE(V73:AW73,4),0)</f>
        <v>0</v>
      </c>
      <c r="V73" s="12"/>
      <c r="W73" s="12"/>
      <c r="X73" s="12"/>
      <c r="Y73" s="12"/>
      <c r="Z73" s="12" t="str">
        <f>IFERROR(VLOOKUP($A73,'H55 TR100 K'!$AG$3:$AM$24,7,0),"")</f>
        <v/>
      </c>
      <c r="AA73" s="12" t="str">
        <f>IFERROR(VLOOKUP($A73,'Irokez K'!$EN$4:$ET$10,7,0),"")</f>
        <v/>
      </c>
      <c r="AB73" s="12" t="str">
        <f>IFERROR(VLOOKUP($A73,'BO Wielkopolska K'!$Q$2:$W$6,7,0),"")</f>
        <v/>
      </c>
      <c r="AC73" s="12" t="str">
        <f>IFERROR(VLOOKUP($A73,'RW TR200 K'!$K$2:$Q$2,7,0),"")</f>
        <v/>
      </c>
      <c r="AD73" s="12" t="str">
        <f>IFERROR(VLOOKUP($A73,'Liczyrzepa wiosna K'!$M$2:$S$4,7,0),"")</f>
        <v/>
      </c>
      <c r="AE73" s="12" t="str">
        <f>IFERROR(VLOOKUP($A73,'13 K'!$J$6:$P$10,7,0),"")</f>
        <v/>
      </c>
      <c r="AF73" s="17"/>
      <c r="AG73" s="12" t="str">
        <f>IFERROR(VLOOKUP($A73,'Celestynów K'!$H$2:$N$3,7,0),"")</f>
        <v/>
      </c>
      <c r="AH73" s="12" t="str">
        <f>IFERROR(VLOOKUP($A73,'Komorów K'!$H$2:$N$3,7,0),"")</f>
        <v/>
      </c>
      <c r="AI73" s="12" t="str">
        <f>IFERROR(VLOOKUP($A73,'ITOrient K'!$P$3:$V$5,7,0),"")</f>
        <v/>
      </c>
      <c r="AJ73" s="12" t="str">
        <f>IFERROR(VLOOKUP($A73,'ŚJatka K'!$P$3:$V$7,7,0),"")</f>
        <v/>
      </c>
      <c r="AK73" s="12" t="str">
        <f>IFERROR(VLOOKUP($A73,'Sudecka Wyrypa K'!$N$4:$T$6,7,0),"")</f>
        <v/>
      </c>
      <c r="AL73" s="12" t="str">
        <f>IFERROR(VLOOKUP($A73,'Abentojra K'!$I$3:$O$8,7,0),"")</f>
        <v/>
      </c>
      <c r="AM73" s="12" t="str">
        <f>IFERROR(VLOOKUP($A73,'Mordownik K'!$M$3:$S$9,7,0),"")</f>
        <v/>
      </c>
      <c r="AN73" s="53"/>
      <c r="AO73" s="17"/>
      <c r="AP73" s="12" t="str">
        <f>IFERROR(VLOOKUP($A73,'Jesienne 360 K'!$J$2:$P$3,7,0),"")</f>
        <v/>
      </c>
      <c r="AQ73" s="12" t="str">
        <f>IFERROR(VLOOKUP($A73,'Waligóra K'!$P$2:$V$11,7,0),"")</f>
        <v/>
      </c>
      <c r="AR73" s="12" t="str">
        <f>IFERROR(VLOOKUP($A73,'Jurajska Jatka K'!$L$3:$R$12,7,0),"")</f>
        <v/>
      </c>
      <c r="AS73" s="12">
        <f>IFERROR(VLOOKUP($A73,'H56 TR100 K'!$AI$3:$AO$29,7,0),"")</f>
        <v>28.670689359285682</v>
      </c>
      <c r="AT73" s="12" t="str">
        <f>IFERROR(VLOOKUP($A73,'Wawer K'!$H$2:$N$3,7,0),"")</f>
        <v/>
      </c>
      <c r="AU73" s="12" t="str">
        <f>IFERROR(VLOOKUP($A73,'Pazur K'!$AU$2:$BA$4,7,0),"")</f>
        <v/>
      </c>
      <c r="AV73" s="12" t="str">
        <f>IFERROR(VLOOKUP($A73,'Wilga K'!$L$3:$R$3,7,0),"")</f>
        <v/>
      </c>
      <c r="AW73" s="18"/>
      <c r="AX73" s="25">
        <f>MIN(COUNT(F73:S73)+MIN(COUNT(V73:AW73)/2,2),6)</f>
        <v>0.5</v>
      </c>
    </row>
    <row r="74" spans="1:50">
      <c r="A74">
        <v>582</v>
      </c>
      <c r="B74" s="21" t="str">
        <f>VLOOKUP($A74,id!$C:$H,6,0)</f>
        <v>Skowyra Monika</v>
      </c>
      <c r="C74" s="21" t="str">
        <f>VLOOKUP($A74,id!$C:$H,4,0)</f>
        <v>PEKABEX</v>
      </c>
      <c r="D74" s="2">
        <f>IF(E73=E74,D73,ROW(B72))</f>
        <v>72</v>
      </c>
      <c r="E74" s="11">
        <f>LARGE(F74:U74,1)+LARGE(F74:U74,2)+IFERROR(LARGE(F74:U74,3),0)+IFERROR(LARGE(F74:U74,4),0)+IFERROR(LARGE(F74:U74,5),0)+IFERROR(LARGE(F74:U74,6),0)</f>
        <v>28.667439727440819</v>
      </c>
      <c r="F74" s="12"/>
      <c r="G74" s="12"/>
      <c r="H74" s="12" t="str">
        <f>IFERROR(VLOOKUP($A74,'H55 TR200 K'!$AT$3:$AZ$8,7,0),"")</f>
        <v/>
      </c>
      <c r="I74" s="12" t="str">
        <f>IFERROR(VLOOKUP($A74,'Dymno K'!$U$2:$AA$6,7,0),"")</f>
        <v/>
      </c>
      <c r="J74" s="12" t="str">
        <f>IFERROR(VLOOKUP($A74,'XIV RzK K'!$K$3:$Q$3,7,0),"")</f>
        <v/>
      </c>
      <c r="K74" s="12" t="str">
        <f>IFERROR(VLOOKUP($A74,'Tropy K'!$Q$4:$W$13,7,0),"")</f>
        <v/>
      </c>
      <c r="L74" s="12" t="str">
        <f>IFERROR(VLOOKUP($A74,'Grassor 300 K'!$CA$6:$CG$16,7,0),"")</f>
        <v/>
      </c>
      <c r="M74" s="12" t="str">
        <f>IFERROR(VLOOKUP($A74,'BO K'!$Q$2:$W$8,7,0),"")</f>
        <v/>
      </c>
      <c r="N74" s="12" t="str">
        <f>IFERROR(VLOOKUP($A74,'Konwalie K'!$M$3:$S$7,7,0),"")</f>
        <v/>
      </c>
      <c r="O74" s="12" t="str">
        <f>IFERROR(VLOOKUP($A74,'KoRnO K'!$AD$2:$AJ$13,7,0),"")</f>
        <v/>
      </c>
      <c r="P74" s="12" t="str">
        <f>IFERROR(VLOOKUP($A74,'XVI Szago K'!$K$3:$Q$8,7,0),"")</f>
        <v/>
      </c>
      <c r="Q74" s="12" t="str">
        <f>IFERROR(VLOOKUP($A74,'H56 TR200 K'!$AT$3:$AZ$11,7,0),"")</f>
        <v/>
      </c>
      <c r="R74" s="12" t="str">
        <f>IFERROR(VLOOKUP($A74,'Azymut K'!$AO$6:$AU$9,7,0),"")</f>
        <v/>
      </c>
      <c r="S74" s="12" t="str">
        <f>IFERROR(VLOOKUP($A74,'NM 200 K'!$AI$6:$AO$10,7,0),"")</f>
        <v/>
      </c>
      <c r="T74" s="10">
        <f>IFERROR(LARGE(V74:AW74,1),0)+IFERROR(LARGE(V74:AW74,2),0)</f>
        <v>28.667439727440819</v>
      </c>
      <c r="U74" s="10">
        <f>IFERROR(LARGE(V74:AW74,3),0)+IFERROR(LARGE(V74:AW74,4),0)</f>
        <v>0</v>
      </c>
      <c r="V74" s="12"/>
      <c r="W74" s="12"/>
      <c r="X74" s="12"/>
      <c r="Y74" s="12"/>
      <c r="Z74" s="12" t="str">
        <f>IFERROR(VLOOKUP($A74,'H55 TR100 K'!$AG$3:$AM$24,7,0),"")</f>
        <v/>
      </c>
      <c r="AA74" s="12" t="str">
        <f>IFERROR(VLOOKUP($A74,'Irokez K'!$EN$4:$ET$10,7,0),"")</f>
        <v/>
      </c>
      <c r="AB74" s="12" t="str">
        <f>IFERROR(VLOOKUP($A74,'BO Wielkopolska K'!$Q$2:$W$6,7,0),"")</f>
        <v/>
      </c>
      <c r="AC74" s="12" t="str">
        <f>IFERROR(VLOOKUP($A74,'RW TR200 K'!$K$2:$Q$2,7,0),"")</f>
        <v/>
      </c>
      <c r="AD74" s="12" t="str">
        <f>IFERROR(VLOOKUP($A74,'Liczyrzepa wiosna K'!$M$2:$S$4,7,0),"")</f>
        <v/>
      </c>
      <c r="AE74" s="12" t="str">
        <f>IFERROR(VLOOKUP($A74,'13 K'!$J$6:$P$10,7,0),"")</f>
        <v/>
      </c>
      <c r="AF74" s="17"/>
      <c r="AG74" s="12" t="str">
        <f>IFERROR(VLOOKUP($A74,'Celestynów K'!$H$2:$N$3,7,0),"")</f>
        <v/>
      </c>
      <c r="AH74" s="12" t="str">
        <f>IFERROR(VLOOKUP($A74,'Komorów K'!$H$2:$N$3,7,0),"")</f>
        <v/>
      </c>
      <c r="AI74" s="12" t="str">
        <f>IFERROR(VLOOKUP($A74,'ITOrient K'!$P$3:$V$5,7,0),"")</f>
        <v/>
      </c>
      <c r="AJ74" s="12" t="str">
        <f>IFERROR(VLOOKUP($A74,'ŚJatka K'!$P$3:$V$7,7,0),"")</f>
        <v/>
      </c>
      <c r="AK74" s="12" t="str">
        <f>IFERROR(VLOOKUP($A74,'Sudecka Wyrypa K'!$N$4:$T$6,7,0),"")</f>
        <v/>
      </c>
      <c r="AL74" s="12" t="str">
        <f>IFERROR(VLOOKUP($A74,'Abentojra K'!$I$3:$O$8,7,0),"")</f>
        <v/>
      </c>
      <c r="AM74" s="12" t="str">
        <f>IFERROR(VLOOKUP($A74,'Mordownik K'!$M$3:$S$9,7,0),"")</f>
        <v/>
      </c>
      <c r="AN74" s="53"/>
      <c r="AO74" s="17"/>
      <c r="AP74" s="12" t="str">
        <f>IFERROR(VLOOKUP($A74,'Jesienne 360 K'!$J$2:$P$3,7,0),"")</f>
        <v/>
      </c>
      <c r="AQ74" s="12" t="str">
        <f>IFERROR(VLOOKUP($A74,'Waligóra K'!$P$2:$V$11,7,0),"")</f>
        <v/>
      </c>
      <c r="AR74" s="12" t="str">
        <f>IFERROR(VLOOKUP($A74,'Jurajska Jatka K'!$L$3:$R$12,7,0),"")</f>
        <v/>
      </c>
      <c r="AS74" s="12">
        <f>IFERROR(VLOOKUP($A74,'H56 TR100 K'!$AI$3:$AO$29,7,0),"")</f>
        <v>28.667439727440819</v>
      </c>
      <c r="AT74" s="12" t="str">
        <f>IFERROR(VLOOKUP($A74,'Wawer K'!$H$2:$N$3,7,0),"")</f>
        <v/>
      </c>
      <c r="AU74" s="12" t="str">
        <f>IFERROR(VLOOKUP($A74,'Pazur K'!$AU$2:$BA$4,7,0),"")</f>
        <v/>
      </c>
      <c r="AV74" s="12" t="str">
        <f>IFERROR(VLOOKUP($A74,'Wilga K'!$L$3:$R$3,7,0),"")</f>
        <v/>
      </c>
      <c r="AW74" s="18"/>
      <c r="AX74" s="25">
        <f>MIN(COUNT(F74:S74)+MIN(COUNT(V74:AW74)/2,2),6)</f>
        <v>0.5</v>
      </c>
    </row>
    <row r="75" spans="1:50">
      <c r="A75">
        <v>527</v>
      </c>
      <c r="B75" s="21" t="str">
        <f>VLOOKUP($A75,id!$C:$H,6,0)</f>
        <v>Kopeć Agnieszka</v>
      </c>
      <c r="C75" s="21">
        <f>VLOOKUP($A75,id!$C:$H,4,0)</f>
        <v>0</v>
      </c>
      <c r="D75" s="2">
        <f>IF(E74=E75,D74,ROW(B73))</f>
        <v>73</v>
      </c>
      <c r="E75" s="11">
        <f>LARGE(F75:U75,1)+LARGE(F75:U75,2)+IFERROR(LARGE(F75:U75,3),0)+IFERROR(LARGE(F75:U75,4),0)+IFERROR(LARGE(F75:U75,5),0)+IFERROR(LARGE(F75:U75,6),0)</f>
        <v>28.040757381257997</v>
      </c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 t="str">
        <f>IFERROR(VLOOKUP($A75,'XVI Szago K'!$K$3:$Q$8,7,0),"")</f>
        <v/>
      </c>
      <c r="Q75" s="12" t="str">
        <f>IFERROR(VLOOKUP($A75,'H56 TR200 K'!$AT$3:$AZ$11,7,0),"")</f>
        <v/>
      </c>
      <c r="R75" s="12" t="str">
        <f>IFERROR(VLOOKUP($A75,'Azymut K'!$AO$6:$AU$9,7,0),"")</f>
        <v/>
      </c>
      <c r="S75" s="12" t="str">
        <f>IFERROR(VLOOKUP($A75,'NM 200 K'!$AI$6:$AO$10,7,0),"")</f>
        <v/>
      </c>
      <c r="T75" s="10">
        <f>IFERROR(LARGE(V75:AW75,1),0)+IFERROR(LARGE(V75:AW75,2),0)</f>
        <v>28.040757381257997</v>
      </c>
      <c r="U75" s="10">
        <f>IFERROR(LARGE(V75:AW75,3),0)+IFERROR(LARGE(V75:AW75,4),0)</f>
        <v>0</v>
      </c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7"/>
      <c r="AG75" s="12"/>
      <c r="AH75" s="12"/>
      <c r="AI75" s="12"/>
      <c r="AJ75" s="12"/>
      <c r="AK75" s="12"/>
      <c r="AL75" s="12"/>
      <c r="AM75" s="12">
        <f>IFERROR(VLOOKUP($A75,'Mordownik K'!$M$3:$S$9,7,0),"")</f>
        <v>28.040757381257997</v>
      </c>
      <c r="AN75" s="53"/>
      <c r="AO75" s="17"/>
      <c r="AP75" s="12" t="str">
        <f>IFERROR(VLOOKUP($A75,'Jesienne 360 K'!$J$2:$P$3,7,0),"")</f>
        <v/>
      </c>
      <c r="AQ75" s="12" t="str">
        <f>IFERROR(VLOOKUP($A75,'Waligóra K'!$P$2:$V$11,7,0),"")</f>
        <v/>
      </c>
      <c r="AR75" s="12" t="str">
        <f>IFERROR(VLOOKUP($A75,'Jurajska Jatka K'!$L$3:$R$12,7,0),"")</f>
        <v/>
      </c>
      <c r="AS75" s="12" t="str">
        <f>IFERROR(VLOOKUP($A75,'H56 TR100 K'!$AI$3:$AO$29,7,0),"")</f>
        <v/>
      </c>
      <c r="AT75" s="12" t="str">
        <f>IFERROR(VLOOKUP($A75,'Wawer K'!$H$2:$N$3,7,0),"")</f>
        <v/>
      </c>
      <c r="AU75" s="12" t="str">
        <f>IFERROR(VLOOKUP($A75,'Pazur K'!$AU$2:$BA$4,7,0),"")</f>
        <v/>
      </c>
      <c r="AV75" s="12" t="str">
        <f>IFERROR(VLOOKUP($A75,'Wilga K'!$L$3:$R$3,7,0),"")</f>
        <v/>
      </c>
      <c r="AW75" s="18"/>
      <c r="AX75" s="25">
        <f>MIN(COUNT(F75:S75)+MIN(COUNT(V75:AW75)/2,2),6)</f>
        <v>0.5</v>
      </c>
    </row>
    <row r="76" spans="1:50">
      <c r="A76">
        <v>583</v>
      </c>
      <c r="B76" s="21" t="str">
        <f>VLOOKUP($A76,id!$C:$H,6,0)</f>
        <v>Kubiś Aleksandra</v>
      </c>
      <c r="C76" s="21" t="str">
        <f>VLOOKUP($A76,id!$C:$H,4,0)</f>
        <v>GetResponse</v>
      </c>
      <c r="D76" s="2">
        <f>IF(E75=E76,D75,ROW(B74))</f>
        <v>74</v>
      </c>
      <c r="E76" s="11">
        <f>LARGE(F76:U76,1)+LARGE(F76:U76,2)+IFERROR(LARGE(F76:U76,3),0)+IFERROR(LARGE(F76:U76,4),0)+IFERROR(LARGE(F76:U76,5),0)+IFERROR(LARGE(F76:U76,6),0)</f>
        <v>27.605682700498566</v>
      </c>
      <c r="F76" s="12"/>
      <c r="G76" s="12"/>
      <c r="H76" s="12" t="str">
        <f>IFERROR(VLOOKUP($A76,'H55 TR200 K'!$AT$3:$AZ$8,7,0),"")</f>
        <v/>
      </c>
      <c r="I76" s="12" t="str">
        <f>IFERROR(VLOOKUP($A76,'Dymno K'!$U$2:$AA$6,7,0),"")</f>
        <v/>
      </c>
      <c r="J76" s="12" t="str">
        <f>IFERROR(VLOOKUP($A76,'XIV RzK K'!$K$3:$Q$3,7,0),"")</f>
        <v/>
      </c>
      <c r="K76" s="12" t="str">
        <f>IFERROR(VLOOKUP($A76,'Tropy K'!$Q$4:$W$13,7,0),"")</f>
        <v/>
      </c>
      <c r="L76" s="12" t="str">
        <f>IFERROR(VLOOKUP($A76,'Grassor 300 K'!$CA$6:$CG$16,7,0),"")</f>
        <v/>
      </c>
      <c r="M76" s="12" t="str">
        <f>IFERROR(VLOOKUP($A76,'BO K'!$Q$2:$W$8,7,0),"")</f>
        <v/>
      </c>
      <c r="N76" s="12" t="str">
        <f>IFERROR(VLOOKUP($A76,'Konwalie K'!$M$3:$S$7,7,0),"")</f>
        <v/>
      </c>
      <c r="O76" s="12" t="str">
        <f>IFERROR(VLOOKUP($A76,'KoRnO K'!$AD$2:$AJ$13,7,0),"")</f>
        <v/>
      </c>
      <c r="P76" s="12" t="str">
        <f>IFERROR(VLOOKUP($A76,'XVI Szago K'!$K$3:$Q$8,7,0),"")</f>
        <v/>
      </c>
      <c r="Q76" s="12" t="str">
        <f>IFERROR(VLOOKUP($A76,'H56 TR200 K'!$AT$3:$AZ$11,7,0),"")</f>
        <v/>
      </c>
      <c r="R76" s="12" t="str">
        <f>IFERROR(VLOOKUP($A76,'Azymut K'!$AO$6:$AU$9,7,0),"")</f>
        <v/>
      </c>
      <c r="S76" s="12" t="str">
        <f>IFERROR(VLOOKUP($A76,'NM 200 K'!$AI$6:$AO$10,7,0),"")</f>
        <v/>
      </c>
      <c r="T76" s="10">
        <f>IFERROR(LARGE(V76:AW76,1),0)+IFERROR(LARGE(V76:AW76,2),0)</f>
        <v>27.605682700498566</v>
      </c>
      <c r="U76" s="10">
        <f>IFERROR(LARGE(V76:AW76,3),0)+IFERROR(LARGE(V76:AW76,4),0)</f>
        <v>0</v>
      </c>
      <c r="V76" s="12"/>
      <c r="W76" s="12"/>
      <c r="X76" s="12"/>
      <c r="Y76" s="12"/>
      <c r="Z76" s="12" t="str">
        <f>IFERROR(VLOOKUP($A76,'H55 TR100 K'!$AG$3:$AM$24,7,0),"")</f>
        <v/>
      </c>
      <c r="AA76" s="12" t="str">
        <f>IFERROR(VLOOKUP($A76,'Irokez K'!$EN$4:$ET$10,7,0),"")</f>
        <v/>
      </c>
      <c r="AB76" s="12" t="str">
        <f>IFERROR(VLOOKUP($A76,'BO Wielkopolska K'!$Q$2:$W$6,7,0),"")</f>
        <v/>
      </c>
      <c r="AC76" s="12" t="str">
        <f>IFERROR(VLOOKUP($A76,'RW TR200 K'!$K$2:$Q$2,7,0),"")</f>
        <v/>
      </c>
      <c r="AD76" s="12" t="str">
        <f>IFERROR(VLOOKUP($A76,'Liczyrzepa wiosna K'!$M$2:$S$4,7,0),"")</f>
        <v/>
      </c>
      <c r="AE76" s="12" t="str">
        <f>IFERROR(VLOOKUP($A76,'13 K'!$J$6:$P$10,7,0),"")</f>
        <v/>
      </c>
      <c r="AF76" s="17"/>
      <c r="AG76" s="12" t="str">
        <f>IFERROR(VLOOKUP($A76,'Celestynów K'!$H$2:$N$3,7,0),"")</f>
        <v/>
      </c>
      <c r="AH76" s="12" t="str">
        <f>IFERROR(VLOOKUP($A76,'Komorów K'!$H$2:$N$3,7,0),"")</f>
        <v/>
      </c>
      <c r="AI76" s="12" t="str">
        <f>IFERROR(VLOOKUP($A76,'ITOrient K'!$P$3:$V$5,7,0),"")</f>
        <v/>
      </c>
      <c r="AJ76" s="12" t="str">
        <f>IFERROR(VLOOKUP($A76,'ŚJatka K'!$P$3:$V$7,7,0),"")</f>
        <v/>
      </c>
      <c r="AK76" s="12" t="str">
        <f>IFERROR(VLOOKUP($A76,'Sudecka Wyrypa K'!$N$4:$T$6,7,0),"")</f>
        <v/>
      </c>
      <c r="AL76" s="12" t="str">
        <f>IFERROR(VLOOKUP($A76,'Abentojra K'!$I$3:$O$8,7,0),"")</f>
        <v/>
      </c>
      <c r="AM76" s="12" t="str">
        <f>IFERROR(VLOOKUP($A76,'Mordownik K'!$M$3:$S$9,7,0),"")</f>
        <v/>
      </c>
      <c r="AN76" s="53"/>
      <c r="AO76" s="17"/>
      <c r="AP76" s="12" t="str">
        <f>IFERROR(VLOOKUP($A76,'Jesienne 360 K'!$J$2:$P$3,7,0),"")</f>
        <v/>
      </c>
      <c r="AQ76" s="12" t="str">
        <f>IFERROR(VLOOKUP($A76,'Waligóra K'!$P$2:$V$11,7,0),"")</f>
        <v/>
      </c>
      <c r="AR76" s="12" t="str">
        <f>IFERROR(VLOOKUP($A76,'Jurajska Jatka K'!$L$3:$R$12,7,0),"")</f>
        <v/>
      </c>
      <c r="AS76" s="12">
        <f>IFERROR(VLOOKUP($A76,'H56 TR100 K'!$AI$3:$AO$29,7,0),"")</f>
        <v>27.605682700498566</v>
      </c>
      <c r="AT76" s="12" t="str">
        <f>IFERROR(VLOOKUP($A76,'Wawer K'!$H$2:$N$3,7,0),"")</f>
        <v/>
      </c>
      <c r="AU76" s="12" t="str">
        <f>IFERROR(VLOOKUP($A76,'Pazur K'!$AU$2:$BA$4,7,0),"")</f>
        <v/>
      </c>
      <c r="AV76" s="12" t="str">
        <f>IFERROR(VLOOKUP($A76,'Wilga K'!$L$3:$R$3,7,0),"")</f>
        <v/>
      </c>
      <c r="AW76" s="18"/>
      <c r="AX76" s="25">
        <f>MIN(COUNT(F76:S76)+MIN(COUNT(V76:AW76)/2,2),6)</f>
        <v>0.5</v>
      </c>
    </row>
    <row r="77" spans="1:50">
      <c r="A77">
        <v>162</v>
      </c>
      <c r="B77" s="21" t="str">
        <f>VLOOKUP($A77,id!$C:$H,6,0)</f>
        <v>Mamczak Edyta Barbara</v>
      </c>
      <c r="C77" s="21">
        <f>VLOOKUP($A77,id!$C:$H,4,0)</f>
        <v>0</v>
      </c>
      <c r="D77" s="2">
        <f>IF(E76=E77,D76,ROW(B75))</f>
        <v>75</v>
      </c>
      <c r="E77" s="11">
        <f>LARGE(F77:U77,1)+LARGE(F77:U77,2)+IFERROR(LARGE(F77:U77,3),0)+IFERROR(LARGE(F77:U77,4),0)+IFERROR(LARGE(F77:U77,5),0)+IFERROR(LARGE(F77:U77,6),0)</f>
        <v>27.370873863568107</v>
      </c>
      <c r="F77" s="12"/>
      <c r="G77" s="12"/>
      <c r="H77" s="12" t="str">
        <f>IFERROR(VLOOKUP($A77,'H55 TR200 K'!$AT$3:$AZ$8,7,0),"")</f>
        <v/>
      </c>
      <c r="I77" s="12" t="str">
        <f>IFERROR(VLOOKUP($A77,'Dymno K'!$U$2:$AA$6,7,0),"")</f>
        <v/>
      </c>
      <c r="J77" s="12" t="str">
        <f>IFERROR(VLOOKUP($A77,'XIV RzK K'!$K$3:$Q$3,7,0),"")</f>
        <v/>
      </c>
      <c r="K77" s="12" t="str">
        <f>IFERROR(VLOOKUP($A77,'Tropy K'!$Q$4:$W$13,7,0),"")</f>
        <v/>
      </c>
      <c r="L77" s="12" t="str">
        <f>IFERROR(VLOOKUP($A77,'Grassor 300 K'!$CA$6:$CG$16,7,0),"")</f>
        <v/>
      </c>
      <c r="M77" s="12" t="str">
        <f>IFERROR(VLOOKUP($A77,'BO K'!$Q$2:$W$8,7,0),"")</f>
        <v/>
      </c>
      <c r="N77" s="12" t="str">
        <f>IFERROR(VLOOKUP($A77,'Konwalie K'!$M$3:$S$7,7,0),"")</f>
        <v/>
      </c>
      <c r="O77" s="12" t="str">
        <f>IFERROR(VLOOKUP($A77,'KoRnO K'!$AD$2:$AJ$13,7,0),"")</f>
        <v/>
      </c>
      <c r="P77" s="12" t="str">
        <f>IFERROR(VLOOKUP($A77,'XVI Szago K'!$K$3:$Q$8,7,0),"")</f>
        <v/>
      </c>
      <c r="Q77" s="12" t="str">
        <f>IFERROR(VLOOKUP($A77,'H56 TR200 K'!$AT$3:$AZ$11,7,0),"")</f>
        <v/>
      </c>
      <c r="R77" s="12" t="str">
        <f>IFERROR(VLOOKUP($A77,'Azymut K'!$AO$6:$AU$9,7,0),"")</f>
        <v/>
      </c>
      <c r="S77" s="12" t="str">
        <f>IFERROR(VLOOKUP($A77,'NM 200 K'!$AI$6:$AO$10,7,0),"")</f>
        <v/>
      </c>
      <c r="T77" s="10">
        <f>IFERROR(LARGE(V77:AW77,1),0)+IFERROR(LARGE(V77:AW77,2),0)</f>
        <v>27.370873863568107</v>
      </c>
      <c r="U77" s="10">
        <f>IFERROR(LARGE(V77:AW77,3),0)+IFERROR(LARGE(V77:AW77,4),0)</f>
        <v>0</v>
      </c>
      <c r="V77" s="12"/>
      <c r="W77" s="12"/>
      <c r="X77" s="12"/>
      <c r="Y77" s="12"/>
      <c r="Z77" s="12">
        <f>IFERROR(VLOOKUP($A77,'H55 TR100 K'!$AG$3:$AM$24,7,0),"")</f>
        <v>27.370873863568107</v>
      </c>
      <c r="AA77" s="12" t="str">
        <f>IFERROR(VLOOKUP($A77,'Irokez K'!$EN$4:$ET$10,7,0),"")</f>
        <v/>
      </c>
      <c r="AB77" s="12" t="str">
        <f>IFERROR(VLOOKUP($A77,'BO Wielkopolska K'!$Q$2:$W$6,7,0),"")</f>
        <v/>
      </c>
      <c r="AC77" s="12" t="str">
        <f>IFERROR(VLOOKUP($A77,'RW TR200 K'!$K$2:$Q$2,7,0),"")</f>
        <v/>
      </c>
      <c r="AD77" s="12" t="str">
        <f>IFERROR(VLOOKUP($A77,'Liczyrzepa wiosna K'!$M$2:$S$4,7,0),"")</f>
        <v/>
      </c>
      <c r="AE77" s="12" t="str">
        <f>IFERROR(VLOOKUP($A77,'13 K'!$J$6:$P$10,7,0),"")</f>
        <v/>
      </c>
      <c r="AF77" s="17"/>
      <c r="AG77" s="12" t="str">
        <f>IFERROR(VLOOKUP($A77,'Celestynów K'!$H$2:$N$3,7,0),"")</f>
        <v/>
      </c>
      <c r="AH77" s="12" t="str">
        <f>IFERROR(VLOOKUP($A77,'Komorów K'!$H$2:$N$3,7,0),"")</f>
        <v/>
      </c>
      <c r="AI77" s="12" t="str">
        <f>IFERROR(VLOOKUP($A77,'ITOrient K'!$P$3:$V$5,7,0),"")</f>
        <v/>
      </c>
      <c r="AJ77" s="12" t="str">
        <f>IFERROR(VLOOKUP($A77,'ŚJatka K'!$P$3:$V$7,7,0),"")</f>
        <v/>
      </c>
      <c r="AK77" s="12" t="str">
        <f>IFERROR(VLOOKUP($A77,'Sudecka Wyrypa K'!$N$4:$T$6,7,0),"")</f>
        <v/>
      </c>
      <c r="AL77" s="12" t="str">
        <f>IFERROR(VLOOKUP($A77,'Abentojra K'!$I$3:$O$8,7,0),"")</f>
        <v/>
      </c>
      <c r="AM77" s="12" t="str">
        <f>IFERROR(VLOOKUP($A77,'Mordownik K'!$M$3:$S$9,7,0),"")</f>
        <v/>
      </c>
      <c r="AN77" s="53"/>
      <c r="AO77" s="17"/>
      <c r="AP77" s="12" t="str">
        <f>IFERROR(VLOOKUP($A77,'Jesienne 360 K'!$J$2:$P$3,7,0),"")</f>
        <v/>
      </c>
      <c r="AQ77" s="12" t="str">
        <f>IFERROR(VLOOKUP($A77,'Waligóra K'!$P$2:$V$11,7,0),"")</f>
        <v/>
      </c>
      <c r="AR77" s="12" t="str">
        <f>IFERROR(VLOOKUP($A77,'Jurajska Jatka K'!$L$3:$R$12,7,0),"")</f>
        <v/>
      </c>
      <c r="AS77" s="12" t="str">
        <f>IFERROR(VLOOKUP($A77,'H56 TR100 K'!$AI$3:$AO$29,7,0),"")</f>
        <v/>
      </c>
      <c r="AT77" s="12" t="str">
        <f>IFERROR(VLOOKUP($A77,'Wawer K'!$H$2:$N$3,7,0),"")</f>
        <v/>
      </c>
      <c r="AU77" s="12" t="str">
        <f>IFERROR(VLOOKUP($A77,'Pazur K'!$AU$2:$BA$4,7,0),"")</f>
        <v/>
      </c>
      <c r="AV77" s="12" t="str">
        <f>IFERROR(VLOOKUP($A77,'Wilga K'!$L$3:$R$3,7,0),"")</f>
        <v/>
      </c>
      <c r="AW77" s="18"/>
      <c r="AX77" s="25">
        <f>MIN(COUNT(F77:S77)+MIN(COUNT(V77:AW77)/2,2),6)</f>
        <v>0.5</v>
      </c>
    </row>
    <row r="78" spans="1:50">
      <c r="A78">
        <v>584</v>
      </c>
      <c r="B78" s="21" t="str">
        <f>VLOOKUP($A78,id!$C:$H,6,0)</f>
        <v>Beiger Karolina</v>
      </c>
      <c r="C78" s="21" t="str">
        <f>VLOOKUP($A78,id!$C:$H,4,0)</f>
        <v>KKB Team</v>
      </c>
      <c r="D78" s="2">
        <f>IF(E77=E78,D77,ROW(B76))</f>
        <v>76</v>
      </c>
      <c r="E78" s="11">
        <f>LARGE(F78:U78,1)+LARGE(F78:U78,2)+IFERROR(LARGE(F78:U78,3),0)+IFERROR(LARGE(F78:U78,4),0)+IFERROR(LARGE(F78:U78,5),0)+IFERROR(LARGE(F78:U78,6),0)</f>
        <v>25.482168646614063</v>
      </c>
      <c r="F78" s="12"/>
      <c r="G78" s="12"/>
      <c r="H78" s="12" t="str">
        <f>IFERROR(VLOOKUP($A78,'H55 TR200 K'!$AT$3:$AZ$8,7,0),"")</f>
        <v/>
      </c>
      <c r="I78" s="12" t="str">
        <f>IFERROR(VLOOKUP($A78,'Dymno K'!$U$2:$AA$6,7,0),"")</f>
        <v/>
      </c>
      <c r="J78" s="12" t="str">
        <f>IFERROR(VLOOKUP($A78,'XIV RzK K'!$K$3:$Q$3,7,0),"")</f>
        <v/>
      </c>
      <c r="K78" s="12" t="str">
        <f>IFERROR(VLOOKUP($A78,'Tropy K'!$Q$4:$W$13,7,0),"")</f>
        <v/>
      </c>
      <c r="L78" s="12" t="str">
        <f>IFERROR(VLOOKUP($A78,'Grassor 300 K'!$CA$6:$CG$16,7,0),"")</f>
        <v/>
      </c>
      <c r="M78" s="12" t="str">
        <f>IFERROR(VLOOKUP($A78,'BO K'!$Q$2:$W$8,7,0),"")</f>
        <v/>
      </c>
      <c r="N78" s="12" t="str">
        <f>IFERROR(VLOOKUP($A78,'Konwalie K'!$M$3:$S$7,7,0),"")</f>
        <v/>
      </c>
      <c r="O78" s="12" t="str">
        <f>IFERROR(VLOOKUP($A78,'KoRnO K'!$AD$2:$AJ$13,7,0),"")</f>
        <v/>
      </c>
      <c r="P78" s="12" t="str">
        <f>IFERROR(VLOOKUP($A78,'XVI Szago K'!$K$3:$Q$8,7,0),"")</f>
        <v/>
      </c>
      <c r="Q78" s="12" t="str">
        <f>IFERROR(VLOOKUP($A78,'H56 TR200 K'!$AT$3:$AZ$11,7,0),"")</f>
        <v/>
      </c>
      <c r="R78" s="12" t="str">
        <f>IFERROR(VLOOKUP($A78,'Azymut K'!$AO$6:$AU$9,7,0),"")</f>
        <v/>
      </c>
      <c r="S78" s="12" t="str">
        <f>IFERROR(VLOOKUP($A78,'NM 200 K'!$AI$6:$AO$10,7,0),"")</f>
        <v/>
      </c>
      <c r="T78" s="10">
        <f>IFERROR(LARGE(V78:AW78,1),0)+IFERROR(LARGE(V78:AW78,2),0)</f>
        <v>25.482168646614063</v>
      </c>
      <c r="U78" s="10">
        <f>IFERROR(LARGE(V78:AW78,3),0)+IFERROR(LARGE(V78:AW78,4),0)</f>
        <v>0</v>
      </c>
      <c r="V78" s="12"/>
      <c r="W78" s="12"/>
      <c r="X78" s="12"/>
      <c r="Y78" s="12"/>
      <c r="Z78" s="12" t="str">
        <f>IFERROR(VLOOKUP($A78,'H55 TR100 K'!$AG$3:$AM$24,7,0),"")</f>
        <v/>
      </c>
      <c r="AA78" s="12" t="str">
        <f>IFERROR(VLOOKUP($A78,'Irokez K'!$EN$4:$ET$10,7,0),"")</f>
        <v/>
      </c>
      <c r="AB78" s="12" t="str">
        <f>IFERROR(VLOOKUP($A78,'BO Wielkopolska K'!$Q$2:$W$6,7,0),"")</f>
        <v/>
      </c>
      <c r="AC78" s="12" t="str">
        <f>IFERROR(VLOOKUP($A78,'RW TR200 K'!$K$2:$Q$2,7,0),"")</f>
        <v/>
      </c>
      <c r="AD78" s="12" t="str">
        <f>IFERROR(VLOOKUP($A78,'Liczyrzepa wiosna K'!$M$2:$S$4,7,0),"")</f>
        <v/>
      </c>
      <c r="AE78" s="12" t="str">
        <f>IFERROR(VLOOKUP($A78,'13 K'!$J$6:$P$10,7,0),"")</f>
        <v/>
      </c>
      <c r="AF78" s="17"/>
      <c r="AG78" s="12" t="str">
        <f>IFERROR(VLOOKUP($A78,'Celestynów K'!$H$2:$N$3,7,0),"")</f>
        <v/>
      </c>
      <c r="AH78" s="12" t="str">
        <f>IFERROR(VLOOKUP($A78,'Komorów K'!$H$2:$N$3,7,0),"")</f>
        <v/>
      </c>
      <c r="AI78" s="12" t="str">
        <f>IFERROR(VLOOKUP($A78,'ITOrient K'!$P$3:$V$5,7,0),"")</f>
        <v/>
      </c>
      <c r="AJ78" s="12" t="str">
        <f>IFERROR(VLOOKUP($A78,'ŚJatka K'!$P$3:$V$7,7,0),"")</f>
        <v/>
      </c>
      <c r="AK78" s="12" t="str">
        <f>IFERROR(VLOOKUP($A78,'Sudecka Wyrypa K'!$N$4:$T$6,7,0),"")</f>
        <v/>
      </c>
      <c r="AL78" s="12" t="str">
        <f>IFERROR(VLOOKUP($A78,'Abentojra K'!$I$3:$O$8,7,0),"")</f>
        <v/>
      </c>
      <c r="AM78" s="12" t="str">
        <f>IFERROR(VLOOKUP($A78,'Mordownik K'!$M$3:$S$9,7,0),"")</f>
        <v/>
      </c>
      <c r="AN78" s="53"/>
      <c r="AO78" s="17"/>
      <c r="AP78" s="12" t="str">
        <f>IFERROR(VLOOKUP($A78,'Jesienne 360 K'!$J$2:$P$3,7,0),"")</f>
        <v/>
      </c>
      <c r="AQ78" s="12" t="str">
        <f>IFERROR(VLOOKUP($A78,'Waligóra K'!$P$2:$V$11,7,0),"")</f>
        <v/>
      </c>
      <c r="AR78" s="12" t="str">
        <f>IFERROR(VLOOKUP($A78,'Jurajska Jatka K'!$L$3:$R$12,7,0),"")</f>
        <v/>
      </c>
      <c r="AS78" s="12">
        <f>IFERROR(VLOOKUP($A78,'H56 TR100 K'!$AI$3:$AO$29,7,0),"")</f>
        <v>25.482168646614063</v>
      </c>
      <c r="AT78" s="12" t="str">
        <f>IFERROR(VLOOKUP($A78,'Wawer K'!$H$2:$N$3,7,0),"")</f>
        <v/>
      </c>
      <c r="AU78" s="12" t="str">
        <f>IFERROR(VLOOKUP($A78,'Pazur K'!$AU$2:$BA$4,7,0),"")</f>
        <v/>
      </c>
      <c r="AV78" s="12" t="str">
        <f>IFERROR(VLOOKUP($A78,'Wilga K'!$L$3:$R$3,7,0),"")</f>
        <v/>
      </c>
      <c r="AW78" s="18"/>
      <c r="AX78" s="25">
        <f>MIN(COUNT(F78:S78)+MIN(COUNT(V78:AW78)/2,2),6)</f>
        <v>0.5</v>
      </c>
    </row>
    <row r="79" spans="1:50">
      <c r="A79">
        <v>523</v>
      </c>
      <c r="B79" s="21" t="str">
        <f>VLOOKUP($A79,id!$C:$H,6,0)</f>
        <v>Sambor Małgorzata</v>
      </c>
      <c r="C79" s="21">
        <f>VLOOKUP($A79,id!$C:$H,4,0)</f>
        <v>0</v>
      </c>
      <c r="D79" s="2">
        <f>IF(E78=E79,D78,ROW(B77))</f>
        <v>77</v>
      </c>
      <c r="E79" s="11">
        <f>LARGE(F79:U79,1)+LARGE(F79:U79,2)+IFERROR(LARGE(F79:U79,3),0)+IFERROR(LARGE(F79:U79,4),0)+IFERROR(LARGE(F79:U79,5),0)+IFERROR(LARGE(F79:U79,6),0)</f>
        <v>24.15459706085203</v>
      </c>
      <c r="F79" s="12"/>
      <c r="G79" s="12"/>
      <c r="H79" s="12" t="str">
        <f>IFERROR(VLOOKUP($A79,'H55 TR200 K'!$AT$3:$AZ$8,7,0),"")</f>
        <v/>
      </c>
      <c r="I79" s="12" t="str">
        <f>IFERROR(VLOOKUP($A79,'Dymno K'!$U$2:$AA$6,7,0),"")</f>
        <v/>
      </c>
      <c r="J79" s="12" t="str">
        <f>IFERROR(VLOOKUP($A79,'XIV RzK K'!$K$3:$Q$3,7,0),"")</f>
        <v/>
      </c>
      <c r="K79" s="12" t="str">
        <f>IFERROR(VLOOKUP($A79,'Tropy K'!$Q$4:$W$13,7,0),"")</f>
        <v/>
      </c>
      <c r="L79" s="12" t="str">
        <f>IFERROR(VLOOKUP($A79,'Grassor 300 K'!$CA$6:$CG$16,7,0),"")</f>
        <v/>
      </c>
      <c r="M79" s="12" t="str">
        <f>IFERROR(VLOOKUP($A79,'BO K'!$Q$2:$W$8,7,0),"")</f>
        <v/>
      </c>
      <c r="N79" s="12" t="str">
        <f>IFERROR(VLOOKUP($A79,'Konwalie K'!$M$3:$S$7,7,0),"")</f>
        <v/>
      </c>
      <c r="O79" s="12" t="str">
        <f>IFERROR(VLOOKUP($A79,'KoRnO K'!$AD$2:$AJ$13,7,0),"")</f>
        <v/>
      </c>
      <c r="P79" s="12" t="str">
        <f>IFERROR(VLOOKUP($A79,'XVI Szago K'!$K$3:$Q$8,7,0),"")</f>
        <v/>
      </c>
      <c r="Q79" s="12" t="str">
        <f>IFERROR(VLOOKUP($A79,'H56 TR200 K'!$AT$3:$AZ$11,7,0),"")</f>
        <v/>
      </c>
      <c r="R79" s="12" t="str">
        <f>IFERROR(VLOOKUP($A79,'Azymut K'!$AO$6:$AU$9,7,0),"")</f>
        <v/>
      </c>
      <c r="S79" s="12" t="str">
        <f>IFERROR(VLOOKUP($A79,'NM 200 K'!$AI$6:$AO$10,7,0),"")</f>
        <v/>
      </c>
      <c r="T79" s="10">
        <f>IFERROR(LARGE(V79:AW79,1),0)+IFERROR(LARGE(V79:AW79,2),0)</f>
        <v>24.15459706085203</v>
      </c>
      <c r="U79" s="10">
        <f>IFERROR(LARGE(V79:AW79,3),0)+IFERROR(LARGE(V79:AW79,4),0)</f>
        <v>0</v>
      </c>
      <c r="V79" s="12"/>
      <c r="W79" s="12"/>
      <c r="X79" s="12"/>
      <c r="Y79" s="12"/>
      <c r="Z79" s="12" t="str">
        <f>IFERROR(VLOOKUP($A79,'H55 TR100 K'!$AG$3:$AM$24,7,0),"")</f>
        <v/>
      </c>
      <c r="AA79" s="12" t="str">
        <f>IFERROR(VLOOKUP($A79,'Irokez K'!$EN$4:$ET$10,7,0),"")</f>
        <v/>
      </c>
      <c r="AB79" s="12" t="str">
        <f>IFERROR(VLOOKUP($A79,'BO Wielkopolska K'!$Q$2:$W$6,7,0),"")</f>
        <v/>
      </c>
      <c r="AC79" s="12" t="str">
        <f>IFERROR(VLOOKUP($A79,'RW TR200 K'!$K$2:$Q$2,7,0),"")</f>
        <v/>
      </c>
      <c r="AD79" s="12" t="str">
        <f>IFERROR(VLOOKUP($A79,'Liczyrzepa wiosna K'!$M$2:$S$4,7,0),"")</f>
        <v/>
      </c>
      <c r="AE79" s="12" t="str">
        <f>IFERROR(VLOOKUP($A79,'13 K'!$J$6:$P$10,7,0),"")</f>
        <v/>
      </c>
      <c r="AF79" s="17"/>
      <c r="AG79" s="12" t="str">
        <f>IFERROR(VLOOKUP($A79,'Celestynów K'!$H$2:$N$3,7,0),"")</f>
        <v/>
      </c>
      <c r="AH79" s="12" t="str">
        <f>IFERROR(VLOOKUP($A79,'Komorów K'!$H$2:$N$3,7,0),"")</f>
        <v/>
      </c>
      <c r="AI79" s="12" t="str">
        <f>IFERROR(VLOOKUP($A79,'ITOrient K'!$P$3:$V$5,7,0),"")</f>
        <v/>
      </c>
      <c r="AJ79" s="12" t="str">
        <f>IFERROR(VLOOKUP($A79,'ŚJatka K'!$P$3:$V$7,7,0),"")</f>
        <v/>
      </c>
      <c r="AK79" s="12" t="str">
        <f>IFERROR(VLOOKUP($A79,'Sudecka Wyrypa K'!$N$4:$T$6,7,0),"")</f>
        <v/>
      </c>
      <c r="AL79" s="12">
        <f>IFERROR(VLOOKUP($A79,'Abentojra K'!$I$3:$O$8,7,0),"")</f>
        <v>24.15459706085203</v>
      </c>
      <c r="AM79" s="12" t="str">
        <f>IFERROR(VLOOKUP($A79,'Mordownik K'!$M$3:$S$9,7,0),"")</f>
        <v/>
      </c>
      <c r="AN79" s="53"/>
      <c r="AO79" s="17"/>
      <c r="AP79" s="12" t="str">
        <f>IFERROR(VLOOKUP($A79,'Jesienne 360 K'!$J$2:$P$3,7,0),"")</f>
        <v/>
      </c>
      <c r="AQ79" s="12" t="str">
        <f>IFERROR(VLOOKUP($A79,'Waligóra K'!$P$2:$V$11,7,0),"")</f>
        <v/>
      </c>
      <c r="AR79" s="12" t="str">
        <f>IFERROR(VLOOKUP($A79,'Jurajska Jatka K'!$L$3:$R$12,7,0),"")</f>
        <v/>
      </c>
      <c r="AS79" s="12" t="str">
        <f>IFERROR(VLOOKUP($A79,'H56 TR100 K'!$AI$3:$AO$29,7,0),"")</f>
        <v/>
      </c>
      <c r="AT79" s="12" t="str">
        <f>IFERROR(VLOOKUP($A79,'Wawer K'!$H$2:$N$3,7,0),"")</f>
        <v/>
      </c>
      <c r="AU79" s="12" t="str">
        <f>IFERROR(VLOOKUP($A79,'Pazur K'!$AU$2:$BA$4,7,0),"")</f>
        <v/>
      </c>
      <c r="AV79" s="12" t="str">
        <f>IFERROR(VLOOKUP($A79,'Wilga K'!$L$3:$R$3,7,0),"")</f>
        <v/>
      </c>
      <c r="AW79" s="18"/>
      <c r="AX79" s="25">
        <f>MIN(COUNT(F79:S79)+MIN(COUNT(V79:AW79)/2,2),6)</f>
        <v>0.5</v>
      </c>
    </row>
    <row r="80" spans="1:50">
      <c r="A80">
        <v>585</v>
      </c>
      <c r="B80" s="21" t="str">
        <f>VLOOKUP($A80,id!$C:$H,6,0)</f>
        <v>Barnik Edyta</v>
      </c>
      <c r="C80" s="21" t="str">
        <f>VLOOKUP($A80,id!$C:$H,4,0)</f>
        <v>Indywidualny</v>
      </c>
      <c r="D80" s="2">
        <f>IF(E79=E80,D79,ROW(B78))</f>
        <v>78</v>
      </c>
      <c r="E80" s="11">
        <f>LARGE(F80:U80,1)+LARGE(F80:U80,2)+IFERROR(LARGE(F80:U80,3),0)+IFERROR(LARGE(F80:U80,4),0)+IFERROR(LARGE(F80:U80,5),0)+IFERROR(LARGE(F80:U80,6),0)</f>
        <v>23.327021003161729</v>
      </c>
      <c r="F80" s="12"/>
      <c r="G80" s="12"/>
      <c r="H80" s="12" t="str">
        <f>IFERROR(VLOOKUP($A80,'H55 TR200 K'!$AT$3:$AZ$8,7,0),"")</f>
        <v/>
      </c>
      <c r="I80" s="12" t="str">
        <f>IFERROR(VLOOKUP($A80,'Dymno K'!$U$2:$AA$6,7,0),"")</f>
        <v/>
      </c>
      <c r="J80" s="12" t="str">
        <f>IFERROR(VLOOKUP($A80,'XIV RzK K'!$K$3:$Q$3,7,0),"")</f>
        <v/>
      </c>
      <c r="K80" s="12" t="str">
        <f>IFERROR(VLOOKUP($A80,'Tropy K'!$Q$4:$W$13,7,0),"")</f>
        <v/>
      </c>
      <c r="L80" s="12" t="str">
        <f>IFERROR(VLOOKUP($A80,'Grassor 300 K'!$CA$6:$CG$16,7,0),"")</f>
        <v/>
      </c>
      <c r="M80" s="12" t="str">
        <f>IFERROR(VLOOKUP($A80,'BO K'!$Q$2:$W$8,7,0),"")</f>
        <v/>
      </c>
      <c r="N80" s="12" t="str">
        <f>IFERROR(VLOOKUP($A80,'Konwalie K'!$M$3:$S$7,7,0),"")</f>
        <v/>
      </c>
      <c r="O80" s="12" t="str">
        <f>IFERROR(VLOOKUP($A80,'KoRnO K'!$AD$2:$AJ$13,7,0),"")</f>
        <v/>
      </c>
      <c r="P80" s="12" t="str">
        <f>IFERROR(VLOOKUP($A80,'XVI Szago K'!$K$3:$Q$8,7,0),"")</f>
        <v/>
      </c>
      <c r="Q80" s="12" t="str">
        <f>IFERROR(VLOOKUP($A80,'H56 TR200 K'!$AT$3:$AZ$11,7,0),"")</f>
        <v/>
      </c>
      <c r="R80" s="12" t="str">
        <f>IFERROR(VLOOKUP($A80,'Azymut K'!$AO$6:$AU$9,7,0),"")</f>
        <v/>
      </c>
      <c r="S80" s="12" t="str">
        <f>IFERROR(VLOOKUP($A80,'NM 200 K'!$AI$6:$AO$10,7,0),"")</f>
        <v/>
      </c>
      <c r="T80" s="10">
        <f>IFERROR(LARGE(V80:AW80,1),0)+IFERROR(LARGE(V80:AW80,2),0)</f>
        <v>23.327021003161729</v>
      </c>
      <c r="U80" s="10">
        <f>IFERROR(LARGE(V80:AW80,3),0)+IFERROR(LARGE(V80:AW80,4),0)</f>
        <v>0</v>
      </c>
      <c r="V80" s="12"/>
      <c r="W80" s="12"/>
      <c r="X80" s="12"/>
      <c r="Y80" s="12"/>
      <c r="Z80" s="12" t="str">
        <f>IFERROR(VLOOKUP($A80,'H55 TR100 K'!$AG$3:$AM$24,7,0),"")</f>
        <v/>
      </c>
      <c r="AA80" s="12" t="str">
        <f>IFERROR(VLOOKUP($A80,'Irokez K'!$EN$4:$ET$10,7,0),"")</f>
        <v/>
      </c>
      <c r="AB80" s="12" t="str">
        <f>IFERROR(VLOOKUP($A80,'BO Wielkopolska K'!$Q$2:$W$6,7,0),"")</f>
        <v/>
      </c>
      <c r="AC80" s="12" t="str">
        <f>IFERROR(VLOOKUP($A80,'RW TR200 K'!$K$2:$Q$2,7,0),"")</f>
        <v/>
      </c>
      <c r="AD80" s="12" t="str">
        <f>IFERROR(VLOOKUP($A80,'Liczyrzepa wiosna K'!$M$2:$S$4,7,0),"")</f>
        <v/>
      </c>
      <c r="AE80" s="12" t="str">
        <f>IFERROR(VLOOKUP($A80,'13 K'!$J$6:$P$10,7,0),"")</f>
        <v/>
      </c>
      <c r="AF80" s="17"/>
      <c r="AG80" s="12" t="str">
        <f>IFERROR(VLOOKUP($A80,'Celestynów K'!$H$2:$N$3,7,0),"")</f>
        <v/>
      </c>
      <c r="AH80" s="12" t="str">
        <f>IFERROR(VLOOKUP($A80,'Komorów K'!$H$2:$N$3,7,0),"")</f>
        <v/>
      </c>
      <c r="AI80" s="12" t="str">
        <f>IFERROR(VLOOKUP($A80,'ITOrient K'!$P$3:$V$5,7,0),"")</f>
        <v/>
      </c>
      <c r="AJ80" s="12" t="str">
        <f>IFERROR(VLOOKUP($A80,'ŚJatka K'!$P$3:$V$7,7,0),"")</f>
        <v/>
      </c>
      <c r="AK80" s="12" t="str">
        <f>IFERROR(VLOOKUP($A80,'Sudecka Wyrypa K'!$N$4:$T$6,7,0),"")</f>
        <v/>
      </c>
      <c r="AL80" s="12" t="str">
        <f>IFERROR(VLOOKUP($A80,'Abentojra K'!$I$3:$O$8,7,0),"")</f>
        <v/>
      </c>
      <c r="AM80" s="12" t="str">
        <f>IFERROR(VLOOKUP($A80,'Mordownik K'!$M$3:$S$9,7,0),"")</f>
        <v/>
      </c>
      <c r="AN80" s="53"/>
      <c r="AO80" s="17"/>
      <c r="AP80" s="12" t="str">
        <f>IFERROR(VLOOKUP($A80,'Jesienne 360 K'!$J$2:$P$3,7,0),"")</f>
        <v/>
      </c>
      <c r="AQ80" s="12" t="str">
        <f>IFERROR(VLOOKUP($A80,'Waligóra K'!$P$2:$V$11,7,0),"")</f>
        <v/>
      </c>
      <c r="AR80" s="12" t="str">
        <f>IFERROR(VLOOKUP($A80,'Jurajska Jatka K'!$L$3:$R$12,7,0),"")</f>
        <v/>
      </c>
      <c r="AS80" s="12">
        <f>IFERROR(VLOOKUP($A80,'H56 TR100 K'!$AI$3:$AO$29,7,0),"")</f>
        <v>23.327021003161729</v>
      </c>
      <c r="AT80" s="12" t="str">
        <f>IFERROR(VLOOKUP($A80,'Wawer K'!$H$2:$N$3,7,0),"")</f>
        <v/>
      </c>
      <c r="AU80" s="12" t="str">
        <f>IFERROR(VLOOKUP($A80,'Pazur K'!$AU$2:$BA$4,7,0),"")</f>
        <v/>
      </c>
      <c r="AV80" s="12" t="str">
        <f>IFERROR(VLOOKUP($A80,'Wilga K'!$L$3:$R$3,7,0),"")</f>
        <v/>
      </c>
      <c r="AW80" s="18"/>
      <c r="AX80" s="25">
        <f>MIN(COUNT(F80:S80)+MIN(COUNT(V80:AW80)/2,2),6)</f>
        <v>0.5</v>
      </c>
    </row>
    <row r="81" spans="1:50">
      <c r="A81">
        <v>163</v>
      </c>
      <c r="B81" s="21" t="str">
        <f>VLOOKUP($A81,id!$C:$H,6,0)</f>
        <v>Czerniewska Gracja</v>
      </c>
      <c r="C81" s="21" t="str">
        <f>VLOOKUP($A81,id!$C:$H,4,0)</f>
        <v>T-Mobile Cycling Team</v>
      </c>
      <c r="D81" s="2">
        <f>IF(E80=E81,D80,ROW(B79))</f>
        <v>79</v>
      </c>
      <c r="E81" s="11">
        <f>LARGE(F81:U81,1)+LARGE(F81:U81,2)+IFERROR(LARGE(F81:U81,3),0)+IFERROR(LARGE(F81:U81,4),0)+IFERROR(LARGE(F81:U81,5),0)+IFERROR(LARGE(F81:U81,6),0)</f>
        <v>23.315929587483943</v>
      </c>
      <c r="F81" s="12"/>
      <c r="G81" s="12"/>
      <c r="H81" s="12" t="str">
        <f>IFERROR(VLOOKUP($A81,'H55 TR200 K'!$AT$3:$AZ$8,7,0),"")</f>
        <v/>
      </c>
      <c r="I81" s="12" t="str">
        <f>IFERROR(VLOOKUP($A81,'Dymno K'!$U$2:$AA$6,7,0),"")</f>
        <v/>
      </c>
      <c r="J81" s="12" t="str">
        <f>IFERROR(VLOOKUP($A81,'XIV RzK K'!$K$3:$Q$3,7,0),"")</f>
        <v/>
      </c>
      <c r="K81" s="12" t="str">
        <f>IFERROR(VLOOKUP($A81,'Tropy K'!$Q$4:$W$13,7,0),"")</f>
        <v/>
      </c>
      <c r="L81" s="12" t="str">
        <f>IFERROR(VLOOKUP($A81,'Grassor 300 K'!$CA$6:$CG$16,7,0),"")</f>
        <v/>
      </c>
      <c r="M81" s="12" t="str">
        <f>IFERROR(VLOOKUP($A81,'BO K'!$Q$2:$W$8,7,0),"")</f>
        <v/>
      </c>
      <c r="N81" s="12" t="str">
        <f>IFERROR(VLOOKUP($A81,'Konwalie K'!$M$3:$S$7,7,0),"")</f>
        <v/>
      </c>
      <c r="O81" s="12" t="str">
        <f>IFERROR(VLOOKUP($A81,'KoRnO K'!$AD$2:$AJ$13,7,0),"")</f>
        <v/>
      </c>
      <c r="P81" s="12" t="str">
        <f>IFERROR(VLOOKUP($A81,'XVI Szago K'!$K$3:$Q$8,7,0),"")</f>
        <v/>
      </c>
      <c r="Q81" s="12" t="str">
        <f>IFERROR(VLOOKUP($A81,'H56 TR200 K'!$AT$3:$AZ$11,7,0),"")</f>
        <v/>
      </c>
      <c r="R81" s="12" t="str">
        <f>IFERROR(VLOOKUP($A81,'Azymut K'!$AO$6:$AU$9,7,0),"")</f>
        <v/>
      </c>
      <c r="S81" s="12" t="str">
        <f>IFERROR(VLOOKUP($A81,'NM 200 K'!$AI$6:$AO$10,7,0),"")</f>
        <v/>
      </c>
      <c r="T81" s="10">
        <f>IFERROR(LARGE(V81:AW81,1),0)+IFERROR(LARGE(V81:AW81,2),0)</f>
        <v>23.315929587483943</v>
      </c>
      <c r="U81" s="10">
        <f>IFERROR(LARGE(V81:AW81,3),0)+IFERROR(LARGE(V81:AW81,4),0)</f>
        <v>0</v>
      </c>
      <c r="V81" s="12"/>
      <c r="W81" s="12"/>
      <c r="X81" s="12"/>
      <c r="Y81" s="12"/>
      <c r="Z81" s="12">
        <f>IFERROR(VLOOKUP($A81,'H55 TR100 K'!$AG$3:$AM$24,7,0),"")</f>
        <v>23.315929587483943</v>
      </c>
      <c r="AA81" s="12" t="str">
        <f>IFERROR(VLOOKUP($A81,'Irokez K'!$EN$4:$ET$10,7,0),"")</f>
        <v/>
      </c>
      <c r="AB81" s="12" t="str">
        <f>IFERROR(VLOOKUP($A81,'BO Wielkopolska K'!$Q$2:$W$6,7,0),"")</f>
        <v/>
      </c>
      <c r="AC81" s="12" t="str">
        <f>IFERROR(VLOOKUP($A81,'RW TR200 K'!$K$2:$Q$2,7,0),"")</f>
        <v/>
      </c>
      <c r="AD81" s="12" t="str">
        <f>IFERROR(VLOOKUP($A81,'Liczyrzepa wiosna K'!$M$2:$S$4,7,0),"")</f>
        <v/>
      </c>
      <c r="AE81" s="12" t="str">
        <f>IFERROR(VLOOKUP($A81,'13 K'!$J$6:$P$10,7,0),"")</f>
        <v/>
      </c>
      <c r="AF81" s="17"/>
      <c r="AG81" s="12" t="str">
        <f>IFERROR(VLOOKUP($A81,'Celestynów K'!$H$2:$N$3,7,0),"")</f>
        <v/>
      </c>
      <c r="AH81" s="12" t="str">
        <f>IFERROR(VLOOKUP($A81,'Komorów K'!$H$2:$N$3,7,0),"")</f>
        <v/>
      </c>
      <c r="AI81" s="12" t="str">
        <f>IFERROR(VLOOKUP($A81,'ITOrient K'!$P$3:$V$5,7,0),"")</f>
        <v/>
      </c>
      <c r="AJ81" s="12" t="str">
        <f>IFERROR(VLOOKUP($A81,'ŚJatka K'!$P$3:$V$7,7,0),"")</f>
        <v/>
      </c>
      <c r="AK81" s="12" t="str">
        <f>IFERROR(VLOOKUP($A81,'Sudecka Wyrypa K'!$N$4:$T$6,7,0),"")</f>
        <v/>
      </c>
      <c r="AL81" s="12" t="str">
        <f>IFERROR(VLOOKUP($A81,'Abentojra K'!$I$3:$O$8,7,0),"")</f>
        <v/>
      </c>
      <c r="AM81" s="12" t="str">
        <f>IFERROR(VLOOKUP($A81,'Mordownik K'!$M$3:$S$9,7,0),"")</f>
        <v/>
      </c>
      <c r="AN81" s="53"/>
      <c r="AO81" s="17"/>
      <c r="AP81" s="12" t="str">
        <f>IFERROR(VLOOKUP($A81,'Jesienne 360 K'!$J$2:$P$3,7,0),"")</f>
        <v/>
      </c>
      <c r="AQ81" s="12" t="str">
        <f>IFERROR(VLOOKUP($A81,'Waligóra K'!$P$2:$V$11,7,0),"")</f>
        <v/>
      </c>
      <c r="AR81" s="12" t="str">
        <f>IFERROR(VLOOKUP($A81,'Jurajska Jatka K'!$L$3:$R$12,7,0),"")</f>
        <v/>
      </c>
      <c r="AS81" s="12" t="str">
        <f>IFERROR(VLOOKUP($A81,'H56 TR100 K'!$AI$3:$AO$29,7,0),"")</f>
        <v/>
      </c>
      <c r="AT81" s="12" t="str">
        <f>IFERROR(VLOOKUP($A81,'Wawer K'!$H$2:$N$3,7,0),"")</f>
        <v/>
      </c>
      <c r="AU81" s="12" t="str">
        <f>IFERROR(VLOOKUP($A81,'Pazur K'!$AU$2:$BA$4,7,0),"")</f>
        <v/>
      </c>
      <c r="AV81" s="12" t="str">
        <f>IFERROR(VLOOKUP($A81,'Wilga K'!$L$3:$R$3,7,0),"")</f>
        <v/>
      </c>
      <c r="AW81" s="18"/>
      <c r="AX81" s="25">
        <f>MIN(COUNT(F81:S81)+MIN(COUNT(V81:AW81)/2,2),6)</f>
        <v>0.5</v>
      </c>
    </row>
    <row r="82" spans="1:50">
      <c r="A82">
        <v>586</v>
      </c>
      <c r="B82" s="21" t="str">
        <f>VLOOKUP($A82,id!$C:$H,6,0)</f>
        <v>Kraska-Lewandowska Agata</v>
      </c>
      <c r="C82" s="21" t="str">
        <f>VLOOKUP($A82,id!$C:$H,4,0)</f>
        <v>Pędzące Żółwie</v>
      </c>
      <c r="D82" s="2">
        <f>IF(E81=E82,D81,ROW(B80))</f>
        <v>80</v>
      </c>
      <c r="E82" s="11">
        <f>LARGE(F82:U82,1)+LARGE(F82:U82,2)+IFERROR(LARGE(F82:U82,3),0)+IFERROR(LARGE(F82:U82,4),0)+IFERROR(LARGE(F82:U82,5),0)+IFERROR(LARGE(F82:U82,6),0)</f>
        <v>22.355061794696656</v>
      </c>
      <c r="F82" s="12"/>
      <c r="G82" s="12"/>
      <c r="H82" s="12" t="str">
        <f>IFERROR(VLOOKUP($A82,'H55 TR200 K'!$AT$3:$AZ$8,7,0),"")</f>
        <v/>
      </c>
      <c r="I82" s="12" t="str">
        <f>IFERROR(VLOOKUP($A82,'Dymno K'!$U$2:$AA$6,7,0),"")</f>
        <v/>
      </c>
      <c r="J82" s="12" t="str">
        <f>IFERROR(VLOOKUP($A82,'XIV RzK K'!$K$3:$Q$3,7,0),"")</f>
        <v/>
      </c>
      <c r="K82" s="12" t="str">
        <f>IFERROR(VLOOKUP($A82,'Tropy K'!$Q$4:$W$13,7,0),"")</f>
        <v/>
      </c>
      <c r="L82" s="12" t="str">
        <f>IFERROR(VLOOKUP($A82,'Grassor 300 K'!$CA$6:$CG$16,7,0),"")</f>
        <v/>
      </c>
      <c r="M82" s="12" t="str">
        <f>IFERROR(VLOOKUP($A82,'BO K'!$Q$2:$W$8,7,0),"")</f>
        <v/>
      </c>
      <c r="N82" s="12" t="str">
        <f>IFERROR(VLOOKUP($A82,'Konwalie K'!$M$3:$S$7,7,0),"")</f>
        <v/>
      </c>
      <c r="O82" s="12" t="str">
        <f>IFERROR(VLOOKUP($A82,'KoRnO K'!$AD$2:$AJ$13,7,0),"")</f>
        <v/>
      </c>
      <c r="P82" s="12" t="str">
        <f>IFERROR(VLOOKUP($A82,'XVI Szago K'!$K$3:$Q$8,7,0),"")</f>
        <v/>
      </c>
      <c r="Q82" s="12" t="str">
        <f>IFERROR(VLOOKUP($A82,'H56 TR200 K'!$AT$3:$AZ$11,7,0),"")</f>
        <v/>
      </c>
      <c r="R82" s="12" t="str">
        <f>IFERROR(VLOOKUP($A82,'Azymut K'!$AO$6:$AU$9,7,0),"")</f>
        <v/>
      </c>
      <c r="S82" s="12" t="str">
        <f>IFERROR(VLOOKUP($A82,'NM 200 K'!$AI$6:$AO$10,7,0),"")</f>
        <v/>
      </c>
      <c r="T82" s="10">
        <f>IFERROR(LARGE(V82:AW82,1),0)+IFERROR(LARGE(V82:AW82,2),0)</f>
        <v>22.355061794696656</v>
      </c>
      <c r="U82" s="10">
        <f>IFERROR(LARGE(V82:AW82,3),0)+IFERROR(LARGE(V82:AW82,4),0)</f>
        <v>0</v>
      </c>
      <c r="V82" s="12"/>
      <c r="W82" s="12"/>
      <c r="X82" s="12"/>
      <c r="Y82" s="12"/>
      <c r="Z82" s="12" t="str">
        <f>IFERROR(VLOOKUP($A82,'H55 TR100 K'!$AG$3:$AM$24,7,0),"")</f>
        <v/>
      </c>
      <c r="AA82" s="12" t="str">
        <f>IFERROR(VLOOKUP($A82,'Irokez K'!$EN$4:$ET$10,7,0),"")</f>
        <v/>
      </c>
      <c r="AB82" s="12" t="str">
        <f>IFERROR(VLOOKUP($A82,'BO Wielkopolska K'!$Q$2:$W$6,7,0),"")</f>
        <v/>
      </c>
      <c r="AC82" s="12" t="str">
        <f>IFERROR(VLOOKUP($A82,'RW TR200 K'!$K$2:$Q$2,7,0),"")</f>
        <v/>
      </c>
      <c r="AD82" s="12" t="str">
        <f>IFERROR(VLOOKUP($A82,'Liczyrzepa wiosna K'!$M$2:$S$4,7,0),"")</f>
        <v/>
      </c>
      <c r="AE82" s="12" t="str">
        <f>IFERROR(VLOOKUP($A82,'13 K'!$J$6:$P$10,7,0),"")</f>
        <v/>
      </c>
      <c r="AF82" s="17"/>
      <c r="AG82" s="12" t="str">
        <f>IFERROR(VLOOKUP($A82,'Celestynów K'!$H$2:$N$3,7,0),"")</f>
        <v/>
      </c>
      <c r="AH82" s="12" t="str">
        <f>IFERROR(VLOOKUP($A82,'Komorów K'!$H$2:$N$3,7,0),"")</f>
        <v/>
      </c>
      <c r="AI82" s="12" t="str">
        <f>IFERROR(VLOOKUP($A82,'ITOrient K'!$P$3:$V$5,7,0),"")</f>
        <v/>
      </c>
      <c r="AJ82" s="12" t="str">
        <f>IFERROR(VLOOKUP($A82,'ŚJatka K'!$P$3:$V$7,7,0),"")</f>
        <v/>
      </c>
      <c r="AK82" s="12" t="str">
        <f>IFERROR(VLOOKUP($A82,'Sudecka Wyrypa K'!$N$4:$T$6,7,0),"")</f>
        <v/>
      </c>
      <c r="AL82" s="12" t="str">
        <f>IFERROR(VLOOKUP($A82,'Abentojra K'!$I$3:$O$8,7,0),"")</f>
        <v/>
      </c>
      <c r="AM82" s="12" t="str">
        <f>IFERROR(VLOOKUP($A82,'Mordownik K'!$M$3:$S$9,7,0),"")</f>
        <v/>
      </c>
      <c r="AN82" s="53"/>
      <c r="AO82" s="17"/>
      <c r="AP82" s="12" t="str">
        <f>IFERROR(VLOOKUP($A82,'Jesienne 360 K'!$J$2:$P$3,7,0),"")</f>
        <v/>
      </c>
      <c r="AQ82" s="12" t="str">
        <f>IFERROR(VLOOKUP($A82,'Waligóra K'!$P$2:$V$11,7,0),"")</f>
        <v/>
      </c>
      <c r="AR82" s="12" t="str">
        <f>IFERROR(VLOOKUP($A82,'Jurajska Jatka K'!$L$3:$R$12,7,0),"")</f>
        <v/>
      </c>
      <c r="AS82" s="12">
        <f>IFERROR(VLOOKUP($A82,'H56 TR100 K'!$AI$3:$AO$29,7,0),"")</f>
        <v>22.355061794696656</v>
      </c>
      <c r="AT82" s="12" t="str">
        <f>IFERROR(VLOOKUP($A82,'Wawer K'!$H$2:$N$3,7,0),"")</f>
        <v/>
      </c>
      <c r="AU82" s="12" t="str">
        <f>IFERROR(VLOOKUP($A82,'Pazur K'!$AU$2:$BA$4,7,0),"")</f>
        <v/>
      </c>
      <c r="AV82" s="12" t="str">
        <f>IFERROR(VLOOKUP($A82,'Wilga K'!$L$3:$R$3,7,0),"")</f>
        <v/>
      </c>
      <c r="AW82" s="18"/>
      <c r="AX82" s="25">
        <f>MIN(COUNT(F82:S82)+MIN(COUNT(V82:AW82)/2,2),6)</f>
        <v>0.5</v>
      </c>
    </row>
    <row r="83" spans="1:50">
      <c r="A83">
        <v>587</v>
      </c>
      <c r="B83" s="21" t="str">
        <f>VLOOKUP($A83,id!$C:$H,6,0)</f>
        <v>Lewandowska Monika</v>
      </c>
      <c r="C83" s="21" t="str">
        <f>VLOOKUP($A83,id!$C:$H,4,0)</f>
        <v>Pędzące Żółwie</v>
      </c>
      <c r="D83" s="2">
        <f>IF(E82=E83,D82,ROW(B81))</f>
        <v>81</v>
      </c>
      <c r="E83" s="11">
        <f>LARGE(F83:U83,1)+LARGE(F83:U83,2)+IFERROR(LARGE(F83:U83,3),0)+IFERROR(LARGE(F83:U83,4),0)+IFERROR(LARGE(F83:U83,5),0)+IFERROR(LARGE(F83:U83,6),0)</f>
        <v>22.310677578069352</v>
      </c>
      <c r="F83" s="12"/>
      <c r="G83" s="12"/>
      <c r="H83" s="12" t="str">
        <f>IFERROR(VLOOKUP($A83,'H55 TR200 K'!$AT$3:$AZ$8,7,0),"")</f>
        <v/>
      </c>
      <c r="I83" s="12" t="str">
        <f>IFERROR(VLOOKUP($A83,'Dymno K'!$U$2:$AA$6,7,0),"")</f>
        <v/>
      </c>
      <c r="J83" s="12" t="str">
        <f>IFERROR(VLOOKUP($A83,'XIV RzK K'!$K$3:$Q$3,7,0),"")</f>
        <v/>
      </c>
      <c r="K83" s="12" t="str">
        <f>IFERROR(VLOOKUP($A83,'Tropy K'!$Q$4:$W$13,7,0),"")</f>
        <v/>
      </c>
      <c r="L83" s="12" t="str">
        <f>IFERROR(VLOOKUP($A83,'Grassor 300 K'!$CA$6:$CG$16,7,0),"")</f>
        <v/>
      </c>
      <c r="M83" s="12" t="str">
        <f>IFERROR(VLOOKUP($A83,'BO K'!$Q$2:$W$8,7,0),"")</f>
        <v/>
      </c>
      <c r="N83" s="12" t="str">
        <f>IFERROR(VLOOKUP($A83,'Konwalie K'!$M$3:$S$7,7,0),"")</f>
        <v/>
      </c>
      <c r="O83" s="12" t="str">
        <f>IFERROR(VLOOKUP($A83,'KoRnO K'!$AD$2:$AJ$13,7,0),"")</f>
        <v/>
      </c>
      <c r="P83" s="12" t="str">
        <f>IFERROR(VLOOKUP($A83,'XVI Szago K'!$K$3:$Q$8,7,0),"")</f>
        <v/>
      </c>
      <c r="Q83" s="12" t="str">
        <f>IFERROR(VLOOKUP($A83,'H56 TR200 K'!$AT$3:$AZ$11,7,0),"")</f>
        <v/>
      </c>
      <c r="R83" s="12" t="str">
        <f>IFERROR(VLOOKUP($A83,'Azymut K'!$AO$6:$AU$9,7,0),"")</f>
        <v/>
      </c>
      <c r="S83" s="12" t="str">
        <f>IFERROR(VLOOKUP($A83,'NM 200 K'!$AI$6:$AO$10,7,0),"")</f>
        <v/>
      </c>
      <c r="T83" s="10">
        <f>IFERROR(LARGE(V83:AW83,1),0)+IFERROR(LARGE(V83:AW83,2),0)</f>
        <v>22.310677578069352</v>
      </c>
      <c r="U83" s="10">
        <f>IFERROR(LARGE(V83:AW83,3),0)+IFERROR(LARGE(V83:AW83,4),0)</f>
        <v>0</v>
      </c>
      <c r="V83" s="12"/>
      <c r="W83" s="12"/>
      <c r="X83" s="12"/>
      <c r="Y83" s="12"/>
      <c r="Z83" s="12" t="str">
        <f>IFERROR(VLOOKUP($A83,'H55 TR100 K'!$AG$3:$AM$24,7,0),"")</f>
        <v/>
      </c>
      <c r="AA83" s="12" t="str">
        <f>IFERROR(VLOOKUP($A83,'Irokez K'!$EN$4:$ET$10,7,0),"")</f>
        <v/>
      </c>
      <c r="AB83" s="12" t="str">
        <f>IFERROR(VLOOKUP($A83,'BO Wielkopolska K'!$Q$2:$W$6,7,0),"")</f>
        <v/>
      </c>
      <c r="AC83" s="12" t="str">
        <f>IFERROR(VLOOKUP($A83,'RW TR200 K'!$K$2:$Q$2,7,0),"")</f>
        <v/>
      </c>
      <c r="AD83" s="12" t="str">
        <f>IFERROR(VLOOKUP($A83,'Liczyrzepa wiosna K'!$M$2:$S$4,7,0),"")</f>
        <v/>
      </c>
      <c r="AE83" s="12" t="str">
        <f>IFERROR(VLOOKUP($A83,'13 K'!$J$6:$P$10,7,0),"")</f>
        <v/>
      </c>
      <c r="AF83" s="17"/>
      <c r="AG83" s="12" t="str">
        <f>IFERROR(VLOOKUP($A83,'Celestynów K'!$H$2:$N$3,7,0),"")</f>
        <v/>
      </c>
      <c r="AH83" s="12" t="str">
        <f>IFERROR(VLOOKUP($A83,'Komorów K'!$H$2:$N$3,7,0),"")</f>
        <v/>
      </c>
      <c r="AI83" s="12" t="str">
        <f>IFERROR(VLOOKUP($A83,'ITOrient K'!$P$3:$V$5,7,0),"")</f>
        <v/>
      </c>
      <c r="AJ83" s="12" t="str">
        <f>IFERROR(VLOOKUP($A83,'ŚJatka K'!$P$3:$V$7,7,0),"")</f>
        <v/>
      </c>
      <c r="AK83" s="12" t="str">
        <f>IFERROR(VLOOKUP($A83,'Sudecka Wyrypa K'!$N$4:$T$6,7,0),"")</f>
        <v/>
      </c>
      <c r="AL83" s="12" t="str">
        <f>IFERROR(VLOOKUP($A83,'Abentojra K'!$I$3:$O$8,7,0),"")</f>
        <v/>
      </c>
      <c r="AM83" s="12" t="str">
        <f>IFERROR(VLOOKUP($A83,'Mordownik K'!$M$3:$S$9,7,0),"")</f>
        <v/>
      </c>
      <c r="AN83" s="53"/>
      <c r="AO83" s="17"/>
      <c r="AP83" s="12" t="str">
        <f>IFERROR(VLOOKUP($A83,'Jesienne 360 K'!$J$2:$P$3,7,0),"")</f>
        <v/>
      </c>
      <c r="AQ83" s="12" t="str">
        <f>IFERROR(VLOOKUP($A83,'Waligóra K'!$P$2:$V$11,7,0),"")</f>
        <v/>
      </c>
      <c r="AR83" s="12" t="str">
        <f>IFERROR(VLOOKUP($A83,'Jurajska Jatka K'!$L$3:$R$12,7,0),"")</f>
        <v/>
      </c>
      <c r="AS83" s="12">
        <f>IFERROR(VLOOKUP($A83,'H56 TR100 K'!$AI$3:$AO$29,7,0),"")</f>
        <v>22.310677578069352</v>
      </c>
      <c r="AT83" s="12" t="str">
        <f>IFERROR(VLOOKUP($A83,'Wawer K'!$H$2:$N$3,7,0),"")</f>
        <v/>
      </c>
      <c r="AU83" s="12" t="str">
        <f>IFERROR(VLOOKUP($A83,'Pazur K'!$AU$2:$BA$4,7,0),"")</f>
        <v/>
      </c>
      <c r="AV83" s="12" t="str">
        <f>IFERROR(VLOOKUP($A83,'Wilga K'!$L$3:$R$3,7,0),"")</f>
        <v/>
      </c>
      <c r="AW83" s="18"/>
      <c r="AX83" s="25">
        <f>MIN(COUNT(F83:S83)+MIN(COUNT(V83:AW83)/2,2),6)</f>
        <v>0.5</v>
      </c>
    </row>
    <row r="84" spans="1:50">
      <c r="A84">
        <v>588</v>
      </c>
      <c r="B84" s="21" t="str">
        <f>VLOOKUP($A84,id!$C:$H,6,0)</f>
        <v>Koczwara Katarzyna</v>
      </c>
      <c r="C84" s="21" t="str">
        <f>VLOOKUP($A84,id!$C:$H,4,0)</f>
        <v>Klinika Triathlonu / Pędzące żółwie</v>
      </c>
      <c r="D84" s="2">
        <f>IF(E83=E84,D83,ROW(B82))</f>
        <v>82</v>
      </c>
      <c r="E84" s="11">
        <f>LARGE(F84:U84,1)+LARGE(F84:U84,2)+IFERROR(LARGE(F84:U84,3),0)+IFERROR(LARGE(F84:U84,4),0)+IFERROR(LARGE(F84:U84,5),0)+IFERROR(LARGE(F84:U84,6),0)</f>
        <v>22.275927712108949</v>
      </c>
      <c r="F84" s="12"/>
      <c r="G84" s="12"/>
      <c r="H84" s="12" t="str">
        <f>IFERROR(VLOOKUP($A84,'H55 TR200 K'!$AT$3:$AZ$8,7,0),"")</f>
        <v/>
      </c>
      <c r="I84" s="12" t="str">
        <f>IFERROR(VLOOKUP($A84,'Dymno K'!$U$2:$AA$6,7,0),"")</f>
        <v/>
      </c>
      <c r="J84" s="12" t="str">
        <f>IFERROR(VLOOKUP($A84,'XIV RzK K'!$K$3:$Q$3,7,0),"")</f>
        <v/>
      </c>
      <c r="K84" s="12" t="str">
        <f>IFERROR(VLOOKUP($A84,'Tropy K'!$Q$4:$W$13,7,0),"")</f>
        <v/>
      </c>
      <c r="L84" s="12" t="str">
        <f>IFERROR(VLOOKUP($A84,'Grassor 300 K'!$CA$6:$CG$16,7,0),"")</f>
        <v/>
      </c>
      <c r="M84" s="12" t="str">
        <f>IFERROR(VLOOKUP($A84,'BO K'!$Q$2:$W$8,7,0),"")</f>
        <v/>
      </c>
      <c r="N84" s="12" t="str">
        <f>IFERROR(VLOOKUP($A84,'Konwalie K'!$M$3:$S$7,7,0),"")</f>
        <v/>
      </c>
      <c r="O84" s="12" t="str">
        <f>IFERROR(VLOOKUP($A84,'KoRnO K'!$AD$2:$AJ$13,7,0),"")</f>
        <v/>
      </c>
      <c r="P84" s="12" t="str">
        <f>IFERROR(VLOOKUP($A84,'XVI Szago K'!$K$3:$Q$8,7,0),"")</f>
        <v/>
      </c>
      <c r="Q84" s="12" t="str">
        <f>IFERROR(VLOOKUP($A84,'H56 TR200 K'!$AT$3:$AZ$11,7,0),"")</f>
        <v/>
      </c>
      <c r="R84" s="12" t="str">
        <f>IFERROR(VLOOKUP($A84,'Azymut K'!$AO$6:$AU$9,7,0),"")</f>
        <v/>
      </c>
      <c r="S84" s="12" t="str">
        <f>IFERROR(VLOOKUP($A84,'NM 200 K'!$AI$6:$AO$10,7,0),"")</f>
        <v/>
      </c>
      <c r="T84" s="10">
        <f>IFERROR(LARGE(V84:AW84,1),0)+IFERROR(LARGE(V84:AW84,2),0)</f>
        <v>22.275927712108949</v>
      </c>
      <c r="U84" s="10">
        <f>IFERROR(LARGE(V84:AW84,3),0)+IFERROR(LARGE(V84:AW84,4),0)</f>
        <v>0</v>
      </c>
      <c r="V84" s="12"/>
      <c r="W84" s="12"/>
      <c r="X84" s="12"/>
      <c r="Y84" s="12"/>
      <c r="Z84" s="12" t="str">
        <f>IFERROR(VLOOKUP($A84,'H55 TR100 K'!$AG$3:$AM$24,7,0),"")</f>
        <v/>
      </c>
      <c r="AA84" s="12" t="str">
        <f>IFERROR(VLOOKUP($A84,'Irokez K'!$EN$4:$ET$10,7,0),"")</f>
        <v/>
      </c>
      <c r="AB84" s="12" t="str">
        <f>IFERROR(VLOOKUP($A84,'BO Wielkopolska K'!$Q$2:$W$6,7,0),"")</f>
        <v/>
      </c>
      <c r="AC84" s="12" t="str">
        <f>IFERROR(VLOOKUP($A84,'RW TR200 K'!$K$2:$Q$2,7,0),"")</f>
        <v/>
      </c>
      <c r="AD84" s="12" t="str">
        <f>IFERROR(VLOOKUP($A84,'Liczyrzepa wiosna K'!$M$2:$S$4,7,0),"")</f>
        <v/>
      </c>
      <c r="AE84" s="12" t="str">
        <f>IFERROR(VLOOKUP($A84,'13 K'!$J$6:$P$10,7,0),"")</f>
        <v/>
      </c>
      <c r="AF84" s="17"/>
      <c r="AG84" s="12" t="str">
        <f>IFERROR(VLOOKUP($A84,'Celestynów K'!$H$2:$N$3,7,0),"")</f>
        <v/>
      </c>
      <c r="AH84" s="12" t="str">
        <f>IFERROR(VLOOKUP($A84,'Komorów K'!$H$2:$N$3,7,0),"")</f>
        <v/>
      </c>
      <c r="AI84" s="12" t="str">
        <f>IFERROR(VLOOKUP($A84,'ITOrient K'!$P$3:$V$5,7,0),"")</f>
        <v/>
      </c>
      <c r="AJ84" s="12" t="str">
        <f>IFERROR(VLOOKUP($A84,'ŚJatka K'!$P$3:$V$7,7,0),"")</f>
        <v/>
      </c>
      <c r="AK84" s="12" t="str">
        <f>IFERROR(VLOOKUP($A84,'Sudecka Wyrypa K'!$N$4:$T$6,7,0),"")</f>
        <v/>
      </c>
      <c r="AL84" s="12" t="str">
        <f>IFERROR(VLOOKUP($A84,'Abentojra K'!$I$3:$O$8,7,0),"")</f>
        <v/>
      </c>
      <c r="AM84" s="12" t="str">
        <f>IFERROR(VLOOKUP($A84,'Mordownik K'!$M$3:$S$9,7,0),"")</f>
        <v/>
      </c>
      <c r="AN84" s="53"/>
      <c r="AO84" s="17"/>
      <c r="AP84" s="12" t="str">
        <f>IFERROR(VLOOKUP($A84,'Jesienne 360 K'!$J$2:$P$3,7,0),"")</f>
        <v/>
      </c>
      <c r="AQ84" s="12" t="str">
        <f>IFERROR(VLOOKUP($A84,'Waligóra K'!$P$2:$V$11,7,0),"")</f>
        <v/>
      </c>
      <c r="AR84" s="12" t="str">
        <f>IFERROR(VLOOKUP($A84,'Jurajska Jatka K'!$L$3:$R$12,7,0),"")</f>
        <v/>
      </c>
      <c r="AS84" s="12">
        <f>IFERROR(VLOOKUP($A84,'H56 TR100 K'!$AI$3:$AO$29,7,0),"")</f>
        <v>22.275927712108949</v>
      </c>
      <c r="AT84" s="12" t="str">
        <f>IFERROR(VLOOKUP($A84,'Wawer K'!$H$2:$N$3,7,0),"")</f>
        <v/>
      </c>
      <c r="AU84" s="12" t="str">
        <f>IFERROR(VLOOKUP($A84,'Pazur K'!$AU$2:$BA$4,7,0),"")</f>
        <v/>
      </c>
      <c r="AV84" s="12" t="str">
        <f>IFERROR(VLOOKUP($A84,'Wilga K'!$L$3:$R$3,7,0),"")</f>
        <v/>
      </c>
      <c r="AW84" s="18"/>
      <c r="AX84" s="25">
        <f>MIN(COUNT(F84:S84)+MIN(COUNT(V84:AW84)/2,2),6)</f>
        <v>0.5</v>
      </c>
    </row>
    <row r="85" spans="1:50">
      <c r="A85">
        <v>569</v>
      </c>
      <c r="B85" s="21" t="str">
        <f>VLOOKUP($A85,id!$C:$H,6,0)</f>
        <v>Senderek Ela</v>
      </c>
      <c r="C85" s="21">
        <f>VLOOKUP($A85,id!$C:$H,4,0)</f>
        <v>0</v>
      </c>
      <c r="D85" s="2">
        <f>IF(E84=E85,D84,ROW(B83))</f>
        <v>83</v>
      </c>
      <c r="E85" s="11">
        <f>LARGE(F85:U85,1)+LARGE(F85:U85,2)+IFERROR(LARGE(F85:U85,3),0)+IFERROR(LARGE(F85:U85,4),0)+IFERROR(LARGE(F85:U85,5),0)+IFERROR(LARGE(F85:U85,6),0)</f>
        <v>21.791536593825878</v>
      </c>
      <c r="F85" s="12"/>
      <c r="G85" s="12"/>
      <c r="H85" s="12" t="str">
        <f>IFERROR(VLOOKUP($A85,'H55 TR200 K'!$AT$3:$AZ$8,7,0),"")</f>
        <v/>
      </c>
      <c r="I85" s="12" t="str">
        <f>IFERROR(VLOOKUP($A85,'Dymno K'!$U$2:$AA$6,7,0),"")</f>
        <v/>
      </c>
      <c r="J85" s="12" t="str">
        <f>IFERROR(VLOOKUP($A85,'XIV RzK K'!$K$3:$Q$3,7,0),"")</f>
        <v/>
      </c>
      <c r="K85" s="12" t="str">
        <f>IFERROR(VLOOKUP($A85,'Tropy K'!$Q$4:$W$13,7,0),"")</f>
        <v/>
      </c>
      <c r="L85" s="12" t="str">
        <f>IFERROR(VLOOKUP($A85,'Grassor 300 K'!$CA$6:$CG$16,7,0),"")</f>
        <v/>
      </c>
      <c r="M85" s="12" t="str">
        <f>IFERROR(VLOOKUP($A85,'BO K'!$Q$2:$W$8,7,0),"")</f>
        <v/>
      </c>
      <c r="N85" s="12" t="str">
        <f>IFERROR(VLOOKUP($A85,'Konwalie K'!$M$3:$S$7,7,0),"")</f>
        <v/>
      </c>
      <c r="O85" s="12" t="str">
        <f>IFERROR(VLOOKUP($A85,'KoRnO K'!$AD$2:$AJ$13,7,0),"")</f>
        <v/>
      </c>
      <c r="P85" s="12" t="str">
        <f>IFERROR(VLOOKUP($A85,'XVI Szago K'!$K$3:$Q$8,7,0),"")</f>
        <v/>
      </c>
      <c r="Q85" s="12" t="str">
        <f>IFERROR(VLOOKUP($A85,'H56 TR200 K'!$AT$3:$AZ$11,7,0),"")</f>
        <v/>
      </c>
      <c r="R85" s="12" t="str">
        <f>IFERROR(VLOOKUP($A85,'Azymut K'!$AO$6:$AU$9,7,0),"")</f>
        <v/>
      </c>
      <c r="S85" s="12" t="str">
        <f>IFERROR(VLOOKUP($A85,'NM 200 K'!$AI$6:$AO$10,7,0),"")</f>
        <v/>
      </c>
      <c r="T85" s="10">
        <f>IFERROR(LARGE(V85:AW85,1),0)+IFERROR(LARGE(V85:AW85,2),0)</f>
        <v>21.791536593825878</v>
      </c>
      <c r="U85" s="10">
        <f>IFERROR(LARGE(V85:AW85,3),0)+IFERROR(LARGE(V85:AW85,4),0)</f>
        <v>0</v>
      </c>
      <c r="V85" s="12"/>
      <c r="W85" s="12"/>
      <c r="X85" s="12"/>
      <c r="Y85" s="12"/>
      <c r="Z85" s="12" t="str">
        <f>IFERROR(VLOOKUP($A85,'H55 TR100 K'!$AG$3:$AM$24,7,0),"")</f>
        <v/>
      </c>
      <c r="AA85" s="12" t="str">
        <f>IFERROR(VLOOKUP($A85,'Irokez K'!$EN$4:$ET$10,7,0),"")</f>
        <v/>
      </c>
      <c r="AB85" s="12" t="str">
        <f>IFERROR(VLOOKUP($A85,'BO Wielkopolska K'!$Q$2:$W$6,7,0),"")</f>
        <v/>
      </c>
      <c r="AC85" s="12" t="str">
        <f>IFERROR(VLOOKUP($A85,'RW TR200 K'!$K$2:$Q$2,7,0),"")</f>
        <v/>
      </c>
      <c r="AD85" s="12" t="str">
        <f>IFERROR(VLOOKUP($A85,'Liczyrzepa wiosna K'!$M$2:$S$4,7,0),"")</f>
        <v/>
      </c>
      <c r="AE85" s="12" t="str">
        <f>IFERROR(VLOOKUP($A85,'13 K'!$J$6:$P$10,7,0),"")</f>
        <v/>
      </c>
      <c r="AF85" s="17"/>
      <c r="AG85" s="12" t="str">
        <f>IFERROR(VLOOKUP($A85,'Celestynów K'!$H$2:$N$3,7,0),"")</f>
        <v/>
      </c>
      <c r="AH85" s="12" t="str">
        <f>IFERROR(VLOOKUP($A85,'Komorów K'!$H$2:$N$3,7,0),"")</f>
        <v/>
      </c>
      <c r="AI85" s="12" t="str">
        <f>IFERROR(VLOOKUP($A85,'ITOrient K'!$P$3:$V$5,7,0),"")</f>
        <v/>
      </c>
      <c r="AJ85" s="12" t="str">
        <f>IFERROR(VLOOKUP($A85,'ŚJatka K'!$P$3:$V$7,7,0),"")</f>
        <v/>
      </c>
      <c r="AK85" s="12" t="str">
        <f>IFERROR(VLOOKUP($A85,'Sudecka Wyrypa K'!$N$4:$T$6,7,0),"")</f>
        <v/>
      </c>
      <c r="AL85" s="12" t="str">
        <f>IFERROR(VLOOKUP($A85,'Abentojra K'!$I$3:$O$8,7,0),"")</f>
        <v/>
      </c>
      <c r="AM85" s="12" t="str">
        <f>IFERROR(VLOOKUP($A85,'Mordownik K'!$M$3:$S$9,7,0),"")</f>
        <v/>
      </c>
      <c r="AN85" s="53"/>
      <c r="AO85" s="17"/>
      <c r="AP85" s="12" t="str">
        <f>IFERROR(VLOOKUP($A85,'Jesienne 360 K'!$J$2:$P$3,7,0),"")</f>
        <v/>
      </c>
      <c r="AQ85" s="12" t="str">
        <f>IFERROR(VLOOKUP($A85,'Waligóra K'!$P$2:$V$11,7,0),"")</f>
        <v/>
      </c>
      <c r="AR85" s="12">
        <f>IFERROR(VLOOKUP($A85,'Jurajska Jatka K'!$L$3:$R$12,7,0),"")</f>
        <v>21.791536593825878</v>
      </c>
      <c r="AS85" s="12" t="str">
        <f>IFERROR(VLOOKUP($A85,'H56 TR100 K'!$AI$3:$AO$29,7,0),"")</f>
        <v/>
      </c>
      <c r="AT85" s="12" t="str">
        <f>IFERROR(VLOOKUP($A85,'Wawer K'!$H$2:$N$3,7,0),"")</f>
        <v/>
      </c>
      <c r="AU85" s="12" t="str">
        <f>IFERROR(VLOOKUP($A85,'Pazur K'!$AU$2:$BA$4,7,0),"")</f>
        <v/>
      </c>
      <c r="AV85" s="12" t="str">
        <f>IFERROR(VLOOKUP($A85,'Wilga K'!$L$3:$R$3,7,0),"")</f>
        <v/>
      </c>
      <c r="AW85" s="18"/>
      <c r="AX85" s="25">
        <f>MIN(COUNT(F85:S85)+MIN(COUNT(V85:AW85)/2,2),6)</f>
        <v>0.5</v>
      </c>
    </row>
    <row r="86" spans="1:50">
      <c r="A86">
        <v>164</v>
      </c>
      <c r="B86" s="21" t="str">
        <f>VLOOKUP($A86,id!$C:$H,6,0)</f>
        <v>Łaszkiewicz Julia</v>
      </c>
      <c r="C86" s="21" t="str">
        <f>VLOOKUP($A86,id!$C:$H,4,0)</f>
        <v>WATAHA</v>
      </c>
      <c r="D86" s="2">
        <f>IF(E85=E86,D85,ROW(B84))</f>
        <v>84</v>
      </c>
      <c r="E86" s="11">
        <f>LARGE(F86:U86,1)+LARGE(F86:U86,2)+IFERROR(LARGE(F86:U86,3),0)+IFERROR(LARGE(F86:U86,4),0)+IFERROR(LARGE(F86:U86,5),0)+IFERROR(LARGE(F86:U86,6),0)</f>
        <v>20.274721380420818</v>
      </c>
      <c r="F86" s="12"/>
      <c r="G86" s="12"/>
      <c r="H86" s="12" t="str">
        <f>IFERROR(VLOOKUP($A86,'H55 TR200 K'!$AT$3:$AZ$8,7,0),"")</f>
        <v/>
      </c>
      <c r="I86" s="12" t="str">
        <f>IFERROR(VLOOKUP($A86,'Dymno K'!$U$2:$AA$6,7,0),"")</f>
        <v/>
      </c>
      <c r="J86" s="12" t="str">
        <f>IFERROR(VLOOKUP($A86,'XIV RzK K'!$K$3:$Q$3,7,0),"")</f>
        <v/>
      </c>
      <c r="K86" s="12" t="str">
        <f>IFERROR(VLOOKUP($A86,'Tropy K'!$Q$4:$W$13,7,0),"")</f>
        <v/>
      </c>
      <c r="L86" s="12" t="str">
        <f>IFERROR(VLOOKUP($A86,'Grassor 300 K'!$CA$6:$CG$16,7,0),"")</f>
        <v/>
      </c>
      <c r="M86" s="12" t="str">
        <f>IFERROR(VLOOKUP($A86,'BO K'!$Q$2:$W$8,7,0),"")</f>
        <v/>
      </c>
      <c r="N86" s="12" t="str">
        <f>IFERROR(VLOOKUP($A86,'Konwalie K'!$M$3:$S$7,7,0),"")</f>
        <v/>
      </c>
      <c r="O86" s="12" t="str">
        <f>IFERROR(VLOOKUP($A86,'KoRnO K'!$AD$2:$AJ$13,7,0),"")</f>
        <v/>
      </c>
      <c r="P86" s="12" t="str">
        <f>IFERROR(VLOOKUP($A86,'XVI Szago K'!$K$3:$Q$8,7,0),"")</f>
        <v/>
      </c>
      <c r="Q86" s="12" t="str">
        <f>IFERROR(VLOOKUP($A86,'H56 TR200 K'!$AT$3:$AZ$11,7,0),"")</f>
        <v/>
      </c>
      <c r="R86" s="12" t="str">
        <f>IFERROR(VLOOKUP($A86,'Azymut K'!$AO$6:$AU$9,7,0),"")</f>
        <v/>
      </c>
      <c r="S86" s="12" t="str">
        <f>IFERROR(VLOOKUP($A86,'NM 200 K'!$AI$6:$AO$10,7,0),"")</f>
        <v/>
      </c>
      <c r="T86" s="10">
        <f>IFERROR(LARGE(V86:AW86,1),0)+IFERROR(LARGE(V86:AW86,2),0)</f>
        <v>20.274721380420818</v>
      </c>
      <c r="U86" s="10">
        <f>IFERROR(LARGE(V86:AW86,3),0)+IFERROR(LARGE(V86:AW86,4),0)</f>
        <v>0</v>
      </c>
      <c r="V86" s="12"/>
      <c r="W86" s="12"/>
      <c r="X86" s="12"/>
      <c r="Y86" s="12"/>
      <c r="Z86" s="12">
        <f>IFERROR(VLOOKUP($A86,'H55 TR100 K'!$AG$3:$AM$24,7,0),"")</f>
        <v>20.274721380420818</v>
      </c>
      <c r="AA86" s="12" t="str">
        <f>IFERROR(VLOOKUP($A86,'Irokez K'!$EN$4:$ET$10,7,0),"")</f>
        <v/>
      </c>
      <c r="AB86" s="12" t="str">
        <f>IFERROR(VLOOKUP($A86,'BO Wielkopolska K'!$Q$2:$W$6,7,0),"")</f>
        <v/>
      </c>
      <c r="AC86" s="12" t="str">
        <f>IFERROR(VLOOKUP($A86,'RW TR200 K'!$K$2:$Q$2,7,0),"")</f>
        <v/>
      </c>
      <c r="AD86" s="12" t="str">
        <f>IFERROR(VLOOKUP($A86,'Liczyrzepa wiosna K'!$M$2:$S$4,7,0),"")</f>
        <v/>
      </c>
      <c r="AE86" s="12" t="str">
        <f>IFERROR(VLOOKUP($A86,'13 K'!$J$6:$P$10,7,0),"")</f>
        <v/>
      </c>
      <c r="AF86" s="17"/>
      <c r="AG86" s="12" t="str">
        <f>IFERROR(VLOOKUP($A86,'Celestynów K'!$H$2:$N$3,7,0),"")</f>
        <v/>
      </c>
      <c r="AH86" s="12" t="str">
        <f>IFERROR(VLOOKUP($A86,'Komorów K'!$H$2:$N$3,7,0),"")</f>
        <v/>
      </c>
      <c r="AI86" s="12" t="str">
        <f>IFERROR(VLOOKUP($A86,'ITOrient K'!$P$3:$V$5,7,0),"")</f>
        <v/>
      </c>
      <c r="AJ86" s="12" t="str">
        <f>IFERROR(VLOOKUP($A86,'ŚJatka K'!$P$3:$V$7,7,0),"")</f>
        <v/>
      </c>
      <c r="AK86" s="12" t="str">
        <f>IFERROR(VLOOKUP($A86,'Sudecka Wyrypa K'!$N$4:$T$6,7,0),"")</f>
        <v/>
      </c>
      <c r="AL86" s="12" t="str">
        <f>IFERROR(VLOOKUP($A86,'Abentojra K'!$I$3:$O$8,7,0),"")</f>
        <v/>
      </c>
      <c r="AM86" s="12" t="str">
        <f>IFERROR(VLOOKUP($A86,'Mordownik K'!$M$3:$S$9,7,0),"")</f>
        <v/>
      </c>
      <c r="AN86" s="53"/>
      <c r="AO86" s="17"/>
      <c r="AP86" s="12" t="str">
        <f>IFERROR(VLOOKUP($A86,'Jesienne 360 K'!$J$2:$P$3,7,0),"")</f>
        <v/>
      </c>
      <c r="AQ86" s="12" t="str">
        <f>IFERROR(VLOOKUP($A86,'Waligóra K'!$P$2:$V$11,7,0),"")</f>
        <v/>
      </c>
      <c r="AR86" s="12" t="str">
        <f>IFERROR(VLOOKUP($A86,'Jurajska Jatka K'!$L$3:$R$12,7,0),"")</f>
        <v/>
      </c>
      <c r="AS86" s="12" t="str">
        <f>IFERROR(VLOOKUP($A86,'H56 TR100 K'!$AI$3:$AO$29,7,0),"")</f>
        <v/>
      </c>
      <c r="AT86" s="12" t="str">
        <f>IFERROR(VLOOKUP($A86,'Wawer K'!$H$2:$N$3,7,0),"")</f>
        <v/>
      </c>
      <c r="AU86" s="12" t="str">
        <f>IFERROR(VLOOKUP($A86,'Pazur K'!$AU$2:$BA$4,7,0),"")</f>
        <v/>
      </c>
      <c r="AV86" s="12" t="str">
        <f>IFERROR(VLOOKUP($A86,'Wilga K'!$L$3:$R$3,7,0),"")</f>
        <v/>
      </c>
      <c r="AW86" s="18"/>
      <c r="AX86" s="25">
        <f>MIN(COUNT(F86:S86)+MIN(COUNT(V86:AW86)/2,2),6)</f>
        <v>0.5</v>
      </c>
    </row>
    <row r="87" spans="1:50">
      <c r="A87">
        <v>165</v>
      </c>
      <c r="B87" s="21" t="str">
        <f>VLOOKUP($A87,id!$C:$H,6,0)</f>
        <v>Jabłońska-Nabayaogo Ewa</v>
      </c>
      <c r="C87" s="21" t="str">
        <f>VLOOKUP($A87,id!$C:$H,4,0)</f>
        <v>Wataha</v>
      </c>
      <c r="D87" s="2">
        <f>IF(E86=E87,D86,ROW(B85))</f>
        <v>85</v>
      </c>
      <c r="E87" s="11">
        <f>LARGE(F87:U87,1)+LARGE(F87:U87,2)+IFERROR(LARGE(F87:U87,3),0)+IFERROR(LARGE(F87:U87,4),0)+IFERROR(LARGE(F87:U87,5),0)+IFERROR(LARGE(F87:U87,6),0)</f>
        <v>20.270788868353755</v>
      </c>
      <c r="F87" s="12"/>
      <c r="G87" s="12"/>
      <c r="H87" s="12" t="str">
        <f>IFERROR(VLOOKUP($A87,'H55 TR200 K'!$AT$3:$AZ$8,7,0),"")</f>
        <v/>
      </c>
      <c r="I87" s="12" t="str">
        <f>IFERROR(VLOOKUP($A87,'Dymno K'!$U$2:$AA$6,7,0),"")</f>
        <v/>
      </c>
      <c r="J87" s="12" t="str">
        <f>IFERROR(VLOOKUP($A87,'XIV RzK K'!$K$3:$Q$3,7,0),"")</f>
        <v/>
      </c>
      <c r="K87" s="12" t="str">
        <f>IFERROR(VLOOKUP($A87,'Tropy K'!$Q$4:$W$13,7,0),"")</f>
        <v/>
      </c>
      <c r="L87" s="12" t="str">
        <f>IFERROR(VLOOKUP($A87,'Grassor 300 K'!$CA$6:$CG$16,7,0),"")</f>
        <v/>
      </c>
      <c r="M87" s="12" t="str">
        <f>IFERROR(VLOOKUP($A87,'BO K'!$Q$2:$W$8,7,0),"")</f>
        <v/>
      </c>
      <c r="N87" s="12" t="str">
        <f>IFERROR(VLOOKUP($A87,'Konwalie K'!$M$3:$S$7,7,0),"")</f>
        <v/>
      </c>
      <c r="O87" s="12" t="str">
        <f>IFERROR(VLOOKUP($A87,'KoRnO K'!$AD$2:$AJ$13,7,0),"")</f>
        <v/>
      </c>
      <c r="P87" s="12" t="str">
        <f>IFERROR(VLOOKUP($A87,'XVI Szago K'!$K$3:$Q$8,7,0),"")</f>
        <v/>
      </c>
      <c r="Q87" s="12" t="str">
        <f>IFERROR(VLOOKUP($A87,'H56 TR200 K'!$AT$3:$AZ$11,7,0),"")</f>
        <v/>
      </c>
      <c r="R87" s="12" t="str">
        <f>IFERROR(VLOOKUP($A87,'Azymut K'!$AO$6:$AU$9,7,0),"")</f>
        <v/>
      </c>
      <c r="S87" s="12" t="str">
        <f>IFERROR(VLOOKUP($A87,'NM 200 K'!$AI$6:$AO$10,7,0),"")</f>
        <v/>
      </c>
      <c r="T87" s="10">
        <f>IFERROR(LARGE(V87:AW87,1),0)+IFERROR(LARGE(V87:AW87,2),0)</f>
        <v>20.270788868353755</v>
      </c>
      <c r="U87" s="10">
        <f>IFERROR(LARGE(V87:AW87,3),0)+IFERROR(LARGE(V87:AW87,4),0)</f>
        <v>0</v>
      </c>
      <c r="V87" s="12"/>
      <c r="W87" s="12"/>
      <c r="X87" s="12"/>
      <c r="Y87" s="12"/>
      <c r="Z87" s="12">
        <f>IFERROR(VLOOKUP($A87,'H55 TR100 K'!$AG$3:$AM$24,7,0),"")</f>
        <v>20.270788868353755</v>
      </c>
      <c r="AA87" s="12" t="str">
        <f>IFERROR(VLOOKUP($A87,'Irokez K'!$EN$4:$ET$10,7,0),"")</f>
        <v/>
      </c>
      <c r="AB87" s="12" t="str">
        <f>IFERROR(VLOOKUP($A87,'BO Wielkopolska K'!$Q$2:$W$6,7,0),"")</f>
        <v/>
      </c>
      <c r="AC87" s="12" t="str">
        <f>IFERROR(VLOOKUP($A87,'RW TR200 K'!$K$2:$Q$2,7,0),"")</f>
        <v/>
      </c>
      <c r="AD87" s="12" t="str">
        <f>IFERROR(VLOOKUP($A87,'Liczyrzepa wiosna K'!$M$2:$S$4,7,0),"")</f>
        <v/>
      </c>
      <c r="AE87" s="12" t="str">
        <f>IFERROR(VLOOKUP($A87,'13 K'!$J$6:$P$10,7,0),"")</f>
        <v/>
      </c>
      <c r="AF87" s="17"/>
      <c r="AG87" s="12" t="str">
        <f>IFERROR(VLOOKUP($A87,'Celestynów K'!$H$2:$N$3,7,0),"")</f>
        <v/>
      </c>
      <c r="AH87" s="12" t="str">
        <f>IFERROR(VLOOKUP($A87,'Komorów K'!$H$2:$N$3,7,0),"")</f>
        <v/>
      </c>
      <c r="AI87" s="12" t="str">
        <f>IFERROR(VLOOKUP($A87,'ITOrient K'!$P$3:$V$5,7,0),"")</f>
        <v/>
      </c>
      <c r="AJ87" s="12" t="str">
        <f>IFERROR(VLOOKUP($A87,'ŚJatka K'!$P$3:$V$7,7,0),"")</f>
        <v/>
      </c>
      <c r="AK87" s="12" t="str">
        <f>IFERROR(VLOOKUP($A87,'Sudecka Wyrypa K'!$N$4:$T$6,7,0),"")</f>
        <v/>
      </c>
      <c r="AL87" s="12" t="str">
        <f>IFERROR(VLOOKUP($A87,'Abentojra K'!$I$3:$O$8,7,0),"")</f>
        <v/>
      </c>
      <c r="AM87" s="12" t="str">
        <f>IFERROR(VLOOKUP($A87,'Mordownik K'!$M$3:$S$9,7,0),"")</f>
        <v/>
      </c>
      <c r="AN87" s="53"/>
      <c r="AO87" s="17"/>
      <c r="AP87" s="12" t="str">
        <f>IFERROR(VLOOKUP($A87,'Jesienne 360 K'!$J$2:$P$3,7,0),"")</f>
        <v/>
      </c>
      <c r="AQ87" s="12" t="str">
        <f>IFERROR(VLOOKUP($A87,'Waligóra K'!$P$2:$V$11,7,0),"")</f>
        <v/>
      </c>
      <c r="AR87" s="12" t="str">
        <f>IFERROR(VLOOKUP($A87,'Jurajska Jatka K'!$L$3:$R$12,7,0),"")</f>
        <v/>
      </c>
      <c r="AS87" s="12" t="str">
        <f>IFERROR(VLOOKUP($A87,'H56 TR100 K'!$AI$3:$AO$29,7,0),"")</f>
        <v/>
      </c>
      <c r="AT87" s="12" t="str">
        <f>IFERROR(VLOOKUP($A87,'Wawer K'!$H$2:$N$3,7,0),"")</f>
        <v/>
      </c>
      <c r="AU87" s="12" t="str">
        <f>IFERROR(VLOOKUP($A87,'Pazur K'!$AU$2:$BA$4,7,0),"")</f>
        <v/>
      </c>
      <c r="AV87" s="12" t="str">
        <f>IFERROR(VLOOKUP($A87,'Wilga K'!$L$3:$R$3,7,0),"")</f>
        <v/>
      </c>
      <c r="AW87" s="18"/>
      <c r="AX87" s="25">
        <f>MIN(COUNT(F87:S87)+MIN(COUNT(V87:AW87)/2,2),6)</f>
        <v>0.5</v>
      </c>
    </row>
    <row r="88" spans="1:50">
      <c r="A88">
        <v>468</v>
      </c>
      <c r="B88" s="21" t="str">
        <f>VLOOKUP($A88,id!$C:$H,6,0)</f>
        <v>Ostaszkiewicz Pola</v>
      </c>
      <c r="C88" s="21">
        <f>VLOOKUP($A88,id!$C:$H,4,0)</f>
        <v>0</v>
      </c>
      <c r="D88" s="2">
        <f>IF(E87=E88,D87,ROW(B86))</f>
        <v>86</v>
      </c>
      <c r="E88" s="11">
        <f>LARGE(F88:U88,1)+LARGE(F88:U88,2)+IFERROR(LARGE(F88:U88,3),0)+IFERROR(LARGE(F88:U88,4),0)+IFERROR(LARGE(F88:U88,5),0)+IFERROR(LARGE(F88:U88,6),0)</f>
        <v>13.333333333333332</v>
      </c>
      <c r="F88" s="12"/>
      <c r="G88" s="12"/>
      <c r="H88" s="12" t="str">
        <f>IFERROR(VLOOKUP($A88,'H55 TR200 K'!$AT$3:$AZ$8,7,0),"")</f>
        <v/>
      </c>
      <c r="I88" s="12" t="str">
        <f>IFERROR(VLOOKUP($A88,'Dymno K'!$U$2:$AA$6,7,0),"")</f>
        <v/>
      </c>
      <c r="J88" s="12" t="str">
        <f>IFERROR(VLOOKUP($A88,'XIV RzK K'!$K$3:$Q$3,7,0),"")</f>
        <v/>
      </c>
      <c r="K88" s="12" t="str">
        <f>IFERROR(VLOOKUP($A88,'Tropy K'!$Q$4:$W$13,7,0),"")</f>
        <v/>
      </c>
      <c r="L88" s="12">
        <f>IFERROR(VLOOKUP($A88,'Grassor 300 K'!$CA$6:$CG$16,7,0),"")</f>
        <v>13.333333333333332</v>
      </c>
      <c r="M88" s="12" t="str">
        <f>IFERROR(VLOOKUP($A88,'BO K'!$Q$2:$W$8,7,0),"")</f>
        <v/>
      </c>
      <c r="N88" s="12" t="str">
        <f>IFERROR(VLOOKUP($A88,'Konwalie K'!$M$3:$S$7,7,0),"")</f>
        <v/>
      </c>
      <c r="O88" s="12" t="str">
        <f>IFERROR(VLOOKUP($A88,'KoRnO K'!$AD$2:$AJ$13,7,0),"")</f>
        <v/>
      </c>
      <c r="P88" s="12" t="str">
        <f>IFERROR(VLOOKUP($A88,'XVI Szago K'!$K$3:$Q$8,7,0),"")</f>
        <v/>
      </c>
      <c r="Q88" s="12" t="str">
        <f>IFERROR(VLOOKUP($A88,'H56 TR200 K'!$AT$3:$AZ$11,7,0),"")</f>
        <v/>
      </c>
      <c r="R88" s="12" t="str">
        <f>IFERROR(VLOOKUP($A88,'Azymut K'!$AO$6:$AU$9,7,0),"")</f>
        <v/>
      </c>
      <c r="S88" s="12" t="str">
        <f>IFERROR(VLOOKUP($A88,'NM 200 K'!$AI$6:$AO$10,7,0),"")</f>
        <v/>
      </c>
      <c r="T88" s="10">
        <f>IFERROR(LARGE(V88:AW88,1),0)+IFERROR(LARGE(V88:AW88,2),0)</f>
        <v>0</v>
      </c>
      <c r="U88" s="10">
        <f>IFERROR(LARGE(V88:AW88,3),0)+IFERROR(LARGE(V88:AW88,4),0)</f>
        <v>0</v>
      </c>
      <c r="V88" s="12"/>
      <c r="W88" s="12"/>
      <c r="X88" s="12"/>
      <c r="Y88" s="12"/>
      <c r="Z88" s="12" t="str">
        <f>IFERROR(VLOOKUP($A88,'H55 TR100 K'!$AG$3:$AM$24,7,0),"")</f>
        <v/>
      </c>
      <c r="AA88" s="12" t="str">
        <f>IFERROR(VLOOKUP($A88,'Irokez K'!$EN$4:$ET$10,7,0),"")</f>
        <v/>
      </c>
      <c r="AB88" s="12" t="str">
        <f>IFERROR(VLOOKUP($A88,'BO Wielkopolska K'!$Q$2:$W$6,7,0),"")</f>
        <v/>
      </c>
      <c r="AC88" s="12" t="str">
        <f>IFERROR(VLOOKUP($A88,'RW TR200 K'!$K$2:$Q$2,7,0),"")</f>
        <v/>
      </c>
      <c r="AD88" s="12" t="str">
        <f>IFERROR(VLOOKUP($A88,'Liczyrzepa wiosna K'!$M$2:$S$4,7,0),"")</f>
        <v/>
      </c>
      <c r="AE88" s="12" t="str">
        <f>IFERROR(VLOOKUP($A88,'13 K'!$J$6:$P$10,7,0),"")</f>
        <v/>
      </c>
      <c r="AF88" s="17"/>
      <c r="AG88" s="12" t="str">
        <f>IFERROR(VLOOKUP($A88,'Celestynów K'!$H$2:$N$3,7,0),"")</f>
        <v/>
      </c>
      <c r="AH88" s="12" t="str">
        <f>IFERROR(VLOOKUP($A88,'Komorów K'!$H$2:$N$3,7,0),"")</f>
        <v/>
      </c>
      <c r="AI88" s="12" t="str">
        <f>IFERROR(VLOOKUP($A88,'ITOrient K'!$P$3:$V$5,7,0),"")</f>
        <v/>
      </c>
      <c r="AJ88" s="12" t="str">
        <f>IFERROR(VLOOKUP($A88,'ŚJatka K'!$P$3:$V$7,7,0),"")</f>
        <v/>
      </c>
      <c r="AK88" s="12" t="str">
        <f>IFERROR(VLOOKUP($A88,'Sudecka Wyrypa K'!$N$4:$T$6,7,0),"")</f>
        <v/>
      </c>
      <c r="AL88" s="12" t="str">
        <f>IFERROR(VLOOKUP($A88,'Abentojra K'!$I$3:$O$8,7,0),"")</f>
        <v/>
      </c>
      <c r="AM88" s="12" t="str">
        <f>IFERROR(VLOOKUP($A88,'Mordownik K'!$M$3:$S$9,7,0),"")</f>
        <v/>
      </c>
      <c r="AN88" s="53"/>
      <c r="AO88" s="17"/>
      <c r="AP88" s="12" t="str">
        <f>IFERROR(VLOOKUP($A88,'Jesienne 360 K'!$J$2:$P$3,7,0),"")</f>
        <v/>
      </c>
      <c r="AQ88" s="12" t="str">
        <f>IFERROR(VLOOKUP($A88,'Waligóra K'!$P$2:$V$11,7,0),"")</f>
        <v/>
      </c>
      <c r="AR88" s="12" t="str">
        <f>IFERROR(VLOOKUP($A88,'Jurajska Jatka K'!$L$3:$R$12,7,0),"")</f>
        <v/>
      </c>
      <c r="AS88" s="12" t="str">
        <f>IFERROR(VLOOKUP($A88,'H56 TR100 K'!$AI$3:$AO$29,7,0),"")</f>
        <v/>
      </c>
      <c r="AT88" s="12" t="str">
        <f>IFERROR(VLOOKUP($A88,'Wawer K'!$H$2:$N$3,7,0),"")</f>
        <v/>
      </c>
      <c r="AU88" s="12" t="str">
        <f>IFERROR(VLOOKUP($A88,'Pazur K'!$AU$2:$BA$4,7,0),"")</f>
        <v/>
      </c>
      <c r="AV88" s="12" t="str">
        <f>IFERROR(VLOOKUP($A88,'Wilga K'!$L$3:$R$3,7,0),"")</f>
        <v/>
      </c>
      <c r="AW88" s="18"/>
      <c r="AX88" s="25">
        <f>MIN(COUNT(F88:S88)+MIN(COUNT(V88:AW88)/2,2),6)</f>
        <v>1</v>
      </c>
    </row>
    <row r="89" spans="1:50">
      <c r="A89">
        <v>168</v>
      </c>
      <c r="B89" s="21" t="str">
        <f>VLOOKUP($A89,id!$C:$H,6,0)</f>
        <v>Masa Magdalena</v>
      </c>
      <c r="C89" s="21" t="str">
        <f>VLOOKUP($A89,id!$C:$H,4,0)</f>
        <v>Big Yellow Foot Adventure Team</v>
      </c>
      <c r="D89" s="2">
        <f>IF(E88=E89,D88,ROW(B87))</f>
        <v>87</v>
      </c>
      <c r="E89" s="11">
        <f>LARGE(F89:U89,1)+LARGE(F89:U89,2)+IFERROR(LARGE(F89:U89,3),0)+IFERROR(LARGE(F89:U89,4),0)+IFERROR(LARGE(F89:U89,5),0)+IFERROR(LARGE(F89:U89,6),0)</f>
        <v>13.176012764429942</v>
      </c>
      <c r="F89" s="12"/>
      <c r="G89" s="12"/>
      <c r="H89" s="12" t="str">
        <f>IFERROR(VLOOKUP($A89,'H55 TR200 K'!$AT$3:$AZ$8,7,0),"")</f>
        <v/>
      </c>
      <c r="I89" s="12" t="str">
        <f>IFERROR(VLOOKUP($A89,'Dymno K'!$U$2:$AA$6,7,0),"")</f>
        <v/>
      </c>
      <c r="J89" s="12" t="str">
        <f>IFERROR(VLOOKUP($A89,'XIV RzK K'!$K$3:$Q$3,7,0),"")</f>
        <v/>
      </c>
      <c r="K89" s="12" t="str">
        <f>IFERROR(VLOOKUP($A89,'Tropy K'!$Q$4:$W$13,7,0),"")</f>
        <v/>
      </c>
      <c r="L89" s="12" t="str">
        <f>IFERROR(VLOOKUP($A89,'Grassor 300 K'!$CA$6:$CG$16,7,0),"")</f>
        <v/>
      </c>
      <c r="M89" s="12" t="str">
        <f>IFERROR(VLOOKUP($A89,'BO K'!$Q$2:$W$8,7,0),"")</f>
        <v/>
      </c>
      <c r="N89" s="12" t="str">
        <f>IFERROR(VLOOKUP($A89,'Konwalie K'!$M$3:$S$7,7,0),"")</f>
        <v/>
      </c>
      <c r="O89" s="12" t="str">
        <f>IFERROR(VLOOKUP($A89,'KoRnO K'!$AD$2:$AJ$13,7,0),"")</f>
        <v/>
      </c>
      <c r="P89" s="12" t="str">
        <f>IFERROR(VLOOKUP($A89,'XVI Szago K'!$K$3:$Q$8,7,0),"")</f>
        <v/>
      </c>
      <c r="Q89" s="12" t="str">
        <f>IFERROR(VLOOKUP($A89,'H56 TR200 K'!$AT$3:$AZ$11,7,0),"")</f>
        <v/>
      </c>
      <c r="R89" s="12" t="str">
        <f>IFERROR(VLOOKUP($A89,'Azymut K'!$AO$6:$AU$9,7,0),"")</f>
        <v/>
      </c>
      <c r="S89" s="12" t="str">
        <f>IFERROR(VLOOKUP($A89,'NM 200 K'!$AI$6:$AO$10,7,0),"")</f>
        <v/>
      </c>
      <c r="T89" s="10">
        <f>IFERROR(LARGE(V89:AW89,1),0)+IFERROR(LARGE(V89:AW89,2),0)</f>
        <v>13.176012764429942</v>
      </c>
      <c r="U89" s="10">
        <f>IFERROR(LARGE(V89:AW89,3),0)+IFERROR(LARGE(V89:AW89,4),0)</f>
        <v>0</v>
      </c>
      <c r="V89" s="12"/>
      <c r="W89" s="12"/>
      <c r="X89" s="12"/>
      <c r="Y89" s="12"/>
      <c r="Z89" s="12">
        <f>IFERROR(VLOOKUP($A89,'H55 TR100 K'!$AG$3:$AM$24,7,0),"")</f>
        <v>13.176012764429942</v>
      </c>
      <c r="AA89" s="12" t="str">
        <f>IFERROR(VLOOKUP($A89,'Irokez K'!$EN$4:$ET$10,7,0),"")</f>
        <v/>
      </c>
      <c r="AB89" s="12" t="str">
        <f>IFERROR(VLOOKUP($A89,'BO Wielkopolska K'!$Q$2:$W$6,7,0),"")</f>
        <v/>
      </c>
      <c r="AC89" s="12" t="str">
        <f>IFERROR(VLOOKUP($A89,'RW TR200 K'!$K$2:$Q$2,7,0),"")</f>
        <v/>
      </c>
      <c r="AD89" s="12" t="str">
        <f>IFERROR(VLOOKUP($A89,'Liczyrzepa wiosna K'!$M$2:$S$4,7,0),"")</f>
        <v/>
      </c>
      <c r="AE89" s="12" t="str">
        <f>IFERROR(VLOOKUP($A89,'13 K'!$J$6:$P$10,7,0),"")</f>
        <v/>
      </c>
      <c r="AF89" s="17"/>
      <c r="AG89" s="12" t="str">
        <f>IFERROR(VLOOKUP($A89,'Celestynów K'!$H$2:$N$3,7,0),"")</f>
        <v/>
      </c>
      <c r="AH89" s="12" t="str">
        <f>IFERROR(VLOOKUP($A89,'Komorów K'!$H$2:$N$3,7,0),"")</f>
        <v/>
      </c>
      <c r="AI89" s="12" t="str">
        <f>IFERROR(VLOOKUP($A89,'ITOrient K'!$P$3:$V$5,7,0),"")</f>
        <v/>
      </c>
      <c r="AJ89" s="12" t="str">
        <f>IFERROR(VLOOKUP($A89,'ŚJatka K'!$P$3:$V$7,7,0),"")</f>
        <v/>
      </c>
      <c r="AK89" s="12" t="str">
        <f>IFERROR(VLOOKUP($A89,'Sudecka Wyrypa K'!$N$4:$T$6,7,0),"")</f>
        <v/>
      </c>
      <c r="AL89" s="12" t="str">
        <f>IFERROR(VLOOKUP($A89,'Abentojra K'!$I$3:$O$8,7,0),"")</f>
        <v/>
      </c>
      <c r="AM89" s="12" t="str">
        <f>IFERROR(VLOOKUP($A89,'Mordownik K'!$M$3:$S$9,7,0),"")</f>
        <v/>
      </c>
      <c r="AN89" s="53"/>
      <c r="AO89" s="17"/>
      <c r="AP89" s="12" t="str">
        <f>IFERROR(VLOOKUP($A89,'Jesienne 360 K'!$J$2:$P$3,7,0),"")</f>
        <v/>
      </c>
      <c r="AQ89" s="12" t="str">
        <f>IFERROR(VLOOKUP($A89,'Waligóra K'!$P$2:$V$11,7,0),"")</f>
        <v/>
      </c>
      <c r="AR89" s="12" t="str">
        <f>IFERROR(VLOOKUP($A89,'Jurajska Jatka K'!$L$3:$R$12,7,0),"")</f>
        <v/>
      </c>
      <c r="AS89" s="12" t="str">
        <f>IFERROR(VLOOKUP($A89,'H56 TR100 K'!$AI$3:$AO$29,7,0),"")</f>
        <v/>
      </c>
      <c r="AT89" s="12" t="str">
        <f>IFERROR(VLOOKUP($A89,'Wawer K'!$H$2:$N$3,7,0),"")</f>
        <v/>
      </c>
      <c r="AU89" s="12" t="str">
        <f>IFERROR(VLOOKUP($A89,'Pazur K'!$AU$2:$BA$4,7,0),"")</f>
        <v/>
      </c>
      <c r="AV89" s="12" t="str">
        <f>IFERROR(VLOOKUP($A89,'Wilga K'!$L$3:$R$3,7,0),"")</f>
        <v/>
      </c>
      <c r="AW89" s="18"/>
      <c r="AX89" s="25">
        <f>MIN(COUNT(F89:S89)+MIN(COUNT(V89:AW89)/2,2),6)</f>
        <v>0.5</v>
      </c>
    </row>
    <row r="90" spans="1:50">
      <c r="A90">
        <v>169</v>
      </c>
      <c r="B90" s="21" t="str">
        <f>VLOOKUP($A90,id!$C:$H,6,0)</f>
        <v>Radzieńska Kamila</v>
      </c>
      <c r="C90" s="21" t="str">
        <f>VLOOKUP($A90,id!$C:$H,4,0)</f>
        <v>BigYellowFoot Adventure Team</v>
      </c>
      <c r="D90" s="2">
        <f>IF(E89=E90,D89,ROW(B88))</f>
        <v>88</v>
      </c>
      <c r="E90" s="11">
        <f>LARGE(F90:U90,1)+LARGE(F90:U90,2)+IFERROR(LARGE(F90:U90,3),0)+IFERROR(LARGE(F90:U90,4),0)+IFERROR(LARGE(F90:U90,5),0)+IFERROR(LARGE(F90:U90,6),0)</f>
        <v>13.170661302514356</v>
      </c>
      <c r="F90" s="12"/>
      <c r="G90" s="12"/>
      <c r="H90" s="12" t="str">
        <f>IFERROR(VLOOKUP($A90,'H55 TR200 K'!$AT$3:$AZ$8,7,0),"")</f>
        <v/>
      </c>
      <c r="I90" s="12" t="str">
        <f>IFERROR(VLOOKUP($A90,'Dymno K'!$U$2:$AA$6,7,0),"")</f>
        <v/>
      </c>
      <c r="J90" s="12" t="str">
        <f>IFERROR(VLOOKUP($A90,'XIV RzK K'!$K$3:$Q$3,7,0),"")</f>
        <v/>
      </c>
      <c r="K90" s="12" t="str">
        <f>IFERROR(VLOOKUP($A90,'Tropy K'!$Q$4:$W$13,7,0),"")</f>
        <v/>
      </c>
      <c r="L90" s="12" t="str">
        <f>IFERROR(VLOOKUP($A90,'Grassor 300 K'!$CA$6:$CG$16,7,0),"")</f>
        <v/>
      </c>
      <c r="M90" s="12" t="str">
        <f>IFERROR(VLOOKUP($A90,'BO K'!$Q$2:$W$8,7,0),"")</f>
        <v/>
      </c>
      <c r="N90" s="12" t="str">
        <f>IFERROR(VLOOKUP($A90,'Konwalie K'!$M$3:$S$7,7,0),"")</f>
        <v/>
      </c>
      <c r="O90" s="12" t="str">
        <f>IFERROR(VLOOKUP($A90,'KoRnO K'!$AD$2:$AJ$13,7,0),"")</f>
        <v/>
      </c>
      <c r="P90" s="12" t="str">
        <f>IFERROR(VLOOKUP($A90,'XVI Szago K'!$K$3:$Q$8,7,0),"")</f>
        <v/>
      </c>
      <c r="Q90" s="12" t="str">
        <f>IFERROR(VLOOKUP($A90,'H56 TR200 K'!$AT$3:$AZ$11,7,0),"")</f>
        <v/>
      </c>
      <c r="R90" s="12" t="str">
        <f>IFERROR(VLOOKUP($A90,'Azymut K'!$AO$6:$AU$9,7,0),"")</f>
        <v/>
      </c>
      <c r="S90" s="12" t="str">
        <f>IFERROR(VLOOKUP($A90,'NM 200 K'!$AI$6:$AO$10,7,0),"")</f>
        <v/>
      </c>
      <c r="T90" s="10">
        <f>IFERROR(LARGE(V90:AW90,1),0)+IFERROR(LARGE(V90:AW90,2),0)</f>
        <v>13.170661302514356</v>
      </c>
      <c r="U90" s="10">
        <f>IFERROR(LARGE(V90:AW90,3),0)+IFERROR(LARGE(V90:AW90,4),0)</f>
        <v>0</v>
      </c>
      <c r="V90" s="12"/>
      <c r="W90" s="12"/>
      <c r="X90" s="12"/>
      <c r="Y90" s="12"/>
      <c r="Z90" s="12">
        <f>IFERROR(VLOOKUP($A90,'H55 TR100 K'!$AG$3:$AM$24,7,0),"")</f>
        <v>13.170661302514356</v>
      </c>
      <c r="AA90" s="12" t="str">
        <f>IFERROR(VLOOKUP($A90,'Irokez K'!$EN$4:$ET$10,7,0),"")</f>
        <v/>
      </c>
      <c r="AB90" s="12" t="str">
        <f>IFERROR(VLOOKUP($A90,'BO Wielkopolska K'!$Q$2:$W$6,7,0),"")</f>
        <v/>
      </c>
      <c r="AC90" s="12" t="str">
        <f>IFERROR(VLOOKUP($A90,'RW TR200 K'!$K$2:$Q$2,7,0),"")</f>
        <v/>
      </c>
      <c r="AD90" s="12" t="str">
        <f>IFERROR(VLOOKUP($A90,'Liczyrzepa wiosna K'!$M$2:$S$4,7,0),"")</f>
        <v/>
      </c>
      <c r="AE90" s="12" t="str">
        <f>IFERROR(VLOOKUP($A90,'13 K'!$J$6:$P$10,7,0),"")</f>
        <v/>
      </c>
      <c r="AF90" s="17"/>
      <c r="AG90" s="12" t="str">
        <f>IFERROR(VLOOKUP($A90,'Celestynów K'!$H$2:$N$3,7,0),"")</f>
        <v/>
      </c>
      <c r="AH90" s="12" t="str">
        <f>IFERROR(VLOOKUP($A90,'Komorów K'!$H$2:$N$3,7,0),"")</f>
        <v/>
      </c>
      <c r="AI90" s="12" t="str">
        <f>IFERROR(VLOOKUP($A90,'ITOrient K'!$P$3:$V$5,7,0),"")</f>
        <v/>
      </c>
      <c r="AJ90" s="12" t="str">
        <f>IFERROR(VLOOKUP($A90,'ŚJatka K'!$P$3:$V$7,7,0),"")</f>
        <v/>
      </c>
      <c r="AK90" s="12" t="str">
        <f>IFERROR(VLOOKUP($A90,'Sudecka Wyrypa K'!$N$4:$T$6,7,0),"")</f>
        <v/>
      </c>
      <c r="AL90" s="12" t="str">
        <f>IFERROR(VLOOKUP($A90,'Abentojra K'!$I$3:$O$8,7,0),"")</f>
        <v/>
      </c>
      <c r="AM90" s="12" t="str">
        <f>IFERROR(VLOOKUP($A90,'Mordownik K'!$M$3:$S$9,7,0),"")</f>
        <v/>
      </c>
      <c r="AN90" s="53"/>
      <c r="AO90" s="17"/>
      <c r="AP90" s="12" t="str">
        <f>IFERROR(VLOOKUP($A90,'Jesienne 360 K'!$J$2:$P$3,7,0),"")</f>
        <v/>
      </c>
      <c r="AQ90" s="12" t="str">
        <f>IFERROR(VLOOKUP($A90,'Waligóra K'!$P$2:$V$11,7,0),"")</f>
        <v/>
      </c>
      <c r="AR90" s="12" t="str">
        <f>IFERROR(VLOOKUP($A90,'Jurajska Jatka K'!$L$3:$R$12,7,0),"")</f>
        <v/>
      </c>
      <c r="AS90" s="12" t="str">
        <f>IFERROR(VLOOKUP($A90,'H56 TR100 K'!$AI$3:$AO$29,7,0),"")</f>
        <v/>
      </c>
      <c r="AT90" s="12" t="str">
        <f>IFERROR(VLOOKUP($A90,'Wawer K'!$H$2:$N$3,7,0),"")</f>
        <v/>
      </c>
      <c r="AU90" s="12" t="str">
        <f>IFERROR(VLOOKUP($A90,'Pazur K'!$AU$2:$BA$4,7,0),"")</f>
        <v/>
      </c>
      <c r="AV90" s="12" t="str">
        <f>IFERROR(VLOOKUP($A90,'Wilga K'!$L$3:$R$3,7,0),"")</f>
        <v/>
      </c>
      <c r="AW90" s="18"/>
      <c r="AX90" s="25">
        <f>MIN(COUNT(F90:S90)+MIN(COUNT(V90:AW90)/2,2),6)</f>
        <v>0.5</v>
      </c>
    </row>
    <row r="91" spans="1:50">
      <c r="A91">
        <v>129</v>
      </c>
      <c r="B91" s="21" t="str">
        <f>VLOOKUP($A91,id!$C:$H,6,0)</f>
        <v>Labut Maria</v>
      </c>
      <c r="C91" s="21">
        <f>VLOOKUP($A91,id!$C:$H,4,0)</f>
        <v>0</v>
      </c>
      <c r="D91" s="2">
        <f>IF(E90=E91,D90,ROW(B89))</f>
        <v>89</v>
      </c>
      <c r="E91" s="11">
        <f>LARGE(F91:U91,1)+LARGE(F91:U91,2)+IFERROR(LARGE(F91:U91,3),0)+IFERROR(LARGE(F91:U91,4),0)+IFERROR(LARGE(F91:U91,5),0)+IFERROR(LARGE(F91:U91,6),0)</f>
        <v>11.189634864546523</v>
      </c>
      <c r="F91" s="12"/>
      <c r="G91" s="12">
        <f>IFERROR(VLOOKUP($A91,'Liszkor K'!$BA$2:$BG$13,7,0),"")</f>
        <v>11.189634864546523</v>
      </c>
      <c r="H91" s="12" t="str">
        <f>IFERROR(VLOOKUP($A91,'H55 TR200 K'!$AT$3:$AZ$8,7,0),"")</f>
        <v/>
      </c>
      <c r="I91" s="12" t="str">
        <f>IFERROR(VLOOKUP($A91,'Dymno K'!$U$2:$AA$6,7,0),"")</f>
        <v/>
      </c>
      <c r="J91" s="12" t="str">
        <f>IFERROR(VLOOKUP($A91,'XIV RzK K'!$K$3:$Q$3,7,0),"")</f>
        <v/>
      </c>
      <c r="K91" s="12" t="str">
        <f>IFERROR(VLOOKUP($A91,'Tropy K'!$Q$4:$W$13,7,0),"")</f>
        <v/>
      </c>
      <c r="L91" s="12" t="str">
        <f>IFERROR(VLOOKUP($A91,'Grassor 300 K'!$CA$6:$CG$16,7,0),"")</f>
        <v/>
      </c>
      <c r="M91" s="12" t="str">
        <f>IFERROR(VLOOKUP($A91,'BO K'!$Q$2:$W$8,7,0),"")</f>
        <v/>
      </c>
      <c r="N91" s="12" t="str">
        <f>IFERROR(VLOOKUP($A91,'Konwalie K'!$M$3:$S$7,7,0),"")</f>
        <v/>
      </c>
      <c r="O91" s="12" t="str">
        <f>IFERROR(VLOOKUP($A91,'KoRnO K'!$AD$2:$AJ$13,7,0),"")</f>
        <v/>
      </c>
      <c r="P91" s="12" t="str">
        <f>IFERROR(VLOOKUP($A91,'XVI Szago K'!$K$3:$Q$8,7,0),"")</f>
        <v/>
      </c>
      <c r="Q91" s="12" t="str">
        <f>IFERROR(VLOOKUP($A91,'H56 TR200 K'!$AT$3:$AZ$11,7,0),"")</f>
        <v/>
      </c>
      <c r="R91" s="12" t="str">
        <f>IFERROR(VLOOKUP($A91,'Azymut K'!$AO$6:$AU$9,7,0),"")</f>
        <v/>
      </c>
      <c r="S91" s="12" t="str">
        <f>IFERROR(VLOOKUP($A91,'NM 200 K'!$AI$6:$AO$10,7,0),"")</f>
        <v/>
      </c>
      <c r="T91" s="10">
        <f>IFERROR(LARGE(V91:AW91,1),0)+IFERROR(LARGE(V91:AW91,2),0)</f>
        <v>0</v>
      </c>
      <c r="U91" s="10">
        <f>IFERROR(LARGE(V91:AW91,3),0)+IFERROR(LARGE(V91:AW91,4),0)</f>
        <v>0</v>
      </c>
      <c r="V91" s="12"/>
      <c r="W91" s="12"/>
      <c r="X91" s="12"/>
      <c r="Y91" s="12" t="str">
        <f>IFERROR(VLOOKUP($A91,'Wiosenne 360 K'!$J$3:$P$4,7,0),"")</f>
        <v/>
      </c>
      <c r="Z91" s="12" t="str">
        <f>IFERROR(VLOOKUP($A91,'H55 TR100 K'!$AG$3:$AM$24,7,0),"")</f>
        <v/>
      </c>
      <c r="AA91" s="12" t="str">
        <f>IFERROR(VLOOKUP($A91,'Irokez K'!$EN$4:$ET$10,7,0),"")</f>
        <v/>
      </c>
      <c r="AB91" s="12" t="str">
        <f>IFERROR(VLOOKUP($A91,'BO Wielkopolska K'!$Q$2:$W$6,7,0),"")</f>
        <v/>
      </c>
      <c r="AC91" s="12" t="str">
        <f>IFERROR(VLOOKUP($A91,'RW TR200 K'!$K$2:$Q$2,7,0),"")</f>
        <v/>
      </c>
      <c r="AD91" s="12" t="str">
        <f>IFERROR(VLOOKUP($A91,'Liczyrzepa wiosna K'!$M$2:$S$4,7,0),"")</f>
        <v/>
      </c>
      <c r="AE91" s="12" t="str">
        <f>IFERROR(VLOOKUP($A91,'13 K'!$J$6:$P$10,7,0),"")</f>
        <v/>
      </c>
      <c r="AF91" s="17"/>
      <c r="AG91" s="12" t="str">
        <f>IFERROR(VLOOKUP($A91,'Celestynów K'!$H$2:$N$3,7,0),"")</f>
        <v/>
      </c>
      <c r="AH91" s="12" t="str">
        <f>IFERROR(VLOOKUP($A91,'Komorów K'!$H$2:$N$3,7,0),"")</f>
        <v/>
      </c>
      <c r="AI91" s="12" t="str">
        <f>IFERROR(VLOOKUP($A91,'ITOrient K'!$P$3:$V$5,7,0),"")</f>
        <v/>
      </c>
      <c r="AJ91" s="12" t="str">
        <f>IFERROR(VLOOKUP($A91,'ŚJatka K'!$P$3:$V$7,7,0),"")</f>
        <v/>
      </c>
      <c r="AK91" s="12" t="str">
        <f>IFERROR(VLOOKUP($A91,'Sudecka Wyrypa K'!$N$4:$T$6,7,0),"")</f>
        <v/>
      </c>
      <c r="AL91" s="12" t="str">
        <f>IFERROR(VLOOKUP($A91,'Abentojra K'!$I$3:$O$8,7,0),"")</f>
        <v/>
      </c>
      <c r="AM91" s="12" t="str">
        <f>IFERROR(VLOOKUP($A91,'Mordownik K'!$M$3:$S$9,7,0),"")</f>
        <v/>
      </c>
      <c r="AN91" s="53"/>
      <c r="AO91" s="17"/>
      <c r="AP91" s="12" t="str">
        <f>IFERROR(VLOOKUP($A91,'Jesienne 360 K'!$J$2:$P$3,7,0),"")</f>
        <v/>
      </c>
      <c r="AQ91" s="12" t="str">
        <f>IFERROR(VLOOKUP($A91,'Waligóra K'!$P$2:$V$11,7,0),"")</f>
        <v/>
      </c>
      <c r="AR91" s="12" t="str">
        <f>IFERROR(VLOOKUP($A91,'Jurajska Jatka K'!$L$3:$R$12,7,0),"")</f>
        <v/>
      </c>
      <c r="AS91" s="12" t="str">
        <f>IFERROR(VLOOKUP($A91,'H56 TR100 K'!$AI$3:$AO$29,7,0),"")</f>
        <v/>
      </c>
      <c r="AT91" s="12" t="str">
        <f>IFERROR(VLOOKUP($A91,'Wawer K'!$H$2:$N$3,7,0),"")</f>
        <v/>
      </c>
      <c r="AU91" s="12" t="str">
        <f>IFERROR(VLOOKUP($A91,'Pazur K'!$AU$2:$BA$4,7,0),"")</f>
        <v/>
      </c>
      <c r="AV91" s="12" t="str">
        <f>IFERROR(VLOOKUP($A91,'Wilga K'!$L$3:$R$3,7,0),"")</f>
        <v/>
      </c>
      <c r="AW91" s="18"/>
      <c r="AX91" s="25">
        <f>MIN(COUNT(F91:S91)+MIN(COUNT(V91:AW91)/2,2),6)</f>
        <v>1</v>
      </c>
    </row>
    <row r="92" spans="1:50">
      <c r="A92">
        <v>87</v>
      </c>
      <c r="B92" s="21" t="str">
        <f>VLOOKUP($A92,id!$C:$H,6,0)</f>
        <v>Walkowiak Agata</v>
      </c>
      <c r="C92" s="21" t="str">
        <f>VLOOKUP($A92,id!$C:$H,4,0)</f>
        <v>Zdezorientowane</v>
      </c>
      <c r="D92" s="2">
        <f>IF(E91=E92,D91,ROW(B90))</f>
        <v>90</v>
      </c>
      <c r="E92" s="11">
        <f>LARGE(F92:U92,1)+LARGE(F92:U92,2)+IFERROR(LARGE(F92:U92,3),0)+IFERROR(LARGE(F92:U92,4),0)+IFERROR(LARGE(F92:U92,5),0)+IFERROR(LARGE(F92:U92,6),0)</f>
        <v>9.5794392523364493</v>
      </c>
      <c r="F92" s="12"/>
      <c r="G92" s="12" t="str">
        <f>IFERROR(VLOOKUP($A92,'Liszkor K'!$BA$2:$BG$13,7,0),"")</f>
        <v/>
      </c>
      <c r="H92" s="12" t="str">
        <f>IFERROR(VLOOKUP($A92,'H55 TR200 K'!$AT$3:$AZ$8,7,0),"")</f>
        <v/>
      </c>
      <c r="I92" s="12" t="str">
        <f>IFERROR(VLOOKUP($A92,'Dymno K'!$U$2:$AA$6,7,0),"")</f>
        <v/>
      </c>
      <c r="J92" s="12" t="str">
        <f>IFERROR(VLOOKUP($A92,'XIV RzK K'!$K$3:$Q$3,7,0),"")</f>
        <v/>
      </c>
      <c r="K92" s="12" t="str">
        <f>IFERROR(VLOOKUP($A92,'Tropy K'!$Q$4:$W$13,7,0),"")</f>
        <v/>
      </c>
      <c r="L92" s="12" t="str">
        <f>IFERROR(VLOOKUP($A92,'Grassor 300 K'!$CA$6:$CG$16,7,0),"")</f>
        <v/>
      </c>
      <c r="M92" s="12" t="str">
        <f>IFERROR(VLOOKUP($A92,'BO K'!$Q$2:$W$8,7,0),"")</f>
        <v/>
      </c>
      <c r="N92" s="12" t="str">
        <f>IFERROR(VLOOKUP($A92,'Konwalie K'!$M$3:$S$7,7,0),"")</f>
        <v/>
      </c>
      <c r="O92" s="12" t="str">
        <f>IFERROR(VLOOKUP($A92,'KoRnO K'!$AD$2:$AJ$13,7,0),"")</f>
        <v/>
      </c>
      <c r="P92" s="12" t="str">
        <f>IFERROR(VLOOKUP($A92,'XVI Szago K'!$K$3:$Q$8,7,0),"")</f>
        <v/>
      </c>
      <c r="Q92" s="12" t="str">
        <f>IFERROR(VLOOKUP($A92,'H56 TR200 K'!$AT$3:$AZ$11,7,0),"")</f>
        <v/>
      </c>
      <c r="R92" s="12" t="str">
        <f>IFERROR(VLOOKUP($A92,'Azymut K'!$AO$6:$AU$9,7,0),"")</f>
        <v/>
      </c>
      <c r="S92" s="12" t="str">
        <f>IFERROR(VLOOKUP($A92,'NM 200 K'!$AI$6:$AO$10,7,0),"")</f>
        <v/>
      </c>
      <c r="T92" s="10">
        <f>IFERROR(LARGE(V92:AW92,1),0)+IFERROR(LARGE(V92:AW92,2),0)</f>
        <v>9.5794392523364493</v>
      </c>
      <c r="U92" s="10">
        <f>IFERROR(LARGE(V92:AW92,3),0)+IFERROR(LARGE(V92:AW92,4),0)</f>
        <v>0</v>
      </c>
      <c r="V92" s="12"/>
      <c r="W92" s="12">
        <f>IFERROR(VLOOKUP($A92,'Róża K'!$L$2:$R$9,7,0),"")</f>
        <v>9.5794392523364493</v>
      </c>
      <c r="X92" s="12" t="str">
        <f>IFERROR(VLOOKUP($A92,'XV Szago K'!$I$2:$O$2,7,0),"")</f>
        <v/>
      </c>
      <c r="Y92" s="12" t="str">
        <f>IFERROR(VLOOKUP($A92,'Wiosenne 360 K'!$J$3:$P$4,7,0),"")</f>
        <v/>
      </c>
      <c r="Z92" s="12" t="str">
        <f>IFERROR(VLOOKUP($A92,'H55 TR100 K'!$AG$3:$AM$24,7,0),"")</f>
        <v/>
      </c>
      <c r="AA92" s="12" t="str">
        <f>IFERROR(VLOOKUP($A92,'Irokez K'!$EN$4:$ET$10,7,0),"")</f>
        <v/>
      </c>
      <c r="AB92" s="12" t="str">
        <f>IFERROR(VLOOKUP($A92,'BO Wielkopolska K'!$Q$2:$W$6,7,0),"")</f>
        <v/>
      </c>
      <c r="AC92" s="12" t="str">
        <f>IFERROR(VLOOKUP($A92,'RW TR200 K'!$K$2:$Q$2,7,0),"")</f>
        <v/>
      </c>
      <c r="AD92" s="12" t="str">
        <f>IFERROR(VLOOKUP($A92,'Liczyrzepa wiosna K'!$M$2:$S$4,7,0),"")</f>
        <v/>
      </c>
      <c r="AE92" s="12" t="str">
        <f>IFERROR(VLOOKUP($A92,'13 K'!$J$6:$P$10,7,0),"")</f>
        <v/>
      </c>
      <c r="AF92" s="17"/>
      <c r="AG92" s="12" t="str">
        <f>IFERROR(VLOOKUP($A92,'Celestynów K'!$H$2:$N$3,7,0),"")</f>
        <v/>
      </c>
      <c r="AH92" s="12" t="str">
        <f>IFERROR(VLOOKUP($A92,'Komorów K'!$H$2:$N$3,7,0),"")</f>
        <v/>
      </c>
      <c r="AI92" s="12" t="str">
        <f>IFERROR(VLOOKUP($A92,'ITOrient K'!$P$3:$V$5,7,0),"")</f>
        <v/>
      </c>
      <c r="AJ92" s="12" t="str">
        <f>IFERROR(VLOOKUP($A92,'ŚJatka K'!$P$3:$V$7,7,0),"")</f>
        <v/>
      </c>
      <c r="AK92" s="12" t="str">
        <f>IFERROR(VLOOKUP($A92,'Sudecka Wyrypa K'!$N$4:$T$6,7,0),"")</f>
        <v/>
      </c>
      <c r="AL92" s="12" t="str">
        <f>IFERROR(VLOOKUP($A92,'Abentojra K'!$I$3:$O$8,7,0),"")</f>
        <v/>
      </c>
      <c r="AM92" s="12" t="str">
        <f>IFERROR(VLOOKUP($A92,'Mordownik K'!$M$3:$S$9,7,0),"")</f>
        <v/>
      </c>
      <c r="AN92" s="53"/>
      <c r="AO92" s="17"/>
      <c r="AP92" s="12" t="str">
        <f>IFERROR(VLOOKUP($A92,'Jesienne 360 K'!$J$2:$P$3,7,0),"")</f>
        <v/>
      </c>
      <c r="AQ92" s="12" t="str">
        <f>IFERROR(VLOOKUP($A92,'Waligóra K'!$P$2:$V$11,7,0),"")</f>
        <v/>
      </c>
      <c r="AR92" s="12" t="str">
        <f>IFERROR(VLOOKUP($A92,'Jurajska Jatka K'!$L$3:$R$12,7,0),"")</f>
        <v/>
      </c>
      <c r="AS92" s="12" t="str">
        <f>IFERROR(VLOOKUP($A92,'H56 TR100 K'!$AI$3:$AO$29,7,0),"")</f>
        <v/>
      </c>
      <c r="AT92" s="12" t="str">
        <f>IFERROR(VLOOKUP($A92,'Wawer K'!$H$2:$N$3,7,0),"")</f>
        <v/>
      </c>
      <c r="AU92" s="12" t="str">
        <f>IFERROR(VLOOKUP($A92,'Pazur K'!$AU$2:$BA$4,7,0),"")</f>
        <v/>
      </c>
      <c r="AV92" s="12" t="str">
        <f>IFERROR(VLOOKUP($A92,'Wilga K'!$L$3:$R$3,7,0),"")</f>
        <v/>
      </c>
      <c r="AW92" s="18"/>
      <c r="AX92" s="25">
        <f>MIN(COUNT(F92:S92)+MIN(COUNT(V92:AW92)/2,2),6)</f>
        <v>0.5</v>
      </c>
    </row>
    <row r="93" spans="1:50">
      <c r="A93">
        <v>88</v>
      </c>
      <c r="B93" s="21" t="str">
        <f>VLOOKUP($A93,id!$C:$H,6,0)</f>
        <v>Komosa Agnieszka</v>
      </c>
      <c r="C93" s="21" t="str">
        <f>VLOOKUP($A93,id!$C:$H,4,0)</f>
        <v>Zdezorientowane</v>
      </c>
      <c r="D93" s="2">
        <f>IF(E92=E93,D92,ROW(B91))</f>
        <v>91</v>
      </c>
      <c r="E93" s="11">
        <f>LARGE(F93:U93,1)+LARGE(F93:U93,2)+IFERROR(LARGE(F93:U93,3),0)+IFERROR(LARGE(F93:U93,4),0)+IFERROR(LARGE(F93:U93,5),0)+IFERROR(LARGE(F93:U93,6),0)</f>
        <v>7.2429906542056077</v>
      </c>
      <c r="F93" s="12"/>
      <c r="G93" s="12" t="str">
        <f>IFERROR(VLOOKUP($A93,'Liszkor K'!$BA$2:$BG$13,7,0),"")</f>
        <v/>
      </c>
      <c r="H93" s="12" t="str">
        <f>IFERROR(VLOOKUP($A93,'H55 TR200 K'!$AT$3:$AZ$8,7,0),"")</f>
        <v/>
      </c>
      <c r="I93" s="12" t="str">
        <f>IFERROR(VLOOKUP($A93,'Dymno K'!$U$2:$AA$6,7,0),"")</f>
        <v/>
      </c>
      <c r="J93" s="12" t="str">
        <f>IFERROR(VLOOKUP($A93,'XIV RzK K'!$K$3:$Q$3,7,0),"")</f>
        <v/>
      </c>
      <c r="K93" s="12" t="str">
        <f>IFERROR(VLOOKUP($A93,'Tropy K'!$Q$4:$W$13,7,0),"")</f>
        <v/>
      </c>
      <c r="L93" s="12" t="str">
        <f>IFERROR(VLOOKUP($A93,'Grassor 300 K'!$CA$6:$CG$16,7,0),"")</f>
        <v/>
      </c>
      <c r="M93" s="12" t="str">
        <f>IFERROR(VLOOKUP($A93,'BO K'!$Q$2:$W$8,7,0),"")</f>
        <v/>
      </c>
      <c r="N93" s="12" t="str">
        <f>IFERROR(VLOOKUP($A93,'Konwalie K'!$M$3:$S$7,7,0),"")</f>
        <v/>
      </c>
      <c r="O93" s="12" t="str">
        <f>IFERROR(VLOOKUP($A93,'KoRnO K'!$AD$2:$AJ$13,7,0),"")</f>
        <v/>
      </c>
      <c r="P93" s="12" t="str">
        <f>IFERROR(VLOOKUP($A93,'XVI Szago K'!$K$3:$Q$8,7,0),"")</f>
        <v/>
      </c>
      <c r="Q93" s="12" t="str">
        <f>IFERROR(VLOOKUP($A93,'H56 TR200 K'!$AT$3:$AZ$11,7,0),"")</f>
        <v/>
      </c>
      <c r="R93" s="12" t="str">
        <f>IFERROR(VLOOKUP($A93,'Azymut K'!$AO$6:$AU$9,7,0),"")</f>
        <v/>
      </c>
      <c r="S93" s="12" t="str">
        <f>IFERROR(VLOOKUP($A93,'NM 200 K'!$AI$6:$AO$10,7,0),"")</f>
        <v/>
      </c>
      <c r="T93" s="10">
        <f>IFERROR(LARGE(V93:AW93,1),0)+IFERROR(LARGE(V93:AW93,2),0)</f>
        <v>7.2429906542056077</v>
      </c>
      <c r="U93" s="10">
        <f>IFERROR(LARGE(V93:AW93,3),0)+IFERROR(LARGE(V93:AW93,4),0)</f>
        <v>0</v>
      </c>
      <c r="V93" s="12"/>
      <c r="W93" s="12">
        <f>IFERROR(VLOOKUP($A93,'Róża K'!$L$2:$R$9,7,0),"")</f>
        <v>7.2429906542056077</v>
      </c>
      <c r="X93" s="12" t="str">
        <f>IFERROR(VLOOKUP($A93,'XV Szago K'!$I$2:$O$2,7,0),"")</f>
        <v/>
      </c>
      <c r="Y93" s="12" t="str">
        <f>IFERROR(VLOOKUP($A93,'Wiosenne 360 K'!$J$3:$P$4,7,0),"")</f>
        <v/>
      </c>
      <c r="Z93" s="12" t="str">
        <f>IFERROR(VLOOKUP($A93,'H55 TR100 K'!$AG$3:$AM$24,7,0),"")</f>
        <v/>
      </c>
      <c r="AA93" s="12" t="str">
        <f>IFERROR(VLOOKUP($A93,'Irokez K'!$EN$4:$ET$10,7,0),"")</f>
        <v/>
      </c>
      <c r="AB93" s="12" t="str">
        <f>IFERROR(VLOOKUP($A93,'BO Wielkopolska K'!$Q$2:$W$6,7,0),"")</f>
        <v/>
      </c>
      <c r="AC93" s="12" t="str">
        <f>IFERROR(VLOOKUP($A93,'RW TR200 K'!$K$2:$Q$2,7,0),"")</f>
        <v/>
      </c>
      <c r="AD93" s="12" t="str">
        <f>IFERROR(VLOOKUP($A93,'Liczyrzepa wiosna K'!$M$2:$S$4,7,0),"")</f>
        <v/>
      </c>
      <c r="AE93" s="12" t="str">
        <f>IFERROR(VLOOKUP($A93,'13 K'!$J$6:$P$10,7,0),"")</f>
        <v/>
      </c>
      <c r="AF93" s="17"/>
      <c r="AG93" s="12" t="str">
        <f>IFERROR(VLOOKUP($A93,'Celestynów K'!$H$2:$N$3,7,0),"")</f>
        <v/>
      </c>
      <c r="AH93" s="12" t="str">
        <f>IFERROR(VLOOKUP($A93,'Komorów K'!$H$2:$N$3,7,0),"")</f>
        <v/>
      </c>
      <c r="AI93" s="12" t="str">
        <f>IFERROR(VLOOKUP($A93,'ITOrient K'!$P$3:$V$5,7,0),"")</f>
        <v/>
      </c>
      <c r="AJ93" s="12" t="str">
        <f>IFERROR(VLOOKUP($A93,'ŚJatka K'!$P$3:$V$7,7,0),"")</f>
        <v/>
      </c>
      <c r="AK93" s="12" t="str">
        <f>IFERROR(VLOOKUP($A93,'Sudecka Wyrypa K'!$N$4:$T$6,7,0),"")</f>
        <v/>
      </c>
      <c r="AL93" s="12" t="str">
        <f>IFERROR(VLOOKUP($A93,'Abentojra K'!$I$3:$O$8,7,0),"")</f>
        <v/>
      </c>
      <c r="AM93" s="12" t="str">
        <f>IFERROR(VLOOKUP($A93,'Mordownik K'!$M$3:$S$9,7,0),"")</f>
        <v/>
      </c>
      <c r="AN93" s="53"/>
      <c r="AO93" s="17"/>
      <c r="AP93" s="12" t="str">
        <f>IFERROR(VLOOKUP($A93,'Jesienne 360 K'!$J$2:$P$3,7,0),"")</f>
        <v/>
      </c>
      <c r="AQ93" s="12" t="str">
        <f>IFERROR(VLOOKUP($A93,'Waligóra K'!$P$2:$V$11,7,0),"")</f>
        <v/>
      </c>
      <c r="AR93" s="12" t="str">
        <f>IFERROR(VLOOKUP($A93,'Jurajska Jatka K'!$L$3:$R$12,7,0),"")</f>
        <v/>
      </c>
      <c r="AS93" s="12" t="str">
        <f>IFERROR(VLOOKUP($A93,'H56 TR100 K'!$AI$3:$AO$29,7,0),"")</f>
        <v/>
      </c>
      <c r="AT93" s="12" t="str">
        <f>IFERROR(VLOOKUP($A93,'Wawer K'!$H$2:$N$3,7,0),"")</f>
        <v/>
      </c>
      <c r="AU93" s="12" t="str">
        <f>IFERROR(VLOOKUP($A93,'Pazur K'!$AU$2:$BA$4,7,0),"")</f>
        <v/>
      </c>
      <c r="AV93" s="12" t="str">
        <f>IFERROR(VLOOKUP($A93,'Wilga K'!$L$3:$R$3,7,0),"")</f>
        <v/>
      </c>
      <c r="AW93" s="18"/>
      <c r="AX93" s="25">
        <f>MIN(COUNT(F93:S93)+MIN(COUNT(V93:AW93)/2,2),6)</f>
        <v>0.5</v>
      </c>
    </row>
    <row r="94" spans="1:50">
      <c r="A94">
        <v>791</v>
      </c>
      <c r="B94" s="21" t="str">
        <f>VLOOKUP($A94,id!$C:$H,6,0)</f>
        <v>Stanek Asia</v>
      </c>
      <c r="C94" s="21">
        <f>VLOOKUP($A94,id!$C:$H,4,0)</f>
        <v>0</v>
      </c>
      <c r="D94" s="2">
        <f>IF(E93=E94,D93,ROW(B92))</f>
        <v>92</v>
      </c>
      <c r="E94" s="11">
        <f>LARGE(F94:U94,1)+LARGE(F94:U94,2)+IFERROR(LARGE(F94:U94,3),0)+IFERROR(LARGE(F94:U94,4),0)+IFERROR(LARGE(F94:U94,5),0)+IFERROR(LARGE(F94:U94,6),0)</f>
        <v>4.8</v>
      </c>
      <c r="F94" s="12"/>
      <c r="G94" s="12"/>
      <c r="H94" s="12" t="str">
        <f>IFERROR(VLOOKUP($A94,'H55 TR200 K'!$AT$3:$AZ$8,7,0),"")</f>
        <v/>
      </c>
      <c r="I94" s="12" t="str">
        <f>IFERROR(VLOOKUP($A94,'Dymno K'!$U$2:$AA$6,7,0),"")</f>
        <v/>
      </c>
      <c r="J94" s="12" t="str">
        <f>IFERROR(VLOOKUP($A94,'XIV RzK K'!$K$3:$Q$3,7,0),"")</f>
        <v/>
      </c>
      <c r="K94" s="12" t="str">
        <f>IFERROR(VLOOKUP($A94,'Tropy K'!$Q$4:$W$13,7,0),"")</f>
        <v/>
      </c>
      <c r="L94" s="12" t="str">
        <f>IFERROR(VLOOKUP($A94,'Grassor 300 K'!$CA$6:$CG$16,7,0),"")</f>
        <v/>
      </c>
      <c r="M94" s="12" t="str">
        <f>IFERROR(VLOOKUP($A94,'BO K'!$Q$2:$W$8,7,0),"")</f>
        <v/>
      </c>
      <c r="N94" s="12" t="str">
        <f>IFERROR(VLOOKUP($A94,'Konwalie K'!$M$3:$S$7,7,0),"")</f>
        <v/>
      </c>
      <c r="O94" s="12" t="str">
        <f>IFERROR(VLOOKUP($A94,'KoRnO K'!$AD$2:$AJ$13,7,0),"")</f>
        <v/>
      </c>
      <c r="P94" s="12" t="str">
        <f>IFERROR(VLOOKUP($A94,'XVI Szago K'!$K$3:$Q$8,7,0),"")</f>
        <v/>
      </c>
      <c r="Q94" s="12" t="str">
        <f>IFERROR(VLOOKUP($A94,'H56 TR200 K'!$AT$3:$AZ$11,7,0),"")</f>
        <v/>
      </c>
      <c r="R94" s="12" t="str">
        <f>IFERROR(VLOOKUP($A94,'Azymut K'!$AO$6:$AU$9,7,0),"")</f>
        <v/>
      </c>
      <c r="S94" s="12">
        <f>IFERROR(VLOOKUP($A94,'NM 200 K'!$AI$6:$AO$10,7,0),"")</f>
        <v>4.8</v>
      </c>
      <c r="T94" s="10">
        <f>IFERROR(LARGE(V94:AW94,1),0)+IFERROR(LARGE(V94:AW94,2),0)</f>
        <v>0</v>
      </c>
      <c r="U94" s="10">
        <f>IFERROR(LARGE(V94:AW94,3),0)+IFERROR(LARGE(V94:AW94,4),0)</f>
        <v>0</v>
      </c>
      <c r="V94" s="12"/>
      <c r="W94" s="12"/>
      <c r="X94" s="12"/>
      <c r="Y94" s="12"/>
      <c r="Z94" s="12" t="str">
        <f>IFERROR(VLOOKUP($A94,'H55 TR100 K'!$AG$3:$AM$24,7,0),"")</f>
        <v/>
      </c>
      <c r="AA94" s="12" t="str">
        <f>IFERROR(VLOOKUP($A94,'Irokez K'!$EN$4:$ET$10,7,0),"")</f>
        <v/>
      </c>
      <c r="AB94" s="12" t="str">
        <f>IFERROR(VLOOKUP($A94,'BO Wielkopolska K'!$Q$2:$W$6,7,0),"")</f>
        <v/>
      </c>
      <c r="AC94" s="12" t="str">
        <f>IFERROR(VLOOKUP($A94,'RW TR200 K'!$K$2:$Q$2,7,0),"")</f>
        <v/>
      </c>
      <c r="AD94" s="12" t="str">
        <f>IFERROR(VLOOKUP($A94,'Liczyrzepa wiosna K'!$M$2:$S$4,7,0),"")</f>
        <v/>
      </c>
      <c r="AE94" s="12" t="str">
        <f>IFERROR(VLOOKUP($A94,'13 K'!$J$6:$P$10,7,0),"")</f>
        <v/>
      </c>
      <c r="AF94" s="17"/>
      <c r="AG94" s="12" t="str">
        <f>IFERROR(VLOOKUP($A94,'Celestynów K'!$H$2:$N$3,7,0),"")</f>
        <v/>
      </c>
      <c r="AH94" s="12" t="str">
        <f>IFERROR(VLOOKUP($A94,'Komorów K'!$H$2:$N$3,7,0),"")</f>
        <v/>
      </c>
      <c r="AI94" s="12" t="str">
        <f>IFERROR(VLOOKUP($A94,'ITOrient K'!$P$3:$V$5,7,0),"")</f>
        <v/>
      </c>
      <c r="AJ94" s="12" t="str">
        <f>IFERROR(VLOOKUP($A94,'ŚJatka K'!$P$3:$V$7,7,0),"")</f>
        <v/>
      </c>
      <c r="AK94" s="12" t="str">
        <f>IFERROR(VLOOKUP($A94,'Sudecka Wyrypa K'!$N$4:$T$6,7,0),"")</f>
        <v/>
      </c>
      <c r="AL94" s="12" t="str">
        <f>IFERROR(VLOOKUP($A94,'Abentojra K'!$I$3:$O$8,7,0),"")</f>
        <v/>
      </c>
      <c r="AM94" s="12" t="str">
        <f>IFERROR(VLOOKUP($A94,'Mordownik K'!$M$3:$S$9,7,0),"")</f>
        <v/>
      </c>
      <c r="AN94" s="53"/>
      <c r="AO94" s="17"/>
      <c r="AP94" s="12" t="str">
        <f>IFERROR(VLOOKUP($A94,'Jesienne 360 K'!$J$2:$P$3,7,0),"")</f>
        <v/>
      </c>
      <c r="AQ94" s="12" t="str">
        <f>IFERROR(VLOOKUP($A94,'Waligóra K'!$P$2:$V$11,7,0),"")</f>
        <v/>
      </c>
      <c r="AR94" s="12" t="str">
        <f>IFERROR(VLOOKUP($A94,'Jurajska Jatka K'!$L$3:$R$12,7,0),"")</f>
        <v/>
      </c>
      <c r="AS94" s="12" t="str">
        <f>IFERROR(VLOOKUP($A94,'H56 TR100 K'!$AI$3:$AO$29,7,0),"")</f>
        <v/>
      </c>
      <c r="AT94" s="12" t="str">
        <f>IFERROR(VLOOKUP($A94,'Wawer K'!$H$2:$N$3,7,0),"")</f>
        <v/>
      </c>
      <c r="AU94" s="12" t="str">
        <f>IFERROR(VLOOKUP($A94,'Pazur K'!$AU$2:$BA$4,7,0),"")</f>
        <v/>
      </c>
      <c r="AV94" s="12" t="str">
        <f>IFERROR(VLOOKUP($A94,'Wilga K'!$L$3:$R$3,7,0),"")</f>
        <v/>
      </c>
      <c r="AW94" s="18"/>
      <c r="AX94" s="25">
        <f>MIN(COUNT(F94:S94)+MIN(COUNT(V94:AW94)/2,2),6)</f>
        <v>1</v>
      </c>
    </row>
    <row r="95" spans="1:50">
      <c r="A95">
        <v>792</v>
      </c>
      <c r="B95" s="21" t="str">
        <f>VLOOKUP($A95,id!$C:$H,6,0)</f>
        <v>Żeglińska Agnieszka</v>
      </c>
      <c r="C95" s="21">
        <f>VLOOKUP($A95,id!$C:$H,4,0)</f>
        <v>0</v>
      </c>
      <c r="D95" s="2">
        <f>IF(E94=E95,D94,ROW(B93))</f>
        <v>92</v>
      </c>
      <c r="E95" s="11">
        <f>LARGE(F95:U95,1)+LARGE(F95:U95,2)+IFERROR(LARGE(F95:U95,3),0)+IFERROR(LARGE(F95:U95,4),0)+IFERROR(LARGE(F95:U95,5),0)+IFERROR(LARGE(F95:U95,6),0)</f>
        <v>4.8</v>
      </c>
      <c r="F95" s="12"/>
      <c r="G95" s="12"/>
      <c r="H95" s="12" t="str">
        <f>IFERROR(VLOOKUP($A95,'H55 TR200 K'!$AT$3:$AZ$8,7,0),"")</f>
        <v/>
      </c>
      <c r="I95" s="12" t="str">
        <f>IFERROR(VLOOKUP($A95,'Dymno K'!$U$2:$AA$6,7,0),"")</f>
        <v/>
      </c>
      <c r="J95" s="12" t="str">
        <f>IFERROR(VLOOKUP($A95,'XIV RzK K'!$K$3:$Q$3,7,0),"")</f>
        <v/>
      </c>
      <c r="K95" s="12" t="str">
        <f>IFERROR(VLOOKUP($A95,'Tropy K'!$Q$4:$W$13,7,0),"")</f>
        <v/>
      </c>
      <c r="L95" s="12" t="str">
        <f>IFERROR(VLOOKUP($A95,'Grassor 300 K'!$CA$6:$CG$16,7,0),"")</f>
        <v/>
      </c>
      <c r="M95" s="12" t="str">
        <f>IFERROR(VLOOKUP($A95,'BO K'!$Q$2:$W$8,7,0),"")</f>
        <v/>
      </c>
      <c r="N95" s="12" t="str">
        <f>IFERROR(VLOOKUP($A95,'Konwalie K'!$M$3:$S$7,7,0),"")</f>
        <v/>
      </c>
      <c r="O95" s="12" t="str">
        <f>IFERROR(VLOOKUP($A95,'KoRnO K'!$AD$2:$AJ$13,7,0),"")</f>
        <v/>
      </c>
      <c r="P95" s="12" t="str">
        <f>IFERROR(VLOOKUP($A95,'XVI Szago K'!$K$3:$Q$8,7,0),"")</f>
        <v/>
      </c>
      <c r="Q95" s="12" t="str">
        <f>IFERROR(VLOOKUP($A95,'H56 TR200 K'!$AT$3:$AZ$11,7,0),"")</f>
        <v/>
      </c>
      <c r="R95" s="12" t="str">
        <f>IFERROR(VLOOKUP($A95,'Azymut K'!$AO$6:$AU$9,7,0),"")</f>
        <v/>
      </c>
      <c r="S95" s="12">
        <f>IFERROR(VLOOKUP($A95,'NM 200 K'!$AI$6:$AO$10,7,0),"")</f>
        <v>4.8</v>
      </c>
      <c r="T95" s="10">
        <f>IFERROR(LARGE(V95:AW95,1),0)+IFERROR(LARGE(V95:AW95,2),0)</f>
        <v>0</v>
      </c>
      <c r="U95" s="10">
        <f>IFERROR(LARGE(V95:AW95,3),0)+IFERROR(LARGE(V95:AW95,4),0)</f>
        <v>0</v>
      </c>
      <c r="V95" s="12"/>
      <c r="W95" s="12"/>
      <c r="X95" s="12"/>
      <c r="Y95" s="12"/>
      <c r="Z95" s="12" t="str">
        <f>IFERROR(VLOOKUP($A95,'H55 TR100 K'!$AG$3:$AM$24,7,0),"")</f>
        <v/>
      </c>
      <c r="AA95" s="12" t="str">
        <f>IFERROR(VLOOKUP($A95,'Irokez K'!$EN$4:$ET$10,7,0),"")</f>
        <v/>
      </c>
      <c r="AB95" s="12" t="str">
        <f>IFERROR(VLOOKUP($A95,'BO Wielkopolska K'!$Q$2:$W$6,7,0),"")</f>
        <v/>
      </c>
      <c r="AC95" s="12" t="str">
        <f>IFERROR(VLOOKUP($A95,'RW TR200 K'!$K$2:$Q$2,7,0),"")</f>
        <v/>
      </c>
      <c r="AD95" s="12" t="str">
        <f>IFERROR(VLOOKUP($A95,'Liczyrzepa wiosna K'!$M$2:$S$4,7,0),"")</f>
        <v/>
      </c>
      <c r="AE95" s="12" t="str">
        <f>IFERROR(VLOOKUP($A95,'13 K'!$J$6:$P$10,7,0),"")</f>
        <v/>
      </c>
      <c r="AF95" s="17"/>
      <c r="AG95" s="12" t="str">
        <f>IFERROR(VLOOKUP($A95,'Celestynów K'!$H$2:$N$3,7,0),"")</f>
        <v/>
      </c>
      <c r="AH95" s="12" t="str">
        <f>IFERROR(VLOOKUP($A95,'Komorów K'!$H$2:$N$3,7,0),"")</f>
        <v/>
      </c>
      <c r="AI95" s="12" t="str">
        <f>IFERROR(VLOOKUP($A95,'ITOrient K'!$P$3:$V$5,7,0),"")</f>
        <v/>
      </c>
      <c r="AJ95" s="12" t="str">
        <f>IFERROR(VLOOKUP($A95,'ŚJatka K'!$P$3:$V$7,7,0),"")</f>
        <v/>
      </c>
      <c r="AK95" s="12" t="str">
        <f>IFERROR(VLOOKUP($A95,'Sudecka Wyrypa K'!$N$4:$T$6,7,0),"")</f>
        <v/>
      </c>
      <c r="AL95" s="12" t="str">
        <f>IFERROR(VLOOKUP($A95,'Abentojra K'!$I$3:$O$8,7,0),"")</f>
        <v/>
      </c>
      <c r="AM95" s="12" t="str">
        <f>IFERROR(VLOOKUP($A95,'Mordownik K'!$M$3:$S$9,7,0),"")</f>
        <v/>
      </c>
      <c r="AN95" s="53"/>
      <c r="AO95" s="17"/>
      <c r="AP95" s="12" t="str">
        <f>IFERROR(VLOOKUP($A95,'Jesienne 360 K'!$J$2:$P$3,7,0),"")</f>
        <v/>
      </c>
      <c r="AQ95" s="12" t="str">
        <f>IFERROR(VLOOKUP($A95,'Waligóra K'!$P$2:$V$11,7,0),"")</f>
        <v/>
      </c>
      <c r="AR95" s="12" t="str">
        <f>IFERROR(VLOOKUP($A95,'Jurajska Jatka K'!$L$3:$R$12,7,0),"")</f>
        <v/>
      </c>
      <c r="AS95" s="12" t="str">
        <f>IFERROR(VLOOKUP($A95,'H56 TR100 K'!$AI$3:$AO$29,7,0),"")</f>
        <v/>
      </c>
      <c r="AT95" s="12" t="str">
        <f>IFERROR(VLOOKUP($A95,'Wawer K'!$H$2:$N$3,7,0),"")</f>
        <v/>
      </c>
      <c r="AU95" s="12" t="str">
        <f>IFERROR(VLOOKUP($A95,'Pazur K'!$AU$2:$BA$4,7,0),"")</f>
        <v/>
      </c>
      <c r="AV95" s="12" t="str">
        <f>IFERROR(VLOOKUP($A95,'Wilga K'!$L$3:$R$3,7,0),"")</f>
        <v/>
      </c>
      <c r="AW95" s="18"/>
      <c r="AX95" s="25">
        <f>MIN(COUNT(F95:S95)+MIN(COUNT(V95:AW95)/2,2),6)</f>
        <v>1</v>
      </c>
    </row>
    <row r="96" spans="1:50">
      <c r="A96">
        <v>170</v>
      </c>
      <c r="B96" s="21" t="str">
        <f>VLOOKUP($A96,id!$C:$H,6,0)</f>
        <v>Wysocka Sadło Joanna</v>
      </c>
      <c r="C96" s="21" t="str">
        <f>VLOOKUP($A96,id!$C:$H,4,0)</f>
        <v>SAILŻE</v>
      </c>
      <c r="D96" s="2" t="e">
        <f>IF(E95=E96,D95,ROW(#REF!))</f>
        <v>#REF!</v>
      </c>
      <c r="E96" s="11">
        <f>LARGE(F96:U96,1)+LARGE(F96:U96,2)+IFERROR(LARGE(F96:U96,3),0)+IFERROR(LARGE(F96:U96,4),0)+IFERROR(LARGE(F96:U96,5),0)+IFERROR(LARGE(F96:U96,6),0)</f>
        <v>0</v>
      </c>
      <c r="F96" s="12"/>
      <c r="G96" s="12"/>
      <c r="H96" s="12" t="str">
        <f>IFERROR(VLOOKUP($A96,'H55 TR200 K'!$AT$3:$AZ$8,7,0),"")</f>
        <v/>
      </c>
      <c r="I96" s="12" t="str">
        <f>IFERROR(VLOOKUP($A96,'Dymno K'!$U$2:$AA$6,7,0),"")</f>
        <v/>
      </c>
      <c r="J96" s="12" t="str">
        <f>IFERROR(VLOOKUP($A96,'XIV RzK K'!$K$3:$Q$3,7,0),"")</f>
        <v/>
      </c>
      <c r="K96" s="12" t="str">
        <f>IFERROR(VLOOKUP($A96,'Tropy K'!$Q$4:$W$13,7,0),"")</f>
        <v/>
      </c>
      <c r="L96" s="12" t="str">
        <f>IFERROR(VLOOKUP($A96,'Grassor 300 K'!$CA$6:$CG$16,7,0),"")</f>
        <v/>
      </c>
      <c r="M96" s="12" t="str">
        <f>IFERROR(VLOOKUP($A96,'BO K'!$Q$2:$W$8,7,0),"")</f>
        <v/>
      </c>
      <c r="N96" s="12" t="str">
        <f>IFERROR(VLOOKUP($A96,'Konwalie K'!$M$3:$S$7,7,0),"")</f>
        <v/>
      </c>
      <c r="O96" s="12" t="str">
        <f>IFERROR(VLOOKUP($A96,'KoRnO K'!$AD$2:$AJ$13,7,0),"")</f>
        <v/>
      </c>
      <c r="P96" s="12" t="str">
        <f>IFERROR(VLOOKUP($A96,'XVI Szago K'!$K$3:$Q$8,7,0),"")</f>
        <v/>
      </c>
      <c r="Q96" s="12" t="str">
        <f>IFERROR(VLOOKUP($A96,'H56 TR200 K'!$AT$3:$AZ$11,7,0),"")</f>
        <v/>
      </c>
      <c r="R96" s="12" t="str">
        <f>IFERROR(VLOOKUP($A96,'Azymut K'!$AO$6:$AU$9,7,0),"")</f>
        <v/>
      </c>
      <c r="S96" s="12" t="str">
        <f>IFERROR(VLOOKUP($A96,'NM 200 K'!$AI$6:$AO$10,7,0),"")</f>
        <v/>
      </c>
      <c r="T96" s="10">
        <f>IFERROR(LARGE(V96:AW96,1),0)+IFERROR(LARGE(V96:AW96,2),0)</f>
        <v>0</v>
      </c>
      <c r="U96" s="10">
        <f>IFERROR(LARGE(V96:AW96,3),0)+IFERROR(LARGE(V96:AW96,4),0)</f>
        <v>0</v>
      </c>
      <c r="V96" s="12"/>
      <c r="W96" s="12"/>
      <c r="X96" s="12"/>
      <c r="Y96" s="12"/>
      <c r="Z96" s="12">
        <f>IFERROR(VLOOKUP($A96,'H55 TR100 K'!$AG$3:$AM$24,7,0),"")</f>
        <v>0</v>
      </c>
      <c r="AA96" s="12" t="str">
        <f>IFERROR(VLOOKUP($A96,'Irokez K'!$EN$4:$ET$10,7,0),"")</f>
        <v/>
      </c>
      <c r="AB96" s="12" t="str">
        <f>IFERROR(VLOOKUP($A96,'BO Wielkopolska K'!$Q$2:$W$6,7,0),"")</f>
        <v/>
      </c>
      <c r="AC96" s="12" t="str">
        <f>IFERROR(VLOOKUP($A96,'RW TR200 K'!$K$2:$Q$2,7,0),"")</f>
        <v/>
      </c>
      <c r="AD96" s="12" t="str">
        <f>IFERROR(VLOOKUP($A96,'Liczyrzepa wiosna K'!$M$2:$S$4,7,0),"")</f>
        <v/>
      </c>
      <c r="AE96" s="12" t="str">
        <f>IFERROR(VLOOKUP($A96,'13 K'!$J$6:$P$10,7,0),"")</f>
        <v/>
      </c>
      <c r="AF96" s="17"/>
      <c r="AG96" s="12" t="str">
        <f>IFERROR(VLOOKUP($A96,'Celestynów K'!$H$2:$N$3,7,0),"")</f>
        <v/>
      </c>
      <c r="AH96" s="12" t="str">
        <f>IFERROR(VLOOKUP($A96,'Komorów K'!$H$2:$N$3,7,0),"")</f>
        <v/>
      </c>
      <c r="AI96" s="12" t="str">
        <f>IFERROR(VLOOKUP($A96,'ITOrient K'!$P$3:$V$5,7,0),"")</f>
        <v/>
      </c>
      <c r="AJ96" s="12" t="str">
        <f>IFERROR(VLOOKUP($A96,'ŚJatka K'!$P$3:$V$7,7,0),"")</f>
        <v/>
      </c>
      <c r="AK96" s="12" t="str">
        <f>IFERROR(VLOOKUP($A96,'Sudecka Wyrypa K'!$N$4:$T$6,7,0),"")</f>
        <v/>
      </c>
      <c r="AL96" s="12" t="str">
        <f>IFERROR(VLOOKUP($A96,'Abentojra K'!$I$3:$O$8,7,0),"")</f>
        <v/>
      </c>
      <c r="AM96" s="12" t="str">
        <f>IFERROR(VLOOKUP($A96,'Mordownik K'!$M$3:$S$9,7,0),"")</f>
        <v/>
      </c>
      <c r="AN96" s="53"/>
      <c r="AO96" s="17"/>
      <c r="AP96" s="12" t="str">
        <f>IFERROR(VLOOKUP($A96,'Jesienne 360 K'!$J$2:$P$3,7,0),"")</f>
        <v/>
      </c>
      <c r="AQ96" s="12" t="str">
        <f>IFERROR(VLOOKUP($A96,'Waligóra K'!$P$2:$V$11,7,0),"")</f>
        <v/>
      </c>
      <c r="AR96" s="12" t="str">
        <f>IFERROR(VLOOKUP($A96,'Jurajska Jatka K'!$L$3:$R$12,7,0),"")</f>
        <v/>
      </c>
      <c r="AS96" s="12" t="str">
        <f>IFERROR(VLOOKUP($A96,'H56 TR100 K'!$AI$3:$AO$29,7,0),"")</f>
        <v/>
      </c>
      <c r="AT96" s="12" t="str">
        <f>IFERROR(VLOOKUP($A96,'Wawer K'!$H$2:$N$3,7,0),"")</f>
        <v/>
      </c>
      <c r="AU96" s="12" t="str">
        <f>IFERROR(VLOOKUP($A96,'Pazur K'!$AU$2:$BA$4,7,0),"")</f>
        <v/>
      </c>
      <c r="AV96" s="12" t="str">
        <f>IFERROR(VLOOKUP($A96,'Wilga K'!$L$3:$R$3,7,0),"")</f>
        <v/>
      </c>
      <c r="AW96" s="18"/>
      <c r="AX96" s="25">
        <f>MIN(COUNT(F96:S96)+MIN(COUNT(V96:AW96)/2,2),6)</f>
        <v>0.5</v>
      </c>
    </row>
  </sheetData>
  <sortState ref="A2:AX96">
    <sortCondition descending="1" ref="E2"/>
  </sortState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28"/>
  <sheetViews>
    <sheetView workbookViewId="0">
      <selection sqref="A1:BD1"/>
    </sheetView>
  </sheetViews>
  <sheetFormatPr defaultRowHeight="13.2"/>
  <cols>
    <col min="1" max="1" width="10.44140625" style="193" customWidth="1"/>
    <col min="2" max="2" width="9" style="193" customWidth="1"/>
    <col min="3" max="3" width="11.6640625" customWidth="1"/>
    <col min="4" max="51" width="1.77734375" style="194" customWidth="1"/>
    <col min="52" max="52" width="3" style="194" hidden="1" customWidth="1"/>
    <col min="53" max="53" width="8.44140625" customWidth="1"/>
    <col min="54" max="54" width="5.21875" style="121" customWidth="1"/>
    <col min="55" max="55" width="6.21875" customWidth="1"/>
    <col min="56" max="56" width="0" hidden="1" customWidth="1"/>
    <col min="57" max="58" width="6.5546875" customWidth="1"/>
    <col min="60" max="66" width="0" hidden="1" customWidth="1"/>
    <col min="67" max="112" width="5.109375" hidden="1" customWidth="1"/>
    <col min="113" max="114" width="0" hidden="1" customWidth="1"/>
  </cols>
  <sheetData>
    <row r="1" spans="1:126" ht="18.600000000000001" thickBot="1">
      <c r="A1" s="628" t="s">
        <v>3506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 s="629"/>
      <c r="AV1" s="629"/>
      <c r="AW1" s="629"/>
      <c r="AX1" s="629"/>
      <c r="AY1" s="629"/>
      <c r="AZ1" s="629"/>
      <c r="BA1" s="629"/>
      <c r="BB1" s="629"/>
      <c r="BC1" s="629"/>
      <c r="BD1" s="629"/>
      <c r="BE1" s="83"/>
      <c r="BF1" s="83"/>
      <c r="BG1" s="83"/>
      <c r="BL1" s="83" t="s">
        <v>3507</v>
      </c>
      <c r="BM1" s="84">
        <v>0.33333333333333331</v>
      </c>
    </row>
    <row r="2" spans="1:126">
      <c r="A2" s="630" t="s">
        <v>3508</v>
      </c>
      <c r="B2" s="631"/>
      <c r="C2" s="85" t="s">
        <v>3509</v>
      </c>
      <c r="D2" s="632" t="s">
        <v>3510</v>
      </c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  <c r="AA2" s="633"/>
      <c r="AB2" s="633"/>
      <c r="AC2" s="633"/>
      <c r="AD2" s="633"/>
      <c r="AE2" s="633"/>
      <c r="AF2" s="633"/>
      <c r="AG2" s="633"/>
      <c r="AH2" s="633"/>
      <c r="AI2" s="633"/>
      <c r="AJ2" s="633"/>
      <c r="AK2" s="633"/>
      <c r="AL2" s="633"/>
      <c r="AM2" s="633"/>
      <c r="AN2" s="633"/>
      <c r="AO2" s="633"/>
      <c r="AP2" s="633"/>
      <c r="AQ2" s="633"/>
      <c r="AR2" s="633"/>
      <c r="AS2" s="633"/>
      <c r="AT2" s="633"/>
      <c r="AU2" s="633"/>
      <c r="AV2" s="633"/>
      <c r="AW2" s="633"/>
      <c r="AX2" s="633"/>
      <c r="AY2" s="634"/>
      <c r="AZ2" s="635" t="s">
        <v>3511</v>
      </c>
      <c r="BA2" s="637" t="s">
        <v>3512</v>
      </c>
      <c r="BB2" s="638"/>
      <c r="BC2" s="639" t="s">
        <v>3513</v>
      </c>
      <c r="BD2" s="86"/>
      <c r="BE2" s="620" t="s">
        <v>137</v>
      </c>
      <c r="BF2" s="87" t="s">
        <v>3514</v>
      </c>
      <c r="BG2" s="88"/>
      <c r="BH2" s="83" t="s">
        <v>3515</v>
      </c>
      <c r="BI2" s="83" t="s">
        <v>3515</v>
      </c>
      <c r="BJ2" s="83" t="s">
        <v>39</v>
      </c>
      <c r="BK2" s="89" t="s">
        <v>39</v>
      </c>
      <c r="BL2" s="83" t="s">
        <v>3516</v>
      </c>
      <c r="BM2" s="83">
        <v>480</v>
      </c>
      <c r="BO2" s="622" t="s">
        <v>3517</v>
      </c>
      <c r="BP2" s="622"/>
      <c r="BQ2" s="622"/>
      <c r="BR2" s="622"/>
      <c r="BS2" s="622"/>
      <c r="BT2" s="622"/>
      <c r="BU2" s="622"/>
      <c r="BV2" s="622"/>
      <c r="BW2" s="622"/>
      <c r="BX2" s="622"/>
      <c r="BY2" s="622"/>
      <c r="BZ2" s="622"/>
      <c r="CA2" s="622"/>
      <c r="CB2" s="622"/>
      <c r="CC2" s="622"/>
      <c r="CD2" s="622"/>
      <c r="CE2" s="622"/>
      <c r="CF2" s="622"/>
      <c r="CG2" s="622"/>
      <c r="CH2" s="622"/>
      <c r="CI2" s="622"/>
      <c r="CJ2" s="622"/>
      <c r="CK2" s="622"/>
      <c r="CL2" s="622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1" t="s">
        <v>3518</v>
      </c>
    </row>
    <row r="3" spans="1:126" ht="20.399999999999999" thickBot="1">
      <c r="A3" s="92" t="s">
        <v>160</v>
      </c>
      <c r="B3" s="92" t="s">
        <v>161</v>
      </c>
      <c r="C3" s="93" t="s">
        <v>3519</v>
      </c>
      <c r="D3" s="623" t="s">
        <v>3520</v>
      </c>
      <c r="E3" s="623"/>
      <c r="F3" s="624" t="s">
        <v>3521</v>
      </c>
      <c r="G3" s="625"/>
      <c r="H3" s="626" t="s">
        <v>3522</v>
      </c>
      <c r="I3" s="625"/>
      <c r="J3" s="626" t="s">
        <v>3523</v>
      </c>
      <c r="K3" s="627"/>
      <c r="L3" s="623" t="s">
        <v>3524</v>
      </c>
      <c r="M3" s="623"/>
      <c r="N3" s="626" t="s">
        <v>3525</v>
      </c>
      <c r="O3" s="625"/>
      <c r="P3" s="623" t="s">
        <v>3526</v>
      </c>
      <c r="Q3" s="623"/>
      <c r="R3" s="626" t="s">
        <v>3527</v>
      </c>
      <c r="S3" s="625"/>
      <c r="T3" s="626" t="s">
        <v>3528</v>
      </c>
      <c r="U3" s="625"/>
      <c r="V3" s="626" t="s">
        <v>3529</v>
      </c>
      <c r="W3" s="625"/>
      <c r="X3" s="626" t="s">
        <v>3530</v>
      </c>
      <c r="Y3" s="625"/>
      <c r="Z3" s="626" t="s">
        <v>3531</v>
      </c>
      <c r="AA3" s="625"/>
      <c r="AB3" s="626" t="s">
        <v>3532</v>
      </c>
      <c r="AC3" s="625"/>
      <c r="AD3" s="626" t="s">
        <v>3533</v>
      </c>
      <c r="AE3" s="625"/>
      <c r="AF3" s="626" t="s">
        <v>3534</v>
      </c>
      <c r="AG3" s="625"/>
      <c r="AH3" s="626" t="s">
        <v>3535</v>
      </c>
      <c r="AI3" s="625"/>
      <c r="AJ3" s="626" t="s">
        <v>3536</v>
      </c>
      <c r="AK3" s="625"/>
      <c r="AL3" s="626" t="s">
        <v>3537</v>
      </c>
      <c r="AM3" s="625"/>
      <c r="AN3" s="626" t="s">
        <v>3538</v>
      </c>
      <c r="AO3" s="625"/>
      <c r="AP3" s="626" t="s">
        <v>3539</v>
      </c>
      <c r="AQ3" s="625"/>
      <c r="AR3" s="626" t="s">
        <v>3540</v>
      </c>
      <c r="AS3" s="625"/>
      <c r="AT3" s="626" t="s">
        <v>3541</v>
      </c>
      <c r="AU3" s="625"/>
      <c r="AV3" s="623" t="s">
        <v>3542</v>
      </c>
      <c r="AW3" s="625"/>
      <c r="AX3" s="626" t="s">
        <v>3543</v>
      </c>
      <c r="AY3" s="625"/>
      <c r="AZ3" s="636"/>
      <c r="BA3" s="94" t="s">
        <v>3544</v>
      </c>
      <c r="BB3" s="95" t="s">
        <v>3545</v>
      </c>
      <c r="BC3" s="640"/>
      <c r="BD3" s="96" t="s">
        <v>137</v>
      </c>
      <c r="BE3" s="621"/>
      <c r="BF3" s="87"/>
      <c r="BG3" s="97"/>
      <c r="BH3" s="89" t="s">
        <v>3546</v>
      </c>
      <c r="BI3" s="83" t="s">
        <v>3547</v>
      </c>
      <c r="BJ3" s="89" t="s">
        <v>3548</v>
      </c>
      <c r="BK3" s="89" t="s">
        <v>3549</v>
      </c>
      <c r="BL3" s="98" t="s">
        <v>3550</v>
      </c>
      <c r="BM3" s="83">
        <v>15</v>
      </c>
      <c r="BO3" s="90" t="s">
        <v>3408</v>
      </c>
      <c r="BP3" s="90"/>
      <c r="BQ3" s="90" t="s">
        <v>3407</v>
      </c>
      <c r="BR3" s="90"/>
      <c r="BS3" s="90" t="s">
        <v>3406</v>
      </c>
      <c r="BT3" s="90"/>
      <c r="BU3" s="90" t="s">
        <v>3405</v>
      </c>
      <c r="BV3" s="90"/>
      <c r="BW3" s="90" t="s">
        <v>3404</v>
      </c>
      <c r="BX3" s="90"/>
      <c r="BY3" s="90" t="s">
        <v>3403</v>
      </c>
      <c r="BZ3" s="90"/>
      <c r="CA3" s="90" t="s">
        <v>3402</v>
      </c>
      <c r="CB3" s="90"/>
      <c r="CC3" s="90" t="s">
        <v>3401</v>
      </c>
      <c r="CD3" s="90"/>
      <c r="CE3" s="90" t="s">
        <v>3400</v>
      </c>
      <c r="CF3" s="90"/>
      <c r="CG3" s="90" t="s">
        <v>3399</v>
      </c>
      <c r="CH3" s="90"/>
      <c r="CI3" s="90" t="s">
        <v>3398</v>
      </c>
      <c r="CJ3" s="90"/>
      <c r="CK3" s="90" t="s">
        <v>3397</v>
      </c>
      <c r="CL3" s="90"/>
      <c r="CM3" s="90" t="s">
        <v>3396</v>
      </c>
      <c r="CN3" s="90"/>
      <c r="CO3" s="90" t="s">
        <v>3395</v>
      </c>
      <c r="CP3" s="90"/>
      <c r="CQ3" s="90" t="s">
        <v>3394</v>
      </c>
      <c r="CR3" s="90"/>
      <c r="CS3" s="90" t="s">
        <v>3393</v>
      </c>
      <c r="CT3" s="90"/>
      <c r="CU3" s="90" t="s">
        <v>3392</v>
      </c>
      <c r="CV3" s="90"/>
      <c r="CW3" s="90" t="s">
        <v>3391</v>
      </c>
      <c r="CX3" s="90"/>
      <c r="CY3" s="90" t="s">
        <v>3390</v>
      </c>
      <c r="CZ3" s="90"/>
      <c r="DA3" s="90" t="s">
        <v>3389</v>
      </c>
      <c r="DB3" s="90"/>
      <c r="DC3" s="90" t="s">
        <v>3388</v>
      </c>
      <c r="DD3" s="90"/>
      <c r="DE3" s="90" t="s">
        <v>3387</v>
      </c>
      <c r="DF3" s="90"/>
      <c r="DG3" s="90" t="s">
        <v>3386</v>
      </c>
      <c r="DH3" s="90"/>
      <c r="DI3" s="99" t="s">
        <v>3551</v>
      </c>
      <c r="DK3" s="14" t="s">
        <v>71</v>
      </c>
      <c r="DL3" s="14" t="s">
        <v>72</v>
      </c>
      <c r="DM3" s="9" t="s">
        <v>99</v>
      </c>
      <c r="DN3" s="9" t="s">
        <v>100</v>
      </c>
      <c r="DO3" s="9" t="s">
        <v>75</v>
      </c>
      <c r="DP3" s="9" t="s">
        <v>73</v>
      </c>
      <c r="DQ3" s="9" t="s">
        <v>42</v>
      </c>
      <c r="DR3" s="9"/>
      <c r="DS3" s="9" t="s">
        <v>39</v>
      </c>
      <c r="DT3" s="9" t="s">
        <v>40</v>
      </c>
      <c r="DU3" s="9" t="s">
        <v>31</v>
      </c>
      <c r="DV3" s="9" t="s">
        <v>41</v>
      </c>
    </row>
    <row r="4" spans="1:126" ht="13.8">
      <c r="A4" s="100" t="s">
        <v>267</v>
      </c>
      <c r="B4" s="100" t="s">
        <v>16</v>
      </c>
      <c r="C4" s="101" t="s">
        <v>266</v>
      </c>
      <c r="D4" s="102" t="s">
        <v>3551</v>
      </c>
      <c r="E4" s="103">
        <f t="shared" ref="E4:E11" si="0">BP4*BO$4</f>
        <v>1</v>
      </c>
      <c r="F4" s="104" t="s">
        <v>3551</v>
      </c>
      <c r="G4" s="103">
        <f t="shared" ref="G4:G11" si="1">BR4*BQ$4</f>
        <v>2</v>
      </c>
      <c r="H4" s="105" t="s">
        <v>3551</v>
      </c>
      <c r="I4" s="106">
        <f t="shared" ref="I4:I11" si="2">BT4*BS$4</f>
        <v>2</v>
      </c>
      <c r="J4" s="107" t="s">
        <v>3551</v>
      </c>
      <c r="K4" s="108">
        <f t="shared" ref="K4:K11" si="3">BV4*BU$4</f>
        <v>1</v>
      </c>
      <c r="L4" s="109" t="s">
        <v>3551</v>
      </c>
      <c r="M4" s="110">
        <f t="shared" ref="M4:M11" si="4">BX4*BW$4</f>
        <v>2</v>
      </c>
      <c r="N4" s="105" t="s">
        <v>3551</v>
      </c>
      <c r="O4" s="106">
        <f t="shared" ref="O4:O11" si="5">BZ4*BY$4</f>
        <v>1</v>
      </c>
      <c r="P4" s="109" t="s">
        <v>3551</v>
      </c>
      <c r="Q4" s="110">
        <f t="shared" ref="Q4:Q11" si="6">CB4*CA$4</f>
        <v>2</v>
      </c>
      <c r="R4" s="105" t="s">
        <v>3551</v>
      </c>
      <c r="S4" s="106">
        <f t="shared" ref="S4:S11" si="7">CD4*CC$4</f>
        <v>2</v>
      </c>
      <c r="T4" s="105" t="s">
        <v>3551</v>
      </c>
      <c r="U4" s="106">
        <f t="shared" ref="U4:U11" si="8">CF4*CE$4</f>
        <v>1</v>
      </c>
      <c r="V4" s="105" t="s">
        <v>3551</v>
      </c>
      <c r="W4" s="106">
        <f t="shared" ref="W4:W11" si="9">CH4*CG$4</f>
        <v>2</v>
      </c>
      <c r="X4" s="105" t="s">
        <v>3551</v>
      </c>
      <c r="Y4" s="106">
        <f t="shared" ref="Y4:Y11" si="10">CJ4*CI$4</f>
        <v>3</v>
      </c>
      <c r="Z4" s="105" t="s">
        <v>3551</v>
      </c>
      <c r="AA4" s="106">
        <f t="shared" ref="AA4:AA11" si="11">CL4*CK$4</f>
        <v>3</v>
      </c>
      <c r="AB4" s="103" t="s">
        <v>3551</v>
      </c>
      <c r="AC4" s="108">
        <f t="shared" ref="AC4:AC11" si="12">CN4*CM$4</f>
        <v>1</v>
      </c>
      <c r="AD4" s="103" t="s">
        <v>3551</v>
      </c>
      <c r="AE4" s="108">
        <f t="shared" ref="AE4:AE11" si="13">CP4*CO$4</f>
        <v>3</v>
      </c>
      <c r="AF4" s="103" t="s">
        <v>3551</v>
      </c>
      <c r="AG4" s="108">
        <f t="shared" ref="AG4:AG11" si="14">CR4*CQ$4</f>
        <v>4</v>
      </c>
      <c r="AH4" s="103" t="s">
        <v>3551</v>
      </c>
      <c r="AI4" s="108">
        <f t="shared" ref="AI4:AI11" si="15">CT4*CS$4</f>
        <v>3</v>
      </c>
      <c r="AJ4" s="103" t="s">
        <v>3551</v>
      </c>
      <c r="AK4" s="108">
        <f t="shared" ref="AK4:AK11" si="16">CV4*CU$4</f>
        <v>4</v>
      </c>
      <c r="AL4" s="103" t="s">
        <v>3551</v>
      </c>
      <c r="AM4" s="108">
        <f t="shared" ref="AM4:AM11" si="17">CX4*CW$4</f>
        <v>4</v>
      </c>
      <c r="AN4" s="103" t="s">
        <v>3551</v>
      </c>
      <c r="AO4" s="108">
        <f t="shared" ref="AO4:AO11" si="18">CZ4*CY$4</f>
        <v>4</v>
      </c>
      <c r="AP4" s="103" t="s">
        <v>3551</v>
      </c>
      <c r="AQ4" s="108">
        <f t="shared" ref="AQ4:AQ11" si="19">DB4*DA$4</f>
        <v>4</v>
      </c>
      <c r="AR4" s="103" t="s">
        <v>3551</v>
      </c>
      <c r="AS4" s="108">
        <f t="shared" ref="AS4:AS11" si="20">DD4*DC$4</f>
        <v>3</v>
      </c>
      <c r="AT4" s="103"/>
      <c r="AU4" s="108">
        <f>DF4*DE$4</f>
        <v>2</v>
      </c>
      <c r="AV4" s="103"/>
      <c r="AW4" s="108">
        <f>DH4*DG$4</f>
        <v>0</v>
      </c>
      <c r="AX4" s="111" t="s">
        <v>3551</v>
      </c>
      <c r="AY4" s="108">
        <f t="shared" ref="AY4:AY11" si="21">DF4*DE$4</f>
        <v>2</v>
      </c>
      <c r="AZ4" s="112">
        <f t="shared" ref="AZ4:AZ28" si="22">E4+G4+I4+K4+M4+O4+Q4+S4+U4+W4+Y4+AA4+AC4+AE4+AG4+AI4+AK4+AM4+AO4+AQ4+AS4+AY4</f>
        <v>54</v>
      </c>
      <c r="BA4" s="113">
        <v>0.27530092592592592</v>
      </c>
      <c r="BB4" s="114"/>
      <c r="BC4" s="115">
        <f t="shared" ref="BC4:BC28" si="23">AZ4-BB4</f>
        <v>54</v>
      </c>
      <c r="BD4" s="116">
        <f>RANK(BC4,$BC$4:$BC$28,0)</f>
        <v>1</v>
      </c>
      <c r="BE4" s="116">
        <v>1</v>
      </c>
      <c r="BF4" s="117">
        <v>1979</v>
      </c>
      <c r="BG4" s="118"/>
      <c r="BH4" s="119">
        <v>0.33333333333333331</v>
      </c>
      <c r="BI4" s="119">
        <v>0.63427083333333334</v>
      </c>
      <c r="BJ4" s="119">
        <f t="shared" ref="BJ4:BJ11" si="24">BI4-BH4</f>
        <v>0.30093750000000002</v>
      </c>
      <c r="BK4" s="120">
        <f t="shared" ref="BK4:BK11" si="25">HOUR(BJ4)*60+MINUTE(BJ4)</f>
        <v>433</v>
      </c>
      <c r="BL4" s="121">
        <v>47</v>
      </c>
      <c r="BO4" s="90">
        <v>1</v>
      </c>
      <c r="BP4" s="122">
        <v>1</v>
      </c>
      <c r="BQ4" s="122">
        <v>2</v>
      </c>
      <c r="BR4" s="122">
        <v>1</v>
      </c>
      <c r="BS4" s="90">
        <v>2</v>
      </c>
      <c r="BT4" s="122">
        <v>1</v>
      </c>
      <c r="BU4" s="122">
        <v>1</v>
      </c>
      <c r="BV4" s="122">
        <v>1</v>
      </c>
      <c r="BW4" s="90">
        <v>2</v>
      </c>
      <c r="BX4" s="122">
        <v>1</v>
      </c>
      <c r="BY4" s="90">
        <v>1</v>
      </c>
      <c r="BZ4" s="122">
        <v>1</v>
      </c>
      <c r="CA4" s="90">
        <v>2</v>
      </c>
      <c r="CB4" s="122">
        <v>1</v>
      </c>
      <c r="CC4" s="90">
        <v>2</v>
      </c>
      <c r="CD4" s="122">
        <v>1</v>
      </c>
      <c r="CE4" s="90">
        <v>1</v>
      </c>
      <c r="CF4" s="122">
        <v>1</v>
      </c>
      <c r="CG4" s="90">
        <v>2</v>
      </c>
      <c r="CH4" s="122">
        <v>1</v>
      </c>
      <c r="CI4" s="90">
        <v>3</v>
      </c>
      <c r="CJ4" s="122">
        <v>1</v>
      </c>
      <c r="CK4" s="90">
        <v>3</v>
      </c>
      <c r="CL4" s="122">
        <v>1</v>
      </c>
      <c r="CM4" s="122">
        <v>1</v>
      </c>
      <c r="CN4" s="122">
        <v>1</v>
      </c>
      <c r="CO4" s="122">
        <v>3</v>
      </c>
      <c r="CP4" s="122">
        <v>1</v>
      </c>
      <c r="CQ4" s="122">
        <v>4</v>
      </c>
      <c r="CR4" s="122">
        <v>1</v>
      </c>
      <c r="CS4" s="122">
        <v>3</v>
      </c>
      <c r="CT4" s="122">
        <v>1</v>
      </c>
      <c r="CU4" s="122">
        <v>4</v>
      </c>
      <c r="CV4" s="122">
        <v>1</v>
      </c>
      <c r="CW4" s="122">
        <v>4</v>
      </c>
      <c r="CX4" s="122">
        <v>1</v>
      </c>
      <c r="CY4" s="122">
        <v>4</v>
      </c>
      <c r="CZ4" s="122">
        <v>1</v>
      </c>
      <c r="DA4" s="122">
        <v>4</v>
      </c>
      <c r="DB4" s="122">
        <v>1</v>
      </c>
      <c r="DC4" s="122">
        <v>3</v>
      </c>
      <c r="DD4" s="122">
        <v>1</v>
      </c>
      <c r="DE4" s="122">
        <v>2</v>
      </c>
      <c r="DF4" s="122">
        <v>1</v>
      </c>
      <c r="DG4" s="122">
        <v>0</v>
      </c>
      <c r="DH4" s="122">
        <v>0</v>
      </c>
      <c r="DI4" s="88"/>
      <c r="DK4" s="14">
        <f>VLOOKUP(DL4,id!$A:$C,3,0)</f>
        <v>1</v>
      </c>
      <c r="DL4" s="14" t="str">
        <f t="shared" ref="DL4:DL6" si="26">DM4&amp;DN4&amp;DP4</f>
        <v>BrudłoPaweł1979</v>
      </c>
      <c r="DM4" s="9" t="str">
        <f>A4</f>
        <v>Brudło</v>
      </c>
      <c r="DN4" s="9" t="str">
        <f>B4</f>
        <v>Paweł</v>
      </c>
      <c r="DO4" s="9" t="str">
        <f>C4</f>
        <v>KTE Tramp</v>
      </c>
      <c r="DP4" s="9">
        <f>BF4</f>
        <v>1979</v>
      </c>
      <c r="DQ4" s="9">
        <v>50</v>
      </c>
      <c r="DR4" s="9"/>
      <c r="DS4" s="9"/>
      <c r="DT4" s="9"/>
      <c r="DU4" s="9"/>
      <c r="DV4" s="9"/>
    </row>
    <row r="5" spans="1:126" ht="27.6">
      <c r="A5" s="123" t="s">
        <v>245</v>
      </c>
      <c r="B5" s="123" t="s">
        <v>241</v>
      </c>
      <c r="C5" s="124" t="s">
        <v>236</v>
      </c>
      <c r="D5" s="125" t="s">
        <v>3551</v>
      </c>
      <c r="E5" s="126">
        <f t="shared" si="0"/>
        <v>1</v>
      </c>
      <c r="F5" s="127" t="s">
        <v>3551</v>
      </c>
      <c r="G5" s="126">
        <f t="shared" si="1"/>
        <v>2</v>
      </c>
      <c r="H5" s="128" t="s">
        <v>3551</v>
      </c>
      <c r="I5" s="129">
        <f t="shared" si="2"/>
        <v>2</v>
      </c>
      <c r="J5" s="130" t="s">
        <v>3551</v>
      </c>
      <c r="K5" s="131">
        <f t="shared" si="3"/>
        <v>1</v>
      </c>
      <c r="L5" s="132" t="s">
        <v>3551</v>
      </c>
      <c r="M5" s="133">
        <f t="shared" si="4"/>
        <v>2</v>
      </c>
      <c r="N5" s="128" t="s">
        <v>3551</v>
      </c>
      <c r="O5" s="129">
        <f t="shared" si="5"/>
        <v>1</v>
      </c>
      <c r="P5" s="132" t="s">
        <v>3551</v>
      </c>
      <c r="Q5" s="133">
        <f t="shared" si="6"/>
        <v>2</v>
      </c>
      <c r="R5" s="128" t="s">
        <v>3551</v>
      </c>
      <c r="S5" s="129">
        <f t="shared" si="7"/>
        <v>2</v>
      </c>
      <c r="T5" s="128" t="s">
        <v>3551</v>
      </c>
      <c r="U5" s="129">
        <f t="shared" si="8"/>
        <v>1</v>
      </c>
      <c r="V5" s="128" t="s">
        <v>3551</v>
      </c>
      <c r="W5" s="129">
        <f t="shared" si="9"/>
        <v>2</v>
      </c>
      <c r="X5" s="128" t="s">
        <v>3551</v>
      </c>
      <c r="Y5" s="129">
        <f t="shared" si="10"/>
        <v>3</v>
      </c>
      <c r="Z5" s="128" t="s">
        <v>3551</v>
      </c>
      <c r="AA5" s="129">
        <f t="shared" si="11"/>
        <v>3</v>
      </c>
      <c r="AB5" s="126" t="s">
        <v>3551</v>
      </c>
      <c r="AC5" s="129">
        <f t="shared" si="12"/>
        <v>1</v>
      </c>
      <c r="AD5" s="126" t="s">
        <v>3551</v>
      </c>
      <c r="AE5" s="129">
        <f t="shared" si="13"/>
        <v>3</v>
      </c>
      <c r="AF5" s="126" t="s">
        <v>3551</v>
      </c>
      <c r="AG5" s="129">
        <f t="shared" si="14"/>
        <v>4</v>
      </c>
      <c r="AH5" s="126" t="s">
        <v>3551</v>
      </c>
      <c r="AI5" s="129">
        <f t="shared" si="15"/>
        <v>3</v>
      </c>
      <c r="AJ5" s="126" t="s">
        <v>3551</v>
      </c>
      <c r="AK5" s="129">
        <f t="shared" si="16"/>
        <v>4</v>
      </c>
      <c r="AL5" s="126" t="s">
        <v>3551</v>
      </c>
      <c r="AM5" s="129">
        <f t="shared" si="17"/>
        <v>4</v>
      </c>
      <c r="AN5" s="126" t="s">
        <v>3551</v>
      </c>
      <c r="AO5" s="129">
        <f t="shared" si="18"/>
        <v>4</v>
      </c>
      <c r="AP5" s="126" t="s">
        <v>3551</v>
      </c>
      <c r="AQ5" s="129">
        <f t="shared" si="19"/>
        <v>4</v>
      </c>
      <c r="AR5" s="126" t="s">
        <v>3551</v>
      </c>
      <c r="AS5" s="129">
        <f t="shared" si="20"/>
        <v>3</v>
      </c>
      <c r="AT5" s="126" t="s">
        <v>3551</v>
      </c>
      <c r="AU5" s="129">
        <f>DF5*DE$4</f>
        <v>2</v>
      </c>
      <c r="AV5" s="126" t="s">
        <v>3551</v>
      </c>
      <c r="AW5" s="129">
        <f>DH5*DG$4</f>
        <v>0</v>
      </c>
      <c r="AX5" s="132" t="s">
        <v>3551</v>
      </c>
      <c r="AY5" s="131">
        <f t="shared" si="21"/>
        <v>2</v>
      </c>
      <c r="AZ5" s="134">
        <f t="shared" si="22"/>
        <v>54</v>
      </c>
      <c r="BA5" s="135">
        <v>0.27791666666666665</v>
      </c>
      <c r="BB5" s="136"/>
      <c r="BC5" s="137">
        <f t="shared" si="23"/>
        <v>54</v>
      </c>
      <c r="BD5" s="138">
        <f>RANK(BC5,$BC$4:$BC$28,0)</f>
        <v>1</v>
      </c>
      <c r="BE5" s="138">
        <v>2</v>
      </c>
      <c r="BF5" s="139">
        <v>1979</v>
      </c>
      <c r="BG5" s="118"/>
      <c r="BH5" s="119">
        <v>0.33333333333333331</v>
      </c>
      <c r="BI5" s="119">
        <v>0.62055555555555553</v>
      </c>
      <c r="BJ5" s="119">
        <f t="shared" si="24"/>
        <v>0.28722222222222221</v>
      </c>
      <c r="BK5" s="120">
        <f t="shared" si="25"/>
        <v>413</v>
      </c>
      <c r="BL5" s="121">
        <v>67</v>
      </c>
      <c r="BP5" s="122">
        <v>1</v>
      </c>
      <c r="BQ5" s="122"/>
      <c r="BR5" s="122">
        <v>1</v>
      </c>
      <c r="BT5" s="122">
        <v>1</v>
      </c>
      <c r="BU5" s="122"/>
      <c r="BV5" s="122">
        <v>1</v>
      </c>
      <c r="BX5" s="122">
        <v>1</v>
      </c>
      <c r="BZ5" s="122">
        <v>1</v>
      </c>
      <c r="CB5" s="122">
        <v>1</v>
      </c>
      <c r="CD5" s="122">
        <v>1</v>
      </c>
      <c r="CF5" s="122">
        <v>1</v>
      </c>
      <c r="CG5" s="122"/>
      <c r="CH5" s="122">
        <v>1</v>
      </c>
      <c r="CI5" s="122"/>
      <c r="CJ5" s="122">
        <v>1</v>
      </c>
      <c r="CK5" s="122"/>
      <c r="CL5" s="122">
        <v>1</v>
      </c>
      <c r="CM5" s="122"/>
      <c r="CN5" s="122">
        <v>1</v>
      </c>
      <c r="CO5" s="122"/>
      <c r="CP5" s="122">
        <v>1</v>
      </c>
      <c r="CQ5" s="122"/>
      <c r="CR5" s="122">
        <v>1</v>
      </c>
      <c r="CS5" s="122"/>
      <c r="CT5" s="122">
        <v>1</v>
      </c>
      <c r="CU5" s="122"/>
      <c r="CV5" s="122">
        <v>1</v>
      </c>
      <c r="CW5" s="122"/>
      <c r="CX5" s="122">
        <v>1</v>
      </c>
      <c r="CY5" s="122"/>
      <c r="CZ5" s="122">
        <v>1</v>
      </c>
      <c r="DA5" s="122"/>
      <c r="DB5" s="122">
        <v>1</v>
      </c>
      <c r="DC5" s="122"/>
      <c r="DD5" s="122">
        <v>1</v>
      </c>
      <c r="DE5" s="122"/>
      <c r="DF5" s="122">
        <v>1</v>
      </c>
      <c r="DG5" s="122"/>
      <c r="DH5" s="122">
        <v>1</v>
      </c>
      <c r="DK5" s="14">
        <f>VLOOKUP(DL5,id!$A:$C,3,0)</f>
        <v>8</v>
      </c>
      <c r="DL5" s="14" t="str">
        <f t="shared" si="26"/>
        <v>WalentowskiRadosław1979</v>
      </c>
      <c r="DM5" s="9" t="str">
        <f t="shared" ref="DM5:DM6" si="27">A5</f>
        <v>Walentowski</v>
      </c>
      <c r="DN5" s="9" t="str">
        <f t="shared" ref="DN5:DN6" si="28">B5</f>
        <v>Radosław</v>
      </c>
      <c r="DO5" s="9" t="str">
        <f t="shared" ref="DO5:DO6" si="29">C5</f>
        <v>LosMaruderos</v>
      </c>
      <c r="DP5" s="9">
        <f t="shared" ref="DP5:DP6" si="30">BF5</f>
        <v>1979</v>
      </c>
      <c r="DQ5" s="9">
        <f t="shared" ref="DQ5:DQ6" si="31">DQ4*IF(DU5&lt;1,DU5,IF(DV5&lt;1,DV5,IF(DT5&lt;1,DT5,IF(DS5&lt;1,DS5,1))))</f>
        <v>49.529401965683832</v>
      </c>
      <c r="DR5" s="9"/>
      <c r="DS5" s="9">
        <f>BA4/BA5</f>
        <v>0.99058803931367656</v>
      </c>
      <c r="DT5" s="9">
        <v>1</v>
      </c>
      <c r="DU5" s="9">
        <f>BC5/BC4</f>
        <v>1</v>
      </c>
      <c r="DV5" s="9">
        <v>1</v>
      </c>
    </row>
    <row r="6" spans="1:126" ht="41.4">
      <c r="A6" s="140" t="s">
        <v>317</v>
      </c>
      <c r="B6" s="140" t="s">
        <v>17</v>
      </c>
      <c r="C6" s="141" t="s">
        <v>1260</v>
      </c>
      <c r="D6" s="142" t="s">
        <v>3551</v>
      </c>
      <c r="E6" s="143">
        <f t="shared" si="0"/>
        <v>1</v>
      </c>
      <c r="F6" s="144" t="s">
        <v>3551</v>
      </c>
      <c r="G6" s="143">
        <f t="shared" si="1"/>
        <v>2</v>
      </c>
      <c r="H6" s="145" t="s">
        <v>3551</v>
      </c>
      <c r="I6" s="146">
        <f t="shared" si="2"/>
        <v>2</v>
      </c>
      <c r="J6" s="147" t="s">
        <v>3551</v>
      </c>
      <c r="K6" s="148">
        <f t="shared" si="3"/>
        <v>1</v>
      </c>
      <c r="L6" s="149" t="s">
        <v>3551</v>
      </c>
      <c r="M6" s="150">
        <f t="shared" si="4"/>
        <v>2</v>
      </c>
      <c r="N6" s="145" t="s">
        <v>3551</v>
      </c>
      <c r="O6" s="146">
        <f t="shared" si="5"/>
        <v>1</v>
      </c>
      <c r="P6" s="149" t="s">
        <v>3551</v>
      </c>
      <c r="Q6" s="150">
        <f t="shared" si="6"/>
        <v>2</v>
      </c>
      <c r="R6" s="145" t="s">
        <v>3551</v>
      </c>
      <c r="S6" s="146">
        <f t="shared" si="7"/>
        <v>2</v>
      </c>
      <c r="T6" s="145" t="s">
        <v>3551</v>
      </c>
      <c r="U6" s="146">
        <f t="shared" si="8"/>
        <v>1</v>
      </c>
      <c r="V6" s="145" t="s">
        <v>3551</v>
      </c>
      <c r="W6" s="146">
        <f t="shared" si="9"/>
        <v>2</v>
      </c>
      <c r="X6" s="145" t="s">
        <v>3551</v>
      </c>
      <c r="Y6" s="146">
        <f t="shared" si="10"/>
        <v>3</v>
      </c>
      <c r="Z6" s="145" t="s">
        <v>3551</v>
      </c>
      <c r="AA6" s="146">
        <f t="shared" si="11"/>
        <v>3</v>
      </c>
      <c r="AB6" s="143" t="s">
        <v>3551</v>
      </c>
      <c r="AC6" s="146">
        <f t="shared" si="12"/>
        <v>1</v>
      </c>
      <c r="AD6" s="143" t="s">
        <v>3551</v>
      </c>
      <c r="AE6" s="146">
        <f t="shared" si="13"/>
        <v>3</v>
      </c>
      <c r="AF6" s="143" t="s">
        <v>3551</v>
      </c>
      <c r="AG6" s="146">
        <f t="shared" si="14"/>
        <v>4</v>
      </c>
      <c r="AH6" s="143" t="s">
        <v>3551</v>
      </c>
      <c r="AI6" s="146">
        <f t="shared" si="15"/>
        <v>3</v>
      </c>
      <c r="AJ6" s="143" t="s">
        <v>3551</v>
      </c>
      <c r="AK6" s="146">
        <f t="shared" si="16"/>
        <v>4</v>
      </c>
      <c r="AL6" s="143" t="s">
        <v>3551</v>
      </c>
      <c r="AM6" s="146">
        <f t="shared" si="17"/>
        <v>4</v>
      </c>
      <c r="AN6" s="143" t="s">
        <v>3551</v>
      </c>
      <c r="AO6" s="146">
        <f t="shared" si="18"/>
        <v>4</v>
      </c>
      <c r="AP6" s="143" t="s">
        <v>3551</v>
      </c>
      <c r="AQ6" s="146">
        <f t="shared" si="19"/>
        <v>4</v>
      </c>
      <c r="AR6" s="143" t="s">
        <v>3551</v>
      </c>
      <c r="AS6" s="146">
        <f t="shared" si="20"/>
        <v>3</v>
      </c>
      <c r="AT6" s="143"/>
      <c r="AU6" s="146">
        <f>DF6*DE$4</f>
        <v>2</v>
      </c>
      <c r="AV6" s="143" t="s">
        <v>3551</v>
      </c>
      <c r="AW6" s="146">
        <f>DH6*DG$4</f>
        <v>0</v>
      </c>
      <c r="AX6" s="149" t="s">
        <v>3551</v>
      </c>
      <c r="AY6" s="148">
        <f t="shared" si="21"/>
        <v>2</v>
      </c>
      <c r="AZ6" s="151">
        <f t="shared" si="22"/>
        <v>54</v>
      </c>
      <c r="BA6" s="152">
        <v>0.28361111111111109</v>
      </c>
      <c r="BB6" s="153"/>
      <c r="BC6" s="154">
        <f t="shared" si="23"/>
        <v>54</v>
      </c>
      <c r="BD6" s="155">
        <f>RANK(BC6,$BC$4:$BC$28,0)</f>
        <v>1</v>
      </c>
      <c r="BE6" s="155">
        <v>3</v>
      </c>
      <c r="BF6" s="156">
        <v>1980</v>
      </c>
      <c r="BG6" s="118"/>
      <c r="BH6" s="119">
        <v>0.33333333333333331</v>
      </c>
      <c r="BI6" s="119">
        <v>0.65885416666666663</v>
      </c>
      <c r="BJ6" s="119">
        <f t="shared" si="24"/>
        <v>0.32552083333333331</v>
      </c>
      <c r="BK6" s="120">
        <f t="shared" si="25"/>
        <v>468</v>
      </c>
      <c r="BL6" s="121">
        <v>12</v>
      </c>
      <c r="BP6" s="122">
        <v>1</v>
      </c>
      <c r="BQ6" s="122"/>
      <c r="BR6" s="122">
        <v>1</v>
      </c>
      <c r="BT6" s="122">
        <v>1</v>
      </c>
      <c r="BU6" s="122"/>
      <c r="BV6" s="122">
        <v>1</v>
      </c>
      <c r="BX6" s="122">
        <v>1</v>
      </c>
      <c r="BZ6" s="122">
        <v>1</v>
      </c>
      <c r="CB6" s="122">
        <v>1</v>
      </c>
      <c r="CD6" s="122">
        <v>1</v>
      </c>
      <c r="CF6" s="122">
        <v>1</v>
      </c>
      <c r="CG6" s="122"/>
      <c r="CH6" s="122">
        <v>1</v>
      </c>
      <c r="CI6" s="122"/>
      <c r="CJ6" s="122">
        <v>1</v>
      </c>
      <c r="CK6" s="122"/>
      <c r="CL6" s="122">
        <v>1</v>
      </c>
      <c r="CM6" s="122"/>
      <c r="CN6" s="122">
        <v>1</v>
      </c>
      <c r="CO6" s="122"/>
      <c r="CP6" s="122">
        <v>1</v>
      </c>
      <c r="CQ6" s="122"/>
      <c r="CR6" s="122">
        <v>1</v>
      </c>
      <c r="CS6" s="122"/>
      <c r="CT6" s="122">
        <v>1</v>
      </c>
      <c r="CU6" s="122"/>
      <c r="CV6" s="122">
        <v>1</v>
      </c>
      <c r="CW6" s="122"/>
      <c r="CX6" s="122">
        <v>1</v>
      </c>
      <c r="CY6" s="122"/>
      <c r="CZ6" s="122">
        <v>1</v>
      </c>
      <c r="DA6" s="122"/>
      <c r="DB6" s="122">
        <v>1</v>
      </c>
      <c r="DC6" s="122"/>
      <c r="DD6" s="122">
        <v>1</v>
      </c>
      <c r="DE6" s="122"/>
      <c r="DF6" s="122">
        <v>1</v>
      </c>
      <c r="DG6" s="122"/>
      <c r="DH6" s="122">
        <v>1</v>
      </c>
      <c r="DK6" s="14">
        <f>VLOOKUP(DL6,id!$A:$C,3,0)</f>
        <v>90</v>
      </c>
      <c r="DL6" s="14" t="str">
        <f t="shared" si="26"/>
        <v>RóżakMarcin1980</v>
      </c>
      <c r="DM6" s="9" t="str">
        <f t="shared" si="27"/>
        <v>Różak</v>
      </c>
      <c r="DN6" s="9" t="str">
        <f t="shared" si="28"/>
        <v>Marcin</v>
      </c>
      <c r="DO6" s="9" t="str">
        <f t="shared" si="29"/>
        <v>Zespół Niespokojnych Nóg</v>
      </c>
      <c r="DP6" s="9">
        <f t="shared" si="30"/>
        <v>1980</v>
      </c>
      <c r="DQ6" s="9">
        <f t="shared" si="31"/>
        <v>48.534933072151489</v>
      </c>
      <c r="DR6" s="9"/>
      <c r="DS6" s="9">
        <f>BA5/BA6</f>
        <v>0.97992164544564153</v>
      </c>
      <c r="DT6" s="9">
        <v>1</v>
      </c>
      <c r="DU6" s="9">
        <f>BC6/BC5</f>
        <v>1</v>
      </c>
      <c r="DV6" s="9">
        <v>1</v>
      </c>
    </row>
    <row r="7" spans="1:126" ht="27.6">
      <c r="A7" s="140" t="s">
        <v>138</v>
      </c>
      <c r="B7" s="140" t="s">
        <v>151</v>
      </c>
      <c r="C7" s="141" t="s">
        <v>3552</v>
      </c>
      <c r="D7" s="142" t="s">
        <v>3551</v>
      </c>
      <c r="E7" s="143">
        <f t="shared" si="0"/>
        <v>1</v>
      </c>
      <c r="F7" s="144" t="s">
        <v>3551</v>
      </c>
      <c r="G7" s="143">
        <f t="shared" si="1"/>
        <v>2</v>
      </c>
      <c r="H7" s="145" t="s">
        <v>3551</v>
      </c>
      <c r="I7" s="146">
        <f t="shared" si="2"/>
        <v>2</v>
      </c>
      <c r="J7" s="147" t="s">
        <v>3551</v>
      </c>
      <c r="K7" s="148">
        <f t="shared" si="3"/>
        <v>1</v>
      </c>
      <c r="L7" s="149" t="s">
        <v>3551</v>
      </c>
      <c r="M7" s="150">
        <f t="shared" si="4"/>
        <v>2</v>
      </c>
      <c r="N7" s="145" t="s">
        <v>3551</v>
      </c>
      <c r="O7" s="146">
        <f t="shared" si="5"/>
        <v>1</v>
      </c>
      <c r="P7" s="149" t="s">
        <v>3551</v>
      </c>
      <c r="Q7" s="150">
        <f t="shared" si="6"/>
        <v>2</v>
      </c>
      <c r="R7" s="145" t="s">
        <v>3551</v>
      </c>
      <c r="S7" s="146">
        <f t="shared" si="7"/>
        <v>2</v>
      </c>
      <c r="T7" s="145" t="s">
        <v>3551</v>
      </c>
      <c r="U7" s="146">
        <f t="shared" si="8"/>
        <v>1</v>
      </c>
      <c r="V7" s="145" t="s">
        <v>3551</v>
      </c>
      <c r="W7" s="146">
        <f t="shared" si="9"/>
        <v>2</v>
      </c>
      <c r="X7" s="145" t="s">
        <v>3551</v>
      </c>
      <c r="Y7" s="146">
        <f t="shared" si="10"/>
        <v>3</v>
      </c>
      <c r="Z7" s="145" t="s">
        <v>3551</v>
      </c>
      <c r="AA7" s="146">
        <f t="shared" si="11"/>
        <v>3</v>
      </c>
      <c r="AB7" s="143" t="s">
        <v>3551</v>
      </c>
      <c r="AC7" s="146">
        <f t="shared" si="12"/>
        <v>1</v>
      </c>
      <c r="AD7" s="143" t="s">
        <v>3551</v>
      </c>
      <c r="AE7" s="146">
        <f t="shared" si="13"/>
        <v>3</v>
      </c>
      <c r="AF7" s="143" t="s">
        <v>3551</v>
      </c>
      <c r="AG7" s="146">
        <f t="shared" si="14"/>
        <v>4</v>
      </c>
      <c r="AH7" s="143" t="s">
        <v>3551</v>
      </c>
      <c r="AI7" s="146">
        <f t="shared" si="15"/>
        <v>3</v>
      </c>
      <c r="AJ7" s="143" t="s">
        <v>3551</v>
      </c>
      <c r="AK7" s="146">
        <f t="shared" si="16"/>
        <v>4</v>
      </c>
      <c r="AL7" s="143" t="s">
        <v>3551</v>
      </c>
      <c r="AM7" s="146">
        <f t="shared" si="17"/>
        <v>4</v>
      </c>
      <c r="AN7" s="143" t="s">
        <v>3551</v>
      </c>
      <c r="AO7" s="146">
        <f t="shared" si="18"/>
        <v>4</v>
      </c>
      <c r="AP7" s="143" t="s">
        <v>3551</v>
      </c>
      <c r="AQ7" s="146">
        <f t="shared" si="19"/>
        <v>4</v>
      </c>
      <c r="AR7" s="143" t="s">
        <v>3551</v>
      </c>
      <c r="AS7" s="146">
        <f t="shared" si="20"/>
        <v>3</v>
      </c>
      <c r="AT7" s="143" t="s">
        <v>3551</v>
      </c>
      <c r="AU7" s="146">
        <f>DF7*DE$4</f>
        <v>2</v>
      </c>
      <c r="AV7" s="143" t="s">
        <v>3551</v>
      </c>
      <c r="AW7" s="146">
        <f>DH7*DG$4</f>
        <v>0</v>
      </c>
      <c r="AX7" s="149" t="s">
        <v>3551</v>
      </c>
      <c r="AY7" s="148">
        <f t="shared" si="21"/>
        <v>2</v>
      </c>
      <c r="AZ7" s="151">
        <f t="shared" si="22"/>
        <v>54</v>
      </c>
      <c r="BA7" s="152">
        <v>0.28361111111111109</v>
      </c>
      <c r="BB7" s="153"/>
      <c r="BC7" s="154">
        <f t="shared" si="23"/>
        <v>54</v>
      </c>
      <c r="BD7" s="155">
        <f>RANK(BC7,$BC$4:$BC$28,0)</f>
        <v>1</v>
      </c>
      <c r="BE7" s="155">
        <v>3</v>
      </c>
      <c r="BF7" s="156">
        <v>1977</v>
      </c>
      <c r="BG7" s="118"/>
      <c r="BH7" s="119">
        <v>0.33333333333333331</v>
      </c>
      <c r="BI7" s="119">
        <v>0.66782407407407407</v>
      </c>
      <c r="BJ7" s="119">
        <f t="shared" si="24"/>
        <v>0.33449074074074076</v>
      </c>
      <c r="BK7" s="120">
        <f t="shared" si="25"/>
        <v>481</v>
      </c>
      <c r="BL7" s="121">
        <v>-1</v>
      </c>
      <c r="BP7" s="122">
        <v>1</v>
      </c>
      <c r="BQ7" s="122"/>
      <c r="BR7" s="122">
        <v>1</v>
      </c>
      <c r="BT7" s="122">
        <v>1</v>
      </c>
      <c r="BU7" s="122"/>
      <c r="BV7" s="122">
        <v>1</v>
      </c>
      <c r="BX7" s="122">
        <v>1</v>
      </c>
      <c r="BZ7" s="122">
        <v>1</v>
      </c>
      <c r="CB7" s="122">
        <v>1</v>
      </c>
      <c r="CD7" s="122">
        <v>1</v>
      </c>
      <c r="CF7" s="122">
        <v>1</v>
      </c>
      <c r="CG7" s="122"/>
      <c r="CH7" s="122">
        <v>1</v>
      </c>
      <c r="CI7" s="122"/>
      <c r="CJ7" s="122">
        <v>1</v>
      </c>
      <c r="CK7" s="122"/>
      <c r="CL7" s="122">
        <v>1</v>
      </c>
      <c r="CM7" s="122"/>
      <c r="CN7" s="122">
        <v>1</v>
      </c>
      <c r="CO7" s="122"/>
      <c r="CP7" s="122">
        <v>1</v>
      </c>
      <c r="CQ7" s="122"/>
      <c r="CR7" s="122">
        <v>1</v>
      </c>
      <c r="CS7" s="122"/>
      <c r="CT7" s="122">
        <v>1</v>
      </c>
      <c r="CU7" s="122"/>
      <c r="CV7" s="122">
        <v>1</v>
      </c>
      <c r="CW7" s="122"/>
      <c r="CX7" s="122">
        <v>1</v>
      </c>
      <c r="CY7" s="122"/>
      <c r="CZ7" s="122">
        <v>1</v>
      </c>
      <c r="DA7" s="122"/>
      <c r="DB7" s="122">
        <v>1</v>
      </c>
      <c r="DC7" s="122"/>
      <c r="DD7" s="122">
        <v>1</v>
      </c>
      <c r="DE7" s="122"/>
      <c r="DF7" s="122">
        <v>1</v>
      </c>
      <c r="DG7" s="122"/>
      <c r="DH7" s="122">
        <v>1</v>
      </c>
      <c r="DK7" s="14">
        <f>VLOOKUP(DL7,id!$A:$C,3,0)</f>
        <v>91</v>
      </c>
      <c r="DL7" s="14" t="str">
        <f t="shared" ref="DL7:DL28" si="32">DM7&amp;DN7&amp;DP7</f>
        <v>PiwakowskiWojciech1977</v>
      </c>
      <c r="DM7" s="9" t="str">
        <f t="shared" ref="DM7:DM28" si="33">A7</f>
        <v>Piwakowski</v>
      </c>
      <c r="DN7" s="9" t="str">
        <f t="shared" ref="DN7:DN28" si="34">B7</f>
        <v>Wojciech</v>
      </c>
      <c r="DO7" s="9" t="str">
        <f t="shared" ref="DO7:DO28" si="35">C7</f>
        <v>Bez natchnienia</v>
      </c>
      <c r="DP7" s="9">
        <f t="shared" ref="DP7:DP28" si="36">BF7</f>
        <v>1977</v>
      </c>
      <c r="DQ7" s="9">
        <f t="shared" ref="DQ7:DQ28" si="37">DQ6*IF(DU7&lt;1,DU7,IF(DV7&lt;1,DV7,IF(DT7&lt;1,DT7,IF(DS7&lt;1,DS7,1))))</f>
        <v>48.534933072151489</v>
      </c>
      <c r="DR7" s="9"/>
      <c r="DS7" s="9">
        <f t="shared" ref="DS7:DS28" si="38">BA6/BA7</f>
        <v>1</v>
      </c>
      <c r="DT7" s="9">
        <v>1</v>
      </c>
      <c r="DU7" s="9">
        <f t="shared" ref="DU7:DU28" si="39">BC7/BC6</f>
        <v>1</v>
      </c>
      <c r="DV7" s="9">
        <v>1</v>
      </c>
    </row>
    <row r="8" spans="1:126" ht="13.8">
      <c r="A8" s="157" t="s">
        <v>1803</v>
      </c>
      <c r="B8" s="157" t="s">
        <v>241</v>
      </c>
      <c r="C8" s="158"/>
      <c r="D8" s="159" t="s">
        <v>3551</v>
      </c>
      <c r="E8" s="160">
        <f t="shared" si="0"/>
        <v>1</v>
      </c>
      <c r="F8" s="161" t="s">
        <v>3551</v>
      </c>
      <c r="G8" s="160">
        <f t="shared" si="1"/>
        <v>2</v>
      </c>
      <c r="H8" s="162" t="s">
        <v>3551</v>
      </c>
      <c r="I8" s="163">
        <f t="shared" si="2"/>
        <v>2</v>
      </c>
      <c r="J8" s="164" t="s">
        <v>3551</v>
      </c>
      <c r="K8" s="165">
        <f t="shared" si="3"/>
        <v>1</v>
      </c>
      <c r="L8" s="166" t="s">
        <v>3551</v>
      </c>
      <c r="M8" s="167">
        <f t="shared" si="4"/>
        <v>2</v>
      </c>
      <c r="N8" s="162" t="s">
        <v>3551</v>
      </c>
      <c r="O8" s="163">
        <f t="shared" si="5"/>
        <v>1</v>
      </c>
      <c r="P8" s="166" t="s">
        <v>3551</v>
      </c>
      <c r="Q8" s="167">
        <f t="shared" si="6"/>
        <v>2</v>
      </c>
      <c r="R8" s="162" t="s">
        <v>3551</v>
      </c>
      <c r="S8" s="163">
        <f t="shared" si="7"/>
        <v>2</v>
      </c>
      <c r="T8" s="162" t="s">
        <v>3551</v>
      </c>
      <c r="U8" s="163">
        <f t="shared" si="8"/>
        <v>1</v>
      </c>
      <c r="V8" s="162" t="s">
        <v>3551</v>
      </c>
      <c r="W8" s="163">
        <f t="shared" si="9"/>
        <v>2</v>
      </c>
      <c r="X8" s="162" t="s">
        <v>3551</v>
      </c>
      <c r="Y8" s="163">
        <f t="shared" si="10"/>
        <v>3</v>
      </c>
      <c r="Z8" s="162" t="s">
        <v>3551</v>
      </c>
      <c r="AA8" s="163">
        <f t="shared" si="11"/>
        <v>3</v>
      </c>
      <c r="AB8" s="160" t="s">
        <v>3551</v>
      </c>
      <c r="AC8" s="163">
        <f t="shared" si="12"/>
        <v>1</v>
      </c>
      <c r="AD8" s="160" t="s">
        <v>3551</v>
      </c>
      <c r="AE8" s="163">
        <f t="shared" si="13"/>
        <v>3</v>
      </c>
      <c r="AF8" s="160" t="s">
        <v>3551</v>
      </c>
      <c r="AG8" s="163">
        <f t="shared" si="14"/>
        <v>4</v>
      </c>
      <c r="AH8" s="160" t="s">
        <v>3551</v>
      </c>
      <c r="AI8" s="163">
        <f t="shared" si="15"/>
        <v>3</v>
      </c>
      <c r="AJ8" s="160" t="s">
        <v>3551</v>
      </c>
      <c r="AK8" s="163">
        <f t="shared" si="16"/>
        <v>4</v>
      </c>
      <c r="AL8" s="160" t="s">
        <v>3551</v>
      </c>
      <c r="AM8" s="163">
        <f t="shared" si="17"/>
        <v>4</v>
      </c>
      <c r="AN8" s="160" t="s">
        <v>3551</v>
      </c>
      <c r="AO8" s="163">
        <f t="shared" si="18"/>
        <v>4</v>
      </c>
      <c r="AP8" s="160" t="s">
        <v>3551</v>
      </c>
      <c r="AQ8" s="163">
        <f t="shared" si="19"/>
        <v>4</v>
      </c>
      <c r="AR8" s="160" t="s">
        <v>3551</v>
      </c>
      <c r="AS8" s="163">
        <f t="shared" si="20"/>
        <v>3</v>
      </c>
      <c r="AT8" s="160"/>
      <c r="AU8" s="163">
        <f>DF8*DE$4</f>
        <v>2</v>
      </c>
      <c r="AV8" s="160"/>
      <c r="AW8" s="163">
        <f>DH8*DG$4</f>
        <v>0</v>
      </c>
      <c r="AX8" s="166" t="s">
        <v>3551</v>
      </c>
      <c r="AY8" s="165">
        <f t="shared" si="21"/>
        <v>2</v>
      </c>
      <c r="AZ8" s="168">
        <f t="shared" si="22"/>
        <v>54</v>
      </c>
      <c r="BA8" s="169">
        <v>0.28722222222222221</v>
      </c>
      <c r="BB8" s="170"/>
      <c r="BC8" s="171">
        <f t="shared" si="23"/>
        <v>54</v>
      </c>
      <c r="BD8" s="172">
        <f>RANK(BC8,$BC$4:$BC$28,0)</f>
        <v>1</v>
      </c>
      <c r="BE8" s="172">
        <v>5</v>
      </c>
      <c r="BF8" s="118">
        <v>1978</v>
      </c>
      <c r="BG8" s="118"/>
      <c r="BH8" s="119">
        <v>0.33333333333333331</v>
      </c>
      <c r="BI8" s="119">
        <v>0.66782407407407407</v>
      </c>
      <c r="BJ8" s="119">
        <f t="shared" si="24"/>
        <v>0.33449074074074076</v>
      </c>
      <c r="BK8" s="120">
        <f t="shared" si="25"/>
        <v>481</v>
      </c>
      <c r="BL8" s="121">
        <v>-1</v>
      </c>
      <c r="BP8" s="122">
        <v>1</v>
      </c>
      <c r="BQ8" s="122"/>
      <c r="BR8" s="122">
        <v>1</v>
      </c>
      <c r="BT8" s="122">
        <v>1</v>
      </c>
      <c r="BU8" s="122"/>
      <c r="BV8" s="122">
        <v>1</v>
      </c>
      <c r="BX8" s="122">
        <v>1</v>
      </c>
      <c r="BZ8" s="122">
        <v>1</v>
      </c>
      <c r="CB8" s="122">
        <v>1</v>
      </c>
      <c r="CD8" s="122">
        <v>1</v>
      </c>
      <c r="CF8" s="122">
        <v>1</v>
      </c>
      <c r="CG8" s="122"/>
      <c r="CH8" s="122">
        <v>1</v>
      </c>
      <c r="CI8" s="122"/>
      <c r="CJ8" s="122">
        <v>1</v>
      </c>
      <c r="CK8" s="122"/>
      <c r="CL8" s="122">
        <v>1</v>
      </c>
      <c r="CM8" s="122"/>
      <c r="CN8" s="122">
        <v>1</v>
      </c>
      <c r="CO8" s="122"/>
      <c r="CP8" s="122">
        <v>1</v>
      </c>
      <c r="CQ8" s="122"/>
      <c r="CR8" s="122">
        <v>1</v>
      </c>
      <c r="CS8" s="122"/>
      <c r="CT8" s="122">
        <v>1</v>
      </c>
      <c r="CU8" s="122"/>
      <c r="CV8" s="122">
        <v>1</v>
      </c>
      <c r="CW8" s="122"/>
      <c r="CX8" s="122">
        <v>1</v>
      </c>
      <c r="CY8" s="122"/>
      <c r="CZ8" s="122">
        <v>1</v>
      </c>
      <c r="DA8" s="122"/>
      <c r="DB8" s="122">
        <v>1</v>
      </c>
      <c r="DC8" s="122"/>
      <c r="DD8" s="122">
        <v>1</v>
      </c>
      <c r="DE8" s="122"/>
      <c r="DF8" s="122">
        <v>1</v>
      </c>
      <c r="DG8" s="122"/>
      <c r="DH8" s="122">
        <v>0</v>
      </c>
      <c r="DK8" s="14">
        <f>VLOOKUP(DL8,id!$A:$C,3,0)</f>
        <v>44</v>
      </c>
      <c r="DL8" s="14" t="str">
        <f t="shared" si="32"/>
        <v>GołębiewskiRadosław1978</v>
      </c>
      <c r="DM8" s="9" t="str">
        <f t="shared" si="33"/>
        <v>Gołębiewski</v>
      </c>
      <c r="DN8" s="9" t="str">
        <f t="shared" si="34"/>
        <v>Radosław</v>
      </c>
      <c r="DO8" s="9">
        <f t="shared" si="35"/>
        <v>0</v>
      </c>
      <c r="DP8" s="9">
        <f t="shared" si="36"/>
        <v>1978</v>
      </c>
      <c r="DQ8" s="9">
        <f t="shared" si="37"/>
        <v>47.924725983236627</v>
      </c>
      <c r="DR8" s="9"/>
      <c r="DS8" s="9">
        <f t="shared" si="38"/>
        <v>0.9874274661508704</v>
      </c>
      <c r="DT8" s="9">
        <v>1</v>
      </c>
      <c r="DU8" s="9">
        <f t="shared" si="39"/>
        <v>1</v>
      </c>
      <c r="DV8" s="9">
        <v>1</v>
      </c>
    </row>
    <row r="9" spans="1:126" ht="13.8">
      <c r="A9" s="157" t="s">
        <v>165</v>
      </c>
      <c r="B9" s="157" t="s">
        <v>25</v>
      </c>
      <c r="C9" s="158"/>
      <c r="D9" s="159" t="s">
        <v>3551</v>
      </c>
      <c r="E9" s="160">
        <f t="shared" si="0"/>
        <v>1</v>
      </c>
      <c r="F9" s="161" t="s">
        <v>3551</v>
      </c>
      <c r="G9" s="160">
        <f t="shared" si="1"/>
        <v>2</v>
      </c>
      <c r="H9" s="162" t="s">
        <v>3551</v>
      </c>
      <c r="I9" s="163">
        <f t="shared" si="2"/>
        <v>2</v>
      </c>
      <c r="J9" s="164" t="s">
        <v>3551</v>
      </c>
      <c r="K9" s="165">
        <f t="shared" si="3"/>
        <v>1</v>
      </c>
      <c r="L9" s="166" t="s">
        <v>3551</v>
      </c>
      <c r="M9" s="167">
        <f t="shared" si="4"/>
        <v>2</v>
      </c>
      <c r="N9" s="162" t="s">
        <v>3551</v>
      </c>
      <c r="O9" s="163">
        <f t="shared" si="5"/>
        <v>1</v>
      </c>
      <c r="P9" s="166" t="s">
        <v>3551</v>
      </c>
      <c r="Q9" s="167">
        <f t="shared" si="6"/>
        <v>2</v>
      </c>
      <c r="R9" s="162" t="s">
        <v>3551</v>
      </c>
      <c r="S9" s="163">
        <f t="shared" si="7"/>
        <v>2</v>
      </c>
      <c r="T9" s="162" t="s">
        <v>3551</v>
      </c>
      <c r="U9" s="163">
        <f t="shared" si="8"/>
        <v>1</v>
      </c>
      <c r="V9" s="162" t="s">
        <v>3551</v>
      </c>
      <c r="W9" s="163">
        <f t="shared" si="9"/>
        <v>2</v>
      </c>
      <c r="X9" s="162" t="s">
        <v>3551</v>
      </c>
      <c r="Y9" s="163">
        <f t="shared" si="10"/>
        <v>3</v>
      </c>
      <c r="Z9" s="162" t="s">
        <v>3551</v>
      </c>
      <c r="AA9" s="163">
        <f t="shared" si="11"/>
        <v>3</v>
      </c>
      <c r="AB9" s="160" t="s">
        <v>3551</v>
      </c>
      <c r="AC9" s="163">
        <f t="shared" si="12"/>
        <v>1</v>
      </c>
      <c r="AD9" s="160" t="s">
        <v>3551</v>
      </c>
      <c r="AE9" s="163">
        <f t="shared" si="13"/>
        <v>3</v>
      </c>
      <c r="AF9" s="160" t="s">
        <v>3551</v>
      </c>
      <c r="AG9" s="163">
        <f t="shared" si="14"/>
        <v>4</v>
      </c>
      <c r="AH9" s="160" t="s">
        <v>3551</v>
      </c>
      <c r="AI9" s="163">
        <f t="shared" si="15"/>
        <v>3</v>
      </c>
      <c r="AJ9" s="160" t="s">
        <v>3551</v>
      </c>
      <c r="AK9" s="163">
        <f t="shared" si="16"/>
        <v>4</v>
      </c>
      <c r="AL9" s="160" t="s">
        <v>3551</v>
      </c>
      <c r="AM9" s="163">
        <f t="shared" si="17"/>
        <v>4</v>
      </c>
      <c r="AN9" s="160" t="s">
        <v>3551</v>
      </c>
      <c r="AO9" s="163">
        <f t="shared" si="18"/>
        <v>4</v>
      </c>
      <c r="AP9" s="160" t="s">
        <v>3551</v>
      </c>
      <c r="AQ9" s="163">
        <f t="shared" si="19"/>
        <v>4</v>
      </c>
      <c r="AR9" s="160" t="s">
        <v>3551</v>
      </c>
      <c r="AS9" s="163">
        <f t="shared" si="20"/>
        <v>3</v>
      </c>
      <c r="AT9" s="160"/>
      <c r="AU9" s="163"/>
      <c r="AV9" s="160"/>
      <c r="AW9" s="163"/>
      <c r="AX9" s="166" t="s">
        <v>3551</v>
      </c>
      <c r="AY9" s="165">
        <f t="shared" si="21"/>
        <v>2</v>
      </c>
      <c r="AZ9" s="168">
        <f t="shared" si="22"/>
        <v>54</v>
      </c>
      <c r="BA9" s="169">
        <v>0.30086805555555557</v>
      </c>
      <c r="BB9" s="173"/>
      <c r="BC9" s="171">
        <f t="shared" si="23"/>
        <v>54</v>
      </c>
      <c r="BD9" s="172"/>
      <c r="BE9" s="172">
        <v>6</v>
      </c>
      <c r="BF9" s="118">
        <v>1967</v>
      </c>
      <c r="BG9" s="118"/>
      <c r="BH9" s="119">
        <v>0.33333333333333331</v>
      </c>
      <c r="BI9" s="119">
        <v>0.62446759259259255</v>
      </c>
      <c r="BJ9" s="119">
        <f t="shared" si="24"/>
        <v>0.29113425925925923</v>
      </c>
      <c r="BK9" s="120">
        <f t="shared" si="25"/>
        <v>419</v>
      </c>
      <c r="BL9" s="174">
        <v>61</v>
      </c>
      <c r="BP9" s="122">
        <v>1</v>
      </c>
      <c r="BQ9" s="122"/>
      <c r="BR9" s="122">
        <v>1</v>
      </c>
      <c r="BT9" s="122">
        <v>1</v>
      </c>
      <c r="BU9" s="122"/>
      <c r="BV9" s="122">
        <v>1</v>
      </c>
      <c r="BX9" s="122">
        <v>1</v>
      </c>
      <c r="BZ9" s="122">
        <v>1</v>
      </c>
      <c r="CB9" s="122">
        <v>1</v>
      </c>
      <c r="CD9" s="122">
        <v>1</v>
      </c>
      <c r="CF9" s="122">
        <v>1</v>
      </c>
      <c r="CG9" s="122"/>
      <c r="CH9" s="122">
        <v>1</v>
      </c>
      <c r="CI9" s="122"/>
      <c r="CJ9" s="122">
        <v>1</v>
      </c>
      <c r="CK9" s="122"/>
      <c r="CL9" s="122">
        <v>1</v>
      </c>
      <c r="CM9" s="122"/>
      <c r="CN9" s="122">
        <v>1</v>
      </c>
      <c r="CO9" s="122"/>
      <c r="CP9" s="122">
        <v>1</v>
      </c>
      <c r="CQ9" s="122"/>
      <c r="CR9" s="122">
        <v>1</v>
      </c>
      <c r="CS9" s="122"/>
      <c r="CT9" s="122">
        <v>1</v>
      </c>
      <c r="CU9" s="122"/>
      <c r="CV9" s="122">
        <v>1</v>
      </c>
      <c r="CW9" s="122"/>
      <c r="CX9" s="122">
        <v>1</v>
      </c>
      <c r="CY9" s="122"/>
      <c r="CZ9" s="122">
        <v>1</v>
      </c>
      <c r="DA9" s="122"/>
      <c r="DB9" s="122">
        <v>1</v>
      </c>
      <c r="DC9" s="122"/>
      <c r="DD9" s="122">
        <v>1</v>
      </c>
      <c r="DE9" s="122"/>
      <c r="DF9" s="122">
        <v>1</v>
      </c>
      <c r="DG9" s="122"/>
      <c r="DH9" s="122">
        <v>0</v>
      </c>
      <c r="DK9" s="14">
        <f>VLOOKUP(DL9,id!$A:$C,3,0)</f>
        <v>92</v>
      </c>
      <c r="DL9" s="14" t="str">
        <f t="shared" si="32"/>
        <v>PachulskiLeszek1967</v>
      </c>
      <c r="DM9" s="9" t="str">
        <f t="shared" si="33"/>
        <v>Pachulski</v>
      </c>
      <c r="DN9" s="9" t="str">
        <f t="shared" si="34"/>
        <v>Leszek</v>
      </c>
      <c r="DO9" s="9">
        <f t="shared" si="35"/>
        <v>0</v>
      </c>
      <c r="DP9" s="9">
        <f t="shared" si="36"/>
        <v>1967</v>
      </c>
      <c r="DQ9" s="9">
        <f t="shared" si="37"/>
        <v>45.751105981919601</v>
      </c>
      <c r="DR9" s="9"/>
      <c r="DS9" s="9">
        <f t="shared" si="38"/>
        <v>0.95464512406231961</v>
      </c>
      <c r="DT9" s="9">
        <v>1</v>
      </c>
      <c r="DU9" s="9">
        <f t="shared" si="39"/>
        <v>1</v>
      </c>
      <c r="DV9" s="9">
        <v>1</v>
      </c>
    </row>
    <row r="10" spans="1:126" ht="13.8">
      <c r="A10" s="157" t="s">
        <v>165</v>
      </c>
      <c r="B10" s="157" t="s">
        <v>34</v>
      </c>
      <c r="C10" s="158" t="s">
        <v>391</v>
      </c>
      <c r="D10" s="159" t="s">
        <v>3551</v>
      </c>
      <c r="E10" s="160">
        <f t="shared" si="0"/>
        <v>1</v>
      </c>
      <c r="F10" s="161" t="s">
        <v>3551</v>
      </c>
      <c r="G10" s="160">
        <f t="shared" si="1"/>
        <v>2</v>
      </c>
      <c r="H10" s="162" t="s">
        <v>3551</v>
      </c>
      <c r="I10" s="163">
        <f t="shared" si="2"/>
        <v>2</v>
      </c>
      <c r="J10" s="164" t="s">
        <v>3551</v>
      </c>
      <c r="K10" s="165">
        <f t="shared" si="3"/>
        <v>1</v>
      </c>
      <c r="L10" s="166" t="s">
        <v>3551</v>
      </c>
      <c r="M10" s="167">
        <f t="shared" si="4"/>
        <v>2</v>
      </c>
      <c r="N10" s="162" t="s">
        <v>3551</v>
      </c>
      <c r="O10" s="163">
        <f t="shared" si="5"/>
        <v>1</v>
      </c>
      <c r="P10" s="166" t="s">
        <v>3551</v>
      </c>
      <c r="Q10" s="167">
        <f t="shared" si="6"/>
        <v>2</v>
      </c>
      <c r="R10" s="162" t="s">
        <v>3551</v>
      </c>
      <c r="S10" s="163">
        <f t="shared" si="7"/>
        <v>2</v>
      </c>
      <c r="T10" s="162" t="s">
        <v>3551</v>
      </c>
      <c r="U10" s="163">
        <f t="shared" si="8"/>
        <v>1</v>
      </c>
      <c r="V10" s="162" t="s">
        <v>3551</v>
      </c>
      <c r="W10" s="163">
        <f t="shared" si="9"/>
        <v>2</v>
      </c>
      <c r="X10" s="162" t="s">
        <v>3551</v>
      </c>
      <c r="Y10" s="163">
        <f t="shared" si="10"/>
        <v>3</v>
      </c>
      <c r="Z10" s="162" t="s">
        <v>3551</v>
      </c>
      <c r="AA10" s="163">
        <f t="shared" si="11"/>
        <v>3</v>
      </c>
      <c r="AB10" s="160" t="s">
        <v>3551</v>
      </c>
      <c r="AC10" s="163">
        <f t="shared" si="12"/>
        <v>1</v>
      </c>
      <c r="AD10" s="160" t="s">
        <v>3551</v>
      </c>
      <c r="AE10" s="163">
        <f t="shared" si="13"/>
        <v>3</v>
      </c>
      <c r="AF10" s="160" t="s">
        <v>3551</v>
      </c>
      <c r="AG10" s="163">
        <f t="shared" si="14"/>
        <v>4</v>
      </c>
      <c r="AH10" s="160" t="s">
        <v>3551</v>
      </c>
      <c r="AI10" s="163">
        <f t="shared" si="15"/>
        <v>3</v>
      </c>
      <c r="AJ10" s="160" t="s">
        <v>3551</v>
      </c>
      <c r="AK10" s="163">
        <f t="shared" si="16"/>
        <v>4</v>
      </c>
      <c r="AL10" s="160" t="s">
        <v>3551</v>
      </c>
      <c r="AM10" s="163">
        <f t="shared" si="17"/>
        <v>4</v>
      </c>
      <c r="AN10" s="160" t="s">
        <v>3551</v>
      </c>
      <c r="AO10" s="163">
        <f t="shared" si="18"/>
        <v>4</v>
      </c>
      <c r="AP10" s="160" t="s">
        <v>3551</v>
      </c>
      <c r="AQ10" s="163">
        <f t="shared" si="19"/>
        <v>4</v>
      </c>
      <c r="AR10" s="160" t="s">
        <v>3551</v>
      </c>
      <c r="AS10" s="163">
        <f t="shared" si="20"/>
        <v>3</v>
      </c>
      <c r="AT10" s="160"/>
      <c r="AU10" s="163">
        <f>DF10*DE$4</f>
        <v>2</v>
      </c>
      <c r="AV10" s="160"/>
      <c r="AW10" s="163">
        <f>DH10*DG$4</f>
        <v>0</v>
      </c>
      <c r="AX10" s="166" t="s">
        <v>3551</v>
      </c>
      <c r="AY10" s="165">
        <f t="shared" si="21"/>
        <v>2</v>
      </c>
      <c r="AZ10" s="168">
        <f t="shared" si="22"/>
        <v>54</v>
      </c>
      <c r="BA10" s="169">
        <v>0.30093750000000002</v>
      </c>
      <c r="BB10" s="175"/>
      <c r="BC10" s="171">
        <f t="shared" si="23"/>
        <v>54</v>
      </c>
      <c r="BD10" s="172">
        <f>RANK(BC10,$BC$4:$BC$28,0)</f>
        <v>1</v>
      </c>
      <c r="BE10" s="172">
        <v>7</v>
      </c>
      <c r="BF10" s="118">
        <v>1968</v>
      </c>
      <c r="BG10" s="118"/>
      <c r="BH10" s="119">
        <v>0.33333333333333331</v>
      </c>
      <c r="BI10" s="119">
        <v>0.66497685185185185</v>
      </c>
      <c r="BJ10" s="119">
        <f t="shared" si="24"/>
        <v>0.33164351851851853</v>
      </c>
      <c r="BK10" s="120">
        <f t="shared" si="25"/>
        <v>477</v>
      </c>
      <c r="BL10" s="121">
        <v>3</v>
      </c>
      <c r="BP10" s="122">
        <v>1</v>
      </c>
      <c r="BQ10" s="122"/>
      <c r="BR10" s="122">
        <v>1</v>
      </c>
      <c r="BT10" s="122">
        <v>1</v>
      </c>
      <c r="BU10" s="122"/>
      <c r="BV10" s="122">
        <v>1</v>
      </c>
      <c r="BX10" s="122">
        <v>1</v>
      </c>
      <c r="BZ10" s="122">
        <v>1</v>
      </c>
      <c r="CB10" s="122">
        <v>1</v>
      </c>
      <c r="CD10" s="122">
        <v>1</v>
      </c>
      <c r="CF10" s="122">
        <v>1</v>
      </c>
      <c r="CG10" s="122"/>
      <c r="CH10" s="122">
        <v>1</v>
      </c>
      <c r="CI10" s="122"/>
      <c r="CJ10" s="122">
        <v>1</v>
      </c>
      <c r="CK10" s="122"/>
      <c r="CL10" s="122">
        <v>1</v>
      </c>
      <c r="CM10" s="122"/>
      <c r="CN10" s="122">
        <v>1</v>
      </c>
      <c r="CO10" s="122"/>
      <c r="CP10" s="122">
        <v>1</v>
      </c>
      <c r="CQ10" s="122"/>
      <c r="CR10" s="122">
        <v>1</v>
      </c>
      <c r="CS10" s="122"/>
      <c r="CT10" s="122">
        <v>1</v>
      </c>
      <c r="CU10" s="122"/>
      <c r="CV10" s="122">
        <v>1</v>
      </c>
      <c r="CW10" s="122"/>
      <c r="CX10" s="122">
        <v>1</v>
      </c>
      <c r="CY10" s="122"/>
      <c r="CZ10" s="122">
        <v>1</v>
      </c>
      <c r="DA10" s="122"/>
      <c r="DB10" s="122">
        <v>1</v>
      </c>
      <c r="DC10" s="122"/>
      <c r="DD10" s="122">
        <v>1</v>
      </c>
      <c r="DE10" s="122"/>
      <c r="DF10" s="122">
        <v>1</v>
      </c>
      <c r="DG10" s="122"/>
      <c r="DH10" s="122">
        <v>0</v>
      </c>
      <c r="DK10" s="14">
        <f>VLOOKUP(DL10,id!$A:$C,3,0)</f>
        <v>40</v>
      </c>
      <c r="DL10" s="14" t="str">
        <f t="shared" si="32"/>
        <v>PachulskiMarek1968</v>
      </c>
      <c r="DM10" s="9" t="str">
        <f t="shared" si="33"/>
        <v>Pachulski</v>
      </c>
      <c r="DN10" s="9" t="str">
        <f t="shared" si="34"/>
        <v>Marek</v>
      </c>
      <c r="DO10" s="9" t="str">
        <f t="shared" si="35"/>
        <v>GREY WOLF</v>
      </c>
      <c r="DP10" s="9">
        <f t="shared" si="36"/>
        <v>1968</v>
      </c>
      <c r="DQ10" s="9">
        <f t="shared" si="37"/>
        <v>45.740548440444599</v>
      </c>
      <c r="DR10" s="9"/>
      <c r="DS10" s="9">
        <f t="shared" si="38"/>
        <v>0.99976923964462905</v>
      </c>
      <c r="DT10" s="9">
        <v>1</v>
      </c>
      <c r="DU10" s="9">
        <f t="shared" si="39"/>
        <v>1</v>
      </c>
      <c r="DV10" s="9">
        <v>1</v>
      </c>
    </row>
    <row r="11" spans="1:126" ht="13.8">
      <c r="A11" s="157" t="s">
        <v>180</v>
      </c>
      <c r="B11" s="157" t="s">
        <v>141</v>
      </c>
      <c r="C11" s="176" t="s">
        <v>3553</v>
      </c>
      <c r="D11" s="159" t="s">
        <v>3551</v>
      </c>
      <c r="E11" s="160">
        <f t="shared" si="0"/>
        <v>1</v>
      </c>
      <c r="F11" s="161" t="s">
        <v>3551</v>
      </c>
      <c r="G11" s="160">
        <f t="shared" si="1"/>
        <v>2</v>
      </c>
      <c r="H11" s="162" t="s">
        <v>3551</v>
      </c>
      <c r="I11" s="163">
        <f t="shared" si="2"/>
        <v>2</v>
      </c>
      <c r="J11" s="164" t="s">
        <v>3551</v>
      </c>
      <c r="K11" s="165">
        <f t="shared" si="3"/>
        <v>1</v>
      </c>
      <c r="L11" s="166" t="s">
        <v>3551</v>
      </c>
      <c r="M11" s="167">
        <f t="shared" si="4"/>
        <v>2</v>
      </c>
      <c r="N11" s="162" t="s">
        <v>3551</v>
      </c>
      <c r="O11" s="163">
        <f t="shared" si="5"/>
        <v>1</v>
      </c>
      <c r="P11" s="166" t="s">
        <v>3551</v>
      </c>
      <c r="Q11" s="167">
        <f t="shared" si="6"/>
        <v>2</v>
      </c>
      <c r="R11" s="162" t="s">
        <v>3551</v>
      </c>
      <c r="S11" s="163">
        <f t="shared" si="7"/>
        <v>2</v>
      </c>
      <c r="T11" s="162" t="s">
        <v>3551</v>
      </c>
      <c r="U11" s="163">
        <f t="shared" si="8"/>
        <v>1</v>
      </c>
      <c r="V11" s="162" t="s">
        <v>3551</v>
      </c>
      <c r="W11" s="163">
        <f t="shared" si="9"/>
        <v>2</v>
      </c>
      <c r="X11" s="162" t="s">
        <v>3551</v>
      </c>
      <c r="Y11" s="163">
        <f t="shared" si="10"/>
        <v>3</v>
      </c>
      <c r="Z11" s="162" t="s">
        <v>3551</v>
      </c>
      <c r="AA11" s="163">
        <f t="shared" si="11"/>
        <v>3</v>
      </c>
      <c r="AB11" s="160" t="s">
        <v>3551</v>
      </c>
      <c r="AC11" s="163">
        <f t="shared" si="12"/>
        <v>1</v>
      </c>
      <c r="AD11" s="160" t="s">
        <v>3551</v>
      </c>
      <c r="AE11" s="163">
        <f t="shared" si="13"/>
        <v>3</v>
      </c>
      <c r="AF11" s="160" t="s">
        <v>3551</v>
      </c>
      <c r="AG11" s="163">
        <f t="shared" si="14"/>
        <v>4</v>
      </c>
      <c r="AH11" s="160" t="s">
        <v>3551</v>
      </c>
      <c r="AI11" s="163">
        <f t="shared" si="15"/>
        <v>3</v>
      </c>
      <c r="AJ11" s="160" t="s">
        <v>3551</v>
      </c>
      <c r="AK11" s="163">
        <f t="shared" si="16"/>
        <v>4</v>
      </c>
      <c r="AL11" s="160" t="s">
        <v>3551</v>
      </c>
      <c r="AM11" s="163">
        <f t="shared" si="17"/>
        <v>4</v>
      </c>
      <c r="AN11" s="160" t="s">
        <v>3551</v>
      </c>
      <c r="AO11" s="163">
        <f t="shared" si="18"/>
        <v>4</v>
      </c>
      <c r="AP11" s="160" t="s">
        <v>3551</v>
      </c>
      <c r="AQ11" s="163">
        <f t="shared" si="19"/>
        <v>4</v>
      </c>
      <c r="AR11" s="160" t="s">
        <v>3551</v>
      </c>
      <c r="AS11" s="163">
        <f t="shared" si="20"/>
        <v>3</v>
      </c>
      <c r="AT11" s="160"/>
      <c r="AU11" s="163"/>
      <c r="AV11" s="160"/>
      <c r="AW11" s="163"/>
      <c r="AX11" s="166" t="s">
        <v>3551</v>
      </c>
      <c r="AY11" s="165">
        <f t="shared" si="21"/>
        <v>2</v>
      </c>
      <c r="AZ11" s="168">
        <f t="shared" si="22"/>
        <v>54</v>
      </c>
      <c r="BA11" s="169">
        <v>0.32184027777777779</v>
      </c>
      <c r="BB11" s="175"/>
      <c r="BC11" s="171">
        <f t="shared" si="23"/>
        <v>54</v>
      </c>
      <c r="BD11" s="172"/>
      <c r="BE11" s="172">
        <v>8</v>
      </c>
      <c r="BF11" s="118">
        <v>1983</v>
      </c>
      <c r="BG11" s="118"/>
      <c r="BH11" s="119">
        <v>0.33333333333333331</v>
      </c>
      <c r="BI11" s="119">
        <v>0.58307870370370374</v>
      </c>
      <c r="BJ11" s="119">
        <f t="shared" si="24"/>
        <v>0.24974537037037042</v>
      </c>
      <c r="BK11" s="120">
        <f t="shared" si="25"/>
        <v>359</v>
      </c>
      <c r="BL11" s="121">
        <v>121</v>
      </c>
      <c r="BP11" s="122">
        <v>1</v>
      </c>
      <c r="BQ11" s="122"/>
      <c r="BR11" s="122">
        <v>1</v>
      </c>
      <c r="BT11" s="122">
        <v>1</v>
      </c>
      <c r="BU11" s="122"/>
      <c r="BV11" s="122">
        <v>1</v>
      </c>
      <c r="BX11" s="122">
        <v>1</v>
      </c>
      <c r="BZ11" s="122">
        <v>1</v>
      </c>
      <c r="CB11" s="122">
        <v>1</v>
      </c>
      <c r="CD11" s="122">
        <v>1</v>
      </c>
      <c r="CF11" s="122">
        <v>1</v>
      </c>
      <c r="CG11" s="122"/>
      <c r="CH11" s="122">
        <v>1</v>
      </c>
      <c r="CI11" s="122"/>
      <c r="CJ11" s="122">
        <v>1</v>
      </c>
      <c r="CK11" s="122"/>
      <c r="CL11" s="122">
        <v>1</v>
      </c>
      <c r="CM11" s="122"/>
      <c r="CN11" s="122">
        <v>1</v>
      </c>
      <c r="CO11" s="122"/>
      <c r="CP11" s="122">
        <v>1</v>
      </c>
      <c r="CQ11" s="122"/>
      <c r="CR11" s="122">
        <v>1</v>
      </c>
      <c r="CS11" s="122"/>
      <c r="CT11" s="122">
        <v>1</v>
      </c>
      <c r="CU11" s="122"/>
      <c r="CV11" s="122">
        <v>1</v>
      </c>
      <c r="CW11" s="122"/>
      <c r="CX11" s="122">
        <v>1</v>
      </c>
      <c r="CY11" s="122"/>
      <c r="CZ11" s="122">
        <v>1</v>
      </c>
      <c r="DA11" s="122"/>
      <c r="DB11" s="122">
        <v>1</v>
      </c>
      <c r="DC11" s="122"/>
      <c r="DD11" s="122">
        <v>1</v>
      </c>
      <c r="DE11" s="122"/>
      <c r="DF11" s="122">
        <v>1</v>
      </c>
      <c r="DG11" s="122"/>
      <c r="DH11" s="122">
        <v>0</v>
      </c>
      <c r="DI11" s="88"/>
      <c r="DK11" s="14">
        <f>VLOOKUP(DL11,id!$A:$C,3,0)</f>
        <v>93</v>
      </c>
      <c r="DL11" s="14" t="str">
        <f t="shared" si="32"/>
        <v>SzumańskiJakub1983</v>
      </c>
      <c r="DM11" s="9" t="str">
        <f t="shared" si="33"/>
        <v>Szumański</v>
      </c>
      <c r="DN11" s="9" t="str">
        <f t="shared" si="34"/>
        <v>Jakub</v>
      </c>
      <c r="DO11" s="9" t="str">
        <f t="shared" si="35"/>
        <v>@</v>
      </c>
      <c r="DP11" s="9">
        <f t="shared" si="36"/>
        <v>1983</v>
      </c>
      <c r="DQ11" s="9">
        <f t="shared" si="37"/>
        <v>42.769806163915561</v>
      </c>
      <c r="DR11" s="9"/>
      <c r="DS11" s="9">
        <f t="shared" si="38"/>
        <v>0.93505232495414825</v>
      </c>
      <c r="DT11" s="9">
        <v>1</v>
      </c>
      <c r="DU11" s="9">
        <f t="shared" si="39"/>
        <v>1</v>
      </c>
      <c r="DV11" s="9">
        <v>1</v>
      </c>
    </row>
    <row r="12" spans="1:126" ht="13.8">
      <c r="A12" s="157" t="s">
        <v>1530</v>
      </c>
      <c r="B12" s="157" t="s">
        <v>26</v>
      </c>
      <c r="C12" s="158" t="s">
        <v>1529</v>
      </c>
      <c r="D12" s="159" t="s">
        <v>3551</v>
      </c>
      <c r="E12" s="160">
        <f>BP13*BO$4</f>
        <v>1</v>
      </c>
      <c r="F12" s="161" t="s">
        <v>3551</v>
      </c>
      <c r="G12" s="160">
        <f>BR13*BQ$4</f>
        <v>2</v>
      </c>
      <c r="H12" s="162" t="s">
        <v>3551</v>
      </c>
      <c r="I12" s="163">
        <f>BT13*BS$4</f>
        <v>2</v>
      </c>
      <c r="J12" s="164" t="s">
        <v>3551</v>
      </c>
      <c r="K12" s="165">
        <f>BV13*BU$4</f>
        <v>1</v>
      </c>
      <c r="L12" s="166" t="s">
        <v>3551</v>
      </c>
      <c r="M12" s="167">
        <f>BX13*BW$4</f>
        <v>2</v>
      </c>
      <c r="N12" s="162" t="s">
        <v>3551</v>
      </c>
      <c r="O12" s="163">
        <f>BZ13*BY$4</f>
        <v>1</v>
      </c>
      <c r="P12" s="166" t="s">
        <v>3551</v>
      </c>
      <c r="Q12" s="167">
        <f>CB13*CA$4</f>
        <v>2</v>
      </c>
      <c r="R12" s="162" t="s">
        <v>3551</v>
      </c>
      <c r="S12" s="163">
        <f>CD13*CC$4</f>
        <v>2</v>
      </c>
      <c r="T12" s="162" t="s">
        <v>3551</v>
      </c>
      <c r="U12" s="163">
        <f>CF13*CE$4</f>
        <v>1</v>
      </c>
      <c r="V12" s="162" t="s">
        <v>3551</v>
      </c>
      <c r="W12" s="163">
        <f>CH13*CG$4</f>
        <v>2</v>
      </c>
      <c r="X12" s="162" t="s">
        <v>3551</v>
      </c>
      <c r="Y12" s="163">
        <f>CJ13*CI$4</f>
        <v>3</v>
      </c>
      <c r="Z12" s="162" t="s">
        <v>3551</v>
      </c>
      <c r="AA12" s="163">
        <f>CL13*CK$4</f>
        <v>3</v>
      </c>
      <c r="AB12" s="160" t="s">
        <v>3551</v>
      </c>
      <c r="AC12" s="163">
        <f>CN13*CM$4</f>
        <v>1</v>
      </c>
      <c r="AD12" s="160" t="s">
        <v>3551</v>
      </c>
      <c r="AE12" s="163">
        <f>CP13*CO$4</f>
        <v>3</v>
      </c>
      <c r="AF12" s="160" t="s">
        <v>3551</v>
      </c>
      <c r="AG12" s="163">
        <f>CR13*CQ$4</f>
        <v>4</v>
      </c>
      <c r="AH12" s="160" t="s">
        <v>3551</v>
      </c>
      <c r="AI12" s="163">
        <f>CT13*CS$4</f>
        <v>3</v>
      </c>
      <c r="AJ12" s="160" t="s">
        <v>3551</v>
      </c>
      <c r="AK12" s="163">
        <f>CV13*CU$4</f>
        <v>4</v>
      </c>
      <c r="AL12" s="160" t="s">
        <v>3551</v>
      </c>
      <c r="AM12" s="163">
        <f>CX13*CW$4</f>
        <v>4</v>
      </c>
      <c r="AN12" s="160" t="s">
        <v>3551</v>
      </c>
      <c r="AO12" s="163">
        <f>CZ13*CY$4</f>
        <v>4</v>
      </c>
      <c r="AP12" s="160" t="s">
        <v>3551</v>
      </c>
      <c r="AQ12" s="163">
        <f>DB13*DA$4</f>
        <v>4</v>
      </c>
      <c r="AR12" s="160" t="s">
        <v>3551</v>
      </c>
      <c r="AS12" s="163">
        <f>DD13*DC$4</f>
        <v>3</v>
      </c>
      <c r="AT12" s="160"/>
      <c r="AU12" s="163">
        <f>DF13*DE$4</f>
        <v>2</v>
      </c>
      <c r="AV12" s="160"/>
      <c r="AW12" s="163">
        <f>DH13*DG$4</f>
        <v>0</v>
      </c>
      <c r="AX12" s="166" t="s">
        <v>3551</v>
      </c>
      <c r="AY12" s="165">
        <f>DF13*DE$4</f>
        <v>2</v>
      </c>
      <c r="AZ12" s="168">
        <f t="shared" si="22"/>
        <v>54</v>
      </c>
      <c r="BA12" s="169">
        <v>0.32828703703703704</v>
      </c>
      <c r="BB12" s="170"/>
      <c r="BC12" s="171">
        <f t="shared" si="23"/>
        <v>54</v>
      </c>
      <c r="BD12" s="172">
        <f>RANK(BC12,$BC$4:$BC$28,0)</f>
        <v>1</v>
      </c>
      <c r="BE12" s="172">
        <v>9</v>
      </c>
      <c r="BF12" s="118">
        <v>1966</v>
      </c>
      <c r="BG12" s="118"/>
      <c r="BH12" s="119"/>
      <c r="BI12" s="119"/>
      <c r="BJ12" s="119"/>
      <c r="BK12" s="120"/>
      <c r="BL12" s="121"/>
      <c r="BP12" s="122"/>
      <c r="BQ12" s="122"/>
      <c r="BR12" s="122"/>
      <c r="BT12" s="122"/>
      <c r="BU12" s="122"/>
      <c r="BV12" s="122"/>
      <c r="BX12" s="122"/>
      <c r="BZ12" s="122"/>
      <c r="CB12" s="122"/>
      <c r="CD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88"/>
      <c r="DK12" s="14">
        <f>VLOOKUP(DL12,id!$A:$C,3,0)</f>
        <v>94</v>
      </c>
      <c r="DL12" s="14" t="str">
        <f t="shared" si="32"/>
        <v>BuchajewiczAndrzej1966</v>
      </c>
      <c r="DM12" s="9" t="str">
        <f t="shared" si="33"/>
        <v>Buchajewicz</v>
      </c>
      <c r="DN12" s="9" t="str">
        <f t="shared" si="34"/>
        <v>Andrzej</v>
      </c>
      <c r="DO12" s="9" t="str">
        <f t="shared" si="35"/>
        <v>MCkwadrat</v>
      </c>
      <c r="DP12" s="9">
        <f t="shared" si="36"/>
        <v>1966</v>
      </c>
      <c r="DQ12" s="9">
        <f t="shared" si="37"/>
        <v>41.929911154985192</v>
      </c>
      <c r="DR12" s="9"/>
      <c r="DS12" s="9">
        <f t="shared" si="38"/>
        <v>0.98036243125088141</v>
      </c>
      <c r="DT12" s="9">
        <v>1</v>
      </c>
      <c r="DU12" s="9">
        <f t="shared" si="39"/>
        <v>1</v>
      </c>
      <c r="DV12" s="9">
        <v>1</v>
      </c>
    </row>
    <row r="13" spans="1:126" ht="13.8">
      <c r="A13" s="157" t="s">
        <v>393</v>
      </c>
      <c r="B13" s="157" t="s">
        <v>49</v>
      </c>
      <c r="C13" s="158"/>
      <c r="D13" s="159" t="s">
        <v>3551</v>
      </c>
      <c r="E13" s="160" t="e">
        <f>#REF!*BO$4</f>
        <v>#REF!</v>
      </c>
      <c r="F13" s="161"/>
      <c r="G13" s="160" t="e">
        <f>#REF!*BQ$4</f>
        <v>#REF!</v>
      </c>
      <c r="H13" s="162" t="s">
        <v>3551</v>
      </c>
      <c r="I13" s="163" t="e">
        <f>#REF!*BS$4</f>
        <v>#REF!</v>
      </c>
      <c r="J13" s="164" t="s">
        <v>3551</v>
      </c>
      <c r="K13" s="165" t="e">
        <f>#REF!*BU$4</f>
        <v>#REF!</v>
      </c>
      <c r="L13" s="166" t="s">
        <v>3551</v>
      </c>
      <c r="M13" s="167" t="e">
        <f>#REF!*BW$4</f>
        <v>#REF!</v>
      </c>
      <c r="N13" s="162" t="s">
        <v>3551</v>
      </c>
      <c r="O13" s="163" t="e">
        <f>#REF!*BY$4</f>
        <v>#REF!</v>
      </c>
      <c r="P13" s="166" t="s">
        <v>3551</v>
      </c>
      <c r="Q13" s="167" t="e">
        <f>#REF!*CA$4</f>
        <v>#REF!</v>
      </c>
      <c r="R13" s="162" t="s">
        <v>3551</v>
      </c>
      <c r="S13" s="163" t="e">
        <f>#REF!*CC$4</f>
        <v>#REF!</v>
      </c>
      <c r="T13" s="162" t="s">
        <v>3551</v>
      </c>
      <c r="U13" s="163" t="e">
        <f>#REF!*CE$4</f>
        <v>#REF!</v>
      </c>
      <c r="V13" s="162" t="s">
        <v>3551</v>
      </c>
      <c r="W13" s="163" t="e">
        <f>#REF!*CG$4</f>
        <v>#REF!</v>
      </c>
      <c r="X13" s="162" t="s">
        <v>3551</v>
      </c>
      <c r="Y13" s="163" t="e">
        <f>#REF!*CI$4</f>
        <v>#REF!</v>
      </c>
      <c r="Z13" s="162" t="s">
        <v>3551</v>
      </c>
      <c r="AA13" s="163" t="e">
        <f>#REF!*CK$4</f>
        <v>#REF!</v>
      </c>
      <c r="AB13" s="160" t="s">
        <v>3551</v>
      </c>
      <c r="AC13" s="163" t="e">
        <f>#REF!*CM$4</f>
        <v>#REF!</v>
      </c>
      <c r="AD13" s="160" t="s">
        <v>3551</v>
      </c>
      <c r="AE13" s="163" t="e">
        <f>#REF!*CO$4</f>
        <v>#REF!</v>
      </c>
      <c r="AF13" s="160" t="s">
        <v>3551</v>
      </c>
      <c r="AG13" s="163" t="e">
        <f>#REF!*CQ$4</f>
        <v>#REF!</v>
      </c>
      <c r="AH13" s="160" t="s">
        <v>3551</v>
      </c>
      <c r="AI13" s="163" t="e">
        <f>#REF!*CS$4</f>
        <v>#REF!</v>
      </c>
      <c r="AJ13" s="160" t="s">
        <v>3551</v>
      </c>
      <c r="AK13" s="163" t="e">
        <f>#REF!*CU$4</f>
        <v>#REF!</v>
      </c>
      <c r="AL13" s="160" t="s">
        <v>3551</v>
      </c>
      <c r="AM13" s="163" t="e">
        <f>#REF!*CW$4</f>
        <v>#REF!</v>
      </c>
      <c r="AN13" s="160" t="s">
        <v>3551</v>
      </c>
      <c r="AO13" s="163" t="e">
        <f>#REF!*CY$4</f>
        <v>#REF!</v>
      </c>
      <c r="AP13" s="160" t="s">
        <v>3551</v>
      </c>
      <c r="AQ13" s="163" t="e">
        <f>#REF!*DA$4</f>
        <v>#REF!</v>
      </c>
      <c r="AR13" s="160" t="s">
        <v>3551</v>
      </c>
      <c r="AS13" s="163" t="e">
        <f>#REF!*DC$4</f>
        <v>#REF!</v>
      </c>
      <c r="AT13" s="160" t="s">
        <v>3551</v>
      </c>
      <c r="AU13" s="163" t="e">
        <f>#REF!*DE$4</f>
        <v>#REF!</v>
      </c>
      <c r="AV13" s="160" t="s">
        <v>3551</v>
      </c>
      <c r="AW13" s="163" t="e">
        <f>#REF!*DG$4</f>
        <v>#REF!</v>
      </c>
      <c r="AX13" s="166" t="s">
        <v>3551</v>
      </c>
      <c r="AY13" s="165" t="e">
        <f>#REF!*DE$4</f>
        <v>#REF!</v>
      </c>
      <c r="AZ13" s="168" t="e">
        <f t="shared" si="22"/>
        <v>#REF!</v>
      </c>
      <c r="BA13" s="169">
        <v>0.32355324074074071</v>
      </c>
      <c r="BB13" s="177"/>
      <c r="BC13" s="171">
        <v>52</v>
      </c>
      <c r="BD13" s="172">
        <f>RANK(BC13,$BC$4:$BC$28,0)</f>
        <v>10</v>
      </c>
      <c r="BE13" s="172">
        <v>10</v>
      </c>
      <c r="BF13" s="118">
        <v>1974</v>
      </c>
      <c r="BG13" s="118"/>
      <c r="BH13" s="119">
        <v>0.33333333333333331</v>
      </c>
      <c r="BI13" s="119">
        <v>0.66162037037037036</v>
      </c>
      <c r="BJ13" s="119">
        <f t="shared" ref="BJ13:BJ28" si="40">BI13-BH13</f>
        <v>0.32828703703703704</v>
      </c>
      <c r="BK13" s="120">
        <f t="shared" ref="BK13:BK28" si="41">HOUR(BJ13)*60+MINUTE(BJ13)</f>
        <v>472</v>
      </c>
      <c r="BL13" s="121">
        <v>8</v>
      </c>
      <c r="BP13" s="122">
        <v>1</v>
      </c>
      <c r="BQ13" s="122"/>
      <c r="BR13" s="122">
        <v>1</v>
      </c>
      <c r="BT13" s="122">
        <v>1</v>
      </c>
      <c r="BU13" s="122"/>
      <c r="BV13" s="122">
        <v>1</v>
      </c>
      <c r="BX13" s="122">
        <v>1</v>
      </c>
      <c r="BZ13" s="122">
        <v>1</v>
      </c>
      <c r="CB13" s="122">
        <v>1</v>
      </c>
      <c r="CD13" s="122">
        <v>1</v>
      </c>
      <c r="CF13" s="122">
        <v>1</v>
      </c>
      <c r="CG13" s="122"/>
      <c r="CH13" s="122">
        <v>1</v>
      </c>
      <c r="CI13" s="122"/>
      <c r="CJ13" s="122">
        <v>1</v>
      </c>
      <c r="CK13" s="122"/>
      <c r="CL13" s="122">
        <v>1</v>
      </c>
      <c r="CM13" s="122"/>
      <c r="CN13" s="122">
        <v>1</v>
      </c>
      <c r="CO13" s="122"/>
      <c r="CP13" s="122">
        <v>1</v>
      </c>
      <c r="CQ13" s="122"/>
      <c r="CR13" s="122">
        <v>1</v>
      </c>
      <c r="CS13" s="122"/>
      <c r="CT13" s="122">
        <v>1</v>
      </c>
      <c r="CU13" s="122"/>
      <c r="CV13" s="122">
        <v>1</v>
      </c>
      <c r="CW13" s="122"/>
      <c r="CX13" s="122">
        <v>1</v>
      </c>
      <c r="CY13" s="122"/>
      <c r="CZ13" s="122">
        <v>1</v>
      </c>
      <c r="DA13" s="122"/>
      <c r="DB13" s="122">
        <v>1</v>
      </c>
      <c r="DC13" s="122"/>
      <c r="DD13" s="122">
        <v>1</v>
      </c>
      <c r="DE13" s="122"/>
      <c r="DF13" s="122">
        <v>1</v>
      </c>
      <c r="DG13" s="122"/>
      <c r="DH13" s="122">
        <v>0</v>
      </c>
      <c r="DK13" s="14">
        <f>VLOOKUP(DL13,id!$A:$C,3,0)</f>
        <v>95</v>
      </c>
      <c r="DL13" s="14" t="str">
        <f t="shared" si="32"/>
        <v>PotockiRobert1974</v>
      </c>
      <c r="DM13" s="9" t="str">
        <f t="shared" si="33"/>
        <v>Potocki</v>
      </c>
      <c r="DN13" s="9" t="str">
        <f t="shared" si="34"/>
        <v>Robert</v>
      </c>
      <c r="DO13" s="9">
        <f t="shared" si="35"/>
        <v>0</v>
      </c>
      <c r="DP13" s="9">
        <f t="shared" si="36"/>
        <v>1974</v>
      </c>
      <c r="DQ13" s="9">
        <f t="shared" si="37"/>
        <v>40.376951482578328</v>
      </c>
      <c r="DR13" s="9"/>
      <c r="DS13" s="9">
        <f t="shared" si="38"/>
        <v>1.014630656412091</v>
      </c>
      <c r="DT13" s="9">
        <v>1</v>
      </c>
      <c r="DU13" s="9">
        <f t="shared" si="39"/>
        <v>0.96296296296296291</v>
      </c>
      <c r="DV13" s="9">
        <v>1</v>
      </c>
    </row>
    <row r="14" spans="1:126" ht="13.8">
      <c r="A14" s="157" t="s">
        <v>393</v>
      </c>
      <c r="B14" s="157" t="s">
        <v>392</v>
      </c>
      <c r="C14" s="158" t="s">
        <v>391</v>
      </c>
      <c r="D14" s="159" t="s">
        <v>3551</v>
      </c>
      <c r="E14" s="160">
        <f t="shared" ref="E14:E28" si="42">BP14*BO$4</f>
        <v>1</v>
      </c>
      <c r="F14" s="161"/>
      <c r="G14" s="160">
        <f t="shared" ref="G14:G28" si="43">BR14*BQ$4</f>
        <v>0</v>
      </c>
      <c r="H14" s="162" t="s">
        <v>3551</v>
      </c>
      <c r="I14" s="163">
        <f t="shared" ref="I14:I28" si="44">BT14*BS$4</f>
        <v>2</v>
      </c>
      <c r="J14" s="164" t="s">
        <v>3551</v>
      </c>
      <c r="K14" s="165">
        <f t="shared" ref="K14:K28" si="45">BV14*BU$4</f>
        <v>1</v>
      </c>
      <c r="L14" s="166" t="s">
        <v>3551</v>
      </c>
      <c r="M14" s="167">
        <f t="shared" ref="M14:M28" si="46">BX14*BW$4</f>
        <v>2</v>
      </c>
      <c r="N14" s="162" t="s">
        <v>3551</v>
      </c>
      <c r="O14" s="163">
        <f t="shared" ref="O14:O28" si="47">BZ14*BY$4</f>
        <v>1</v>
      </c>
      <c r="P14" s="166" t="s">
        <v>3551</v>
      </c>
      <c r="Q14" s="167">
        <f t="shared" ref="Q14:Q28" si="48">CB14*CA$4</f>
        <v>2</v>
      </c>
      <c r="R14" s="162" t="s">
        <v>3551</v>
      </c>
      <c r="S14" s="163">
        <f t="shared" ref="S14:S28" si="49">CD14*CC$4</f>
        <v>2</v>
      </c>
      <c r="T14" s="162" t="s">
        <v>3551</v>
      </c>
      <c r="U14" s="163">
        <f t="shared" ref="U14:U28" si="50">CF14*CE$4</f>
        <v>1</v>
      </c>
      <c r="V14" s="162"/>
      <c r="W14" s="163">
        <f t="shared" ref="W14:W28" si="51">CH14*CG$4</f>
        <v>0</v>
      </c>
      <c r="X14" s="162" t="s">
        <v>3551</v>
      </c>
      <c r="Y14" s="163">
        <f t="shared" ref="Y14:Y28" si="52">CJ14*CI$4</f>
        <v>3</v>
      </c>
      <c r="Z14" s="162" t="s">
        <v>3551</v>
      </c>
      <c r="AA14" s="163">
        <f t="shared" ref="AA14:AA28" si="53">CL14*CK$4</f>
        <v>3</v>
      </c>
      <c r="AB14" s="160" t="s">
        <v>3551</v>
      </c>
      <c r="AC14" s="163">
        <f t="shared" ref="AC14:AC28" si="54">CN14*CM$4</f>
        <v>1</v>
      </c>
      <c r="AD14" s="160" t="s">
        <v>3551</v>
      </c>
      <c r="AE14" s="163">
        <f t="shared" ref="AE14:AE28" si="55">CP14*CO$4</f>
        <v>3</v>
      </c>
      <c r="AF14" s="160" t="s">
        <v>3551</v>
      </c>
      <c r="AG14" s="163">
        <f t="shared" ref="AG14:AG28" si="56">CR14*CQ$4</f>
        <v>4</v>
      </c>
      <c r="AH14" s="160" t="s">
        <v>3551</v>
      </c>
      <c r="AI14" s="163">
        <f t="shared" ref="AI14:AI28" si="57">CT14*CS$4</f>
        <v>3</v>
      </c>
      <c r="AJ14" s="160" t="s">
        <v>3551</v>
      </c>
      <c r="AK14" s="163">
        <f t="shared" ref="AK14:AK28" si="58">CV14*CU$4</f>
        <v>4</v>
      </c>
      <c r="AL14" s="160" t="s">
        <v>3551</v>
      </c>
      <c r="AM14" s="163">
        <f t="shared" ref="AM14:AM28" si="59">CX14*CW$4</f>
        <v>4</v>
      </c>
      <c r="AN14" s="160" t="s">
        <v>3551</v>
      </c>
      <c r="AO14" s="163">
        <f t="shared" ref="AO14:AO28" si="60">CZ14*CY$4</f>
        <v>4</v>
      </c>
      <c r="AP14" s="160" t="s">
        <v>3551</v>
      </c>
      <c r="AQ14" s="163">
        <f t="shared" ref="AQ14:AQ28" si="61">DB14*DA$4</f>
        <v>4</v>
      </c>
      <c r="AR14" s="160" t="s">
        <v>3551</v>
      </c>
      <c r="AS14" s="163">
        <f t="shared" ref="AS14:AS28" si="62">DD14*DC$4</f>
        <v>3</v>
      </c>
      <c r="AT14" s="160"/>
      <c r="AU14" s="163"/>
      <c r="AV14" s="160"/>
      <c r="AW14" s="163"/>
      <c r="AX14" s="166" t="s">
        <v>3551</v>
      </c>
      <c r="AY14" s="165">
        <f t="shared" ref="AY14:AY28" si="63">DF14*DE$4</f>
        <v>2</v>
      </c>
      <c r="AZ14" s="168">
        <f t="shared" si="22"/>
        <v>50</v>
      </c>
      <c r="BA14" s="169">
        <v>0.32223379629629628</v>
      </c>
      <c r="BB14" s="175"/>
      <c r="BC14" s="171">
        <f t="shared" si="23"/>
        <v>50</v>
      </c>
      <c r="BD14" s="172"/>
      <c r="BE14" s="172">
        <v>11</v>
      </c>
      <c r="BF14" s="118">
        <v>1969</v>
      </c>
      <c r="BG14" s="118"/>
      <c r="BH14" s="119">
        <v>0.33333333333333331</v>
      </c>
      <c r="BI14" s="119">
        <v>0.66555555555555557</v>
      </c>
      <c r="BJ14" s="119">
        <f t="shared" si="40"/>
        <v>0.33222222222222225</v>
      </c>
      <c r="BK14" s="120">
        <f t="shared" si="41"/>
        <v>478</v>
      </c>
      <c r="BL14" s="121">
        <v>2</v>
      </c>
      <c r="BP14" s="122">
        <v>1</v>
      </c>
      <c r="BQ14" s="122"/>
      <c r="BR14" s="122">
        <v>0</v>
      </c>
      <c r="BT14" s="122">
        <v>1</v>
      </c>
      <c r="BU14" s="122"/>
      <c r="BV14" s="122">
        <v>1</v>
      </c>
      <c r="BX14" s="122">
        <v>1</v>
      </c>
      <c r="BZ14" s="122">
        <v>1</v>
      </c>
      <c r="CB14" s="122">
        <v>1</v>
      </c>
      <c r="CD14" s="122">
        <v>1</v>
      </c>
      <c r="CF14" s="122">
        <v>1</v>
      </c>
      <c r="CG14" s="122"/>
      <c r="CH14" s="122">
        <v>0</v>
      </c>
      <c r="CI14" s="122"/>
      <c r="CJ14" s="122">
        <v>1</v>
      </c>
      <c r="CK14" s="122"/>
      <c r="CL14" s="122">
        <v>1</v>
      </c>
      <c r="CM14" s="122"/>
      <c r="CN14" s="122">
        <v>1</v>
      </c>
      <c r="CO14" s="122"/>
      <c r="CP14" s="122">
        <v>1</v>
      </c>
      <c r="CQ14" s="122"/>
      <c r="CR14" s="122">
        <v>1</v>
      </c>
      <c r="CS14" s="122"/>
      <c r="CT14" s="122">
        <v>1</v>
      </c>
      <c r="CU14" s="122"/>
      <c r="CV14" s="122">
        <v>1</v>
      </c>
      <c r="CW14" s="122"/>
      <c r="CX14" s="122">
        <v>1</v>
      </c>
      <c r="CY14" s="122"/>
      <c r="CZ14" s="122">
        <v>1</v>
      </c>
      <c r="DA14" s="122"/>
      <c r="DB14" s="122">
        <v>1</v>
      </c>
      <c r="DC14" s="122"/>
      <c r="DD14" s="122">
        <v>1</v>
      </c>
      <c r="DE14" s="122"/>
      <c r="DF14" s="122">
        <v>1</v>
      </c>
      <c r="DG14" s="122"/>
      <c r="DH14" s="122">
        <v>0</v>
      </c>
      <c r="DK14" s="14">
        <f>VLOOKUP(DL14,id!$A:$C,3,0)</f>
        <v>96</v>
      </c>
      <c r="DL14" s="14" t="str">
        <f t="shared" si="32"/>
        <v>PotockiMirosław1969</v>
      </c>
      <c r="DM14" s="9" t="str">
        <f t="shared" si="33"/>
        <v>Potocki</v>
      </c>
      <c r="DN14" s="9" t="str">
        <f t="shared" si="34"/>
        <v>Mirosław</v>
      </c>
      <c r="DO14" s="9" t="str">
        <f t="shared" si="35"/>
        <v>GREY WOLF</v>
      </c>
      <c r="DP14" s="9">
        <f t="shared" si="36"/>
        <v>1969</v>
      </c>
      <c r="DQ14" s="9">
        <f t="shared" si="37"/>
        <v>38.823991810171471</v>
      </c>
      <c r="DR14" s="9"/>
      <c r="DS14" s="9">
        <f t="shared" si="38"/>
        <v>1.0040946805071655</v>
      </c>
      <c r="DT14" s="9">
        <v>1</v>
      </c>
      <c r="DU14" s="9">
        <f t="shared" si="39"/>
        <v>0.96153846153846156</v>
      </c>
      <c r="DV14" s="9">
        <v>1</v>
      </c>
    </row>
    <row r="15" spans="1:126" ht="13.8">
      <c r="A15" s="157" t="s">
        <v>432</v>
      </c>
      <c r="B15" s="157" t="s">
        <v>431</v>
      </c>
      <c r="C15" s="158" t="s">
        <v>1381</v>
      </c>
      <c r="D15" s="159" t="s">
        <v>3551</v>
      </c>
      <c r="E15" s="160">
        <f t="shared" si="42"/>
        <v>1</v>
      </c>
      <c r="F15" s="161"/>
      <c r="G15" s="160">
        <f t="shared" si="43"/>
        <v>0</v>
      </c>
      <c r="H15" s="162" t="s">
        <v>3551</v>
      </c>
      <c r="I15" s="163">
        <f t="shared" si="44"/>
        <v>2</v>
      </c>
      <c r="J15" s="164" t="s">
        <v>3551</v>
      </c>
      <c r="K15" s="165">
        <f t="shared" si="45"/>
        <v>1</v>
      </c>
      <c r="L15" s="166" t="s">
        <v>3551</v>
      </c>
      <c r="M15" s="167">
        <f t="shared" si="46"/>
        <v>2</v>
      </c>
      <c r="N15" s="162" t="s">
        <v>3551</v>
      </c>
      <c r="O15" s="163">
        <f t="shared" si="47"/>
        <v>1</v>
      </c>
      <c r="P15" s="166" t="s">
        <v>3551</v>
      </c>
      <c r="Q15" s="167">
        <f t="shared" si="48"/>
        <v>2</v>
      </c>
      <c r="R15" s="162" t="s">
        <v>3551</v>
      </c>
      <c r="S15" s="163">
        <f t="shared" si="49"/>
        <v>2</v>
      </c>
      <c r="T15" s="162" t="s">
        <v>3551</v>
      </c>
      <c r="U15" s="163">
        <f t="shared" si="50"/>
        <v>1</v>
      </c>
      <c r="V15" s="162"/>
      <c r="W15" s="163">
        <f t="shared" si="51"/>
        <v>0</v>
      </c>
      <c r="X15" s="162" t="s">
        <v>3551</v>
      </c>
      <c r="Y15" s="163">
        <f t="shared" si="52"/>
        <v>3</v>
      </c>
      <c r="Z15" s="162" t="s">
        <v>3551</v>
      </c>
      <c r="AA15" s="163">
        <f t="shared" si="53"/>
        <v>3</v>
      </c>
      <c r="AB15" s="160" t="s">
        <v>3551</v>
      </c>
      <c r="AC15" s="163">
        <f t="shared" si="54"/>
        <v>1</v>
      </c>
      <c r="AD15" s="160" t="s">
        <v>3551</v>
      </c>
      <c r="AE15" s="163">
        <f t="shared" si="55"/>
        <v>3</v>
      </c>
      <c r="AF15" s="160" t="s">
        <v>3551</v>
      </c>
      <c r="AG15" s="163">
        <f t="shared" si="56"/>
        <v>4</v>
      </c>
      <c r="AH15" s="160" t="s">
        <v>3551</v>
      </c>
      <c r="AI15" s="163">
        <f t="shared" si="57"/>
        <v>3</v>
      </c>
      <c r="AJ15" s="160" t="s">
        <v>3551</v>
      </c>
      <c r="AK15" s="163">
        <f t="shared" si="58"/>
        <v>4</v>
      </c>
      <c r="AL15" s="160" t="s">
        <v>3551</v>
      </c>
      <c r="AM15" s="163">
        <f t="shared" si="59"/>
        <v>4</v>
      </c>
      <c r="AN15" s="160" t="s">
        <v>3551</v>
      </c>
      <c r="AO15" s="163">
        <f t="shared" si="60"/>
        <v>4</v>
      </c>
      <c r="AP15" s="160" t="s">
        <v>3551</v>
      </c>
      <c r="AQ15" s="163">
        <f t="shared" si="61"/>
        <v>4</v>
      </c>
      <c r="AR15" s="160" t="s">
        <v>3551</v>
      </c>
      <c r="AS15" s="163">
        <f t="shared" si="62"/>
        <v>3</v>
      </c>
      <c r="AT15" s="160"/>
      <c r="AU15" s="163">
        <f>DF15*DE$4</f>
        <v>2</v>
      </c>
      <c r="AV15" s="160" t="s">
        <v>3551</v>
      </c>
      <c r="AW15" s="163">
        <f>DH15*DG$4</f>
        <v>0</v>
      </c>
      <c r="AX15" s="166" t="s">
        <v>3551</v>
      </c>
      <c r="AY15" s="165">
        <f t="shared" si="63"/>
        <v>2</v>
      </c>
      <c r="AZ15" s="168">
        <f t="shared" si="22"/>
        <v>50</v>
      </c>
      <c r="BA15" s="169">
        <v>0.32296296296296295</v>
      </c>
      <c r="BB15" s="170"/>
      <c r="BC15" s="171">
        <f t="shared" si="23"/>
        <v>50</v>
      </c>
      <c r="BD15" s="172">
        <f>RANK(BC15,$BC$4:$BC$28,0)</f>
        <v>11</v>
      </c>
      <c r="BE15" s="172">
        <v>12</v>
      </c>
      <c r="BF15" s="118">
        <v>1978</v>
      </c>
      <c r="BG15" s="118"/>
      <c r="BH15" s="119">
        <v>0.33333333333333331</v>
      </c>
      <c r="BI15" s="119">
        <v>0.66497685185185185</v>
      </c>
      <c r="BJ15" s="119">
        <f t="shared" si="40"/>
        <v>0.33164351851851853</v>
      </c>
      <c r="BK15" s="120">
        <f t="shared" si="41"/>
        <v>477</v>
      </c>
      <c r="BL15" s="121">
        <v>3</v>
      </c>
      <c r="BP15" s="122">
        <v>1</v>
      </c>
      <c r="BQ15" s="122"/>
      <c r="BR15" s="122">
        <v>0</v>
      </c>
      <c r="BT15" s="122">
        <v>1</v>
      </c>
      <c r="BU15" s="122"/>
      <c r="BV15" s="122">
        <v>1</v>
      </c>
      <c r="BX15" s="122">
        <v>1</v>
      </c>
      <c r="BZ15" s="122">
        <v>1</v>
      </c>
      <c r="CB15" s="122">
        <v>1</v>
      </c>
      <c r="CD15" s="122">
        <v>1</v>
      </c>
      <c r="CF15" s="122">
        <v>1</v>
      </c>
      <c r="CG15" s="122"/>
      <c r="CH15" s="122">
        <v>0</v>
      </c>
      <c r="CI15" s="122"/>
      <c r="CJ15" s="122">
        <v>1</v>
      </c>
      <c r="CK15" s="122"/>
      <c r="CL15" s="122">
        <v>1</v>
      </c>
      <c r="CM15" s="122"/>
      <c r="CN15" s="122">
        <v>1</v>
      </c>
      <c r="CO15" s="122"/>
      <c r="CP15" s="122">
        <v>1</v>
      </c>
      <c r="CQ15" s="122"/>
      <c r="CR15" s="122">
        <v>1</v>
      </c>
      <c r="CS15" s="122"/>
      <c r="CT15" s="122">
        <v>1</v>
      </c>
      <c r="CU15" s="122"/>
      <c r="CV15" s="122">
        <v>1</v>
      </c>
      <c r="CW15" s="122"/>
      <c r="CX15" s="122">
        <v>1</v>
      </c>
      <c r="CY15" s="122"/>
      <c r="CZ15" s="122">
        <v>1</v>
      </c>
      <c r="DA15" s="122"/>
      <c r="DB15" s="122">
        <v>1</v>
      </c>
      <c r="DC15" s="122"/>
      <c r="DD15" s="122">
        <v>1</v>
      </c>
      <c r="DE15" s="122"/>
      <c r="DF15" s="122">
        <v>1</v>
      </c>
      <c r="DG15" s="122"/>
      <c r="DH15" s="122">
        <v>1</v>
      </c>
      <c r="DK15" s="14">
        <f>VLOOKUP(DL15,id!$A:$C,3,0)</f>
        <v>97</v>
      </c>
      <c r="DL15" s="14" t="str">
        <f t="shared" si="32"/>
        <v>WalińskiMikołaj1978</v>
      </c>
      <c r="DM15" s="9" t="str">
        <f t="shared" si="33"/>
        <v>Waliński</v>
      </c>
      <c r="DN15" s="9" t="str">
        <f t="shared" si="34"/>
        <v>Mikołaj</v>
      </c>
      <c r="DO15" s="9" t="str">
        <f t="shared" si="35"/>
        <v>A Team</v>
      </c>
      <c r="DP15" s="9">
        <f t="shared" si="36"/>
        <v>1978</v>
      </c>
      <c r="DQ15" s="9">
        <f t="shared" si="37"/>
        <v>38.73633729884547</v>
      </c>
      <c r="DR15" s="9"/>
      <c r="DS15" s="9">
        <f t="shared" si="38"/>
        <v>0.99774225917431192</v>
      </c>
      <c r="DT15" s="9">
        <v>1</v>
      </c>
      <c r="DU15" s="9">
        <f t="shared" si="39"/>
        <v>1</v>
      </c>
      <c r="DV15" s="9">
        <v>1</v>
      </c>
    </row>
    <row r="16" spans="1:126" ht="13.8">
      <c r="A16" s="157" t="s">
        <v>29</v>
      </c>
      <c r="B16" s="157" t="s">
        <v>26</v>
      </c>
      <c r="C16" s="158"/>
      <c r="D16" s="159" t="s">
        <v>3551</v>
      </c>
      <c r="E16" s="160">
        <f t="shared" si="42"/>
        <v>1</v>
      </c>
      <c r="F16" s="161" t="s">
        <v>3551</v>
      </c>
      <c r="G16" s="160">
        <f t="shared" si="43"/>
        <v>2</v>
      </c>
      <c r="H16" s="162" t="s">
        <v>3551</v>
      </c>
      <c r="I16" s="163">
        <f t="shared" si="44"/>
        <v>2</v>
      </c>
      <c r="J16" s="164" t="s">
        <v>3551</v>
      </c>
      <c r="K16" s="165">
        <f t="shared" si="45"/>
        <v>1</v>
      </c>
      <c r="L16" s="166" t="s">
        <v>3551</v>
      </c>
      <c r="M16" s="167">
        <f t="shared" si="46"/>
        <v>2</v>
      </c>
      <c r="N16" s="162"/>
      <c r="O16" s="163">
        <f t="shared" si="47"/>
        <v>0</v>
      </c>
      <c r="P16" s="166"/>
      <c r="Q16" s="167">
        <f t="shared" si="48"/>
        <v>0</v>
      </c>
      <c r="R16" s="162" t="s">
        <v>3551</v>
      </c>
      <c r="S16" s="163">
        <f t="shared" si="49"/>
        <v>2</v>
      </c>
      <c r="T16" s="162"/>
      <c r="U16" s="163">
        <f t="shared" si="50"/>
        <v>0</v>
      </c>
      <c r="V16" s="162" t="s">
        <v>3551</v>
      </c>
      <c r="W16" s="163">
        <f t="shared" si="51"/>
        <v>2</v>
      </c>
      <c r="X16" s="162" t="s">
        <v>3551</v>
      </c>
      <c r="Y16" s="163">
        <f t="shared" si="52"/>
        <v>3</v>
      </c>
      <c r="Z16" s="162" t="s">
        <v>3551</v>
      </c>
      <c r="AA16" s="163">
        <f t="shared" si="53"/>
        <v>3</v>
      </c>
      <c r="AB16" s="160"/>
      <c r="AC16" s="163">
        <f t="shared" si="54"/>
        <v>0</v>
      </c>
      <c r="AD16" s="160" t="s">
        <v>3551</v>
      </c>
      <c r="AE16" s="163">
        <f t="shared" si="55"/>
        <v>3</v>
      </c>
      <c r="AF16" s="160" t="s">
        <v>3551</v>
      </c>
      <c r="AG16" s="163">
        <f t="shared" si="56"/>
        <v>4</v>
      </c>
      <c r="AH16" s="160"/>
      <c r="AI16" s="163">
        <f t="shared" si="57"/>
        <v>0</v>
      </c>
      <c r="AJ16" s="160" t="s">
        <v>3551</v>
      </c>
      <c r="AK16" s="163">
        <f t="shared" si="58"/>
        <v>4</v>
      </c>
      <c r="AL16" s="160" t="s">
        <v>3551</v>
      </c>
      <c r="AM16" s="163">
        <f t="shared" si="59"/>
        <v>4</v>
      </c>
      <c r="AN16" s="160" t="s">
        <v>3551</v>
      </c>
      <c r="AO16" s="163">
        <f t="shared" si="60"/>
        <v>4</v>
      </c>
      <c r="AP16" s="160" t="s">
        <v>3551</v>
      </c>
      <c r="AQ16" s="163">
        <f t="shared" si="61"/>
        <v>4</v>
      </c>
      <c r="AR16" s="160" t="s">
        <v>3551</v>
      </c>
      <c r="AS16" s="163">
        <f t="shared" si="62"/>
        <v>3</v>
      </c>
      <c r="AT16" s="160" t="s">
        <v>3551</v>
      </c>
      <c r="AU16" s="163">
        <f>DF16*DE$4</f>
        <v>2</v>
      </c>
      <c r="AV16" s="160" t="s">
        <v>3551</v>
      </c>
      <c r="AW16" s="163">
        <f>DH16*DG$4</f>
        <v>0</v>
      </c>
      <c r="AX16" s="166" t="s">
        <v>3551</v>
      </c>
      <c r="AY16" s="165">
        <f t="shared" si="63"/>
        <v>2</v>
      </c>
      <c r="AZ16" s="168">
        <f t="shared" si="22"/>
        <v>46</v>
      </c>
      <c r="BA16" s="169">
        <v>0.32930555555555557</v>
      </c>
      <c r="BB16" s="170"/>
      <c r="BC16" s="171">
        <f t="shared" si="23"/>
        <v>46</v>
      </c>
      <c r="BD16" s="172">
        <f>RANK(BC16,$BC$4:$BC$28,0)</f>
        <v>13</v>
      </c>
      <c r="BE16" s="172">
        <v>13</v>
      </c>
      <c r="BF16" s="118">
        <v>1965</v>
      </c>
      <c r="BG16" s="118"/>
      <c r="BH16" s="119">
        <v>0.33333333333333331</v>
      </c>
      <c r="BI16" s="119">
        <v>0.66500000000000004</v>
      </c>
      <c r="BJ16" s="119">
        <f t="shared" si="40"/>
        <v>0.33166666666666672</v>
      </c>
      <c r="BK16" s="120">
        <f t="shared" si="41"/>
        <v>477</v>
      </c>
      <c r="BL16" s="121">
        <v>3</v>
      </c>
      <c r="BP16" s="122">
        <v>1</v>
      </c>
      <c r="BQ16" s="122"/>
      <c r="BR16" s="122">
        <v>1</v>
      </c>
      <c r="BT16" s="122">
        <v>1</v>
      </c>
      <c r="BU16" s="122"/>
      <c r="BV16" s="122">
        <v>1</v>
      </c>
      <c r="BX16" s="122">
        <v>1</v>
      </c>
      <c r="BZ16" s="122">
        <v>0</v>
      </c>
      <c r="CB16" s="122">
        <v>0</v>
      </c>
      <c r="CD16" s="122">
        <v>1</v>
      </c>
      <c r="CF16" s="122">
        <v>0</v>
      </c>
      <c r="CG16" s="122"/>
      <c r="CH16" s="122">
        <v>1</v>
      </c>
      <c r="CI16" s="122"/>
      <c r="CJ16" s="122">
        <v>1</v>
      </c>
      <c r="CK16" s="122"/>
      <c r="CL16" s="122">
        <v>1</v>
      </c>
      <c r="CM16" s="122"/>
      <c r="CN16" s="122">
        <v>0</v>
      </c>
      <c r="CO16" s="122"/>
      <c r="CP16" s="122">
        <v>1</v>
      </c>
      <c r="CQ16" s="122"/>
      <c r="CR16" s="122">
        <v>1</v>
      </c>
      <c r="CS16" s="122"/>
      <c r="CT16" s="122">
        <v>0</v>
      </c>
      <c r="CU16" s="122"/>
      <c r="CV16" s="122">
        <v>1</v>
      </c>
      <c r="CW16" s="122"/>
      <c r="CX16" s="122">
        <v>1</v>
      </c>
      <c r="CY16" s="122"/>
      <c r="CZ16" s="122">
        <v>1</v>
      </c>
      <c r="DA16" s="122"/>
      <c r="DB16" s="122">
        <v>1</v>
      </c>
      <c r="DC16" s="122"/>
      <c r="DD16" s="122">
        <v>1</v>
      </c>
      <c r="DE16" s="122"/>
      <c r="DF16" s="122">
        <v>1</v>
      </c>
      <c r="DG16" s="122"/>
      <c r="DH16" s="122">
        <v>1</v>
      </c>
      <c r="DK16" s="14">
        <f>VLOOKUP(DL16,id!$A:$C,3,0)</f>
        <v>12</v>
      </c>
      <c r="DL16" s="14" t="str">
        <f t="shared" si="32"/>
        <v>SmejdaAndrzej1965</v>
      </c>
      <c r="DM16" s="9" t="str">
        <f t="shared" si="33"/>
        <v>Smejda</v>
      </c>
      <c r="DN16" s="9" t="str">
        <f t="shared" si="34"/>
        <v>Andrzej</v>
      </c>
      <c r="DO16" s="9">
        <f t="shared" si="35"/>
        <v>0</v>
      </c>
      <c r="DP16" s="9">
        <f t="shared" si="36"/>
        <v>1965</v>
      </c>
      <c r="DQ16" s="9">
        <f t="shared" si="37"/>
        <v>35.637430314937831</v>
      </c>
      <c r="DR16" s="9"/>
      <c r="DS16" s="9">
        <f t="shared" si="38"/>
        <v>0.98073949107268377</v>
      </c>
      <c r="DT16" s="9">
        <v>1</v>
      </c>
      <c r="DU16" s="9">
        <f t="shared" si="39"/>
        <v>0.92</v>
      </c>
      <c r="DV16" s="9">
        <v>1</v>
      </c>
    </row>
    <row r="17" spans="1:126" ht="13.8">
      <c r="A17" s="157" t="s">
        <v>93</v>
      </c>
      <c r="B17" s="157" t="s">
        <v>92</v>
      </c>
      <c r="C17" s="158" t="s">
        <v>3554</v>
      </c>
      <c r="D17" s="159"/>
      <c r="E17" s="160">
        <f t="shared" si="42"/>
        <v>0</v>
      </c>
      <c r="F17" s="161"/>
      <c r="G17" s="160">
        <f t="shared" si="43"/>
        <v>0</v>
      </c>
      <c r="H17" s="162"/>
      <c r="I17" s="163">
        <f t="shared" si="44"/>
        <v>0</v>
      </c>
      <c r="J17" s="164"/>
      <c r="K17" s="165">
        <f t="shared" si="45"/>
        <v>0</v>
      </c>
      <c r="L17" s="166"/>
      <c r="M17" s="167">
        <f t="shared" si="46"/>
        <v>0</v>
      </c>
      <c r="N17" s="162" t="s">
        <v>3551</v>
      </c>
      <c r="O17" s="163">
        <f t="shared" si="47"/>
        <v>1</v>
      </c>
      <c r="P17" s="166" t="s">
        <v>3551</v>
      </c>
      <c r="Q17" s="167">
        <f t="shared" si="48"/>
        <v>2</v>
      </c>
      <c r="R17" s="162" t="s">
        <v>3551</v>
      </c>
      <c r="S17" s="163">
        <f t="shared" si="49"/>
        <v>2</v>
      </c>
      <c r="T17" s="162"/>
      <c r="U17" s="163">
        <f t="shared" si="50"/>
        <v>0</v>
      </c>
      <c r="V17" s="162" t="s">
        <v>3551</v>
      </c>
      <c r="W17" s="163">
        <f t="shared" si="51"/>
        <v>2</v>
      </c>
      <c r="X17" s="162" t="s">
        <v>3551</v>
      </c>
      <c r="Y17" s="163">
        <f t="shared" si="52"/>
        <v>3</v>
      </c>
      <c r="Z17" s="162" t="s">
        <v>3551</v>
      </c>
      <c r="AA17" s="163">
        <f t="shared" si="53"/>
        <v>3</v>
      </c>
      <c r="AB17" s="160" t="s">
        <v>3551</v>
      </c>
      <c r="AC17" s="163">
        <f t="shared" si="54"/>
        <v>1</v>
      </c>
      <c r="AD17" s="160" t="s">
        <v>3551</v>
      </c>
      <c r="AE17" s="163">
        <f t="shared" si="55"/>
        <v>3</v>
      </c>
      <c r="AF17" s="160" t="s">
        <v>3551</v>
      </c>
      <c r="AG17" s="163">
        <f t="shared" si="56"/>
        <v>4</v>
      </c>
      <c r="AH17" s="160" t="s">
        <v>3551</v>
      </c>
      <c r="AI17" s="163">
        <f t="shared" si="57"/>
        <v>3</v>
      </c>
      <c r="AJ17" s="160" t="s">
        <v>3551</v>
      </c>
      <c r="AK17" s="163">
        <f t="shared" si="58"/>
        <v>4</v>
      </c>
      <c r="AL17" s="160" t="s">
        <v>3551</v>
      </c>
      <c r="AM17" s="163">
        <f t="shared" si="59"/>
        <v>4</v>
      </c>
      <c r="AN17" s="160" t="s">
        <v>3551</v>
      </c>
      <c r="AO17" s="163">
        <f t="shared" si="60"/>
        <v>4</v>
      </c>
      <c r="AP17" s="160" t="s">
        <v>3551</v>
      </c>
      <c r="AQ17" s="163">
        <f t="shared" si="61"/>
        <v>4</v>
      </c>
      <c r="AR17" s="160" t="s">
        <v>3551</v>
      </c>
      <c r="AS17" s="163">
        <f t="shared" si="62"/>
        <v>3</v>
      </c>
      <c r="AT17" s="160"/>
      <c r="AU17" s="163">
        <f>DF17*DE$4</f>
        <v>2</v>
      </c>
      <c r="AV17" s="160"/>
      <c r="AW17" s="163">
        <f>DH17*DG$4</f>
        <v>0</v>
      </c>
      <c r="AX17" s="166" t="s">
        <v>3551</v>
      </c>
      <c r="AY17" s="165">
        <f t="shared" si="63"/>
        <v>2</v>
      </c>
      <c r="AZ17" s="168">
        <f t="shared" si="22"/>
        <v>45</v>
      </c>
      <c r="BA17" s="169">
        <v>0.33222222222222225</v>
      </c>
      <c r="BB17" s="175"/>
      <c r="BC17" s="171">
        <f t="shared" si="23"/>
        <v>45</v>
      </c>
      <c r="BD17" s="172">
        <f>RANK(BC17,$BC$4:$BC$28,0)</f>
        <v>14</v>
      </c>
      <c r="BE17" s="172">
        <v>14</v>
      </c>
      <c r="BF17" s="118">
        <v>1974</v>
      </c>
      <c r="BG17" s="118"/>
      <c r="BH17" s="119">
        <v>0.33333333333333331</v>
      </c>
      <c r="BI17" s="119">
        <v>0.65688657407407403</v>
      </c>
      <c r="BJ17" s="119">
        <f t="shared" si="40"/>
        <v>0.32355324074074071</v>
      </c>
      <c r="BK17" s="120">
        <f t="shared" si="41"/>
        <v>465</v>
      </c>
      <c r="BL17" s="121">
        <v>15</v>
      </c>
      <c r="BP17" s="122">
        <v>0</v>
      </c>
      <c r="BQ17" s="122"/>
      <c r="BR17" s="122">
        <v>0</v>
      </c>
      <c r="BT17" s="122">
        <v>0</v>
      </c>
      <c r="BU17" s="122"/>
      <c r="BV17" s="122">
        <v>0</v>
      </c>
      <c r="BX17" s="122">
        <v>0</v>
      </c>
      <c r="BZ17" s="122">
        <v>1</v>
      </c>
      <c r="CB17" s="122">
        <v>1</v>
      </c>
      <c r="CD17" s="122">
        <v>1</v>
      </c>
      <c r="CF17" s="122">
        <v>0</v>
      </c>
      <c r="CG17" s="122"/>
      <c r="CH17" s="122">
        <v>1</v>
      </c>
      <c r="CI17" s="122"/>
      <c r="CJ17" s="122">
        <v>1</v>
      </c>
      <c r="CK17" s="122"/>
      <c r="CL17" s="122">
        <v>1</v>
      </c>
      <c r="CM17" s="122"/>
      <c r="CN17" s="122">
        <v>1</v>
      </c>
      <c r="CO17" s="122"/>
      <c r="CP17" s="122">
        <v>1</v>
      </c>
      <c r="CQ17" s="122"/>
      <c r="CR17" s="122">
        <v>1</v>
      </c>
      <c r="CS17" s="122"/>
      <c r="CT17" s="122">
        <v>1</v>
      </c>
      <c r="CU17" s="122"/>
      <c r="CV17" s="122">
        <v>1</v>
      </c>
      <c r="CW17" s="122"/>
      <c r="CX17" s="122">
        <v>1</v>
      </c>
      <c r="CY17" s="122"/>
      <c r="CZ17" s="122">
        <v>1</v>
      </c>
      <c r="DA17" s="122"/>
      <c r="DB17" s="122">
        <v>1</v>
      </c>
      <c r="DC17" s="122"/>
      <c r="DD17" s="122">
        <v>1</v>
      </c>
      <c r="DE17" s="122"/>
      <c r="DF17" s="122">
        <v>1</v>
      </c>
      <c r="DG17" s="122"/>
      <c r="DH17" s="122">
        <v>0</v>
      </c>
      <c r="DK17" s="14">
        <f>VLOOKUP(DL17,id!$A:$C,3,0)</f>
        <v>57</v>
      </c>
      <c r="DL17" s="14" t="str">
        <f t="shared" si="32"/>
        <v>MakowiecSławomir1974</v>
      </c>
      <c r="DM17" s="9" t="str">
        <f t="shared" si="33"/>
        <v>Makowiec</v>
      </c>
      <c r="DN17" s="9" t="str">
        <f t="shared" si="34"/>
        <v>Sławomir</v>
      </c>
      <c r="DO17" s="9" t="str">
        <f t="shared" si="35"/>
        <v>Gdańsk</v>
      </c>
      <c r="DP17" s="9">
        <f t="shared" si="36"/>
        <v>1974</v>
      </c>
      <c r="DQ17" s="9">
        <f t="shared" si="37"/>
        <v>34.862703568960924</v>
      </c>
      <c r="DR17" s="9"/>
      <c r="DS17" s="9">
        <f t="shared" si="38"/>
        <v>0.99122073578595316</v>
      </c>
      <c r="DT17" s="9">
        <v>1</v>
      </c>
      <c r="DU17" s="9">
        <f t="shared" si="39"/>
        <v>0.97826086956521741</v>
      </c>
      <c r="DV17" s="9">
        <v>1</v>
      </c>
    </row>
    <row r="18" spans="1:126" ht="13.8">
      <c r="A18" s="157" t="s">
        <v>140</v>
      </c>
      <c r="B18" s="157" t="s">
        <v>68</v>
      </c>
      <c r="C18" s="176" t="s">
        <v>777</v>
      </c>
      <c r="D18" s="159"/>
      <c r="E18" s="160">
        <f t="shared" si="42"/>
        <v>0</v>
      </c>
      <c r="F18" s="161"/>
      <c r="G18" s="160">
        <f t="shared" si="43"/>
        <v>0</v>
      </c>
      <c r="H18" s="162"/>
      <c r="I18" s="163">
        <f t="shared" si="44"/>
        <v>0</v>
      </c>
      <c r="J18" s="164"/>
      <c r="K18" s="165">
        <f t="shared" si="45"/>
        <v>0</v>
      </c>
      <c r="L18" s="166"/>
      <c r="M18" s="167">
        <f t="shared" si="46"/>
        <v>0</v>
      </c>
      <c r="N18" s="162"/>
      <c r="O18" s="163">
        <f t="shared" si="47"/>
        <v>0</v>
      </c>
      <c r="P18" s="166" t="s">
        <v>3551</v>
      </c>
      <c r="Q18" s="167">
        <f t="shared" si="48"/>
        <v>2</v>
      </c>
      <c r="R18" s="162" t="s">
        <v>3551</v>
      </c>
      <c r="S18" s="163">
        <f t="shared" si="49"/>
        <v>2</v>
      </c>
      <c r="T18" s="162"/>
      <c r="U18" s="163">
        <f t="shared" si="50"/>
        <v>0</v>
      </c>
      <c r="V18" s="162" t="s">
        <v>3551</v>
      </c>
      <c r="W18" s="163">
        <f t="shared" si="51"/>
        <v>2</v>
      </c>
      <c r="X18" s="162" t="s">
        <v>3551</v>
      </c>
      <c r="Y18" s="163">
        <f t="shared" si="52"/>
        <v>3</v>
      </c>
      <c r="Z18" s="162" t="s">
        <v>3551</v>
      </c>
      <c r="AA18" s="163">
        <f t="shared" si="53"/>
        <v>3</v>
      </c>
      <c r="AB18" s="160" t="s">
        <v>3551</v>
      </c>
      <c r="AC18" s="163">
        <f t="shared" si="54"/>
        <v>1</v>
      </c>
      <c r="AD18" s="160" t="s">
        <v>3551</v>
      </c>
      <c r="AE18" s="163">
        <f t="shared" si="55"/>
        <v>3</v>
      </c>
      <c r="AF18" s="160" t="s">
        <v>3551</v>
      </c>
      <c r="AG18" s="163">
        <f t="shared" si="56"/>
        <v>4</v>
      </c>
      <c r="AH18" s="160" t="s">
        <v>3551</v>
      </c>
      <c r="AI18" s="163">
        <f t="shared" si="57"/>
        <v>3</v>
      </c>
      <c r="AJ18" s="160" t="s">
        <v>3551</v>
      </c>
      <c r="AK18" s="163">
        <f t="shared" si="58"/>
        <v>4</v>
      </c>
      <c r="AL18" s="160" t="s">
        <v>3551</v>
      </c>
      <c r="AM18" s="163">
        <f t="shared" si="59"/>
        <v>4</v>
      </c>
      <c r="AN18" s="160" t="s">
        <v>3551</v>
      </c>
      <c r="AO18" s="163">
        <f t="shared" si="60"/>
        <v>4</v>
      </c>
      <c r="AP18" s="160" t="s">
        <v>3551</v>
      </c>
      <c r="AQ18" s="163">
        <f t="shared" si="61"/>
        <v>4</v>
      </c>
      <c r="AR18" s="160" t="s">
        <v>3551</v>
      </c>
      <c r="AS18" s="163">
        <f t="shared" si="62"/>
        <v>3</v>
      </c>
      <c r="AT18" s="160"/>
      <c r="AU18" s="163">
        <f>DF18*DE$4</f>
        <v>2</v>
      </c>
      <c r="AV18" s="160"/>
      <c r="AW18" s="163">
        <f>DH18*DG$4</f>
        <v>0</v>
      </c>
      <c r="AX18" s="166" t="s">
        <v>3551</v>
      </c>
      <c r="AY18" s="165">
        <f t="shared" si="63"/>
        <v>2</v>
      </c>
      <c r="AZ18" s="168">
        <f t="shared" si="22"/>
        <v>44</v>
      </c>
      <c r="BA18" s="169">
        <v>0.29113425925925923</v>
      </c>
      <c r="BB18" s="170"/>
      <c r="BC18" s="178">
        <f t="shared" si="23"/>
        <v>44</v>
      </c>
      <c r="BD18" s="172">
        <f>RANK(BC18,$BC$4:$BC$28,0)</f>
        <v>15</v>
      </c>
      <c r="BE18" s="172">
        <v>15</v>
      </c>
      <c r="BF18" s="118">
        <v>1980</v>
      </c>
      <c r="BG18" s="118"/>
      <c r="BH18" s="119">
        <v>0.33333333333333331</v>
      </c>
      <c r="BI18" s="119">
        <v>0.61694444444444441</v>
      </c>
      <c r="BJ18" s="119">
        <f t="shared" si="40"/>
        <v>0.28361111111111109</v>
      </c>
      <c r="BK18" s="120">
        <f t="shared" si="41"/>
        <v>408</v>
      </c>
      <c r="BL18" s="121">
        <v>72</v>
      </c>
      <c r="BP18" s="122">
        <v>0</v>
      </c>
      <c r="BQ18" s="122"/>
      <c r="BR18" s="122">
        <v>0</v>
      </c>
      <c r="BT18" s="122">
        <v>0</v>
      </c>
      <c r="BU18" s="122"/>
      <c r="BV18" s="122">
        <v>0</v>
      </c>
      <c r="BX18" s="122">
        <v>0</v>
      </c>
      <c r="BZ18" s="122">
        <v>0</v>
      </c>
      <c r="CB18" s="122">
        <v>1</v>
      </c>
      <c r="CD18" s="122">
        <v>1</v>
      </c>
      <c r="CF18" s="122">
        <v>0</v>
      </c>
      <c r="CG18" s="122"/>
      <c r="CH18" s="122">
        <v>1</v>
      </c>
      <c r="CI18" s="122"/>
      <c r="CJ18" s="122">
        <v>1</v>
      </c>
      <c r="CK18" s="122"/>
      <c r="CL18" s="122">
        <v>1</v>
      </c>
      <c r="CM18" s="122"/>
      <c r="CN18" s="122">
        <v>1</v>
      </c>
      <c r="CO18" s="122"/>
      <c r="CP18" s="122">
        <v>1</v>
      </c>
      <c r="CQ18" s="122"/>
      <c r="CR18" s="122">
        <v>1</v>
      </c>
      <c r="CS18" s="122"/>
      <c r="CT18" s="122">
        <v>1</v>
      </c>
      <c r="CU18" s="122"/>
      <c r="CV18" s="122">
        <v>1</v>
      </c>
      <c r="CW18" s="122"/>
      <c r="CX18" s="122">
        <v>1</v>
      </c>
      <c r="CY18" s="122"/>
      <c r="CZ18" s="122">
        <v>1</v>
      </c>
      <c r="DA18" s="122"/>
      <c r="DB18" s="122">
        <v>1</v>
      </c>
      <c r="DC18" s="122"/>
      <c r="DD18" s="122">
        <v>1</v>
      </c>
      <c r="DE18" s="122"/>
      <c r="DF18" s="122">
        <v>1</v>
      </c>
      <c r="DG18" s="122"/>
      <c r="DH18" s="122">
        <v>0</v>
      </c>
      <c r="DK18" s="14">
        <f>VLOOKUP(DL18,id!$A:$C,3,0)</f>
        <v>58</v>
      </c>
      <c r="DL18" s="14" t="str">
        <f t="shared" si="32"/>
        <v>JaskólskiKonrad1980</v>
      </c>
      <c r="DM18" s="9" t="str">
        <f t="shared" si="33"/>
        <v>Jaskólski</v>
      </c>
      <c r="DN18" s="9" t="str">
        <f t="shared" si="34"/>
        <v>Konrad</v>
      </c>
      <c r="DO18" s="9" t="str">
        <f t="shared" si="35"/>
        <v>Forest Gaps</v>
      </c>
      <c r="DP18" s="9">
        <f t="shared" si="36"/>
        <v>1980</v>
      </c>
      <c r="DQ18" s="9">
        <f t="shared" si="37"/>
        <v>34.087976822984011</v>
      </c>
      <c r="DR18" s="9"/>
      <c r="DS18" s="9">
        <f t="shared" si="38"/>
        <v>1.1411306352866346</v>
      </c>
      <c r="DT18" s="9">
        <v>1</v>
      </c>
      <c r="DU18" s="9">
        <f t="shared" si="39"/>
        <v>0.97777777777777775</v>
      </c>
      <c r="DV18" s="9">
        <v>1</v>
      </c>
    </row>
    <row r="19" spans="1:126" ht="13.8">
      <c r="A19" s="157" t="s">
        <v>28</v>
      </c>
      <c r="B19" s="157" t="s">
        <v>25</v>
      </c>
      <c r="C19" s="158" t="s">
        <v>150</v>
      </c>
      <c r="D19" s="161"/>
      <c r="E19" s="165">
        <f t="shared" si="42"/>
        <v>0</v>
      </c>
      <c r="F19" s="179"/>
      <c r="G19" s="165">
        <f t="shared" si="43"/>
        <v>0</v>
      </c>
      <c r="H19" s="161"/>
      <c r="I19" s="180">
        <f t="shared" si="44"/>
        <v>0</v>
      </c>
      <c r="J19" s="161"/>
      <c r="K19" s="165">
        <f t="shared" si="45"/>
        <v>0</v>
      </c>
      <c r="L19" s="179"/>
      <c r="M19" s="165">
        <f t="shared" si="46"/>
        <v>0</v>
      </c>
      <c r="N19" s="179"/>
      <c r="O19" s="165">
        <f t="shared" si="47"/>
        <v>0</v>
      </c>
      <c r="P19" s="161" t="s">
        <v>3551</v>
      </c>
      <c r="Q19" s="165">
        <f t="shared" si="48"/>
        <v>2</v>
      </c>
      <c r="R19" s="179" t="s">
        <v>3551</v>
      </c>
      <c r="S19" s="180">
        <f t="shared" si="49"/>
        <v>2</v>
      </c>
      <c r="T19" s="161"/>
      <c r="U19" s="165">
        <f t="shared" si="50"/>
        <v>0</v>
      </c>
      <c r="V19" s="179" t="s">
        <v>3551</v>
      </c>
      <c r="W19" s="180">
        <f t="shared" si="51"/>
        <v>2</v>
      </c>
      <c r="X19" s="161" t="s">
        <v>3551</v>
      </c>
      <c r="Y19" s="165">
        <f t="shared" si="52"/>
        <v>3</v>
      </c>
      <c r="Z19" s="179" t="s">
        <v>3551</v>
      </c>
      <c r="AA19" s="180">
        <f t="shared" si="53"/>
        <v>3</v>
      </c>
      <c r="AB19" s="161" t="s">
        <v>3551</v>
      </c>
      <c r="AC19" s="165">
        <f t="shared" si="54"/>
        <v>1</v>
      </c>
      <c r="AD19" s="179" t="s">
        <v>3551</v>
      </c>
      <c r="AE19" s="180">
        <f t="shared" si="55"/>
        <v>3</v>
      </c>
      <c r="AF19" s="161" t="s">
        <v>3551</v>
      </c>
      <c r="AG19" s="165">
        <f t="shared" si="56"/>
        <v>4</v>
      </c>
      <c r="AH19" s="179" t="s">
        <v>3551</v>
      </c>
      <c r="AI19" s="180">
        <f t="shared" si="57"/>
        <v>3</v>
      </c>
      <c r="AJ19" s="161" t="s">
        <v>3551</v>
      </c>
      <c r="AK19" s="165">
        <f t="shared" si="58"/>
        <v>4</v>
      </c>
      <c r="AL19" s="179" t="s">
        <v>3551</v>
      </c>
      <c r="AM19" s="180">
        <f t="shared" si="59"/>
        <v>4</v>
      </c>
      <c r="AN19" s="161" t="s">
        <v>3551</v>
      </c>
      <c r="AO19" s="165">
        <f t="shared" si="60"/>
        <v>4</v>
      </c>
      <c r="AP19" s="179" t="s">
        <v>3551</v>
      </c>
      <c r="AQ19" s="180">
        <f t="shared" si="61"/>
        <v>4</v>
      </c>
      <c r="AR19" s="161" t="s">
        <v>3551</v>
      </c>
      <c r="AS19" s="165">
        <f t="shared" si="62"/>
        <v>3</v>
      </c>
      <c r="AT19" s="179" t="s">
        <v>3551</v>
      </c>
      <c r="AU19" s="180">
        <f>DF19*DE$4</f>
        <v>2</v>
      </c>
      <c r="AV19" s="161" t="s">
        <v>3551</v>
      </c>
      <c r="AW19" s="165">
        <f>DH19*DG$4</f>
        <v>0</v>
      </c>
      <c r="AX19" s="166" t="s">
        <v>3551</v>
      </c>
      <c r="AY19" s="165">
        <f t="shared" si="63"/>
        <v>2</v>
      </c>
      <c r="AZ19" s="168">
        <f t="shared" si="22"/>
        <v>44</v>
      </c>
      <c r="BA19" s="169">
        <v>0.30965277777777778</v>
      </c>
      <c r="BB19" s="181"/>
      <c r="BC19" s="178">
        <f t="shared" si="23"/>
        <v>44</v>
      </c>
      <c r="BD19" s="172">
        <f>RANK(BC19,$BC$4:$BC$28,0)</f>
        <v>15</v>
      </c>
      <c r="BE19" s="172">
        <v>16</v>
      </c>
      <c r="BF19" s="118">
        <v>1958</v>
      </c>
      <c r="BH19" s="119">
        <v>0.33333333333333331</v>
      </c>
      <c r="BI19" s="119">
        <v>0.65629629629629627</v>
      </c>
      <c r="BJ19" s="119">
        <f t="shared" si="40"/>
        <v>0.32296296296296295</v>
      </c>
      <c r="BK19" s="120">
        <f t="shared" si="41"/>
        <v>465</v>
      </c>
      <c r="BL19" s="121">
        <v>15</v>
      </c>
      <c r="BP19" s="122">
        <v>0</v>
      </c>
      <c r="BQ19" s="122"/>
      <c r="BR19" s="122">
        <v>0</v>
      </c>
      <c r="BT19" s="122">
        <v>0</v>
      </c>
      <c r="BU19" s="122"/>
      <c r="BV19" s="122">
        <v>0</v>
      </c>
      <c r="BX19" s="122">
        <v>0</v>
      </c>
      <c r="BZ19" s="122">
        <v>0</v>
      </c>
      <c r="CB19" s="122">
        <v>1</v>
      </c>
      <c r="CD19" s="122">
        <v>1</v>
      </c>
      <c r="CF19" s="122">
        <v>0</v>
      </c>
      <c r="CG19" s="122"/>
      <c r="CH19" s="122">
        <v>1</v>
      </c>
      <c r="CI19" s="122"/>
      <c r="CJ19" s="122">
        <v>1</v>
      </c>
      <c r="CK19" s="122"/>
      <c r="CL19" s="122">
        <v>1</v>
      </c>
      <c r="CM19" s="122"/>
      <c r="CN19" s="122">
        <v>1</v>
      </c>
      <c r="CO19" s="122"/>
      <c r="CP19" s="122">
        <v>1</v>
      </c>
      <c r="CQ19" s="122"/>
      <c r="CR19" s="122">
        <v>1</v>
      </c>
      <c r="CS19" s="122"/>
      <c r="CT19" s="122">
        <v>1</v>
      </c>
      <c r="CU19" s="122"/>
      <c r="CV19" s="122">
        <v>1</v>
      </c>
      <c r="CW19" s="122"/>
      <c r="CX19" s="122">
        <v>1</v>
      </c>
      <c r="CY19" s="122"/>
      <c r="CZ19" s="122">
        <v>1</v>
      </c>
      <c r="DA19" s="122"/>
      <c r="DB19" s="122">
        <v>1</v>
      </c>
      <c r="DC19" s="122"/>
      <c r="DD19" s="122">
        <v>1</v>
      </c>
      <c r="DE19" s="122"/>
      <c r="DF19" s="122">
        <v>1</v>
      </c>
      <c r="DG19" s="122"/>
      <c r="DH19" s="122">
        <v>1</v>
      </c>
      <c r="DK19" s="14">
        <f>VLOOKUP(DL19,id!$A:$C,3,0)</f>
        <v>65</v>
      </c>
      <c r="DL19" s="14" t="str">
        <f t="shared" si="32"/>
        <v>OrłowskiLeszek1958</v>
      </c>
      <c r="DM19" s="9" t="str">
        <f t="shared" si="33"/>
        <v>Orłowski</v>
      </c>
      <c r="DN19" s="9" t="str">
        <f t="shared" si="34"/>
        <v>Leszek</v>
      </c>
      <c r="DO19" s="9" t="str">
        <f t="shared" si="35"/>
        <v>Troll Team</v>
      </c>
      <c r="DP19" s="9">
        <f t="shared" si="36"/>
        <v>1958</v>
      </c>
      <c r="DQ19" s="9">
        <f t="shared" si="37"/>
        <v>32.049374635768096</v>
      </c>
      <c r="DR19" s="9"/>
      <c r="DS19" s="9">
        <f t="shared" si="38"/>
        <v>0.94019585856320542</v>
      </c>
      <c r="DT19" s="9">
        <v>1</v>
      </c>
      <c r="DU19" s="9">
        <f t="shared" si="39"/>
        <v>1</v>
      </c>
      <c r="DV19" s="9">
        <v>1</v>
      </c>
    </row>
    <row r="20" spans="1:126" ht="13.8">
      <c r="A20" s="182" t="s">
        <v>27</v>
      </c>
      <c r="B20" s="182" t="s">
        <v>25</v>
      </c>
      <c r="C20" s="183" t="s">
        <v>150</v>
      </c>
      <c r="D20" s="161"/>
      <c r="E20" s="165">
        <f t="shared" si="42"/>
        <v>0</v>
      </c>
      <c r="F20" s="179"/>
      <c r="G20" s="165">
        <f t="shared" si="43"/>
        <v>0</v>
      </c>
      <c r="H20" s="161"/>
      <c r="I20" s="180">
        <f t="shared" si="44"/>
        <v>0</v>
      </c>
      <c r="J20" s="161"/>
      <c r="K20" s="165">
        <f t="shared" si="45"/>
        <v>0</v>
      </c>
      <c r="L20" s="179"/>
      <c r="M20" s="165">
        <f t="shared" si="46"/>
        <v>0</v>
      </c>
      <c r="N20" s="179"/>
      <c r="O20" s="165">
        <f t="shared" si="47"/>
        <v>0</v>
      </c>
      <c r="P20" s="161" t="s">
        <v>3551</v>
      </c>
      <c r="Q20" s="165">
        <f t="shared" si="48"/>
        <v>2</v>
      </c>
      <c r="R20" s="179" t="s">
        <v>3551</v>
      </c>
      <c r="S20" s="180">
        <f t="shared" si="49"/>
        <v>2</v>
      </c>
      <c r="T20" s="161"/>
      <c r="U20" s="165">
        <f t="shared" si="50"/>
        <v>0</v>
      </c>
      <c r="V20" s="179" t="s">
        <v>3551</v>
      </c>
      <c r="W20" s="180">
        <f t="shared" si="51"/>
        <v>2</v>
      </c>
      <c r="X20" s="161" t="s">
        <v>3551</v>
      </c>
      <c r="Y20" s="165">
        <f t="shared" si="52"/>
        <v>3</v>
      </c>
      <c r="Z20" s="179" t="s">
        <v>3551</v>
      </c>
      <c r="AA20" s="180">
        <f t="shared" si="53"/>
        <v>3</v>
      </c>
      <c r="AB20" s="161" t="s">
        <v>3551</v>
      </c>
      <c r="AC20" s="165">
        <f t="shared" si="54"/>
        <v>1</v>
      </c>
      <c r="AD20" s="179" t="s">
        <v>3551</v>
      </c>
      <c r="AE20" s="180">
        <f t="shared" si="55"/>
        <v>3</v>
      </c>
      <c r="AF20" s="161" t="s">
        <v>3551</v>
      </c>
      <c r="AG20" s="165">
        <f t="shared" si="56"/>
        <v>4</v>
      </c>
      <c r="AH20" s="179" t="s">
        <v>3551</v>
      </c>
      <c r="AI20" s="180">
        <f t="shared" si="57"/>
        <v>3</v>
      </c>
      <c r="AJ20" s="161" t="s">
        <v>3551</v>
      </c>
      <c r="AK20" s="165">
        <f t="shared" si="58"/>
        <v>4</v>
      </c>
      <c r="AL20" s="179" t="s">
        <v>3551</v>
      </c>
      <c r="AM20" s="180">
        <f t="shared" si="59"/>
        <v>4</v>
      </c>
      <c r="AN20" s="161" t="s">
        <v>3551</v>
      </c>
      <c r="AO20" s="165">
        <f t="shared" si="60"/>
        <v>4</v>
      </c>
      <c r="AP20" s="179" t="s">
        <v>3551</v>
      </c>
      <c r="AQ20" s="180">
        <f t="shared" si="61"/>
        <v>4</v>
      </c>
      <c r="AR20" s="161" t="s">
        <v>3551</v>
      </c>
      <c r="AS20" s="165">
        <f t="shared" si="62"/>
        <v>3</v>
      </c>
      <c r="AT20" s="179"/>
      <c r="AU20" s="180"/>
      <c r="AV20" s="161"/>
      <c r="AW20" s="165"/>
      <c r="AX20" s="166" t="s">
        <v>3551</v>
      </c>
      <c r="AY20" s="165">
        <f t="shared" si="63"/>
        <v>2</v>
      </c>
      <c r="AZ20" s="168">
        <f t="shared" si="22"/>
        <v>44</v>
      </c>
      <c r="BA20" s="169">
        <v>0.30965277777777778</v>
      </c>
      <c r="BB20" s="184"/>
      <c r="BC20" s="178">
        <f t="shared" si="23"/>
        <v>44</v>
      </c>
      <c r="BD20" s="172"/>
      <c r="BE20" s="172">
        <v>17</v>
      </c>
      <c r="BF20" s="118">
        <v>1958</v>
      </c>
      <c r="BH20" s="119">
        <v>0.33333333333333331</v>
      </c>
      <c r="BI20" s="119">
        <v>0.61694444444444441</v>
      </c>
      <c r="BJ20" s="119">
        <f t="shared" si="40"/>
        <v>0.28361111111111109</v>
      </c>
      <c r="BK20" s="120">
        <f t="shared" si="41"/>
        <v>408</v>
      </c>
      <c r="BL20" s="121">
        <v>72</v>
      </c>
      <c r="BP20" s="122">
        <v>0</v>
      </c>
      <c r="BQ20" s="122"/>
      <c r="BR20" s="122">
        <v>0</v>
      </c>
      <c r="BT20" s="122">
        <v>0</v>
      </c>
      <c r="BU20" s="122"/>
      <c r="BV20" s="122">
        <v>0</v>
      </c>
      <c r="BX20" s="122">
        <v>0</v>
      </c>
      <c r="BZ20" s="122">
        <v>0</v>
      </c>
      <c r="CB20" s="122">
        <v>1</v>
      </c>
      <c r="CD20" s="122">
        <v>1</v>
      </c>
      <c r="CF20" s="122">
        <v>0</v>
      </c>
      <c r="CG20" s="122"/>
      <c r="CH20" s="122">
        <v>1</v>
      </c>
      <c r="CI20" s="122"/>
      <c r="CJ20" s="122">
        <v>1</v>
      </c>
      <c r="CK20" s="122"/>
      <c r="CL20" s="122">
        <v>1</v>
      </c>
      <c r="CM20" s="122"/>
      <c r="CN20" s="122">
        <v>1</v>
      </c>
      <c r="CO20" s="122"/>
      <c r="CP20" s="122">
        <v>1</v>
      </c>
      <c r="CQ20" s="122"/>
      <c r="CR20" s="122">
        <v>1</v>
      </c>
      <c r="CS20" s="122"/>
      <c r="CT20" s="122">
        <v>1</v>
      </c>
      <c r="CU20" s="122"/>
      <c r="CV20" s="122">
        <v>1</v>
      </c>
      <c r="CW20" s="122"/>
      <c r="CX20" s="122">
        <v>1</v>
      </c>
      <c r="CY20" s="122"/>
      <c r="CZ20" s="122">
        <v>1</v>
      </c>
      <c r="DA20" s="122"/>
      <c r="DB20" s="122">
        <v>1</v>
      </c>
      <c r="DC20" s="122"/>
      <c r="DD20" s="122">
        <v>1</v>
      </c>
      <c r="DE20" s="122"/>
      <c r="DF20" s="122">
        <v>1</v>
      </c>
      <c r="DG20" s="122"/>
      <c r="DH20" s="122">
        <v>0</v>
      </c>
      <c r="DK20" s="14">
        <f>VLOOKUP(DL20,id!$A:$C,3,0)</f>
        <v>62</v>
      </c>
      <c r="DL20" s="14" t="str">
        <f t="shared" si="32"/>
        <v>PapisLeszek1958</v>
      </c>
      <c r="DM20" s="9" t="str">
        <f t="shared" si="33"/>
        <v>Papis</v>
      </c>
      <c r="DN20" s="9" t="str">
        <f t="shared" si="34"/>
        <v>Leszek</v>
      </c>
      <c r="DO20" s="9" t="str">
        <f t="shared" si="35"/>
        <v>Troll Team</v>
      </c>
      <c r="DP20" s="9">
        <f t="shared" si="36"/>
        <v>1958</v>
      </c>
      <c r="DQ20" s="9">
        <f t="shared" si="37"/>
        <v>32.049374635768096</v>
      </c>
      <c r="DR20" s="9"/>
      <c r="DS20" s="9">
        <f t="shared" si="38"/>
        <v>1</v>
      </c>
      <c r="DT20" s="9">
        <v>1</v>
      </c>
      <c r="DU20" s="9">
        <f t="shared" si="39"/>
        <v>1</v>
      </c>
      <c r="DV20" s="9">
        <v>1</v>
      </c>
    </row>
    <row r="21" spans="1:126" ht="27.6">
      <c r="A21" s="182" t="s">
        <v>580</v>
      </c>
      <c r="B21" s="182" t="s">
        <v>63</v>
      </c>
      <c r="C21" s="176" t="s">
        <v>3555</v>
      </c>
      <c r="D21" s="161" t="s">
        <v>3551</v>
      </c>
      <c r="E21" s="165">
        <f t="shared" si="42"/>
        <v>1</v>
      </c>
      <c r="F21" s="179"/>
      <c r="G21" s="165">
        <f t="shared" si="43"/>
        <v>0</v>
      </c>
      <c r="H21" s="161"/>
      <c r="I21" s="180">
        <f t="shared" si="44"/>
        <v>0</v>
      </c>
      <c r="J21" s="161"/>
      <c r="K21" s="165">
        <f t="shared" si="45"/>
        <v>0</v>
      </c>
      <c r="L21" s="179"/>
      <c r="M21" s="165">
        <f t="shared" si="46"/>
        <v>0</v>
      </c>
      <c r="N21" s="179" t="s">
        <v>3551</v>
      </c>
      <c r="O21" s="165">
        <f t="shared" si="47"/>
        <v>1</v>
      </c>
      <c r="P21" s="161" t="s">
        <v>3551</v>
      </c>
      <c r="Q21" s="165">
        <f t="shared" si="48"/>
        <v>2</v>
      </c>
      <c r="R21" s="179" t="s">
        <v>3551</v>
      </c>
      <c r="S21" s="180">
        <f t="shared" si="49"/>
        <v>2</v>
      </c>
      <c r="T21" s="161"/>
      <c r="U21" s="165">
        <f t="shared" si="50"/>
        <v>0</v>
      </c>
      <c r="V21" s="179" t="s">
        <v>3551</v>
      </c>
      <c r="W21" s="180">
        <f t="shared" si="51"/>
        <v>2</v>
      </c>
      <c r="X21" s="161" t="s">
        <v>3551</v>
      </c>
      <c r="Y21" s="165">
        <f t="shared" si="52"/>
        <v>3</v>
      </c>
      <c r="Z21" s="179" t="s">
        <v>3551</v>
      </c>
      <c r="AA21" s="180">
        <f t="shared" si="53"/>
        <v>3</v>
      </c>
      <c r="AB21" s="161" t="s">
        <v>3551</v>
      </c>
      <c r="AC21" s="165">
        <f t="shared" si="54"/>
        <v>1</v>
      </c>
      <c r="AD21" s="179" t="s">
        <v>3551</v>
      </c>
      <c r="AE21" s="180">
        <f t="shared" si="55"/>
        <v>3</v>
      </c>
      <c r="AF21" s="161" t="s">
        <v>3551</v>
      </c>
      <c r="AG21" s="165">
        <f t="shared" si="56"/>
        <v>4</v>
      </c>
      <c r="AH21" s="179" t="s">
        <v>3551</v>
      </c>
      <c r="AI21" s="180">
        <f t="shared" si="57"/>
        <v>3</v>
      </c>
      <c r="AJ21" s="161"/>
      <c r="AK21" s="165">
        <f t="shared" si="58"/>
        <v>0</v>
      </c>
      <c r="AL21" s="179" t="s">
        <v>3551</v>
      </c>
      <c r="AM21" s="180">
        <f t="shared" si="59"/>
        <v>4</v>
      </c>
      <c r="AN21" s="161" t="s">
        <v>3551</v>
      </c>
      <c r="AO21" s="165">
        <f t="shared" si="60"/>
        <v>4</v>
      </c>
      <c r="AP21" s="179" t="s">
        <v>3551</v>
      </c>
      <c r="AQ21" s="180">
        <f t="shared" si="61"/>
        <v>4</v>
      </c>
      <c r="AR21" s="161" t="s">
        <v>3551</v>
      </c>
      <c r="AS21" s="165">
        <f t="shared" si="62"/>
        <v>3</v>
      </c>
      <c r="AT21" s="179"/>
      <c r="AU21" s="180">
        <f t="shared" ref="AU21:AU27" si="64">DF21*DE$4</f>
        <v>2</v>
      </c>
      <c r="AV21" s="161"/>
      <c r="AW21" s="165">
        <f t="shared" ref="AW21:AW27" si="65">DH21*DG$4</f>
        <v>0</v>
      </c>
      <c r="AX21" s="166" t="s">
        <v>3551</v>
      </c>
      <c r="AY21" s="165">
        <f t="shared" si="63"/>
        <v>2</v>
      </c>
      <c r="AZ21" s="168">
        <f t="shared" si="22"/>
        <v>42</v>
      </c>
      <c r="BA21" s="169">
        <v>0.32552083333333331</v>
      </c>
      <c r="BB21" s="184"/>
      <c r="BC21" s="178">
        <f t="shared" si="23"/>
        <v>42</v>
      </c>
      <c r="BD21" s="172">
        <f t="shared" ref="BD21:BD27" si="66">RANK(BC21,$BC$4:$BC$28,0)</f>
        <v>18</v>
      </c>
      <c r="BE21" s="172">
        <v>18</v>
      </c>
      <c r="BF21" s="118">
        <v>1979</v>
      </c>
      <c r="BH21" s="119">
        <v>0.33333333333333331</v>
      </c>
      <c r="BI21" s="119">
        <v>0.66012731481481479</v>
      </c>
      <c r="BJ21" s="119">
        <f t="shared" si="40"/>
        <v>0.32679398148148148</v>
      </c>
      <c r="BK21" s="120">
        <f t="shared" si="41"/>
        <v>470</v>
      </c>
      <c r="BL21" s="121">
        <v>10</v>
      </c>
      <c r="BP21" s="122">
        <v>1</v>
      </c>
      <c r="BQ21" s="122"/>
      <c r="BR21" s="122">
        <v>0</v>
      </c>
      <c r="BT21" s="122">
        <v>0</v>
      </c>
      <c r="BU21" s="122"/>
      <c r="BV21" s="122">
        <v>0</v>
      </c>
      <c r="BX21" s="122">
        <v>0</v>
      </c>
      <c r="BZ21" s="122">
        <v>1</v>
      </c>
      <c r="CB21" s="122">
        <v>1</v>
      </c>
      <c r="CD21" s="122">
        <v>1</v>
      </c>
      <c r="CF21" s="122">
        <v>0</v>
      </c>
      <c r="CG21" s="122"/>
      <c r="CH21" s="122">
        <v>1</v>
      </c>
      <c r="CI21" s="122"/>
      <c r="CJ21" s="122">
        <v>1</v>
      </c>
      <c r="CK21" s="122"/>
      <c r="CL21" s="122">
        <v>1</v>
      </c>
      <c r="CM21" s="122"/>
      <c r="CN21" s="122">
        <v>1</v>
      </c>
      <c r="CO21" s="122"/>
      <c r="CP21" s="122">
        <v>1</v>
      </c>
      <c r="CQ21" s="122"/>
      <c r="CR21" s="122">
        <v>1</v>
      </c>
      <c r="CS21" s="122"/>
      <c r="CT21" s="122">
        <v>1</v>
      </c>
      <c r="CU21" s="122"/>
      <c r="CV21" s="122">
        <v>0</v>
      </c>
      <c r="CW21" s="122"/>
      <c r="CX21" s="122">
        <v>1</v>
      </c>
      <c r="CY21" s="122"/>
      <c r="CZ21" s="122">
        <v>1</v>
      </c>
      <c r="DA21" s="122"/>
      <c r="DB21" s="122">
        <v>1</v>
      </c>
      <c r="DC21" s="122"/>
      <c r="DD21" s="122">
        <v>1</v>
      </c>
      <c r="DE21" s="122"/>
      <c r="DF21" s="122">
        <v>1</v>
      </c>
      <c r="DG21" s="122"/>
      <c r="DH21" s="122">
        <v>0</v>
      </c>
      <c r="DK21" s="14">
        <f>VLOOKUP(DL21,id!$A:$C,3,0)</f>
        <v>98</v>
      </c>
      <c r="DL21" s="14" t="str">
        <f t="shared" si="32"/>
        <v>BallerstadtŁukasz1979</v>
      </c>
      <c r="DM21" s="9" t="str">
        <f t="shared" si="33"/>
        <v>Ballerstadt</v>
      </c>
      <c r="DN21" s="9" t="str">
        <f t="shared" si="34"/>
        <v>Łukasz</v>
      </c>
      <c r="DO21" s="9" t="str">
        <f t="shared" si="35"/>
        <v>BIKE NOW BEER LATER</v>
      </c>
      <c r="DP21" s="9">
        <f t="shared" si="36"/>
        <v>1979</v>
      </c>
      <c r="DQ21" s="9">
        <f t="shared" si="37"/>
        <v>30.592584879596821</v>
      </c>
      <c r="DR21" s="9"/>
      <c r="DS21" s="9">
        <f t="shared" si="38"/>
        <v>0.9512533333333334</v>
      </c>
      <c r="DT21" s="9">
        <v>1</v>
      </c>
      <c r="DU21" s="9">
        <f t="shared" si="39"/>
        <v>0.95454545454545459</v>
      </c>
      <c r="DV21" s="9">
        <v>1</v>
      </c>
    </row>
    <row r="22" spans="1:126" ht="27.6">
      <c r="A22" s="182" t="s">
        <v>581</v>
      </c>
      <c r="B22" s="182" t="s">
        <v>151</v>
      </c>
      <c r="C22" s="183" t="s">
        <v>3555</v>
      </c>
      <c r="D22" s="161" t="s">
        <v>3551</v>
      </c>
      <c r="E22" s="165">
        <f t="shared" si="42"/>
        <v>1</v>
      </c>
      <c r="F22" s="179"/>
      <c r="G22" s="165">
        <f t="shared" si="43"/>
        <v>0</v>
      </c>
      <c r="H22" s="161"/>
      <c r="I22" s="180">
        <f t="shared" si="44"/>
        <v>0</v>
      </c>
      <c r="J22" s="161"/>
      <c r="K22" s="165">
        <f t="shared" si="45"/>
        <v>0</v>
      </c>
      <c r="L22" s="179"/>
      <c r="M22" s="165">
        <f t="shared" si="46"/>
        <v>0</v>
      </c>
      <c r="N22" s="179" t="s">
        <v>3551</v>
      </c>
      <c r="O22" s="165">
        <f t="shared" si="47"/>
        <v>1</v>
      </c>
      <c r="P22" s="161" t="s">
        <v>3551</v>
      </c>
      <c r="Q22" s="165">
        <f t="shared" si="48"/>
        <v>2</v>
      </c>
      <c r="R22" s="179" t="s">
        <v>3551</v>
      </c>
      <c r="S22" s="180">
        <f t="shared" si="49"/>
        <v>2</v>
      </c>
      <c r="T22" s="161"/>
      <c r="U22" s="165">
        <f t="shared" si="50"/>
        <v>0</v>
      </c>
      <c r="V22" s="179" t="s">
        <v>3551</v>
      </c>
      <c r="W22" s="180">
        <f t="shared" si="51"/>
        <v>2</v>
      </c>
      <c r="X22" s="161" t="s">
        <v>3551</v>
      </c>
      <c r="Y22" s="165">
        <f t="shared" si="52"/>
        <v>3</v>
      </c>
      <c r="Z22" s="179" t="s">
        <v>3551</v>
      </c>
      <c r="AA22" s="180">
        <f t="shared" si="53"/>
        <v>3</v>
      </c>
      <c r="AB22" s="161" t="s">
        <v>3551</v>
      </c>
      <c r="AC22" s="165">
        <f t="shared" si="54"/>
        <v>1</v>
      </c>
      <c r="AD22" s="179" t="s">
        <v>3551</v>
      </c>
      <c r="AE22" s="180">
        <f t="shared" si="55"/>
        <v>3</v>
      </c>
      <c r="AF22" s="161" t="s">
        <v>3551</v>
      </c>
      <c r="AG22" s="165">
        <f t="shared" si="56"/>
        <v>4</v>
      </c>
      <c r="AH22" s="179" t="s">
        <v>3551</v>
      </c>
      <c r="AI22" s="180">
        <f t="shared" si="57"/>
        <v>3</v>
      </c>
      <c r="AJ22" s="161"/>
      <c r="AK22" s="165">
        <f t="shared" si="58"/>
        <v>0</v>
      </c>
      <c r="AL22" s="179" t="s">
        <v>3551</v>
      </c>
      <c r="AM22" s="180">
        <f t="shared" si="59"/>
        <v>4</v>
      </c>
      <c r="AN22" s="161" t="s">
        <v>3551</v>
      </c>
      <c r="AO22" s="165">
        <f t="shared" si="60"/>
        <v>4</v>
      </c>
      <c r="AP22" s="179" t="s">
        <v>3551</v>
      </c>
      <c r="AQ22" s="180">
        <f t="shared" si="61"/>
        <v>4</v>
      </c>
      <c r="AR22" s="161" t="s">
        <v>3551</v>
      </c>
      <c r="AS22" s="165">
        <f t="shared" si="62"/>
        <v>3</v>
      </c>
      <c r="AT22" s="179"/>
      <c r="AU22" s="180">
        <f t="shared" si="64"/>
        <v>2</v>
      </c>
      <c r="AV22" s="161"/>
      <c r="AW22" s="165">
        <f t="shared" si="65"/>
        <v>0</v>
      </c>
      <c r="AX22" s="166" t="s">
        <v>3551</v>
      </c>
      <c r="AY22" s="165">
        <f t="shared" si="63"/>
        <v>2</v>
      </c>
      <c r="AZ22" s="168">
        <f t="shared" si="22"/>
        <v>42</v>
      </c>
      <c r="BA22" s="169">
        <v>0.33164351851851853</v>
      </c>
      <c r="BB22" s="184"/>
      <c r="BC22" s="178">
        <f t="shared" si="23"/>
        <v>42</v>
      </c>
      <c r="BD22" s="172">
        <f t="shared" si="66"/>
        <v>18</v>
      </c>
      <c r="BE22" s="172">
        <v>19</v>
      </c>
      <c r="BF22" s="118">
        <v>1975</v>
      </c>
      <c r="BH22" s="119">
        <v>0.33333333333333331</v>
      </c>
      <c r="BI22" s="119">
        <v>0.66263888888888889</v>
      </c>
      <c r="BJ22" s="119">
        <f t="shared" si="40"/>
        <v>0.32930555555555557</v>
      </c>
      <c r="BK22" s="120">
        <f t="shared" si="41"/>
        <v>474</v>
      </c>
      <c r="BL22" s="121">
        <v>6</v>
      </c>
      <c r="BP22" s="122">
        <v>1</v>
      </c>
      <c r="BQ22" s="122"/>
      <c r="BR22" s="122">
        <v>0</v>
      </c>
      <c r="BT22" s="122">
        <v>0</v>
      </c>
      <c r="BU22" s="122"/>
      <c r="BV22" s="122">
        <v>0</v>
      </c>
      <c r="BX22" s="122">
        <v>0</v>
      </c>
      <c r="BZ22" s="122">
        <v>1</v>
      </c>
      <c r="CB22" s="122">
        <v>1</v>
      </c>
      <c r="CD22" s="122">
        <v>1</v>
      </c>
      <c r="CF22" s="122">
        <v>0</v>
      </c>
      <c r="CG22" s="122"/>
      <c r="CH22" s="122">
        <v>1</v>
      </c>
      <c r="CI22" s="122"/>
      <c r="CJ22" s="122">
        <v>1</v>
      </c>
      <c r="CK22" s="122"/>
      <c r="CL22" s="122">
        <v>1</v>
      </c>
      <c r="CM22" s="122"/>
      <c r="CN22" s="122">
        <v>1</v>
      </c>
      <c r="CO22" s="122"/>
      <c r="CP22" s="122">
        <v>1</v>
      </c>
      <c r="CQ22" s="122"/>
      <c r="CR22" s="122">
        <v>1</v>
      </c>
      <c r="CS22" s="122"/>
      <c r="CT22" s="122">
        <v>1</v>
      </c>
      <c r="CU22" s="122"/>
      <c r="CV22" s="122">
        <v>0</v>
      </c>
      <c r="CW22" s="122"/>
      <c r="CX22" s="122">
        <v>1</v>
      </c>
      <c r="CY22" s="122"/>
      <c r="CZ22" s="122">
        <v>1</v>
      </c>
      <c r="DA22" s="122"/>
      <c r="DB22" s="122">
        <v>1</v>
      </c>
      <c r="DC22" s="122"/>
      <c r="DD22" s="122">
        <v>1</v>
      </c>
      <c r="DE22" s="122"/>
      <c r="DF22" s="122">
        <v>1</v>
      </c>
      <c r="DG22" s="122"/>
      <c r="DH22" s="122">
        <v>0</v>
      </c>
      <c r="DK22" s="14">
        <f>VLOOKUP(DL22,id!$A:$C,3,0)</f>
        <v>99</v>
      </c>
      <c r="DL22" s="14" t="str">
        <f t="shared" si="32"/>
        <v>BróżWojciech1975</v>
      </c>
      <c r="DM22" s="9" t="str">
        <f t="shared" si="33"/>
        <v>Bróż</v>
      </c>
      <c r="DN22" s="9" t="str">
        <f t="shared" si="34"/>
        <v>Wojciech</v>
      </c>
      <c r="DO22" s="9" t="str">
        <f t="shared" si="35"/>
        <v>BIKE NOW BEER LATER</v>
      </c>
      <c r="DP22" s="9">
        <f t="shared" si="36"/>
        <v>1975</v>
      </c>
      <c r="DQ22" s="9">
        <f t="shared" si="37"/>
        <v>30.027795412112113</v>
      </c>
      <c r="DR22" s="9"/>
      <c r="DS22" s="9">
        <f t="shared" si="38"/>
        <v>0.9815383541564876</v>
      </c>
      <c r="DT22" s="9">
        <v>1</v>
      </c>
      <c r="DU22" s="9">
        <f t="shared" si="39"/>
        <v>1</v>
      </c>
      <c r="DV22" s="9">
        <v>1</v>
      </c>
    </row>
    <row r="23" spans="1:126" ht="13.8">
      <c r="A23" s="182" t="s">
        <v>577</v>
      </c>
      <c r="B23" s="182" t="s">
        <v>241</v>
      </c>
      <c r="C23" s="176" t="s">
        <v>3556</v>
      </c>
      <c r="D23" s="161" t="s">
        <v>3551</v>
      </c>
      <c r="E23" s="165">
        <f t="shared" si="42"/>
        <v>1</v>
      </c>
      <c r="F23" s="179"/>
      <c r="G23" s="165">
        <f t="shared" si="43"/>
        <v>0</v>
      </c>
      <c r="H23" s="161"/>
      <c r="I23" s="180">
        <f t="shared" si="44"/>
        <v>0</v>
      </c>
      <c r="J23" s="161"/>
      <c r="K23" s="165">
        <f t="shared" si="45"/>
        <v>0</v>
      </c>
      <c r="L23" s="179"/>
      <c r="M23" s="165">
        <f t="shared" si="46"/>
        <v>0</v>
      </c>
      <c r="N23" s="179" t="s">
        <v>3551</v>
      </c>
      <c r="O23" s="165">
        <f t="shared" si="47"/>
        <v>1</v>
      </c>
      <c r="P23" s="161" t="s">
        <v>3551</v>
      </c>
      <c r="Q23" s="165">
        <f t="shared" si="48"/>
        <v>2</v>
      </c>
      <c r="R23" s="179" t="s">
        <v>3551</v>
      </c>
      <c r="S23" s="180">
        <f t="shared" si="49"/>
        <v>2</v>
      </c>
      <c r="T23" s="161"/>
      <c r="U23" s="165">
        <f t="shared" si="50"/>
        <v>0</v>
      </c>
      <c r="V23" s="179" t="s">
        <v>3551</v>
      </c>
      <c r="W23" s="180">
        <f t="shared" si="51"/>
        <v>2</v>
      </c>
      <c r="X23" s="161" t="s">
        <v>3551</v>
      </c>
      <c r="Y23" s="165">
        <f t="shared" si="52"/>
        <v>3</v>
      </c>
      <c r="Z23" s="179" t="s">
        <v>3551</v>
      </c>
      <c r="AA23" s="180">
        <f t="shared" si="53"/>
        <v>3</v>
      </c>
      <c r="AB23" s="161" t="s">
        <v>3551</v>
      </c>
      <c r="AC23" s="165">
        <f t="shared" si="54"/>
        <v>1</v>
      </c>
      <c r="AD23" s="179" t="s">
        <v>3551</v>
      </c>
      <c r="AE23" s="180">
        <f t="shared" si="55"/>
        <v>3</v>
      </c>
      <c r="AF23" s="161" t="s">
        <v>3551</v>
      </c>
      <c r="AG23" s="165">
        <f t="shared" si="56"/>
        <v>4</v>
      </c>
      <c r="AH23" s="179" t="s">
        <v>3551</v>
      </c>
      <c r="AI23" s="180">
        <f t="shared" si="57"/>
        <v>3</v>
      </c>
      <c r="AJ23" s="161"/>
      <c r="AK23" s="165">
        <f t="shared" si="58"/>
        <v>0</v>
      </c>
      <c r="AL23" s="179" t="s">
        <v>3551</v>
      </c>
      <c r="AM23" s="180">
        <f t="shared" si="59"/>
        <v>4</v>
      </c>
      <c r="AN23" s="161" t="s">
        <v>3551</v>
      </c>
      <c r="AO23" s="165">
        <f t="shared" si="60"/>
        <v>4</v>
      </c>
      <c r="AP23" s="179" t="s">
        <v>3551</v>
      </c>
      <c r="AQ23" s="180">
        <f t="shared" si="61"/>
        <v>4</v>
      </c>
      <c r="AR23" s="161" t="s">
        <v>3551</v>
      </c>
      <c r="AS23" s="165">
        <f t="shared" si="62"/>
        <v>3</v>
      </c>
      <c r="AT23" s="179"/>
      <c r="AU23" s="180">
        <f t="shared" si="64"/>
        <v>2</v>
      </c>
      <c r="AV23" s="161"/>
      <c r="AW23" s="165">
        <f t="shared" si="65"/>
        <v>0</v>
      </c>
      <c r="AX23" s="166" t="s">
        <v>3551</v>
      </c>
      <c r="AY23" s="165">
        <f t="shared" si="63"/>
        <v>2</v>
      </c>
      <c r="AZ23" s="168">
        <f t="shared" si="22"/>
        <v>42</v>
      </c>
      <c r="BA23" s="169">
        <v>0.33164351851851853</v>
      </c>
      <c r="BB23" s="185"/>
      <c r="BC23" s="178">
        <f t="shared" si="23"/>
        <v>42</v>
      </c>
      <c r="BD23" s="172">
        <f t="shared" si="66"/>
        <v>18</v>
      </c>
      <c r="BE23" s="172">
        <v>19</v>
      </c>
      <c r="BF23" s="118">
        <v>1976</v>
      </c>
      <c r="BH23" s="119">
        <v>0.33333333333333331</v>
      </c>
      <c r="BI23" s="119">
        <v>0.61124999999999996</v>
      </c>
      <c r="BJ23" s="119">
        <f t="shared" si="40"/>
        <v>0.27791666666666665</v>
      </c>
      <c r="BK23" s="120">
        <f t="shared" si="41"/>
        <v>400</v>
      </c>
      <c r="BL23" s="121">
        <v>80</v>
      </c>
      <c r="BP23" s="122">
        <v>1</v>
      </c>
      <c r="BQ23" s="122"/>
      <c r="BR23" s="122">
        <v>0</v>
      </c>
      <c r="BT23" s="122">
        <v>0</v>
      </c>
      <c r="BU23" s="122"/>
      <c r="BV23" s="122">
        <v>0</v>
      </c>
      <c r="BX23" s="122">
        <v>0</v>
      </c>
      <c r="BZ23" s="122">
        <v>1</v>
      </c>
      <c r="CB23" s="122">
        <v>1</v>
      </c>
      <c r="CD23" s="122">
        <v>1</v>
      </c>
      <c r="CF23" s="122">
        <v>0</v>
      </c>
      <c r="CG23" s="122"/>
      <c r="CH23" s="122">
        <v>1</v>
      </c>
      <c r="CI23" s="122"/>
      <c r="CJ23" s="122">
        <v>1</v>
      </c>
      <c r="CK23" s="122"/>
      <c r="CL23" s="122">
        <v>1</v>
      </c>
      <c r="CM23" s="122"/>
      <c r="CN23" s="122">
        <v>1</v>
      </c>
      <c r="CO23" s="122"/>
      <c r="CP23" s="122">
        <v>1</v>
      </c>
      <c r="CQ23" s="122"/>
      <c r="CR23" s="122">
        <v>1</v>
      </c>
      <c r="CS23" s="122"/>
      <c r="CT23" s="122">
        <v>1</v>
      </c>
      <c r="CU23" s="122"/>
      <c r="CV23" s="122">
        <v>0</v>
      </c>
      <c r="CW23" s="122"/>
      <c r="CX23" s="122">
        <v>1</v>
      </c>
      <c r="CY23" s="122"/>
      <c r="CZ23" s="122">
        <v>1</v>
      </c>
      <c r="DA23" s="122"/>
      <c r="DB23" s="122">
        <v>1</v>
      </c>
      <c r="DC23" s="122"/>
      <c r="DD23" s="122">
        <v>1</v>
      </c>
      <c r="DE23" s="122"/>
      <c r="DF23" s="122">
        <v>1</v>
      </c>
      <c r="DG23" s="122"/>
      <c r="DH23" s="122">
        <v>0</v>
      </c>
      <c r="DK23" s="14">
        <f>VLOOKUP(DL23,id!$A:$C,3,0)</f>
        <v>100</v>
      </c>
      <c r="DL23" s="14" t="str">
        <f t="shared" si="32"/>
        <v>JarosiewiczRadosław1976</v>
      </c>
      <c r="DM23" s="9" t="str">
        <f t="shared" si="33"/>
        <v>Jarosiewicz</v>
      </c>
      <c r="DN23" s="9" t="str">
        <f t="shared" si="34"/>
        <v>Radosław</v>
      </c>
      <c r="DO23" s="9" t="str">
        <f t="shared" si="35"/>
        <v>Pioruny</v>
      </c>
      <c r="DP23" s="9">
        <f t="shared" si="36"/>
        <v>1976</v>
      </c>
      <c r="DQ23" s="9">
        <f t="shared" si="37"/>
        <v>30.027795412112113</v>
      </c>
      <c r="DR23" s="9"/>
      <c r="DS23" s="9">
        <f t="shared" si="38"/>
        <v>1</v>
      </c>
      <c r="DT23" s="9">
        <v>1</v>
      </c>
      <c r="DU23" s="9">
        <f t="shared" si="39"/>
        <v>1</v>
      </c>
      <c r="DV23" s="9">
        <v>1</v>
      </c>
    </row>
    <row r="24" spans="1:126" ht="27.6">
      <c r="A24" s="182" t="s">
        <v>576</v>
      </c>
      <c r="B24" s="182" t="s">
        <v>91</v>
      </c>
      <c r="C24" s="183" t="s">
        <v>3555</v>
      </c>
      <c r="D24" s="161"/>
      <c r="E24" s="165">
        <f t="shared" si="42"/>
        <v>0</v>
      </c>
      <c r="F24" s="179"/>
      <c r="G24" s="180">
        <f t="shared" si="43"/>
        <v>0</v>
      </c>
      <c r="H24" s="161"/>
      <c r="I24" s="165">
        <f t="shared" si="44"/>
        <v>0</v>
      </c>
      <c r="J24" s="179"/>
      <c r="K24" s="180">
        <f t="shared" si="45"/>
        <v>0</v>
      </c>
      <c r="L24" s="161"/>
      <c r="M24" s="165">
        <f t="shared" si="46"/>
        <v>0</v>
      </c>
      <c r="N24" s="179" t="s">
        <v>3551</v>
      </c>
      <c r="O24" s="180">
        <f t="shared" si="47"/>
        <v>1</v>
      </c>
      <c r="P24" s="161" t="s">
        <v>3551</v>
      </c>
      <c r="Q24" s="165">
        <f t="shared" si="48"/>
        <v>2</v>
      </c>
      <c r="R24" s="179" t="s">
        <v>3551</v>
      </c>
      <c r="S24" s="180">
        <f t="shared" si="49"/>
        <v>2</v>
      </c>
      <c r="T24" s="161"/>
      <c r="U24" s="165">
        <f t="shared" si="50"/>
        <v>0</v>
      </c>
      <c r="V24" s="179" t="s">
        <v>3551</v>
      </c>
      <c r="W24" s="180">
        <f t="shared" si="51"/>
        <v>2</v>
      </c>
      <c r="X24" s="161" t="s">
        <v>3551</v>
      </c>
      <c r="Y24" s="165">
        <f t="shared" si="52"/>
        <v>3</v>
      </c>
      <c r="Z24" s="179" t="s">
        <v>3551</v>
      </c>
      <c r="AA24" s="180">
        <f t="shared" si="53"/>
        <v>3</v>
      </c>
      <c r="AB24" s="161" t="s">
        <v>3551</v>
      </c>
      <c r="AC24" s="165">
        <f t="shared" si="54"/>
        <v>1</v>
      </c>
      <c r="AD24" s="179" t="s">
        <v>3551</v>
      </c>
      <c r="AE24" s="180">
        <f t="shared" si="55"/>
        <v>3</v>
      </c>
      <c r="AF24" s="161" t="s">
        <v>3551</v>
      </c>
      <c r="AG24" s="165">
        <f t="shared" si="56"/>
        <v>4</v>
      </c>
      <c r="AH24" s="179" t="s">
        <v>3551</v>
      </c>
      <c r="AI24" s="180">
        <f t="shared" si="57"/>
        <v>3</v>
      </c>
      <c r="AJ24" s="161"/>
      <c r="AK24" s="165">
        <f t="shared" si="58"/>
        <v>0</v>
      </c>
      <c r="AL24" s="179" t="s">
        <v>3551</v>
      </c>
      <c r="AM24" s="180">
        <f t="shared" si="59"/>
        <v>4</v>
      </c>
      <c r="AN24" s="161" t="s">
        <v>3551</v>
      </c>
      <c r="AO24" s="165">
        <f t="shared" si="60"/>
        <v>4</v>
      </c>
      <c r="AP24" s="179" t="s">
        <v>3551</v>
      </c>
      <c r="AQ24" s="180">
        <f t="shared" si="61"/>
        <v>4</v>
      </c>
      <c r="AR24" s="161" t="s">
        <v>3551</v>
      </c>
      <c r="AS24" s="165">
        <f t="shared" si="62"/>
        <v>3</v>
      </c>
      <c r="AT24" s="179" t="s">
        <v>3551</v>
      </c>
      <c r="AU24" s="186">
        <f t="shared" si="64"/>
        <v>2</v>
      </c>
      <c r="AV24" s="186" t="s">
        <v>3551</v>
      </c>
      <c r="AW24" s="186">
        <f t="shared" si="65"/>
        <v>0</v>
      </c>
      <c r="AX24" s="186" t="s">
        <v>3551</v>
      </c>
      <c r="AY24" s="165">
        <f t="shared" si="63"/>
        <v>2</v>
      </c>
      <c r="AZ24" s="168">
        <f t="shared" si="22"/>
        <v>41</v>
      </c>
      <c r="BA24" s="187">
        <v>0.32679398148148148</v>
      </c>
      <c r="BB24" s="188"/>
      <c r="BC24" s="189">
        <f t="shared" si="23"/>
        <v>41</v>
      </c>
      <c r="BD24" s="190">
        <f t="shared" si="66"/>
        <v>21</v>
      </c>
      <c r="BE24" s="190">
        <v>21</v>
      </c>
      <c r="BF24" s="118">
        <v>1982</v>
      </c>
      <c r="BG24" s="191"/>
      <c r="BH24" s="119">
        <v>0.33333333333333298</v>
      </c>
      <c r="BI24" s="119">
        <v>0.64298611111111115</v>
      </c>
      <c r="BJ24" s="119">
        <f t="shared" si="40"/>
        <v>0.30965277777777817</v>
      </c>
      <c r="BK24" s="120">
        <f t="shared" si="41"/>
        <v>445</v>
      </c>
      <c r="BL24" s="121">
        <v>35</v>
      </c>
      <c r="BP24" s="122">
        <v>0</v>
      </c>
      <c r="BQ24" s="122"/>
      <c r="BR24" s="122">
        <v>0</v>
      </c>
      <c r="BT24" s="122">
        <v>0</v>
      </c>
      <c r="BU24" s="122"/>
      <c r="BV24" s="122">
        <v>0</v>
      </c>
      <c r="BX24" s="122">
        <v>0</v>
      </c>
      <c r="BZ24" s="122">
        <v>1</v>
      </c>
      <c r="CB24" s="122">
        <v>1</v>
      </c>
      <c r="CD24" s="122">
        <v>1</v>
      </c>
      <c r="CF24" s="122">
        <v>0</v>
      </c>
      <c r="CG24" s="122"/>
      <c r="CH24" s="122">
        <v>1</v>
      </c>
      <c r="CI24" s="122"/>
      <c r="CJ24" s="122">
        <v>1</v>
      </c>
      <c r="CK24" s="122"/>
      <c r="CL24" s="122">
        <v>1</v>
      </c>
      <c r="CM24" s="122"/>
      <c r="CN24" s="122">
        <v>1</v>
      </c>
      <c r="CO24" s="122"/>
      <c r="CP24" s="122">
        <v>1</v>
      </c>
      <c r="CQ24" s="122"/>
      <c r="CR24" s="122">
        <v>1</v>
      </c>
      <c r="CS24" s="122"/>
      <c r="CT24" s="122">
        <v>1</v>
      </c>
      <c r="CU24" s="122"/>
      <c r="CV24" s="122">
        <v>0</v>
      </c>
      <c r="CW24" s="122"/>
      <c r="CX24" s="122">
        <v>1</v>
      </c>
      <c r="CY24" s="122"/>
      <c r="CZ24" s="122">
        <v>1</v>
      </c>
      <c r="DA24" s="122"/>
      <c r="DB24" s="122">
        <v>1</v>
      </c>
      <c r="DC24" s="122"/>
      <c r="DD24" s="122">
        <v>1</v>
      </c>
      <c r="DE24" s="122"/>
      <c r="DF24" s="122">
        <v>1</v>
      </c>
      <c r="DG24" s="122"/>
      <c r="DH24" s="122">
        <v>1</v>
      </c>
      <c r="DK24" s="14">
        <f>VLOOKUP(DL24,id!$A:$C,3,0)</f>
        <v>101</v>
      </c>
      <c r="DL24" s="14" t="str">
        <f t="shared" si="32"/>
        <v>CisońMateusz1982</v>
      </c>
      <c r="DM24" s="9" t="str">
        <f t="shared" si="33"/>
        <v>Cisoń</v>
      </c>
      <c r="DN24" s="9" t="str">
        <f t="shared" si="34"/>
        <v>Mateusz</v>
      </c>
      <c r="DO24" s="9" t="str">
        <f t="shared" si="35"/>
        <v>BIKE NOW BEER LATER</v>
      </c>
      <c r="DP24" s="9">
        <f t="shared" si="36"/>
        <v>1982</v>
      </c>
      <c r="DQ24" s="9">
        <f t="shared" si="37"/>
        <v>29.312847902299918</v>
      </c>
      <c r="DR24" s="9"/>
      <c r="DS24" s="9">
        <f t="shared" si="38"/>
        <v>1.0148397379139367</v>
      </c>
      <c r="DT24" s="9">
        <v>1</v>
      </c>
      <c r="DU24" s="9">
        <f t="shared" si="39"/>
        <v>0.97619047619047616</v>
      </c>
      <c r="DV24" s="9">
        <v>1</v>
      </c>
    </row>
    <row r="25" spans="1:126" ht="13.8">
      <c r="A25" s="182" t="s">
        <v>94</v>
      </c>
      <c r="B25" s="182" t="s">
        <v>34</v>
      </c>
      <c r="C25" s="183" t="s">
        <v>158</v>
      </c>
      <c r="D25" s="161" t="s">
        <v>3551</v>
      </c>
      <c r="E25" s="165">
        <f t="shared" si="42"/>
        <v>1</v>
      </c>
      <c r="F25" s="179"/>
      <c r="G25" s="180">
        <f t="shared" si="43"/>
        <v>0</v>
      </c>
      <c r="H25" s="161"/>
      <c r="I25" s="165">
        <f t="shared" si="44"/>
        <v>0</v>
      </c>
      <c r="J25" s="179"/>
      <c r="K25" s="180">
        <f t="shared" si="45"/>
        <v>0</v>
      </c>
      <c r="L25" s="161"/>
      <c r="M25" s="165">
        <f t="shared" si="46"/>
        <v>0</v>
      </c>
      <c r="N25" s="179"/>
      <c r="O25" s="180">
        <f t="shared" si="47"/>
        <v>0</v>
      </c>
      <c r="P25" s="161"/>
      <c r="Q25" s="165">
        <f t="shared" si="48"/>
        <v>0</v>
      </c>
      <c r="R25" s="179"/>
      <c r="S25" s="180">
        <f t="shared" si="49"/>
        <v>0</v>
      </c>
      <c r="T25" s="161"/>
      <c r="U25" s="165">
        <f t="shared" si="50"/>
        <v>0</v>
      </c>
      <c r="V25" s="179" t="s">
        <v>3551</v>
      </c>
      <c r="W25" s="180">
        <f t="shared" si="51"/>
        <v>2</v>
      </c>
      <c r="X25" s="161" t="s">
        <v>3551</v>
      </c>
      <c r="Y25" s="165">
        <f t="shared" si="52"/>
        <v>3</v>
      </c>
      <c r="Z25" s="179" t="s">
        <v>3551</v>
      </c>
      <c r="AA25" s="180">
        <f t="shared" si="53"/>
        <v>3</v>
      </c>
      <c r="AB25" s="161" t="s">
        <v>3551</v>
      </c>
      <c r="AC25" s="165">
        <f t="shared" si="54"/>
        <v>1</v>
      </c>
      <c r="AD25" s="179" t="s">
        <v>3551</v>
      </c>
      <c r="AE25" s="180">
        <f t="shared" si="55"/>
        <v>3</v>
      </c>
      <c r="AF25" s="161" t="s">
        <v>3551</v>
      </c>
      <c r="AG25" s="165">
        <f t="shared" si="56"/>
        <v>4</v>
      </c>
      <c r="AH25" s="179"/>
      <c r="AI25" s="180">
        <f t="shared" si="57"/>
        <v>0</v>
      </c>
      <c r="AJ25" s="161" t="s">
        <v>3551</v>
      </c>
      <c r="AK25" s="165">
        <f t="shared" si="58"/>
        <v>4</v>
      </c>
      <c r="AL25" s="179" t="s">
        <v>3551</v>
      </c>
      <c r="AM25" s="180">
        <f t="shared" si="59"/>
        <v>4</v>
      </c>
      <c r="AN25" s="161" t="s">
        <v>3551</v>
      </c>
      <c r="AO25" s="165">
        <f t="shared" si="60"/>
        <v>4</v>
      </c>
      <c r="AP25" s="179" t="s">
        <v>3551</v>
      </c>
      <c r="AQ25" s="180">
        <f t="shared" si="61"/>
        <v>4</v>
      </c>
      <c r="AR25" s="161" t="s">
        <v>3551</v>
      </c>
      <c r="AS25" s="165">
        <f t="shared" si="62"/>
        <v>3</v>
      </c>
      <c r="AT25" s="179"/>
      <c r="AU25" s="186">
        <f t="shared" si="64"/>
        <v>2</v>
      </c>
      <c r="AV25" s="186"/>
      <c r="AW25" s="186">
        <f t="shared" si="65"/>
        <v>0</v>
      </c>
      <c r="AX25" s="186" t="s">
        <v>3551</v>
      </c>
      <c r="AY25" s="165">
        <f t="shared" si="63"/>
        <v>2</v>
      </c>
      <c r="AZ25" s="168">
        <f t="shared" si="22"/>
        <v>38</v>
      </c>
      <c r="BA25" s="187">
        <v>0.24974537037037037</v>
      </c>
      <c r="BB25" s="192"/>
      <c r="BC25" s="189">
        <f t="shared" si="23"/>
        <v>38</v>
      </c>
      <c r="BD25" s="190">
        <f t="shared" si="66"/>
        <v>22</v>
      </c>
      <c r="BE25" s="190">
        <v>22</v>
      </c>
      <c r="BF25" s="118">
        <v>1978</v>
      </c>
      <c r="BG25" s="191"/>
      <c r="BH25" s="119">
        <v>0.33333333333333298</v>
      </c>
      <c r="BI25" s="119">
        <v>0.65517361111111116</v>
      </c>
      <c r="BJ25" s="119">
        <f t="shared" si="40"/>
        <v>0.32184027777777818</v>
      </c>
      <c r="BK25" s="120">
        <f t="shared" si="41"/>
        <v>463</v>
      </c>
      <c r="BL25" s="121">
        <v>17</v>
      </c>
      <c r="BP25" s="122">
        <v>1</v>
      </c>
      <c r="BQ25" s="122"/>
      <c r="BR25" s="122">
        <v>0</v>
      </c>
      <c r="BT25" s="122">
        <v>0</v>
      </c>
      <c r="BU25" s="122"/>
      <c r="BV25" s="122">
        <v>0</v>
      </c>
      <c r="BX25" s="122">
        <v>0</v>
      </c>
      <c r="BZ25" s="122">
        <v>0</v>
      </c>
      <c r="CB25" s="122">
        <v>0</v>
      </c>
      <c r="CD25" s="122">
        <v>0</v>
      </c>
      <c r="CF25" s="122">
        <v>0</v>
      </c>
      <c r="CG25" s="122"/>
      <c r="CH25" s="122">
        <v>1</v>
      </c>
      <c r="CI25" s="122"/>
      <c r="CJ25" s="122">
        <v>1</v>
      </c>
      <c r="CK25" s="122"/>
      <c r="CL25" s="122">
        <v>1</v>
      </c>
      <c r="CM25" s="122"/>
      <c r="CN25" s="122">
        <v>1</v>
      </c>
      <c r="CO25" s="122"/>
      <c r="CP25" s="122">
        <v>1</v>
      </c>
      <c r="CQ25" s="122"/>
      <c r="CR25" s="122">
        <v>1</v>
      </c>
      <c r="CS25" s="122"/>
      <c r="CT25" s="122">
        <v>0</v>
      </c>
      <c r="CU25" s="122"/>
      <c r="CV25" s="122">
        <v>1</v>
      </c>
      <c r="CW25" s="122"/>
      <c r="CX25" s="122">
        <v>1</v>
      </c>
      <c r="CY25" s="122"/>
      <c r="CZ25" s="122">
        <v>1</v>
      </c>
      <c r="DA25" s="122"/>
      <c r="DB25" s="122">
        <v>1</v>
      </c>
      <c r="DC25" s="122"/>
      <c r="DD25" s="122">
        <v>1</v>
      </c>
      <c r="DE25" s="122"/>
      <c r="DF25" s="122">
        <v>1</v>
      </c>
      <c r="DG25" s="122"/>
      <c r="DH25" s="122">
        <v>0</v>
      </c>
      <c r="DK25" s="14">
        <f>VLOOKUP(DL25,id!$A:$C,3,0)</f>
        <v>34</v>
      </c>
      <c r="DL25" s="14" t="str">
        <f t="shared" si="32"/>
        <v>SadowskiMarek1978</v>
      </c>
      <c r="DM25" s="9" t="str">
        <f t="shared" si="33"/>
        <v>Sadowski</v>
      </c>
      <c r="DN25" s="9" t="str">
        <f t="shared" si="34"/>
        <v>Marek</v>
      </c>
      <c r="DO25" s="9" t="str">
        <f t="shared" si="35"/>
        <v>GR3miasto</v>
      </c>
      <c r="DP25" s="9">
        <f t="shared" si="36"/>
        <v>1978</v>
      </c>
      <c r="DQ25" s="9">
        <f t="shared" si="37"/>
        <v>27.168005372863341</v>
      </c>
      <c r="DR25" s="9"/>
      <c r="DS25" s="9">
        <f t="shared" si="38"/>
        <v>1.3085086662341274</v>
      </c>
      <c r="DT25" s="9">
        <v>1</v>
      </c>
      <c r="DU25" s="9">
        <f t="shared" si="39"/>
        <v>0.92682926829268297</v>
      </c>
      <c r="DV25" s="9">
        <v>1</v>
      </c>
    </row>
    <row r="26" spans="1:126" ht="13.8">
      <c r="A26" s="182" t="s">
        <v>1249</v>
      </c>
      <c r="B26" s="182" t="s">
        <v>15</v>
      </c>
      <c r="C26" s="183"/>
      <c r="D26" s="161" t="s">
        <v>3551</v>
      </c>
      <c r="E26" s="165">
        <f t="shared" si="42"/>
        <v>1</v>
      </c>
      <c r="F26" s="179" t="s">
        <v>3551</v>
      </c>
      <c r="G26" s="180">
        <f t="shared" si="43"/>
        <v>2</v>
      </c>
      <c r="H26" s="161" t="s">
        <v>3551</v>
      </c>
      <c r="I26" s="165">
        <f t="shared" si="44"/>
        <v>2</v>
      </c>
      <c r="J26" s="179" t="s">
        <v>3551</v>
      </c>
      <c r="K26" s="180">
        <f t="shared" si="45"/>
        <v>1</v>
      </c>
      <c r="L26" s="161" t="s">
        <v>3551</v>
      </c>
      <c r="M26" s="165">
        <f t="shared" si="46"/>
        <v>2</v>
      </c>
      <c r="N26" s="179" t="s">
        <v>3551</v>
      </c>
      <c r="O26" s="180">
        <f t="shared" si="47"/>
        <v>1</v>
      </c>
      <c r="P26" s="161" t="s">
        <v>3551</v>
      </c>
      <c r="Q26" s="165">
        <f t="shared" si="48"/>
        <v>2</v>
      </c>
      <c r="R26" s="179" t="s">
        <v>3551</v>
      </c>
      <c r="S26" s="180">
        <f t="shared" si="49"/>
        <v>2</v>
      </c>
      <c r="T26" s="161" t="s">
        <v>3551</v>
      </c>
      <c r="U26" s="165">
        <f t="shared" si="50"/>
        <v>1</v>
      </c>
      <c r="V26" s="179"/>
      <c r="W26" s="180">
        <f t="shared" si="51"/>
        <v>0</v>
      </c>
      <c r="X26" s="161" t="s">
        <v>3551</v>
      </c>
      <c r="Y26" s="165">
        <f t="shared" si="52"/>
        <v>3</v>
      </c>
      <c r="Z26" s="179"/>
      <c r="AA26" s="180">
        <f t="shared" si="53"/>
        <v>0</v>
      </c>
      <c r="AB26" s="161"/>
      <c r="AC26" s="165">
        <f t="shared" si="54"/>
        <v>0</v>
      </c>
      <c r="AD26" s="179" t="s">
        <v>3551</v>
      </c>
      <c r="AE26" s="180">
        <f t="shared" si="55"/>
        <v>3</v>
      </c>
      <c r="AF26" s="161" t="s">
        <v>3551</v>
      </c>
      <c r="AG26" s="165">
        <f t="shared" si="56"/>
        <v>4</v>
      </c>
      <c r="AH26" s="179"/>
      <c r="AI26" s="180">
        <f t="shared" si="57"/>
        <v>0</v>
      </c>
      <c r="AJ26" s="161"/>
      <c r="AK26" s="165">
        <f t="shared" si="58"/>
        <v>0</v>
      </c>
      <c r="AL26" s="179"/>
      <c r="AM26" s="180">
        <f t="shared" si="59"/>
        <v>0</v>
      </c>
      <c r="AN26" s="161"/>
      <c r="AO26" s="165">
        <f t="shared" si="60"/>
        <v>0</v>
      </c>
      <c r="AP26" s="179"/>
      <c r="AQ26" s="180">
        <f t="shared" si="61"/>
        <v>0</v>
      </c>
      <c r="AR26" s="161"/>
      <c r="AS26" s="165">
        <f t="shared" si="62"/>
        <v>0</v>
      </c>
      <c r="AT26" s="179"/>
      <c r="AU26" s="186">
        <f t="shared" si="64"/>
        <v>0</v>
      </c>
      <c r="AV26" s="186"/>
      <c r="AW26" s="186">
        <f t="shared" si="65"/>
        <v>0</v>
      </c>
      <c r="AX26" s="186"/>
      <c r="AY26" s="165">
        <f t="shared" si="63"/>
        <v>0</v>
      </c>
      <c r="AZ26" s="168">
        <f t="shared" si="22"/>
        <v>24</v>
      </c>
      <c r="BA26" s="187">
        <v>0.33449074074074076</v>
      </c>
      <c r="BB26" s="188">
        <v>2</v>
      </c>
      <c r="BC26" s="189">
        <f t="shared" si="23"/>
        <v>22</v>
      </c>
      <c r="BD26" s="190">
        <f t="shared" si="66"/>
        <v>23</v>
      </c>
      <c r="BE26" s="190">
        <v>23</v>
      </c>
      <c r="BF26" s="118">
        <v>1976</v>
      </c>
      <c r="BG26" s="191"/>
      <c r="BH26" s="119">
        <v>0.33333333333333298</v>
      </c>
      <c r="BI26" s="119">
        <v>0.63420138888888888</v>
      </c>
      <c r="BJ26" s="119">
        <f t="shared" si="40"/>
        <v>0.3008680555555559</v>
      </c>
      <c r="BK26" s="120">
        <f t="shared" si="41"/>
        <v>433</v>
      </c>
      <c r="BL26" s="121">
        <v>47</v>
      </c>
      <c r="BP26" s="122">
        <v>1</v>
      </c>
      <c r="BQ26" s="122"/>
      <c r="BR26" s="122">
        <v>1</v>
      </c>
      <c r="BT26" s="122">
        <v>1</v>
      </c>
      <c r="BU26" s="122"/>
      <c r="BV26" s="122">
        <v>1</v>
      </c>
      <c r="BX26" s="122">
        <v>1</v>
      </c>
      <c r="BZ26" s="122">
        <v>1</v>
      </c>
      <c r="CB26" s="122">
        <v>1</v>
      </c>
      <c r="CD26" s="122">
        <v>1</v>
      </c>
      <c r="CF26" s="122">
        <v>1</v>
      </c>
      <c r="CG26" s="122"/>
      <c r="CH26" s="122">
        <v>0</v>
      </c>
      <c r="CI26" s="122"/>
      <c r="CJ26" s="122">
        <v>1</v>
      </c>
      <c r="CK26" s="122"/>
      <c r="CL26" s="122">
        <v>0</v>
      </c>
      <c r="CM26" s="122"/>
      <c r="CN26" s="122">
        <v>0</v>
      </c>
      <c r="CO26" s="122"/>
      <c r="CP26" s="122">
        <v>1</v>
      </c>
      <c r="CQ26" s="122"/>
      <c r="CR26" s="122">
        <v>1</v>
      </c>
      <c r="CS26" s="122"/>
      <c r="CT26" s="122">
        <v>0</v>
      </c>
      <c r="CU26" s="122"/>
      <c r="CV26" s="122">
        <v>0</v>
      </c>
      <c r="CW26" s="122"/>
      <c r="CX26" s="122">
        <v>0</v>
      </c>
      <c r="CY26" s="122"/>
      <c r="CZ26" s="122">
        <v>0</v>
      </c>
      <c r="DA26" s="122"/>
      <c r="DB26" s="122">
        <v>0</v>
      </c>
      <c r="DC26" s="122"/>
      <c r="DD26" s="122">
        <v>0</v>
      </c>
      <c r="DE26" s="122"/>
      <c r="DF26" s="122">
        <v>0</v>
      </c>
      <c r="DG26" s="122"/>
      <c r="DH26" s="122">
        <v>0</v>
      </c>
      <c r="DK26" s="14">
        <f>VLOOKUP(DL26,id!$A:$C,3,0)</f>
        <v>15</v>
      </c>
      <c r="DL26" s="14" t="str">
        <f t="shared" si="32"/>
        <v>NiewęgłowskiPiotr1976</v>
      </c>
      <c r="DM26" s="9" t="str">
        <f t="shared" si="33"/>
        <v>Niewęgłowski</v>
      </c>
      <c r="DN26" s="9" t="str">
        <f t="shared" si="34"/>
        <v>Piotr</v>
      </c>
      <c r="DO26" s="9">
        <f t="shared" si="35"/>
        <v>0</v>
      </c>
      <c r="DP26" s="9">
        <f t="shared" si="36"/>
        <v>1976</v>
      </c>
      <c r="DQ26" s="9">
        <f t="shared" si="37"/>
        <v>15.728845215868251</v>
      </c>
      <c r="DR26" s="9"/>
      <c r="DS26" s="9">
        <f t="shared" si="38"/>
        <v>0.74664359861591689</v>
      </c>
      <c r="DT26" s="9">
        <v>1</v>
      </c>
      <c r="DU26" s="9">
        <f t="shared" si="39"/>
        <v>0.57894736842105265</v>
      </c>
      <c r="DV26" s="9">
        <v>1</v>
      </c>
    </row>
    <row r="27" spans="1:126" ht="27.6">
      <c r="A27" s="182" t="s">
        <v>991</v>
      </c>
      <c r="B27" s="182" t="s">
        <v>49</v>
      </c>
      <c r="C27" s="183" t="s">
        <v>1327</v>
      </c>
      <c r="D27" s="161" t="s">
        <v>3551</v>
      </c>
      <c r="E27" s="165">
        <f t="shared" si="42"/>
        <v>1</v>
      </c>
      <c r="F27" s="179" t="s">
        <v>3551</v>
      </c>
      <c r="G27" s="180">
        <f t="shared" si="43"/>
        <v>2</v>
      </c>
      <c r="H27" s="161" t="s">
        <v>3551</v>
      </c>
      <c r="I27" s="165">
        <f t="shared" si="44"/>
        <v>2</v>
      </c>
      <c r="J27" s="179" t="s">
        <v>3551</v>
      </c>
      <c r="K27" s="180">
        <f t="shared" si="45"/>
        <v>1</v>
      </c>
      <c r="L27" s="161" t="s">
        <v>3551</v>
      </c>
      <c r="M27" s="165">
        <f t="shared" si="46"/>
        <v>2</v>
      </c>
      <c r="N27" s="179" t="s">
        <v>3551</v>
      </c>
      <c r="O27" s="180">
        <f t="shared" si="47"/>
        <v>1</v>
      </c>
      <c r="P27" s="161" t="s">
        <v>3551</v>
      </c>
      <c r="Q27" s="165">
        <f t="shared" si="48"/>
        <v>2</v>
      </c>
      <c r="R27" s="179" t="s">
        <v>3551</v>
      </c>
      <c r="S27" s="180">
        <f t="shared" si="49"/>
        <v>2</v>
      </c>
      <c r="T27" s="161" t="s">
        <v>3551</v>
      </c>
      <c r="U27" s="165">
        <f t="shared" si="50"/>
        <v>1</v>
      </c>
      <c r="V27" s="179"/>
      <c r="W27" s="180">
        <f t="shared" si="51"/>
        <v>0</v>
      </c>
      <c r="X27" s="161" t="s">
        <v>3551</v>
      </c>
      <c r="Y27" s="165">
        <f t="shared" si="52"/>
        <v>3</v>
      </c>
      <c r="Z27" s="179"/>
      <c r="AA27" s="180">
        <f t="shared" si="53"/>
        <v>0</v>
      </c>
      <c r="AB27" s="161"/>
      <c r="AC27" s="165">
        <f t="shared" si="54"/>
        <v>0</v>
      </c>
      <c r="AD27" s="179" t="s">
        <v>3551</v>
      </c>
      <c r="AE27" s="180">
        <f t="shared" si="55"/>
        <v>3</v>
      </c>
      <c r="AF27" s="161" t="s">
        <v>3551</v>
      </c>
      <c r="AG27" s="165">
        <f t="shared" si="56"/>
        <v>4</v>
      </c>
      <c r="AH27" s="179"/>
      <c r="AI27" s="180">
        <f t="shared" si="57"/>
        <v>0</v>
      </c>
      <c r="AJ27" s="161"/>
      <c r="AK27" s="165">
        <f t="shared" si="58"/>
        <v>0</v>
      </c>
      <c r="AL27" s="179"/>
      <c r="AM27" s="180">
        <f t="shared" si="59"/>
        <v>0</v>
      </c>
      <c r="AN27" s="161"/>
      <c r="AO27" s="165">
        <f t="shared" si="60"/>
        <v>0</v>
      </c>
      <c r="AP27" s="179"/>
      <c r="AQ27" s="180">
        <f t="shared" si="61"/>
        <v>0</v>
      </c>
      <c r="AR27" s="161"/>
      <c r="AS27" s="165">
        <f t="shared" si="62"/>
        <v>0</v>
      </c>
      <c r="AT27" s="179"/>
      <c r="AU27" s="186">
        <f t="shared" si="64"/>
        <v>0</v>
      </c>
      <c r="AV27" s="186"/>
      <c r="AW27" s="186">
        <f t="shared" si="65"/>
        <v>0</v>
      </c>
      <c r="AX27" s="186"/>
      <c r="AY27" s="165">
        <f t="shared" si="63"/>
        <v>0</v>
      </c>
      <c r="AZ27" s="168">
        <f t="shared" si="22"/>
        <v>24</v>
      </c>
      <c r="BA27" s="187">
        <v>0.33449074074074076</v>
      </c>
      <c r="BB27" s="188">
        <v>2</v>
      </c>
      <c r="BC27" s="189">
        <f t="shared" si="23"/>
        <v>22</v>
      </c>
      <c r="BD27" s="190">
        <f t="shared" si="66"/>
        <v>23</v>
      </c>
      <c r="BE27" s="190">
        <v>24</v>
      </c>
      <c r="BF27" s="118">
        <v>1979</v>
      </c>
      <c r="BG27" s="191"/>
      <c r="BH27" s="119">
        <v>0.33333333333333298</v>
      </c>
      <c r="BI27" s="119">
        <v>0.6555671296296296</v>
      </c>
      <c r="BJ27" s="119">
        <f t="shared" si="40"/>
        <v>0.32223379629629662</v>
      </c>
      <c r="BK27" s="120">
        <f t="shared" si="41"/>
        <v>464</v>
      </c>
      <c r="BL27" s="121">
        <v>16</v>
      </c>
      <c r="BP27" s="122">
        <v>1</v>
      </c>
      <c r="BQ27" s="122"/>
      <c r="BR27" s="122">
        <v>1</v>
      </c>
      <c r="BT27" s="122">
        <v>1</v>
      </c>
      <c r="BU27" s="122"/>
      <c r="BV27" s="122">
        <v>1</v>
      </c>
      <c r="BX27" s="122">
        <v>1</v>
      </c>
      <c r="BZ27" s="122">
        <v>1</v>
      </c>
      <c r="CB27" s="122">
        <v>1</v>
      </c>
      <c r="CD27" s="122">
        <v>1</v>
      </c>
      <c r="CF27" s="122">
        <v>1</v>
      </c>
      <c r="CG27" s="122"/>
      <c r="CH27" s="122">
        <v>0</v>
      </c>
      <c r="CI27" s="122"/>
      <c r="CJ27" s="122">
        <v>1</v>
      </c>
      <c r="CK27" s="122"/>
      <c r="CL27" s="122">
        <v>0</v>
      </c>
      <c r="CM27" s="122"/>
      <c r="CN27" s="122">
        <v>0</v>
      </c>
      <c r="CO27" s="122"/>
      <c r="CP27" s="122">
        <v>1</v>
      </c>
      <c r="CQ27" s="122"/>
      <c r="CR27" s="122">
        <v>1</v>
      </c>
      <c r="CS27" s="122"/>
      <c r="CT27" s="122">
        <v>0</v>
      </c>
      <c r="CU27" s="122"/>
      <c r="CV27" s="122">
        <v>0</v>
      </c>
      <c r="CW27" s="122"/>
      <c r="CX27" s="122">
        <v>0</v>
      </c>
      <c r="CY27" s="122"/>
      <c r="CZ27" s="122">
        <v>0</v>
      </c>
      <c r="DA27" s="122"/>
      <c r="DB27" s="122">
        <v>0</v>
      </c>
      <c r="DC27" s="122"/>
      <c r="DD27" s="122">
        <v>0</v>
      </c>
      <c r="DE27" s="122"/>
      <c r="DF27" s="122">
        <v>0</v>
      </c>
      <c r="DG27" s="122"/>
      <c r="DH27" s="122">
        <v>0</v>
      </c>
      <c r="DK27" s="14">
        <f>VLOOKUP(DL27,id!$A:$C,3,0)</f>
        <v>16</v>
      </c>
      <c r="DL27" s="14" t="str">
        <f t="shared" si="32"/>
        <v>BelicaRobert1979</v>
      </c>
      <c r="DM27" s="9" t="str">
        <f t="shared" si="33"/>
        <v>Belica</v>
      </c>
      <c r="DN27" s="9" t="str">
        <f t="shared" si="34"/>
        <v>Robert</v>
      </c>
      <c r="DO27" s="9" t="str">
        <f t="shared" si="35"/>
        <v>T-Mobile Cycling Team</v>
      </c>
      <c r="DP27" s="9">
        <f t="shared" si="36"/>
        <v>1979</v>
      </c>
      <c r="DQ27" s="9">
        <f t="shared" si="37"/>
        <v>15.728845215868251</v>
      </c>
      <c r="DR27" s="9"/>
      <c r="DS27" s="9">
        <f t="shared" si="38"/>
        <v>1</v>
      </c>
      <c r="DT27" s="9">
        <v>1</v>
      </c>
      <c r="DU27" s="9">
        <f t="shared" si="39"/>
        <v>1</v>
      </c>
      <c r="DV27" s="9">
        <v>1</v>
      </c>
    </row>
    <row r="28" spans="1:126" ht="27.6">
      <c r="A28" s="182" t="s">
        <v>23</v>
      </c>
      <c r="B28" s="182" t="s">
        <v>17</v>
      </c>
      <c r="C28" s="183" t="s">
        <v>171</v>
      </c>
      <c r="D28" s="161" t="s">
        <v>3551</v>
      </c>
      <c r="E28" s="165">
        <f t="shared" si="42"/>
        <v>1</v>
      </c>
      <c r="F28" s="179" t="s">
        <v>3551</v>
      </c>
      <c r="G28" s="180">
        <f t="shared" si="43"/>
        <v>2</v>
      </c>
      <c r="H28" s="161" t="s">
        <v>3551</v>
      </c>
      <c r="I28" s="165">
        <f t="shared" si="44"/>
        <v>2</v>
      </c>
      <c r="J28" s="179" t="s">
        <v>3551</v>
      </c>
      <c r="K28" s="180">
        <f t="shared" si="45"/>
        <v>1</v>
      </c>
      <c r="L28" s="161" t="s">
        <v>3551</v>
      </c>
      <c r="M28" s="165">
        <f t="shared" si="46"/>
        <v>2</v>
      </c>
      <c r="N28" s="179" t="s">
        <v>3551</v>
      </c>
      <c r="O28" s="180">
        <f t="shared" si="47"/>
        <v>1</v>
      </c>
      <c r="P28" s="161" t="s">
        <v>3551</v>
      </c>
      <c r="Q28" s="165">
        <f t="shared" si="48"/>
        <v>2</v>
      </c>
      <c r="R28" s="179" t="s">
        <v>3551</v>
      </c>
      <c r="S28" s="180">
        <f t="shared" si="49"/>
        <v>2</v>
      </c>
      <c r="T28" s="161" t="s">
        <v>3551</v>
      </c>
      <c r="U28" s="165">
        <f t="shared" si="50"/>
        <v>1</v>
      </c>
      <c r="V28" s="179" t="s">
        <v>3551</v>
      </c>
      <c r="W28" s="180">
        <f t="shared" si="51"/>
        <v>2</v>
      </c>
      <c r="X28" s="161" t="s">
        <v>3551</v>
      </c>
      <c r="Y28" s="165">
        <f t="shared" si="52"/>
        <v>3</v>
      </c>
      <c r="Z28" s="179" t="s">
        <v>3551</v>
      </c>
      <c r="AA28" s="180">
        <f t="shared" si="53"/>
        <v>3</v>
      </c>
      <c r="AB28" s="161"/>
      <c r="AC28" s="165">
        <f t="shared" si="54"/>
        <v>0</v>
      </c>
      <c r="AD28" s="179"/>
      <c r="AE28" s="180">
        <f t="shared" si="55"/>
        <v>0</v>
      </c>
      <c r="AF28" s="161" t="s">
        <v>3551</v>
      </c>
      <c r="AG28" s="165">
        <f t="shared" si="56"/>
        <v>4</v>
      </c>
      <c r="AH28" s="179" t="s">
        <v>3551</v>
      </c>
      <c r="AI28" s="180">
        <f t="shared" si="57"/>
        <v>3</v>
      </c>
      <c r="AJ28" s="161" t="s">
        <v>3551</v>
      </c>
      <c r="AK28" s="165">
        <f t="shared" si="58"/>
        <v>4</v>
      </c>
      <c r="AL28" s="179" t="s">
        <v>3551</v>
      </c>
      <c r="AM28" s="180">
        <f t="shared" si="59"/>
        <v>4</v>
      </c>
      <c r="AN28" s="161"/>
      <c r="AO28" s="165">
        <f t="shared" si="60"/>
        <v>0</v>
      </c>
      <c r="AP28" s="179"/>
      <c r="AQ28" s="180">
        <f t="shared" si="61"/>
        <v>0</v>
      </c>
      <c r="AR28" s="161" t="s">
        <v>3551</v>
      </c>
      <c r="AS28" s="165">
        <f t="shared" si="62"/>
        <v>3</v>
      </c>
      <c r="AT28" s="179"/>
      <c r="AU28" s="186"/>
      <c r="AV28" s="186"/>
      <c r="AW28" s="186"/>
      <c r="AX28" s="186" t="s">
        <v>3551</v>
      </c>
      <c r="AY28" s="165">
        <f t="shared" si="63"/>
        <v>2</v>
      </c>
      <c r="AZ28" s="168">
        <f t="shared" si="22"/>
        <v>42</v>
      </c>
      <c r="BA28" s="187">
        <v>0.35074074074074074</v>
      </c>
      <c r="BB28" s="192">
        <v>26</v>
      </c>
      <c r="BC28" s="189">
        <f t="shared" si="23"/>
        <v>16</v>
      </c>
      <c r="BD28" s="190"/>
      <c r="BE28" s="190">
        <v>25</v>
      </c>
      <c r="BF28" s="118">
        <v>1969</v>
      </c>
      <c r="BG28" s="191"/>
      <c r="BH28" s="119">
        <v>0.33333333333333298</v>
      </c>
      <c r="BI28" s="119">
        <v>0.68407407407407417</v>
      </c>
      <c r="BJ28" s="119">
        <f t="shared" si="40"/>
        <v>0.35074074074074119</v>
      </c>
      <c r="BK28" s="120">
        <f t="shared" si="41"/>
        <v>505</v>
      </c>
      <c r="BL28" s="121">
        <v>-25</v>
      </c>
      <c r="BP28" s="122">
        <v>1</v>
      </c>
      <c r="BQ28" s="122"/>
      <c r="BR28" s="122">
        <v>1</v>
      </c>
      <c r="BT28" s="122">
        <v>1</v>
      </c>
      <c r="BU28" s="122"/>
      <c r="BV28" s="122">
        <v>1</v>
      </c>
      <c r="BX28" s="122">
        <v>1</v>
      </c>
      <c r="BZ28" s="122">
        <v>1</v>
      </c>
      <c r="CB28" s="122">
        <v>1</v>
      </c>
      <c r="CD28" s="122">
        <v>1</v>
      </c>
      <c r="CF28" s="122">
        <v>1</v>
      </c>
      <c r="CG28" s="122"/>
      <c r="CH28" s="122">
        <v>1</v>
      </c>
      <c r="CI28" s="122"/>
      <c r="CJ28" s="122">
        <v>1</v>
      </c>
      <c r="CK28" s="122"/>
      <c r="CL28" s="122">
        <v>1</v>
      </c>
      <c r="CM28" s="122"/>
      <c r="CN28" s="122">
        <v>0</v>
      </c>
      <c r="CO28" s="122"/>
      <c r="CP28" s="122">
        <v>0</v>
      </c>
      <c r="CQ28" s="122"/>
      <c r="CR28" s="122">
        <v>1</v>
      </c>
      <c r="CS28" s="122"/>
      <c r="CT28" s="122">
        <v>1</v>
      </c>
      <c r="CU28" s="122"/>
      <c r="CV28" s="122">
        <v>1</v>
      </c>
      <c r="CW28" s="122"/>
      <c r="CX28" s="122">
        <v>1</v>
      </c>
      <c r="CY28" s="122"/>
      <c r="CZ28" s="122">
        <v>0</v>
      </c>
      <c r="DA28" s="122"/>
      <c r="DB28" s="122">
        <v>0</v>
      </c>
      <c r="DC28" s="122"/>
      <c r="DD28" s="122">
        <v>1</v>
      </c>
      <c r="DE28" s="122"/>
      <c r="DF28" s="122">
        <v>1</v>
      </c>
      <c r="DG28" s="122"/>
      <c r="DH28" s="122">
        <v>0</v>
      </c>
      <c r="DK28" s="14">
        <f>VLOOKUP(DL28,id!$A:$C,3,0)</f>
        <v>51</v>
      </c>
      <c r="DL28" s="14" t="str">
        <f t="shared" si="32"/>
        <v>WitkowskiMarcin1969</v>
      </c>
      <c r="DM28" s="9" t="str">
        <f t="shared" si="33"/>
        <v>Witkowski</v>
      </c>
      <c r="DN28" s="9" t="str">
        <f t="shared" si="34"/>
        <v>Marcin</v>
      </c>
      <c r="DO28" s="9" t="str">
        <f t="shared" si="35"/>
        <v>SONY MTB TEAM</v>
      </c>
      <c r="DP28" s="9">
        <f t="shared" si="36"/>
        <v>1969</v>
      </c>
      <c r="DQ28" s="9">
        <f t="shared" si="37"/>
        <v>11.439160156995092</v>
      </c>
      <c r="DR28" s="9"/>
      <c r="DS28" s="9">
        <f t="shared" si="38"/>
        <v>0.95366948257655759</v>
      </c>
      <c r="DT28" s="9">
        <v>1</v>
      </c>
      <c r="DU28" s="9">
        <f t="shared" si="39"/>
        <v>0.72727272727272729</v>
      </c>
      <c r="DV28" s="9">
        <v>1</v>
      </c>
    </row>
  </sheetData>
  <mergeCells count="32">
    <mergeCell ref="A1:BD1"/>
    <mergeCell ref="A2:B2"/>
    <mergeCell ref="D2:AY2"/>
    <mergeCell ref="AZ2:AZ3"/>
    <mergeCell ref="BA2:BB2"/>
    <mergeCell ref="BC2:BC3"/>
    <mergeCell ref="T3:U3"/>
    <mergeCell ref="V3:W3"/>
    <mergeCell ref="X3:Y3"/>
    <mergeCell ref="Z3:AA3"/>
    <mergeCell ref="AL3:AM3"/>
    <mergeCell ref="AN3:AO3"/>
    <mergeCell ref="AP3:AQ3"/>
    <mergeCell ref="AR3:AS3"/>
    <mergeCell ref="AT3:AU3"/>
    <mergeCell ref="AV3:AW3"/>
    <mergeCell ref="BE2:BE3"/>
    <mergeCell ref="BO2:CL2"/>
    <mergeCell ref="D3:E3"/>
    <mergeCell ref="F3:G3"/>
    <mergeCell ref="H3:I3"/>
    <mergeCell ref="J3:K3"/>
    <mergeCell ref="L3:M3"/>
    <mergeCell ref="N3:O3"/>
    <mergeCell ref="P3:Q3"/>
    <mergeCell ref="R3:S3"/>
    <mergeCell ref="AX3:AY3"/>
    <mergeCell ref="AB3:AC3"/>
    <mergeCell ref="AD3:AE3"/>
    <mergeCell ref="AF3:AG3"/>
    <mergeCell ref="AH3:AI3"/>
    <mergeCell ref="AJ3:AK3"/>
  </mergeCells>
  <conditionalFormatting sqref="BL4:BL28">
    <cfRule type="cellIs" dxfId="5" priority="1" operator="lessThan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3"/>
  <sheetViews>
    <sheetView workbookViewId="0"/>
  </sheetViews>
  <sheetFormatPr defaultColWidth="11.5546875" defaultRowHeight="13.2"/>
  <cols>
    <col min="1" max="1" width="7.21875" style="23" customWidth="1"/>
    <col min="2" max="2" width="7.44140625" style="23" customWidth="1"/>
    <col min="3" max="3" width="9.88671875" style="23" customWidth="1"/>
    <col min="4" max="4" width="7.6640625" style="23" customWidth="1"/>
    <col min="5" max="5" width="12.33203125" style="23" customWidth="1"/>
    <col min="6" max="6" width="16.44140625" style="23" customWidth="1"/>
    <col min="7" max="7" width="11.77734375" style="23" customWidth="1"/>
    <col min="8" max="8" width="37.5546875" style="23" customWidth="1"/>
    <col min="9" max="9" width="4.88671875" style="23" customWidth="1"/>
    <col min="10" max="10" width="7.21875" style="23" customWidth="1"/>
    <col min="11" max="11" width="5.77734375" style="23" customWidth="1"/>
    <col min="12" max="12" width="6.44140625" style="23" customWidth="1"/>
    <col min="13" max="13" width="5.6640625" style="23" customWidth="1"/>
    <col min="14" max="51" width="7.6640625" style="23" customWidth="1"/>
    <col min="52" max="16384" width="11.5546875" style="23"/>
  </cols>
  <sheetData>
    <row r="1" spans="1:64" ht="26.4">
      <c r="A1" s="213"/>
      <c r="B1" s="213" t="s">
        <v>3612</v>
      </c>
      <c r="C1" s="213" t="s">
        <v>3611</v>
      </c>
      <c r="D1" s="213" t="s">
        <v>3610</v>
      </c>
      <c r="E1" s="213" t="s">
        <v>161</v>
      </c>
      <c r="F1" s="213" t="s">
        <v>160</v>
      </c>
      <c r="G1" s="214" t="s">
        <v>73</v>
      </c>
      <c r="H1" s="213" t="s">
        <v>3609</v>
      </c>
      <c r="I1" s="213" t="s">
        <v>3415</v>
      </c>
      <c r="J1" s="213" t="s">
        <v>3412</v>
      </c>
      <c r="K1" s="213" t="s">
        <v>3411</v>
      </c>
      <c r="L1" s="213" t="s">
        <v>3410</v>
      </c>
      <c r="M1" s="213" t="s">
        <v>3409</v>
      </c>
      <c r="N1" s="213" t="s">
        <v>3608</v>
      </c>
      <c r="O1" s="213" t="s">
        <v>3607</v>
      </c>
      <c r="P1" s="213" t="s">
        <v>3606</v>
      </c>
      <c r="Q1" s="213" t="s">
        <v>3605</v>
      </c>
      <c r="R1" s="213" t="s">
        <v>3604</v>
      </c>
      <c r="S1" s="213" t="s">
        <v>3603</v>
      </c>
      <c r="T1" s="213" t="s">
        <v>3602</v>
      </c>
      <c r="U1" s="213" t="s">
        <v>3601</v>
      </c>
      <c r="V1" s="213" t="s">
        <v>3600</v>
      </c>
      <c r="W1" s="213" t="s">
        <v>3599</v>
      </c>
      <c r="X1" s="213" t="s">
        <v>3598</v>
      </c>
      <c r="Y1" s="213" t="s">
        <v>3597</v>
      </c>
      <c r="Z1" s="213" t="s">
        <v>3596</v>
      </c>
      <c r="AA1" s="213" t="s">
        <v>3595</v>
      </c>
      <c r="AB1" s="213" t="s">
        <v>3594</v>
      </c>
      <c r="AC1" s="213" t="s">
        <v>3593</v>
      </c>
      <c r="AD1" s="213" t="s">
        <v>3592</v>
      </c>
      <c r="AE1" s="213" t="s">
        <v>3591</v>
      </c>
      <c r="AF1" s="213" t="s">
        <v>3590</v>
      </c>
      <c r="AG1" s="213" t="s">
        <v>3589</v>
      </c>
      <c r="AH1" s="213" t="s">
        <v>3588</v>
      </c>
      <c r="AI1" s="213" t="s">
        <v>3587</v>
      </c>
      <c r="AJ1" s="213" t="s">
        <v>3586</v>
      </c>
      <c r="AK1" s="213" t="s">
        <v>3585</v>
      </c>
      <c r="AL1" s="213" t="s">
        <v>3584</v>
      </c>
      <c r="AM1" s="213" t="s">
        <v>3583</v>
      </c>
      <c r="AN1" s="213" t="s">
        <v>3582</v>
      </c>
      <c r="AO1" s="213" t="s">
        <v>3581</v>
      </c>
      <c r="AP1" s="213" t="s">
        <v>3580</v>
      </c>
      <c r="AQ1" s="213" t="s">
        <v>3579</v>
      </c>
      <c r="AR1" s="213" t="s">
        <v>3578</v>
      </c>
      <c r="AS1" s="213" t="s">
        <v>3577</v>
      </c>
      <c r="AT1" s="213" t="s">
        <v>3576</v>
      </c>
      <c r="AU1" s="213" t="s">
        <v>3575</v>
      </c>
      <c r="AV1" s="213" t="s">
        <v>3574</v>
      </c>
      <c r="AW1" s="213" t="s">
        <v>3573</v>
      </c>
      <c r="AX1" s="213" t="s">
        <v>3572</v>
      </c>
      <c r="AY1" s="213" t="s">
        <v>3382</v>
      </c>
      <c r="BA1" s="14" t="s">
        <v>71</v>
      </c>
      <c r="BB1" s="14" t="s">
        <v>72</v>
      </c>
      <c r="BC1" s="9" t="s">
        <v>99</v>
      </c>
      <c r="BD1" s="9" t="s">
        <v>100</v>
      </c>
      <c r="BE1" s="9" t="s">
        <v>75</v>
      </c>
      <c r="BF1" s="9" t="s">
        <v>73</v>
      </c>
      <c r="BG1" s="9" t="s">
        <v>42</v>
      </c>
      <c r="BH1" s="9"/>
      <c r="BI1" s="9" t="s">
        <v>39</v>
      </c>
      <c r="BJ1" s="9" t="s">
        <v>40</v>
      </c>
      <c r="BK1" s="9" t="s">
        <v>31</v>
      </c>
      <c r="BL1" s="9" t="s">
        <v>41</v>
      </c>
    </row>
    <row r="2" spans="1:64" s="207" customFormat="1">
      <c r="A2" s="201">
        <v>15</v>
      </c>
      <c r="B2" s="201">
        <v>1</v>
      </c>
      <c r="C2" s="201"/>
      <c r="D2" s="197">
        <v>15</v>
      </c>
      <c r="E2" s="197" t="s">
        <v>36</v>
      </c>
      <c r="F2" s="197" t="s">
        <v>716</v>
      </c>
      <c r="G2" s="197">
        <v>1984</v>
      </c>
      <c r="H2" s="197" t="s">
        <v>3570</v>
      </c>
      <c r="I2" s="200" t="s">
        <v>0</v>
      </c>
      <c r="J2" s="200">
        <v>902</v>
      </c>
      <c r="K2" s="200">
        <v>2</v>
      </c>
      <c r="L2" s="200">
        <v>30</v>
      </c>
      <c r="M2" s="199">
        <v>1698</v>
      </c>
      <c r="N2" s="198">
        <v>0.53749999999999998</v>
      </c>
      <c r="O2" s="212"/>
      <c r="P2" s="198">
        <v>0.81736111111111109</v>
      </c>
      <c r="Q2" s="198">
        <v>0.47777777777777775</v>
      </c>
      <c r="R2" s="198">
        <v>0.90208333333333335</v>
      </c>
      <c r="S2" s="198">
        <v>0.41597222222222224</v>
      </c>
      <c r="T2" s="198">
        <v>0.9458333333333333</v>
      </c>
      <c r="U2" s="212"/>
      <c r="V2" s="198">
        <v>0.4513888888888889</v>
      </c>
      <c r="W2" s="212"/>
      <c r="X2" s="198">
        <v>0.56527777777777777</v>
      </c>
      <c r="Y2" s="198">
        <v>0.67083333333333328</v>
      </c>
      <c r="Z2" s="198">
        <v>0.54930555555555549</v>
      </c>
      <c r="AA2" s="212"/>
      <c r="AB2" s="198">
        <v>0.36805555555555552</v>
      </c>
      <c r="AC2" s="198">
        <v>0.74722222222222223</v>
      </c>
      <c r="AD2" s="212"/>
      <c r="AE2" s="198">
        <v>0.59375</v>
      </c>
      <c r="AF2" s="198">
        <v>0.35555555555555551</v>
      </c>
      <c r="AG2" s="198">
        <v>0.46041666666666664</v>
      </c>
      <c r="AH2" s="198">
        <v>0.93055555555555547</v>
      </c>
      <c r="AI2" s="198">
        <v>0.62638888888888888</v>
      </c>
      <c r="AJ2" s="212"/>
      <c r="AK2" s="212"/>
      <c r="AL2" s="198">
        <v>0.64375000000000004</v>
      </c>
      <c r="AM2" s="198">
        <v>0.89027777777777772</v>
      </c>
      <c r="AN2" s="198">
        <v>0.38680555555555557</v>
      </c>
      <c r="AO2" s="198">
        <v>0.52847222222222223</v>
      </c>
      <c r="AP2" s="198">
        <v>0.48958333333333331</v>
      </c>
      <c r="AQ2" s="198">
        <v>0.71458333333333335</v>
      </c>
      <c r="AR2" s="198">
        <v>0.40694444444444444</v>
      </c>
      <c r="AS2" s="198">
        <v>0.87083333333333335</v>
      </c>
      <c r="AT2" s="198">
        <v>0.60694444444444451</v>
      </c>
      <c r="AU2" s="212"/>
      <c r="AV2" s="198">
        <v>0.51249999999999996</v>
      </c>
      <c r="AW2" s="198">
        <v>0.7729166666666667</v>
      </c>
      <c r="AX2" s="198">
        <v>0.43472222222222223</v>
      </c>
      <c r="AY2" s="198">
        <v>0.96597222222222223</v>
      </c>
      <c r="BA2" s="14">
        <f>VLOOKUP(BB2,id!$A:$C,3,0)</f>
        <v>122</v>
      </c>
      <c r="BB2" s="14" t="str">
        <f t="shared" ref="BB2:BB13" si="0">BC2&amp;BD2&amp;BF2</f>
        <v>DudekMagdalena1984</v>
      </c>
      <c r="BC2" s="9" t="str">
        <f t="shared" ref="BC2:BC13" si="1">F2</f>
        <v>Dudek</v>
      </c>
      <c r="BD2" s="9" t="str">
        <f t="shared" ref="BD2:BD13" si="2">E2</f>
        <v>Magdalena</v>
      </c>
      <c r="BE2" s="9" t="str">
        <f t="shared" ref="BE2:BE13" si="3">H2</f>
        <v>Motorola Bike Team/Rajd Hawran</v>
      </c>
      <c r="BF2" s="9">
        <f t="shared" ref="BF2:BF13" si="4">G2</f>
        <v>1984</v>
      </c>
      <c r="BG2" s="9">
        <v>100</v>
      </c>
      <c r="BH2" s="9"/>
      <c r="BI2" s="9"/>
      <c r="BJ2" s="9"/>
      <c r="BK2" s="9"/>
      <c r="BL2" s="9"/>
    </row>
    <row r="3" spans="1:64">
      <c r="A3" s="206">
        <v>25</v>
      </c>
      <c r="B3" s="206">
        <v>2</v>
      </c>
      <c r="C3" s="206"/>
      <c r="D3" s="23">
        <v>121</v>
      </c>
      <c r="E3" s="23" t="s">
        <v>409</v>
      </c>
      <c r="F3" s="23" t="s">
        <v>807</v>
      </c>
      <c r="G3" s="23">
        <v>1982</v>
      </c>
      <c r="I3" s="205" t="s">
        <v>0</v>
      </c>
      <c r="J3" s="205">
        <v>933</v>
      </c>
      <c r="K3" s="205">
        <v>33</v>
      </c>
      <c r="L3" s="205">
        <v>28</v>
      </c>
      <c r="M3" s="204">
        <v>1547</v>
      </c>
      <c r="N3" s="203"/>
      <c r="O3" s="202">
        <v>0.37708333333333333</v>
      </c>
      <c r="P3" s="203"/>
      <c r="Q3" s="202">
        <v>0.53472222222222221</v>
      </c>
      <c r="R3" s="203"/>
      <c r="S3" s="202">
        <v>0.46458333333333329</v>
      </c>
      <c r="T3" s="202">
        <v>0.94652777777777775</v>
      </c>
      <c r="U3" s="202">
        <v>0.60277777777777786</v>
      </c>
      <c r="V3" s="202">
        <v>0.4861111111111111</v>
      </c>
      <c r="W3" s="203"/>
      <c r="X3" s="202">
        <v>0.67013888888888884</v>
      </c>
      <c r="Y3" s="202">
        <v>0.79791666666666661</v>
      </c>
      <c r="Z3" s="202">
        <v>0.68541666666666667</v>
      </c>
      <c r="AA3" s="202">
        <v>0.97777777777777786</v>
      </c>
      <c r="AB3" s="203"/>
      <c r="AC3" s="202">
        <v>0.87361111111111112</v>
      </c>
      <c r="AD3" s="202">
        <v>0.36805555555555552</v>
      </c>
      <c r="AE3" s="202">
        <v>0.70763888888888882</v>
      </c>
      <c r="AF3" s="202">
        <v>0.3569444444444444</v>
      </c>
      <c r="AG3" s="202">
        <v>0.49583333333333329</v>
      </c>
      <c r="AH3" s="203"/>
      <c r="AI3" s="202">
        <v>0.74861111111111112</v>
      </c>
      <c r="AJ3" s="202">
        <v>0.39861111111111114</v>
      </c>
      <c r="AK3" s="203"/>
      <c r="AL3" s="202">
        <v>0.77430555555555558</v>
      </c>
      <c r="AM3" s="203"/>
      <c r="AN3" s="202">
        <v>0.58055555555555549</v>
      </c>
      <c r="AO3" s="202">
        <v>0.64930555555555558</v>
      </c>
      <c r="AP3" s="202">
        <v>0.51736111111111116</v>
      </c>
      <c r="AQ3" s="202">
        <v>0.83888888888888891</v>
      </c>
      <c r="AR3" s="202">
        <v>0.44513888888888892</v>
      </c>
      <c r="AS3" s="203"/>
      <c r="AT3" s="202">
        <v>0.72430555555555554</v>
      </c>
      <c r="AU3" s="203"/>
      <c r="AV3" s="202">
        <v>0.62777777777777777</v>
      </c>
      <c r="AW3" s="202">
        <v>0.90416666666666667</v>
      </c>
      <c r="AX3" s="202">
        <v>0.42083333333333334</v>
      </c>
      <c r="AY3" s="202">
        <v>0.98750000000000004</v>
      </c>
      <c r="BA3" s="14">
        <f>VLOOKUP(BB3,id!$A:$C,3,0)</f>
        <v>36</v>
      </c>
      <c r="BB3" s="14" t="str">
        <f t="shared" si="0"/>
        <v>CzarnyBarbara1982</v>
      </c>
      <c r="BC3" s="9" t="str">
        <f t="shared" si="1"/>
        <v>Czarny</v>
      </c>
      <c r="BD3" s="9" t="str">
        <f t="shared" si="2"/>
        <v>Barbara</v>
      </c>
      <c r="BE3" s="9">
        <f t="shared" si="3"/>
        <v>0</v>
      </c>
      <c r="BF3" s="9">
        <f t="shared" si="4"/>
        <v>1982</v>
      </c>
      <c r="BG3" s="9">
        <f t="shared" ref="BG3:BG13" si="5">BG2*IF(BK3&lt;1,BK3,IF(BL3&lt;1,BL3,IF(BJ3&lt;1,BJ3,IF(BI3&lt;1,BI3,1))))</f>
        <v>91.107184923439348</v>
      </c>
      <c r="BH3" s="9"/>
      <c r="BI3" s="9">
        <f t="shared" ref="BI3:BI13" si="6">J2/J3</f>
        <v>0.96677384780278675</v>
      </c>
      <c r="BJ3" s="9">
        <v>1</v>
      </c>
      <c r="BK3" s="9">
        <f t="shared" ref="BK3:BK13" si="7">M3/M2</f>
        <v>0.91107184923439344</v>
      </c>
      <c r="BL3" s="9">
        <v>1</v>
      </c>
    </row>
    <row r="4" spans="1:64" s="197" customFormat="1">
      <c r="A4" s="201">
        <v>29</v>
      </c>
      <c r="B4" s="201">
        <v>3</v>
      </c>
      <c r="C4" s="201"/>
      <c r="D4" s="197">
        <v>109</v>
      </c>
      <c r="E4" s="197" t="s">
        <v>3567</v>
      </c>
      <c r="F4" s="197" t="s">
        <v>4046</v>
      </c>
      <c r="G4" s="197">
        <v>1976</v>
      </c>
      <c r="H4" s="197" t="s">
        <v>549</v>
      </c>
      <c r="I4" s="200" t="s">
        <v>0</v>
      </c>
      <c r="J4" s="200">
        <v>729</v>
      </c>
      <c r="K4" s="200">
        <v>0</v>
      </c>
      <c r="L4" s="200">
        <v>25</v>
      </c>
      <c r="M4" s="199">
        <v>1440</v>
      </c>
      <c r="N4" s="198">
        <v>0.57777777777777772</v>
      </c>
      <c r="O4" s="198"/>
      <c r="P4" s="198"/>
      <c r="Q4" s="198">
        <v>0.64097222222222228</v>
      </c>
      <c r="R4" s="198"/>
      <c r="S4" s="198">
        <v>0.68124999999999991</v>
      </c>
      <c r="T4" s="198"/>
      <c r="U4" s="198"/>
      <c r="V4" s="198">
        <v>0.66388888888888886</v>
      </c>
      <c r="W4" s="198"/>
      <c r="X4" s="198">
        <v>0.55486111111111103</v>
      </c>
      <c r="Y4" s="198">
        <v>0.48541666666666666</v>
      </c>
      <c r="Z4" s="198">
        <v>0.54166666666666663</v>
      </c>
      <c r="AA4" s="198">
        <v>0.36041666666666666</v>
      </c>
      <c r="AB4" s="198">
        <v>0.81597222222222221</v>
      </c>
      <c r="AC4" s="198">
        <v>0.46597222222222218</v>
      </c>
      <c r="AD4" s="198"/>
      <c r="AE4" s="198">
        <v>0.52569444444444446</v>
      </c>
      <c r="AF4" s="198">
        <v>0.83611111111111114</v>
      </c>
      <c r="AG4" s="198">
        <v>0.65555555555555556</v>
      </c>
      <c r="AH4" s="198"/>
      <c r="AI4" s="198">
        <v>0.8</v>
      </c>
      <c r="AJ4" s="198"/>
      <c r="AK4" s="198"/>
      <c r="AL4" s="198">
        <v>0.51180555555555551</v>
      </c>
      <c r="AM4" s="198"/>
      <c r="AN4" s="198">
        <v>0.75416666666666665</v>
      </c>
      <c r="AO4" s="198">
        <v>0.56666666666666665</v>
      </c>
      <c r="AP4" s="198">
        <v>0.61805555555555558</v>
      </c>
      <c r="AQ4" s="198">
        <v>0.40138888888888891</v>
      </c>
      <c r="AR4" s="198">
        <v>0.72638888888888897</v>
      </c>
      <c r="AS4" s="198"/>
      <c r="AT4" s="198">
        <v>0.78402777777777777</v>
      </c>
      <c r="AU4" s="198"/>
      <c r="AV4" s="198">
        <v>0.59930555555555554</v>
      </c>
      <c r="AW4" s="198">
        <v>0.43402777777777779</v>
      </c>
      <c r="AX4" s="198">
        <v>0.70624999999999993</v>
      </c>
      <c r="AY4" s="198">
        <v>0.84583333333333333</v>
      </c>
      <c r="BA4" s="14">
        <f>VLOOKUP(BB4,id!$A:$C,3,0)</f>
        <v>37</v>
      </c>
      <c r="BB4" s="14" t="str">
        <f t="shared" si="0"/>
        <v>Gruziel-Słomkamagdalena1976</v>
      </c>
      <c r="BC4" s="9" t="str">
        <f t="shared" si="1"/>
        <v>Gruziel-Słomka</v>
      </c>
      <c r="BD4" s="9" t="str">
        <f t="shared" si="2"/>
        <v>magdalena</v>
      </c>
      <c r="BE4" s="9" t="str">
        <f t="shared" si="3"/>
        <v>Team 360</v>
      </c>
      <c r="BF4" s="9">
        <f t="shared" si="4"/>
        <v>1976</v>
      </c>
      <c r="BG4" s="9">
        <f t="shared" si="5"/>
        <v>84.805653710247356</v>
      </c>
      <c r="BH4" s="9"/>
      <c r="BI4" s="9">
        <f t="shared" si="6"/>
        <v>1.2798353909465021</v>
      </c>
      <c r="BJ4" s="9">
        <v>1</v>
      </c>
      <c r="BK4" s="9">
        <f t="shared" si="7"/>
        <v>0.93083387201034262</v>
      </c>
      <c r="BL4" s="9">
        <v>1</v>
      </c>
    </row>
    <row r="5" spans="1:64">
      <c r="A5" s="201">
        <v>30</v>
      </c>
      <c r="B5" s="201">
        <v>4</v>
      </c>
      <c r="C5" s="201"/>
      <c r="D5" s="197">
        <v>87</v>
      </c>
      <c r="E5" s="197" t="s">
        <v>334</v>
      </c>
      <c r="F5" s="197" t="s">
        <v>230</v>
      </c>
      <c r="G5" s="197">
        <v>1975</v>
      </c>
      <c r="H5" s="197" t="s">
        <v>335</v>
      </c>
      <c r="I5" s="200" t="s">
        <v>0</v>
      </c>
      <c r="J5" s="200">
        <v>758</v>
      </c>
      <c r="K5" s="200">
        <v>0</v>
      </c>
      <c r="L5" s="200">
        <v>24</v>
      </c>
      <c r="M5" s="199">
        <v>1400</v>
      </c>
      <c r="N5" s="198"/>
      <c r="O5" s="198">
        <v>0.36805555555555552</v>
      </c>
      <c r="P5" s="198">
        <v>0.82708333333333328</v>
      </c>
      <c r="Q5" s="198">
        <v>0.52500000000000002</v>
      </c>
      <c r="R5" s="198"/>
      <c r="S5" s="198"/>
      <c r="T5" s="198">
        <v>0.84444444444444444</v>
      </c>
      <c r="U5" s="198"/>
      <c r="V5" s="198"/>
      <c r="W5" s="198"/>
      <c r="X5" s="198">
        <v>0.60625000000000007</v>
      </c>
      <c r="Y5" s="198">
        <v>0.73125000000000007</v>
      </c>
      <c r="Z5" s="198">
        <v>0.62152777777777779</v>
      </c>
      <c r="AA5" s="198"/>
      <c r="AB5" s="198"/>
      <c r="AC5" s="198">
        <v>0.78194444444444444</v>
      </c>
      <c r="AD5" s="198"/>
      <c r="AE5" s="198">
        <v>0.6479166666666667</v>
      </c>
      <c r="AF5" s="198">
        <v>0.35555555555555551</v>
      </c>
      <c r="AG5" s="198">
        <v>0.50277777777777777</v>
      </c>
      <c r="AH5" s="198"/>
      <c r="AI5" s="198">
        <v>0.68472222222222223</v>
      </c>
      <c r="AJ5" s="198">
        <v>0.39166666666666666</v>
      </c>
      <c r="AK5" s="198"/>
      <c r="AL5" s="198">
        <v>0.70624999999999993</v>
      </c>
      <c r="AM5" s="198"/>
      <c r="AN5" s="198">
        <v>0.47986111111111107</v>
      </c>
      <c r="AO5" s="198">
        <v>0.58263888888888882</v>
      </c>
      <c r="AP5" s="198">
        <v>0.54236111111111107</v>
      </c>
      <c r="AQ5" s="198">
        <v>0.76111111111111107</v>
      </c>
      <c r="AR5" s="198">
        <v>0.44930555555555557</v>
      </c>
      <c r="AS5" s="198"/>
      <c r="AT5" s="198">
        <v>0.66249999999999998</v>
      </c>
      <c r="AU5" s="198"/>
      <c r="AV5" s="198">
        <v>0.56527777777777777</v>
      </c>
      <c r="AW5" s="198">
        <v>0.81041666666666667</v>
      </c>
      <c r="AX5" s="198">
        <v>0.41875000000000001</v>
      </c>
      <c r="AY5" s="198">
        <v>0.86597222222222225</v>
      </c>
      <c r="BA5" s="14">
        <f>VLOOKUP(BB5,id!$A:$C,3,0)</f>
        <v>35</v>
      </c>
      <c r="BB5" s="14" t="str">
        <f t="shared" si="0"/>
        <v>AdamczykEwa1975</v>
      </c>
      <c r="BC5" s="9" t="str">
        <f t="shared" si="1"/>
        <v>Adamczyk</v>
      </c>
      <c r="BD5" s="9" t="str">
        <f t="shared" si="2"/>
        <v>Ewa</v>
      </c>
      <c r="BE5" s="9" t="str">
        <f t="shared" si="3"/>
        <v>Zbieranina z Niesięcina</v>
      </c>
      <c r="BF5" s="9">
        <f t="shared" si="4"/>
        <v>1975</v>
      </c>
      <c r="BG5" s="9">
        <f t="shared" si="5"/>
        <v>82.449941107184927</v>
      </c>
      <c r="BH5" s="9"/>
      <c r="BI5" s="9">
        <f t="shared" si="6"/>
        <v>0.96174142480211078</v>
      </c>
      <c r="BJ5" s="9">
        <v>1</v>
      </c>
      <c r="BK5" s="9">
        <f t="shared" si="7"/>
        <v>0.97222222222222221</v>
      </c>
      <c r="BL5" s="9">
        <v>1</v>
      </c>
    </row>
    <row r="6" spans="1:64" s="197" customFormat="1">
      <c r="A6" s="201">
        <v>33</v>
      </c>
      <c r="B6" s="201">
        <v>5</v>
      </c>
      <c r="C6" s="201"/>
      <c r="D6" s="197">
        <v>145</v>
      </c>
      <c r="E6" s="197" t="s">
        <v>770</v>
      </c>
      <c r="F6" s="197" t="s">
        <v>3566</v>
      </c>
      <c r="G6" s="197">
        <v>1985</v>
      </c>
      <c r="I6" s="200" t="s">
        <v>0</v>
      </c>
      <c r="J6" s="200">
        <v>703</v>
      </c>
      <c r="K6" s="200">
        <v>0</v>
      </c>
      <c r="L6" s="200">
        <v>25</v>
      </c>
      <c r="M6" s="199">
        <v>1380</v>
      </c>
      <c r="N6" s="198">
        <v>0.58124999999999993</v>
      </c>
      <c r="O6" s="198">
        <v>0.36180555555555555</v>
      </c>
      <c r="P6" s="198"/>
      <c r="Q6" s="198">
        <v>0.49791666666666667</v>
      </c>
      <c r="R6" s="198"/>
      <c r="S6" s="198">
        <v>0.43680555555555556</v>
      </c>
      <c r="T6" s="198"/>
      <c r="U6" s="198">
        <v>0.53888888888888886</v>
      </c>
      <c r="V6" s="198">
        <v>0.44861111111111113</v>
      </c>
      <c r="W6" s="198"/>
      <c r="X6" s="198">
        <v>0.62569444444444444</v>
      </c>
      <c r="Y6" s="198">
        <v>0.76875000000000004</v>
      </c>
      <c r="Z6" s="198">
        <v>0.63749999999999996</v>
      </c>
      <c r="AA6" s="198"/>
      <c r="AB6" s="198">
        <v>0.70902777777777781</v>
      </c>
      <c r="AC6" s="198"/>
      <c r="AD6" s="198"/>
      <c r="AE6" s="198">
        <v>0.66527777777777775</v>
      </c>
      <c r="AF6" s="198">
        <v>0.35277777777777775</v>
      </c>
      <c r="AG6" s="198">
        <v>0.46041666666666664</v>
      </c>
      <c r="AH6" s="198"/>
      <c r="AI6" s="198">
        <v>0.69444444444444442</v>
      </c>
      <c r="AJ6" s="198">
        <v>0.37638888888888888</v>
      </c>
      <c r="AK6" s="198"/>
      <c r="AL6" s="198">
        <v>0.73611111111111116</v>
      </c>
      <c r="AM6" s="198"/>
      <c r="AN6" s="198">
        <v>0.48124999999999996</v>
      </c>
      <c r="AO6" s="198">
        <v>0.61388888888888893</v>
      </c>
      <c r="AP6" s="198">
        <v>0.50902777777777775</v>
      </c>
      <c r="AQ6" s="198">
        <v>0.79027777777777775</v>
      </c>
      <c r="AR6" s="198">
        <v>0.41736111111111113</v>
      </c>
      <c r="AS6" s="198"/>
      <c r="AT6" s="198">
        <v>0.67916666666666659</v>
      </c>
      <c r="AU6" s="198"/>
      <c r="AV6" s="198">
        <v>0.59583333333333333</v>
      </c>
      <c r="AW6" s="198"/>
      <c r="AX6" s="198">
        <v>0.39374999999999999</v>
      </c>
      <c r="AY6" s="198">
        <v>0.82777777777777772</v>
      </c>
      <c r="BA6" s="14">
        <f>VLOOKUP(BB6,id!$A:$C,3,0)</f>
        <v>123</v>
      </c>
      <c r="BB6" s="14" t="str">
        <f t="shared" si="0"/>
        <v>ZimnyUrszula1985</v>
      </c>
      <c r="BC6" s="9" t="str">
        <f t="shared" si="1"/>
        <v>Zimny</v>
      </c>
      <c r="BD6" s="9" t="str">
        <f t="shared" si="2"/>
        <v>Urszula</v>
      </c>
      <c r="BE6" s="9">
        <f t="shared" si="3"/>
        <v>0</v>
      </c>
      <c r="BF6" s="9">
        <f t="shared" si="4"/>
        <v>1985</v>
      </c>
      <c r="BG6" s="9">
        <f t="shared" si="5"/>
        <v>81.272084805653719</v>
      </c>
      <c r="BH6" s="9"/>
      <c r="BI6" s="9">
        <f t="shared" si="6"/>
        <v>1.0782361308677098</v>
      </c>
      <c r="BJ6" s="9">
        <v>1</v>
      </c>
      <c r="BK6" s="9">
        <f t="shared" si="7"/>
        <v>0.98571428571428577</v>
      </c>
      <c r="BL6" s="9">
        <v>1</v>
      </c>
    </row>
    <row r="7" spans="1:64">
      <c r="A7" s="206">
        <v>36</v>
      </c>
      <c r="B7" s="206">
        <v>6</v>
      </c>
      <c r="C7" s="206"/>
      <c r="D7" s="23">
        <v>29</v>
      </c>
      <c r="E7" s="23" t="s">
        <v>231</v>
      </c>
      <c r="F7" s="23" t="s">
        <v>232</v>
      </c>
      <c r="G7" s="23">
        <v>1979</v>
      </c>
      <c r="H7" s="23" t="s">
        <v>3565</v>
      </c>
      <c r="I7" s="205" t="s">
        <v>0</v>
      </c>
      <c r="J7" s="205">
        <v>793</v>
      </c>
      <c r="K7" s="205">
        <v>0</v>
      </c>
      <c r="L7" s="205">
        <v>23</v>
      </c>
      <c r="M7" s="204">
        <v>1330</v>
      </c>
      <c r="N7" s="203"/>
      <c r="O7" s="202">
        <v>0.78472222222222221</v>
      </c>
      <c r="P7" s="202">
        <v>0.38124999999999998</v>
      </c>
      <c r="Q7" s="203"/>
      <c r="R7" s="203"/>
      <c r="S7" s="202">
        <v>0.68819444444444444</v>
      </c>
      <c r="T7" s="202">
        <v>0.87291666666666667</v>
      </c>
      <c r="U7" s="203"/>
      <c r="V7" s="202">
        <v>0.67152777777777772</v>
      </c>
      <c r="W7" s="202">
        <v>0.84375</v>
      </c>
      <c r="X7" s="203"/>
      <c r="Y7" s="203"/>
      <c r="Z7" s="203"/>
      <c r="AA7" s="202">
        <v>0.35555555555555551</v>
      </c>
      <c r="AB7" s="203"/>
      <c r="AC7" s="202">
        <v>0.43402777777777779</v>
      </c>
      <c r="AD7" s="202">
        <v>0.80208333333333326</v>
      </c>
      <c r="AE7" s="203"/>
      <c r="AF7" s="202">
        <v>0.8208333333333333</v>
      </c>
      <c r="AG7" s="202">
        <v>0.65902777777777777</v>
      </c>
      <c r="AH7" s="203"/>
      <c r="AI7" s="202">
        <v>0.54652777777777772</v>
      </c>
      <c r="AJ7" s="202">
        <v>0.7631944444444444</v>
      </c>
      <c r="AK7" s="203"/>
      <c r="AL7" s="202">
        <v>0.51111111111111107</v>
      </c>
      <c r="AM7" s="203"/>
      <c r="AN7" s="203"/>
      <c r="AO7" s="202">
        <v>0.59722222222222221</v>
      </c>
      <c r="AP7" s="202">
        <v>0.64236111111111116</v>
      </c>
      <c r="AQ7" s="202">
        <v>0.48055555555555551</v>
      </c>
      <c r="AR7" s="202">
        <v>0.72430555555555554</v>
      </c>
      <c r="AS7" s="203"/>
      <c r="AT7" s="202">
        <v>0.57430555555555551</v>
      </c>
      <c r="AU7" s="203"/>
      <c r="AV7" s="202">
        <v>0.61805555555555558</v>
      </c>
      <c r="AW7" s="202">
        <v>0.41180555555555554</v>
      </c>
      <c r="AX7" s="202">
        <v>0.74652777777777779</v>
      </c>
      <c r="AY7" s="202">
        <v>0.89027777777777772</v>
      </c>
      <c r="BA7" s="14">
        <f>VLOOKUP(BB7,id!$A:$C,3,0)</f>
        <v>124</v>
      </c>
      <c r="BB7" s="14" t="str">
        <f t="shared" si="0"/>
        <v>Motyl-AdamczykAgata1979</v>
      </c>
      <c r="BC7" s="9" t="str">
        <f t="shared" si="1"/>
        <v>Motyl-Adamczyk</v>
      </c>
      <c r="BD7" s="9" t="str">
        <f t="shared" si="2"/>
        <v>Agata</v>
      </c>
      <c r="BE7" s="9" t="str">
        <f t="shared" si="3"/>
        <v>Zdezorientowani MTBO Team</v>
      </c>
      <c r="BF7" s="9">
        <f t="shared" si="4"/>
        <v>1979</v>
      </c>
      <c r="BG7" s="9">
        <f t="shared" si="5"/>
        <v>78.32744405182568</v>
      </c>
      <c r="BH7" s="9"/>
      <c r="BI7" s="9">
        <f t="shared" si="6"/>
        <v>0.88650693568726358</v>
      </c>
      <c r="BJ7" s="9">
        <v>1</v>
      </c>
      <c r="BK7" s="9">
        <f t="shared" si="7"/>
        <v>0.96376811594202894</v>
      </c>
      <c r="BL7" s="9">
        <v>1</v>
      </c>
    </row>
    <row r="8" spans="1:64">
      <c r="A8" s="206">
        <v>40</v>
      </c>
      <c r="B8" s="206">
        <v>7</v>
      </c>
      <c r="C8" s="206"/>
      <c r="D8" s="23">
        <v>107</v>
      </c>
      <c r="E8" s="23" t="s">
        <v>199</v>
      </c>
      <c r="F8" s="23" t="s">
        <v>198</v>
      </c>
      <c r="G8" s="23">
        <v>1980</v>
      </c>
      <c r="I8" s="205" t="s">
        <v>0</v>
      </c>
      <c r="J8" s="205">
        <v>848</v>
      </c>
      <c r="K8" s="205">
        <v>0</v>
      </c>
      <c r="L8" s="205">
        <v>21</v>
      </c>
      <c r="M8" s="204">
        <v>1220</v>
      </c>
      <c r="N8" s="203"/>
      <c r="O8" s="203"/>
      <c r="P8" s="202">
        <v>0.48958333333333331</v>
      </c>
      <c r="Q8" s="203"/>
      <c r="R8" s="203"/>
      <c r="S8" s="203"/>
      <c r="T8" s="202">
        <v>0.47222222222222221</v>
      </c>
      <c r="U8" s="203"/>
      <c r="V8" s="203"/>
      <c r="W8" s="202">
        <v>0.41111111111111109</v>
      </c>
      <c r="X8" s="203"/>
      <c r="Y8" s="202">
        <v>0.60763888888888895</v>
      </c>
      <c r="Z8" s="202">
        <v>0.71319444444444446</v>
      </c>
      <c r="AA8" s="202">
        <v>0.38750000000000001</v>
      </c>
      <c r="AB8" s="202">
        <v>0.86805555555555558</v>
      </c>
      <c r="AC8" s="202">
        <v>0.57499999999999996</v>
      </c>
      <c r="AD8" s="203"/>
      <c r="AE8" s="202">
        <v>0.66111111111111109</v>
      </c>
      <c r="AF8" s="202">
        <v>0.91805555555555551</v>
      </c>
      <c r="AG8" s="203"/>
      <c r="AH8" s="202">
        <v>0.45486111111111116</v>
      </c>
      <c r="AI8" s="202">
        <v>0.88958333333333328</v>
      </c>
      <c r="AJ8" s="203"/>
      <c r="AK8" s="203"/>
      <c r="AL8" s="202">
        <v>0.64375000000000004</v>
      </c>
      <c r="AM8" s="203"/>
      <c r="AN8" s="202">
        <v>0.81666666666666665</v>
      </c>
      <c r="AO8" s="202">
        <v>0.72708333333333341</v>
      </c>
      <c r="AP8" s="202">
        <v>0.77638888888888891</v>
      </c>
      <c r="AQ8" s="203"/>
      <c r="AR8" s="203"/>
      <c r="AS8" s="203"/>
      <c r="AT8" s="202">
        <v>0.67916666666666659</v>
      </c>
      <c r="AU8" s="202">
        <v>0.43125000000000002</v>
      </c>
      <c r="AV8" s="202">
        <v>0.75277777777777777</v>
      </c>
      <c r="AW8" s="202">
        <v>0.52013888888888893</v>
      </c>
      <c r="AX8" s="203"/>
      <c r="AY8" s="202">
        <v>0.92847222222222214</v>
      </c>
      <c r="BA8" s="14">
        <f>VLOOKUP(BB8,id!$A:$C,3,0)</f>
        <v>125</v>
      </c>
      <c r="BB8" s="14" t="str">
        <f t="shared" si="0"/>
        <v>TruszkowskaKamila1980</v>
      </c>
      <c r="BC8" s="9" t="str">
        <f t="shared" si="1"/>
        <v>Truszkowska</v>
      </c>
      <c r="BD8" s="9" t="str">
        <f t="shared" si="2"/>
        <v>Kamila</v>
      </c>
      <c r="BE8" s="9">
        <f t="shared" si="3"/>
        <v>0</v>
      </c>
      <c r="BF8" s="9">
        <f t="shared" si="4"/>
        <v>1980</v>
      </c>
      <c r="BG8" s="9">
        <f t="shared" si="5"/>
        <v>71.849234393404004</v>
      </c>
      <c r="BH8" s="9"/>
      <c r="BI8" s="9">
        <f t="shared" si="6"/>
        <v>0.93514150943396224</v>
      </c>
      <c r="BJ8" s="9">
        <v>1</v>
      </c>
      <c r="BK8" s="9">
        <f t="shared" si="7"/>
        <v>0.91729323308270672</v>
      </c>
      <c r="BL8" s="9">
        <v>1</v>
      </c>
    </row>
    <row r="9" spans="1:64" s="197" customFormat="1">
      <c r="A9" s="201">
        <v>43</v>
      </c>
      <c r="B9" s="201">
        <v>8</v>
      </c>
      <c r="C9" s="201"/>
      <c r="D9" s="197">
        <v>206</v>
      </c>
      <c r="E9" s="197" t="s">
        <v>768</v>
      </c>
      <c r="F9" s="197" t="s">
        <v>3497</v>
      </c>
      <c r="G9" s="197">
        <v>1972</v>
      </c>
      <c r="H9" s="197" t="s">
        <v>3562</v>
      </c>
      <c r="I9" s="200" t="s">
        <v>0</v>
      </c>
      <c r="J9" s="200">
        <v>681</v>
      </c>
      <c r="K9" s="200">
        <v>0</v>
      </c>
      <c r="L9" s="200">
        <v>21</v>
      </c>
      <c r="M9" s="199">
        <v>1150</v>
      </c>
      <c r="N9" s="198"/>
      <c r="O9" s="198">
        <v>0.36319444444444443</v>
      </c>
      <c r="P9" s="198"/>
      <c r="Q9" s="198">
        <v>0.54027777777777775</v>
      </c>
      <c r="R9" s="198"/>
      <c r="S9" s="198">
        <v>0.43819444444444444</v>
      </c>
      <c r="T9" s="198"/>
      <c r="U9" s="198">
        <v>0.5854166666666667</v>
      </c>
      <c r="V9" s="198">
        <v>0.4819444444444444</v>
      </c>
      <c r="W9" s="198"/>
      <c r="X9" s="198">
        <v>0.66319444444444442</v>
      </c>
      <c r="Y9" s="198"/>
      <c r="Z9" s="198">
        <v>0.6777777777777777</v>
      </c>
      <c r="AA9" s="198"/>
      <c r="AB9" s="198">
        <v>0.77222222222222225</v>
      </c>
      <c r="AC9" s="198"/>
      <c r="AD9" s="198">
        <v>0.37986111111111109</v>
      </c>
      <c r="AE9" s="198">
        <v>0.70208333333333328</v>
      </c>
      <c r="AF9" s="198">
        <v>0.35069444444444442</v>
      </c>
      <c r="AG9" s="198">
        <v>0.4909722222222222</v>
      </c>
      <c r="AH9" s="198"/>
      <c r="AI9" s="198">
        <v>0.75138888888888888</v>
      </c>
      <c r="AJ9" s="198"/>
      <c r="AK9" s="198"/>
      <c r="AL9" s="198"/>
      <c r="AM9" s="198"/>
      <c r="AN9" s="198">
        <v>0.52152777777777781</v>
      </c>
      <c r="AO9" s="198">
        <v>0.64444444444444449</v>
      </c>
      <c r="AP9" s="198">
        <v>0.55555555555555547</v>
      </c>
      <c r="AQ9" s="198"/>
      <c r="AR9" s="198">
        <v>0.40555555555555556</v>
      </c>
      <c r="AS9" s="198"/>
      <c r="AT9" s="198">
        <v>0.73125000000000007</v>
      </c>
      <c r="AU9" s="198"/>
      <c r="AV9" s="198">
        <v>0.62777777777777777</v>
      </c>
      <c r="AW9" s="198"/>
      <c r="AX9" s="198">
        <v>0.45902777777777776</v>
      </c>
      <c r="AY9" s="198">
        <v>0.8125</v>
      </c>
      <c r="BA9" s="14">
        <f>VLOOKUP(BB9,id!$A:$C,3,0)</f>
        <v>86</v>
      </c>
      <c r="BB9" s="14" t="str">
        <f t="shared" si="0"/>
        <v>PokoraKatarzyna1972</v>
      </c>
      <c r="BC9" s="9" t="str">
        <f t="shared" si="1"/>
        <v>Pokora</v>
      </c>
      <c r="BD9" s="9" t="str">
        <f t="shared" si="2"/>
        <v>Katarzyna</v>
      </c>
      <c r="BE9" s="9" t="str">
        <f t="shared" si="3"/>
        <v>Ptaszniki</v>
      </c>
      <c r="BF9" s="9">
        <f t="shared" si="4"/>
        <v>1972</v>
      </c>
      <c r="BG9" s="9">
        <f t="shared" si="5"/>
        <v>67.726737338044757</v>
      </c>
      <c r="BH9" s="9"/>
      <c r="BI9" s="9">
        <f t="shared" si="6"/>
        <v>1.2452276064610865</v>
      </c>
      <c r="BJ9" s="9">
        <v>1</v>
      </c>
      <c r="BK9" s="9">
        <f t="shared" si="7"/>
        <v>0.94262295081967218</v>
      </c>
      <c r="BL9" s="9">
        <v>1</v>
      </c>
    </row>
    <row r="10" spans="1:64" s="197" customFormat="1">
      <c r="A10" s="201">
        <v>46</v>
      </c>
      <c r="B10" s="201">
        <v>9</v>
      </c>
      <c r="C10" s="201"/>
      <c r="D10" s="197">
        <v>232</v>
      </c>
      <c r="E10" s="197" t="s">
        <v>1548</v>
      </c>
      <c r="F10" s="197" t="s">
        <v>244</v>
      </c>
      <c r="G10" s="197">
        <v>1980</v>
      </c>
      <c r="I10" s="200" t="s">
        <v>0</v>
      </c>
      <c r="J10" s="200">
        <v>806</v>
      </c>
      <c r="K10" s="200">
        <v>0</v>
      </c>
      <c r="L10" s="200">
        <v>16</v>
      </c>
      <c r="M10" s="199">
        <v>950</v>
      </c>
      <c r="N10" s="198"/>
      <c r="O10" s="198">
        <v>0.38333333333333336</v>
      </c>
      <c r="P10" s="198"/>
      <c r="Q10" s="198">
        <v>0.55138888888888882</v>
      </c>
      <c r="R10" s="198"/>
      <c r="S10" s="198"/>
      <c r="T10" s="198"/>
      <c r="U10" s="198"/>
      <c r="V10" s="198"/>
      <c r="W10" s="198"/>
      <c r="X10" s="198">
        <v>0.75486111111111109</v>
      </c>
      <c r="Y10" s="198"/>
      <c r="Z10" s="198"/>
      <c r="AA10" s="198"/>
      <c r="AB10" s="198"/>
      <c r="AC10" s="198"/>
      <c r="AD10" s="198"/>
      <c r="AE10" s="198">
        <v>0.78888888888888886</v>
      </c>
      <c r="AF10" s="198">
        <v>0.36527777777777776</v>
      </c>
      <c r="AG10" s="198">
        <v>0.58611111111111114</v>
      </c>
      <c r="AH10" s="198"/>
      <c r="AI10" s="198">
        <v>0.83194444444444438</v>
      </c>
      <c r="AJ10" s="198">
        <v>0.40902777777777777</v>
      </c>
      <c r="AK10" s="198"/>
      <c r="AL10" s="198"/>
      <c r="AM10" s="198"/>
      <c r="AN10" s="198">
        <v>0.5083333333333333</v>
      </c>
      <c r="AO10" s="198">
        <v>0.69444444444444442</v>
      </c>
      <c r="AP10" s="198">
        <v>0.61944444444444446</v>
      </c>
      <c r="AQ10" s="198"/>
      <c r="AR10" s="198">
        <v>0.47499999999999998</v>
      </c>
      <c r="AS10" s="198"/>
      <c r="AT10" s="198">
        <v>0.80624999999999991</v>
      </c>
      <c r="AU10" s="198"/>
      <c r="AV10" s="198">
        <v>0.66805555555555551</v>
      </c>
      <c r="AW10" s="198"/>
      <c r="AX10" s="198">
        <v>0.43472222222222223</v>
      </c>
      <c r="AY10" s="198">
        <v>0.89930555555555558</v>
      </c>
      <c r="BA10" s="14">
        <f>VLOOKUP(BB10,id!$A:$C,3,0)</f>
        <v>126</v>
      </c>
      <c r="BB10" s="14" t="str">
        <f t="shared" si="0"/>
        <v>KotIwona1980</v>
      </c>
      <c r="BC10" s="9" t="str">
        <f t="shared" si="1"/>
        <v>Kot</v>
      </c>
      <c r="BD10" s="9" t="str">
        <f t="shared" si="2"/>
        <v>Iwona</v>
      </c>
      <c r="BE10" s="9">
        <f t="shared" si="3"/>
        <v>0</v>
      </c>
      <c r="BF10" s="9">
        <f t="shared" si="4"/>
        <v>1980</v>
      </c>
      <c r="BG10" s="9">
        <f t="shared" si="5"/>
        <v>55.948174322732626</v>
      </c>
      <c r="BH10" s="9"/>
      <c r="BI10" s="9">
        <f t="shared" si="6"/>
        <v>0.8449131513647643</v>
      </c>
      <c r="BJ10" s="9">
        <v>1</v>
      </c>
      <c r="BK10" s="9">
        <f t="shared" si="7"/>
        <v>0.82608695652173914</v>
      </c>
      <c r="BL10" s="9">
        <v>1</v>
      </c>
    </row>
    <row r="11" spans="1:64" s="207" customFormat="1">
      <c r="A11" s="211">
        <v>49</v>
      </c>
      <c r="B11" s="211">
        <v>10</v>
      </c>
      <c r="C11" s="211"/>
      <c r="D11" s="207">
        <v>112</v>
      </c>
      <c r="E11" s="207" t="s">
        <v>36</v>
      </c>
      <c r="F11" s="207" t="s">
        <v>1627</v>
      </c>
      <c r="G11" s="207">
        <v>1983</v>
      </c>
      <c r="I11" s="210" t="s">
        <v>0</v>
      </c>
      <c r="J11" s="210">
        <v>783</v>
      </c>
      <c r="K11" s="210">
        <v>0</v>
      </c>
      <c r="L11" s="210">
        <v>15</v>
      </c>
      <c r="M11" s="209">
        <v>870</v>
      </c>
      <c r="N11" s="208"/>
      <c r="O11" s="208">
        <v>0.39027777777777778</v>
      </c>
      <c r="P11" s="208">
        <v>0.57361111111111107</v>
      </c>
      <c r="Q11" s="208"/>
      <c r="R11" s="208">
        <v>0.59722222222222221</v>
      </c>
      <c r="S11" s="208"/>
      <c r="T11" s="208">
        <v>0.54999999999999993</v>
      </c>
      <c r="U11" s="208"/>
      <c r="V11" s="208"/>
      <c r="W11" s="208">
        <v>0.4555555555555556</v>
      </c>
      <c r="X11" s="208"/>
      <c r="Y11" s="208"/>
      <c r="Z11" s="208"/>
      <c r="AA11" s="208"/>
      <c r="AB11" s="208"/>
      <c r="AC11" s="208">
        <v>0.75069444444444444</v>
      </c>
      <c r="AD11" s="208">
        <v>0.375</v>
      </c>
      <c r="AE11" s="208"/>
      <c r="AF11" s="208">
        <v>0.35902777777777778</v>
      </c>
      <c r="AG11" s="208"/>
      <c r="AH11" s="208">
        <v>0.52152777777777781</v>
      </c>
      <c r="AI11" s="208"/>
      <c r="AJ11" s="208"/>
      <c r="AK11" s="208">
        <v>0.4236111111111111</v>
      </c>
      <c r="AL11" s="208"/>
      <c r="AM11" s="208">
        <v>0.62222222222222223</v>
      </c>
      <c r="AN11" s="208"/>
      <c r="AO11" s="208"/>
      <c r="AP11" s="208"/>
      <c r="AQ11" s="208">
        <v>0.7944444444444444</v>
      </c>
      <c r="AR11" s="208"/>
      <c r="AS11" s="208">
        <v>0.65902777777777777</v>
      </c>
      <c r="AT11" s="208"/>
      <c r="AU11" s="208">
        <v>0.49513888888888885</v>
      </c>
      <c r="AV11" s="208"/>
      <c r="AW11" s="208">
        <v>0.70624999999999993</v>
      </c>
      <c r="AX11" s="208"/>
      <c r="AY11" s="208">
        <v>0.8833333333333333</v>
      </c>
      <c r="BA11" s="14">
        <f>VLOOKUP(BB11,id!$A:$C,3,0)</f>
        <v>127</v>
      </c>
      <c r="BB11" s="14" t="str">
        <f t="shared" si="0"/>
        <v>NieduziakMagdalena1983</v>
      </c>
      <c r="BC11" s="9" t="str">
        <f t="shared" si="1"/>
        <v>Nieduziak</v>
      </c>
      <c r="BD11" s="9" t="str">
        <f t="shared" si="2"/>
        <v>Magdalena</v>
      </c>
      <c r="BE11" s="9">
        <f t="shared" si="3"/>
        <v>0</v>
      </c>
      <c r="BF11" s="9">
        <f t="shared" si="4"/>
        <v>1983</v>
      </c>
      <c r="BG11" s="9">
        <f t="shared" si="5"/>
        <v>51.236749116607768</v>
      </c>
      <c r="BH11" s="9"/>
      <c r="BI11" s="9">
        <f t="shared" si="6"/>
        <v>1.029374201787995</v>
      </c>
      <c r="BJ11" s="9">
        <v>1</v>
      </c>
      <c r="BK11" s="9">
        <f t="shared" si="7"/>
        <v>0.91578947368421049</v>
      </c>
      <c r="BL11" s="9">
        <v>1</v>
      </c>
    </row>
    <row r="12" spans="1:64">
      <c r="A12" s="206">
        <v>52</v>
      </c>
      <c r="B12" s="206">
        <v>11</v>
      </c>
      <c r="C12" s="206"/>
      <c r="D12" s="23">
        <v>174</v>
      </c>
      <c r="E12" s="23" t="s">
        <v>276</v>
      </c>
      <c r="F12" s="23" t="s">
        <v>748</v>
      </c>
      <c r="G12" s="23">
        <v>1983</v>
      </c>
      <c r="H12" s="23" t="s">
        <v>747</v>
      </c>
      <c r="I12" s="205" t="s">
        <v>0</v>
      </c>
      <c r="J12" s="205">
        <v>648</v>
      </c>
      <c r="K12" s="205">
        <v>0</v>
      </c>
      <c r="L12" s="205">
        <v>15</v>
      </c>
      <c r="M12" s="204">
        <v>830</v>
      </c>
      <c r="N12" s="203"/>
      <c r="O12" s="202">
        <v>0.42083333333333334</v>
      </c>
      <c r="P12" s="203"/>
      <c r="Q12" s="203"/>
      <c r="R12" s="203"/>
      <c r="S12" s="202">
        <v>0.55624999999999991</v>
      </c>
      <c r="T12" s="203"/>
      <c r="U12" s="202">
        <v>0.7</v>
      </c>
      <c r="V12" s="202">
        <v>0.58055555555555549</v>
      </c>
      <c r="W12" s="203"/>
      <c r="X12" s="203"/>
      <c r="Y12" s="203"/>
      <c r="Z12" s="203"/>
      <c r="AA12" s="203"/>
      <c r="AB12" s="202">
        <v>0.76111111111111107</v>
      </c>
      <c r="AC12" s="203"/>
      <c r="AD12" s="202">
        <v>0.41180555555555554</v>
      </c>
      <c r="AE12" s="203"/>
      <c r="AF12" s="202">
        <v>0.37222222222222223</v>
      </c>
      <c r="AG12" s="202">
        <v>0.59097222222222223</v>
      </c>
      <c r="AH12" s="203"/>
      <c r="AI12" s="203"/>
      <c r="AJ12" s="202">
        <v>0.44375000000000003</v>
      </c>
      <c r="AK12" s="203"/>
      <c r="AL12" s="203"/>
      <c r="AM12" s="203"/>
      <c r="AN12" s="202">
        <v>0.73125000000000007</v>
      </c>
      <c r="AO12" s="203"/>
      <c r="AP12" s="202">
        <v>0.63263888888888886</v>
      </c>
      <c r="AQ12" s="203"/>
      <c r="AR12" s="202">
        <v>0.53333333333333333</v>
      </c>
      <c r="AS12" s="203"/>
      <c r="AT12" s="203"/>
      <c r="AU12" s="203"/>
      <c r="AV12" s="202">
        <v>0.66736111111111107</v>
      </c>
      <c r="AW12" s="203"/>
      <c r="AX12" s="202">
        <v>0.49513888888888885</v>
      </c>
      <c r="AY12" s="202">
        <v>0.7895833333333333</v>
      </c>
      <c r="BA12" s="14">
        <f>VLOOKUP(BB12,id!$A:$C,3,0)</f>
        <v>128</v>
      </c>
      <c r="BB12" s="14" t="str">
        <f t="shared" si="0"/>
        <v>RychlikAnna1983</v>
      </c>
      <c r="BC12" s="9" t="str">
        <f t="shared" si="1"/>
        <v>Rychlik</v>
      </c>
      <c r="BD12" s="9" t="str">
        <f t="shared" si="2"/>
        <v>Anna</v>
      </c>
      <c r="BE12" s="9" t="str">
        <f t="shared" si="3"/>
        <v>OrientAkcja</v>
      </c>
      <c r="BF12" s="9">
        <f t="shared" si="4"/>
        <v>1983</v>
      </c>
      <c r="BG12" s="9">
        <f t="shared" si="5"/>
        <v>48.88103651354534</v>
      </c>
      <c r="BH12" s="9"/>
      <c r="BI12" s="9">
        <f t="shared" si="6"/>
        <v>1.2083333333333333</v>
      </c>
      <c r="BJ12" s="9">
        <v>1</v>
      </c>
      <c r="BK12" s="9">
        <f t="shared" si="7"/>
        <v>0.95402298850574707</v>
      </c>
      <c r="BL12" s="9">
        <v>1</v>
      </c>
    </row>
    <row r="13" spans="1:64" s="197" customFormat="1">
      <c r="A13" s="201">
        <v>54</v>
      </c>
      <c r="B13" s="201">
        <v>12</v>
      </c>
      <c r="C13" s="201"/>
      <c r="D13" s="197">
        <v>146</v>
      </c>
      <c r="E13" s="197" t="s">
        <v>204</v>
      </c>
      <c r="F13" s="197" t="s">
        <v>205</v>
      </c>
      <c r="G13" s="197">
        <v>1977</v>
      </c>
      <c r="I13" s="200" t="s">
        <v>0</v>
      </c>
      <c r="J13" s="200">
        <v>565</v>
      </c>
      <c r="K13" s="200">
        <v>0</v>
      </c>
      <c r="L13" s="200">
        <v>4</v>
      </c>
      <c r="M13" s="199">
        <v>190</v>
      </c>
      <c r="N13" s="198"/>
      <c r="O13" s="198"/>
      <c r="P13" s="198"/>
      <c r="Q13" s="198"/>
      <c r="R13" s="198"/>
      <c r="S13" s="198"/>
      <c r="T13" s="198"/>
      <c r="U13" s="198"/>
      <c r="V13" s="198"/>
      <c r="W13" s="198"/>
      <c r="X13" s="198"/>
      <c r="Y13" s="198"/>
      <c r="Z13" s="198"/>
      <c r="AA13" s="198">
        <v>0.50347222222222221</v>
      </c>
      <c r="AB13" s="198"/>
      <c r="AC13" s="198"/>
      <c r="AD13" s="198"/>
      <c r="AE13" s="198"/>
      <c r="AF13" s="198">
        <v>0.71944444444444444</v>
      </c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>
        <v>0.56597222222222221</v>
      </c>
      <c r="AR13" s="198"/>
      <c r="AS13" s="198"/>
      <c r="AT13" s="198"/>
      <c r="AU13" s="198"/>
      <c r="AV13" s="198"/>
      <c r="AW13" s="198"/>
      <c r="AX13" s="198"/>
      <c r="AY13" s="198">
        <v>0.73194444444444451</v>
      </c>
      <c r="BA13" s="14">
        <f>VLOOKUP(BB13,id!$A:$C,3,0)</f>
        <v>129</v>
      </c>
      <c r="BB13" s="14" t="str">
        <f t="shared" si="0"/>
        <v>LabutMaria1977</v>
      </c>
      <c r="BC13" s="9" t="str">
        <f t="shared" si="1"/>
        <v>Labut</v>
      </c>
      <c r="BD13" s="9" t="str">
        <f t="shared" si="2"/>
        <v>Maria</v>
      </c>
      <c r="BE13" s="9">
        <f t="shared" si="3"/>
        <v>0</v>
      </c>
      <c r="BF13" s="9">
        <f t="shared" si="4"/>
        <v>1977</v>
      </c>
      <c r="BG13" s="9">
        <f t="shared" si="5"/>
        <v>11.189634864546523</v>
      </c>
      <c r="BH13" s="9"/>
      <c r="BI13" s="9">
        <f t="shared" si="6"/>
        <v>1.1469026548672567</v>
      </c>
      <c r="BJ13" s="9">
        <v>1</v>
      </c>
      <c r="BK13" s="9">
        <f t="shared" si="7"/>
        <v>0.2289156626506024</v>
      </c>
      <c r="BL13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44"/>
  <sheetViews>
    <sheetView workbookViewId="0"/>
  </sheetViews>
  <sheetFormatPr defaultColWidth="11.5546875" defaultRowHeight="13.2"/>
  <cols>
    <col min="1" max="1" width="7.21875" style="23" customWidth="1"/>
    <col min="2" max="2" width="7.44140625" style="23" customWidth="1"/>
    <col min="3" max="3" width="9.88671875" style="23" customWidth="1"/>
    <col min="4" max="4" width="7.6640625" style="23" customWidth="1"/>
    <col min="5" max="5" width="12.33203125" style="23" customWidth="1"/>
    <col min="6" max="6" width="16.44140625" style="23" customWidth="1"/>
    <col min="7" max="7" width="11.77734375" style="23" customWidth="1"/>
    <col min="8" max="8" width="37.5546875" style="23" customWidth="1"/>
    <col min="9" max="9" width="4.88671875" style="23" customWidth="1"/>
    <col min="10" max="10" width="7.21875" style="23" customWidth="1"/>
    <col min="11" max="11" width="5.77734375" style="23" customWidth="1"/>
    <col min="12" max="12" width="6.44140625" style="23" customWidth="1"/>
    <col min="13" max="13" width="5.6640625" style="23" customWidth="1"/>
    <col min="14" max="51" width="7.6640625" style="23" customWidth="1"/>
    <col min="52" max="16384" width="11.5546875" style="23"/>
  </cols>
  <sheetData>
    <row r="1" spans="1:64" ht="26.4">
      <c r="A1" s="213" t="s">
        <v>3613</v>
      </c>
      <c r="B1" s="213" t="s">
        <v>3612</v>
      </c>
      <c r="C1" s="213" t="s">
        <v>3611</v>
      </c>
      <c r="D1" s="213" t="s">
        <v>3610</v>
      </c>
      <c r="E1" s="213" t="s">
        <v>161</v>
      </c>
      <c r="F1" s="213" t="s">
        <v>160</v>
      </c>
      <c r="G1" s="214" t="s">
        <v>73</v>
      </c>
      <c r="H1" s="213" t="s">
        <v>3609</v>
      </c>
      <c r="I1" s="213" t="s">
        <v>3415</v>
      </c>
      <c r="J1" s="213" t="s">
        <v>3412</v>
      </c>
      <c r="K1" s="213" t="s">
        <v>3411</v>
      </c>
      <c r="L1" s="213" t="s">
        <v>3410</v>
      </c>
      <c r="M1" s="213" t="s">
        <v>3409</v>
      </c>
      <c r="N1" s="213" t="s">
        <v>3608</v>
      </c>
      <c r="O1" s="213" t="s">
        <v>3607</v>
      </c>
      <c r="P1" s="213" t="s">
        <v>3606</v>
      </c>
      <c r="Q1" s="213" t="s">
        <v>3605</v>
      </c>
      <c r="R1" s="213" t="s">
        <v>3604</v>
      </c>
      <c r="S1" s="213" t="s">
        <v>3603</v>
      </c>
      <c r="T1" s="213" t="s">
        <v>3602</v>
      </c>
      <c r="U1" s="213" t="s">
        <v>3601</v>
      </c>
      <c r="V1" s="213" t="s">
        <v>3600</v>
      </c>
      <c r="W1" s="213" t="s">
        <v>3599</v>
      </c>
      <c r="X1" s="213" t="s">
        <v>3598</v>
      </c>
      <c r="Y1" s="213" t="s">
        <v>3597</v>
      </c>
      <c r="Z1" s="213" t="s">
        <v>3596</v>
      </c>
      <c r="AA1" s="213" t="s">
        <v>3595</v>
      </c>
      <c r="AB1" s="213" t="s">
        <v>3594</v>
      </c>
      <c r="AC1" s="213" t="s">
        <v>3593</v>
      </c>
      <c r="AD1" s="213" t="s">
        <v>3592</v>
      </c>
      <c r="AE1" s="213" t="s">
        <v>3591</v>
      </c>
      <c r="AF1" s="213" t="s">
        <v>3590</v>
      </c>
      <c r="AG1" s="213" t="s">
        <v>3589</v>
      </c>
      <c r="AH1" s="213" t="s">
        <v>3588</v>
      </c>
      <c r="AI1" s="213" t="s">
        <v>3587</v>
      </c>
      <c r="AJ1" s="213" t="s">
        <v>3586</v>
      </c>
      <c r="AK1" s="213" t="s">
        <v>3585</v>
      </c>
      <c r="AL1" s="213" t="s">
        <v>3584</v>
      </c>
      <c r="AM1" s="213" t="s">
        <v>3583</v>
      </c>
      <c r="AN1" s="213" t="s">
        <v>3582</v>
      </c>
      <c r="AO1" s="213" t="s">
        <v>3581</v>
      </c>
      <c r="AP1" s="213" t="s">
        <v>3580</v>
      </c>
      <c r="AQ1" s="213" t="s">
        <v>3579</v>
      </c>
      <c r="AR1" s="213" t="s">
        <v>3578</v>
      </c>
      <c r="AS1" s="213" t="s">
        <v>3577</v>
      </c>
      <c r="AT1" s="213" t="s">
        <v>3576</v>
      </c>
      <c r="AU1" s="213" t="s">
        <v>3575</v>
      </c>
      <c r="AV1" s="213" t="s">
        <v>3574</v>
      </c>
      <c r="AW1" s="213" t="s">
        <v>3573</v>
      </c>
      <c r="AX1" s="213" t="s">
        <v>3572</v>
      </c>
      <c r="AY1" s="213" t="s">
        <v>3382</v>
      </c>
      <c r="BA1" s="14" t="s">
        <v>71</v>
      </c>
      <c r="BB1" s="14" t="s">
        <v>72</v>
      </c>
      <c r="BC1" s="9" t="s">
        <v>99</v>
      </c>
      <c r="BD1" s="9" t="s">
        <v>100</v>
      </c>
      <c r="BE1" s="9" t="s">
        <v>75</v>
      </c>
      <c r="BF1" s="9" t="s">
        <v>73</v>
      </c>
      <c r="BG1" s="9" t="s">
        <v>42</v>
      </c>
      <c r="BH1" s="9"/>
      <c r="BI1" s="9" t="s">
        <v>39</v>
      </c>
      <c r="BJ1" s="9" t="s">
        <v>40</v>
      </c>
      <c r="BK1" s="9" t="s">
        <v>31</v>
      </c>
      <c r="BL1" s="9" t="s">
        <v>41</v>
      </c>
    </row>
    <row r="2" spans="1:64" s="197" customFormat="1">
      <c r="A2" s="201">
        <v>1</v>
      </c>
      <c r="B2" s="201"/>
      <c r="C2" s="201">
        <v>1</v>
      </c>
      <c r="D2" s="197">
        <v>30</v>
      </c>
      <c r="E2" s="197" t="s">
        <v>16</v>
      </c>
      <c r="F2" s="197" t="s">
        <v>267</v>
      </c>
      <c r="G2" s="197">
        <v>1979</v>
      </c>
      <c r="H2" s="197" t="s">
        <v>266</v>
      </c>
      <c r="I2" s="200" t="s">
        <v>32</v>
      </c>
      <c r="J2" s="200">
        <v>703</v>
      </c>
      <c r="K2" s="200">
        <v>0</v>
      </c>
      <c r="L2" s="200">
        <v>38</v>
      </c>
      <c r="M2" s="199">
        <v>2130</v>
      </c>
      <c r="N2" s="198">
        <v>0.58263888888888882</v>
      </c>
      <c r="O2" s="198">
        <v>0.36041666666666666</v>
      </c>
      <c r="P2" s="198">
        <v>0.46319444444444441</v>
      </c>
      <c r="Q2" s="198">
        <v>0.65208333333333335</v>
      </c>
      <c r="R2" s="198">
        <v>0.43194444444444446</v>
      </c>
      <c r="S2" s="198">
        <v>0.68124999999999991</v>
      </c>
      <c r="T2" s="198">
        <v>0.42222222222222222</v>
      </c>
      <c r="U2" s="198">
        <v>0.57361111111111107</v>
      </c>
      <c r="V2" s="198">
        <v>0.66805555555555551</v>
      </c>
      <c r="W2" s="198">
        <v>0.39374999999999999</v>
      </c>
      <c r="X2" s="198">
        <v>0.60277777777777786</v>
      </c>
      <c r="Y2" s="198">
        <v>0.53263888888888888</v>
      </c>
      <c r="Z2" s="198">
        <v>0.59166666666666667</v>
      </c>
      <c r="AA2" s="198">
        <v>0.8208333333333333</v>
      </c>
      <c r="AB2" s="198">
        <v>0.76666666666666672</v>
      </c>
      <c r="AC2" s="198">
        <v>0.51388888888888884</v>
      </c>
      <c r="AD2" s="198">
        <v>0.36736111111111108</v>
      </c>
      <c r="AE2" s="198">
        <v>0.55138888888888882</v>
      </c>
      <c r="AF2" s="198">
        <v>0.35347222222222219</v>
      </c>
      <c r="AG2" s="198">
        <v>0.66249999999999998</v>
      </c>
      <c r="AH2" s="198">
        <v>0.41666666666666669</v>
      </c>
      <c r="AI2" s="198">
        <v>0.78055555555555556</v>
      </c>
      <c r="AJ2" s="198">
        <v>0.71180555555555558</v>
      </c>
      <c r="AK2" s="198">
        <v>0.38194444444444442</v>
      </c>
      <c r="AL2" s="198">
        <v>0.80624999999999991</v>
      </c>
      <c r="AM2" s="198">
        <v>0.44583333333333336</v>
      </c>
      <c r="AN2" s="198">
        <v>0.74930555555555556</v>
      </c>
      <c r="AO2" s="198">
        <v>0.61527777777777781</v>
      </c>
      <c r="AP2" s="198">
        <v>0.64027777777777772</v>
      </c>
      <c r="AQ2" s="198">
        <v>0.48055555555555551</v>
      </c>
      <c r="AR2" s="198">
        <v>0.7284722222222223</v>
      </c>
      <c r="AS2" s="198">
        <v>0.45416666666666666</v>
      </c>
      <c r="AT2" s="198">
        <v>0.56041666666666667</v>
      </c>
      <c r="AU2" s="198">
        <v>0.40486111111111112</v>
      </c>
      <c r="AV2" s="198">
        <v>0.62708333333333333</v>
      </c>
      <c r="AW2" s="198">
        <v>0.49930555555555556</v>
      </c>
      <c r="AX2" s="198">
        <v>0.69930555555555551</v>
      </c>
      <c r="AY2" s="198">
        <v>0.82777777777777772</v>
      </c>
      <c r="BA2" s="14">
        <f>VLOOKUP(BB2,id!$A:$C,3,0)</f>
        <v>1</v>
      </c>
      <c r="BB2" s="14" t="str">
        <f t="shared" ref="BB2:BB44" si="0">BC2&amp;BD2&amp;BF2</f>
        <v>BrudłoPaweł1979</v>
      </c>
      <c r="BC2" s="9" t="str">
        <f>F2</f>
        <v>Brudło</v>
      </c>
      <c r="BD2" s="9" t="str">
        <f>E2</f>
        <v>Paweł</v>
      </c>
      <c r="BE2" s="9" t="str">
        <f>H2</f>
        <v>KTE Tramp</v>
      </c>
      <c r="BF2" s="9">
        <f>G2</f>
        <v>1979</v>
      </c>
      <c r="BG2" s="9">
        <v>100</v>
      </c>
      <c r="BH2" s="9"/>
      <c r="BI2" s="9"/>
      <c r="BJ2" s="9"/>
      <c r="BK2" s="9"/>
      <c r="BL2" s="9"/>
    </row>
    <row r="3" spans="1:64">
      <c r="A3" s="206">
        <v>2</v>
      </c>
      <c r="B3" s="206"/>
      <c r="C3" s="206">
        <v>2</v>
      </c>
      <c r="D3" s="23">
        <v>108</v>
      </c>
      <c r="E3" s="23" t="s">
        <v>16</v>
      </c>
      <c r="F3" s="23" t="s">
        <v>297</v>
      </c>
      <c r="G3" s="23">
        <v>1990</v>
      </c>
      <c r="H3" s="23" t="s">
        <v>260</v>
      </c>
      <c r="I3" s="205" t="s">
        <v>32</v>
      </c>
      <c r="J3" s="205">
        <v>778</v>
      </c>
      <c r="K3" s="205">
        <v>0</v>
      </c>
      <c r="L3" s="205">
        <v>38</v>
      </c>
      <c r="M3" s="204">
        <v>2130</v>
      </c>
      <c r="N3" s="202">
        <v>0.64513888888888893</v>
      </c>
      <c r="O3" s="202">
        <v>0.82638888888888884</v>
      </c>
      <c r="P3" s="202">
        <v>0.46458333333333329</v>
      </c>
      <c r="Q3" s="202">
        <v>0.70208333333333328</v>
      </c>
      <c r="R3" s="202">
        <v>0.43194444444444446</v>
      </c>
      <c r="S3" s="202">
        <v>0.75277777777777777</v>
      </c>
      <c r="T3" s="202">
        <v>0.4236111111111111</v>
      </c>
      <c r="U3" s="202">
        <v>0.65555555555555556</v>
      </c>
      <c r="V3" s="202">
        <v>0.73750000000000004</v>
      </c>
      <c r="W3" s="202">
        <v>0.38263888888888886</v>
      </c>
      <c r="X3" s="202">
        <v>0.62708333333333333</v>
      </c>
      <c r="Y3" s="202">
        <v>0.51111111111111107</v>
      </c>
      <c r="Z3" s="202">
        <v>0.61736111111111114</v>
      </c>
      <c r="AA3" s="202">
        <v>0.87361111111111112</v>
      </c>
      <c r="AB3" s="202">
        <v>0.57777777777777772</v>
      </c>
      <c r="AC3" s="202">
        <v>0.49652777777777779</v>
      </c>
      <c r="AD3" s="202">
        <v>0.83680555555555558</v>
      </c>
      <c r="AE3" s="202">
        <v>0.60625000000000007</v>
      </c>
      <c r="AF3" s="202">
        <v>0.85972222222222228</v>
      </c>
      <c r="AG3" s="202">
        <v>0.73125000000000007</v>
      </c>
      <c r="AH3" s="202">
        <v>0.41805555555555557</v>
      </c>
      <c r="AI3" s="202">
        <v>0.56458333333333333</v>
      </c>
      <c r="AJ3" s="202">
        <v>0.81111111111111112</v>
      </c>
      <c r="AK3" s="202">
        <v>0.37222222222222223</v>
      </c>
      <c r="AL3" s="202">
        <v>0.55347222222222214</v>
      </c>
      <c r="AM3" s="202">
        <v>0.44513888888888892</v>
      </c>
      <c r="AN3" s="202">
        <v>0.71736111111111112</v>
      </c>
      <c r="AO3" s="202">
        <v>0.63680555555555551</v>
      </c>
      <c r="AP3" s="202">
        <v>0.68958333333333333</v>
      </c>
      <c r="AQ3" s="202">
        <v>0.53541666666666665</v>
      </c>
      <c r="AR3" s="202">
        <v>0.77361111111111114</v>
      </c>
      <c r="AS3" s="202">
        <v>0.45416666666666666</v>
      </c>
      <c r="AT3" s="202">
        <v>0.59236111111111112</v>
      </c>
      <c r="AU3" s="202">
        <v>0.40694444444444444</v>
      </c>
      <c r="AV3" s="202">
        <v>0.66805555555555551</v>
      </c>
      <c r="AW3" s="202">
        <v>0.4826388888888889</v>
      </c>
      <c r="AX3" s="202">
        <v>0.79652777777777772</v>
      </c>
      <c r="AY3" s="202">
        <v>0.87986111111111109</v>
      </c>
      <c r="BA3" s="14">
        <f>VLOOKUP(BB3,id!$A:$C,3,0)</f>
        <v>4</v>
      </c>
      <c r="BB3" s="14" t="str">
        <f t="shared" si="0"/>
        <v>SłomkaPaweł1990</v>
      </c>
      <c r="BC3" s="9" t="str">
        <f t="shared" ref="BC3:BC44" si="1">F3</f>
        <v>Słomka</v>
      </c>
      <c r="BD3" s="9" t="str">
        <f t="shared" ref="BD3:BD44" si="2">E3</f>
        <v>Paweł</v>
      </c>
      <c r="BE3" s="9" t="str">
        <f t="shared" ref="BE3:BE44" si="3">H3</f>
        <v>KTR BikeOrient</v>
      </c>
      <c r="BF3" s="9">
        <f t="shared" ref="BF3:BF44" si="4">G3</f>
        <v>1990</v>
      </c>
      <c r="BG3" s="9">
        <f t="shared" ref="BG3:BG16" si="5">BG2*IF(BK3&lt;1,BK3,IF(BL3&lt;1,BL3,IF(BJ3&lt;1,BJ3,IF(BI3&lt;1,BI3,1))))</f>
        <v>90.359897172236501</v>
      </c>
      <c r="BH3" s="9"/>
      <c r="BI3" s="9">
        <f>J2/J3</f>
        <v>0.90359897172236503</v>
      </c>
      <c r="BJ3" s="9">
        <v>1</v>
      </c>
      <c r="BK3" s="9">
        <f>M3/M2</f>
        <v>1</v>
      </c>
      <c r="BL3" s="9">
        <v>1</v>
      </c>
    </row>
    <row r="4" spans="1:64" s="197" customFormat="1">
      <c r="A4" s="201">
        <v>3</v>
      </c>
      <c r="B4" s="201"/>
      <c r="C4" s="201">
        <v>3</v>
      </c>
      <c r="D4" s="197">
        <v>225</v>
      </c>
      <c r="E4" s="197" t="s">
        <v>269</v>
      </c>
      <c r="F4" s="197" t="s">
        <v>270</v>
      </c>
      <c r="G4" s="197">
        <v>1973</v>
      </c>
      <c r="H4" s="197" t="s">
        <v>1330</v>
      </c>
      <c r="I4" s="200" t="s">
        <v>32</v>
      </c>
      <c r="J4" s="200">
        <v>790</v>
      </c>
      <c r="K4" s="200">
        <v>0</v>
      </c>
      <c r="L4" s="200">
        <v>38</v>
      </c>
      <c r="M4" s="199">
        <v>2130</v>
      </c>
      <c r="N4" s="198">
        <v>0.5395833333333333</v>
      </c>
      <c r="O4" s="198">
        <v>0.37152777777777779</v>
      </c>
      <c r="P4" s="198">
        <v>0.68819444444444444</v>
      </c>
      <c r="Q4" s="198">
        <v>0.49027777777777776</v>
      </c>
      <c r="R4" s="198">
        <v>0.78611111111111109</v>
      </c>
      <c r="S4" s="198">
        <v>0.43680555555555556</v>
      </c>
      <c r="T4" s="198">
        <v>0.76944444444444449</v>
      </c>
      <c r="U4" s="198">
        <v>0.52013888888888893</v>
      </c>
      <c r="V4" s="198">
        <v>0.4291666666666667</v>
      </c>
      <c r="W4" s="198">
        <v>0.8256944444444444</v>
      </c>
      <c r="X4" s="198">
        <v>0.5708333333333333</v>
      </c>
      <c r="Y4" s="198">
        <v>0.6381944444444444</v>
      </c>
      <c r="Z4" s="198">
        <v>0.54791666666666661</v>
      </c>
      <c r="AA4" s="198">
        <v>0.87916666666666665</v>
      </c>
      <c r="AB4" s="198">
        <v>0.59097222222222223</v>
      </c>
      <c r="AC4" s="198">
        <v>0.65694444444444444</v>
      </c>
      <c r="AD4" s="198">
        <v>0.36527777777777776</v>
      </c>
      <c r="AE4" s="198">
        <v>0.56388888888888888</v>
      </c>
      <c r="AF4" s="198">
        <v>0.37152777777777779</v>
      </c>
      <c r="AG4" s="198">
        <v>0.46249999999999997</v>
      </c>
      <c r="AH4" s="198">
        <v>0.87916666666666665</v>
      </c>
      <c r="AI4" s="198">
        <v>0.58055555555555549</v>
      </c>
      <c r="AJ4" s="198">
        <v>0.3840277777777778</v>
      </c>
      <c r="AK4" s="198">
        <v>0.85902777777777783</v>
      </c>
      <c r="AL4" s="198">
        <v>0.61111111111111116</v>
      </c>
      <c r="AM4" s="198">
        <v>0.7416666666666667</v>
      </c>
      <c r="AN4" s="198">
        <v>0.45069444444444445</v>
      </c>
      <c r="AO4" s="198">
        <v>0.52777777777777779</v>
      </c>
      <c r="AP4" s="198">
        <v>0.47847222222222219</v>
      </c>
      <c r="AQ4" s="198">
        <v>0.67569444444444438</v>
      </c>
      <c r="AR4" s="198">
        <v>0.41041666666666665</v>
      </c>
      <c r="AS4" s="198">
        <v>0.73125000000000007</v>
      </c>
      <c r="AT4" s="198">
        <v>0.59097222222222223</v>
      </c>
      <c r="AU4" s="198">
        <v>0.81180555555555556</v>
      </c>
      <c r="AV4" s="198">
        <v>0.50347222222222221</v>
      </c>
      <c r="AW4" s="198">
        <v>0.7416666666666667</v>
      </c>
      <c r="AX4" s="198">
        <v>0.41805555555555557</v>
      </c>
      <c r="AY4" s="198">
        <v>0.8881944444444444</v>
      </c>
      <c r="BA4" s="14">
        <f>VLOOKUP(BB4,id!$A:$C,3,0)</f>
        <v>102</v>
      </c>
      <c r="BB4" s="14" t="str">
        <f t="shared" si="0"/>
        <v>MossoczyZbigniew1973</v>
      </c>
      <c r="BC4" s="9" t="str">
        <f t="shared" si="1"/>
        <v>Mossoczy</v>
      </c>
      <c r="BD4" s="9" t="str">
        <f t="shared" si="2"/>
        <v>Zbigniew</v>
      </c>
      <c r="BE4" s="9" t="str">
        <f t="shared" si="3"/>
        <v>BIKEBOARD</v>
      </c>
      <c r="BF4" s="9">
        <f t="shared" si="4"/>
        <v>1973</v>
      </c>
      <c r="BG4" s="9">
        <f t="shared" si="5"/>
        <v>88.987341772151893</v>
      </c>
      <c r="BH4" s="9"/>
      <c r="BI4" s="9">
        <f t="shared" ref="BI4:BI16" si="6">J3/J4</f>
        <v>0.98481012658227851</v>
      </c>
      <c r="BJ4" s="9">
        <v>1</v>
      </c>
      <c r="BK4" s="9">
        <f t="shared" ref="BK4:BK16" si="7">M4/M3</f>
        <v>1</v>
      </c>
      <c r="BL4" s="9">
        <v>1</v>
      </c>
    </row>
    <row r="5" spans="1:64">
      <c r="A5" s="206">
        <v>4</v>
      </c>
      <c r="B5" s="206"/>
      <c r="C5" s="206">
        <v>4</v>
      </c>
      <c r="D5" s="23">
        <v>40</v>
      </c>
      <c r="E5" s="23" t="s">
        <v>22</v>
      </c>
      <c r="F5" s="23" t="s">
        <v>55</v>
      </c>
      <c r="G5" s="23">
        <v>1969</v>
      </c>
      <c r="I5" s="205" t="s">
        <v>32</v>
      </c>
      <c r="J5" s="205">
        <v>797</v>
      </c>
      <c r="K5" s="205">
        <v>0</v>
      </c>
      <c r="L5" s="205">
        <v>38</v>
      </c>
      <c r="M5" s="204">
        <v>2130</v>
      </c>
      <c r="N5" s="202">
        <v>0.80624999999999991</v>
      </c>
      <c r="O5" s="202">
        <v>0.56944444444444442</v>
      </c>
      <c r="P5" s="202">
        <v>0.43055555555555558</v>
      </c>
      <c r="Q5" s="202">
        <v>0.67222222222222217</v>
      </c>
      <c r="R5" s="202">
        <v>0.46944444444444444</v>
      </c>
      <c r="S5" s="202">
        <v>0.63958333333333328</v>
      </c>
      <c r="T5" s="202">
        <v>0.47847222222222219</v>
      </c>
      <c r="U5" s="202">
        <v>0.75763888888888886</v>
      </c>
      <c r="V5" s="202">
        <v>0.64861111111111114</v>
      </c>
      <c r="W5" s="202">
        <v>0.51736111111111116</v>
      </c>
      <c r="X5" s="202">
        <v>0.83124999999999993</v>
      </c>
      <c r="Y5" s="202">
        <v>0.38750000000000001</v>
      </c>
      <c r="Z5" s="202">
        <v>0.84652777777777777</v>
      </c>
      <c r="AA5" s="202">
        <v>0.35138888888888886</v>
      </c>
      <c r="AB5" s="202">
        <v>0.7104166666666667</v>
      </c>
      <c r="AC5" s="202">
        <v>0.40208333333333335</v>
      </c>
      <c r="AD5" s="202">
        <v>0.54791666666666661</v>
      </c>
      <c r="AE5" s="202">
        <v>0.86388888888888893</v>
      </c>
      <c r="AF5" s="202">
        <v>0.56041666666666667</v>
      </c>
      <c r="AG5" s="202">
        <v>0.65694444444444444</v>
      </c>
      <c r="AH5" s="202">
        <v>0.49166666666666664</v>
      </c>
      <c r="AI5" s="202">
        <v>0.72500000000000009</v>
      </c>
      <c r="AJ5" s="202">
        <v>0.58472222222222225</v>
      </c>
      <c r="AK5" s="202">
        <v>0.53263888888888888</v>
      </c>
      <c r="AL5" s="202">
        <v>0.88124999999999998</v>
      </c>
      <c r="AM5" s="202">
        <v>0.46319444444444441</v>
      </c>
      <c r="AN5" s="202">
        <v>0.68958333333333333</v>
      </c>
      <c r="AO5" s="202">
        <v>0.81388888888888888</v>
      </c>
      <c r="AP5" s="202">
        <v>0.77569444444444446</v>
      </c>
      <c r="AQ5" s="202">
        <v>0.375</v>
      </c>
      <c r="AR5" s="202">
        <v>0.62222222222222223</v>
      </c>
      <c r="AS5" s="202">
        <v>0.45069444444444445</v>
      </c>
      <c r="AT5" s="202">
        <v>0.74027777777777781</v>
      </c>
      <c r="AU5" s="202">
        <v>0.50347222222222221</v>
      </c>
      <c r="AV5" s="202">
        <v>0.79166666666666663</v>
      </c>
      <c r="AW5" s="202">
        <v>0.41666666666666669</v>
      </c>
      <c r="AX5" s="202">
        <v>0.60416666666666674</v>
      </c>
      <c r="AY5" s="202">
        <v>0.8930555555555556</v>
      </c>
      <c r="BA5" s="14">
        <f>VLOOKUP(BB5,id!$A:$C,3,0)</f>
        <v>5</v>
      </c>
      <c r="BB5" s="14" t="str">
        <f t="shared" si="0"/>
        <v>SzawdzinKrzysztof1969</v>
      </c>
      <c r="BC5" s="9" t="str">
        <f t="shared" si="1"/>
        <v>Szawdzin</v>
      </c>
      <c r="BD5" s="9" t="str">
        <f t="shared" si="2"/>
        <v>Krzysztof</v>
      </c>
      <c r="BE5" s="9">
        <f t="shared" si="3"/>
        <v>0</v>
      </c>
      <c r="BF5" s="9">
        <f t="shared" si="4"/>
        <v>1969</v>
      </c>
      <c r="BG5" s="9">
        <f t="shared" si="5"/>
        <v>88.205771643663738</v>
      </c>
      <c r="BH5" s="9"/>
      <c r="BI5" s="9">
        <f t="shared" si="6"/>
        <v>0.99121706398996234</v>
      </c>
      <c r="BJ5" s="9">
        <v>1</v>
      </c>
      <c r="BK5" s="9">
        <f t="shared" si="7"/>
        <v>1</v>
      </c>
      <c r="BL5" s="9">
        <v>1</v>
      </c>
    </row>
    <row r="6" spans="1:64" s="197" customFormat="1">
      <c r="A6" s="201">
        <v>5</v>
      </c>
      <c r="B6" s="201"/>
      <c r="C6" s="201">
        <v>5</v>
      </c>
      <c r="D6" s="197">
        <v>70</v>
      </c>
      <c r="E6" s="197" t="s">
        <v>77</v>
      </c>
      <c r="F6" s="197" t="s">
        <v>78</v>
      </c>
      <c r="G6" s="197">
        <v>1992</v>
      </c>
      <c r="H6" s="197" t="s">
        <v>162</v>
      </c>
      <c r="I6" s="200" t="s">
        <v>32</v>
      </c>
      <c r="J6" s="200">
        <v>813</v>
      </c>
      <c r="K6" s="200">
        <v>0</v>
      </c>
      <c r="L6" s="200">
        <v>38</v>
      </c>
      <c r="M6" s="199">
        <v>2130</v>
      </c>
      <c r="N6" s="198">
        <v>0.65416666666666667</v>
      </c>
      <c r="O6" s="198">
        <v>0.88402777777777775</v>
      </c>
      <c r="P6" s="198">
        <v>0.45833333333333331</v>
      </c>
      <c r="Q6" s="198">
        <v>0.75555555555555554</v>
      </c>
      <c r="R6" s="198">
        <v>0.43125000000000002</v>
      </c>
      <c r="S6" s="198">
        <v>0.8027777777777777</v>
      </c>
      <c r="T6" s="198">
        <v>0.42152777777777778</v>
      </c>
      <c r="U6" s="198">
        <v>0.72152777777777777</v>
      </c>
      <c r="V6" s="198">
        <v>0.7895833333333333</v>
      </c>
      <c r="W6" s="198">
        <v>0.3888888888888889</v>
      </c>
      <c r="X6" s="198">
        <v>0.67708333333333326</v>
      </c>
      <c r="Y6" s="198">
        <v>0.53472222222222221</v>
      </c>
      <c r="Z6" s="198">
        <v>0.6645833333333333</v>
      </c>
      <c r="AA6" s="198">
        <v>0.55555555555555547</v>
      </c>
      <c r="AB6" s="198">
        <v>0.61319444444444449</v>
      </c>
      <c r="AC6" s="198">
        <v>0.49861111111111112</v>
      </c>
      <c r="AD6" s="198">
        <v>0.35624999999999996</v>
      </c>
      <c r="AE6" s="198">
        <v>0.63958333333333328</v>
      </c>
      <c r="AF6" s="198">
        <v>0.8979166666666667</v>
      </c>
      <c r="AG6" s="198">
        <v>0.78333333333333333</v>
      </c>
      <c r="AH6" s="198">
        <v>0.4152777777777778</v>
      </c>
      <c r="AI6" s="198">
        <v>0.60000000000000009</v>
      </c>
      <c r="AJ6" s="198">
        <v>0.86875000000000002</v>
      </c>
      <c r="AK6" s="198">
        <v>0.375</v>
      </c>
      <c r="AL6" s="198">
        <v>0.57847222222222217</v>
      </c>
      <c r="AM6" s="198">
        <v>0.44444444444444448</v>
      </c>
      <c r="AN6" s="198">
        <v>0.7680555555555556</v>
      </c>
      <c r="AO6" s="198">
        <v>0.6875</v>
      </c>
      <c r="AP6" s="198">
        <v>0.74444444444444446</v>
      </c>
      <c r="AQ6" s="198">
        <v>0.51388888888888884</v>
      </c>
      <c r="AR6" s="198">
        <v>0.82638888888888884</v>
      </c>
      <c r="AS6" s="198">
        <v>0.45277777777777778</v>
      </c>
      <c r="AT6" s="198">
        <v>0.62847222222222221</v>
      </c>
      <c r="AU6" s="198">
        <v>0.40277777777777779</v>
      </c>
      <c r="AV6" s="198">
        <v>0.70416666666666661</v>
      </c>
      <c r="AW6" s="198">
        <v>0.48124999999999996</v>
      </c>
      <c r="AX6" s="198">
        <v>0.85277777777777786</v>
      </c>
      <c r="AY6" s="198">
        <v>0.90486111111111112</v>
      </c>
      <c r="BA6" s="14">
        <f>VLOOKUP(BB6,id!$A:$C,3,0)</f>
        <v>6</v>
      </c>
      <c r="BB6" s="14" t="str">
        <f t="shared" si="0"/>
        <v>JakubekKrystian1992</v>
      </c>
      <c r="BC6" s="9" t="str">
        <f t="shared" si="1"/>
        <v>Jakubek</v>
      </c>
      <c r="BD6" s="9" t="str">
        <f t="shared" si="2"/>
        <v>Krystian</v>
      </c>
      <c r="BE6" s="9" t="str">
        <f t="shared" si="3"/>
        <v>Mitutoyo AZS Wratislavia</v>
      </c>
      <c r="BF6" s="9">
        <f t="shared" si="4"/>
        <v>1992</v>
      </c>
      <c r="BG6" s="9">
        <f t="shared" si="5"/>
        <v>86.469864698646987</v>
      </c>
      <c r="BH6" s="9"/>
      <c r="BI6" s="9">
        <f t="shared" si="6"/>
        <v>0.98031980319803202</v>
      </c>
      <c r="BJ6" s="9">
        <v>1</v>
      </c>
      <c r="BK6" s="9">
        <f t="shared" si="7"/>
        <v>1</v>
      </c>
      <c r="BL6" s="9">
        <v>1</v>
      </c>
    </row>
    <row r="7" spans="1:64">
      <c r="A7" s="206">
        <v>6</v>
      </c>
      <c r="B7" s="206"/>
      <c r="C7" s="206">
        <v>6</v>
      </c>
      <c r="D7" s="23">
        <v>197</v>
      </c>
      <c r="E7" s="23" t="s">
        <v>139</v>
      </c>
      <c r="F7" s="23" t="s">
        <v>157</v>
      </c>
      <c r="G7" s="23">
        <v>1982</v>
      </c>
      <c r="I7" s="205" t="s">
        <v>32</v>
      </c>
      <c r="J7" s="205">
        <v>881</v>
      </c>
      <c r="K7" s="205">
        <v>0</v>
      </c>
      <c r="L7" s="205">
        <v>38</v>
      </c>
      <c r="M7" s="204">
        <v>2130</v>
      </c>
      <c r="N7" s="202">
        <v>0.54722222222222217</v>
      </c>
      <c r="O7" s="202">
        <v>0.41736111111111113</v>
      </c>
      <c r="P7" s="202">
        <v>0.72916666666666674</v>
      </c>
      <c r="Q7" s="202">
        <v>0.49791666666666667</v>
      </c>
      <c r="R7" s="202">
        <v>0.77083333333333337</v>
      </c>
      <c r="S7" s="202">
        <v>0.46319444444444441</v>
      </c>
      <c r="T7" s="202">
        <v>0.74097222222222225</v>
      </c>
      <c r="U7" s="202">
        <v>0.53541666666666665</v>
      </c>
      <c r="V7" s="202">
        <v>0.47361111111111109</v>
      </c>
      <c r="W7" s="202">
        <v>0.86041666666666672</v>
      </c>
      <c r="X7" s="202">
        <v>0.56944444444444442</v>
      </c>
      <c r="Y7" s="202">
        <v>0.67847222222222214</v>
      </c>
      <c r="Z7" s="202">
        <v>0.5854166666666667</v>
      </c>
      <c r="AA7" s="202">
        <v>0.94444444444444442</v>
      </c>
      <c r="AB7" s="202">
        <v>0.37152777777777779</v>
      </c>
      <c r="AC7" s="202">
        <v>0.69722222222222219</v>
      </c>
      <c r="AD7" s="202">
        <v>0.92152777777777772</v>
      </c>
      <c r="AE7" s="202">
        <v>0.60208333333333341</v>
      </c>
      <c r="AF7" s="202">
        <v>0.3611111111111111</v>
      </c>
      <c r="AG7" s="202">
        <v>0.4819444444444444</v>
      </c>
      <c r="AH7" s="202">
        <v>0.75902777777777775</v>
      </c>
      <c r="AI7" s="202">
        <v>0.62638888888888888</v>
      </c>
      <c r="AJ7" s="202">
        <v>0.43263888888888891</v>
      </c>
      <c r="AK7" s="202">
        <v>0.89027777777777772</v>
      </c>
      <c r="AL7" s="202">
        <v>0.64583333333333337</v>
      </c>
      <c r="AM7" s="202">
        <v>0.80972222222222223</v>
      </c>
      <c r="AN7" s="202">
        <v>0.38680555555555557</v>
      </c>
      <c r="AO7" s="202">
        <v>0.55555555555555547</v>
      </c>
      <c r="AP7" s="202">
        <v>0.5083333333333333</v>
      </c>
      <c r="AQ7" s="202">
        <v>0.66388888888888886</v>
      </c>
      <c r="AR7" s="202">
        <v>0.40416666666666667</v>
      </c>
      <c r="AS7" s="202">
        <v>0.79513888888888884</v>
      </c>
      <c r="AT7" s="202">
        <v>0.61319444444444449</v>
      </c>
      <c r="AU7" s="202">
        <v>0.84097222222222223</v>
      </c>
      <c r="AV7" s="202">
        <v>0.52083333333333337</v>
      </c>
      <c r="AW7" s="202">
        <v>0.71458333333333335</v>
      </c>
      <c r="AX7" s="202">
        <v>0.44861111111111113</v>
      </c>
      <c r="AY7" s="202">
        <v>0.95138888888888884</v>
      </c>
      <c r="BA7" s="14">
        <f>VLOOKUP(BB7,id!$A:$C,3,0)</f>
        <v>3</v>
      </c>
      <c r="BB7" s="14" t="str">
        <f t="shared" si="0"/>
        <v>ŚmiejaDaniel1982</v>
      </c>
      <c r="BC7" s="9" t="str">
        <f t="shared" si="1"/>
        <v>Śmieja</v>
      </c>
      <c r="BD7" s="9" t="str">
        <f t="shared" si="2"/>
        <v>Daniel</v>
      </c>
      <c r="BE7" s="9">
        <f t="shared" si="3"/>
        <v>0</v>
      </c>
      <c r="BF7" s="9">
        <f t="shared" si="4"/>
        <v>1982</v>
      </c>
      <c r="BG7" s="9">
        <f t="shared" si="5"/>
        <v>79.795686719636777</v>
      </c>
      <c r="BH7" s="9"/>
      <c r="BI7" s="9">
        <f t="shared" si="6"/>
        <v>0.92281498297389331</v>
      </c>
      <c r="BJ7" s="9">
        <v>1</v>
      </c>
      <c r="BK7" s="9">
        <f t="shared" si="7"/>
        <v>1</v>
      </c>
      <c r="BL7" s="9">
        <v>1</v>
      </c>
    </row>
    <row r="8" spans="1:64" s="197" customFormat="1">
      <c r="A8" s="201">
        <v>7</v>
      </c>
      <c r="B8" s="201"/>
      <c r="C8" s="201">
        <v>7</v>
      </c>
      <c r="D8" s="197">
        <v>26</v>
      </c>
      <c r="E8" s="197" t="s">
        <v>63</v>
      </c>
      <c r="F8" s="197" t="s">
        <v>80</v>
      </c>
      <c r="G8" s="197">
        <v>1986</v>
      </c>
      <c r="I8" s="200" t="s">
        <v>32</v>
      </c>
      <c r="J8" s="200">
        <v>891</v>
      </c>
      <c r="K8" s="200">
        <v>0</v>
      </c>
      <c r="L8" s="200">
        <v>38</v>
      </c>
      <c r="M8" s="199">
        <v>2130</v>
      </c>
      <c r="N8" s="198">
        <v>0.84861111111111109</v>
      </c>
      <c r="O8" s="198">
        <v>0.56944444444444442</v>
      </c>
      <c r="P8" s="198">
        <v>0.43055555555555558</v>
      </c>
      <c r="Q8" s="198">
        <v>0.67222222222222217</v>
      </c>
      <c r="R8" s="198">
        <v>0.47013888888888888</v>
      </c>
      <c r="S8" s="198">
        <v>0.63958333333333328</v>
      </c>
      <c r="T8" s="198">
        <v>0.47847222222222219</v>
      </c>
      <c r="U8" s="198">
        <v>0.75763888888888886</v>
      </c>
      <c r="V8" s="198">
        <v>0.64861111111111114</v>
      </c>
      <c r="W8" s="198">
        <v>0.5180555555555556</v>
      </c>
      <c r="X8" s="198">
        <v>0.87569444444444444</v>
      </c>
      <c r="Y8" s="198">
        <v>0.38819444444444445</v>
      </c>
      <c r="Z8" s="198">
        <v>0.89097222222222228</v>
      </c>
      <c r="AA8" s="198">
        <v>0.35138888888888886</v>
      </c>
      <c r="AB8" s="198">
        <v>0.7104166666666667</v>
      </c>
      <c r="AC8" s="198">
        <v>0.40208333333333335</v>
      </c>
      <c r="AD8" s="198">
        <v>0.54791666666666661</v>
      </c>
      <c r="AE8" s="198">
        <v>0.91805555555555551</v>
      </c>
      <c r="AF8" s="198">
        <v>0.56111111111111112</v>
      </c>
      <c r="AG8" s="198">
        <v>0.65694444444444444</v>
      </c>
      <c r="AH8" s="198">
        <v>0.49166666666666664</v>
      </c>
      <c r="AI8" s="198">
        <v>0.72569444444444453</v>
      </c>
      <c r="AJ8" s="198">
        <v>0.58472222222222225</v>
      </c>
      <c r="AK8" s="198">
        <v>0.53333333333333333</v>
      </c>
      <c r="AL8" s="198">
        <v>0.94374999999999998</v>
      </c>
      <c r="AM8" s="198">
        <v>0.46319444444444441</v>
      </c>
      <c r="AN8" s="198">
        <v>0.68958333333333333</v>
      </c>
      <c r="AO8" s="198">
        <v>0.85972222222222228</v>
      </c>
      <c r="AP8" s="198">
        <v>0.79930555555555549</v>
      </c>
      <c r="AQ8" s="198">
        <v>0.37638888888888888</v>
      </c>
      <c r="AR8" s="198">
        <v>0.62291666666666667</v>
      </c>
      <c r="AS8" s="198">
        <v>0.4513888888888889</v>
      </c>
      <c r="AT8" s="198">
        <v>0.74027777777777781</v>
      </c>
      <c r="AU8" s="198">
        <v>0.50416666666666665</v>
      </c>
      <c r="AV8" s="198">
        <v>0.81597222222222221</v>
      </c>
      <c r="AW8" s="198">
        <v>0.41666666666666669</v>
      </c>
      <c r="AX8" s="198">
        <v>0.60416666666666674</v>
      </c>
      <c r="AY8" s="198">
        <v>0.95833333333333337</v>
      </c>
      <c r="BA8" s="14">
        <f>VLOOKUP(BB8,id!$A:$C,3,0)</f>
        <v>38</v>
      </c>
      <c r="BB8" s="14" t="str">
        <f t="shared" si="0"/>
        <v>MirowskiŁukasz1986</v>
      </c>
      <c r="BC8" s="9" t="str">
        <f t="shared" si="1"/>
        <v>Mirowski</v>
      </c>
      <c r="BD8" s="9" t="str">
        <f t="shared" si="2"/>
        <v>Łukasz</v>
      </c>
      <c r="BE8" s="9">
        <f t="shared" si="3"/>
        <v>0</v>
      </c>
      <c r="BF8" s="9">
        <f t="shared" si="4"/>
        <v>1986</v>
      </c>
      <c r="BG8" s="9">
        <f t="shared" si="5"/>
        <v>78.900112233445569</v>
      </c>
      <c r="BH8" s="9"/>
      <c r="BI8" s="9">
        <f t="shared" si="6"/>
        <v>0.98877665544332216</v>
      </c>
      <c r="BJ8" s="9">
        <v>1</v>
      </c>
      <c r="BK8" s="9">
        <f t="shared" si="7"/>
        <v>1</v>
      </c>
      <c r="BL8" s="9">
        <v>1</v>
      </c>
    </row>
    <row r="9" spans="1:64" s="207" customFormat="1">
      <c r="A9" s="211">
        <v>8</v>
      </c>
      <c r="B9" s="211"/>
      <c r="C9" s="211">
        <v>8</v>
      </c>
      <c r="D9" s="23">
        <v>116</v>
      </c>
      <c r="E9" s="23" t="s">
        <v>15</v>
      </c>
      <c r="F9" s="23" t="s">
        <v>261</v>
      </c>
      <c r="G9" s="23">
        <v>1985</v>
      </c>
      <c r="H9" s="23" t="s">
        <v>260</v>
      </c>
      <c r="I9" s="210" t="s">
        <v>32</v>
      </c>
      <c r="J9" s="210">
        <v>915</v>
      </c>
      <c r="K9" s="210">
        <v>15</v>
      </c>
      <c r="L9" s="210">
        <v>38</v>
      </c>
      <c r="M9" s="209">
        <v>2115</v>
      </c>
      <c r="N9" s="208">
        <v>0.59444444444444444</v>
      </c>
      <c r="O9" s="208">
        <v>0.37569444444444444</v>
      </c>
      <c r="P9" s="208">
        <v>0.76666666666666672</v>
      </c>
      <c r="Q9" s="208">
        <v>0.47152777777777777</v>
      </c>
      <c r="R9" s="208">
        <v>0.81597222222222221</v>
      </c>
      <c r="S9" s="208">
        <v>0.4375</v>
      </c>
      <c r="T9" s="208">
        <v>0.82708333333333328</v>
      </c>
      <c r="U9" s="208">
        <v>0.51388888888888884</v>
      </c>
      <c r="V9" s="208">
        <v>0.44791666666666669</v>
      </c>
      <c r="W9" s="208">
        <v>0.89027777777777772</v>
      </c>
      <c r="X9" s="208">
        <v>0.625</v>
      </c>
      <c r="Y9" s="208">
        <v>0.68819444444444444</v>
      </c>
      <c r="Z9" s="208">
        <v>0.63541666666666663</v>
      </c>
      <c r="AA9" s="208">
        <v>0.95416666666666661</v>
      </c>
      <c r="AB9" s="208">
        <v>0.54930555555555549</v>
      </c>
      <c r="AC9" s="208">
        <v>0.7368055555555556</v>
      </c>
      <c r="AD9" s="208">
        <v>0.36874999999999997</v>
      </c>
      <c r="AE9" s="208">
        <v>0.65</v>
      </c>
      <c r="AF9" s="208">
        <v>0.35972222222222222</v>
      </c>
      <c r="AG9" s="208">
        <v>0.45625000000000004</v>
      </c>
      <c r="AH9" s="208">
        <v>0.84930555555555554</v>
      </c>
      <c r="AI9" s="208">
        <v>0.56319444444444444</v>
      </c>
      <c r="AJ9" s="208">
        <v>0.39097222222222222</v>
      </c>
      <c r="AK9" s="208">
        <v>0.9277777777777777</v>
      </c>
      <c r="AL9" s="208">
        <v>0.66666666666666663</v>
      </c>
      <c r="AM9" s="208">
        <v>0.80555555555555547</v>
      </c>
      <c r="AN9" s="208">
        <v>0.52847222222222223</v>
      </c>
      <c r="AO9" s="208">
        <v>0.61319444444444449</v>
      </c>
      <c r="AP9" s="208">
        <v>0.4819444444444444</v>
      </c>
      <c r="AQ9" s="208">
        <v>0.7104166666666667</v>
      </c>
      <c r="AR9" s="208">
        <v>0.42777777777777781</v>
      </c>
      <c r="AS9" s="208">
        <v>0.78888888888888886</v>
      </c>
      <c r="AT9" s="208">
        <v>0.57499999999999996</v>
      </c>
      <c r="AU9" s="208">
        <v>0.87083333333333335</v>
      </c>
      <c r="AV9" s="208">
        <v>0.49444444444444441</v>
      </c>
      <c r="AW9" s="208">
        <v>0.75347222222222221</v>
      </c>
      <c r="AX9" s="208">
        <v>0.41041666666666665</v>
      </c>
      <c r="AY9" s="208">
        <v>0.97500000000000009</v>
      </c>
      <c r="BA9" s="14">
        <f>VLOOKUP(BB9,id!$A:$C,3,0)</f>
        <v>103</v>
      </c>
      <c r="BB9" s="14" t="str">
        <f t="shared" si="0"/>
        <v>BanaszkiewiczPiotr1985</v>
      </c>
      <c r="BC9" s="9" t="str">
        <f t="shared" si="1"/>
        <v>Banaszkiewicz</v>
      </c>
      <c r="BD9" s="9" t="str">
        <f t="shared" si="2"/>
        <v>Piotr</v>
      </c>
      <c r="BE9" s="9" t="str">
        <f t="shared" si="3"/>
        <v>KTR BikeOrient</v>
      </c>
      <c r="BF9" s="9">
        <f t="shared" si="4"/>
        <v>1985</v>
      </c>
      <c r="BG9" s="9">
        <f t="shared" si="5"/>
        <v>78.344477640252293</v>
      </c>
      <c r="BH9" s="9"/>
      <c r="BI9" s="9">
        <f t="shared" si="6"/>
        <v>0.97377049180327868</v>
      </c>
      <c r="BJ9" s="9">
        <v>1</v>
      </c>
      <c r="BK9" s="9">
        <f t="shared" si="7"/>
        <v>0.99295774647887325</v>
      </c>
      <c r="BL9" s="9">
        <v>1</v>
      </c>
    </row>
    <row r="10" spans="1:64" s="197" customFormat="1">
      <c r="A10" s="201">
        <v>9</v>
      </c>
      <c r="B10" s="201"/>
      <c r="C10" s="201">
        <v>9</v>
      </c>
      <c r="D10" s="197">
        <v>227</v>
      </c>
      <c r="E10" s="197" t="s">
        <v>16</v>
      </c>
      <c r="F10" s="197" t="s">
        <v>262</v>
      </c>
      <c r="G10" s="197">
        <v>1973</v>
      </c>
      <c r="I10" s="200" t="s">
        <v>32</v>
      </c>
      <c r="J10" s="200">
        <v>904</v>
      </c>
      <c r="K10" s="200">
        <v>4</v>
      </c>
      <c r="L10" s="200">
        <v>37</v>
      </c>
      <c r="M10" s="199">
        <v>2076</v>
      </c>
      <c r="N10" s="198">
        <v>0.52500000000000002</v>
      </c>
      <c r="O10" s="198">
        <v>0.36249999999999999</v>
      </c>
      <c r="P10" s="198">
        <v>0.77013888888888893</v>
      </c>
      <c r="Q10" s="198">
        <v>0.46666666666666667</v>
      </c>
      <c r="R10" s="198">
        <v>0.82430555555555551</v>
      </c>
      <c r="S10" s="198">
        <v>0.41597222222222224</v>
      </c>
      <c r="T10" s="198">
        <v>0.8354166666666667</v>
      </c>
      <c r="U10" s="198">
        <v>0.50138888888888888</v>
      </c>
      <c r="V10" s="198">
        <v>0.42708333333333337</v>
      </c>
      <c r="W10" s="198">
        <v>0.8930555555555556</v>
      </c>
      <c r="X10" s="198">
        <v>0.57013888888888886</v>
      </c>
      <c r="Y10" s="198">
        <v>0.69374999999999998</v>
      </c>
      <c r="Z10" s="198">
        <v>0.58958333333333335</v>
      </c>
      <c r="AA10" s="198"/>
      <c r="AB10" s="198">
        <v>0.64861111111111114</v>
      </c>
      <c r="AC10" s="198">
        <v>0.73611111111111116</v>
      </c>
      <c r="AD10" s="198">
        <v>0.95</v>
      </c>
      <c r="AE10" s="198">
        <v>0.60694444444444451</v>
      </c>
      <c r="AF10" s="198">
        <v>0.35486111111111107</v>
      </c>
      <c r="AG10" s="198">
        <v>0.43472222222222223</v>
      </c>
      <c r="AH10" s="198">
        <v>0.85416666666666674</v>
      </c>
      <c r="AI10" s="198">
        <v>0.63541666666666663</v>
      </c>
      <c r="AJ10" s="198">
        <v>0.37638888888888888</v>
      </c>
      <c r="AK10" s="198">
        <v>0.92708333333333326</v>
      </c>
      <c r="AL10" s="198">
        <v>0.67430555555555549</v>
      </c>
      <c r="AM10" s="198">
        <v>0.81458333333333333</v>
      </c>
      <c r="AN10" s="198">
        <v>0.45208333333333334</v>
      </c>
      <c r="AO10" s="198">
        <v>0.55624999999999991</v>
      </c>
      <c r="AP10" s="198">
        <v>0.48055555555555551</v>
      </c>
      <c r="AQ10" s="198">
        <v>0.71944444444444444</v>
      </c>
      <c r="AR10" s="198">
        <v>0.40833333333333333</v>
      </c>
      <c r="AS10" s="198">
        <v>0.8027777777777777</v>
      </c>
      <c r="AT10" s="198">
        <v>0.62013888888888891</v>
      </c>
      <c r="AU10" s="198">
        <v>0.87638888888888888</v>
      </c>
      <c r="AV10" s="198">
        <v>0.5395833333333333</v>
      </c>
      <c r="AW10" s="198">
        <v>0.75347222222222221</v>
      </c>
      <c r="AX10" s="198">
        <v>0.39374999999999999</v>
      </c>
      <c r="AY10" s="198">
        <v>0.96736111111111112</v>
      </c>
      <c r="BA10" s="14">
        <f>VLOOKUP(BB10,id!$A:$C,3,0)</f>
        <v>104</v>
      </c>
      <c r="BB10" s="14" t="str">
        <f t="shared" si="0"/>
        <v>GorczycaPaweł1973</v>
      </c>
      <c r="BC10" s="9" t="str">
        <f t="shared" si="1"/>
        <v>Gorczyca</v>
      </c>
      <c r="BD10" s="9" t="str">
        <f t="shared" si="2"/>
        <v>Paweł</v>
      </c>
      <c r="BE10" s="9">
        <f t="shared" si="3"/>
        <v>0</v>
      </c>
      <c r="BF10" s="9">
        <f t="shared" si="4"/>
        <v>1973</v>
      </c>
      <c r="BG10" s="9">
        <f t="shared" si="5"/>
        <v>76.89982769794976</v>
      </c>
      <c r="BH10" s="9"/>
      <c r="BI10" s="9">
        <f t="shared" si="6"/>
        <v>1.0121681415929205</v>
      </c>
      <c r="BJ10" s="9">
        <v>1</v>
      </c>
      <c r="BK10" s="9">
        <f t="shared" si="7"/>
        <v>0.98156028368794324</v>
      </c>
      <c r="BL10" s="9">
        <v>1</v>
      </c>
    </row>
    <row r="11" spans="1:64">
      <c r="A11" s="206">
        <v>10</v>
      </c>
      <c r="B11" s="206"/>
      <c r="C11" s="206">
        <v>10</v>
      </c>
      <c r="D11" s="23">
        <v>229</v>
      </c>
      <c r="E11" s="23" t="s">
        <v>272</v>
      </c>
      <c r="F11" s="23" t="s">
        <v>298</v>
      </c>
      <c r="G11" s="23">
        <v>1972</v>
      </c>
      <c r="H11" s="23" t="s">
        <v>143</v>
      </c>
      <c r="I11" s="205" t="s">
        <v>32</v>
      </c>
      <c r="J11" s="205">
        <v>880</v>
      </c>
      <c r="K11" s="205">
        <v>0</v>
      </c>
      <c r="L11" s="205">
        <v>33</v>
      </c>
      <c r="M11" s="204">
        <v>1960</v>
      </c>
      <c r="N11" s="203"/>
      <c r="O11" s="202">
        <v>0.61458333333333337</v>
      </c>
      <c r="P11" s="202">
        <v>0.45347222222222222</v>
      </c>
      <c r="Q11" s="203"/>
      <c r="R11" s="202">
        <v>0.47499999999999998</v>
      </c>
      <c r="S11" s="203"/>
      <c r="T11" s="202">
        <v>0.46319444444444441</v>
      </c>
      <c r="U11" s="203"/>
      <c r="V11" s="203"/>
      <c r="W11" s="202">
        <v>0.56111111111111112</v>
      </c>
      <c r="X11" s="202">
        <v>0.79166666666666663</v>
      </c>
      <c r="Y11" s="202">
        <v>0.39652777777777776</v>
      </c>
      <c r="Z11" s="202">
        <v>0.80208333333333326</v>
      </c>
      <c r="AA11" s="202">
        <v>0.35555555555555551</v>
      </c>
      <c r="AB11" s="202">
        <v>0.90763888888888888</v>
      </c>
      <c r="AC11" s="202">
        <v>0.4201388888888889</v>
      </c>
      <c r="AD11" s="202">
        <v>0.60625000000000007</v>
      </c>
      <c r="AE11" s="202">
        <v>0.8208333333333333</v>
      </c>
      <c r="AF11" s="202">
        <v>0.94236111111111109</v>
      </c>
      <c r="AG11" s="202">
        <v>0.71388888888888891</v>
      </c>
      <c r="AH11" s="202">
        <v>0.54652777777777772</v>
      </c>
      <c r="AI11" s="202">
        <v>0.875</v>
      </c>
      <c r="AJ11" s="202">
        <v>0.63472222222222219</v>
      </c>
      <c r="AK11" s="202">
        <v>0.58611111111111114</v>
      </c>
      <c r="AL11" s="202">
        <v>0.85277777777777786</v>
      </c>
      <c r="AM11" s="202">
        <v>0.50624999999999998</v>
      </c>
      <c r="AN11" s="202">
        <v>0.6958333333333333</v>
      </c>
      <c r="AO11" s="202">
        <v>0.77222222222222225</v>
      </c>
      <c r="AP11" s="202">
        <v>0.7416666666666667</v>
      </c>
      <c r="AQ11" s="202">
        <v>0.38124999999999998</v>
      </c>
      <c r="AR11" s="202">
        <v>0.6777777777777777</v>
      </c>
      <c r="AS11" s="202">
        <v>0.49374999999999997</v>
      </c>
      <c r="AT11" s="202">
        <v>0.88888888888888884</v>
      </c>
      <c r="AU11" s="202">
        <v>0.53055555555555556</v>
      </c>
      <c r="AV11" s="202">
        <v>0.75763888888888886</v>
      </c>
      <c r="AW11" s="202">
        <v>0.4375</v>
      </c>
      <c r="AX11" s="202">
        <v>0.65416666666666667</v>
      </c>
      <c r="AY11" s="202">
        <v>0.95138888888888884</v>
      </c>
      <c r="BA11" s="14">
        <f>VLOOKUP(BB11,id!$A:$C,3,0)</f>
        <v>105</v>
      </c>
      <c r="BB11" s="14" t="str">
        <f t="shared" si="0"/>
        <v>BoberBartłomiej1972</v>
      </c>
      <c r="BC11" s="9" t="str">
        <f t="shared" si="1"/>
        <v>Bober</v>
      </c>
      <c r="BD11" s="9" t="str">
        <f t="shared" si="2"/>
        <v>Bartłomiej</v>
      </c>
      <c r="BE11" s="9" t="str">
        <f t="shared" si="3"/>
        <v>Harpagan</v>
      </c>
      <c r="BF11" s="9">
        <f t="shared" si="4"/>
        <v>1972</v>
      </c>
      <c r="BG11" s="9">
        <f t="shared" si="5"/>
        <v>72.602920177255072</v>
      </c>
      <c r="BH11" s="9"/>
      <c r="BI11" s="9">
        <f t="shared" si="6"/>
        <v>1.0272727272727273</v>
      </c>
      <c r="BJ11" s="9">
        <v>1</v>
      </c>
      <c r="BK11" s="9">
        <f t="shared" si="7"/>
        <v>0.94412331406551064</v>
      </c>
      <c r="BL11" s="9">
        <v>1</v>
      </c>
    </row>
    <row r="12" spans="1:64" s="197" customFormat="1">
      <c r="A12" s="201">
        <v>11</v>
      </c>
      <c r="B12" s="201"/>
      <c r="C12" s="201">
        <v>11</v>
      </c>
      <c r="D12" s="197">
        <v>4</v>
      </c>
      <c r="E12" s="197" t="s">
        <v>17</v>
      </c>
      <c r="F12" s="197" t="s">
        <v>23</v>
      </c>
      <c r="G12" s="197">
        <v>1969</v>
      </c>
      <c r="H12" s="197" t="s">
        <v>3571</v>
      </c>
      <c r="I12" s="200" t="s">
        <v>32</v>
      </c>
      <c r="J12" s="200">
        <v>934</v>
      </c>
      <c r="K12" s="200">
        <v>34</v>
      </c>
      <c r="L12" s="200">
        <v>34</v>
      </c>
      <c r="M12" s="199">
        <v>1846</v>
      </c>
      <c r="N12" s="198">
        <v>0.60208333333333341</v>
      </c>
      <c r="O12" s="198">
        <v>0.37708333333333333</v>
      </c>
      <c r="P12" s="198">
        <v>0.86944444444444446</v>
      </c>
      <c r="Q12" s="198">
        <v>0.53125</v>
      </c>
      <c r="R12" s="198"/>
      <c r="S12" s="198">
        <v>0.45694444444444449</v>
      </c>
      <c r="T12" s="198">
        <v>0.88263888888888886</v>
      </c>
      <c r="U12" s="198">
        <v>0.58750000000000002</v>
      </c>
      <c r="V12" s="198">
        <v>0.46875</v>
      </c>
      <c r="W12" s="198">
        <v>0.95694444444444438</v>
      </c>
      <c r="X12" s="198">
        <v>0.62638888888888888</v>
      </c>
      <c r="Y12" s="198">
        <v>0.77569444444444446</v>
      </c>
      <c r="Z12" s="198">
        <v>0.63888888888888884</v>
      </c>
      <c r="AA12" s="198">
        <v>0.97916666666666674</v>
      </c>
      <c r="AB12" s="198">
        <v>0.69236111111111109</v>
      </c>
      <c r="AC12" s="198">
        <v>0.81597222222222221</v>
      </c>
      <c r="AD12" s="198">
        <v>0.36874999999999997</v>
      </c>
      <c r="AE12" s="198">
        <v>0.65763888888888888</v>
      </c>
      <c r="AF12" s="198">
        <v>0.35624999999999996</v>
      </c>
      <c r="AG12" s="198">
        <v>0.47847222222222219</v>
      </c>
      <c r="AH12" s="198">
        <v>0.90625</v>
      </c>
      <c r="AI12" s="198">
        <v>0.71111111111111114</v>
      </c>
      <c r="AJ12" s="198">
        <v>0.3972222222222222</v>
      </c>
      <c r="AK12" s="198"/>
      <c r="AL12" s="198">
        <v>0.73750000000000004</v>
      </c>
      <c r="AM12" s="198"/>
      <c r="AN12" s="198">
        <v>0.50763888888888886</v>
      </c>
      <c r="AO12" s="198">
        <v>0.61250000000000004</v>
      </c>
      <c r="AP12" s="198">
        <v>0.54513888888888884</v>
      </c>
      <c r="AQ12" s="198">
        <v>0.79583333333333328</v>
      </c>
      <c r="AR12" s="198">
        <v>0.44027777777777777</v>
      </c>
      <c r="AS12" s="198"/>
      <c r="AT12" s="198">
        <v>0.67222222222222217</v>
      </c>
      <c r="AU12" s="198">
        <v>0.92916666666666659</v>
      </c>
      <c r="AV12" s="198">
        <v>0.56736111111111109</v>
      </c>
      <c r="AW12" s="198">
        <v>0.85208333333333341</v>
      </c>
      <c r="AX12" s="198">
        <v>0.41805555555555557</v>
      </c>
      <c r="AY12" s="198">
        <v>0.98819444444444449</v>
      </c>
      <c r="BA12" s="14">
        <f>VLOOKUP(BB12,id!$A:$C,3,0)</f>
        <v>51</v>
      </c>
      <c r="BB12" s="14" t="str">
        <f t="shared" si="0"/>
        <v>WitkowskiMarcin1969</v>
      </c>
      <c r="BC12" s="9" t="str">
        <f t="shared" si="1"/>
        <v>Witkowski</v>
      </c>
      <c r="BD12" s="9" t="str">
        <f t="shared" si="2"/>
        <v>Marcin</v>
      </c>
      <c r="BE12" s="9" t="str">
        <f t="shared" si="3"/>
        <v>ZASZYCI</v>
      </c>
      <c r="BF12" s="9">
        <f t="shared" si="4"/>
        <v>1969</v>
      </c>
      <c r="BG12" s="9">
        <f t="shared" si="5"/>
        <v>68.380097268986148</v>
      </c>
      <c r="BH12" s="9"/>
      <c r="BI12" s="9">
        <f t="shared" si="6"/>
        <v>0.94218415417558887</v>
      </c>
      <c r="BJ12" s="9">
        <v>1</v>
      </c>
      <c r="BK12" s="9">
        <f t="shared" si="7"/>
        <v>0.94183673469387752</v>
      </c>
      <c r="BL12" s="9">
        <v>1</v>
      </c>
    </row>
    <row r="13" spans="1:64">
      <c r="A13" s="206">
        <v>12</v>
      </c>
      <c r="B13" s="206"/>
      <c r="C13" s="206">
        <v>12</v>
      </c>
      <c r="D13" s="23">
        <v>143</v>
      </c>
      <c r="E13" s="23" t="s">
        <v>151</v>
      </c>
      <c r="F13" s="23" t="s">
        <v>152</v>
      </c>
      <c r="G13" s="23">
        <v>1970</v>
      </c>
      <c r="I13" s="205" t="s">
        <v>32</v>
      </c>
      <c r="J13" s="205">
        <v>869</v>
      </c>
      <c r="K13" s="205">
        <v>0</v>
      </c>
      <c r="L13" s="205">
        <v>32</v>
      </c>
      <c r="M13" s="204">
        <v>1730</v>
      </c>
      <c r="N13" s="202">
        <v>0.59722222222222221</v>
      </c>
      <c r="O13" s="202">
        <v>0.37430555555555556</v>
      </c>
      <c r="P13" s="202">
        <v>0.86944444444444446</v>
      </c>
      <c r="Q13" s="202">
        <v>0.51527777777777772</v>
      </c>
      <c r="R13" s="203"/>
      <c r="S13" s="202">
        <v>0.47152777777777777</v>
      </c>
      <c r="T13" s="202">
        <v>0.88263888888888886</v>
      </c>
      <c r="U13" s="202">
        <v>0.58263888888888882</v>
      </c>
      <c r="V13" s="202">
        <v>0.48680555555555555</v>
      </c>
      <c r="W13" s="202">
        <v>0.90833333333333333</v>
      </c>
      <c r="X13" s="202">
        <v>0.62291666666666667</v>
      </c>
      <c r="Y13" s="202">
        <v>0.76875000000000004</v>
      </c>
      <c r="Z13" s="202">
        <v>0.63611111111111107</v>
      </c>
      <c r="AA13" s="202">
        <v>0.93333333333333335</v>
      </c>
      <c r="AB13" s="202">
        <v>0.71111111111111114</v>
      </c>
      <c r="AC13" s="202">
        <v>0.81597222222222221</v>
      </c>
      <c r="AD13" s="202">
        <v>0.36527777777777776</v>
      </c>
      <c r="AE13" s="202">
        <v>0.66527777777777775</v>
      </c>
      <c r="AF13" s="202">
        <v>0.35347222222222219</v>
      </c>
      <c r="AG13" s="202">
        <v>0.49652777777777779</v>
      </c>
      <c r="AH13" s="203"/>
      <c r="AI13" s="202">
        <v>0.69652777777777775</v>
      </c>
      <c r="AJ13" s="202">
        <v>0.39097222222222222</v>
      </c>
      <c r="AK13" s="203"/>
      <c r="AL13" s="202">
        <v>0.74236111111111114</v>
      </c>
      <c r="AM13" s="203"/>
      <c r="AN13" s="202">
        <v>0.45347222222222222</v>
      </c>
      <c r="AO13" s="202">
        <v>0.60763888888888895</v>
      </c>
      <c r="AP13" s="202">
        <v>0.54166666666666663</v>
      </c>
      <c r="AQ13" s="202">
        <v>0.79027777777777775</v>
      </c>
      <c r="AR13" s="202">
        <v>0.43055555555555558</v>
      </c>
      <c r="AS13" s="203"/>
      <c r="AT13" s="202">
        <v>0.67916666666666659</v>
      </c>
      <c r="AU13" s="203"/>
      <c r="AV13" s="202">
        <v>0.56527777777777777</v>
      </c>
      <c r="AW13" s="202">
        <v>0.85208333333333341</v>
      </c>
      <c r="AX13" s="202">
        <v>0.40902777777777777</v>
      </c>
      <c r="AY13" s="202">
        <v>0.94305555555555554</v>
      </c>
      <c r="BA13" s="14">
        <f>VLOOKUP(BB13,id!$A:$C,3,0)</f>
        <v>42</v>
      </c>
      <c r="BB13" s="14" t="str">
        <f t="shared" si="0"/>
        <v>HołdakowskiWojciech1970</v>
      </c>
      <c r="BC13" s="9" t="str">
        <f t="shared" si="1"/>
        <v>Hołdakowski</v>
      </c>
      <c r="BD13" s="9" t="str">
        <f t="shared" si="2"/>
        <v>Wojciech</v>
      </c>
      <c r="BE13" s="9">
        <f t="shared" si="3"/>
        <v>0</v>
      </c>
      <c r="BF13" s="9">
        <f t="shared" si="4"/>
        <v>1970</v>
      </c>
      <c r="BG13" s="9">
        <f t="shared" si="5"/>
        <v>64.08318974829146</v>
      </c>
      <c r="BH13" s="9"/>
      <c r="BI13" s="9">
        <f t="shared" si="6"/>
        <v>1.0747986191024166</v>
      </c>
      <c r="BJ13" s="9">
        <v>1</v>
      </c>
      <c r="BK13" s="9">
        <f t="shared" si="7"/>
        <v>0.93716143011917663</v>
      </c>
      <c r="BL13" s="9">
        <v>1</v>
      </c>
    </row>
    <row r="14" spans="1:64" s="197" customFormat="1">
      <c r="A14" s="201">
        <v>12</v>
      </c>
      <c r="B14" s="201"/>
      <c r="C14" s="201">
        <v>12</v>
      </c>
      <c r="D14" s="197">
        <v>8</v>
      </c>
      <c r="E14" s="197" t="s">
        <v>49</v>
      </c>
      <c r="F14" s="197" t="s">
        <v>50</v>
      </c>
      <c r="G14" s="197">
        <v>1967</v>
      </c>
      <c r="H14" s="197" t="s">
        <v>135</v>
      </c>
      <c r="I14" s="200" t="s">
        <v>32</v>
      </c>
      <c r="J14" s="200">
        <v>872</v>
      </c>
      <c r="K14" s="200">
        <v>0</v>
      </c>
      <c r="L14" s="200">
        <v>32</v>
      </c>
      <c r="M14" s="199">
        <v>1730</v>
      </c>
      <c r="N14" s="198">
        <v>0.59722222222222221</v>
      </c>
      <c r="O14" s="198">
        <v>0.37430555555555556</v>
      </c>
      <c r="P14" s="198">
        <v>0.86944444444444446</v>
      </c>
      <c r="Q14" s="198">
        <v>0.51458333333333328</v>
      </c>
      <c r="R14" s="198"/>
      <c r="S14" s="198">
        <v>0.47152777777777777</v>
      </c>
      <c r="T14" s="198">
        <v>0.8833333333333333</v>
      </c>
      <c r="U14" s="198">
        <v>0.58263888888888882</v>
      </c>
      <c r="V14" s="198">
        <v>0.48680555555555555</v>
      </c>
      <c r="W14" s="198">
        <v>0.90763888888888888</v>
      </c>
      <c r="X14" s="198">
        <v>0.62222222222222223</v>
      </c>
      <c r="Y14" s="198">
        <v>0.76875000000000004</v>
      </c>
      <c r="Z14" s="198">
        <v>0.63611111111111107</v>
      </c>
      <c r="AA14" s="198">
        <v>0.93402777777777779</v>
      </c>
      <c r="AB14" s="198">
        <v>0.71111111111111114</v>
      </c>
      <c r="AC14" s="198">
        <v>0.81597222222222221</v>
      </c>
      <c r="AD14" s="198">
        <v>0.36527777777777776</v>
      </c>
      <c r="AE14" s="198">
        <v>0.66527777777777775</v>
      </c>
      <c r="AF14" s="198">
        <v>0.35347222222222219</v>
      </c>
      <c r="AG14" s="198">
        <v>0.49652777777777779</v>
      </c>
      <c r="AH14" s="198"/>
      <c r="AI14" s="198">
        <v>0.69652777777777775</v>
      </c>
      <c r="AJ14" s="198">
        <v>0.39097222222222222</v>
      </c>
      <c r="AK14" s="198"/>
      <c r="AL14" s="198">
        <v>0.74236111111111114</v>
      </c>
      <c r="AM14" s="198"/>
      <c r="AN14" s="198">
        <v>0.45347222222222222</v>
      </c>
      <c r="AO14" s="198">
        <v>0.60763888888888895</v>
      </c>
      <c r="AP14" s="198">
        <v>0.54097222222222219</v>
      </c>
      <c r="AQ14" s="198">
        <v>0.7895833333333333</v>
      </c>
      <c r="AR14" s="198">
        <v>0.43194444444444446</v>
      </c>
      <c r="AS14" s="198"/>
      <c r="AT14" s="198">
        <v>0.67916666666666659</v>
      </c>
      <c r="AU14" s="198"/>
      <c r="AV14" s="198">
        <v>0.56527777777777777</v>
      </c>
      <c r="AW14" s="198">
        <v>0.85208333333333341</v>
      </c>
      <c r="AX14" s="198">
        <v>0.40902777777777777</v>
      </c>
      <c r="AY14" s="198">
        <v>0.94513888888888886</v>
      </c>
      <c r="BA14" s="14">
        <f>VLOOKUP(BB14,id!$A:$C,3,0)</f>
        <v>70</v>
      </c>
      <c r="BB14" s="14" t="str">
        <f t="shared" si="0"/>
        <v>StanekRobert1967</v>
      </c>
      <c r="BC14" s="9" t="str">
        <f t="shared" si="1"/>
        <v>Stanek</v>
      </c>
      <c r="BD14" s="9" t="str">
        <f t="shared" si="2"/>
        <v>Robert</v>
      </c>
      <c r="BE14" s="9" t="str">
        <f t="shared" si="3"/>
        <v>RUDY KOT</v>
      </c>
      <c r="BF14" s="9">
        <f t="shared" si="4"/>
        <v>1967</v>
      </c>
      <c r="BG14" s="9">
        <f t="shared" si="5"/>
        <v>63.862720058790458</v>
      </c>
      <c r="BH14" s="9"/>
      <c r="BI14" s="9">
        <f t="shared" si="6"/>
        <v>0.99655963302752293</v>
      </c>
      <c r="BJ14" s="9">
        <v>1</v>
      </c>
      <c r="BK14" s="9">
        <f t="shared" si="7"/>
        <v>1</v>
      </c>
      <c r="BL14" s="9">
        <v>1</v>
      </c>
    </row>
    <row r="15" spans="1:64">
      <c r="A15" s="206">
        <v>14</v>
      </c>
      <c r="B15" s="206"/>
      <c r="C15" s="206">
        <v>14</v>
      </c>
      <c r="D15" s="23">
        <v>20</v>
      </c>
      <c r="E15" s="23" t="s">
        <v>17</v>
      </c>
      <c r="F15" s="23" t="s">
        <v>1585</v>
      </c>
      <c r="G15" s="23">
        <v>1976</v>
      </c>
      <c r="I15" s="205" t="s">
        <v>32</v>
      </c>
      <c r="J15" s="205">
        <v>880</v>
      </c>
      <c r="K15" s="205">
        <v>0</v>
      </c>
      <c r="L15" s="205">
        <v>29</v>
      </c>
      <c r="M15" s="204">
        <v>1710</v>
      </c>
      <c r="N15" s="202">
        <v>0.69930555555555551</v>
      </c>
      <c r="O15" s="203"/>
      <c r="P15" s="202">
        <v>0.4909722222222222</v>
      </c>
      <c r="Q15" s="202">
        <v>0.80208333333333326</v>
      </c>
      <c r="R15" s="202">
        <v>0.47569444444444442</v>
      </c>
      <c r="S15" s="203"/>
      <c r="T15" s="202">
        <v>0.36805555555555552</v>
      </c>
      <c r="U15" s="202">
        <v>0.76597222222222228</v>
      </c>
      <c r="V15" s="202">
        <v>0.83124999999999993</v>
      </c>
      <c r="W15" s="203"/>
      <c r="X15" s="202">
        <v>0.6777777777777777</v>
      </c>
      <c r="Y15" s="202">
        <v>0.57152777777777775</v>
      </c>
      <c r="Z15" s="202">
        <v>0.68819444444444444</v>
      </c>
      <c r="AA15" s="202">
        <v>0.35138888888888886</v>
      </c>
      <c r="AB15" s="203"/>
      <c r="AC15" s="202">
        <v>0.55555555555555547</v>
      </c>
      <c r="AD15" s="203"/>
      <c r="AE15" s="202">
        <v>0.65833333333333333</v>
      </c>
      <c r="AF15" s="202">
        <v>0.82361111111111107</v>
      </c>
      <c r="AG15" s="202">
        <v>0.94305555555555554</v>
      </c>
      <c r="AH15" s="202">
        <v>0.38541666666666669</v>
      </c>
      <c r="AI15" s="202">
        <v>0.62847222222222221</v>
      </c>
      <c r="AJ15" s="202">
        <v>0.90208333333333335</v>
      </c>
      <c r="AK15" s="203"/>
      <c r="AL15" s="202">
        <v>0.60694444444444451</v>
      </c>
      <c r="AM15" s="202">
        <v>0.43958333333333333</v>
      </c>
      <c r="AN15" s="203"/>
      <c r="AO15" s="202">
        <v>0.72430555555555554</v>
      </c>
      <c r="AP15" s="202">
        <v>0.78541666666666665</v>
      </c>
      <c r="AQ15" s="202">
        <v>0.51249999999999996</v>
      </c>
      <c r="AR15" s="203"/>
      <c r="AS15" s="202">
        <v>0.46319444444444441</v>
      </c>
      <c r="AT15" s="202">
        <v>0.64027777777777772</v>
      </c>
      <c r="AU15" s="202">
        <v>0.40347222222222223</v>
      </c>
      <c r="AV15" s="202">
        <v>0.74583333333333335</v>
      </c>
      <c r="AW15" s="202">
        <v>0.53472222222222221</v>
      </c>
      <c r="AX15" s="202">
        <v>0.88402777777777775</v>
      </c>
      <c r="AY15" s="202">
        <v>0.9506944444444444</v>
      </c>
      <c r="BA15" s="14">
        <f>VLOOKUP(BB15,id!$A:$C,3,0)</f>
        <v>13</v>
      </c>
      <c r="BB15" s="14" t="str">
        <f t="shared" si="0"/>
        <v>BiałkaMarcin1976</v>
      </c>
      <c r="BC15" s="9" t="str">
        <f t="shared" si="1"/>
        <v>Białka</v>
      </c>
      <c r="BD15" s="9" t="str">
        <f t="shared" si="2"/>
        <v>Marcin</v>
      </c>
      <c r="BE15" s="9">
        <f t="shared" si="3"/>
        <v>0</v>
      </c>
      <c r="BF15" s="9">
        <f t="shared" si="4"/>
        <v>1976</v>
      </c>
      <c r="BG15" s="9">
        <f t="shared" si="5"/>
        <v>63.124422717070338</v>
      </c>
      <c r="BH15" s="9"/>
      <c r="BI15" s="9">
        <f t="shared" si="6"/>
        <v>0.99090909090909096</v>
      </c>
      <c r="BJ15" s="9">
        <v>1</v>
      </c>
      <c r="BK15" s="9">
        <f t="shared" si="7"/>
        <v>0.98843930635838151</v>
      </c>
      <c r="BL15" s="9">
        <v>1</v>
      </c>
    </row>
    <row r="16" spans="1:64" s="197" customFormat="1">
      <c r="A16" s="211">
        <v>15</v>
      </c>
      <c r="B16" s="211"/>
      <c r="C16" s="211">
        <v>15</v>
      </c>
      <c r="D16" s="207">
        <v>13</v>
      </c>
      <c r="E16" s="207" t="s">
        <v>70</v>
      </c>
      <c r="F16" s="207" t="s">
        <v>244</v>
      </c>
      <c r="G16" s="207">
        <v>1984</v>
      </c>
      <c r="H16" s="207" t="s">
        <v>3561</v>
      </c>
      <c r="I16" s="210" t="s">
        <v>32</v>
      </c>
      <c r="J16" s="210">
        <v>902</v>
      </c>
      <c r="K16" s="210">
        <v>2</v>
      </c>
      <c r="L16" s="210">
        <v>30</v>
      </c>
      <c r="M16" s="209">
        <v>1698</v>
      </c>
      <c r="N16" s="208">
        <v>0.53749999999999998</v>
      </c>
      <c r="O16" s="208"/>
      <c r="P16" s="208">
        <v>0.81736111111111109</v>
      </c>
      <c r="Q16" s="208">
        <v>0.47777777777777775</v>
      </c>
      <c r="R16" s="208">
        <v>0.90208333333333335</v>
      </c>
      <c r="S16" s="208">
        <v>0.41597222222222224</v>
      </c>
      <c r="T16" s="208">
        <v>0.9458333333333333</v>
      </c>
      <c r="U16" s="208"/>
      <c r="V16" s="208">
        <v>0.45069444444444445</v>
      </c>
      <c r="W16" s="208"/>
      <c r="X16" s="208">
        <v>0.56527777777777777</v>
      </c>
      <c r="Y16" s="208">
        <v>0.67013888888888884</v>
      </c>
      <c r="Z16" s="208">
        <v>0.54861111111111105</v>
      </c>
      <c r="AA16" s="208"/>
      <c r="AB16" s="208">
        <v>0.36736111111111108</v>
      </c>
      <c r="AC16" s="208">
        <v>0.74722222222222223</v>
      </c>
      <c r="AD16" s="208"/>
      <c r="AE16" s="208">
        <v>0.59375</v>
      </c>
      <c r="AF16" s="208">
        <v>0.35486111111111107</v>
      </c>
      <c r="AG16" s="208">
        <v>0.46041666666666664</v>
      </c>
      <c r="AH16" s="208">
        <v>0.92986111111111103</v>
      </c>
      <c r="AI16" s="208">
        <v>0.62638888888888888</v>
      </c>
      <c r="AJ16" s="208"/>
      <c r="AK16" s="208"/>
      <c r="AL16" s="208">
        <v>0.64375000000000004</v>
      </c>
      <c r="AM16" s="208">
        <v>0.89027777777777772</v>
      </c>
      <c r="AN16" s="208">
        <v>0.38750000000000001</v>
      </c>
      <c r="AO16" s="208">
        <v>0.52847222222222223</v>
      </c>
      <c r="AP16" s="208">
        <v>0.48958333333333331</v>
      </c>
      <c r="AQ16" s="208">
        <v>0.71458333333333335</v>
      </c>
      <c r="AR16" s="208">
        <v>0.40694444444444444</v>
      </c>
      <c r="AS16" s="208">
        <v>0.87083333333333335</v>
      </c>
      <c r="AT16" s="208">
        <v>0.60763888888888895</v>
      </c>
      <c r="AU16" s="208"/>
      <c r="AV16" s="208">
        <v>0.51180555555555551</v>
      </c>
      <c r="AW16" s="208">
        <v>0.7729166666666667</v>
      </c>
      <c r="AX16" s="208">
        <v>0.43194444444444446</v>
      </c>
      <c r="AY16" s="208">
        <v>0.96597222222222223</v>
      </c>
      <c r="BA16" s="14">
        <f>VLOOKUP(BB16,id!$A:$C,3,0)</f>
        <v>106</v>
      </c>
      <c r="BB16" s="14" t="str">
        <f t="shared" si="0"/>
        <v>KotMaciej1984</v>
      </c>
      <c r="BC16" s="9" t="str">
        <f t="shared" si="1"/>
        <v>Kot</v>
      </c>
      <c r="BD16" s="9" t="str">
        <f t="shared" si="2"/>
        <v>Maciej</v>
      </c>
      <c r="BE16" s="9" t="str">
        <f t="shared" si="3"/>
        <v>Rajd Hawran</v>
      </c>
      <c r="BF16" s="9">
        <f t="shared" si="4"/>
        <v>1984</v>
      </c>
      <c r="BG16" s="9">
        <f t="shared" si="5"/>
        <v>62.681444312038266</v>
      </c>
      <c r="BH16" s="9"/>
      <c r="BI16" s="9">
        <f t="shared" si="6"/>
        <v>0.97560975609756095</v>
      </c>
      <c r="BJ16" s="9">
        <v>1</v>
      </c>
      <c r="BK16" s="9">
        <f t="shared" si="7"/>
        <v>0.99298245614035086</v>
      </c>
      <c r="BL16" s="9">
        <v>1</v>
      </c>
    </row>
    <row r="17" spans="1:64" s="197" customFormat="1">
      <c r="A17" s="201">
        <v>17</v>
      </c>
      <c r="B17" s="201"/>
      <c r="C17" s="201">
        <v>16</v>
      </c>
      <c r="D17" s="197">
        <v>149</v>
      </c>
      <c r="E17" s="197" t="s">
        <v>22</v>
      </c>
      <c r="F17" s="197" t="s">
        <v>3569</v>
      </c>
      <c r="G17" s="197">
        <v>1986</v>
      </c>
      <c r="H17" s="197" t="s">
        <v>3568</v>
      </c>
      <c r="I17" s="200" t="s">
        <v>32</v>
      </c>
      <c r="J17" s="200">
        <v>603</v>
      </c>
      <c r="K17" s="200">
        <v>0</v>
      </c>
      <c r="L17" s="200">
        <v>31</v>
      </c>
      <c r="M17" s="199">
        <v>1680</v>
      </c>
      <c r="N17" s="198">
        <v>0.51597222222222228</v>
      </c>
      <c r="O17" s="198">
        <v>0.36041666666666666</v>
      </c>
      <c r="P17" s="198">
        <v>0.70624999999999993</v>
      </c>
      <c r="Q17" s="198">
        <v>0.46458333333333329</v>
      </c>
      <c r="R17" s="212"/>
      <c r="S17" s="198">
        <v>0.41597222222222224</v>
      </c>
      <c r="T17" s="198">
        <v>0.71805555555555556</v>
      </c>
      <c r="U17" s="198">
        <v>0.50347222222222221</v>
      </c>
      <c r="V17" s="198">
        <v>0.42708333333333337</v>
      </c>
      <c r="W17" s="198">
        <v>0.73333333333333339</v>
      </c>
      <c r="X17" s="198">
        <v>0.5395833333333333</v>
      </c>
      <c r="Y17" s="198">
        <v>0.64583333333333337</v>
      </c>
      <c r="Z17" s="198">
        <v>0.54861111111111105</v>
      </c>
      <c r="AA17" s="198">
        <v>0.74930555555555556</v>
      </c>
      <c r="AB17" s="198">
        <v>0.59097222222222223</v>
      </c>
      <c r="AC17" s="198">
        <v>0.67916666666666659</v>
      </c>
      <c r="AD17" s="212"/>
      <c r="AE17" s="198">
        <v>0.56388888888888888</v>
      </c>
      <c r="AF17" s="198">
        <v>0.35277777777777775</v>
      </c>
      <c r="AG17" s="198">
        <v>0.43472222222222223</v>
      </c>
      <c r="AH17" s="212"/>
      <c r="AI17" s="198">
        <v>0.60486111111111118</v>
      </c>
      <c r="AJ17" s="198">
        <v>0.37361111111111112</v>
      </c>
      <c r="AK17" s="212"/>
      <c r="AL17" s="198">
        <v>0.61805555555555558</v>
      </c>
      <c r="AM17" s="212"/>
      <c r="AN17" s="198">
        <v>0.45069444444444445</v>
      </c>
      <c r="AO17" s="198">
        <v>0.52708333333333335</v>
      </c>
      <c r="AP17" s="198">
        <v>0.47361111111111109</v>
      </c>
      <c r="AQ17" s="198">
        <v>0.66527777777777775</v>
      </c>
      <c r="AR17" s="198">
        <v>0.40694444444444444</v>
      </c>
      <c r="AS17" s="212"/>
      <c r="AT17" s="198">
        <v>0.57499999999999996</v>
      </c>
      <c r="AU17" s="212"/>
      <c r="AV17" s="198">
        <v>0.48749999999999999</v>
      </c>
      <c r="AW17" s="198">
        <v>0.69444444444444442</v>
      </c>
      <c r="AX17" s="198">
        <v>0.39027777777777778</v>
      </c>
      <c r="AY17" s="198">
        <v>0.7583333333333333</v>
      </c>
      <c r="BA17" s="14">
        <f>VLOOKUP(BB17,id!$A:$C,3,0)</f>
        <v>107</v>
      </c>
      <c r="BB17" s="14" t="str">
        <f t="shared" si="0"/>
        <v>MańskiKrzysztof1986</v>
      </c>
      <c r="BC17" s="9" t="str">
        <f t="shared" si="1"/>
        <v>Mański</v>
      </c>
      <c r="BD17" s="9" t="str">
        <f t="shared" si="2"/>
        <v>Krzysztof</v>
      </c>
      <c r="BE17" s="9" t="str">
        <f t="shared" si="3"/>
        <v>EventyrTeam</v>
      </c>
      <c r="BF17" s="9">
        <f t="shared" si="4"/>
        <v>1986</v>
      </c>
      <c r="BG17" s="9">
        <f t="shared" ref="BG17:BG44" si="8">BG16*IF(BK17&lt;1,BK17,IF(BL17&lt;1,BL17,IF(BJ17&lt;1,BJ17,IF(BI17&lt;1,BI17,1))))</f>
        <v>62.016976704490162</v>
      </c>
      <c r="BH17" s="9"/>
      <c r="BI17" s="9">
        <f t="shared" ref="BI17:BI44" si="9">J16/J17</f>
        <v>1.4958540630182422</v>
      </c>
      <c r="BJ17" s="9">
        <v>1</v>
      </c>
      <c r="BK17" s="9">
        <f t="shared" ref="BK17:BK44" si="10">M17/M16</f>
        <v>0.98939929328621912</v>
      </c>
      <c r="BL17" s="9">
        <v>1</v>
      </c>
    </row>
    <row r="18" spans="1:64" s="207" customFormat="1">
      <c r="A18" s="201">
        <v>18</v>
      </c>
      <c r="B18" s="201"/>
      <c r="C18" s="201">
        <v>17</v>
      </c>
      <c r="D18" s="197">
        <v>27</v>
      </c>
      <c r="E18" s="197" t="s">
        <v>19</v>
      </c>
      <c r="F18" s="197" t="s">
        <v>87</v>
      </c>
      <c r="G18" s="197">
        <v>1974</v>
      </c>
      <c r="H18" s="197" t="s">
        <v>185</v>
      </c>
      <c r="I18" s="200" t="s">
        <v>32</v>
      </c>
      <c r="J18" s="200">
        <v>917</v>
      </c>
      <c r="K18" s="200">
        <v>17</v>
      </c>
      <c r="L18" s="200">
        <v>31</v>
      </c>
      <c r="M18" s="199">
        <v>1663</v>
      </c>
      <c r="N18" s="198">
        <v>0.75208333333333333</v>
      </c>
      <c r="O18" s="198">
        <v>0.3659722222222222</v>
      </c>
      <c r="P18" s="198">
        <v>0.5625</v>
      </c>
      <c r="Q18" s="198">
        <v>0.84027777777777779</v>
      </c>
      <c r="R18" s="198">
        <v>0.49444444444444441</v>
      </c>
      <c r="S18" s="198">
        <v>0.88680555555555551</v>
      </c>
      <c r="T18" s="198">
        <v>0.48055555555555551</v>
      </c>
      <c r="U18" s="198">
        <v>0.80069444444444438</v>
      </c>
      <c r="V18" s="198">
        <v>0.86527777777777781</v>
      </c>
      <c r="W18" s="198">
        <v>0.4291666666666667</v>
      </c>
      <c r="X18" s="198">
        <v>0.7368055555555556</v>
      </c>
      <c r="Y18" s="198">
        <v>0.65972222222222221</v>
      </c>
      <c r="Z18" s="198">
        <v>0.72083333333333333</v>
      </c>
      <c r="AA18" s="212"/>
      <c r="AB18" s="212"/>
      <c r="AC18" s="198">
        <v>0.63263888888888886</v>
      </c>
      <c r="AD18" s="198">
        <v>0.3840277777777778</v>
      </c>
      <c r="AE18" s="198">
        <v>0.68472222222222223</v>
      </c>
      <c r="AF18" s="198">
        <v>0.35555555555555551</v>
      </c>
      <c r="AG18" s="198">
        <v>0.85625000000000007</v>
      </c>
      <c r="AH18" s="198">
        <v>0.46944444444444444</v>
      </c>
      <c r="AI18" s="212"/>
      <c r="AJ18" s="212"/>
      <c r="AK18" s="198">
        <v>0.41180555555555554</v>
      </c>
      <c r="AL18" s="212"/>
      <c r="AM18" s="198">
        <v>0.51458333333333328</v>
      </c>
      <c r="AN18" s="212"/>
      <c r="AO18" s="198">
        <v>0.76458333333333328</v>
      </c>
      <c r="AP18" s="198">
        <v>0.82291666666666663</v>
      </c>
      <c r="AQ18" s="198">
        <v>0.61111111111111116</v>
      </c>
      <c r="AR18" s="198">
        <v>0.91249999999999998</v>
      </c>
      <c r="AS18" s="198">
        <v>0.54305555555555551</v>
      </c>
      <c r="AT18" s="198">
        <v>0.69930555555555551</v>
      </c>
      <c r="AU18" s="198">
        <v>0.45277777777777778</v>
      </c>
      <c r="AV18" s="198">
        <v>0.78263888888888888</v>
      </c>
      <c r="AW18" s="198">
        <v>0.58750000000000002</v>
      </c>
      <c r="AX18" s="212"/>
      <c r="AY18" s="198">
        <v>0.97638888888888897</v>
      </c>
      <c r="BA18" s="14">
        <f>VLOOKUP(BB18,id!$A:$C,3,0)</f>
        <v>48</v>
      </c>
      <c r="BB18" s="14" t="str">
        <f t="shared" si="0"/>
        <v>RygalskiGrzegorz1974</v>
      </c>
      <c r="BC18" s="9" t="str">
        <f t="shared" si="1"/>
        <v>Rygalski</v>
      </c>
      <c r="BD18" s="9" t="str">
        <f t="shared" si="2"/>
        <v>Grzegorz</v>
      </c>
      <c r="BE18" s="9" t="str">
        <f t="shared" si="3"/>
        <v>Welocypedy</v>
      </c>
      <c r="BF18" s="9">
        <f t="shared" si="4"/>
        <v>1974</v>
      </c>
      <c r="BG18" s="9">
        <f t="shared" si="8"/>
        <v>61.389423964028062</v>
      </c>
      <c r="BH18" s="9"/>
      <c r="BI18" s="9">
        <f t="shared" si="9"/>
        <v>0.6575790621592148</v>
      </c>
      <c r="BJ18" s="9">
        <v>1</v>
      </c>
      <c r="BK18" s="9">
        <f t="shared" si="10"/>
        <v>0.98988095238095242</v>
      </c>
      <c r="BL18" s="9">
        <v>1</v>
      </c>
    </row>
    <row r="19" spans="1:64" s="197" customFormat="1">
      <c r="A19" s="211">
        <v>18</v>
      </c>
      <c r="B19" s="211"/>
      <c r="C19" s="211">
        <v>17</v>
      </c>
      <c r="D19" s="207">
        <v>144</v>
      </c>
      <c r="E19" s="207" t="s">
        <v>48</v>
      </c>
      <c r="F19" s="207" t="s">
        <v>85</v>
      </c>
      <c r="G19" s="207">
        <v>1982</v>
      </c>
      <c r="H19" s="207" t="s">
        <v>185</v>
      </c>
      <c r="I19" s="210" t="s">
        <v>32</v>
      </c>
      <c r="J19" s="210">
        <v>917</v>
      </c>
      <c r="K19" s="210">
        <v>17</v>
      </c>
      <c r="L19" s="210">
        <v>31</v>
      </c>
      <c r="M19" s="209">
        <v>1663</v>
      </c>
      <c r="N19" s="208">
        <v>0.75277777777777777</v>
      </c>
      <c r="O19" s="208">
        <v>0.3659722222222222</v>
      </c>
      <c r="P19" s="208">
        <v>0.5625</v>
      </c>
      <c r="Q19" s="208">
        <v>0.84027777777777779</v>
      </c>
      <c r="R19" s="208">
        <v>0.49583333333333329</v>
      </c>
      <c r="S19" s="208">
        <v>0.88680555555555551</v>
      </c>
      <c r="T19" s="208">
        <v>0.48055555555555551</v>
      </c>
      <c r="U19" s="208">
        <v>0.80069444444444438</v>
      </c>
      <c r="V19" s="208">
        <v>0.86527777777777781</v>
      </c>
      <c r="W19" s="208">
        <v>0.42847222222222225</v>
      </c>
      <c r="X19" s="208">
        <v>0.73750000000000004</v>
      </c>
      <c r="Y19" s="208">
        <v>0.65972222222222221</v>
      </c>
      <c r="Z19" s="208">
        <v>0.72083333333333333</v>
      </c>
      <c r="AA19" s="208"/>
      <c r="AB19" s="208"/>
      <c r="AC19" s="208">
        <v>0.63402777777777775</v>
      </c>
      <c r="AD19" s="208">
        <v>0.38472222222222224</v>
      </c>
      <c r="AE19" s="208">
        <v>0.68472222222222223</v>
      </c>
      <c r="AF19" s="208">
        <v>0.35555555555555551</v>
      </c>
      <c r="AG19" s="208">
        <v>0.85555555555555562</v>
      </c>
      <c r="AH19" s="208">
        <v>0.46944444444444444</v>
      </c>
      <c r="AI19" s="208"/>
      <c r="AJ19" s="208"/>
      <c r="AK19" s="208">
        <v>0.41180555555555554</v>
      </c>
      <c r="AL19" s="208"/>
      <c r="AM19" s="208">
        <v>0.51458333333333328</v>
      </c>
      <c r="AN19" s="208"/>
      <c r="AO19" s="208">
        <v>0.76458333333333328</v>
      </c>
      <c r="AP19" s="208">
        <v>0.82361111111111107</v>
      </c>
      <c r="AQ19" s="208">
        <v>0.61041666666666672</v>
      </c>
      <c r="AR19" s="208">
        <v>0.91249999999999998</v>
      </c>
      <c r="AS19" s="208">
        <v>0.54305555555555551</v>
      </c>
      <c r="AT19" s="208">
        <v>0.69930555555555551</v>
      </c>
      <c r="AU19" s="208">
        <v>0.45277777777777778</v>
      </c>
      <c r="AV19" s="208">
        <v>0.78263888888888888</v>
      </c>
      <c r="AW19" s="208">
        <v>0.58750000000000002</v>
      </c>
      <c r="AX19" s="208"/>
      <c r="AY19" s="208">
        <v>0.97638888888888897</v>
      </c>
      <c r="BA19" s="14">
        <f>VLOOKUP(BB19,id!$A:$C,3,0)</f>
        <v>47</v>
      </c>
      <c r="BB19" s="14" t="str">
        <f t="shared" si="0"/>
        <v>StefańskiTomasz1982</v>
      </c>
      <c r="BC19" s="9" t="str">
        <f t="shared" si="1"/>
        <v>Stefański</v>
      </c>
      <c r="BD19" s="9" t="str">
        <f t="shared" si="2"/>
        <v>Tomasz</v>
      </c>
      <c r="BE19" s="9" t="str">
        <f t="shared" si="3"/>
        <v>Welocypedy</v>
      </c>
      <c r="BF19" s="9">
        <f t="shared" si="4"/>
        <v>1982</v>
      </c>
      <c r="BG19" s="9">
        <f t="shared" si="8"/>
        <v>61.389423964028062</v>
      </c>
      <c r="BH19" s="9"/>
      <c r="BI19" s="9">
        <f t="shared" si="9"/>
        <v>1</v>
      </c>
      <c r="BJ19" s="9">
        <v>1</v>
      </c>
      <c r="BK19" s="9">
        <f t="shared" si="10"/>
        <v>1</v>
      </c>
      <c r="BL19" s="9">
        <v>1</v>
      </c>
    </row>
    <row r="20" spans="1:64" s="207" customFormat="1">
      <c r="A20" s="211">
        <v>20</v>
      </c>
      <c r="B20" s="211"/>
      <c r="C20" s="211">
        <v>19</v>
      </c>
      <c r="D20" s="207">
        <v>215</v>
      </c>
      <c r="E20" s="207" t="s">
        <v>241</v>
      </c>
      <c r="F20" s="207" t="s">
        <v>245</v>
      </c>
      <c r="G20" s="207">
        <v>1979</v>
      </c>
      <c r="H20" s="207" t="s">
        <v>236</v>
      </c>
      <c r="I20" s="210" t="s">
        <v>32</v>
      </c>
      <c r="J20" s="210">
        <v>728</v>
      </c>
      <c r="K20" s="210">
        <v>0</v>
      </c>
      <c r="L20" s="210">
        <v>30</v>
      </c>
      <c r="M20" s="209">
        <v>1650</v>
      </c>
      <c r="N20" s="208">
        <v>0.53819444444444442</v>
      </c>
      <c r="O20" s="208">
        <v>0.80902777777777779</v>
      </c>
      <c r="P20" s="208">
        <v>0.39305555555555555</v>
      </c>
      <c r="Q20" s="208">
        <v>0.67291666666666661</v>
      </c>
      <c r="R20" s="208"/>
      <c r="S20" s="208">
        <v>0.7368055555555556</v>
      </c>
      <c r="T20" s="208"/>
      <c r="U20" s="208">
        <v>0.57847222222222217</v>
      </c>
      <c r="V20" s="208">
        <v>0.72291666666666665</v>
      </c>
      <c r="W20" s="208"/>
      <c r="X20" s="208">
        <v>0.52013888888888893</v>
      </c>
      <c r="Y20" s="208">
        <v>0.45902777777777776</v>
      </c>
      <c r="Z20" s="208">
        <v>0.50624999999999998</v>
      </c>
      <c r="AA20" s="208">
        <v>0.37083333333333329</v>
      </c>
      <c r="AB20" s="208">
        <v>0.62986111111111109</v>
      </c>
      <c r="AC20" s="208">
        <v>0.42708333333333337</v>
      </c>
      <c r="AD20" s="208">
        <v>0.82222222222222219</v>
      </c>
      <c r="AE20" s="208">
        <v>0.49305555555555552</v>
      </c>
      <c r="AF20" s="208">
        <v>0.83819444444444446</v>
      </c>
      <c r="AG20" s="208">
        <v>0.71388888888888891</v>
      </c>
      <c r="AH20" s="208"/>
      <c r="AI20" s="208">
        <v>0.61527777777777781</v>
      </c>
      <c r="AJ20" s="208">
        <v>0.79374999999999996</v>
      </c>
      <c r="AK20" s="208"/>
      <c r="AL20" s="208">
        <v>0.48055555555555551</v>
      </c>
      <c r="AM20" s="208"/>
      <c r="AN20" s="208">
        <v>0.65555555555555556</v>
      </c>
      <c r="AO20" s="208">
        <v>0.52986111111111112</v>
      </c>
      <c r="AP20" s="208">
        <v>0.69097222222222221</v>
      </c>
      <c r="AQ20" s="208">
        <v>0.44375000000000003</v>
      </c>
      <c r="AR20" s="208">
        <v>0.75347222222222221</v>
      </c>
      <c r="AS20" s="208"/>
      <c r="AT20" s="208">
        <v>0.60069444444444453</v>
      </c>
      <c r="AU20" s="208"/>
      <c r="AV20" s="208">
        <v>0.55902777777777779</v>
      </c>
      <c r="AW20" s="208">
        <v>0.41180555555555554</v>
      </c>
      <c r="AX20" s="208">
        <v>0.77847222222222223</v>
      </c>
      <c r="AY20" s="208">
        <v>0.84513888888888888</v>
      </c>
      <c r="BA20" s="14">
        <f>VLOOKUP(BB20,id!$A:$C,3,0)</f>
        <v>8</v>
      </c>
      <c r="BB20" s="14" t="str">
        <f t="shared" si="0"/>
        <v>WalentowskiRadosław1979</v>
      </c>
      <c r="BC20" s="9" t="str">
        <f t="shared" si="1"/>
        <v>Walentowski</v>
      </c>
      <c r="BD20" s="9" t="str">
        <f t="shared" si="2"/>
        <v>Radosław</v>
      </c>
      <c r="BE20" s="9" t="str">
        <f t="shared" si="3"/>
        <v>LosMaruderos</v>
      </c>
      <c r="BF20" s="9">
        <f t="shared" si="4"/>
        <v>1979</v>
      </c>
      <c r="BG20" s="9">
        <f t="shared" si="8"/>
        <v>60.909530691909985</v>
      </c>
      <c r="BH20" s="9"/>
      <c r="BI20" s="9">
        <f t="shared" si="9"/>
        <v>1.2596153846153846</v>
      </c>
      <c r="BJ20" s="9">
        <v>1</v>
      </c>
      <c r="BK20" s="9">
        <f t="shared" si="10"/>
        <v>0.99218280216476251</v>
      </c>
      <c r="BL20" s="9">
        <v>1</v>
      </c>
    </row>
    <row r="21" spans="1:64" s="197" customFormat="1">
      <c r="A21" s="201">
        <v>21</v>
      </c>
      <c r="B21" s="201"/>
      <c r="C21" s="201">
        <v>20</v>
      </c>
      <c r="D21" s="197">
        <v>239</v>
      </c>
      <c r="E21" s="197" t="s">
        <v>22</v>
      </c>
      <c r="F21" s="197" t="s">
        <v>255</v>
      </c>
      <c r="G21" s="197">
        <v>1976</v>
      </c>
      <c r="I21" s="200" t="s">
        <v>32</v>
      </c>
      <c r="J21" s="200">
        <v>698</v>
      </c>
      <c r="K21" s="200">
        <v>0</v>
      </c>
      <c r="L21" s="200">
        <v>30</v>
      </c>
      <c r="M21" s="199">
        <v>1640</v>
      </c>
      <c r="N21" s="198">
        <v>0.52500000000000002</v>
      </c>
      <c r="O21" s="198">
        <v>0.36249999999999999</v>
      </c>
      <c r="P21" s="198">
        <v>0.77013888888888893</v>
      </c>
      <c r="Q21" s="198">
        <v>0.46736111111111112</v>
      </c>
      <c r="R21" s="198"/>
      <c r="S21" s="198">
        <v>0.41597222222222224</v>
      </c>
      <c r="T21" s="198">
        <v>0.79027777777777775</v>
      </c>
      <c r="U21" s="198">
        <v>0.50138888888888888</v>
      </c>
      <c r="V21" s="198">
        <v>0.42708333333333337</v>
      </c>
      <c r="W21" s="198"/>
      <c r="X21" s="198">
        <v>0.57013888888888886</v>
      </c>
      <c r="Y21" s="198">
        <v>0.69374999999999998</v>
      </c>
      <c r="Z21" s="198">
        <v>0.59027777777777779</v>
      </c>
      <c r="AA21" s="198">
        <v>0.81736111111111109</v>
      </c>
      <c r="AB21" s="198">
        <v>0.64861111111111114</v>
      </c>
      <c r="AC21" s="198">
        <v>0.73611111111111116</v>
      </c>
      <c r="AD21" s="198"/>
      <c r="AE21" s="198">
        <v>0.60763888888888895</v>
      </c>
      <c r="AF21" s="198">
        <v>0.35347222222222219</v>
      </c>
      <c r="AG21" s="198">
        <v>0.43472222222222223</v>
      </c>
      <c r="AH21" s="198"/>
      <c r="AI21" s="198">
        <v>0.63541666666666663</v>
      </c>
      <c r="AJ21" s="198">
        <v>0.37638888888888888</v>
      </c>
      <c r="AK21" s="198"/>
      <c r="AL21" s="198">
        <v>0.67430555555555549</v>
      </c>
      <c r="AM21" s="198"/>
      <c r="AN21" s="198">
        <v>0.45208333333333334</v>
      </c>
      <c r="AO21" s="198">
        <v>0.55624999999999991</v>
      </c>
      <c r="AP21" s="198">
        <v>0.4819444444444444</v>
      </c>
      <c r="AQ21" s="198">
        <v>0.71944444444444444</v>
      </c>
      <c r="AR21" s="198">
        <v>0.40833333333333333</v>
      </c>
      <c r="AS21" s="198"/>
      <c r="AT21" s="198">
        <v>0.62083333333333335</v>
      </c>
      <c r="AU21" s="198"/>
      <c r="AV21" s="198">
        <v>0.5395833333333333</v>
      </c>
      <c r="AW21" s="198">
        <v>0.75416666666666665</v>
      </c>
      <c r="AX21" s="198">
        <v>0.39305555555555555</v>
      </c>
      <c r="AY21" s="198">
        <v>0.82430555555555551</v>
      </c>
      <c r="BA21" s="14">
        <f>VLOOKUP(BB21,id!$A:$C,3,0)</f>
        <v>108</v>
      </c>
      <c r="BB21" s="14" t="str">
        <f t="shared" si="0"/>
        <v>NiedośpiałKrzysztof1976</v>
      </c>
      <c r="BC21" s="9" t="str">
        <f t="shared" si="1"/>
        <v>Niedośpiał</v>
      </c>
      <c r="BD21" s="9" t="str">
        <f t="shared" si="2"/>
        <v>Krzysztof</v>
      </c>
      <c r="BE21" s="9">
        <f t="shared" si="3"/>
        <v>0</v>
      </c>
      <c r="BF21" s="9">
        <f t="shared" si="4"/>
        <v>1976</v>
      </c>
      <c r="BG21" s="9">
        <f t="shared" si="8"/>
        <v>60.540382021049922</v>
      </c>
      <c r="BH21" s="9"/>
      <c r="BI21" s="9">
        <f t="shared" si="9"/>
        <v>1.0429799426934097</v>
      </c>
      <c r="BJ21" s="9">
        <v>1</v>
      </c>
      <c r="BK21" s="9">
        <f t="shared" si="10"/>
        <v>0.9939393939393939</v>
      </c>
      <c r="BL21" s="9">
        <v>1</v>
      </c>
    </row>
    <row r="22" spans="1:64">
      <c r="A22" s="206">
        <v>22</v>
      </c>
      <c r="B22" s="206"/>
      <c r="C22" s="206">
        <v>21</v>
      </c>
      <c r="D22" s="23">
        <v>138</v>
      </c>
      <c r="E22" s="23" t="s">
        <v>139</v>
      </c>
      <c r="F22" s="23" t="s">
        <v>225</v>
      </c>
      <c r="G22" s="23">
        <v>1973</v>
      </c>
      <c r="I22" s="205" t="s">
        <v>32</v>
      </c>
      <c r="J22" s="205">
        <v>857</v>
      </c>
      <c r="K22" s="205">
        <v>0</v>
      </c>
      <c r="L22" s="205">
        <v>30</v>
      </c>
      <c r="M22" s="204">
        <v>1630</v>
      </c>
      <c r="N22" s="202">
        <v>0.65069444444444446</v>
      </c>
      <c r="O22" s="202">
        <v>0.36458333333333331</v>
      </c>
      <c r="P22" s="202">
        <v>0.88263888888888886</v>
      </c>
      <c r="Q22" s="202">
        <v>0.49861111111111112</v>
      </c>
      <c r="R22" s="203"/>
      <c r="S22" s="202">
        <v>0.4375</v>
      </c>
      <c r="T22" s="202">
        <v>0.8979166666666667</v>
      </c>
      <c r="U22" s="202">
        <v>0.60277777777777786</v>
      </c>
      <c r="V22" s="202">
        <v>0.44861111111111113</v>
      </c>
      <c r="W22" s="202">
        <v>0.92083333333333328</v>
      </c>
      <c r="X22" s="202">
        <v>0.68472222222222223</v>
      </c>
      <c r="Y22" s="202">
        <v>0.76041666666666663</v>
      </c>
      <c r="Z22" s="202">
        <v>0.69791666666666663</v>
      </c>
      <c r="AA22" s="203"/>
      <c r="AB22" s="202">
        <v>0.55208333333333326</v>
      </c>
      <c r="AC22" s="202">
        <v>0.81736111111111109</v>
      </c>
      <c r="AD22" s="203"/>
      <c r="AE22" s="202">
        <v>0.71597222222222223</v>
      </c>
      <c r="AF22" s="202">
        <v>0.35486111111111107</v>
      </c>
      <c r="AG22" s="202">
        <v>0.45694444444444449</v>
      </c>
      <c r="AH22" s="203"/>
      <c r="AI22" s="202">
        <v>0.56874999999999998</v>
      </c>
      <c r="AJ22" s="202">
        <v>0.38472222222222224</v>
      </c>
      <c r="AK22" s="203"/>
      <c r="AL22" s="202">
        <v>0.73125000000000007</v>
      </c>
      <c r="AM22" s="203"/>
      <c r="AN22" s="202">
        <v>0.52638888888888891</v>
      </c>
      <c r="AO22" s="202">
        <v>0.66805555555555551</v>
      </c>
      <c r="AP22" s="202">
        <v>0.4826388888888889</v>
      </c>
      <c r="AQ22" s="202">
        <v>0.79374999999999996</v>
      </c>
      <c r="AR22" s="202">
        <v>0.42083333333333334</v>
      </c>
      <c r="AS22" s="203"/>
      <c r="AT22" s="202">
        <v>0.58402777777777781</v>
      </c>
      <c r="AU22" s="203"/>
      <c r="AV22" s="202">
        <v>0.62013888888888891</v>
      </c>
      <c r="AW22" s="202">
        <v>0.86319444444444449</v>
      </c>
      <c r="AX22" s="202">
        <v>0.40138888888888891</v>
      </c>
      <c r="AY22" s="202">
        <v>0.93472222222222223</v>
      </c>
      <c r="BA22" s="14">
        <f>VLOOKUP(BB22,id!$A:$C,3,0)</f>
        <v>53</v>
      </c>
      <c r="BB22" s="14" t="str">
        <f t="shared" si="0"/>
        <v>StaszewskiDaniel1973</v>
      </c>
      <c r="BC22" s="9" t="str">
        <f t="shared" si="1"/>
        <v>Staszewski</v>
      </c>
      <c r="BD22" s="9" t="str">
        <f t="shared" si="2"/>
        <v>Daniel</v>
      </c>
      <c r="BE22" s="9">
        <f t="shared" si="3"/>
        <v>0</v>
      </c>
      <c r="BF22" s="9">
        <f t="shared" si="4"/>
        <v>1973</v>
      </c>
      <c r="BG22" s="9">
        <f t="shared" si="8"/>
        <v>60.171233350189858</v>
      </c>
      <c r="BH22" s="9"/>
      <c r="BI22" s="9">
        <f t="shared" si="9"/>
        <v>0.8144690781796966</v>
      </c>
      <c r="BJ22" s="9">
        <v>1</v>
      </c>
      <c r="BK22" s="9">
        <f t="shared" si="10"/>
        <v>0.99390243902439024</v>
      </c>
      <c r="BL22" s="9">
        <v>1</v>
      </c>
    </row>
    <row r="23" spans="1:64" s="197" customFormat="1">
      <c r="A23" s="201">
        <v>23</v>
      </c>
      <c r="B23" s="201"/>
      <c r="C23" s="201">
        <v>22</v>
      </c>
      <c r="D23" s="197">
        <v>235</v>
      </c>
      <c r="E23" s="197" t="s">
        <v>15</v>
      </c>
      <c r="F23" s="197" t="s">
        <v>257</v>
      </c>
      <c r="G23" s="197">
        <v>1969</v>
      </c>
      <c r="I23" s="200" t="s">
        <v>32</v>
      </c>
      <c r="J23" s="200">
        <v>776</v>
      </c>
      <c r="K23" s="200">
        <v>0</v>
      </c>
      <c r="L23" s="200">
        <v>29</v>
      </c>
      <c r="M23" s="199">
        <v>1620</v>
      </c>
      <c r="N23" s="198">
        <v>0.65625</v>
      </c>
      <c r="O23" s="198">
        <v>0.38194444444444442</v>
      </c>
      <c r="P23" s="198"/>
      <c r="Q23" s="198">
        <v>0.50763888888888886</v>
      </c>
      <c r="R23" s="198"/>
      <c r="S23" s="198">
        <v>0.45833333333333331</v>
      </c>
      <c r="T23" s="198"/>
      <c r="U23" s="198">
        <v>0.60833333333333339</v>
      </c>
      <c r="V23" s="198">
        <v>0.46944444444444444</v>
      </c>
      <c r="W23" s="198"/>
      <c r="X23" s="198">
        <v>0.68402777777777779</v>
      </c>
      <c r="Y23" s="198">
        <v>0.76527777777777772</v>
      </c>
      <c r="Z23" s="198">
        <v>0.69722222222222219</v>
      </c>
      <c r="AA23" s="198">
        <v>0.86736111111111114</v>
      </c>
      <c r="AB23" s="198">
        <v>0.54930555555555549</v>
      </c>
      <c r="AC23" s="198">
        <v>0.78749999999999998</v>
      </c>
      <c r="AD23" s="198">
        <v>0.36041666666666666</v>
      </c>
      <c r="AE23" s="198">
        <v>0.71666666666666667</v>
      </c>
      <c r="AF23" s="198">
        <v>0.37291666666666667</v>
      </c>
      <c r="AG23" s="198">
        <v>0.47777777777777775</v>
      </c>
      <c r="AH23" s="198"/>
      <c r="AI23" s="198">
        <v>0.56319444444444444</v>
      </c>
      <c r="AJ23" s="198">
        <v>0.4</v>
      </c>
      <c r="AK23" s="198"/>
      <c r="AL23" s="198">
        <v>0.73194444444444451</v>
      </c>
      <c r="AM23" s="198"/>
      <c r="AN23" s="198">
        <v>0.52708333333333335</v>
      </c>
      <c r="AO23" s="198">
        <v>0.66736111111111107</v>
      </c>
      <c r="AP23" s="198">
        <v>0.49513888888888885</v>
      </c>
      <c r="AQ23" s="198">
        <v>0.84027777777777779</v>
      </c>
      <c r="AR23" s="198">
        <v>0.43333333333333335</v>
      </c>
      <c r="AS23" s="198"/>
      <c r="AT23" s="198">
        <v>0.5756944444444444</v>
      </c>
      <c r="AU23" s="198"/>
      <c r="AV23" s="198">
        <v>0.62916666666666665</v>
      </c>
      <c r="AW23" s="198">
        <v>0.80902777777777779</v>
      </c>
      <c r="AX23" s="198">
        <v>0.4145833333333333</v>
      </c>
      <c r="AY23" s="198">
        <v>0.87847222222222221</v>
      </c>
      <c r="BA23" s="14">
        <f>VLOOKUP(BB23,id!$A:$C,3,0)</f>
        <v>109</v>
      </c>
      <c r="BB23" s="14" t="str">
        <f t="shared" si="0"/>
        <v>PisarekPiotr1969</v>
      </c>
      <c r="BC23" s="9" t="str">
        <f t="shared" si="1"/>
        <v>Pisarek</v>
      </c>
      <c r="BD23" s="9" t="str">
        <f t="shared" si="2"/>
        <v>Piotr</v>
      </c>
      <c r="BE23" s="9">
        <f t="shared" si="3"/>
        <v>0</v>
      </c>
      <c r="BF23" s="9">
        <f t="shared" si="4"/>
        <v>1969</v>
      </c>
      <c r="BG23" s="9">
        <f t="shared" si="8"/>
        <v>59.802084679329802</v>
      </c>
      <c r="BH23" s="9"/>
      <c r="BI23" s="9">
        <f t="shared" si="9"/>
        <v>1.1043814432989691</v>
      </c>
      <c r="BJ23" s="9">
        <v>1</v>
      </c>
      <c r="BK23" s="9">
        <f t="shared" si="10"/>
        <v>0.99386503067484666</v>
      </c>
      <c r="BL23" s="9">
        <v>1</v>
      </c>
    </row>
    <row r="24" spans="1:64">
      <c r="A24" s="206">
        <v>24</v>
      </c>
      <c r="B24" s="206"/>
      <c r="C24" s="206">
        <v>23</v>
      </c>
      <c r="D24" s="23">
        <v>92</v>
      </c>
      <c r="E24" s="23" t="s">
        <v>151</v>
      </c>
      <c r="F24" s="23" t="s">
        <v>953</v>
      </c>
      <c r="G24" s="23">
        <v>1979</v>
      </c>
      <c r="I24" s="205" t="s">
        <v>32</v>
      </c>
      <c r="J24" s="205">
        <v>855</v>
      </c>
      <c r="K24" s="205">
        <v>0</v>
      </c>
      <c r="L24" s="205">
        <v>27</v>
      </c>
      <c r="M24" s="204">
        <v>1560</v>
      </c>
      <c r="N24" s="203"/>
      <c r="O24" s="203"/>
      <c r="P24" s="202">
        <v>0.53055555555555556</v>
      </c>
      <c r="Q24" s="202">
        <v>0.83750000000000002</v>
      </c>
      <c r="R24" s="202">
        <v>0.46597222222222218</v>
      </c>
      <c r="S24" s="203"/>
      <c r="T24" s="202">
        <v>0.45069444444444445</v>
      </c>
      <c r="U24" s="203"/>
      <c r="V24" s="203"/>
      <c r="W24" s="202">
        <v>0.39652777777777776</v>
      </c>
      <c r="X24" s="202">
        <v>0.74652777777777779</v>
      </c>
      <c r="Y24" s="202">
        <v>0.63263888888888886</v>
      </c>
      <c r="Z24" s="202">
        <v>0.73055555555555562</v>
      </c>
      <c r="AA24" s="203"/>
      <c r="AB24" s="202">
        <v>0.89375000000000004</v>
      </c>
      <c r="AC24" s="202">
        <v>0.58958333333333335</v>
      </c>
      <c r="AD24" s="202">
        <v>0.35902777777777778</v>
      </c>
      <c r="AE24" s="202">
        <v>0.65902777777777777</v>
      </c>
      <c r="AF24" s="202">
        <v>0.92083333333333328</v>
      </c>
      <c r="AG24" s="203"/>
      <c r="AH24" s="202">
        <v>0.43680555555555556</v>
      </c>
      <c r="AI24" s="203"/>
      <c r="AJ24" s="203"/>
      <c r="AK24" s="202">
        <v>0.37916666666666665</v>
      </c>
      <c r="AL24" s="202">
        <v>0.67708333333333326</v>
      </c>
      <c r="AM24" s="202">
        <v>0.48541666666666666</v>
      </c>
      <c r="AN24" s="202">
        <v>0.86388888888888893</v>
      </c>
      <c r="AO24" s="202">
        <v>0.75972222222222219</v>
      </c>
      <c r="AP24" s="202">
        <v>0.81527777777777777</v>
      </c>
      <c r="AQ24" s="202">
        <v>0.61458333333333337</v>
      </c>
      <c r="AR24" s="203"/>
      <c r="AS24" s="202">
        <v>0.50972222222222219</v>
      </c>
      <c r="AT24" s="202">
        <v>0.70208333333333328</v>
      </c>
      <c r="AU24" s="202">
        <v>0.41805555555555557</v>
      </c>
      <c r="AV24" s="202">
        <v>0.78263888888888888</v>
      </c>
      <c r="AW24" s="202">
        <v>0.56944444444444442</v>
      </c>
      <c r="AX24" s="203"/>
      <c r="AY24" s="202">
        <v>0.93333333333333335</v>
      </c>
      <c r="BA24" s="14">
        <f>VLOOKUP(BB24,id!$A:$C,3,0)</f>
        <v>110</v>
      </c>
      <c r="BB24" s="14" t="str">
        <f t="shared" si="0"/>
        <v>KapustkaWojciech1979</v>
      </c>
      <c r="BC24" s="9" t="str">
        <f t="shared" si="1"/>
        <v>Kapustka</v>
      </c>
      <c r="BD24" s="9" t="str">
        <f t="shared" si="2"/>
        <v>Wojciech</v>
      </c>
      <c r="BE24" s="9">
        <f t="shared" si="3"/>
        <v>0</v>
      </c>
      <c r="BF24" s="9">
        <f t="shared" si="4"/>
        <v>1979</v>
      </c>
      <c r="BG24" s="9">
        <f t="shared" si="8"/>
        <v>57.587192654169435</v>
      </c>
      <c r="BH24" s="9"/>
      <c r="BI24" s="9">
        <f t="shared" si="9"/>
        <v>0.90760233918128652</v>
      </c>
      <c r="BJ24" s="9">
        <v>1</v>
      </c>
      <c r="BK24" s="9">
        <f t="shared" si="10"/>
        <v>0.96296296296296291</v>
      </c>
      <c r="BL24" s="9">
        <v>1</v>
      </c>
    </row>
    <row r="25" spans="1:64" s="197" customFormat="1">
      <c r="A25" s="201">
        <v>25</v>
      </c>
      <c r="B25" s="201"/>
      <c r="C25" s="201">
        <v>24</v>
      </c>
      <c r="D25" s="197">
        <v>114</v>
      </c>
      <c r="E25" s="197" t="s">
        <v>19</v>
      </c>
      <c r="F25" s="197" t="s">
        <v>807</v>
      </c>
      <c r="G25" s="197">
        <v>1984</v>
      </c>
      <c r="H25" s="197" t="s">
        <v>805</v>
      </c>
      <c r="I25" s="200" t="s">
        <v>32</v>
      </c>
      <c r="J25" s="200">
        <v>933</v>
      </c>
      <c r="K25" s="200">
        <v>33</v>
      </c>
      <c r="L25" s="200">
        <v>28</v>
      </c>
      <c r="M25" s="199">
        <v>1547</v>
      </c>
      <c r="N25" s="198"/>
      <c r="O25" s="198">
        <v>0.37708333333333333</v>
      </c>
      <c r="P25" s="198"/>
      <c r="Q25" s="198">
        <v>0.53472222222222221</v>
      </c>
      <c r="R25" s="198"/>
      <c r="S25" s="198">
        <v>0.46458333333333329</v>
      </c>
      <c r="T25" s="198">
        <v>0.94652777777777775</v>
      </c>
      <c r="U25" s="198">
        <v>0.60277777777777786</v>
      </c>
      <c r="V25" s="198">
        <v>0.48680555555555555</v>
      </c>
      <c r="W25" s="198"/>
      <c r="X25" s="198">
        <v>0.67013888888888884</v>
      </c>
      <c r="Y25" s="198">
        <v>0.79791666666666661</v>
      </c>
      <c r="Z25" s="198">
        <v>0.68541666666666667</v>
      </c>
      <c r="AA25" s="198">
        <v>0.97777777777777786</v>
      </c>
      <c r="AB25" s="198"/>
      <c r="AC25" s="198">
        <v>0.87430555555555556</v>
      </c>
      <c r="AD25" s="198">
        <v>0.36805555555555552</v>
      </c>
      <c r="AE25" s="198">
        <v>0.70763888888888882</v>
      </c>
      <c r="AF25" s="198">
        <v>0.35624999999999996</v>
      </c>
      <c r="AG25" s="198">
        <v>0.49583333333333329</v>
      </c>
      <c r="AH25" s="198"/>
      <c r="AI25" s="198">
        <v>0.74791666666666667</v>
      </c>
      <c r="AJ25" s="198">
        <v>0.39861111111111114</v>
      </c>
      <c r="AK25" s="198"/>
      <c r="AL25" s="198">
        <v>0.77430555555555558</v>
      </c>
      <c r="AM25" s="198"/>
      <c r="AN25" s="198">
        <v>0.58055555555555549</v>
      </c>
      <c r="AO25" s="198">
        <v>0.64930555555555558</v>
      </c>
      <c r="AP25" s="198">
        <v>0.51736111111111116</v>
      </c>
      <c r="AQ25" s="198">
        <v>0.83888888888888891</v>
      </c>
      <c r="AR25" s="198">
        <v>0.44583333333333336</v>
      </c>
      <c r="AS25" s="198"/>
      <c r="AT25" s="198">
        <v>0.72500000000000009</v>
      </c>
      <c r="AU25" s="198"/>
      <c r="AV25" s="198">
        <v>0.62777777777777777</v>
      </c>
      <c r="AW25" s="198">
        <v>0.90416666666666667</v>
      </c>
      <c r="AX25" s="198">
        <v>0.42083333333333334</v>
      </c>
      <c r="AY25" s="198">
        <v>0.98750000000000004</v>
      </c>
      <c r="BA25" s="14">
        <f>VLOOKUP(BB25,id!$A:$C,3,0)</f>
        <v>20</v>
      </c>
      <c r="BB25" s="14" t="str">
        <f t="shared" si="0"/>
        <v>CzarnyGrzegorz1984</v>
      </c>
      <c r="BC25" s="9" t="str">
        <f t="shared" si="1"/>
        <v>Czarny</v>
      </c>
      <c r="BD25" s="9" t="str">
        <f t="shared" si="2"/>
        <v>Grzegorz</v>
      </c>
      <c r="BE25" s="9" t="str">
        <f t="shared" si="3"/>
        <v>Szkoła Fechtunku ARAMIS</v>
      </c>
      <c r="BF25" s="9">
        <f t="shared" si="4"/>
        <v>1984</v>
      </c>
      <c r="BG25" s="9">
        <f t="shared" si="8"/>
        <v>57.107299382051359</v>
      </c>
      <c r="BH25" s="9"/>
      <c r="BI25" s="9">
        <f t="shared" si="9"/>
        <v>0.91639871382636651</v>
      </c>
      <c r="BJ25" s="9">
        <v>1</v>
      </c>
      <c r="BK25" s="9">
        <f t="shared" si="10"/>
        <v>0.9916666666666667</v>
      </c>
      <c r="BL25" s="9">
        <v>1</v>
      </c>
    </row>
    <row r="26" spans="1:64" s="197" customFormat="1">
      <c r="A26" s="201">
        <v>27</v>
      </c>
      <c r="B26" s="201"/>
      <c r="C26" s="201">
        <v>25</v>
      </c>
      <c r="D26" s="197">
        <v>222</v>
      </c>
      <c r="E26" s="197" t="s">
        <v>151</v>
      </c>
      <c r="F26" s="197" t="s">
        <v>154</v>
      </c>
      <c r="G26" s="197">
        <v>1978</v>
      </c>
      <c r="I26" s="200" t="s">
        <v>32</v>
      </c>
      <c r="J26" s="200">
        <v>941</v>
      </c>
      <c r="K26" s="200">
        <v>41</v>
      </c>
      <c r="L26" s="200">
        <v>25</v>
      </c>
      <c r="M26" s="199">
        <v>1469</v>
      </c>
      <c r="N26" s="198"/>
      <c r="O26" s="198">
        <v>0.75416666666666665</v>
      </c>
      <c r="P26" s="198">
        <v>0.50208333333333333</v>
      </c>
      <c r="Q26" s="198"/>
      <c r="R26" s="198">
        <v>0.5708333333333333</v>
      </c>
      <c r="S26" s="198"/>
      <c r="T26" s="198">
        <v>0.58055555555555549</v>
      </c>
      <c r="U26" s="198"/>
      <c r="V26" s="198"/>
      <c r="W26" s="198">
        <v>0.6875</v>
      </c>
      <c r="X26" s="198"/>
      <c r="Y26" s="198">
        <v>0.40763888888888888</v>
      </c>
      <c r="Z26" s="198"/>
      <c r="AA26" s="198">
        <v>0.37013888888888885</v>
      </c>
      <c r="AB26" s="198"/>
      <c r="AC26" s="198">
        <v>0.42638888888888893</v>
      </c>
      <c r="AD26" s="198">
        <v>0.74652777777777779</v>
      </c>
      <c r="AE26" s="198"/>
      <c r="AF26" s="198"/>
      <c r="AG26" s="198">
        <v>0.89027777777777772</v>
      </c>
      <c r="AH26" s="198">
        <v>0.62152777777777779</v>
      </c>
      <c r="AI26" s="198"/>
      <c r="AJ26" s="198">
        <v>0.7729166666666667</v>
      </c>
      <c r="AK26" s="198">
        <v>0.71111111111111114</v>
      </c>
      <c r="AL26" s="198"/>
      <c r="AM26" s="198">
        <v>0.56041666666666667</v>
      </c>
      <c r="AN26" s="198">
        <v>0.86319444444444449</v>
      </c>
      <c r="AO26" s="198"/>
      <c r="AP26" s="198">
        <v>0.91041666666666665</v>
      </c>
      <c r="AQ26" s="198">
        <v>0.3923611111111111</v>
      </c>
      <c r="AR26" s="198">
        <v>0.81319444444444444</v>
      </c>
      <c r="AS26" s="198">
        <v>0.53541666666666665</v>
      </c>
      <c r="AT26" s="198">
        <v>0.96944444444444444</v>
      </c>
      <c r="AU26" s="198">
        <v>0.63680555555555551</v>
      </c>
      <c r="AV26" s="198">
        <v>0.93124999999999991</v>
      </c>
      <c r="AW26" s="198">
        <v>0.44583333333333336</v>
      </c>
      <c r="AX26" s="198">
        <v>0.79305555555555551</v>
      </c>
      <c r="AY26" s="198">
        <v>0.99305555555555558</v>
      </c>
      <c r="BA26" s="14">
        <f>VLOOKUP(BB26,id!$A:$C,3,0)</f>
        <v>50</v>
      </c>
      <c r="BB26" s="14" t="str">
        <f t="shared" si="0"/>
        <v>PaszkowskiWojciech1978</v>
      </c>
      <c r="BC26" s="9" t="str">
        <f t="shared" si="1"/>
        <v>Paszkowski</v>
      </c>
      <c r="BD26" s="9" t="str">
        <f t="shared" si="2"/>
        <v>Wojciech</v>
      </c>
      <c r="BE26" s="9">
        <f t="shared" si="3"/>
        <v>0</v>
      </c>
      <c r="BF26" s="9">
        <f t="shared" si="4"/>
        <v>1978</v>
      </c>
      <c r="BG26" s="9">
        <f t="shared" si="8"/>
        <v>54.227939749342887</v>
      </c>
      <c r="BH26" s="9"/>
      <c r="BI26" s="9">
        <f t="shared" si="9"/>
        <v>0.99149840595111582</v>
      </c>
      <c r="BJ26" s="9">
        <v>1</v>
      </c>
      <c r="BK26" s="9">
        <f t="shared" si="10"/>
        <v>0.94957983193277307</v>
      </c>
      <c r="BL26" s="9">
        <v>1</v>
      </c>
    </row>
    <row r="27" spans="1:64">
      <c r="A27" s="206">
        <v>28</v>
      </c>
      <c r="B27" s="206"/>
      <c r="C27" s="206">
        <v>26</v>
      </c>
      <c r="D27" s="23">
        <v>228</v>
      </c>
      <c r="E27" s="23" t="s">
        <v>25</v>
      </c>
      <c r="F27" s="23" t="s">
        <v>2</v>
      </c>
      <c r="G27" s="23">
        <v>1958</v>
      </c>
      <c r="I27" s="205" t="s">
        <v>32</v>
      </c>
      <c r="J27" s="205">
        <v>927</v>
      </c>
      <c r="K27" s="205">
        <v>27</v>
      </c>
      <c r="L27" s="205">
        <v>27</v>
      </c>
      <c r="M27" s="204">
        <v>1463</v>
      </c>
      <c r="N27" s="202">
        <v>0.60902777777777783</v>
      </c>
      <c r="O27" s="202">
        <v>0.37638888888888888</v>
      </c>
      <c r="P27" s="203"/>
      <c r="Q27" s="202">
        <v>0.51944444444444449</v>
      </c>
      <c r="R27" s="203"/>
      <c r="S27" s="202">
        <v>0.44861111111111113</v>
      </c>
      <c r="T27" s="203"/>
      <c r="U27" s="202">
        <v>0.58472222222222225</v>
      </c>
      <c r="V27" s="202">
        <v>0.46180555555555552</v>
      </c>
      <c r="W27" s="203"/>
      <c r="X27" s="202">
        <v>0.68472222222222223</v>
      </c>
      <c r="Y27" s="202">
        <v>0.85902777777777783</v>
      </c>
      <c r="Z27" s="202">
        <v>0.70208333333333328</v>
      </c>
      <c r="AA27" s="203"/>
      <c r="AB27" s="202">
        <v>0.76527777777777772</v>
      </c>
      <c r="AC27" s="202">
        <v>0.90138888888888891</v>
      </c>
      <c r="AD27" s="202">
        <v>0.36736111111111108</v>
      </c>
      <c r="AE27" s="202">
        <v>0.72500000000000009</v>
      </c>
      <c r="AF27" s="202">
        <v>0.35277777777777775</v>
      </c>
      <c r="AG27" s="202">
        <v>0.47083333333333333</v>
      </c>
      <c r="AH27" s="203"/>
      <c r="AI27" s="202">
        <v>0.78749999999999998</v>
      </c>
      <c r="AJ27" s="202">
        <v>0.3923611111111111</v>
      </c>
      <c r="AK27" s="203"/>
      <c r="AL27" s="202">
        <v>0.81666666666666665</v>
      </c>
      <c r="AM27" s="203"/>
      <c r="AN27" s="202">
        <v>0.50069444444444444</v>
      </c>
      <c r="AO27" s="202">
        <v>0.66666666666666663</v>
      </c>
      <c r="AP27" s="202">
        <v>0.54097222222222219</v>
      </c>
      <c r="AQ27" s="203"/>
      <c r="AR27" s="202">
        <v>0.43541666666666667</v>
      </c>
      <c r="AS27" s="203"/>
      <c r="AT27" s="202">
        <v>0.7416666666666667</v>
      </c>
      <c r="AU27" s="203"/>
      <c r="AV27" s="202">
        <v>0.63680555555555551</v>
      </c>
      <c r="AW27" s="202">
        <v>0.94305555555555554</v>
      </c>
      <c r="AX27" s="202">
        <v>0.4145833333333333</v>
      </c>
      <c r="AY27" s="202">
        <v>0.98333333333333339</v>
      </c>
      <c r="BA27" s="14">
        <f>VLOOKUP(BB27,id!$A:$C,3,0)</f>
        <v>111</v>
      </c>
      <c r="BB27" s="14" t="str">
        <f t="shared" si="0"/>
        <v>Herman-IżyckiLeszek1958</v>
      </c>
      <c r="BC27" s="9" t="str">
        <f t="shared" si="1"/>
        <v>Herman-Iżycki</v>
      </c>
      <c r="BD27" s="9" t="str">
        <f t="shared" si="2"/>
        <v>Leszek</v>
      </c>
      <c r="BE27" s="9">
        <f t="shared" si="3"/>
        <v>0</v>
      </c>
      <c r="BF27" s="9">
        <f t="shared" si="4"/>
        <v>1958</v>
      </c>
      <c r="BG27" s="9">
        <f t="shared" si="8"/>
        <v>54.006450546826848</v>
      </c>
      <c r="BH27" s="9"/>
      <c r="BI27" s="9">
        <f t="shared" si="9"/>
        <v>1.0151024811218985</v>
      </c>
      <c r="BJ27" s="9">
        <v>1</v>
      </c>
      <c r="BK27" s="9">
        <f t="shared" si="10"/>
        <v>0.99591558883594278</v>
      </c>
      <c r="BL27" s="9">
        <v>1</v>
      </c>
    </row>
    <row r="28" spans="1:64" s="197" customFormat="1">
      <c r="A28" s="206">
        <v>30</v>
      </c>
      <c r="B28" s="206"/>
      <c r="C28" s="206">
        <v>27</v>
      </c>
      <c r="D28" s="23">
        <v>88</v>
      </c>
      <c r="E28" s="23" t="s">
        <v>336</v>
      </c>
      <c r="F28" s="23" t="s">
        <v>230</v>
      </c>
      <c r="G28" s="23">
        <v>1967</v>
      </c>
      <c r="H28" s="23" t="s">
        <v>335</v>
      </c>
      <c r="I28" s="205" t="s">
        <v>32</v>
      </c>
      <c r="J28" s="205">
        <v>758</v>
      </c>
      <c r="K28" s="205">
        <v>0</v>
      </c>
      <c r="L28" s="205">
        <v>24</v>
      </c>
      <c r="M28" s="204">
        <v>1400</v>
      </c>
      <c r="N28" s="203"/>
      <c r="O28" s="202">
        <v>0.36805555555555552</v>
      </c>
      <c r="P28" s="202">
        <v>0.82708333333333328</v>
      </c>
      <c r="Q28" s="202">
        <v>0.5229166666666667</v>
      </c>
      <c r="R28" s="203"/>
      <c r="S28" s="203"/>
      <c r="T28" s="202">
        <v>0.84444444444444444</v>
      </c>
      <c r="U28" s="203"/>
      <c r="V28" s="203"/>
      <c r="W28" s="203"/>
      <c r="X28" s="202">
        <v>0.60555555555555562</v>
      </c>
      <c r="Y28" s="202">
        <v>0.73125000000000007</v>
      </c>
      <c r="Z28" s="202">
        <v>0.62152777777777779</v>
      </c>
      <c r="AA28" s="203"/>
      <c r="AB28" s="203"/>
      <c r="AC28" s="202">
        <v>0.78194444444444444</v>
      </c>
      <c r="AD28" s="203"/>
      <c r="AE28" s="202">
        <v>0.64722222222222225</v>
      </c>
      <c r="AF28" s="202">
        <v>0.35555555555555551</v>
      </c>
      <c r="AG28" s="202">
        <v>0.50277777777777777</v>
      </c>
      <c r="AH28" s="203"/>
      <c r="AI28" s="202">
        <v>0.68333333333333335</v>
      </c>
      <c r="AJ28" s="202">
        <v>0.39166666666666666</v>
      </c>
      <c r="AK28" s="203"/>
      <c r="AL28" s="202">
        <v>0.70555555555555549</v>
      </c>
      <c r="AM28" s="203"/>
      <c r="AN28" s="202">
        <v>0.47916666666666663</v>
      </c>
      <c r="AO28" s="202">
        <v>0.58263888888888882</v>
      </c>
      <c r="AP28" s="202">
        <v>0.54236111111111107</v>
      </c>
      <c r="AQ28" s="202">
        <v>0.76111111111111107</v>
      </c>
      <c r="AR28" s="202">
        <v>0.44861111111111113</v>
      </c>
      <c r="AS28" s="203"/>
      <c r="AT28" s="202">
        <v>0.66249999999999998</v>
      </c>
      <c r="AU28" s="203"/>
      <c r="AV28" s="202">
        <v>0.56527777777777777</v>
      </c>
      <c r="AW28" s="202">
        <v>0.80972222222222223</v>
      </c>
      <c r="AX28" s="202">
        <v>0.41805555555555557</v>
      </c>
      <c r="AY28" s="202">
        <v>0.86597222222222225</v>
      </c>
      <c r="BA28" s="14">
        <f>VLOOKUP(BB28,id!$A:$C,3,0)</f>
        <v>390</v>
      </c>
      <c r="BB28" s="14" t="str">
        <f t="shared" si="0"/>
        <v>AdamczykJarek1967</v>
      </c>
      <c r="BC28" s="9" t="str">
        <f t="shared" si="1"/>
        <v>Adamczyk</v>
      </c>
      <c r="BD28" s="9" t="str">
        <f t="shared" si="2"/>
        <v>Jarek</v>
      </c>
      <c r="BE28" s="9" t="str">
        <f t="shared" si="3"/>
        <v>Zbieranina z Niesięcina</v>
      </c>
      <c r="BF28" s="9">
        <f t="shared" si="4"/>
        <v>1967</v>
      </c>
      <c r="BG28" s="9">
        <f t="shared" si="8"/>
        <v>51.680813920408468</v>
      </c>
      <c r="BH28" s="9"/>
      <c r="BI28" s="9">
        <f t="shared" si="9"/>
        <v>1.2229551451187335</v>
      </c>
      <c r="BJ28" s="9">
        <v>1</v>
      </c>
      <c r="BK28" s="9">
        <f t="shared" si="10"/>
        <v>0.9569377990430622</v>
      </c>
      <c r="BL28" s="9">
        <v>1</v>
      </c>
    </row>
    <row r="29" spans="1:64">
      <c r="A29" s="206">
        <v>32</v>
      </c>
      <c r="B29" s="206"/>
      <c r="C29" s="206">
        <v>28</v>
      </c>
      <c r="D29" s="23">
        <v>171</v>
      </c>
      <c r="E29" s="23" t="s">
        <v>48</v>
      </c>
      <c r="F29" s="23" t="s">
        <v>69</v>
      </c>
      <c r="G29" s="23">
        <v>1963</v>
      </c>
      <c r="H29" s="23" t="s">
        <v>223</v>
      </c>
      <c r="I29" s="205" t="s">
        <v>32</v>
      </c>
      <c r="J29" s="205">
        <v>953</v>
      </c>
      <c r="K29" s="205">
        <v>53</v>
      </c>
      <c r="L29" s="205">
        <v>25</v>
      </c>
      <c r="M29" s="204">
        <v>1387</v>
      </c>
      <c r="N29" s="203"/>
      <c r="O29" s="203"/>
      <c r="P29" s="202">
        <v>0.5395833333333333</v>
      </c>
      <c r="Q29" s="202">
        <v>0.94027777777777777</v>
      </c>
      <c r="R29" s="202">
        <v>0.46944444444444444</v>
      </c>
      <c r="S29" s="203"/>
      <c r="T29" s="202">
        <v>0.5527777777777777</v>
      </c>
      <c r="U29" s="202">
        <v>0.84236111111111112</v>
      </c>
      <c r="V29" s="203"/>
      <c r="W29" s="202">
        <v>0.41111111111111109</v>
      </c>
      <c r="X29" s="203"/>
      <c r="Y29" s="202">
        <v>0.72500000000000009</v>
      </c>
      <c r="Z29" s="203"/>
      <c r="AA29" s="202">
        <v>0.58194444444444438</v>
      </c>
      <c r="AB29" s="203"/>
      <c r="AC29" s="202">
        <v>0.68680555555555556</v>
      </c>
      <c r="AD29" s="202">
        <v>0.36736111111111108</v>
      </c>
      <c r="AE29" s="202">
        <v>0.77777777777777779</v>
      </c>
      <c r="AF29" s="202">
        <v>0.35277777777777775</v>
      </c>
      <c r="AG29" s="203"/>
      <c r="AH29" s="202">
        <v>0.44930555555555557</v>
      </c>
      <c r="AI29" s="203"/>
      <c r="AJ29" s="203"/>
      <c r="AK29" s="202">
        <v>0.39513888888888887</v>
      </c>
      <c r="AL29" s="202">
        <v>0.7631944444444444</v>
      </c>
      <c r="AM29" s="202">
        <v>0.49652777777777779</v>
      </c>
      <c r="AN29" s="202">
        <v>0.96388888888888891</v>
      </c>
      <c r="AO29" s="203"/>
      <c r="AP29" s="202">
        <v>0.91180555555555554</v>
      </c>
      <c r="AQ29" s="202">
        <v>0.62083333333333335</v>
      </c>
      <c r="AR29" s="203"/>
      <c r="AS29" s="202">
        <v>0.51875000000000004</v>
      </c>
      <c r="AT29" s="202">
        <v>0.79305555555555551</v>
      </c>
      <c r="AU29" s="202">
        <v>0.42986111111111114</v>
      </c>
      <c r="AV29" s="202">
        <v>0.88124999999999998</v>
      </c>
      <c r="AW29" s="202">
        <v>0.65555555555555556</v>
      </c>
      <c r="AX29" s="203"/>
      <c r="AY29" s="202">
        <v>1.3888888888888889E-3</v>
      </c>
      <c r="BA29" s="14">
        <f>VLOOKUP(BB29,id!$A:$C,3,0)</f>
        <v>23</v>
      </c>
      <c r="BB29" s="14" t="str">
        <f t="shared" si="0"/>
        <v>SójkaTomasz1963</v>
      </c>
      <c r="BC29" s="9" t="str">
        <f t="shared" si="1"/>
        <v>Sójka</v>
      </c>
      <c r="BD29" s="9" t="str">
        <f t="shared" si="2"/>
        <v>Tomasz</v>
      </c>
      <c r="BE29" s="9" t="str">
        <f t="shared" si="3"/>
        <v>RKS Fiedorek</v>
      </c>
      <c r="BF29" s="9">
        <f t="shared" si="4"/>
        <v>1963</v>
      </c>
      <c r="BG29" s="9">
        <f t="shared" si="8"/>
        <v>51.200920648290392</v>
      </c>
      <c r="BH29" s="9"/>
      <c r="BI29" s="9">
        <f t="shared" si="9"/>
        <v>0.79538300104931792</v>
      </c>
      <c r="BJ29" s="9">
        <v>1</v>
      </c>
      <c r="BK29" s="9">
        <f t="shared" si="10"/>
        <v>0.99071428571428577</v>
      </c>
      <c r="BL29" s="9">
        <v>1</v>
      </c>
    </row>
    <row r="30" spans="1:64">
      <c r="A30" s="206">
        <v>34</v>
      </c>
      <c r="B30" s="206"/>
      <c r="C30" s="206">
        <v>29</v>
      </c>
      <c r="D30" s="23">
        <v>47</v>
      </c>
      <c r="E30" s="23" t="s">
        <v>26</v>
      </c>
      <c r="F30" s="23" t="s">
        <v>29</v>
      </c>
      <c r="G30" s="23">
        <v>1965</v>
      </c>
      <c r="I30" s="205" t="s">
        <v>32</v>
      </c>
      <c r="J30" s="205">
        <v>896</v>
      </c>
      <c r="K30" s="205">
        <v>0</v>
      </c>
      <c r="L30" s="205">
        <v>23</v>
      </c>
      <c r="M30" s="204">
        <v>1350</v>
      </c>
      <c r="N30" s="203"/>
      <c r="O30" s="202">
        <v>0.38055555555555554</v>
      </c>
      <c r="P30" s="203"/>
      <c r="Q30" s="202">
        <v>0.53819444444444442</v>
      </c>
      <c r="R30" s="203"/>
      <c r="S30" s="202">
        <v>0.48680555555555555</v>
      </c>
      <c r="T30" s="203"/>
      <c r="U30" s="202">
        <v>0.69166666666666665</v>
      </c>
      <c r="V30" s="202">
        <v>0.50069444444444444</v>
      </c>
      <c r="W30" s="203"/>
      <c r="X30" s="202">
        <v>0.79166666666666663</v>
      </c>
      <c r="Y30" s="203"/>
      <c r="Z30" s="203"/>
      <c r="AA30" s="203"/>
      <c r="AB30" s="202">
        <v>0.61805555555555558</v>
      </c>
      <c r="AC30" s="203"/>
      <c r="AD30" s="202">
        <v>0.37013888888888885</v>
      </c>
      <c r="AE30" s="203"/>
      <c r="AF30" s="202">
        <v>0.35624999999999996</v>
      </c>
      <c r="AG30" s="202">
        <v>0.51249999999999996</v>
      </c>
      <c r="AH30" s="203"/>
      <c r="AI30" s="202">
        <v>0.6430555555555556</v>
      </c>
      <c r="AJ30" s="202">
        <v>0.40902777777777777</v>
      </c>
      <c r="AK30" s="203"/>
      <c r="AL30" s="202">
        <v>0.94374999999999998</v>
      </c>
      <c r="AM30" s="203"/>
      <c r="AN30" s="202">
        <v>0.58124999999999993</v>
      </c>
      <c r="AO30" s="202">
        <v>0.77222222222222225</v>
      </c>
      <c r="AP30" s="202">
        <v>0.72361111111111109</v>
      </c>
      <c r="AQ30" s="202">
        <v>0.90694444444444444</v>
      </c>
      <c r="AR30" s="202">
        <v>0.46319444444444441</v>
      </c>
      <c r="AS30" s="203"/>
      <c r="AT30" s="202">
        <v>0.66111111111111109</v>
      </c>
      <c r="AU30" s="203"/>
      <c r="AV30" s="202">
        <v>0.7583333333333333</v>
      </c>
      <c r="AW30" s="202">
        <v>0.86111111111111116</v>
      </c>
      <c r="AX30" s="202">
        <v>0.4375</v>
      </c>
      <c r="AY30" s="202">
        <v>0.96180555555555558</v>
      </c>
      <c r="BA30" s="14">
        <f>VLOOKUP(BB30,id!$A:$C,3,0)</f>
        <v>12</v>
      </c>
      <c r="BB30" s="14" t="str">
        <f t="shared" si="0"/>
        <v>SmejdaAndrzej1965</v>
      </c>
      <c r="BC30" s="9" t="str">
        <f t="shared" si="1"/>
        <v>Smejda</v>
      </c>
      <c r="BD30" s="9" t="str">
        <f t="shared" si="2"/>
        <v>Andrzej</v>
      </c>
      <c r="BE30" s="9">
        <f t="shared" si="3"/>
        <v>0</v>
      </c>
      <c r="BF30" s="9">
        <f t="shared" si="4"/>
        <v>1965</v>
      </c>
      <c r="BG30" s="9">
        <f t="shared" si="8"/>
        <v>49.835070566108165</v>
      </c>
      <c r="BH30" s="9"/>
      <c r="BI30" s="9">
        <f t="shared" si="9"/>
        <v>1.0636160714285714</v>
      </c>
      <c r="BJ30" s="9">
        <v>1</v>
      </c>
      <c r="BK30" s="9">
        <f t="shared" si="10"/>
        <v>0.97332372025955294</v>
      </c>
      <c r="BL30" s="9">
        <v>1</v>
      </c>
    </row>
    <row r="31" spans="1:64" s="197" customFormat="1">
      <c r="A31" s="201">
        <v>35</v>
      </c>
      <c r="B31" s="201"/>
      <c r="C31" s="201">
        <v>30</v>
      </c>
      <c r="D31" s="197">
        <v>86</v>
      </c>
      <c r="E31" s="197" t="s">
        <v>48</v>
      </c>
      <c r="F31" s="197" t="s">
        <v>259</v>
      </c>
      <c r="G31" s="197">
        <v>1982</v>
      </c>
      <c r="I31" s="200" t="s">
        <v>32</v>
      </c>
      <c r="J31" s="200">
        <v>727</v>
      </c>
      <c r="K31" s="200">
        <v>0</v>
      </c>
      <c r="L31" s="200">
        <v>24</v>
      </c>
      <c r="M31" s="199">
        <v>1330</v>
      </c>
      <c r="N31" s="198">
        <v>0.7416666666666667</v>
      </c>
      <c r="O31" s="198"/>
      <c r="P31" s="198">
        <v>0.55624999999999991</v>
      </c>
      <c r="Q31" s="198"/>
      <c r="R31" s="198">
        <v>0.48541666666666666</v>
      </c>
      <c r="S31" s="198"/>
      <c r="T31" s="198">
        <v>0.47152777777777777</v>
      </c>
      <c r="U31" s="198"/>
      <c r="V31" s="198"/>
      <c r="W31" s="198">
        <v>0.42986111111111114</v>
      </c>
      <c r="X31" s="198">
        <v>0.71458333333333335</v>
      </c>
      <c r="Y31" s="198">
        <v>0.64652777777777781</v>
      </c>
      <c r="Z31" s="198">
        <v>0.68472222222222223</v>
      </c>
      <c r="AA31" s="198">
        <v>0.38194444444444442</v>
      </c>
      <c r="AB31" s="198"/>
      <c r="AC31" s="198">
        <v>0.59861111111111109</v>
      </c>
      <c r="AD31" s="198"/>
      <c r="AE31" s="198">
        <v>0.66874999999999996</v>
      </c>
      <c r="AF31" s="198">
        <v>0.83333333333333337</v>
      </c>
      <c r="AG31" s="198"/>
      <c r="AH31" s="198">
        <v>0.45902777777777776</v>
      </c>
      <c r="AI31" s="198">
        <v>0.78402777777777777</v>
      </c>
      <c r="AJ31" s="198"/>
      <c r="AK31" s="198">
        <v>0.4152777777777778</v>
      </c>
      <c r="AL31" s="198">
        <v>0.80624999999999991</v>
      </c>
      <c r="AM31" s="198">
        <v>0.50694444444444442</v>
      </c>
      <c r="AN31" s="198"/>
      <c r="AO31" s="198">
        <v>0.72916666666666674</v>
      </c>
      <c r="AP31" s="198"/>
      <c r="AQ31" s="198">
        <v>0.62083333333333335</v>
      </c>
      <c r="AR31" s="198"/>
      <c r="AS31" s="198">
        <v>0.54305555555555551</v>
      </c>
      <c r="AT31" s="198">
        <v>0.76666666666666672</v>
      </c>
      <c r="AU31" s="198">
        <v>0.44375000000000003</v>
      </c>
      <c r="AV31" s="198"/>
      <c r="AW31" s="198">
        <v>0.58194444444444438</v>
      </c>
      <c r="AX31" s="198"/>
      <c r="AY31" s="198">
        <v>0.84444444444444444</v>
      </c>
      <c r="BA31" s="14">
        <f>VLOOKUP(BB31,id!$A:$C,3,0)</f>
        <v>9</v>
      </c>
      <c r="BB31" s="14" t="str">
        <f t="shared" si="0"/>
        <v>ZadwornyTomasz1982</v>
      </c>
      <c r="BC31" s="9" t="str">
        <f t="shared" si="1"/>
        <v>Zadworny</v>
      </c>
      <c r="BD31" s="9" t="str">
        <f t="shared" si="2"/>
        <v>Tomasz</v>
      </c>
      <c r="BE31" s="9">
        <f t="shared" si="3"/>
        <v>0</v>
      </c>
      <c r="BF31" s="9">
        <f t="shared" si="4"/>
        <v>1982</v>
      </c>
      <c r="BG31" s="9">
        <f t="shared" si="8"/>
        <v>49.096773224388045</v>
      </c>
      <c r="BH31" s="9"/>
      <c r="BI31" s="9">
        <f t="shared" si="9"/>
        <v>1.2324621733149932</v>
      </c>
      <c r="BJ31" s="9">
        <v>1</v>
      </c>
      <c r="BK31" s="9">
        <f t="shared" si="10"/>
        <v>0.98518518518518516</v>
      </c>
      <c r="BL31" s="9">
        <v>1</v>
      </c>
    </row>
    <row r="32" spans="1:64" s="197" customFormat="1">
      <c r="A32" s="201">
        <v>36</v>
      </c>
      <c r="B32" s="201"/>
      <c r="C32" s="201">
        <v>31</v>
      </c>
      <c r="D32" s="197">
        <v>129</v>
      </c>
      <c r="E32" s="197" t="s">
        <v>46</v>
      </c>
      <c r="F32" s="197" t="s">
        <v>230</v>
      </c>
      <c r="G32" s="197">
        <v>1980</v>
      </c>
      <c r="H32" s="197" t="s">
        <v>3565</v>
      </c>
      <c r="I32" s="200" t="s">
        <v>32</v>
      </c>
      <c r="J32" s="200">
        <v>793</v>
      </c>
      <c r="K32" s="200">
        <v>0</v>
      </c>
      <c r="L32" s="200">
        <v>23</v>
      </c>
      <c r="M32" s="199">
        <v>1330</v>
      </c>
      <c r="N32" s="198"/>
      <c r="O32" s="198">
        <v>0.78472222222222221</v>
      </c>
      <c r="P32" s="198">
        <v>0.38124999999999998</v>
      </c>
      <c r="Q32" s="198"/>
      <c r="R32" s="198"/>
      <c r="S32" s="198">
        <v>0.6875</v>
      </c>
      <c r="T32" s="198">
        <v>0.87291666666666667</v>
      </c>
      <c r="U32" s="198"/>
      <c r="V32" s="198">
        <v>0.67152777777777772</v>
      </c>
      <c r="W32" s="198">
        <v>0.84444444444444444</v>
      </c>
      <c r="X32" s="198"/>
      <c r="Y32" s="198"/>
      <c r="Z32" s="198"/>
      <c r="AA32" s="198">
        <v>0.35624999999999996</v>
      </c>
      <c r="AB32" s="198"/>
      <c r="AC32" s="198">
        <v>0.43402777777777779</v>
      </c>
      <c r="AD32" s="198">
        <v>0.80138888888888882</v>
      </c>
      <c r="AE32" s="198"/>
      <c r="AF32" s="198">
        <v>0.82013888888888886</v>
      </c>
      <c r="AG32" s="198">
        <v>0.65902777777777777</v>
      </c>
      <c r="AH32" s="198"/>
      <c r="AI32" s="198">
        <v>0.54652777777777772</v>
      </c>
      <c r="AJ32" s="198">
        <v>0.7631944444444444</v>
      </c>
      <c r="AK32" s="198"/>
      <c r="AL32" s="198">
        <v>0.50972222222222219</v>
      </c>
      <c r="AM32" s="198"/>
      <c r="AN32" s="198"/>
      <c r="AO32" s="198">
        <v>0.59652777777777777</v>
      </c>
      <c r="AP32" s="198">
        <v>0.64236111111111116</v>
      </c>
      <c r="AQ32" s="198">
        <v>0.48124999999999996</v>
      </c>
      <c r="AR32" s="198">
        <v>0.72500000000000009</v>
      </c>
      <c r="AS32" s="198"/>
      <c r="AT32" s="198">
        <v>0.57430555555555551</v>
      </c>
      <c r="AU32" s="198"/>
      <c r="AV32" s="198">
        <v>0.6166666666666667</v>
      </c>
      <c r="AW32" s="198">
        <v>0.41249999999999998</v>
      </c>
      <c r="AX32" s="198">
        <v>0.74722222222222223</v>
      </c>
      <c r="AY32" s="198">
        <v>0.89027777777777772</v>
      </c>
      <c r="BA32" s="14">
        <f>VLOOKUP(BB32,id!$A:$C,3,0)</f>
        <v>112</v>
      </c>
      <c r="BB32" s="14" t="str">
        <f t="shared" si="0"/>
        <v>AdamczykBartosz1980</v>
      </c>
      <c r="BC32" s="9" t="str">
        <f t="shared" si="1"/>
        <v>Adamczyk</v>
      </c>
      <c r="BD32" s="9" t="str">
        <f t="shared" si="2"/>
        <v>Bartosz</v>
      </c>
      <c r="BE32" s="9" t="str">
        <f t="shared" si="3"/>
        <v>Zdezorientowani MTBO Team</v>
      </c>
      <c r="BF32" s="9">
        <f t="shared" si="4"/>
        <v>1980</v>
      </c>
      <c r="BG32" s="9">
        <f t="shared" si="8"/>
        <v>45.010534847578953</v>
      </c>
      <c r="BH32" s="9"/>
      <c r="BI32" s="9">
        <f t="shared" si="9"/>
        <v>0.91677175283732659</v>
      </c>
      <c r="BJ32" s="9">
        <v>1</v>
      </c>
      <c r="BK32" s="9">
        <f t="shared" si="10"/>
        <v>1</v>
      </c>
      <c r="BL32" s="9">
        <v>1</v>
      </c>
    </row>
    <row r="33" spans="1:64">
      <c r="A33" s="206">
        <v>38</v>
      </c>
      <c r="B33" s="206"/>
      <c r="C33" s="206">
        <v>32</v>
      </c>
      <c r="D33" s="23">
        <v>217</v>
      </c>
      <c r="E33" s="23" t="s">
        <v>22</v>
      </c>
      <c r="F33" s="23" t="s">
        <v>237</v>
      </c>
      <c r="G33" s="23">
        <v>1975</v>
      </c>
      <c r="H33" s="23" t="s">
        <v>312</v>
      </c>
      <c r="I33" s="205" t="s">
        <v>32</v>
      </c>
      <c r="J33" s="205">
        <v>779</v>
      </c>
      <c r="K33" s="205">
        <v>0</v>
      </c>
      <c r="L33" s="205">
        <v>24</v>
      </c>
      <c r="M33" s="204">
        <v>1310</v>
      </c>
      <c r="N33" s="202">
        <v>0.72083333333333333</v>
      </c>
      <c r="O33" s="202">
        <v>0.40069444444444446</v>
      </c>
      <c r="P33" s="203"/>
      <c r="Q33" s="202">
        <v>0.52500000000000002</v>
      </c>
      <c r="R33" s="203"/>
      <c r="S33" s="202">
        <v>0.47847222222222219</v>
      </c>
      <c r="T33" s="203"/>
      <c r="U33" s="202">
        <v>0.63402777777777775</v>
      </c>
      <c r="V33" s="202">
        <v>0.49652777777777779</v>
      </c>
      <c r="W33" s="203"/>
      <c r="X33" s="202">
        <v>0.76041666666666663</v>
      </c>
      <c r="Y33" s="203"/>
      <c r="Z33" s="202">
        <v>0.77569444444444446</v>
      </c>
      <c r="AA33" s="203"/>
      <c r="AB33" s="202">
        <v>0.5708333333333333</v>
      </c>
      <c r="AC33" s="203"/>
      <c r="AD33" s="202">
        <v>0.39305555555555555</v>
      </c>
      <c r="AE33" s="202">
        <v>0.80069444444444438</v>
      </c>
      <c r="AF33" s="202">
        <v>0.37222222222222223</v>
      </c>
      <c r="AG33" s="202">
        <v>0.50694444444444442</v>
      </c>
      <c r="AH33" s="203"/>
      <c r="AI33" s="202">
        <v>0.59236111111111112</v>
      </c>
      <c r="AJ33" s="202">
        <v>0.41805555555555557</v>
      </c>
      <c r="AK33" s="203"/>
      <c r="AL33" s="202">
        <v>0.83055555555555549</v>
      </c>
      <c r="AM33" s="203"/>
      <c r="AN33" s="202">
        <v>0.54722222222222217</v>
      </c>
      <c r="AO33" s="202">
        <v>0.74375000000000002</v>
      </c>
      <c r="AP33" s="202">
        <v>0.65902777777777777</v>
      </c>
      <c r="AQ33" s="203"/>
      <c r="AR33" s="202">
        <v>0.46041666666666664</v>
      </c>
      <c r="AS33" s="203"/>
      <c r="AT33" s="202">
        <v>0.61041666666666672</v>
      </c>
      <c r="AU33" s="203"/>
      <c r="AV33" s="202">
        <v>0.68888888888888888</v>
      </c>
      <c r="AW33" s="203"/>
      <c r="AX33" s="202">
        <v>0.43888888888888888</v>
      </c>
      <c r="AY33" s="202">
        <v>0.88055555555555554</v>
      </c>
      <c r="BA33" s="14">
        <f>VLOOKUP(BB33,id!$A:$C,3,0)</f>
        <v>113</v>
      </c>
      <c r="BB33" s="14" t="str">
        <f t="shared" si="0"/>
        <v>Melon-MikaKrzysztof1975</v>
      </c>
      <c r="BC33" s="9" t="str">
        <f t="shared" si="1"/>
        <v>Melon-Mika</v>
      </c>
      <c r="BD33" s="9" t="str">
        <f t="shared" si="2"/>
        <v>Krzysztof</v>
      </c>
      <c r="BE33" s="9" t="str">
        <f t="shared" si="3"/>
        <v>Los Maruderos</v>
      </c>
      <c r="BF33" s="9">
        <f t="shared" si="4"/>
        <v>1975</v>
      </c>
      <c r="BG33" s="9">
        <f t="shared" si="8"/>
        <v>44.333684699495059</v>
      </c>
      <c r="BH33" s="9"/>
      <c r="BI33" s="9">
        <f t="shared" si="9"/>
        <v>1.017971758664955</v>
      </c>
      <c r="BJ33" s="9">
        <v>1</v>
      </c>
      <c r="BK33" s="9">
        <f t="shared" si="10"/>
        <v>0.98496240601503759</v>
      </c>
      <c r="BL33" s="9">
        <v>1</v>
      </c>
    </row>
    <row r="34" spans="1:64" s="197" customFormat="1">
      <c r="A34" s="201">
        <v>39</v>
      </c>
      <c r="B34" s="201"/>
      <c r="C34" s="201">
        <v>33</v>
      </c>
      <c r="D34" s="197">
        <v>142</v>
      </c>
      <c r="E34" s="197" t="s">
        <v>59</v>
      </c>
      <c r="F34" s="197" t="s">
        <v>748</v>
      </c>
      <c r="G34" s="197">
        <v>1978</v>
      </c>
      <c r="H34" s="197" t="s">
        <v>747</v>
      </c>
      <c r="I34" s="200" t="s">
        <v>32</v>
      </c>
      <c r="J34" s="200">
        <v>728</v>
      </c>
      <c r="K34" s="200">
        <v>0</v>
      </c>
      <c r="L34" s="200">
        <v>22</v>
      </c>
      <c r="M34" s="199">
        <v>1270</v>
      </c>
      <c r="N34" s="198">
        <v>0.65138888888888891</v>
      </c>
      <c r="O34" s="198"/>
      <c r="P34" s="198"/>
      <c r="Q34" s="198"/>
      <c r="R34" s="198"/>
      <c r="S34" s="198">
        <v>0.78472222222222221</v>
      </c>
      <c r="T34" s="198"/>
      <c r="U34" s="198"/>
      <c r="V34" s="198">
        <v>0.74930555555555556</v>
      </c>
      <c r="W34" s="198"/>
      <c r="X34" s="198">
        <v>0.61527777777777781</v>
      </c>
      <c r="Y34" s="198">
        <v>0.4770833333333333</v>
      </c>
      <c r="Z34" s="198">
        <v>0.59791666666666665</v>
      </c>
      <c r="AA34" s="198">
        <v>0.36944444444444441</v>
      </c>
      <c r="AB34" s="198"/>
      <c r="AC34" s="198">
        <v>0.45208333333333334</v>
      </c>
      <c r="AD34" s="198"/>
      <c r="AE34" s="198">
        <v>0.57222222222222219</v>
      </c>
      <c r="AF34" s="198">
        <v>0.83750000000000002</v>
      </c>
      <c r="AG34" s="198">
        <v>0.74097222222222225</v>
      </c>
      <c r="AH34" s="198"/>
      <c r="AI34" s="198">
        <v>0.52708333333333335</v>
      </c>
      <c r="AJ34" s="198"/>
      <c r="AK34" s="198"/>
      <c r="AL34" s="198">
        <v>0.49930555555555556</v>
      </c>
      <c r="AM34" s="198"/>
      <c r="AN34" s="198">
        <v>0.71805555555555556</v>
      </c>
      <c r="AO34" s="198">
        <v>0.63680555555555551</v>
      </c>
      <c r="AP34" s="198">
        <v>0.68819444444444444</v>
      </c>
      <c r="AQ34" s="198">
        <v>0.40416666666666667</v>
      </c>
      <c r="AR34" s="198">
        <v>0.8027777777777777</v>
      </c>
      <c r="AS34" s="198"/>
      <c r="AT34" s="198">
        <v>0.54652777777777772</v>
      </c>
      <c r="AU34" s="198"/>
      <c r="AV34" s="198">
        <v>0.67013888888888884</v>
      </c>
      <c r="AW34" s="198">
        <v>0.43194444444444446</v>
      </c>
      <c r="AX34" s="198"/>
      <c r="AY34" s="198">
        <v>0.84513888888888888</v>
      </c>
      <c r="BA34" s="14">
        <f>VLOOKUP(BB34,id!$A:$C,3,0)</f>
        <v>26</v>
      </c>
      <c r="BB34" s="14" t="str">
        <f t="shared" si="0"/>
        <v>RychlikMichał1978</v>
      </c>
      <c r="BC34" s="9" t="str">
        <f t="shared" si="1"/>
        <v>Rychlik</v>
      </c>
      <c r="BD34" s="9" t="str">
        <f t="shared" si="2"/>
        <v>Michał</v>
      </c>
      <c r="BE34" s="9" t="str">
        <f t="shared" si="3"/>
        <v>OrientAkcja</v>
      </c>
      <c r="BF34" s="9">
        <f t="shared" si="4"/>
        <v>1978</v>
      </c>
      <c r="BG34" s="9">
        <f t="shared" si="8"/>
        <v>42.979984403327272</v>
      </c>
      <c r="BH34" s="9"/>
      <c r="BI34" s="9">
        <f t="shared" si="9"/>
        <v>1.070054945054945</v>
      </c>
      <c r="BJ34" s="9">
        <v>1</v>
      </c>
      <c r="BK34" s="9">
        <f t="shared" si="10"/>
        <v>0.96946564885496178</v>
      </c>
      <c r="BL34" s="9">
        <v>1</v>
      </c>
    </row>
    <row r="35" spans="1:64" s="197" customFormat="1">
      <c r="A35" s="201">
        <v>41</v>
      </c>
      <c r="B35" s="201"/>
      <c r="C35" s="201">
        <v>34</v>
      </c>
      <c r="D35" s="197">
        <v>184</v>
      </c>
      <c r="E35" s="197" t="s">
        <v>17</v>
      </c>
      <c r="F35" s="197" t="s">
        <v>1636</v>
      </c>
      <c r="G35" s="197">
        <v>1978</v>
      </c>
      <c r="H35" s="197" t="s">
        <v>3564</v>
      </c>
      <c r="I35" s="200" t="s">
        <v>32</v>
      </c>
      <c r="J35" s="200">
        <v>654</v>
      </c>
      <c r="K35" s="200">
        <v>0</v>
      </c>
      <c r="L35" s="200">
        <v>21</v>
      </c>
      <c r="M35" s="199">
        <v>1200</v>
      </c>
      <c r="N35" s="198"/>
      <c r="O35" s="198">
        <v>0.36458333333333331</v>
      </c>
      <c r="P35" s="198"/>
      <c r="Q35" s="198">
        <v>0.50694444444444442</v>
      </c>
      <c r="R35" s="198"/>
      <c r="S35" s="198">
        <v>0.45694444444444449</v>
      </c>
      <c r="T35" s="198"/>
      <c r="U35" s="198"/>
      <c r="V35" s="198">
        <v>0.47430555555555554</v>
      </c>
      <c r="W35" s="198"/>
      <c r="X35" s="198">
        <v>0.60694444444444451</v>
      </c>
      <c r="Y35" s="198"/>
      <c r="Z35" s="198">
        <v>0.63124999999999998</v>
      </c>
      <c r="AA35" s="198">
        <v>0.78333333333333333</v>
      </c>
      <c r="AB35" s="198"/>
      <c r="AC35" s="198"/>
      <c r="AD35" s="198"/>
      <c r="AE35" s="198">
        <v>0.65694444444444444</v>
      </c>
      <c r="AF35" s="198">
        <v>0.35277777777777775</v>
      </c>
      <c r="AG35" s="198">
        <v>0.48680555555555555</v>
      </c>
      <c r="AH35" s="198"/>
      <c r="AI35" s="198">
        <v>0.69305555555555554</v>
      </c>
      <c r="AJ35" s="198">
        <v>0.39166666666666666</v>
      </c>
      <c r="AK35" s="198"/>
      <c r="AL35" s="198">
        <v>0.71875</v>
      </c>
      <c r="AM35" s="198"/>
      <c r="AN35" s="198"/>
      <c r="AO35" s="198">
        <v>0.59097222222222223</v>
      </c>
      <c r="AP35" s="198">
        <v>0.52638888888888891</v>
      </c>
      <c r="AQ35" s="198">
        <v>0.75</v>
      </c>
      <c r="AR35" s="198">
        <v>0.43333333333333335</v>
      </c>
      <c r="AS35" s="198"/>
      <c r="AT35" s="198">
        <v>0.67499999999999993</v>
      </c>
      <c r="AU35" s="198"/>
      <c r="AV35" s="198">
        <v>0.56041666666666667</v>
      </c>
      <c r="AW35" s="198"/>
      <c r="AX35" s="198">
        <v>0.40972222222222221</v>
      </c>
      <c r="AY35" s="198">
        <v>0.79374999999999996</v>
      </c>
      <c r="BA35" s="14">
        <f>VLOOKUP(BB35,id!$A:$C,3,0)</f>
        <v>114</v>
      </c>
      <c r="BB35" s="14" t="str">
        <f t="shared" si="0"/>
        <v>FrankeMarcin1978</v>
      </c>
      <c r="BC35" s="9" t="str">
        <f t="shared" si="1"/>
        <v>Franke</v>
      </c>
      <c r="BD35" s="9" t="str">
        <f t="shared" si="2"/>
        <v>Marcin</v>
      </c>
      <c r="BE35" s="9" t="str">
        <f t="shared" si="3"/>
        <v>Silesia Adventure Sport</v>
      </c>
      <c r="BF35" s="9">
        <f t="shared" si="4"/>
        <v>1978</v>
      </c>
      <c r="BG35" s="9">
        <f t="shared" si="8"/>
        <v>40.611008885033641</v>
      </c>
      <c r="BH35" s="9"/>
      <c r="BI35" s="9">
        <f t="shared" si="9"/>
        <v>1.1131498470948011</v>
      </c>
      <c r="BJ35" s="9">
        <v>1</v>
      </c>
      <c r="BK35" s="9">
        <f t="shared" si="10"/>
        <v>0.94488188976377951</v>
      </c>
      <c r="BL35" s="9">
        <v>1</v>
      </c>
    </row>
    <row r="36" spans="1:64">
      <c r="A36" s="206">
        <v>41</v>
      </c>
      <c r="B36" s="206"/>
      <c r="C36" s="206">
        <v>34</v>
      </c>
      <c r="D36" s="23">
        <v>223</v>
      </c>
      <c r="E36" s="23" t="s">
        <v>151</v>
      </c>
      <c r="F36" s="23" t="s">
        <v>916</v>
      </c>
      <c r="G36" s="23">
        <v>1970</v>
      </c>
      <c r="H36" s="23" t="s">
        <v>3563</v>
      </c>
      <c r="I36" s="205" t="s">
        <v>32</v>
      </c>
      <c r="J36" s="205">
        <v>654</v>
      </c>
      <c r="K36" s="205">
        <v>0</v>
      </c>
      <c r="L36" s="205">
        <v>21</v>
      </c>
      <c r="M36" s="204">
        <v>1200</v>
      </c>
      <c r="N36" s="203"/>
      <c r="O36" s="202">
        <v>0.36527777777777776</v>
      </c>
      <c r="P36" s="203"/>
      <c r="Q36" s="202">
        <v>0.50694444444444442</v>
      </c>
      <c r="R36" s="203"/>
      <c r="S36" s="202">
        <v>0.4597222222222222</v>
      </c>
      <c r="T36" s="203"/>
      <c r="U36" s="203"/>
      <c r="V36" s="202">
        <v>0.47430555555555554</v>
      </c>
      <c r="W36" s="203"/>
      <c r="X36" s="202">
        <v>0.60694444444444451</v>
      </c>
      <c r="Y36" s="203"/>
      <c r="Z36" s="202">
        <v>0.63194444444444442</v>
      </c>
      <c r="AA36" s="202">
        <v>0.78263888888888888</v>
      </c>
      <c r="AB36" s="203"/>
      <c r="AC36" s="203"/>
      <c r="AD36" s="203"/>
      <c r="AE36" s="202">
        <v>0.65763888888888888</v>
      </c>
      <c r="AF36" s="202">
        <v>0.3520833333333333</v>
      </c>
      <c r="AG36" s="202">
        <v>0.48749999999999999</v>
      </c>
      <c r="AH36" s="203"/>
      <c r="AI36" s="202">
        <v>0.69374999999999998</v>
      </c>
      <c r="AJ36" s="202">
        <v>0.3923611111111111</v>
      </c>
      <c r="AK36" s="203"/>
      <c r="AL36" s="202">
        <v>0.71875</v>
      </c>
      <c r="AM36" s="203"/>
      <c r="AN36" s="203"/>
      <c r="AO36" s="202">
        <v>0.59097222222222223</v>
      </c>
      <c r="AP36" s="202">
        <v>0.52569444444444446</v>
      </c>
      <c r="AQ36" s="202">
        <v>0.75</v>
      </c>
      <c r="AR36" s="202">
        <v>0.43402777777777779</v>
      </c>
      <c r="AS36" s="203"/>
      <c r="AT36" s="202">
        <v>0.67638888888888882</v>
      </c>
      <c r="AU36" s="203"/>
      <c r="AV36" s="202">
        <v>0.56041666666666667</v>
      </c>
      <c r="AW36" s="203"/>
      <c r="AX36" s="202">
        <v>0.40972222222222221</v>
      </c>
      <c r="AY36" s="202">
        <v>0.79374999999999996</v>
      </c>
      <c r="BA36" s="14">
        <f>VLOOKUP(BB36,id!$A:$C,3,0)</f>
        <v>115</v>
      </c>
      <c r="BB36" s="14" t="str">
        <f t="shared" si="0"/>
        <v>PasiecznikWojciech1970</v>
      </c>
      <c r="BC36" s="9" t="str">
        <f t="shared" si="1"/>
        <v>Pasiecznik</v>
      </c>
      <c r="BD36" s="9" t="str">
        <f t="shared" si="2"/>
        <v>Wojciech</v>
      </c>
      <c r="BE36" s="9" t="str">
        <f t="shared" si="3"/>
        <v>Wounded Knee</v>
      </c>
      <c r="BF36" s="9">
        <f t="shared" si="4"/>
        <v>1970</v>
      </c>
      <c r="BG36" s="9">
        <f t="shared" si="8"/>
        <v>40.611008885033641</v>
      </c>
      <c r="BH36" s="9"/>
      <c r="BI36" s="9">
        <f t="shared" si="9"/>
        <v>1</v>
      </c>
      <c r="BJ36" s="9">
        <v>1</v>
      </c>
      <c r="BK36" s="9">
        <f t="shared" si="10"/>
        <v>1</v>
      </c>
      <c r="BL36" s="9">
        <v>1</v>
      </c>
    </row>
    <row r="37" spans="1:64">
      <c r="A37" s="206">
        <v>44</v>
      </c>
      <c r="B37" s="206"/>
      <c r="C37" s="206">
        <v>36</v>
      </c>
      <c r="D37" s="23">
        <v>25</v>
      </c>
      <c r="E37" s="23" t="s">
        <v>90</v>
      </c>
      <c r="F37" s="23" t="s">
        <v>79</v>
      </c>
      <c r="G37" s="23">
        <v>1984</v>
      </c>
      <c r="H37" s="23" t="s">
        <v>1538</v>
      </c>
      <c r="I37" s="205" t="s">
        <v>32</v>
      </c>
      <c r="J37" s="205">
        <v>526</v>
      </c>
      <c r="K37" s="205">
        <v>0</v>
      </c>
      <c r="L37" s="205">
        <v>21</v>
      </c>
      <c r="M37" s="204">
        <v>1140</v>
      </c>
      <c r="N37" s="203"/>
      <c r="O37" s="202">
        <v>0.37638888888888888</v>
      </c>
      <c r="P37" s="203"/>
      <c r="Q37" s="202">
        <v>0.49027777777777776</v>
      </c>
      <c r="R37" s="203"/>
      <c r="S37" s="202">
        <v>0.44027777777777777</v>
      </c>
      <c r="T37" s="203"/>
      <c r="U37" s="202">
        <v>0.53402777777777777</v>
      </c>
      <c r="V37" s="202">
        <v>0.45277777777777778</v>
      </c>
      <c r="W37" s="203"/>
      <c r="X37" s="202">
        <v>0.59583333333333333</v>
      </c>
      <c r="Y37" s="203"/>
      <c r="Z37" s="202">
        <v>0.61319444444444449</v>
      </c>
      <c r="AA37" s="203"/>
      <c r="AB37" s="202">
        <v>0.68819444444444444</v>
      </c>
      <c r="AC37" s="203"/>
      <c r="AD37" s="202">
        <v>0.36874999999999997</v>
      </c>
      <c r="AE37" s="202">
        <v>0.64027777777777772</v>
      </c>
      <c r="AF37" s="202">
        <v>0.35902777777777778</v>
      </c>
      <c r="AG37" s="202">
        <v>0.46319444444444441</v>
      </c>
      <c r="AH37" s="203"/>
      <c r="AI37" s="202">
        <v>0.67222222222222217</v>
      </c>
      <c r="AJ37" s="202">
        <v>0.3923611111111111</v>
      </c>
      <c r="AK37" s="203"/>
      <c r="AL37" s="203"/>
      <c r="AM37" s="203"/>
      <c r="AN37" s="203"/>
      <c r="AO37" s="202">
        <v>0.58055555555555549</v>
      </c>
      <c r="AP37" s="202">
        <v>0.50763888888888886</v>
      </c>
      <c r="AQ37" s="203"/>
      <c r="AR37" s="202">
        <v>0.42638888888888893</v>
      </c>
      <c r="AS37" s="203"/>
      <c r="AT37" s="202">
        <v>0.65347222222222223</v>
      </c>
      <c r="AU37" s="203"/>
      <c r="AV37" s="202">
        <v>0.56597222222222221</v>
      </c>
      <c r="AW37" s="203"/>
      <c r="AX37" s="202">
        <v>0.40763888888888888</v>
      </c>
      <c r="AY37" s="202">
        <v>0.70486111111111105</v>
      </c>
      <c r="BA37" s="14">
        <f>VLOOKUP(BB37,id!$A:$C,3,0)</f>
        <v>41</v>
      </c>
      <c r="BB37" s="14" t="str">
        <f t="shared" si="0"/>
        <v>WieczorekJarosław1984</v>
      </c>
      <c r="BC37" s="9" t="str">
        <f t="shared" si="1"/>
        <v>Wieczorek</v>
      </c>
      <c r="BD37" s="9" t="str">
        <f t="shared" si="2"/>
        <v>Jarosław</v>
      </c>
      <c r="BE37" s="9" t="str">
        <f t="shared" si="3"/>
        <v>Rajd Liczyrzepy / Europa Ubezpieczenia</v>
      </c>
      <c r="BF37" s="9">
        <f t="shared" si="4"/>
        <v>1984</v>
      </c>
      <c r="BG37" s="9">
        <f t="shared" si="8"/>
        <v>38.58045844078196</v>
      </c>
      <c r="BH37" s="9"/>
      <c r="BI37" s="9">
        <f t="shared" si="9"/>
        <v>1.2433460076045628</v>
      </c>
      <c r="BJ37" s="9">
        <v>1</v>
      </c>
      <c r="BK37" s="9">
        <f t="shared" si="10"/>
        <v>0.95</v>
      </c>
      <c r="BL37" s="9">
        <v>1</v>
      </c>
    </row>
    <row r="38" spans="1:64" s="197" customFormat="1">
      <c r="A38" s="201">
        <v>45</v>
      </c>
      <c r="B38" s="201"/>
      <c r="C38" s="201">
        <v>37</v>
      </c>
      <c r="D38" s="197">
        <v>62</v>
      </c>
      <c r="E38" s="197" t="s">
        <v>24</v>
      </c>
      <c r="F38" s="197" t="s">
        <v>216</v>
      </c>
      <c r="G38" s="197">
        <v>1978</v>
      </c>
      <c r="I38" s="200" t="s">
        <v>32</v>
      </c>
      <c r="J38" s="200">
        <v>710</v>
      </c>
      <c r="K38" s="200">
        <v>0</v>
      </c>
      <c r="L38" s="200">
        <v>18</v>
      </c>
      <c r="M38" s="199">
        <v>1010</v>
      </c>
      <c r="N38" s="198">
        <v>0.69791666666666663</v>
      </c>
      <c r="O38" s="198">
        <v>0.39166666666666666</v>
      </c>
      <c r="P38" s="198"/>
      <c r="Q38" s="198"/>
      <c r="R38" s="198"/>
      <c r="S38" s="198">
        <v>0.54722222222222217</v>
      </c>
      <c r="T38" s="198"/>
      <c r="U38" s="198"/>
      <c r="V38" s="198">
        <v>0.56736111111111109</v>
      </c>
      <c r="W38" s="198"/>
      <c r="X38" s="198"/>
      <c r="Y38" s="198"/>
      <c r="Z38" s="198">
        <v>0.71944444444444444</v>
      </c>
      <c r="AA38" s="198"/>
      <c r="AB38" s="198"/>
      <c r="AC38" s="198"/>
      <c r="AD38" s="198">
        <v>0.4201388888888889</v>
      </c>
      <c r="AE38" s="198">
        <v>0.75763888888888886</v>
      </c>
      <c r="AF38" s="198">
        <v>0.37986111111111109</v>
      </c>
      <c r="AG38" s="198">
        <v>0.58333333333333337</v>
      </c>
      <c r="AH38" s="198"/>
      <c r="AI38" s="198">
        <v>0.80833333333333335</v>
      </c>
      <c r="AJ38" s="198">
        <v>0.45</v>
      </c>
      <c r="AK38" s="198"/>
      <c r="AL38" s="198"/>
      <c r="AM38" s="198"/>
      <c r="AN38" s="198"/>
      <c r="AO38" s="198">
        <v>0.67847222222222214</v>
      </c>
      <c r="AP38" s="198">
        <v>0.61597222222222225</v>
      </c>
      <c r="AQ38" s="198"/>
      <c r="AR38" s="198">
        <v>0.50138888888888888</v>
      </c>
      <c r="AS38" s="198"/>
      <c r="AT38" s="198">
        <v>0.77916666666666667</v>
      </c>
      <c r="AU38" s="198"/>
      <c r="AV38" s="198">
        <v>0.64375000000000004</v>
      </c>
      <c r="AW38" s="198"/>
      <c r="AX38" s="198">
        <v>0.47569444444444442</v>
      </c>
      <c r="AY38" s="198">
        <v>0.83263888888888882</v>
      </c>
      <c r="BA38" s="14">
        <f>VLOOKUP(BB38,id!$A:$C,3,0)</f>
        <v>116</v>
      </c>
      <c r="BB38" s="14" t="str">
        <f t="shared" si="0"/>
        <v>BasterPrzemysław1978</v>
      </c>
      <c r="BC38" s="9" t="str">
        <f t="shared" si="1"/>
        <v>Baster</v>
      </c>
      <c r="BD38" s="9" t="str">
        <f t="shared" si="2"/>
        <v>Przemysław</v>
      </c>
      <c r="BE38" s="9">
        <f t="shared" si="3"/>
        <v>0</v>
      </c>
      <c r="BF38" s="9">
        <f t="shared" si="4"/>
        <v>1978</v>
      </c>
      <c r="BG38" s="9">
        <f t="shared" si="8"/>
        <v>34.180932478236649</v>
      </c>
      <c r="BH38" s="9"/>
      <c r="BI38" s="9">
        <f t="shared" si="9"/>
        <v>0.74084507042253522</v>
      </c>
      <c r="BJ38" s="9">
        <v>1</v>
      </c>
      <c r="BK38" s="9">
        <f t="shared" si="10"/>
        <v>0.88596491228070173</v>
      </c>
      <c r="BL38" s="9">
        <v>1</v>
      </c>
    </row>
    <row r="39" spans="1:64">
      <c r="A39" s="206">
        <v>46</v>
      </c>
      <c r="B39" s="206"/>
      <c r="C39" s="206">
        <v>38</v>
      </c>
      <c r="D39" s="23">
        <v>168</v>
      </c>
      <c r="E39" s="23" t="s">
        <v>431</v>
      </c>
      <c r="F39" s="23" t="s">
        <v>713</v>
      </c>
      <c r="G39" s="23">
        <v>1985</v>
      </c>
      <c r="I39" s="205" t="s">
        <v>32</v>
      </c>
      <c r="J39" s="205">
        <v>806</v>
      </c>
      <c r="K39" s="205">
        <v>0</v>
      </c>
      <c r="L39" s="205">
        <v>16</v>
      </c>
      <c r="M39" s="204">
        <v>950</v>
      </c>
      <c r="N39" s="203"/>
      <c r="O39" s="202">
        <v>0.38333333333333336</v>
      </c>
      <c r="P39" s="203"/>
      <c r="Q39" s="202">
        <v>0.54999999999999993</v>
      </c>
      <c r="R39" s="203"/>
      <c r="S39" s="203"/>
      <c r="T39" s="203"/>
      <c r="U39" s="203"/>
      <c r="V39" s="203"/>
      <c r="W39" s="203"/>
      <c r="X39" s="202">
        <v>0.75416666666666665</v>
      </c>
      <c r="Y39" s="203"/>
      <c r="Z39" s="203"/>
      <c r="AA39" s="203"/>
      <c r="AB39" s="203"/>
      <c r="AC39" s="203"/>
      <c r="AD39" s="203"/>
      <c r="AE39" s="202">
        <v>0.78680555555555554</v>
      </c>
      <c r="AF39" s="202">
        <v>0.58055555555555549</v>
      </c>
      <c r="AG39" s="202">
        <v>0.58611111111111114</v>
      </c>
      <c r="AH39" s="203"/>
      <c r="AI39" s="202">
        <v>0.83124999999999993</v>
      </c>
      <c r="AJ39" s="202">
        <v>0.40902777777777777</v>
      </c>
      <c r="AK39" s="203"/>
      <c r="AL39" s="203"/>
      <c r="AM39" s="203"/>
      <c r="AN39" s="202">
        <v>0.50763888888888886</v>
      </c>
      <c r="AO39" s="202">
        <v>0.69374999999999998</v>
      </c>
      <c r="AP39" s="202">
        <v>0.61527777777777781</v>
      </c>
      <c r="AQ39" s="203"/>
      <c r="AR39" s="202">
        <v>0.47430555555555554</v>
      </c>
      <c r="AS39" s="203"/>
      <c r="AT39" s="202">
        <v>0.80624999999999991</v>
      </c>
      <c r="AU39" s="203"/>
      <c r="AV39" s="202">
        <v>0.66736111111111107</v>
      </c>
      <c r="AW39" s="203"/>
      <c r="AX39" s="202">
        <v>0.43472222222222223</v>
      </c>
      <c r="AY39" s="202">
        <v>0.89930555555555558</v>
      </c>
      <c r="BA39" s="14">
        <f>VLOOKUP(BB39,id!$A:$C,3,0)</f>
        <v>117</v>
      </c>
      <c r="BB39" s="14" t="str">
        <f t="shared" si="0"/>
        <v>KsiążekMikołaj1985</v>
      </c>
      <c r="BC39" s="9" t="str">
        <f t="shared" si="1"/>
        <v>Książek</v>
      </c>
      <c r="BD39" s="9" t="str">
        <f t="shared" si="2"/>
        <v>Mikołaj</v>
      </c>
      <c r="BE39" s="9">
        <f t="shared" si="3"/>
        <v>0</v>
      </c>
      <c r="BF39" s="9">
        <f t="shared" si="4"/>
        <v>1985</v>
      </c>
      <c r="BG39" s="9">
        <f t="shared" si="8"/>
        <v>32.150382033984968</v>
      </c>
      <c r="BH39" s="9"/>
      <c r="BI39" s="9">
        <f t="shared" si="9"/>
        <v>0.88089330024813894</v>
      </c>
      <c r="BJ39" s="9">
        <v>1</v>
      </c>
      <c r="BK39" s="9">
        <f t="shared" si="10"/>
        <v>0.94059405940594054</v>
      </c>
      <c r="BL39" s="9">
        <v>1</v>
      </c>
    </row>
    <row r="40" spans="1:64">
      <c r="A40" s="206">
        <v>48</v>
      </c>
      <c r="B40" s="206"/>
      <c r="C40" s="206">
        <v>39</v>
      </c>
      <c r="D40" s="23">
        <v>165</v>
      </c>
      <c r="E40" s="23" t="s">
        <v>15</v>
      </c>
      <c r="F40" s="23" t="s">
        <v>714</v>
      </c>
      <c r="G40" s="23">
        <v>1985</v>
      </c>
      <c r="H40" s="23" t="s">
        <v>3561</v>
      </c>
      <c r="I40" s="205" t="s">
        <v>32</v>
      </c>
      <c r="J40" s="205">
        <v>807</v>
      </c>
      <c r="K40" s="205">
        <v>0</v>
      </c>
      <c r="L40" s="205">
        <v>16</v>
      </c>
      <c r="M40" s="204">
        <v>950</v>
      </c>
      <c r="N40" s="203"/>
      <c r="O40" s="202">
        <v>0.38263888888888886</v>
      </c>
      <c r="P40" s="203"/>
      <c r="Q40" s="202">
        <v>0.55069444444444438</v>
      </c>
      <c r="R40" s="203"/>
      <c r="S40" s="203"/>
      <c r="T40" s="203"/>
      <c r="U40" s="203"/>
      <c r="V40" s="203"/>
      <c r="W40" s="203"/>
      <c r="X40" s="202">
        <v>0.75416666666666665</v>
      </c>
      <c r="Y40" s="203"/>
      <c r="Z40" s="203"/>
      <c r="AA40" s="203"/>
      <c r="AB40" s="203"/>
      <c r="AC40" s="203"/>
      <c r="AD40" s="203"/>
      <c r="AE40" s="202">
        <v>0.78611111111111109</v>
      </c>
      <c r="AF40" s="202">
        <v>0.5854166666666667</v>
      </c>
      <c r="AG40" s="202">
        <v>0.58263888888888882</v>
      </c>
      <c r="AH40" s="203"/>
      <c r="AI40" s="202">
        <v>0.83194444444444438</v>
      </c>
      <c r="AJ40" s="202">
        <v>0.40833333333333333</v>
      </c>
      <c r="AK40" s="203"/>
      <c r="AL40" s="203"/>
      <c r="AM40" s="203"/>
      <c r="AN40" s="202">
        <v>0.50763888888888886</v>
      </c>
      <c r="AO40" s="202">
        <v>0.69374999999999998</v>
      </c>
      <c r="AP40" s="202">
        <v>0.61527777777777781</v>
      </c>
      <c r="AQ40" s="203"/>
      <c r="AR40" s="202">
        <v>0.47499999999999998</v>
      </c>
      <c r="AS40" s="203"/>
      <c r="AT40" s="202">
        <v>0.80624999999999991</v>
      </c>
      <c r="AU40" s="203"/>
      <c r="AV40" s="202">
        <v>0.66736111111111107</v>
      </c>
      <c r="AW40" s="203"/>
      <c r="AX40" s="202">
        <v>0.43472222222222223</v>
      </c>
      <c r="AY40" s="202">
        <v>0.9</v>
      </c>
      <c r="BA40" s="14">
        <f>VLOOKUP(BB40,id!$A:$C,3,0)</f>
        <v>118</v>
      </c>
      <c r="BB40" s="14" t="str">
        <f t="shared" si="0"/>
        <v>JakubasPiotr1985</v>
      </c>
      <c r="BC40" s="9" t="str">
        <f t="shared" si="1"/>
        <v>Jakubas</v>
      </c>
      <c r="BD40" s="9" t="str">
        <f t="shared" si="2"/>
        <v>Piotr</v>
      </c>
      <c r="BE40" s="9" t="str">
        <f t="shared" si="3"/>
        <v>Rajd Hawran</v>
      </c>
      <c r="BF40" s="9">
        <f t="shared" si="4"/>
        <v>1985</v>
      </c>
      <c r="BG40" s="9">
        <f t="shared" si="8"/>
        <v>32.110542651043225</v>
      </c>
      <c r="BH40" s="9"/>
      <c r="BI40" s="9">
        <f t="shared" si="9"/>
        <v>0.99876084262701359</v>
      </c>
      <c r="BJ40" s="9">
        <v>1</v>
      </c>
      <c r="BK40" s="9">
        <f t="shared" si="10"/>
        <v>1</v>
      </c>
      <c r="BL40" s="9">
        <v>1</v>
      </c>
    </row>
    <row r="41" spans="1:64" s="197" customFormat="1">
      <c r="A41" s="201">
        <v>49</v>
      </c>
      <c r="B41" s="201"/>
      <c r="C41" s="201">
        <v>40</v>
      </c>
      <c r="D41" s="197">
        <v>110</v>
      </c>
      <c r="E41" s="197" t="s">
        <v>151</v>
      </c>
      <c r="F41" s="197" t="s">
        <v>921</v>
      </c>
      <c r="G41" s="197">
        <v>1959</v>
      </c>
      <c r="I41" s="200" t="s">
        <v>32</v>
      </c>
      <c r="J41" s="200">
        <v>783</v>
      </c>
      <c r="K41" s="200">
        <v>0</v>
      </c>
      <c r="L41" s="200">
        <v>15</v>
      </c>
      <c r="M41" s="199">
        <v>870</v>
      </c>
      <c r="N41" s="212"/>
      <c r="O41" s="198">
        <v>0.39027777777777778</v>
      </c>
      <c r="P41" s="198">
        <v>0.57708333333333328</v>
      </c>
      <c r="Q41" s="212"/>
      <c r="R41" s="198">
        <v>0.59722222222222221</v>
      </c>
      <c r="S41" s="212"/>
      <c r="T41" s="198">
        <v>0.54999999999999993</v>
      </c>
      <c r="U41" s="212"/>
      <c r="V41" s="212"/>
      <c r="W41" s="198">
        <v>0.45486111111111116</v>
      </c>
      <c r="X41" s="212"/>
      <c r="Y41" s="212"/>
      <c r="Z41" s="212"/>
      <c r="AA41" s="212"/>
      <c r="AB41" s="212"/>
      <c r="AC41" s="198">
        <v>0.74791666666666667</v>
      </c>
      <c r="AD41" s="198">
        <v>0.37430555555555556</v>
      </c>
      <c r="AE41" s="212"/>
      <c r="AF41" s="198">
        <v>0.3576388888888889</v>
      </c>
      <c r="AG41" s="212"/>
      <c r="AH41" s="198">
        <v>0.52152777777777781</v>
      </c>
      <c r="AI41" s="212"/>
      <c r="AJ41" s="212"/>
      <c r="AK41" s="198">
        <v>0.42291666666666666</v>
      </c>
      <c r="AL41" s="212"/>
      <c r="AM41" s="198">
        <v>0.62222222222222223</v>
      </c>
      <c r="AN41" s="212"/>
      <c r="AO41" s="212"/>
      <c r="AP41" s="212"/>
      <c r="AQ41" s="198">
        <v>0.7944444444444444</v>
      </c>
      <c r="AR41" s="212"/>
      <c r="AS41" s="198">
        <v>0.65833333333333333</v>
      </c>
      <c r="AT41" s="212"/>
      <c r="AU41" s="198">
        <v>0.49513888888888885</v>
      </c>
      <c r="AV41" s="212"/>
      <c r="AW41" s="198">
        <v>0.70624999999999993</v>
      </c>
      <c r="AX41" s="212"/>
      <c r="AY41" s="198">
        <v>0.8833333333333333</v>
      </c>
      <c r="BA41" s="14">
        <f>VLOOKUP(BB41,id!$A:$C,3,0)</f>
        <v>119</v>
      </c>
      <c r="BB41" s="14" t="str">
        <f t="shared" si="0"/>
        <v>MałodobryWojciech1959</v>
      </c>
      <c r="BC41" s="9" t="str">
        <f t="shared" si="1"/>
        <v>Małodobry</v>
      </c>
      <c r="BD41" s="9" t="str">
        <f t="shared" si="2"/>
        <v>Wojciech</v>
      </c>
      <c r="BE41" s="9">
        <f t="shared" si="3"/>
        <v>0</v>
      </c>
      <c r="BF41" s="9">
        <f t="shared" si="4"/>
        <v>1959</v>
      </c>
      <c r="BG41" s="9">
        <f t="shared" si="8"/>
        <v>29.406496954113269</v>
      </c>
      <c r="BH41" s="9"/>
      <c r="BI41" s="9">
        <f t="shared" si="9"/>
        <v>1.0306513409961686</v>
      </c>
      <c r="BJ41" s="9">
        <v>1</v>
      </c>
      <c r="BK41" s="9">
        <f t="shared" si="10"/>
        <v>0.91578947368421049</v>
      </c>
      <c r="BL41" s="9">
        <v>1</v>
      </c>
    </row>
    <row r="42" spans="1:64" s="197" customFormat="1">
      <c r="A42" s="201">
        <v>51</v>
      </c>
      <c r="B42" s="201"/>
      <c r="C42" s="201">
        <v>41</v>
      </c>
      <c r="D42" s="197">
        <v>111</v>
      </c>
      <c r="E42" s="197" t="s">
        <v>227</v>
      </c>
      <c r="F42" s="197" t="s">
        <v>228</v>
      </c>
      <c r="G42" s="197">
        <v>1978</v>
      </c>
      <c r="H42" s="197" t="s">
        <v>1316</v>
      </c>
      <c r="I42" s="200" t="s">
        <v>32</v>
      </c>
      <c r="J42" s="200">
        <v>456</v>
      </c>
      <c r="K42" s="200">
        <v>0</v>
      </c>
      <c r="L42" s="200">
        <v>15</v>
      </c>
      <c r="M42" s="199">
        <v>850</v>
      </c>
      <c r="N42" s="198"/>
      <c r="O42" s="198"/>
      <c r="P42" s="198"/>
      <c r="Q42" s="198">
        <v>0.55833333333333335</v>
      </c>
      <c r="R42" s="198"/>
      <c r="S42" s="198"/>
      <c r="T42" s="198"/>
      <c r="U42" s="198"/>
      <c r="V42" s="198"/>
      <c r="W42" s="198"/>
      <c r="X42" s="198">
        <v>0.45486111111111116</v>
      </c>
      <c r="Y42" s="198"/>
      <c r="Z42" s="198">
        <v>0.42777777777777781</v>
      </c>
      <c r="AA42" s="198">
        <v>0.35972222222222222</v>
      </c>
      <c r="AB42" s="198">
        <v>0.62222222222222223</v>
      </c>
      <c r="AC42" s="198"/>
      <c r="AD42" s="198"/>
      <c r="AE42" s="198">
        <v>0.39305555555555555</v>
      </c>
      <c r="AF42" s="198">
        <v>0.64722222222222225</v>
      </c>
      <c r="AG42" s="198">
        <v>0.53749999999999998</v>
      </c>
      <c r="AH42" s="198"/>
      <c r="AI42" s="198"/>
      <c r="AJ42" s="198"/>
      <c r="AK42" s="198"/>
      <c r="AL42" s="198">
        <v>0.37986111111111109</v>
      </c>
      <c r="AM42" s="198"/>
      <c r="AN42" s="198">
        <v>0.57916666666666661</v>
      </c>
      <c r="AO42" s="198">
        <v>0.46736111111111112</v>
      </c>
      <c r="AP42" s="198">
        <v>0.5229166666666667</v>
      </c>
      <c r="AQ42" s="198"/>
      <c r="AR42" s="198"/>
      <c r="AS42" s="198"/>
      <c r="AT42" s="198">
        <v>0.40763888888888888</v>
      </c>
      <c r="AU42" s="198"/>
      <c r="AV42" s="198">
        <v>0.4819444444444444</v>
      </c>
      <c r="AW42" s="198"/>
      <c r="AX42" s="198"/>
      <c r="AY42" s="198">
        <v>0.65625</v>
      </c>
      <c r="BA42" s="14">
        <f>VLOOKUP(BB42,id!$A:$C,3,0)</f>
        <v>120</v>
      </c>
      <c r="BB42" s="14" t="str">
        <f t="shared" si="0"/>
        <v>KorzecStaszek1978</v>
      </c>
      <c r="BC42" s="9" t="str">
        <f t="shared" si="1"/>
        <v>Korzec</v>
      </c>
      <c r="BD42" s="9" t="str">
        <f t="shared" si="2"/>
        <v>Staszek</v>
      </c>
      <c r="BE42" s="9" t="str">
        <f t="shared" si="3"/>
        <v>Bikeholicy</v>
      </c>
      <c r="BF42" s="9">
        <f t="shared" si="4"/>
        <v>1978</v>
      </c>
      <c r="BG42" s="9">
        <f t="shared" si="8"/>
        <v>28.730485529880781</v>
      </c>
      <c r="BH42" s="9"/>
      <c r="BI42" s="9">
        <f t="shared" si="9"/>
        <v>1.7171052631578947</v>
      </c>
      <c r="BJ42" s="9">
        <v>1</v>
      </c>
      <c r="BK42" s="9">
        <f t="shared" si="10"/>
        <v>0.97701149425287359</v>
      </c>
      <c r="BL42" s="9">
        <v>1</v>
      </c>
    </row>
    <row r="43" spans="1:64" s="197" customFormat="1">
      <c r="A43" s="201">
        <v>53</v>
      </c>
      <c r="B43" s="201"/>
      <c r="C43" s="201">
        <v>42</v>
      </c>
      <c r="D43" s="197">
        <v>37</v>
      </c>
      <c r="E43" s="197" t="s">
        <v>234</v>
      </c>
      <c r="F43" s="197" t="s">
        <v>265</v>
      </c>
      <c r="G43" s="197">
        <v>1963</v>
      </c>
      <c r="I43" s="200" t="s">
        <v>32</v>
      </c>
      <c r="J43" s="200">
        <v>409</v>
      </c>
      <c r="K43" s="200">
        <v>0</v>
      </c>
      <c r="L43" s="200">
        <v>15</v>
      </c>
      <c r="M43" s="199">
        <v>820</v>
      </c>
      <c r="N43" s="198"/>
      <c r="O43" s="198">
        <v>0.37361111111111112</v>
      </c>
      <c r="P43" s="198"/>
      <c r="Q43" s="198">
        <v>0.50763888888888886</v>
      </c>
      <c r="R43" s="198"/>
      <c r="S43" s="198">
        <v>0.44027777777777777</v>
      </c>
      <c r="T43" s="198"/>
      <c r="U43" s="198"/>
      <c r="V43" s="198">
        <v>0.45277777777777778</v>
      </c>
      <c r="W43" s="198"/>
      <c r="X43" s="198"/>
      <c r="Y43" s="198"/>
      <c r="Z43" s="198"/>
      <c r="AA43" s="198"/>
      <c r="AB43" s="198">
        <v>0.55486111111111103</v>
      </c>
      <c r="AC43" s="198"/>
      <c r="AD43" s="198"/>
      <c r="AE43" s="198"/>
      <c r="AF43" s="198">
        <v>0.36249999999999999</v>
      </c>
      <c r="AG43" s="198">
        <v>0.46319444444444441</v>
      </c>
      <c r="AH43" s="198"/>
      <c r="AI43" s="198">
        <v>0.5756944444444444</v>
      </c>
      <c r="AJ43" s="198">
        <v>0.39097222222222222</v>
      </c>
      <c r="AK43" s="198"/>
      <c r="AL43" s="198"/>
      <c r="AM43" s="198"/>
      <c r="AN43" s="198">
        <v>0.52777777777777779</v>
      </c>
      <c r="AO43" s="198"/>
      <c r="AP43" s="198">
        <v>0.4909722222222222</v>
      </c>
      <c r="AQ43" s="198"/>
      <c r="AR43" s="198">
        <v>0.42638888888888893</v>
      </c>
      <c r="AS43" s="198"/>
      <c r="AT43" s="198">
        <v>0.58819444444444446</v>
      </c>
      <c r="AU43" s="198"/>
      <c r="AV43" s="198"/>
      <c r="AW43" s="198"/>
      <c r="AX43" s="198">
        <v>0.40763888888888888</v>
      </c>
      <c r="AY43" s="198">
        <v>0.62361111111111112</v>
      </c>
      <c r="BA43" s="14">
        <f>VLOOKUP(BB43,id!$A:$C,3,0)</f>
        <v>7</v>
      </c>
      <c r="BB43" s="14" t="str">
        <f t="shared" si="0"/>
        <v>KrólikowskiRoman1963</v>
      </c>
      <c r="BC43" s="9" t="str">
        <f t="shared" si="1"/>
        <v>Królikowski</v>
      </c>
      <c r="BD43" s="9" t="str">
        <f t="shared" si="2"/>
        <v>Roman</v>
      </c>
      <c r="BE43" s="9">
        <f t="shared" si="3"/>
        <v>0</v>
      </c>
      <c r="BF43" s="9">
        <f t="shared" si="4"/>
        <v>1963</v>
      </c>
      <c r="BG43" s="9">
        <f t="shared" si="8"/>
        <v>27.716468393532047</v>
      </c>
      <c r="BH43" s="9"/>
      <c r="BI43" s="9">
        <f t="shared" si="9"/>
        <v>1.1149144254278729</v>
      </c>
      <c r="BJ43" s="9">
        <v>1</v>
      </c>
      <c r="BK43" s="9">
        <f t="shared" si="10"/>
        <v>0.96470588235294119</v>
      </c>
      <c r="BL43" s="9">
        <v>1</v>
      </c>
    </row>
    <row r="44" spans="1:64">
      <c r="A44" s="206">
        <v>54</v>
      </c>
      <c r="B44" s="206"/>
      <c r="C44" s="206">
        <v>43</v>
      </c>
      <c r="D44" s="23">
        <v>137</v>
      </c>
      <c r="E44" s="23" t="s">
        <v>70</v>
      </c>
      <c r="F44" s="23" t="s">
        <v>203</v>
      </c>
      <c r="G44" s="23">
        <v>1973</v>
      </c>
      <c r="H44" s="23" t="s">
        <v>1316</v>
      </c>
      <c r="I44" s="205" t="s">
        <v>32</v>
      </c>
      <c r="J44" s="205">
        <v>565</v>
      </c>
      <c r="K44" s="205">
        <v>0</v>
      </c>
      <c r="L44" s="205">
        <v>4</v>
      </c>
      <c r="M44" s="204">
        <v>190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2">
        <v>0.50347222222222221</v>
      </c>
      <c r="AB44" s="203"/>
      <c r="AC44" s="203"/>
      <c r="AD44" s="203"/>
      <c r="AE44" s="203"/>
      <c r="AF44" s="202">
        <v>0.71875</v>
      </c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2">
        <v>0.56597222222222221</v>
      </c>
      <c r="AR44" s="203"/>
      <c r="AS44" s="203"/>
      <c r="AT44" s="203"/>
      <c r="AU44" s="203"/>
      <c r="AV44" s="203"/>
      <c r="AW44" s="203"/>
      <c r="AX44" s="203"/>
      <c r="AY44" s="202">
        <v>0.73194444444444451</v>
      </c>
      <c r="BA44" s="14">
        <f>VLOOKUP(BB44,id!$A:$C,3,0)</f>
        <v>121</v>
      </c>
      <c r="BB44" s="14" t="str">
        <f t="shared" si="0"/>
        <v>KonopińskiMaciej1973</v>
      </c>
      <c r="BC44" s="9" t="str">
        <f t="shared" si="1"/>
        <v>Konopiński</v>
      </c>
      <c r="BD44" s="9" t="str">
        <f t="shared" si="2"/>
        <v>Maciej</v>
      </c>
      <c r="BE44" s="9" t="str">
        <f t="shared" si="3"/>
        <v>Bikeholicy</v>
      </c>
      <c r="BF44" s="9">
        <f t="shared" si="4"/>
        <v>1973</v>
      </c>
      <c r="BG44" s="9">
        <f t="shared" si="8"/>
        <v>6.4221085302086456</v>
      </c>
      <c r="BH44" s="9"/>
      <c r="BI44" s="9">
        <f t="shared" si="9"/>
        <v>0.72389380530973446</v>
      </c>
      <c r="BJ44" s="9">
        <v>1</v>
      </c>
      <c r="BK44" s="9">
        <f t="shared" si="10"/>
        <v>0.23170731707317074</v>
      </c>
      <c r="BL44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scale="31" orientation="portrait" useFirstPageNumber="1" horizontalDpi="300" verticalDpi="300" r:id="rId1"/>
  <headerFooter alignWithMargins="0">
    <oddHeader>&amp;C&amp;A</oddHeader>
    <oddFooter>&amp;CStrona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215"/>
      <c r="B1" s="216"/>
      <c r="C1" s="216"/>
      <c r="D1" s="216"/>
      <c r="E1" s="216"/>
      <c r="F1" s="217"/>
      <c r="G1" s="217"/>
      <c r="H1" s="217"/>
    </row>
    <row r="2" spans="1:21">
      <c r="A2" s="218" t="s">
        <v>3615</v>
      </c>
      <c r="B2" s="219" t="s">
        <v>160</v>
      </c>
      <c r="C2" s="219" t="s">
        <v>161</v>
      </c>
      <c r="D2" s="219" t="s">
        <v>3616</v>
      </c>
      <c r="E2" s="219" t="s">
        <v>3617</v>
      </c>
      <c r="F2" s="218" t="s">
        <v>3618</v>
      </c>
      <c r="G2" s="219" t="s">
        <v>3619</v>
      </c>
      <c r="H2" s="219" t="s">
        <v>3620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>
      <c r="A3" s="220">
        <v>1</v>
      </c>
      <c r="B3" s="221" t="s">
        <v>551</v>
      </c>
      <c r="C3" s="221" t="s">
        <v>550</v>
      </c>
      <c r="D3" s="221" t="s">
        <v>3635</v>
      </c>
      <c r="E3" s="221">
        <v>1988</v>
      </c>
      <c r="F3" s="222">
        <v>0.41461805555555559</v>
      </c>
      <c r="G3" s="221">
        <v>22</v>
      </c>
      <c r="H3" s="221"/>
      <c r="J3" s="14">
        <f>VLOOKUP(K3,id!$A:$C,3,0)</f>
        <v>130</v>
      </c>
      <c r="K3" s="14" t="str">
        <f t="shared" ref="K3:K4" si="0">L3&amp;M3&amp;O3</f>
        <v>PacekKarolina1988</v>
      </c>
      <c r="L3" s="9" t="str">
        <f>B3</f>
        <v>Pacek</v>
      </c>
      <c r="M3" s="9" t="str">
        <f>C3</f>
        <v>Karolina</v>
      </c>
      <c r="N3" s="9" t="str">
        <f>D3</f>
        <v>INDYWIDUALNIE MAZOWSZE</v>
      </c>
      <c r="O3" s="9">
        <f>E3</f>
        <v>1988</v>
      </c>
      <c r="P3" s="9">
        <v>50</v>
      </c>
      <c r="Q3" s="9"/>
      <c r="R3" s="9"/>
      <c r="S3" s="9"/>
      <c r="T3" s="9"/>
      <c r="U3" s="9"/>
    </row>
    <row r="4" spans="1:21">
      <c r="A4" s="223">
        <v>2</v>
      </c>
      <c r="B4" s="224" t="s">
        <v>3636</v>
      </c>
      <c r="C4" s="224" t="s">
        <v>276</v>
      </c>
      <c r="D4" s="224" t="s">
        <v>3</v>
      </c>
      <c r="E4" s="224">
        <v>1982</v>
      </c>
      <c r="F4" s="225">
        <v>0.36437499999999995</v>
      </c>
      <c r="G4" s="224">
        <v>19</v>
      </c>
      <c r="H4" s="224" t="s">
        <v>3626</v>
      </c>
      <c r="J4" s="14">
        <f>VLOOKUP(K4,id!$A:$C,3,0)</f>
        <v>131</v>
      </c>
      <c r="K4" s="14" t="str">
        <f t="shared" si="0"/>
        <v>KwitowskaAnna1982</v>
      </c>
      <c r="L4" s="9" t="str">
        <f t="shared" ref="L4:O4" si="1">B4</f>
        <v>Kwitowska</v>
      </c>
      <c r="M4" s="9" t="str">
        <f t="shared" si="1"/>
        <v>Anna</v>
      </c>
      <c r="N4" s="9" t="str">
        <f t="shared" si="1"/>
        <v>Mazurskie Tropy</v>
      </c>
      <c r="O4" s="9">
        <f t="shared" si="1"/>
        <v>1982</v>
      </c>
      <c r="P4" s="9">
        <f t="shared" ref="P4" si="2">P3*IF(T4&lt;1,T4,IF(U4&lt;1,U4,IF(S4&lt;1,S4,IF(R4&lt;1,R4,1))))</f>
        <v>43.18181818181818</v>
      </c>
      <c r="Q4" s="9"/>
      <c r="R4" s="9">
        <f>F3/F4</f>
        <v>1.1378883171336005</v>
      </c>
      <c r="S4" s="9">
        <f>G4/G3</f>
        <v>0.86363636363636365</v>
      </c>
      <c r="T4" s="9">
        <v>1</v>
      </c>
      <c r="U4" s="9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"/>
  <sheetViews>
    <sheetView workbookViewId="0"/>
  </sheetViews>
  <sheetFormatPr defaultRowHeight="13.2"/>
  <cols>
    <col min="1" max="1" width="4.109375" bestFit="1" customWidth="1"/>
    <col min="2" max="2" width="13.21875" bestFit="1" customWidth="1"/>
    <col min="3" max="3" width="8.6640625" bestFit="1" customWidth="1"/>
    <col min="4" max="4" width="28" bestFit="1" customWidth="1"/>
    <col min="5" max="5" width="7.44140625" bestFit="1" customWidth="1"/>
    <col min="6" max="6" width="8.109375" bestFit="1" customWidth="1"/>
    <col min="7" max="7" width="3.44140625" bestFit="1" customWidth="1"/>
    <col min="8" max="8" width="9.6640625" bestFit="1" customWidth="1"/>
  </cols>
  <sheetData>
    <row r="1" spans="1:21">
      <c r="A1" s="215"/>
      <c r="B1" s="216"/>
      <c r="C1" s="216"/>
      <c r="D1" s="216"/>
      <c r="E1" s="216"/>
      <c r="F1" s="217"/>
      <c r="G1" s="217"/>
      <c r="H1" s="217"/>
    </row>
    <row r="2" spans="1:21">
      <c r="A2" s="218" t="s">
        <v>3615</v>
      </c>
      <c r="B2" s="219" t="s">
        <v>160</v>
      </c>
      <c r="C2" s="219" t="s">
        <v>161</v>
      </c>
      <c r="D2" s="219" t="s">
        <v>3616</v>
      </c>
      <c r="E2" s="219" t="s">
        <v>3617</v>
      </c>
      <c r="F2" s="218" t="s">
        <v>3618</v>
      </c>
      <c r="G2" s="219" t="s">
        <v>3619</v>
      </c>
      <c r="H2" s="219" t="s">
        <v>3620</v>
      </c>
      <c r="J2" s="14" t="s">
        <v>71</v>
      </c>
      <c r="K2" s="14" t="s">
        <v>72</v>
      </c>
      <c r="L2" s="9" t="s">
        <v>99</v>
      </c>
      <c r="M2" s="9" t="s">
        <v>100</v>
      </c>
      <c r="N2" s="9" t="s">
        <v>75</v>
      </c>
      <c r="O2" s="9" t="s">
        <v>73</v>
      </c>
      <c r="P2" s="9" t="s">
        <v>42</v>
      </c>
      <c r="Q2" s="9"/>
      <c r="R2" s="9" t="s">
        <v>39</v>
      </c>
      <c r="S2" s="9" t="s">
        <v>40</v>
      </c>
      <c r="T2" s="9" t="s">
        <v>31</v>
      </c>
      <c r="U2" s="9" t="s">
        <v>41</v>
      </c>
    </row>
    <row r="3" spans="1:21">
      <c r="A3" s="220">
        <v>1</v>
      </c>
      <c r="B3" s="221" t="s">
        <v>267</v>
      </c>
      <c r="C3" s="221" t="s">
        <v>16</v>
      </c>
      <c r="D3" s="221" t="s">
        <v>1263</v>
      </c>
      <c r="E3" s="221">
        <v>1979</v>
      </c>
      <c r="F3" s="222">
        <v>0.23027777777777778</v>
      </c>
      <c r="G3" s="221">
        <v>22</v>
      </c>
      <c r="H3" s="221"/>
      <c r="J3" s="14">
        <f>VLOOKUP(K3,id!$A:$C,3,0)</f>
        <v>1</v>
      </c>
      <c r="K3" s="14" t="str">
        <f t="shared" ref="K3:K11" si="0">L3&amp;M3&amp;O3</f>
        <v>BrudłoPaweł1979</v>
      </c>
      <c r="L3" s="9" t="str">
        <f>B3</f>
        <v>Brudło</v>
      </c>
      <c r="M3" s="9" t="str">
        <f>C3</f>
        <v>Paweł</v>
      </c>
      <c r="N3" s="9" t="str">
        <f>D3</f>
        <v>Ba-Bi</v>
      </c>
      <c r="O3" s="9">
        <f>E3</f>
        <v>1979</v>
      </c>
      <c r="P3" s="9">
        <v>50</v>
      </c>
      <c r="Q3" s="9"/>
      <c r="R3" s="9"/>
      <c r="S3" s="9"/>
      <c r="T3" s="9"/>
      <c r="U3" s="9"/>
    </row>
    <row r="4" spans="1:21">
      <c r="A4" s="223">
        <v>2</v>
      </c>
      <c r="B4" s="224" t="s">
        <v>80</v>
      </c>
      <c r="C4" s="224" t="s">
        <v>63</v>
      </c>
      <c r="D4" s="224" t="s">
        <v>246</v>
      </c>
      <c r="E4" s="224">
        <v>1986</v>
      </c>
      <c r="F4" s="225">
        <v>0.23027777777777778</v>
      </c>
      <c r="G4" s="224">
        <v>22</v>
      </c>
      <c r="H4" s="224"/>
      <c r="J4" s="14">
        <f>VLOOKUP(K4,id!$A:$C,3,0)</f>
        <v>38</v>
      </c>
      <c r="K4" s="14" t="str">
        <f t="shared" si="0"/>
        <v>MirowskiŁukasz1986</v>
      </c>
      <c r="L4" s="9" t="str">
        <f t="shared" ref="L4:L11" si="1">B4</f>
        <v>Mirowski</v>
      </c>
      <c r="M4" s="9" t="str">
        <f t="shared" ref="M4:M11" si="2">C4</f>
        <v>Łukasz</v>
      </c>
      <c r="N4" s="9" t="str">
        <f t="shared" ref="N4:N11" si="3">D4</f>
        <v>Wrocław</v>
      </c>
      <c r="O4" s="9">
        <f t="shared" ref="O4:O11" si="4">E4</f>
        <v>1986</v>
      </c>
      <c r="P4" s="9">
        <f t="shared" ref="P4" si="5">P3*IF(T4&lt;1,T4,IF(U4&lt;1,U4,IF(S4&lt;1,S4,IF(R4&lt;1,R4,1))))</f>
        <v>50</v>
      </c>
      <c r="Q4" s="9"/>
      <c r="R4" s="9">
        <f>F3/F4</f>
        <v>1</v>
      </c>
      <c r="S4" s="9">
        <f>G4/G3</f>
        <v>1</v>
      </c>
      <c r="T4" s="9">
        <v>1</v>
      </c>
      <c r="U4" s="9">
        <v>1</v>
      </c>
    </row>
    <row r="5" spans="1:21">
      <c r="A5" s="220">
        <v>3</v>
      </c>
      <c r="B5" s="221" t="s">
        <v>302</v>
      </c>
      <c r="C5" s="221" t="s">
        <v>15</v>
      </c>
      <c r="D5" s="221" t="s">
        <v>3621</v>
      </c>
      <c r="E5" s="221">
        <v>1979</v>
      </c>
      <c r="F5" s="222">
        <v>0.25569444444444445</v>
      </c>
      <c r="G5" s="221">
        <v>22</v>
      </c>
      <c r="H5" s="221"/>
      <c r="J5" s="14">
        <f>VLOOKUP(K5,id!$A:$C,3,0)</f>
        <v>132</v>
      </c>
      <c r="K5" s="14" t="str">
        <f t="shared" si="0"/>
        <v>BuciakPiotr1979</v>
      </c>
      <c r="L5" s="9" t="str">
        <f t="shared" si="1"/>
        <v>Buciak</v>
      </c>
      <c r="M5" s="9" t="str">
        <f t="shared" si="2"/>
        <v>Piotr</v>
      </c>
      <c r="N5" s="9" t="str">
        <f t="shared" si="3"/>
        <v>Stowarzyszenie Team 360 stopni</v>
      </c>
      <c r="O5" s="9">
        <f t="shared" si="4"/>
        <v>1979</v>
      </c>
      <c r="P5" s="9">
        <f t="shared" ref="P5:P11" si="6">P4*IF(T5&lt;1,T5,IF(U5&lt;1,U5,IF(S5&lt;1,S5,IF(R5&lt;1,R5,1))))</f>
        <v>45.029875067897876</v>
      </c>
      <c r="Q5" s="9"/>
      <c r="R5" s="9">
        <f t="shared" ref="R5:R11" si="7">F4/F5</f>
        <v>0.90059750135795757</v>
      </c>
      <c r="S5" s="9">
        <f t="shared" ref="S5:S11" si="8">G5/G4</f>
        <v>1</v>
      </c>
      <c r="T5" s="9">
        <v>1</v>
      </c>
      <c r="U5" s="9">
        <v>1</v>
      </c>
    </row>
    <row r="6" spans="1:21">
      <c r="A6" s="223">
        <v>4</v>
      </c>
      <c r="B6" s="224" t="s">
        <v>300</v>
      </c>
      <c r="C6" s="224" t="s">
        <v>83</v>
      </c>
      <c r="D6" s="224" t="s">
        <v>299</v>
      </c>
      <c r="E6" s="224">
        <v>1984</v>
      </c>
      <c r="F6" s="225">
        <v>0.26097222222222222</v>
      </c>
      <c r="G6" s="224">
        <v>22</v>
      </c>
      <c r="H6" s="224"/>
      <c r="J6" s="14">
        <f>VLOOKUP(K6,id!$A:$C,3,0)</f>
        <v>133</v>
      </c>
      <c r="K6" s="14" t="str">
        <f t="shared" si="0"/>
        <v>WojciechowskiAdam1984</v>
      </c>
      <c r="L6" s="9" t="str">
        <f t="shared" si="1"/>
        <v>Wojciechowski</v>
      </c>
      <c r="M6" s="9" t="str">
        <f t="shared" si="2"/>
        <v>Adam</v>
      </c>
      <c r="N6" s="9" t="str">
        <f t="shared" si="3"/>
        <v>Piastów</v>
      </c>
      <c r="O6" s="9">
        <f t="shared" si="4"/>
        <v>1984</v>
      </c>
      <c r="P6" s="9">
        <f t="shared" si="6"/>
        <v>44.119212346993073</v>
      </c>
      <c r="Q6" s="9"/>
      <c r="R6" s="9">
        <f t="shared" si="7"/>
        <v>0.97977647684938796</v>
      </c>
      <c r="S6" s="9">
        <f t="shared" si="8"/>
        <v>1</v>
      </c>
      <c r="T6" s="9">
        <v>1</v>
      </c>
      <c r="U6" s="9">
        <v>1</v>
      </c>
    </row>
    <row r="7" spans="1:21">
      <c r="A7" s="220">
        <v>5</v>
      </c>
      <c r="B7" s="221" t="s">
        <v>1489</v>
      </c>
      <c r="C7" s="221" t="s">
        <v>710</v>
      </c>
      <c r="D7" s="221" t="s">
        <v>3622</v>
      </c>
      <c r="E7" s="221">
        <v>1996</v>
      </c>
      <c r="F7" s="222">
        <v>0.26309027777777777</v>
      </c>
      <c r="G7" s="221">
        <v>22</v>
      </c>
      <c r="H7" s="221"/>
      <c r="J7" s="14">
        <f>VLOOKUP(K7,id!$A:$C,3,0)</f>
        <v>134</v>
      </c>
      <c r="K7" s="14" t="str">
        <f t="shared" si="0"/>
        <v>KielakHubert1996</v>
      </c>
      <c r="L7" s="9" t="str">
        <f t="shared" si="1"/>
        <v>Kielak</v>
      </c>
      <c r="M7" s="9" t="str">
        <f t="shared" si="2"/>
        <v>Hubert</v>
      </c>
      <c r="N7" s="9" t="str">
        <f t="shared" si="3"/>
        <v>UKS Falenica</v>
      </c>
      <c r="O7" s="9">
        <f t="shared" si="4"/>
        <v>1996</v>
      </c>
      <c r="P7" s="9">
        <f t="shared" si="6"/>
        <v>43.764022700277145</v>
      </c>
      <c r="Q7" s="9"/>
      <c r="R7" s="9">
        <f t="shared" si="7"/>
        <v>0.99194932031146887</v>
      </c>
      <c r="S7" s="9">
        <f t="shared" si="8"/>
        <v>1</v>
      </c>
      <c r="T7" s="9">
        <v>1</v>
      </c>
      <c r="U7" s="9">
        <v>1</v>
      </c>
    </row>
    <row r="8" spans="1:21">
      <c r="A8" s="223">
        <v>6</v>
      </c>
      <c r="B8" s="224" t="s">
        <v>437</v>
      </c>
      <c r="C8" s="224" t="s">
        <v>144</v>
      </c>
      <c r="D8" s="224" t="s">
        <v>3621</v>
      </c>
      <c r="E8" s="224">
        <v>1977</v>
      </c>
      <c r="F8" s="225">
        <v>0.26437499999999997</v>
      </c>
      <c r="G8" s="224">
        <v>22</v>
      </c>
      <c r="H8" s="224"/>
      <c r="J8" s="14">
        <f>VLOOKUP(K8,id!$A:$C,3,0)</f>
        <v>135</v>
      </c>
      <c r="K8" s="14" t="str">
        <f t="shared" si="0"/>
        <v>BogumiłDariusz1977</v>
      </c>
      <c r="L8" s="9" t="str">
        <f t="shared" si="1"/>
        <v>Bogumił</v>
      </c>
      <c r="M8" s="9" t="str">
        <f t="shared" si="2"/>
        <v>Dariusz</v>
      </c>
      <c r="N8" s="9" t="str">
        <f t="shared" si="3"/>
        <v>Stowarzyszenie Team 360 stopni</v>
      </c>
      <c r="O8" s="9">
        <f t="shared" si="4"/>
        <v>1977</v>
      </c>
      <c r="P8" s="9">
        <f t="shared" si="6"/>
        <v>43.551352771210922</v>
      </c>
      <c r="Q8" s="9"/>
      <c r="R8" s="9">
        <f t="shared" si="7"/>
        <v>0.99514053060152363</v>
      </c>
      <c r="S8" s="9">
        <f t="shared" si="8"/>
        <v>1</v>
      </c>
      <c r="T8" s="9">
        <v>1</v>
      </c>
      <c r="U8" s="9">
        <v>1</v>
      </c>
    </row>
    <row r="9" spans="1:21">
      <c r="A9" s="220">
        <v>7</v>
      </c>
      <c r="B9" s="221" t="s">
        <v>1489</v>
      </c>
      <c r="C9" s="221" t="s">
        <v>1490</v>
      </c>
      <c r="D9" s="221" t="s">
        <v>3622</v>
      </c>
      <c r="E9" s="221">
        <v>1999</v>
      </c>
      <c r="F9" s="222">
        <v>0.26516203703703706</v>
      </c>
      <c r="G9" s="221">
        <v>22</v>
      </c>
      <c r="H9" s="221"/>
      <c r="J9" s="14">
        <f>VLOOKUP(K9,id!$A:$C,3,0)</f>
        <v>136</v>
      </c>
      <c r="K9" s="14" t="str">
        <f t="shared" si="0"/>
        <v>KielakIgor1999</v>
      </c>
      <c r="L9" s="9" t="str">
        <f t="shared" si="1"/>
        <v>Kielak</v>
      </c>
      <c r="M9" s="9" t="str">
        <f t="shared" si="2"/>
        <v>Igor</v>
      </c>
      <c r="N9" s="9" t="str">
        <f t="shared" si="3"/>
        <v>UKS Falenica</v>
      </c>
      <c r="O9" s="9">
        <f t="shared" si="4"/>
        <v>1999</v>
      </c>
      <c r="P9" s="9">
        <f t="shared" si="6"/>
        <v>43.422086425141849</v>
      </c>
      <c r="Q9" s="9"/>
      <c r="R9" s="9">
        <f t="shared" si="7"/>
        <v>0.99703186381492781</v>
      </c>
      <c r="S9" s="9">
        <f t="shared" si="8"/>
        <v>1</v>
      </c>
      <c r="T9" s="9">
        <v>1</v>
      </c>
      <c r="U9" s="9">
        <v>1</v>
      </c>
    </row>
    <row r="10" spans="1:21">
      <c r="A10" s="223">
        <v>8</v>
      </c>
      <c r="B10" s="224" t="s">
        <v>1489</v>
      </c>
      <c r="C10" s="224" t="s">
        <v>92</v>
      </c>
      <c r="D10" s="224" t="s">
        <v>3622</v>
      </c>
      <c r="E10" s="224">
        <v>1972</v>
      </c>
      <c r="F10" s="225">
        <v>0.27526620370370369</v>
      </c>
      <c r="G10" s="224">
        <v>22</v>
      </c>
      <c r="H10" s="224"/>
      <c r="J10" s="14">
        <f>VLOOKUP(K10,id!$A:$C,3,0)</f>
        <v>137</v>
      </c>
      <c r="K10" s="14" t="str">
        <f t="shared" si="0"/>
        <v>KielakSławomir1972</v>
      </c>
      <c r="L10" s="9" t="str">
        <f t="shared" si="1"/>
        <v>Kielak</v>
      </c>
      <c r="M10" s="9" t="str">
        <f t="shared" si="2"/>
        <v>Sławomir</v>
      </c>
      <c r="N10" s="9" t="str">
        <f t="shared" si="3"/>
        <v>UKS Falenica</v>
      </c>
      <c r="O10" s="9">
        <f t="shared" si="4"/>
        <v>1972</v>
      </c>
      <c r="P10" s="9">
        <f t="shared" si="6"/>
        <v>41.82819661102468</v>
      </c>
      <c r="Q10" s="9"/>
      <c r="R10" s="9">
        <f t="shared" si="7"/>
        <v>0.96329310852289463</v>
      </c>
      <c r="S10" s="9">
        <f t="shared" si="8"/>
        <v>1</v>
      </c>
      <c r="T10" s="9">
        <v>1</v>
      </c>
      <c r="U10" s="9">
        <v>1</v>
      </c>
    </row>
    <row r="11" spans="1:21">
      <c r="A11" s="220">
        <v>9</v>
      </c>
      <c r="B11" s="221" t="s">
        <v>245</v>
      </c>
      <c r="C11" s="221" t="s">
        <v>241</v>
      </c>
      <c r="D11" s="221" t="s">
        <v>236</v>
      </c>
      <c r="E11" s="221">
        <v>1979</v>
      </c>
      <c r="F11" s="222">
        <v>0.2830671296296296</v>
      </c>
      <c r="G11" s="221">
        <v>22</v>
      </c>
      <c r="H11" s="221"/>
      <c r="J11" s="14">
        <f>VLOOKUP(K11,id!$A:$C,3,0)</f>
        <v>8</v>
      </c>
      <c r="K11" s="14" t="str">
        <f t="shared" si="0"/>
        <v>WalentowskiRadosław1979</v>
      </c>
      <c r="L11" s="9" t="str">
        <f t="shared" si="1"/>
        <v>Walentowski</v>
      </c>
      <c r="M11" s="9" t="str">
        <f t="shared" si="2"/>
        <v>Radosław</v>
      </c>
      <c r="N11" s="9" t="str">
        <f t="shared" si="3"/>
        <v>LosMaruderos</v>
      </c>
      <c r="O11" s="9">
        <f t="shared" si="4"/>
        <v>1979</v>
      </c>
      <c r="P11" s="9">
        <f t="shared" si="6"/>
        <v>40.675471235229182</v>
      </c>
      <c r="Q11" s="9"/>
      <c r="R11" s="9">
        <f t="shared" si="7"/>
        <v>0.97244142781207843</v>
      </c>
      <c r="S11" s="9">
        <f t="shared" si="8"/>
        <v>1</v>
      </c>
      <c r="T11" s="9">
        <v>1</v>
      </c>
      <c r="U11" s="9">
        <v>1</v>
      </c>
    </row>
    <row r="12" spans="1:21">
      <c r="A12" s="223">
        <v>10</v>
      </c>
      <c r="B12" s="224" t="s">
        <v>295</v>
      </c>
      <c r="C12" s="224" t="s">
        <v>63</v>
      </c>
      <c r="D12" s="224" t="s">
        <v>3621</v>
      </c>
      <c r="E12" s="224">
        <v>1977</v>
      </c>
      <c r="F12" s="225">
        <v>0.30680555555555555</v>
      </c>
      <c r="G12" s="224">
        <v>22</v>
      </c>
      <c r="H12" s="224"/>
      <c r="J12" s="14">
        <f>VLOOKUP(K12,id!$A:$C,3,0)</f>
        <v>138</v>
      </c>
      <c r="K12" s="14" t="str">
        <f t="shared" ref="K12:K22" si="9">L12&amp;M12&amp;O12</f>
        <v>SenderekŁukasz1977</v>
      </c>
      <c r="L12" s="9" t="str">
        <f t="shared" ref="L12:L22" si="10">B12</f>
        <v>Senderek</v>
      </c>
      <c r="M12" s="9" t="str">
        <f t="shared" ref="M12:M22" si="11">C12</f>
        <v>Łukasz</v>
      </c>
      <c r="N12" s="9" t="str">
        <f t="shared" ref="N12:N22" si="12">D12</f>
        <v>Stowarzyszenie Team 360 stopni</v>
      </c>
      <c r="O12" s="9">
        <f t="shared" ref="O12:O22" si="13">E12</f>
        <v>1977</v>
      </c>
      <c r="P12" s="9">
        <f t="shared" ref="P12:P22" si="14">P11*IF(T12&lt;1,T12,IF(U12&lt;1,U12,IF(S12&lt;1,S12,IF(R12&lt;1,R12,1))))</f>
        <v>37.52829334540516</v>
      </c>
      <c r="Q12" s="9"/>
      <c r="R12" s="9">
        <f t="shared" ref="R12:R22" si="15">F11/F12</f>
        <v>0.92262713143202046</v>
      </c>
      <c r="S12" s="9">
        <f t="shared" ref="S12:S22" si="16">G12/G11</f>
        <v>1</v>
      </c>
      <c r="T12" s="9">
        <v>1</v>
      </c>
      <c r="U12" s="9">
        <v>1</v>
      </c>
    </row>
    <row r="13" spans="1:21">
      <c r="A13" s="220">
        <v>11</v>
      </c>
      <c r="B13" s="221" t="s">
        <v>436</v>
      </c>
      <c r="C13" s="221" t="s">
        <v>279</v>
      </c>
      <c r="D13" s="221" t="s">
        <v>287</v>
      </c>
      <c r="E13" s="221">
        <v>1983</v>
      </c>
      <c r="F13" s="222">
        <v>0.30856481481481485</v>
      </c>
      <c r="G13" s="221">
        <v>22</v>
      </c>
      <c r="H13" s="221"/>
      <c r="J13" s="14">
        <f>VLOOKUP(K13,id!$A:$C,3,0)</f>
        <v>139</v>
      </c>
      <c r="K13" s="14" t="str">
        <f t="shared" si="9"/>
        <v>RuchlickiStanisław1983</v>
      </c>
      <c r="L13" s="9" t="str">
        <f t="shared" si="10"/>
        <v>Ruchlicki</v>
      </c>
      <c r="M13" s="9" t="str">
        <f t="shared" si="11"/>
        <v>Stanisław</v>
      </c>
      <c r="N13" s="9" t="str">
        <f t="shared" si="12"/>
        <v>Białystok</v>
      </c>
      <c r="O13" s="9">
        <f t="shared" si="13"/>
        <v>1983</v>
      </c>
      <c r="P13" s="9">
        <f t="shared" si="14"/>
        <v>37.314328582145528</v>
      </c>
      <c r="Q13" s="9"/>
      <c r="R13" s="9">
        <f t="shared" si="15"/>
        <v>0.99429857464366078</v>
      </c>
      <c r="S13" s="9">
        <f t="shared" si="16"/>
        <v>1</v>
      </c>
      <c r="T13" s="9">
        <v>1</v>
      </c>
      <c r="U13" s="9">
        <v>1</v>
      </c>
    </row>
    <row r="14" spans="1:21">
      <c r="A14" s="223">
        <v>12</v>
      </c>
      <c r="B14" s="224" t="s">
        <v>281</v>
      </c>
      <c r="C14" s="224" t="s">
        <v>282</v>
      </c>
      <c r="D14" s="224" t="s">
        <v>1275</v>
      </c>
      <c r="E14" s="224">
        <v>1979</v>
      </c>
      <c r="F14" s="225">
        <v>0.3150810185185185</v>
      </c>
      <c r="G14" s="224">
        <v>22</v>
      </c>
      <c r="H14" s="224"/>
      <c r="J14" s="14">
        <f>VLOOKUP(K14,id!$A:$C,3,0)</f>
        <v>140</v>
      </c>
      <c r="K14" s="14" t="str">
        <f t="shared" si="9"/>
        <v>KędziorekDamian1979</v>
      </c>
      <c r="L14" s="9" t="str">
        <f t="shared" si="10"/>
        <v>Kędziorek</v>
      </c>
      <c r="M14" s="9" t="str">
        <f t="shared" si="11"/>
        <v>Damian</v>
      </c>
      <c r="N14" s="9" t="str">
        <f t="shared" si="12"/>
        <v>DKE</v>
      </c>
      <c r="O14" s="9">
        <f t="shared" si="13"/>
        <v>1979</v>
      </c>
      <c r="P14" s="9">
        <f t="shared" si="14"/>
        <v>36.5426293942622</v>
      </c>
      <c r="Q14" s="9"/>
      <c r="R14" s="9">
        <f t="shared" si="15"/>
        <v>0.97931895823384651</v>
      </c>
      <c r="S14" s="9">
        <f t="shared" si="16"/>
        <v>1</v>
      </c>
      <c r="T14" s="9">
        <v>1</v>
      </c>
      <c r="U14" s="9">
        <v>1</v>
      </c>
    </row>
    <row r="15" spans="1:21">
      <c r="A15" s="220">
        <v>13</v>
      </c>
      <c r="B15" s="221" t="s">
        <v>1715</v>
      </c>
      <c r="C15" s="221" t="s">
        <v>241</v>
      </c>
      <c r="D15" s="221" t="s">
        <v>3623</v>
      </c>
      <c r="E15" s="221">
        <v>1981</v>
      </c>
      <c r="F15" s="222">
        <v>0.35033564814814816</v>
      </c>
      <c r="G15" s="221">
        <v>22</v>
      </c>
      <c r="H15" s="221"/>
      <c r="J15" s="14">
        <f>VLOOKUP(K15,id!$A:$C,3,0)</f>
        <v>141</v>
      </c>
      <c r="K15" s="14" t="str">
        <f t="shared" si="9"/>
        <v>SiochRadosław1981</v>
      </c>
      <c r="L15" s="9" t="str">
        <f t="shared" si="10"/>
        <v>Sioch</v>
      </c>
      <c r="M15" s="9" t="str">
        <f t="shared" si="11"/>
        <v>Radosław</v>
      </c>
      <c r="N15" s="9" t="str">
        <f t="shared" si="12"/>
        <v>PZU Sport Team</v>
      </c>
      <c r="O15" s="9">
        <f t="shared" si="13"/>
        <v>1981</v>
      </c>
      <c r="P15" s="9">
        <f t="shared" si="14"/>
        <v>32.865307740592677</v>
      </c>
      <c r="Q15" s="9"/>
      <c r="R15" s="9">
        <f t="shared" si="15"/>
        <v>0.89936899137731663</v>
      </c>
      <c r="S15" s="9">
        <f t="shared" si="16"/>
        <v>1</v>
      </c>
      <c r="T15" s="9">
        <v>1</v>
      </c>
      <c r="U15" s="9">
        <v>1</v>
      </c>
    </row>
    <row r="16" spans="1:21">
      <c r="A16" s="223">
        <v>14</v>
      </c>
      <c r="B16" s="224" t="s">
        <v>403</v>
      </c>
      <c r="C16" s="224" t="s">
        <v>19</v>
      </c>
      <c r="D16" s="224" t="s">
        <v>3624</v>
      </c>
      <c r="E16" s="224">
        <v>1985</v>
      </c>
      <c r="F16" s="225">
        <v>0.37736111111111109</v>
      </c>
      <c r="G16" s="224">
        <v>22</v>
      </c>
      <c r="H16" s="224"/>
      <c r="J16" s="14">
        <f>VLOOKUP(K16,id!$A:$C,3,0)</f>
        <v>142</v>
      </c>
      <c r="K16" s="14" t="str">
        <f t="shared" si="9"/>
        <v>MarcinkiewiczGrzegorz1985</v>
      </c>
      <c r="L16" s="9" t="str">
        <f t="shared" si="10"/>
        <v>Marcinkiewicz</v>
      </c>
      <c r="M16" s="9" t="str">
        <f t="shared" si="11"/>
        <v>Grzegorz</v>
      </c>
      <c r="N16" s="9" t="str">
        <f t="shared" si="12"/>
        <v>NASZ BIKE Team</v>
      </c>
      <c r="O16" s="9">
        <f t="shared" si="13"/>
        <v>1985</v>
      </c>
      <c r="P16" s="9">
        <f t="shared" si="14"/>
        <v>30.511593669488398</v>
      </c>
      <c r="Q16" s="9"/>
      <c r="R16" s="9">
        <f t="shared" si="15"/>
        <v>0.92838302048828369</v>
      </c>
      <c r="S16" s="9">
        <f t="shared" si="16"/>
        <v>1</v>
      </c>
      <c r="T16" s="9">
        <v>1</v>
      </c>
      <c r="U16" s="9">
        <v>1</v>
      </c>
    </row>
    <row r="17" spans="1:21">
      <c r="A17" s="220">
        <v>15</v>
      </c>
      <c r="B17" s="221" t="s">
        <v>29</v>
      </c>
      <c r="C17" s="221" t="s">
        <v>26</v>
      </c>
      <c r="D17" s="221" t="s">
        <v>3625</v>
      </c>
      <c r="E17" s="221">
        <v>1965</v>
      </c>
      <c r="F17" s="222">
        <v>0.43584490740740739</v>
      </c>
      <c r="G17" s="221">
        <v>22</v>
      </c>
      <c r="H17" s="221"/>
      <c r="J17" s="14">
        <f>VLOOKUP(K17,id!$A:$C,3,0)</f>
        <v>12</v>
      </c>
      <c r="K17" s="14" t="str">
        <f t="shared" si="9"/>
        <v>SmejdaAndrzej1965</v>
      </c>
      <c r="L17" s="9" t="str">
        <f t="shared" si="10"/>
        <v>Smejda</v>
      </c>
      <c r="M17" s="9" t="str">
        <f t="shared" si="11"/>
        <v>Andrzej</v>
      </c>
      <c r="N17" s="9" t="str">
        <f t="shared" si="12"/>
        <v>SAnFi</v>
      </c>
      <c r="O17" s="9">
        <f t="shared" si="13"/>
        <v>1965</v>
      </c>
      <c r="P17" s="9">
        <f t="shared" si="14"/>
        <v>26.417399155535485</v>
      </c>
      <c r="Q17" s="9"/>
      <c r="R17" s="9">
        <f t="shared" si="15"/>
        <v>0.86581512069469158</v>
      </c>
      <c r="S17" s="9">
        <f t="shared" si="16"/>
        <v>1</v>
      </c>
      <c r="T17" s="9">
        <v>1</v>
      </c>
      <c r="U17" s="9">
        <v>1</v>
      </c>
    </row>
    <row r="18" spans="1:21">
      <c r="A18" s="223">
        <v>16</v>
      </c>
      <c r="B18" s="224" t="s">
        <v>277</v>
      </c>
      <c r="C18" s="224" t="s">
        <v>22</v>
      </c>
      <c r="D18" s="224" t="s">
        <v>3</v>
      </c>
      <c r="E18" s="224">
        <v>1979</v>
      </c>
      <c r="F18" s="225">
        <v>0.36393518518518514</v>
      </c>
      <c r="G18" s="224">
        <v>19</v>
      </c>
      <c r="H18" s="224" t="s">
        <v>3626</v>
      </c>
      <c r="J18" s="14">
        <f>VLOOKUP(K18,id!$A:$C,3,0)</f>
        <v>143</v>
      </c>
      <c r="K18" s="14" t="str">
        <f t="shared" si="9"/>
        <v>MierzwickiKrzysztof1979</v>
      </c>
      <c r="L18" s="9" t="str">
        <f t="shared" si="10"/>
        <v>Mierzwicki</v>
      </c>
      <c r="M18" s="9" t="str">
        <f t="shared" si="11"/>
        <v>Krzysztof</v>
      </c>
      <c r="N18" s="9" t="str">
        <f t="shared" si="12"/>
        <v>Mazurskie Tropy</v>
      </c>
      <c r="O18" s="9">
        <f t="shared" si="13"/>
        <v>1979</v>
      </c>
      <c r="P18" s="9">
        <f t="shared" si="14"/>
        <v>22.815026543417009</v>
      </c>
      <c r="Q18" s="9"/>
      <c r="R18" s="9">
        <f t="shared" si="15"/>
        <v>1.1975893652207099</v>
      </c>
      <c r="S18" s="9">
        <f t="shared" si="16"/>
        <v>0.86363636363636365</v>
      </c>
      <c r="T18" s="9">
        <v>1</v>
      </c>
      <c r="U18" s="9">
        <v>1</v>
      </c>
    </row>
    <row r="19" spans="1:21">
      <c r="A19" s="220">
        <v>17</v>
      </c>
      <c r="B19" s="221" t="s">
        <v>3627</v>
      </c>
      <c r="C19" s="221" t="s">
        <v>1654</v>
      </c>
      <c r="D19" s="221" t="s">
        <v>3628</v>
      </c>
      <c r="E19" s="221">
        <v>1987</v>
      </c>
      <c r="F19" s="222">
        <v>0.21042824074074074</v>
      </c>
      <c r="G19" s="221">
        <v>17</v>
      </c>
      <c r="H19" s="221" t="s">
        <v>3629</v>
      </c>
      <c r="J19" s="14">
        <f>VLOOKUP(K19,id!$A:$C,3,0)</f>
        <v>144</v>
      </c>
      <c r="K19" s="14" t="str">
        <f t="shared" si="9"/>
        <v>KasejaJanek1987</v>
      </c>
      <c r="L19" s="9" t="str">
        <f t="shared" si="10"/>
        <v>Kaseja</v>
      </c>
      <c r="M19" s="9" t="str">
        <f t="shared" si="11"/>
        <v>Janek</v>
      </c>
      <c r="N19" s="9" t="str">
        <f t="shared" si="12"/>
        <v>Niezła Korba | KB ERGO</v>
      </c>
      <c r="O19" s="9">
        <f t="shared" si="13"/>
        <v>1987</v>
      </c>
      <c r="P19" s="9">
        <f t="shared" si="14"/>
        <v>20.413444802004694</v>
      </c>
      <c r="Q19" s="9"/>
      <c r="R19" s="9">
        <f t="shared" si="15"/>
        <v>1.729497827402233</v>
      </c>
      <c r="S19" s="9">
        <f t="shared" si="16"/>
        <v>0.89473684210526316</v>
      </c>
      <c r="T19" s="9">
        <v>1</v>
      </c>
      <c r="U19" s="9">
        <v>1</v>
      </c>
    </row>
    <row r="20" spans="1:21">
      <c r="A20" s="223">
        <v>18</v>
      </c>
      <c r="B20" s="224" t="s">
        <v>3627</v>
      </c>
      <c r="C20" s="224" t="s">
        <v>70</v>
      </c>
      <c r="D20" s="224" t="s">
        <v>3628</v>
      </c>
      <c r="E20" s="224">
        <v>1963</v>
      </c>
      <c r="F20" s="225">
        <v>0.21215277777777777</v>
      </c>
      <c r="G20" s="224">
        <v>17</v>
      </c>
      <c r="H20" s="224" t="s">
        <v>3629</v>
      </c>
      <c r="J20" s="14">
        <f>VLOOKUP(K20,id!$A:$C,3,0)</f>
        <v>145</v>
      </c>
      <c r="K20" s="14" t="str">
        <f t="shared" si="9"/>
        <v>KasejaMaciej1963</v>
      </c>
      <c r="L20" s="9" t="str">
        <f t="shared" si="10"/>
        <v>Kaseja</v>
      </c>
      <c r="M20" s="9" t="str">
        <f t="shared" si="11"/>
        <v>Maciej</v>
      </c>
      <c r="N20" s="9" t="str">
        <f t="shared" si="12"/>
        <v>Niezła Korba | KB ERGO</v>
      </c>
      <c r="O20" s="9">
        <f t="shared" si="13"/>
        <v>1963</v>
      </c>
      <c r="P20" s="9">
        <f t="shared" si="14"/>
        <v>20.247508998649607</v>
      </c>
      <c r="Q20" s="9"/>
      <c r="R20" s="9">
        <f t="shared" si="15"/>
        <v>0.99187124931805781</v>
      </c>
      <c r="S20" s="9">
        <f t="shared" si="16"/>
        <v>1</v>
      </c>
      <c r="T20" s="9">
        <v>1</v>
      </c>
      <c r="U20" s="9">
        <v>1</v>
      </c>
    </row>
    <row r="21" spans="1:21">
      <c r="A21" s="220">
        <v>19</v>
      </c>
      <c r="B21" s="221" t="s">
        <v>3630</v>
      </c>
      <c r="C21" s="221" t="s">
        <v>21</v>
      </c>
      <c r="D21" s="221" t="s">
        <v>3631</v>
      </c>
      <c r="E21" s="221">
        <v>1958</v>
      </c>
      <c r="F21" s="222">
        <v>0.16493055555555555</v>
      </c>
      <c r="G21" s="221">
        <v>12</v>
      </c>
      <c r="H21" s="221" t="s">
        <v>3632</v>
      </c>
      <c r="J21" s="14">
        <f>VLOOKUP(K21,id!$A:$C,3,0)</f>
        <v>146</v>
      </c>
      <c r="K21" s="14" t="str">
        <f t="shared" si="9"/>
        <v>MrózJacek1958</v>
      </c>
      <c r="L21" s="9" t="str">
        <f t="shared" si="10"/>
        <v>Mróz</v>
      </c>
      <c r="M21" s="9" t="str">
        <f t="shared" si="11"/>
        <v>Jacek</v>
      </c>
      <c r="N21" s="9" t="str">
        <f t="shared" si="12"/>
        <v>Stowarzyszenie Team 360</v>
      </c>
      <c r="O21" s="9">
        <f t="shared" si="13"/>
        <v>1958</v>
      </c>
      <c r="P21" s="9">
        <f t="shared" si="14"/>
        <v>14.292359293164429</v>
      </c>
      <c r="Q21" s="9"/>
      <c r="R21" s="9">
        <f t="shared" si="15"/>
        <v>1.2863157894736843</v>
      </c>
      <c r="S21" s="9">
        <f t="shared" si="16"/>
        <v>0.70588235294117652</v>
      </c>
      <c r="T21" s="9">
        <v>1</v>
      </c>
      <c r="U21" s="9">
        <v>1</v>
      </c>
    </row>
    <row r="22" spans="1:21">
      <c r="A22" s="223">
        <v>20</v>
      </c>
      <c r="B22" s="224" t="s">
        <v>3633</v>
      </c>
      <c r="C22" s="224" t="s">
        <v>22</v>
      </c>
      <c r="D22" s="224" t="s">
        <v>3634</v>
      </c>
      <c r="E22" s="224"/>
      <c r="F22" s="225">
        <v>0.16508101851851853</v>
      </c>
      <c r="G22" s="224">
        <v>12</v>
      </c>
      <c r="H22" s="224" t="s">
        <v>3632</v>
      </c>
      <c r="J22" s="14">
        <f>VLOOKUP(K22,id!$A:$C,3,0)</f>
        <v>147</v>
      </c>
      <c r="K22" s="14" t="str">
        <f t="shared" si="9"/>
        <v>JeziorskiKrzysztof0</v>
      </c>
      <c r="L22" s="9" t="str">
        <f t="shared" si="10"/>
        <v>Jeziorski</v>
      </c>
      <c r="M22" s="9" t="str">
        <f t="shared" si="11"/>
        <v>Krzysztof</v>
      </c>
      <c r="N22" s="9" t="str">
        <f t="shared" si="12"/>
        <v>Stara Miłosna</v>
      </c>
      <c r="O22" s="9">
        <f t="shared" si="13"/>
        <v>0</v>
      </c>
      <c r="P22" s="9">
        <f t="shared" si="14"/>
        <v>14.279332533660037</v>
      </c>
      <c r="Q22" s="9"/>
      <c r="R22" s="9">
        <f t="shared" si="15"/>
        <v>0.9990885507957652</v>
      </c>
      <c r="S22" s="9">
        <f t="shared" si="16"/>
        <v>1</v>
      </c>
      <c r="T22" s="9">
        <v>1</v>
      </c>
      <c r="U22" s="9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"/>
  <sheetViews>
    <sheetView workbookViewId="0">
      <selection sqref="A1:I1"/>
    </sheetView>
  </sheetViews>
  <sheetFormatPr defaultRowHeight="14.4"/>
  <cols>
    <col min="1" max="1" width="10.88671875" style="246" customWidth="1"/>
    <col min="2" max="3" width="11.33203125" style="246" bestFit="1" customWidth="1"/>
    <col min="4" max="4" width="6.6640625" style="246" customWidth="1"/>
    <col min="5" max="5" width="11.5546875" style="226" bestFit="1" customWidth="1"/>
    <col min="6" max="6" width="13.6640625" style="226" bestFit="1" customWidth="1"/>
    <col min="7" max="7" width="9.109375" style="247" customWidth="1"/>
    <col min="8" max="8" width="8.33203125" style="246" customWidth="1"/>
    <col min="9" max="9" width="21.5546875" style="226" customWidth="1"/>
    <col min="10" max="10" width="31.6640625" style="226" bestFit="1" customWidth="1"/>
    <col min="11" max="11" width="6.5546875" style="246" bestFit="1" customWidth="1"/>
    <col min="12" max="12" width="5.88671875" style="246" customWidth="1"/>
    <col min="13" max="13" width="5.88671875" style="246" bestFit="1" customWidth="1"/>
    <col min="14" max="14" width="8.109375" style="246" bestFit="1" customWidth="1"/>
    <col min="15" max="15" width="4.44140625" style="246" bestFit="1" customWidth="1"/>
    <col min="16" max="27" width="5.5546875" style="246" bestFit="1" customWidth="1"/>
    <col min="28" max="28" width="8.109375" style="246" bestFit="1" customWidth="1"/>
    <col min="29" max="29" width="10.33203125" style="246" bestFit="1" customWidth="1"/>
    <col min="30" max="41" width="5.5546875" style="246" bestFit="1" customWidth="1"/>
    <col min="42" max="42" width="8.109375" style="246" bestFit="1" customWidth="1"/>
    <col min="43" max="43" width="10.88671875" style="246" bestFit="1" customWidth="1"/>
    <col min="44" max="44" width="12.5546875" style="226" customWidth="1"/>
    <col min="45" max="16384" width="8.88671875" style="226"/>
  </cols>
  <sheetData>
    <row r="1" spans="1:57" ht="46.2">
      <c r="A1" s="641" t="s">
        <v>3654</v>
      </c>
      <c r="B1" s="642"/>
      <c r="C1" s="642"/>
      <c r="D1" s="642"/>
      <c r="E1" s="642"/>
      <c r="F1" s="642"/>
      <c r="G1" s="642"/>
      <c r="H1" s="642"/>
      <c r="I1" s="642"/>
      <c r="J1" s="643" t="s">
        <v>3655</v>
      </c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4"/>
    </row>
    <row r="2" spans="1:57">
      <c r="A2" s="227" t="s">
        <v>3656</v>
      </c>
      <c r="B2" s="227" t="s">
        <v>3657</v>
      </c>
      <c r="C2" s="227" t="s">
        <v>3658</v>
      </c>
      <c r="D2" s="227" t="s">
        <v>3659</v>
      </c>
      <c r="E2" s="228" t="s">
        <v>161</v>
      </c>
      <c r="F2" s="228" t="s">
        <v>160</v>
      </c>
      <c r="G2" s="229" t="s">
        <v>813</v>
      </c>
      <c r="H2" s="227" t="s">
        <v>3660</v>
      </c>
      <c r="I2" s="228" t="s">
        <v>3661</v>
      </c>
      <c r="J2" s="228" t="s">
        <v>3616</v>
      </c>
      <c r="K2" s="227" t="s">
        <v>3513</v>
      </c>
      <c r="L2" s="227" t="s">
        <v>3619</v>
      </c>
      <c r="M2" s="227" t="s">
        <v>30</v>
      </c>
      <c r="N2" s="227" t="s">
        <v>3618</v>
      </c>
      <c r="O2" s="227" t="s">
        <v>3662</v>
      </c>
      <c r="P2" s="227" t="s">
        <v>3408</v>
      </c>
      <c r="Q2" s="227" t="s">
        <v>3406</v>
      </c>
      <c r="R2" s="227" t="s">
        <v>3404</v>
      </c>
      <c r="S2" s="227" t="s">
        <v>3402</v>
      </c>
      <c r="T2" s="227" t="s">
        <v>3400</v>
      </c>
      <c r="U2" s="227" t="s">
        <v>3398</v>
      </c>
      <c r="V2" s="227" t="s">
        <v>3396</v>
      </c>
      <c r="W2" s="227" t="s">
        <v>3394</v>
      </c>
      <c r="X2" s="227" t="s">
        <v>3392</v>
      </c>
      <c r="Y2" s="227" t="s">
        <v>3390</v>
      </c>
      <c r="Z2" s="227" t="s">
        <v>3388</v>
      </c>
      <c r="AA2" s="227" t="s">
        <v>3386</v>
      </c>
      <c r="AB2" s="227" t="s">
        <v>3663</v>
      </c>
      <c r="AC2" s="227" t="s">
        <v>3664</v>
      </c>
      <c r="AD2" s="227" t="s">
        <v>3407</v>
      </c>
      <c r="AE2" s="227" t="s">
        <v>3405</v>
      </c>
      <c r="AF2" s="227" t="s">
        <v>3403</v>
      </c>
      <c r="AG2" s="227" t="s">
        <v>3401</v>
      </c>
      <c r="AH2" s="227" t="s">
        <v>3399</v>
      </c>
      <c r="AI2" s="227" t="s">
        <v>3397</v>
      </c>
      <c r="AJ2" s="227" t="s">
        <v>3395</v>
      </c>
      <c r="AK2" s="227" t="s">
        <v>3393</v>
      </c>
      <c r="AL2" s="227" t="s">
        <v>3391</v>
      </c>
      <c r="AM2" s="227" t="s">
        <v>3389</v>
      </c>
      <c r="AN2" s="227" t="s">
        <v>3387</v>
      </c>
      <c r="AO2" s="227" t="s">
        <v>3385</v>
      </c>
      <c r="AP2" s="227" t="s">
        <v>3382</v>
      </c>
      <c r="AQ2" s="227" t="s">
        <v>3665</v>
      </c>
      <c r="AR2" s="227" t="s">
        <v>3666</v>
      </c>
      <c r="AT2" s="226" t="s">
        <v>71</v>
      </c>
      <c r="AU2" s="226" t="s">
        <v>72</v>
      </c>
      <c r="AV2" s="226" t="s">
        <v>99</v>
      </c>
      <c r="AW2" s="226" t="s">
        <v>100</v>
      </c>
      <c r="AX2" s="226" t="s">
        <v>75</v>
      </c>
      <c r="AY2" s="226" t="s">
        <v>73</v>
      </c>
      <c r="AZ2" s="226" t="s">
        <v>42</v>
      </c>
      <c r="BB2" s="226" t="s">
        <v>39</v>
      </c>
      <c r="BC2" s="226" t="s">
        <v>40</v>
      </c>
      <c r="BD2" s="226" t="s">
        <v>31</v>
      </c>
      <c r="BE2" s="226" t="s">
        <v>41</v>
      </c>
    </row>
    <row r="3" spans="1:57">
      <c r="A3" s="230">
        <v>47</v>
      </c>
      <c r="B3" s="230"/>
      <c r="C3" s="230">
        <v>1</v>
      </c>
      <c r="D3" s="230">
        <v>1038</v>
      </c>
      <c r="E3" s="231" t="s">
        <v>3699</v>
      </c>
      <c r="F3" s="231" t="s">
        <v>3700</v>
      </c>
      <c r="G3" s="232" t="s">
        <v>0</v>
      </c>
      <c r="H3" s="230">
        <v>1976</v>
      </c>
      <c r="I3" s="231" t="s">
        <v>3701</v>
      </c>
      <c r="J3" s="231"/>
      <c r="K3" s="230">
        <v>43</v>
      </c>
      <c r="L3" s="230">
        <v>19</v>
      </c>
      <c r="M3" s="230">
        <v>43</v>
      </c>
      <c r="N3" s="233">
        <v>0.5643055555555555</v>
      </c>
      <c r="O3" s="230">
        <v>0</v>
      </c>
      <c r="P3" s="234">
        <v>0.4694444444444445</v>
      </c>
      <c r="Q3" s="234">
        <v>0.28472222222222221</v>
      </c>
      <c r="R3" s="234">
        <v>0.37916666666666665</v>
      </c>
      <c r="S3" s="234">
        <v>0.52986111111111112</v>
      </c>
      <c r="T3" s="234">
        <v>0.3527777777777778</v>
      </c>
      <c r="U3" s="234">
        <v>0.55902777777777779</v>
      </c>
      <c r="V3" s="234">
        <v>0.50138888888888888</v>
      </c>
      <c r="W3" s="234">
        <v>0.40902777777777777</v>
      </c>
      <c r="X3" s="234">
        <v>0.32916666666666666</v>
      </c>
      <c r="Y3" s="234">
        <v>0.4458333333333333</v>
      </c>
      <c r="Z3" s="234">
        <v>0.30555555555555552</v>
      </c>
      <c r="AA3" s="234"/>
      <c r="AB3" s="233">
        <v>0.57123842592592589</v>
      </c>
      <c r="AC3" s="233">
        <v>0.30040509259259257</v>
      </c>
      <c r="AD3" s="234">
        <v>0.81527777777777777</v>
      </c>
      <c r="AE3" s="234">
        <v>0.59583333333333333</v>
      </c>
      <c r="AF3" s="234">
        <v>0.7319444444444444</v>
      </c>
      <c r="AG3" s="234"/>
      <c r="AH3" s="234">
        <v>0.78472222222222221</v>
      </c>
      <c r="AI3" s="234">
        <v>0.7055555555555556</v>
      </c>
      <c r="AJ3" s="234"/>
      <c r="AK3" s="234">
        <v>0.7597222222222223</v>
      </c>
      <c r="AL3" s="234">
        <v>0.62708333333333333</v>
      </c>
      <c r="AM3" s="234"/>
      <c r="AN3" s="234">
        <v>0.67083333333333339</v>
      </c>
      <c r="AO3" s="234"/>
      <c r="AP3" s="233">
        <v>0.83513888888888888</v>
      </c>
      <c r="AQ3" s="233">
        <v>0.26390046296296293</v>
      </c>
      <c r="AR3" s="231"/>
      <c r="AT3" s="226">
        <f>VLOOKUP(AU3,id!$A:$C,3,0)</f>
        <v>66</v>
      </c>
      <c r="AU3" s="226" t="str">
        <f t="shared" ref="AU3:AU7" si="0">AV3&amp;AW3&amp;AY3</f>
        <v>NOWACKAELŻBIETA1976</v>
      </c>
      <c r="AV3" s="226" t="str">
        <f t="shared" ref="AV3:AV7" si="1">F3</f>
        <v>NOWACKA</v>
      </c>
      <c r="AW3" s="226" t="str">
        <f t="shared" ref="AW3:AW7" si="2">E3</f>
        <v>ELŻBIETA</v>
      </c>
      <c r="AX3" s="226">
        <f t="shared" ref="AX3:AX7" si="3">J3</f>
        <v>0</v>
      </c>
      <c r="AY3" s="226">
        <f t="shared" ref="AY3:AY7" si="4">H3</f>
        <v>1976</v>
      </c>
      <c r="AZ3" s="226">
        <v>100</v>
      </c>
    </row>
    <row r="4" spans="1:57">
      <c r="A4" s="230">
        <v>63</v>
      </c>
      <c r="B4" s="230"/>
      <c r="C4" s="230">
        <v>2</v>
      </c>
      <c r="D4" s="230">
        <v>1017</v>
      </c>
      <c r="E4" s="231" t="s">
        <v>1712</v>
      </c>
      <c r="F4" s="231" t="s">
        <v>1023</v>
      </c>
      <c r="G4" s="232" t="s">
        <v>0</v>
      </c>
      <c r="H4" s="230">
        <v>1972</v>
      </c>
      <c r="I4" s="231" t="s">
        <v>3672</v>
      </c>
      <c r="J4" s="231" t="s">
        <v>369</v>
      </c>
      <c r="K4" s="230">
        <v>39</v>
      </c>
      <c r="L4" s="230">
        <v>17</v>
      </c>
      <c r="M4" s="230">
        <v>39</v>
      </c>
      <c r="N4" s="233">
        <v>0.53334490740740736</v>
      </c>
      <c r="O4" s="230">
        <v>0</v>
      </c>
      <c r="P4" s="234">
        <v>0.3833333333333333</v>
      </c>
      <c r="Q4" s="234">
        <v>0.62708333333333333</v>
      </c>
      <c r="R4" s="234">
        <v>0.48541666666666666</v>
      </c>
      <c r="S4" s="234">
        <v>0.33194444444444443</v>
      </c>
      <c r="T4" s="234">
        <v>0.51111111111111118</v>
      </c>
      <c r="U4" s="234">
        <v>0.28333333333333333</v>
      </c>
      <c r="V4" s="234">
        <v>0.35833333333333334</v>
      </c>
      <c r="W4" s="234">
        <v>0.45694444444444443</v>
      </c>
      <c r="X4" s="234">
        <v>0.54861111111111105</v>
      </c>
      <c r="Y4" s="234">
        <v>0.42083333333333334</v>
      </c>
      <c r="Z4" s="234">
        <v>0.58958333333333335</v>
      </c>
      <c r="AA4" s="234">
        <v>0.30763888888888891</v>
      </c>
      <c r="AB4" s="233">
        <v>0.63826388888888885</v>
      </c>
      <c r="AC4" s="233">
        <v>0.36743055555555554</v>
      </c>
      <c r="AD4" s="234">
        <v>0.73125000000000007</v>
      </c>
      <c r="AE4" s="234">
        <v>0.78680555555555554</v>
      </c>
      <c r="AF4" s="234"/>
      <c r="AG4" s="234">
        <v>0.76388888888888884</v>
      </c>
      <c r="AH4" s="234">
        <v>0.69166666666666676</v>
      </c>
      <c r="AI4" s="234"/>
      <c r="AJ4" s="234"/>
      <c r="AK4" s="234">
        <v>0.66736111111111107</v>
      </c>
      <c r="AL4" s="234"/>
      <c r="AM4" s="234"/>
      <c r="AN4" s="234"/>
      <c r="AO4" s="234"/>
      <c r="AP4" s="233">
        <v>0.80417824074074085</v>
      </c>
      <c r="AQ4" s="233">
        <v>0.16591435185185185</v>
      </c>
      <c r="AR4" s="231"/>
      <c r="AT4" s="226">
        <f>VLOOKUP(AU4,id!$A:$C,3,0)</f>
        <v>148</v>
      </c>
      <c r="AU4" s="226" t="str">
        <f t="shared" si="0"/>
        <v>ZielińskaJadwiga1972</v>
      </c>
      <c r="AV4" s="226" t="str">
        <f t="shared" si="1"/>
        <v>Zielińska</v>
      </c>
      <c r="AW4" s="226" t="str">
        <f t="shared" si="2"/>
        <v>Jadwiga</v>
      </c>
      <c r="AX4" s="226" t="str">
        <f t="shared" si="3"/>
        <v>MTB4FUN</v>
      </c>
      <c r="AY4" s="226">
        <f t="shared" si="4"/>
        <v>1972</v>
      </c>
      <c r="AZ4" s="226">
        <f t="shared" ref="AZ4:AZ8" si="5">AZ3*IF(BD4&lt;1,BD4,IF(BE4&lt;1,BE4,IF(BC4&lt;1,BC4,IF(BB4&lt;1,BB4,1))))</f>
        <v>90.697674418604649</v>
      </c>
      <c r="BB4" s="226">
        <f t="shared" ref="BB4:BB8" si="6">N3/N4</f>
        <v>1.0580499555131182</v>
      </c>
      <c r="BC4" s="226">
        <f t="shared" ref="BC4:BC8" si="7">L4/L3</f>
        <v>0.89473684210526316</v>
      </c>
      <c r="BD4" s="226">
        <f t="shared" ref="BD4:BD8" si="8">K4/K3</f>
        <v>0.90697674418604646</v>
      </c>
      <c r="BE4" s="226">
        <f t="shared" ref="BE4:BE8" si="9">BC4^0.2</f>
        <v>0.97800047132303236</v>
      </c>
    </row>
    <row r="5" spans="1:57">
      <c r="A5" s="235">
        <v>64</v>
      </c>
      <c r="B5" s="235"/>
      <c r="C5" s="235">
        <v>3</v>
      </c>
      <c r="D5" s="235">
        <v>1013</v>
      </c>
      <c r="E5" s="236" t="s">
        <v>370</v>
      </c>
      <c r="F5" s="236" t="s">
        <v>371</v>
      </c>
      <c r="G5" s="237" t="s">
        <v>0</v>
      </c>
      <c r="H5" s="235">
        <v>1973</v>
      </c>
      <c r="I5" s="236" t="s">
        <v>3672</v>
      </c>
      <c r="J5" s="236" t="s">
        <v>369</v>
      </c>
      <c r="K5" s="235">
        <v>39</v>
      </c>
      <c r="L5" s="235">
        <v>17</v>
      </c>
      <c r="M5" s="235">
        <v>39</v>
      </c>
      <c r="N5" s="238">
        <v>0.53342592592592586</v>
      </c>
      <c r="O5" s="235">
        <v>0</v>
      </c>
      <c r="P5" s="239">
        <v>0.3833333333333333</v>
      </c>
      <c r="Q5" s="239">
        <v>0.62708333333333333</v>
      </c>
      <c r="R5" s="239">
        <v>0.48541666666666666</v>
      </c>
      <c r="S5" s="239">
        <v>0.33194444444444443</v>
      </c>
      <c r="T5" s="239">
        <v>0.51041666666666663</v>
      </c>
      <c r="U5" s="239">
        <v>0.28333333333333333</v>
      </c>
      <c r="V5" s="239">
        <v>0.35833333333333334</v>
      </c>
      <c r="W5" s="239">
        <v>0.45694444444444443</v>
      </c>
      <c r="X5" s="239">
        <v>0.54861111111111105</v>
      </c>
      <c r="Y5" s="239">
        <v>0.42083333333333334</v>
      </c>
      <c r="Z5" s="239">
        <v>0.58958333333333335</v>
      </c>
      <c r="AA5" s="239">
        <v>0.30763888888888891</v>
      </c>
      <c r="AB5" s="238">
        <v>0.63814814814814813</v>
      </c>
      <c r="AC5" s="238">
        <v>0.36731481481481482</v>
      </c>
      <c r="AD5" s="239">
        <v>0.73125000000000007</v>
      </c>
      <c r="AE5" s="239">
        <v>0.78680555555555554</v>
      </c>
      <c r="AF5" s="239"/>
      <c r="AG5" s="239">
        <v>0.76388888888888884</v>
      </c>
      <c r="AH5" s="239">
        <v>0.69166666666666676</v>
      </c>
      <c r="AI5" s="239"/>
      <c r="AJ5" s="239"/>
      <c r="AK5" s="239">
        <v>0.66736111111111107</v>
      </c>
      <c r="AL5" s="239"/>
      <c r="AM5" s="239"/>
      <c r="AN5" s="239"/>
      <c r="AO5" s="239"/>
      <c r="AP5" s="238">
        <v>0.80425925925925934</v>
      </c>
      <c r="AQ5" s="238">
        <v>0.16611111111111113</v>
      </c>
      <c r="AR5" s="236"/>
      <c r="AT5" s="226">
        <f>VLOOKUP(AU5,id!$A:$C,3,0)</f>
        <v>149</v>
      </c>
      <c r="AU5" s="226" t="str">
        <f t="shared" si="0"/>
        <v>DunowskaIlona1973</v>
      </c>
      <c r="AV5" s="226" t="str">
        <f t="shared" si="1"/>
        <v>Dunowska</v>
      </c>
      <c r="AW5" s="226" t="str">
        <f t="shared" si="2"/>
        <v>Ilona</v>
      </c>
      <c r="AX5" s="226" t="str">
        <f t="shared" si="3"/>
        <v>MTB4FUN</v>
      </c>
      <c r="AY5" s="226">
        <f t="shared" si="4"/>
        <v>1973</v>
      </c>
      <c r="AZ5" s="226">
        <f t="shared" si="5"/>
        <v>90.683898951651642</v>
      </c>
      <c r="BB5" s="226">
        <f t="shared" si="6"/>
        <v>0.9998481166464156</v>
      </c>
      <c r="BC5" s="226">
        <f t="shared" si="7"/>
        <v>1</v>
      </c>
      <c r="BD5" s="226">
        <f t="shared" si="8"/>
        <v>1</v>
      </c>
      <c r="BE5" s="226">
        <f t="shared" si="9"/>
        <v>1</v>
      </c>
    </row>
    <row r="6" spans="1:57">
      <c r="A6" s="235">
        <v>68</v>
      </c>
      <c r="B6" s="235"/>
      <c r="C6" s="235">
        <v>4</v>
      </c>
      <c r="D6" s="235">
        <v>1055</v>
      </c>
      <c r="E6" s="236" t="s">
        <v>500</v>
      </c>
      <c r="F6" s="236" t="s">
        <v>1018</v>
      </c>
      <c r="G6" s="237" t="s">
        <v>0</v>
      </c>
      <c r="H6" s="235">
        <v>1988</v>
      </c>
      <c r="I6" s="236" t="s">
        <v>3554</v>
      </c>
      <c r="J6" s="236" t="s">
        <v>827</v>
      </c>
      <c r="K6" s="235">
        <v>39</v>
      </c>
      <c r="L6" s="235">
        <v>14</v>
      </c>
      <c r="M6" s="235">
        <v>39</v>
      </c>
      <c r="N6" s="238">
        <v>0.56789351851851855</v>
      </c>
      <c r="O6" s="235">
        <v>0</v>
      </c>
      <c r="P6" s="239"/>
      <c r="Q6" s="239">
        <v>0.29444444444444445</v>
      </c>
      <c r="R6" s="239"/>
      <c r="S6" s="239"/>
      <c r="T6" s="239">
        <v>0.3756944444444445</v>
      </c>
      <c r="U6" s="239">
        <v>0.63263888888888886</v>
      </c>
      <c r="V6" s="239">
        <v>0.50972222222222219</v>
      </c>
      <c r="W6" s="239">
        <v>0.40277777777777773</v>
      </c>
      <c r="X6" s="239">
        <v>0.3527777777777778</v>
      </c>
      <c r="Y6" s="239">
        <v>0.45208333333333334</v>
      </c>
      <c r="Z6" s="239">
        <v>0.32430555555555557</v>
      </c>
      <c r="AA6" s="239">
        <v>0.6</v>
      </c>
      <c r="AB6" s="238">
        <v>0.64608796296296289</v>
      </c>
      <c r="AC6" s="238">
        <v>0.37525462962962958</v>
      </c>
      <c r="AD6" s="239">
        <v>0.8222222222222223</v>
      </c>
      <c r="AE6" s="239"/>
      <c r="AF6" s="239"/>
      <c r="AG6" s="239"/>
      <c r="AH6" s="239">
        <v>0.79652777777777783</v>
      </c>
      <c r="AI6" s="239"/>
      <c r="AJ6" s="239">
        <v>0.72569444444444453</v>
      </c>
      <c r="AK6" s="239">
        <v>0.68611111111111101</v>
      </c>
      <c r="AL6" s="239"/>
      <c r="AM6" s="239">
        <v>0.76527777777777783</v>
      </c>
      <c r="AN6" s="239"/>
      <c r="AO6" s="239"/>
      <c r="AP6" s="238">
        <v>0.83872685185185192</v>
      </c>
      <c r="AQ6" s="238">
        <v>0.19263888888888889</v>
      </c>
      <c r="AR6" s="236"/>
      <c r="AT6" s="226">
        <f>VLOOKUP(AU6,id!$A:$C,3,0)</f>
        <v>150</v>
      </c>
      <c r="AU6" s="226" t="str">
        <f t="shared" si="0"/>
        <v>SzwarackaMałgorzata1988</v>
      </c>
      <c r="AV6" s="226" t="str">
        <f t="shared" si="1"/>
        <v>Szwaracka</v>
      </c>
      <c r="AW6" s="226" t="str">
        <f t="shared" si="2"/>
        <v>Małgorzata</v>
      </c>
      <c r="AX6" s="226" t="str">
        <f t="shared" si="3"/>
        <v>Morenka Team</v>
      </c>
      <c r="AY6" s="226">
        <f t="shared" si="4"/>
        <v>1988</v>
      </c>
      <c r="AZ6" s="226">
        <f t="shared" si="5"/>
        <v>87.230027058909627</v>
      </c>
      <c r="BB6" s="226">
        <f t="shared" si="6"/>
        <v>0.93930624057392065</v>
      </c>
      <c r="BC6" s="226">
        <f t="shared" si="7"/>
        <v>0.82352941176470584</v>
      </c>
      <c r="BD6" s="226">
        <f t="shared" si="8"/>
        <v>1</v>
      </c>
      <c r="BE6" s="226">
        <f t="shared" si="9"/>
        <v>0.96191306359044559</v>
      </c>
    </row>
    <row r="7" spans="1:57" s="240" customFormat="1">
      <c r="A7" s="230">
        <v>73</v>
      </c>
      <c r="B7" s="230"/>
      <c r="C7" s="230">
        <v>5</v>
      </c>
      <c r="D7" s="230">
        <v>1078</v>
      </c>
      <c r="E7" s="231" t="s">
        <v>1017</v>
      </c>
      <c r="F7" s="231" t="s">
        <v>1016</v>
      </c>
      <c r="G7" s="232" t="s">
        <v>0</v>
      </c>
      <c r="H7" s="230">
        <v>1979</v>
      </c>
      <c r="I7" s="231" t="s">
        <v>253</v>
      </c>
      <c r="J7" s="231"/>
      <c r="K7" s="230">
        <v>37</v>
      </c>
      <c r="L7" s="230">
        <v>15</v>
      </c>
      <c r="M7" s="230">
        <v>37</v>
      </c>
      <c r="N7" s="233">
        <v>0.55030092592592594</v>
      </c>
      <c r="O7" s="230">
        <v>0</v>
      </c>
      <c r="P7" s="234">
        <v>0.51527777777777783</v>
      </c>
      <c r="Q7" s="234">
        <v>0.28819444444444448</v>
      </c>
      <c r="R7" s="234">
        <v>0.41736111111111113</v>
      </c>
      <c r="S7" s="234">
        <v>0.58819444444444446</v>
      </c>
      <c r="T7" s="234">
        <v>0.48749999999999999</v>
      </c>
      <c r="U7" s="234">
        <v>0.65138888888888891</v>
      </c>
      <c r="V7" s="234"/>
      <c r="W7" s="234">
        <v>0.46249999999999997</v>
      </c>
      <c r="X7" s="234">
        <v>0.36736111111111108</v>
      </c>
      <c r="Y7" s="234"/>
      <c r="Z7" s="234">
        <v>0.32569444444444445</v>
      </c>
      <c r="AA7" s="234">
        <v>0.62569444444444444</v>
      </c>
      <c r="AB7" s="233">
        <v>0.66666666666666663</v>
      </c>
      <c r="AC7" s="233">
        <v>0.39583333333333331</v>
      </c>
      <c r="AD7" s="234">
        <v>0.80486111111111114</v>
      </c>
      <c r="AE7" s="234"/>
      <c r="AF7" s="234"/>
      <c r="AG7" s="234"/>
      <c r="AH7" s="234">
        <v>0.7680555555555556</v>
      </c>
      <c r="AI7" s="234"/>
      <c r="AJ7" s="234"/>
      <c r="AK7" s="234">
        <v>0.68263888888888891</v>
      </c>
      <c r="AL7" s="234"/>
      <c r="AM7" s="234">
        <v>0.7284722222222223</v>
      </c>
      <c r="AN7" s="234">
        <v>0.57291666666666663</v>
      </c>
      <c r="AO7" s="234"/>
      <c r="AP7" s="233">
        <v>0.8211342592592592</v>
      </c>
      <c r="AQ7" s="233">
        <f>AP7-AB7</f>
        <v>0.15446759259259257</v>
      </c>
      <c r="AR7" s="231"/>
      <c r="AT7" s="226">
        <f>VLOOKUP(AU7,id!$A:$C,3,0)</f>
        <v>151</v>
      </c>
      <c r="AU7" s="226" t="str">
        <f t="shared" si="0"/>
        <v>UrbanIzabela1979</v>
      </c>
      <c r="AV7" s="226" t="str">
        <f t="shared" si="1"/>
        <v>Urban</v>
      </c>
      <c r="AW7" s="226" t="str">
        <f t="shared" si="2"/>
        <v>Izabela</v>
      </c>
      <c r="AX7" s="226">
        <f t="shared" si="3"/>
        <v>0</v>
      </c>
      <c r="AY7" s="226">
        <f t="shared" si="4"/>
        <v>1979</v>
      </c>
      <c r="AZ7" s="226">
        <f t="shared" si="5"/>
        <v>82.756692337939896</v>
      </c>
      <c r="BA7" s="226"/>
      <c r="BB7" s="226">
        <f t="shared" si="6"/>
        <v>1.0319690405081394</v>
      </c>
      <c r="BC7" s="226">
        <f t="shared" si="7"/>
        <v>1.0714285714285714</v>
      </c>
      <c r="BD7" s="226">
        <f t="shared" si="8"/>
        <v>0.94871794871794868</v>
      </c>
      <c r="BE7" s="226">
        <f t="shared" si="9"/>
        <v>1.0138942140146645</v>
      </c>
    </row>
    <row r="8" spans="1:57">
      <c r="A8" s="235">
        <v>82</v>
      </c>
      <c r="B8" s="235"/>
      <c r="C8" s="235">
        <v>6</v>
      </c>
      <c r="D8" s="235">
        <v>1089</v>
      </c>
      <c r="E8" s="236" t="s">
        <v>36</v>
      </c>
      <c r="F8" s="236" t="s">
        <v>86</v>
      </c>
      <c r="G8" s="237" t="s">
        <v>0</v>
      </c>
      <c r="H8" s="235">
        <v>1970</v>
      </c>
      <c r="I8" s="236" t="s">
        <v>3477</v>
      </c>
      <c r="J8" s="236"/>
      <c r="K8" s="235">
        <v>30</v>
      </c>
      <c r="L8" s="235">
        <v>12</v>
      </c>
      <c r="M8" s="235">
        <v>30</v>
      </c>
      <c r="N8" s="238">
        <v>0.49385416666666665</v>
      </c>
      <c r="O8" s="235">
        <v>0</v>
      </c>
      <c r="P8" s="239">
        <v>0.43124999999999997</v>
      </c>
      <c r="Q8" s="239">
        <v>0.71388888888888891</v>
      </c>
      <c r="R8" s="239">
        <v>0.56180555555555556</v>
      </c>
      <c r="S8" s="239">
        <v>0.74305555555555547</v>
      </c>
      <c r="T8" s="239">
        <v>0.59444444444444444</v>
      </c>
      <c r="U8" s="239">
        <v>0.28888888888888892</v>
      </c>
      <c r="V8" s="239">
        <v>0.38958333333333334</v>
      </c>
      <c r="W8" s="239">
        <v>0.5180555555555556</v>
      </c>
      <c r="X8" s="239">
        <v>0.62569444444444444</v>
      </c>
      <c r="Y8" s="239">
        <v>0.46319444444444446</v>
      </c>
      <c r="Z8" s="239">
        <v>0.6694444444444444</v>
      </c>
      <c r="AA8" s="239">
        <v>0.32708333333333334</v>
      </c>
      <c r="AB8" s="238">
        <v>0.76468749999999996</v>
      </c>
      <c r="AC8" s="238">
        <v>0.49385416666666665</v>
      </c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8">
        <v>0.76468749999999996</v>
      </c>
      <c r="AQ8" s="238">
        <v>0.76468749999999996</v>
      </c>
      <c r="AR8" s="236"/>
      <c r="AT8" s="226">
        <f>VLOOKUP(AU8,id!$A:$C,3,0)</f>
        <v>152</v>
      </c>
      <c r="AU8" s="226" t="str">
        <f t="shared" ref="AU8" si="10">AV8&amp;AW8&amp;AY8</f>
        <v>MarcinkowskaMagdalena1970</v>
      </c>
      <c r="AV8" s="226" t="str">
        <f t="shared" ref="AV8" si="11">F8</f>
        <v>Marcinkowska</v>
      </c>
      <c r="AW8" s="226" t="str">
        <f t="shared" ref="AW8" si="12">E8</f>
        <v>Magdalena</v>
      </c>
      <c r="AX8" s="226">
        <f t="shared" ref="AX8" si="13">J8</f>
        <v>0</v>
      </c>
      <c r="AY8" s="226">
        <f t="shared" ref="AY8" si="14">H8</f>
        <v>1970</v>
      </c>
      <c r="AZ8" s="226">
        <f t="shared" si="5"/>
        <v>67.100020814545871</v>
      </c>
      <c r="BB8" s="226">
        <f t="shared" si="6"/>
        <v>1.1142984368042372</v>
      </c>
      <c r="BC8" s="226">
        <f t="shared" si="7"/>
        <v>0.8</v>
      </c>
      <c r="BD8" s="226">
        <f t="shared" si="8"/>
        <v>0.81081081081081086</v>
      </c>
      <c r="BE8" s="226">
        <f t="shared" si="9"/>
        <v>0.956352499790037</v>
      </c>
    </row>
    <row r="9" spans="1:57" ht="15" thickBot="1">
      <c r="A9" s="241" t="s">
        <v>3722</v>
      </c>
      <c r="B9" s="242"/>
      <c r="C9" s="242"/>
      <c r="D9" s="243"/>
      <c r="E9" s="240"/>
      <c r="F9" s="240"/>
      <c r="G9" s="244"/>
      <c r="H9" s="245"/>
      <c r="I9" s="240"/>
      <c r="J9" s="240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0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85"/>
  <sheetViews>
    <sheetView topLeftCell="A13" workbookViewId="0">
      <selection activeCell="F36" sqref="F36"/>
    </sheetView>
  </sheetViews>
  <sheetFormatPr defaultRowHeight="14.4"/>
  <cols>
    <col min="1" max="1" width="10.88671875" style="246" customWidth="1"/>
    <col min="2" max="3" width="11.33203125" style="246" bestFit="1" customWidth="1"/>
    <col min="4" max="4" width="6.6640625" style="246" customWidth="1"/>
    <col min="5" max="5" width="11.5546875" style="226" bestFit="1" customWidth="1"/>
    <col min="6" max="6" width="13.6640625" style="226" bestFit="1" customWidth="1"/>
    <col min="7" max="7" width="9.109375" style="247" customWidth="1"/>
    <col min="8" max="8" width="8.33203125" style="246" customWidth="1"/>
    <col min="9" max="9" width="21.5546875" style="226" customWidth="1"/>
    <col min="10" max="10" width="31.6640625" style="226" bestFit="1" customWidth="1"/>
    <col min="11" max="11" width="6.5546875" style="246" bestFit="1" customWidth="1"/>
    <col min="12" max="12" width="5.88671875" style="246" customWidth="1"/>
    <col min="13" max="13" width="5.88671875" style="246" bestFit="1" customWidth="1"/>
    <col min="14" max="14" width="8.109375" style="246" bestFit="1" customWidth="1"/>
    <col min="15" max="15" width="4.44140625" style="246" bestFit="1" customWidth="1"/>
    <col min="16" max="27" width="5.5546875" style="246" bestFit="1" customWidth="1"/>
    <col min="28" max="28" width="8.109375" style="246" bestFit="1" customWidth="1"/>
    <col min="29" max="29" width="10.33203125" style="246" bestFit="1" customWidth="1"/>
    <col min="30" max="41" width="5.5546875" style="246" bestFit="1" customWidth="1"/>
    <col min="42" max="42" width="8.109375" style="246" bestFit="1" customWidth="1"/>
    <col min="43" max="43" width="10.88671875" style="246" bestFit="1" customWidth="1"/>
    <col min="44" max="44" width="12.5546875" style="226" customWidth="1"/>
    <col min="45" max="16384" width="8.88671875" style="226"/>
  </cols>
  <sheetData>
    <row r="1" spans="1:57" ht="46.2">
      <c r="A1" s="641" t="s">
        <v>3654</v>
      </c>
      <c r="B1" s="642"/>
      <c r="C1" s="642"/>
      <c r="D1" s="642"/>
      <c r="E1" s="642"/>
      <c r="F1" s="642"/>
      <c r="G1" s="642"/>
      <c r="H1" s="642"/>
      <c r="I1" s="642"/>
      <c r="J1" s="643" t="s">
        <v>3655</v>
      </c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4"/>
    </row>
    <row r="2" spans="1:57">
      <c r="A2" s="227" t="s">
        <v>3656</v>
      </c>
      <c r="B2" s="227" t="s">
        <v>3657</v>
      </c>
      <c r="C2" s="227" t="s">
        <v>3658</v>
      </c>
      <c r="D2" s="227" t="s">
        <v>3659</v>
      </c>
      <c r="E2" s="228" t="s">
        <v>161</v>
      </c>
      <c r="F2" s="228" t="s">
        <v>160</v>
      </c>
      <c r="G2" s="229" t="s">
        <v>813</v>
      </c>
      <c r="H2" s="227" t="s">
        <v>3660</v>
      </c>
      <c r="I2" s="228" t="s">
        <v>3661</v>
      </c>
      <c r="J2" s="228" t="s">
        <v>3616</v>
      </c>
      <c r="K2" s="227" t="s">
        <v>3513</v>
      </c>
      <c r="L2" s="227" t="s">
        <v>3619</v>
      </c>
      <c r="M2" s="227" t="s">
        <v>30</v>
      </c>
      <c r="N2" s="227" t="s">
        <v>3618</v>
      </c>
      <c r="O2" s="227" t="s">
        <v>3662</v>
      </c>
      <c r="P2" s="227" t="s">
        <v>3408</v>
      </c>
      <c r="Q2" s="227" t="s">
        <v>3406</v>
      </c>
      <c r="R2" s="227" t="s">
        <v>3404</v>
      </c>
      <c r="S2" s="227" t="s">
        <v>3402</v>
      </c>
      <c r="T2" s="227" t="s">
        <v>3400</v>
      </c>
      <c r="U2" s="227" t="s">
        <v>3398</v>
      </c>
      <c r="V2" s="227" t="s">
        <v>3396</v>
      </c>
      <c r="W2" s="227" t="s">
        <v>3394</v>
      </c>
      <c r="X2" s="227" t="s">
        <v>3392</v>
      </c>
      <c r="Y2" s="227" t="s">
        <v>3390</v>
      </c>
      <c r="Z2" s="227" t="s">
        <v>3388</v>
      </c>
      <c r="AA2" s="227" t="s">
        <v>3386</v>
      </c>
      <c r="AB2" s="227" t="s">
        <v>3663</v>
      </c>
      <c r="AC2" s="227" t="s">
        <v>3664</v>
      </c>
      <c r="AD2" s="227" t="s">
        <v>3407</v>
      </c>
      <c r="AE2" s="227" t="s">
        <v>3405</v>
      </c>
      <c r="AF2" s="227" t="s">
        <v>3403</v>
      </c>
      <c r="AG2" s="227" t="s">
        <v>3401</v>
      </c>
      <c r="AH2" s="227" t="s">
        <v>3399</v>
      </c>
      <c r="AI2" s="227" t="s">
        <v>3397</v>
      </c>
      <c r="AJ2" s="227" t="s">
        <v>3395</v>
      </c>
      <c r="AK2" s="227" t="s">
        <v>3393</v>
      </c>
      <c r="AL2" s="227" t="s">
        <v>3391</v>
      </c>
      <c r="AM2" s="227" t="s">
        <v>3389</v>
      </c>
      <c r="AN2" s="227" t="s">
        <v>3387</v>
      </c>
      <c r="AO2" s="227" t="s">
        <v>3385</v>
      </c>
      <c r="AP2" s="227" t="s">
        <v>3382</v>
      </c>
      <c r="AQ2" s="227" t="s">
        <v>3665</v>
      </c>
      <c r="AR2" s="227" t="s">
        <v>3666</v>
      </c>
      <c r="AT2" s="226" t="s">
        <v>71</v>
      </c>
      <c r="AU2" s="226" t="s">
        <v>72</v>
      </c>
      <c r="AV2" s="226" t="s">
        <v>99</v>
      </c>
      <c r="AW2" s="226" t="s">
        <v>100</v>
      </c>
      <c r="AX2" s="226" t="s">
        <v>75</v>
      </c>
      <c r="AY2" s="226" t="s">
        <v>73</v>
      </c>
      <c r="AZ2" s="226" t="s">
        <v>42</v>
      </c>
      <c r="BB2" s="226" t="s">
        <v>39</v>
      </c>
      <c r="BC2" s="226" t="s">
        <v>40</v>
      </c>
      <c r="BD2" s="226" t="s">
        <v>31</v>
      </c>
      <c r="BE2" s="226" t="s">
        <v>41</v>
      </c>
    </row>
    <row r="3" spans="1:57">
      <c r="A3" s="230">
        <v>1</v>
      </c>
      <c r="B3" s="230">
        <v>1</v>
      </c>
      <c r="C3" s="230"/>
      <c r="D3" s="230">
        <v>1057</v>
      </c>
      <c r="E3" s="231" t="s">
        <v>16</v>
      </c>
      <c r="F3" s="231" t="s">
        <v>267</v>
      </c>
      <c r="G3" s="232" t="s">
        <v>32</v>
      </c>
      <c r="H3" s="230">
        <v>1979</v>
      </c>
      <c r="I3" s="231" t="s">
        <v>253</v>
      </c>
      <c r="J3" s="231" t="s">
        <v>1263</v>
      </c>
      <c r="K3" s="230">
        <v>60</v>
      </c>
      <c r="L3" s="230">
        <v>24</v>
      </c>
      <c r="M3" s="230">
        <v>60</v>
      </c>
      <c r="N3" s="233">
        <v>0.46929398148148144</v>
      </c>
      <c r="O3" s="230">
        <v>0</v>
      </c>
      <c r="P3" s="234">
        <v>0.3743055555555555</v>
      </c>
      <c r="Q3" s="234">
        <v>0.47638888888888892</v>
      </c>
      <c r="R3" s="234">
        <v>0.41388888888888892</v>
      </c>
      <c r="S3" s="234">
        <v>0.32083333333333336</v>
      </c>
      <c r="T3" s="234">
        <v>0.38611111111111113</v>
      </c>
      <c r="U3" s="234">
        <v>0.27986111111111112</v>
      </c>
      <c r="V3" s="234">
        <v>0.33958333333333335</v>
      </c>
      <c r="W3" s="234">
        <v>0.39930555555555558</v>
      </c>
      <c r="X3" s="234">
        <v>0.43402777777777773</v>
      </c>
      <c r="Y3" s="234">
        <v>0.3611111111111111</v>
      </c>
      <c r="Z3" s="234">
        <v>0.4548611111111111</v>
      </c>
      <c r="AA3" s="234">
        <v>0.30277777777777776</v>
      </c>
      <c r="AB3" s="233">
        <v>0.4848958333333333</v>
      </c>
      <c r="AC3" s="233">
        <v>0.21406250000000002</v>
      </c>
      <c r="AD3" s="234">
        <v>0.63888888888888895</v>
      </c>
      <c r="AE3" s="234">
        <v>0.56944444444444442</v>
      </c>
      <c r="AF3" s="234">
        <v>0.50694444444444442</v>
      </c>
      <c r="AG3" s="234">
        <v>0.62638888888888888</v>
      </c>
      <c r="AH3" s="234">
        <v>0.65625</v>
      </c>
      <c r="AI3" s="234">
        <v>0.52708333333333335</v>
      </c>
      <c r="AJ3" s="234">
        <v>0.7006944444444444</v>
      </c>
      <c r="AK3" s="234">
        <v>0.7284722222222223</v>
      </c>
      <c r="AL3" s="234">
        <v>0.59097222222222223</v>
      </c>
      <c r="AM3" s="234">
        <v>0.67638888888888893</v>
      </c>
      <c r="AN3" s="234">
        <v>0.55277777777777781</v>
      </c>
      <c r="AO3" s="234">
        <v>0.61041666666666672</v>
      </c>
      <c r="AP3" s="233">
        <v>0.74012731481481486</v>
      </c>
      <c r="AQ3" s="233">
        <v>0.2552314814814815</v>
      </c>
      <c r="AR3" s="231" t="s">
        <v>3667</v>
      </c>
      <c r="AT3" s="226">
        <f>VLOOKUP(AU3,id!$A:$C,3,0)</f>
        <v>1</v>
      </c>
      <c r="AU3" s="226" t="str">
        <f t="shared" ref="AU3:AU63" si="0">AV3&amp;AW3&amp;AY3</f>
        <v>BrudłoPaweł1979</v>
      </c>
      <c r="AV3" s="226" t="str">
        <f>F3</f>
        <v>Brudło</v>
      </c>
      <c r="AW3" s="226" t="str">
        <f>E3</f>
        <v>Paweł</v>
      </c>
      <c r="AX3" s="226" t="str">
        <f>J3</f>
        <v>Ba-Bi</v>
      </c>
      <c r="AY3" s="226">
        <f>H3</f>
        <v>1979</v>
      </c>
      <c r="AZ3" s="226">
        <v>100</v>
      </c>
    </row>
    <row r="4" spans="1:57">
      <c r="A4" s="235">
        <v>2</v>
      </c>
      <c r="B4" s="235">
        <v>2</v>
      </c>
      <c r="C4" s="235"/>
      <c r="D4" s="235">
        <v>1088</v>
      </c>
      <c r="E4" s="236" t="s">
        <v>77</v>
      </c>
      <c r="F4" s="236" t="s">
        <v>78</v>
      </c>
      <c r="G4" s="237" t="s">
        <v>32</v>
      </c>
      <c r="H4" s="235">
        <v>1992</v>
      </c>
      <c r="I4" s="236" t="s">
        <v>246</v>
      </c>
      <c r="J4" s="236" t="s">
        <v>162</v>
      </c>
      <c r="K4" s="235">
        <v>60</v>
      </c>
      <c r="L4" s="235">
        <v>24</v>
      </c>
      <c r="M4" s="235">
        <v>60</v>
      </c>
      <c r="N4" s="238">
        <v>0.48709490740740741</v>
      </c>
      <c r="O4" s="235">
        <v>0</v>
      </c>
      <c r="P4" s="239">
        <v>0.36249999999999999</v>
      </c>
      <c r="Q4" s="239">
        <v>0.50208333333333333</v>
      </c>
      <c r="R4" s="239">
        <v>0.4236111111111111</v>
      </c>
      <c r="S4" s="239">
        <v>0.32083333333333336</v>
      </c>
      <c r="T4" s="239">
        <v>0.44236111111111115</v>
      </c>
      <c r="U4" s="239">
        <v>0.27986111111111112</v>
      </c>
      <c r="V4" s="239">
        <v>0.3430555555555555</v>
      </c>
      <c r="W4" s="239">
        <v>0.4069444444444445</v>
      </c>
      <c r="X4" s="239">
        <v>0.45902777777777781</v>
      </c>
      <c r="Y4" s="239">
        <v>0.38125000000000003</v>
      </c>
      <c r="Z4" s="239">
        <v>0.48194444444444445</v>
      </c>
      <c r="AA4" s="239">
        <v>0.30277777777777776</v>
      </c>
      <c r="AB4" s="238">
        <v>0.51010416666666669</v>
      </c>
      <c r="AC4" s="238">
        <v>0.23927083333333332</v>
      </c>
      <c r="AD4" s="239">
        <v>0.65763888888888888</v>
      </c>
      <c r="AE4" s="239">
        <v>0.58750000000000002</v>
      </c>
      <c r="AF4" s="239">
        <v>0.53194444444444444</v>
      </c>
      <c r="AG4" s="239">
        <v>0.64444444444444449</v>
      </c>
      <c r="AH4" s="239">
        <v>0.67222222222222217</v>
      </c>
      <c r="AI4" s="239">
        <v>0.54999999999999993</v>
      </c>
      <c r="AJ4" s="239">
        <v>0.71805555555555556</v>
      </c>
      <c r="AK4" s="239">
        <v>0.74583333333333324</v>
      </c>
      <c r="AL4" s="239">
        <v>0.6069444444444444</v>
      </c>
      <c r="AM4" s="239">
        <v>0.69166666666666676</v>
      </c>
      <c r="AN4" s="239">
        <v>0.57222222222222219</v>
      </c>
      <c r="AO4" s="239">
        <v>0.62777777777777777</v>
      </c>
      <c r="AP4" s="238">
        <v>0.75792824074074072</v>
      </c>
      <c r="AQ4" s="238">
        <v>0.24782407407407406</v>
      </c>
      <c r="AR4" s="236" t="s">
        <v>3667</v>
      </c>
      <c r="AT4" s="226">
        <f>VLOOKUP(AU4,id!$A:$C,3,0)</f>
        <v>6</v>
      </c>
      <c r="AU4" s="226" t="str">
        <f t="shared" si="0"/>
        <v>JakubekKrystian1992</v>
      </c>
      <c r="AV4" s="226" t="str">
        <f t="shared" ref="AV4:AV64" si="1">F4</f>
        <v>Jakubek</v>
      </c>
      <c r="AW4" s="226" t="str">
        <f t="shared" ref="AW4:AW64" si="2">E4</f>
        <v>Krystian</v>
      </c>
      <c r="AX4" s="226" t="str">
        <f t="shared" ref="AX4:AX64" si="3">J4</f>
        <v>Mitutoyo AZS Wratislavia</v>
      </c>
      <c r="AY4" s="226">
        <f t="shared" ref="AY4:AY64" si="4">H4</f>
        <v>1992</v>
      </c>
      <c r="AZ4" s="226">
        <f t="shared" ref="AZ4:AZ67" si="5">AZ3*IF(BD4&lt;1,BD4,IF(BE4&lt;1,BE4,IF(BC4&lt;1,BC4,IF(BB4&lt;1,BB4,1))))</f>
        <v>96.345491267672557</v>
      </c>
      <c r="BB4" s="226">
        <f>N3/N4</f>
        <v>0.96345491267672556</v>
      </c>
      <c r="BC4" s="226">
        <f>L4/L3</f>
        <v>1</v>
      </c>
      <c r="BD4" s="226">
        <f>K4/K3</f>
        <v>1</v>
      </c>
      <c r="BE4" s="226">
        <f>BC4^0.2</f>
        <v>1</v>
      </c>
    </row>
    <row r="5" spans="1:57">
      <c r="A5" s="230">
        <v>3</v>
      </c>
      <c r="B5" s="230">
        <v>3</v>
      </c>
      <c r="C5" s="230"/>
      <c r="D5" s="230">
        <v>1081</v>
      </c>
      <c r="E5" s="231" t="s">
        <v>34</v>
      </c>
      <c r="F5" s="231" t="s">
        <v>165</v>
      </c>
      <c r="G5" s="232" t="s">
        <v>32</v>
      </c>
      <c r="H5" s="230">
        <v>1968</v>
      </c>
      <c r="I5" s="231" t="s">
        <v>3554</v>
      </c>
      <c r="J5" s="231" t="s">
        <v>391</v>
      </c>
      <c r="K5" s="230">
        <v>60</v>
      </c>
      <c r="L5" s="230">
        <v>24</v>
      </c>
      <c r="M5" s="230">
        <v>60</v>
      </c>
      <c r="N5" s="233">
        <v>0.48821759259259262</v>
      </c>
      <c r="O5" s="230">
        <v>0</v>
      </c>
      <c r="P5" s="234">
        <v>0.41250000000000003</v>
      </c>
      <c r="Q5" s="234">
        <v>0.27986111111111112</v>
      </c>
      <c r="R5" s="234">
        <v>0.3430555555555555</v>
      </c>
      <c r="S5" s="234">
        <v>0.42986111111111108</v>
      </c>
      <c r="T5" s="234">
        <v>0.32569444444444445</v>
      </c>
      <c r="U5" s="234">
        <v>0.50208333333333333</v>
      </c>
      <c r="V5" s="234">
        <v>0.44930555555555557</v>
      </c>
      <c r="W5" s="234">
        <v>0.3611111111111111</v>
      </c>
      <c r="X5" s="234">
        <v>0.31180555555555556</v>
      </c>
      <c r="Y5" s="234">
        <v>0.39583333333333331</v>
      </c>
      <c r="Z5" s="234">
        <v>0.2951388888888889</v>
      </c>
      <c r="AA5" s="234">
        <v>0.48125000000000001</v>
      </c>
      <c r="AB5" s="233">
        <v>0.51146990740740739</v>
      </c>
      <c r="AC5" s="233">
        <v>0.24063657407407404</v>
      </c>
      <c r="AD5" s="234">
        <v>0.65694444444444444</v>
      </c>
      <c r="AE5" s="234">
        <v>0.58750000000000002</v>
      </c>
      <c r="AF5" s="234">
        <v>0.53194444444444444</v>
      </c>
      <c r="AG5" s="234">
        <v>0.64444444444444449</v>
      </c>
      <c r="AH5" s="234">
        <v>0.67083333333333339</v>
      </c>
      <c r="AI5" s="234">
        <v>0.54999999999999993</v>
      </c>
      <c r="AJ5" s="234">
        <v>0.71805555555555556</v>
      </c>
      <c r="AK5" s="234">
        <v>0.74722222222222223</v>
      </c>
      <c r="AL5" s="234">
        <v>0.6069444444444444</v>
      </c>
      <c r="AM5" s="234">
        <v>0.69305555555555554</v>
      </c>
      <c r="AN5" s="234">
        <v>0.57222222222222219</v>
      </c>
      <c r="AO5" s="234">
        <v>0.62847222222222221</v>
      </c>
      <c r="AP5" s="233">
        <v>0.75905092592592593</v>
      </c>
      <c r="AQ5" s="233">
        <v>0.24758101851851852</v>
      </c>
      <c r="AR5" s="231" t="s">
        <v>3667</v>
      </c>
      <c r="AT5" s="226">
        <f>VLOOKUP(AU5,id!$A:$C,3,0)</f>
        <v>40</v>
      </c>
      <c r="AU5" s="226" t="str">
        <f t="shared" si="0"/>
        <v>PachulskiMarek1968</v>
      </c>
      <c r="AV5" s="226" t="str">
        <f t="shared" si="1"/>
        <v>Pachulski</v>
      </c>
      <c r="AW5" s="226" t="str">
        <f t="shared" si="2"/>
        <v>Marek</v>
      </c>
      <c r="AX5" s="226" t="str">
        <f t="shared" si="3"/>
        <v>GREY WOLF</v>
      </c>
      <c r="AY5" s="226">
        <f t="shared" si="4"/>
        <v>1968</v>
      </c>
      <c r="AZ5" s="226">
        <f t="shared" si="5"/>
        <v>96.123939120952059</v>
      </c>
      <c r="BB5" s="226">
        <f t="shared" ref="BB5:BB48" si="6">N4/N5</f>
        <v>0.99770044094637522</v>
      </c>
      <c r="BC5" s="226">
        <f t="shared" ref="BC5:BC48" si="7">L5/L4</f>
        <v>1</v>
      </c>
      <c r="BD5" s="226">
        <f t="shared" ref="BD5:BD48" si="8">K5/K4</f>
        <v>1</v>
      </c>
      <c r="BE5" s="226">
        <f t="shared" ref="BE5:BE48" si="9">BC5^0.2</f>
        <v>1</v>
      </c>
    </row>
    <row r="6" spans="1:57">
      <c r="A6" s="235">
        <v>4</v>
      </c>
      <c r="B6" s="235">
        <v>4</v>
      </c>
      <c r="C6" s="235"/>
      <c r="D6" s="235">
        <v>1098</v>
      </c>
      <c r="E6" s="236" t="s">
        <v>90</v>
      </c>
      <c r="F6" s="236" t="s">
        <v>438</v>
      </c>
      <c r="G6" s="237" t="s">
        <v>32</v>
      </c>
      <c r="H6" s="235">
        <v>1958</v>
      </c>
      <c r="I6" s="236" t="s">
        <v>3668</v>
      </c>
      <c r="J6" s="236" t="s">
        <v>391</v>
      </c>
      <c r="K6" s="235">
        <v>60</v>
      </c>
      <c r="L6" s="235">
        <v>24</v>
      </c>
      <c r="M6" s="235">
        <v>60</v>
      </c>
      <c r="N6" s="238">
        <v>0.48952546296296301</v>
      </c>
      <c r="O6" s="235">
        <v>0</v>
      </c>
      <c r="P6" s="239">
        <v>0.41250000000000003</v>
      </c>
      <c r="Q6" s="239">
        <v>0.27986111111111112</v>
      </c>
      <c r="R6" s="239">
        <v>0.3430555555555555</v>
      </c>
      <c r="S6" s="239">
        <v>0.42986111111111108</v>
      </c>
      <c r="T6" s="239">
        <v>0.32569444444444445</v>
      </c>
      <c r="U6" s="239">
        <v>0.50208333333333333</v>
      </c>
      <c r="V6" s="239">
        <v>0.44930555555555557</v>
      </c>
      <c r="W6" s="239">
        <v>0.3611111111111111</v>
      </c>
      <c r="X6" s="239">
        <v>0.31180555555555556</v>
      </c>
      <c r="Y6" s="239">
        <v>0.39583333333333331</v>
      </c>
      <c r="Z6" s="239">
        <v>0.2951388888888889</v>
      </c>
      <c r="AA6" s="239">
        <v>0.48125000000000001</v>
      </c>
      <c r="AB6" s="238">
        <v>0.51137731481481474</v>
      </c>
      <c r="AC6" s="238">
        <v>0.24054398148148148</v>
      </c>
      <c r="AD6" s="239">
        <v>0.65694444444444444</v>
      </c>
      <c r="AE6" s="239">
        <v>0.58750000000000002</v>
      </c>
      <c r="AF6" s="239">
        <v>0.53194444444444444</v>
      </c>
      <c r="AG6" s="239">
        <v>0.64444444444444449</v>
      </c>
      <c r="AH6" s="239">
        <v>0.67083333333333339</v>
      </c>
      <c r="AI6" s="239">
        <v>0.54999999999999993</v>
      </c>
      <c r="AJ6" s="239">
        <v>0.71805555555555556</v>
      </c>
      <c r="AK6" s="239">
        <v>0.74722222222222223</v>
      </c>
      <c r="AL6" s="239">
        <v>0.6069444444444444</v>
      </c>
      <c r="AM6" s="239">
        <v>0.69305555555555554</v>
      </c>
      <c r="AN6" s="239">
        <v>0.57222222222222219</v>
      </c>
      <c r="AO6" s="239">
        <v>0.62847222222222221</v>
      </c>
      <c r="AP6" s="238">
        <v>0.76035879629629621</v>
      </c>
      <c r="AQ6" s="238">
        <v>0.24898148148148147</v>
      </c>
      <c r="AR6" s="236" t="s">
        <v>3667</v>
      </c>
      <c r="AT6" s="226">
        <f>VLOOKUP(AU6,id!$A:$C,3,0)</f>
        <v>171</v>
      </c>
      <c r="AU6" s="226" t="str">
        <f t="shared" si="0"/>
        <v>WardaJarosław1958</v>
      </c>
      <c r="AV6" s="226" t="str">
        <f t="shared" si="1"/>
        <v>Warda</v>
      </c>
      <c r="AW6" s="226" t="str">
        <f t="shared" si="2"/>
        <v>Jarosław</v>
      </c>
      <c r="AX6" s="226" t="str">
        <f t="shared" si="3"/>
        <v>GREY WOLF</v>
      </c>
      <c r="AY6" s="226">
        <f t="shared" si="4"/>
        <v>1958</v>
      </c>
      <c r="AZ6" s="226">
        <f t="shared" si="5"/>
        <v>95.867123773495678</v>
      </c>
      <c r="BB6" s="226">
        <f t="shared" si="6"/>
        <v>0.99732828939590967</v>
      </c>
      <c r="BC6" s="226">
        <f t="shared" si="7"/>
        <v>1</v>
      </c>
      <c r="BD6" s="226">
        <f t="shared" si="8"/>
        <v>1</v>
      </c>
      <c r="BE6" s="226">
        <f t="shared" si="9"/>
        <v>1</v>
      </c>
    </row>
    <row r="7" spans="1:57">
      <c r="A7" s="230">
        <v>5</v>
      </c>
      <c r="B7" s="230">
        <v>5</v>
      </c>
      <c r="C7" s="230"/>
      <c r="D7" s="230">
        <v>1048</v>
      </c>
      <c r="E7" s="231" t="s">
        <v>25</v>
      </c>
      <c r="F7" s="231" t="s">
        <v>165</v>
      </c>
      <c r="G7" s="232" t="s">
        <v>32</v>
      </c>
      <c r="H7" s="230">
        <v>1967</v>
      </c>
      <c r="I7" s="231" t="s">
        <v>3669</v>
      </c>
      <c r="J7" s="231"/>
      <c r="K7" s="230">
        <v>60</v>
      </c>
      <c r="L7" s="230">
        <v>24</v>
      </c>
      <c r="M7" s="230">
        <v>60</v>
      </c>
      <c r="N7" s="233">
        <v>0.49788194444444445</v>
      </c>
      <c r="O7" s="230">
        <v>0</v>
      </c>
      <c r="P7" s="234">
        <v>0.41250000000000003</v>
      </c>
      <c r="Q7" s="234">
        <v>0.27916666666666667</v>
      </c>
      <c r="R7" s="234">
        <v>0.34236111111111112</v>
      </c>
      <c r="S7" s="234">
        <v>0.42986111111111108</v>
      </c>
      <c r="T7" s="234">
        <v>0.32569444444444445</v>
      </c>
      <c r="U7" s="234">
        <v>0.50208333333333333</v>
      </c>
      <c r="V7" s="234">
        <v>0.44930555555555557</v>
      </c>
      <c r="W7" s="234">
        <v>0.3611111111111111</v>
      </c>
      <c r="X7" s="234">
        <v>0.31111111111111112</v>
      </c>
      <c r="Y7" s="234">
        <v>0.39583333333333331</v>
      </c>
      <c r="Z7" s="234">
        <v>0.2951388888888889</v>
      </c>
      <c r="AA7" s="234">
        <v>0.48125000000000001</v>
      </c>
      <c r="AB7" s="233">
        <v>0.51133101851851859</v>
      </c>
      <c r="AC7" s="233">
        <v>0.24049768518518519</v>
      </c>
      <c r="AD7" s="234">
        <v>0.65694444444444444</v>
      </c>
      <c r="AE7" s="234">
        <v>0.58750000000000002</v>
      </c>
      <c r="AF7" s="234">
        <v>0.53194444444444444</v>
      </c>
      <c r="AG7" s="234">
        <v>0.64444444444444449</v>
      </c>
      <c r="AH7" s="234">
        <v>0.67083333333333339</v>
      </c>
      <c r="AI7" s="234">
        <v>0.54999999999999993</v>
      </c>
      <c r="AJ7" s="234">
        <v>0.71805555555555556</v>
      </c>
      <c r="AK7" s="234">
        <v>0.75486111111111109</v>
      </c>
      <c r="AL7" s="234">
        <v>0.6069444444444444</v>
      </c>
      <c r="AM7" s="234">
        <v>0.69305555555555554</v>
      </c>
      <c r="AN7" s="234">
        <v>0.57222222222222219</v>
      </c>
      <c r="AO7" s="234">
        <v>0.62777777777777777</v>
      </c>
      <c r="AP7" s="233">
        <v>0.76871527777777782</v>
      </c>
      <c r="AQ7" s="233">
        <v>0.25738425925925928</v>
      </c>
      <c r="AR7" s="231" t="s">
        <v>3667</v>
      </c>
      <c r="AT7" s="226">
        <f>VLOOKUP(AU7,id!$A:$C,3,0)</f>
        <v>92</v>
      </c>
      <c r="AU7" s="226" t="str">
        <f t="shared" si="0"/>
        <v>PachulskiLeszek1967</v>
      </c>
      <c r="AV7" s="226" t="str">
        <f t="shared" si="1"/>
        <v>Pachulski</v>
      </c>
      <c r="AW7" s="226" t="str">
        <f t="shared" si="2"/>
        <v>Leszek</v>
      </c>
      <c r="AX7" s="226">
        <f t="shared" si="3"/>
        <v>0</v>
      </c>
      <c r="AY7" s="226">
        <f t="shared" si="4"/>
        <v>1967</v>
      </c>
      <c r="AZ7" s="226">
        <f t="shared" si="5"/>
        <v>94.258084013297065</v>
      </c>
      <c r="BB7" s="226">
        <f t="shared" si="6"/>
        <v>0.98321593788502226</v>
      </c>
      <c r="BC7" s="226">
        <f t="shared" si="7"/>
        <v>1</v>
      </c>
      <c r="BD7" s="226">
        <f t="shared" si="8"/>
        <v>1</v>
      </c>
      <c r="BE7" s="226">
        <f t="shared" si="9"/>
        <v>1</v>
      </c>
    </row>
    <row r="8" spans="1:57">
      <c r="A8" s="235">
        <v>6</v>
      </c>
      <c r="B8" s="235">
        <v>6</v>
      </c>
      <c r="C8" s="235"/>
      <c r="D8" s="235">
        <v>1029</v>
      </c>
      <c r="E8" s="236" t="s">
        <v>3670</v>
      </c>
      <c r="F8" s="236" t="s">
        <v>3671</v>
      </c>
      <c r="G8" s="237" t="s">
        <v>32</v>
      </c>
      <c r="H8" s="235">
        <v>1977</v>
      </c>
      <c r="I8" s="236" t="s">
        <v>3672</v>
      </c>
      <c r="J8" s="236"/>
      <c r="K8" s="235">
        <v>60</v>
      </c>
      <c r="L8" s="235">
        <v>24</v>
      </c>
      <c r="M8" s="235">
        <v>60</v>
      </c>
      <c r="N8" s="238">
        <v>0.49837962962962962</v>
      </c>
      <c r="O8" s="235">
        <v>0</v>
      </c>
      <c r="P8" s="239">
        <v>0.36249999999999999</v>
      </c>
      <c r="Q8" s="239">
        <v>0.50277777777777777</v>
      </c>
      <c r="R8" s="239">
        <v>0.42499999999999999</v>
      </c>
      <c r="S8" s="239">
        <v>0.32083333333333336</v>
      </c>
      <c r="T8" s="239">
        <v>0.44305555555555554</v>
      </c>
      <c r="U8" s="239">
        <v>0.28055555555555556</v>
      </c>
      <c r="V8" s="239">
        <v>0.3430555555555555</v>
      </c>
      <c r="W8" s="239">
        <v>0.40763888888888888</v>
      </c>
      <c r="X8" s="239">
        <v>0.4597222222222222</v>
      </c>
      <c r="Y8" s="239">
        <v>0.38125000000000003</v>
      </c>
      <c r="Z8" s="239">
        <v>0.48333333333333334</v>
      </c>
      <c r="AA8" s="239">
        <v>0.30277777777777776</v>
      </c>
      <c r="AB8" s="238">
        <v>0.51607638888888896</v>
      </c>
      <c r="AC8" s="238">
        <v>0.24524305555555556</v>
      </c>
      <c r="AD8" s="239">
        <v>0.65694444444444444</v>
      </c>
      <c r="AE8" s="239">
        <v>0.58819444444444446</v>
      </c>
      <c r="AF8" s="239">
        <v>0.53194444444444444</v>
      </c>
      <c r="AG8" s="239">
        <v>0.64444444444444449</v>
      </c>
      <c r="AH8" s="239">
        <v>0.67152777777777783</v>
      </c>
      <c r="AI8" s="239">
        <v>0.54999999999999993</v>
      </c>
      <c r="AJ8" s="239">
        <v>0.72361111111111109</v>
      </c>
      <c r="AK8" s="239">
        <v>0.75555555555555554</v>
      </c>
      <c r="AL8" s="239">
        <v>0.60763888888888895</v>
      </c>
      <c r="AM8" s="239">
        <v>0.69305555555555554</v>
      </c>
      <c r="AN8" s="239">
        <v>0.57222222222222219</v>
      </c>
      <c r="AO8" s="239">
        <v>0.62777777777777777</v>
      </c>
      <c r="AP8" s="238">
        <v>0.81684027777777779</v>
      </c>
      <c r="AQ8" s="238">
        <v>0.30076388888888889</v>
      </c>
      <c r="AR8" s="236" t="s">
        <v>3667</v>
      </c>
      <c r="AT8" s="226">
        <f>VLOOKUP(AU8,id!$A:$C,3,0)</f>
        <v>172</v>
      </c>
      <c r="AU8" s="226" t="str">
        <f t="shared" si="0"/>
        <v>KaiserErnest1977</v>
      </c>
      <c r="AV8" s="226" t="str">
        <f t="shared" si="1"/>
        <v>Kaiser</v>
      </c>
      <c r="AW8" s="226" t="str">
        <f t="shared" si="2"/>
        <v>Ernest</v>
      </c>
      <c r="AX8" s="226">
        <f t="shared" si="3"/>
        <v>0</v>
      </c>
      <c r="AY8" s="226">
        <f t="shared" si="4"/>
        <v>1977</v>
      </c>
      <c r="AZ8" s="226">
        <f t="shared" si="5"/>
        <v>94.163957268927078</v>
      </c>
      <c r="BB8" s="226">
        <f t="shared" si="6"/>
        <v>0.99900139340455185</v>
      </c>
      <c r="BC8" s="226">
        <f t="shared" si="7"/>
        <v>1</v>
      </c>
      <c r="BD8" s="226">
        <f t="shared" si="8"/>
        <v>1</v>
      </c>
      <c r="BE8" s="226">
        <f t="shared" si="9"/>
        <v>1</v>
      </c>
    </row>
    <row r="9" spans="1:57">
      <c r="A9" s="230">
        <v>7</v>
      </c>
      <c r="B9" s="230">
        <v>7</v>
      </c>
      <c r="C9" s="230"/>
      <c r="D9" s="230">
        <v>1060</v>
      </c>
      <c r="E9" s="231" t="s">
        <v>139</v>
      </c>
      <c r="F9" s="231" t="s">
        <v>157</v>
      </c>
      <c r="G9" s="232" t="s">
        <v>32</v>
      </c>
      <c r="H9" s="230">
        <v>1982</v>
      </c>
      <c r="I9" s="231" t="s">
        <v>307</v>
      </c>
      <c r="J9" s="231"/>
      <c r="K9" s="230">
        <v>60</v>
      </c>
      <c r="L9" s="230">
        <v>24</v>
      </c>
      <c r="M9" s="230">
        <v>60</v>
      </c>
      <c r="N9" s="233">
        <v>0.51291666666666669</v>
      </c>
      <c r="O9" s="230">
        <v>0</v>
      </c>
      <c r="P9" s="234">
        <v>0.36319444444444443</v>
      </c>
      <c r="Q9" s="234">
        <v>0.51458333333333328</v>
      </c>
      <c r="R9" s="234">
        <v>0.42708333333333331</v>
      </c>
      <c r="S9" s="234">
        <v>0.32083333333333336</v>
      </c>
      <c r="T9" s="234">
        <v>0.4458333333333333</v>
      </c>
      <c r="U9" s="234">
        <v>0.27986111111111112</v>
      </c>
      <c r="V9" s="234">
        <v>0.3430555555555555</v>
      </c>
      <c r="W9" s="234">
        <v>0.40972222222222227</v>
      </c>
      <c r="X9" s="234">
        <v>0.46319444444444446</v>
      </c>
      <c r="Y9" s="234">
        <v>0.38125000000000003</v>
      </c>
      <c r="Z9" s="234">
        <v>0.4916666666666667</v>
      </c>
      <c r="AA9" s="234">
        <v>0.30277777777777776</v>
      </c>
      <c r="AB9" s="233">
        <v>0.5224537037037037</v>
      </c>
      <c r="AC9" s="233">
        <v>0.25162037037037038</v>
      </c>
      <c r="AD9" s="234">
        <v>0.62013888888888891</v>
      </c>
      <c r="AE9" s="234">
        <v>0.70347222222222217</v>
      </c>
      <c r="AF9" s="234">
        <v>0.76666666666666661</v>
      </c>
      <c r="AG9" s="234">
        <v>0.63888888888888895</v>
      </c>
      <c r="AH9" s="234">
        <v>0.60347222222222219</v>
      </c>
      <c r="AI9" s="234">
        <v>0.74722222222222223</v>
      </c>
      <c r="AJ9" s="234">
        <v>0.56319444444444444</v>
      </c>
      <c r="AK9" s="234">
        <v>0.53611111111111109</v>
      </c>
      <c r="AL9" s="234">
        <v>0.68055555555555547</v>
      </c>
      <c r="AM9" s="234">
        <v>0.58263888888888882</v>
      </c>
      <c r="AN9" s="234">
        <v>0.72430555555555554</v>
      </c>
      <c r="AO9" s="234">
        <v>0.65972222222222221</v>
      </c>
      <c r="AP9" s="233">
        <v>0.78374999999999995</v>
      </c>
      <c r="AQ9" s="233">
        <v>0.2612962962962963</v>
      </c>
      <c r="AR9" s="231" t="s">
        <v>3667</v>
      </c>
      <c r="AT9" s="226">
        <f>VLOOKUP(AU9,id!$A:$C,3,0)</f>
        <v>3</v>
      </c>
      <c r="AU9" s="226" t="str">
        <f t="shared" si="0"/>
        <v>ŚmiejaDaniel1982</v>
      </c>
      <c r="AV9" s="226" t="str">
        <f t="shared" si="1"/>
        <v>Śmieja</v>
      </c>
      <c r="AW9" s="226" t="str">
        <f t="shared" si="2"/>
        <v>Daniel</v>
      </c>
      <c r="AX9" s="226">
        <f t="shared" si="3"/>
        <v>0</v>
      </c>
      <c r="AY9" s="226">
        <f t="shared" si="4"/>
        <v>1982</v>
      </c>
      <c r="AZ9" s="226">
        <f t="shared" si="5"/>
        <v>91.49517104431807</v>
      </c>
      <c r="BB9" s="226">
        <f t="shared" si="6"/>
        <v>0.97165809188554919</v>
      </c>
      <c r="BC9" s="226">
        <f t="shared" si="7"/>
        <v>1</v>
      </c>
      <c r="BD9" s="226">
        <f t="shared" si="8"/>
        <v>1</v>
      </c>
      <c r="BE9" s="226">
        <f t="shared" si="9"/>
        <v>1</v>
      </c>
    </row>
    <row r="10" spans="1:57">
      <c r="A10" s="235">
        <v>8</v>
      </c>
      <c r="B10" s="235">
        <v>8</v>
      </c>
      <c r="C10" s="235"/>
      <c r="D10" s="235">
        <v>1039</v>
      </c>
      <c r="E10" s="236" t="s">
        <v>63</v>
      </c>
      <c r="F10" s="236" t="s">
        <v>80</v>
      </c>
      <c r="G10" s="237" t="s">
        <v>32</v>
      </c>
      <c r="H10" s="235">
        <v>1986</v>
      </c>
      <c r="I10" s="236" t="s">
        <v>246</v>
      </c>
      <c r="J10" s="236"/>
      <c r="K10" s="235">
        <v>60</v>
      </c>
      <c r="L10" s="235">
        <v>24</v>
      </c>
      <c r="M10" s="235">
        <v>60</v>
      </c>
      <c r="N10" s="238">
        <v>0.51292824074074073</v>
      </c>
      <c r="O10" s="235">
        <v>0</v>
      </c>
      <c r="P10" s="239">
        <v>0.36249999999999999</v>
      </c>
      <c r="Q10" s="239">
        <v>0.51458333333333328</v>
      </c>
      <c r="R10" s="239">
        <v>0.42708333333333331</v>
      </c>
      <c r="S10" s="239">
        <v>0.32083333333333336</v>
      </c>
      <c r="T10" s="239">
        <v>0.4458333333333333</v>
      </c>
      <c r="U10" s="239">
        <v>0.28125</v>
      </c>
      <c r="V10" s="239">
        <v>0.3430555555555555</v>
      </c>
      <c r="W10" s="239">
        <v>0.40972222222222227</v>
      </c>
      <c r="X10" s="239">
        <v>0.46319444444444446</v>
      </c>
      <c r="Y10" s="239">
        <v>0.38055555555555554</v>
      </c>
      <c r="Z10" s="239">
        <v>0.4916666666666667</v>
      </c>
      <c r="AA10" s="239">
        <v>0.30277777777777776</v>
      </c>
      <c r="AB10" s="238">
        <v>0.52247685185185189</v>
      </c>
      <c r="AC10" s="238">
        <v>0.25164351851851852</v>
      </c>
      <c r="AD10" s="239">
        <v>0.62013888888888891</v>
      </c>
      <c r="AE10" s="239">
        <v>0.70416666666666661</v>
      </c>
      <c r="AF10" s="239">
        <v>0.76666666666666661</v>
      </c>
      <c r="AG10" s="239">
        <v>0.63888888888888895</v>
      </c>
      <c r="AH10" s="239">
        <v>0.60347222222222219</v>
      </c>
      <c r="AI10" s="239">
        <v>0.74791666666666667</v>
      </c>
      <c r="AJ10" s="239">
        <v>0.56319444444444444</v>
      </c>
      <c r="AK10" s="239">
        <v>0.53611111111111109</v>
      </c>
      <c r="AL10" s="239">
        <v>0.68055555555555547</v>
      </c>
      <c r="AM10" s="239">
        <v>0.58333333333333337</v>
      </c>
      <c r="AN10" s="239">
        <v>0.72430555555555554</v>
      </c>
      <c r="AO10" s="239">
        <v>0.66041666666666665</v>
      </c>
      <c r="AP10" s="238">
        <v>0.7837615740740741</v>
      </c>
      <c r="AQ10" s="238">
        <v>0.26128472222222221</v>
      </c>
      <c r="AR10" s="236" t="s">
        <v>3667</v>
      </c>
      <c r="AT10" s="226">
        <f>VLOOKUP(AU10,id!$A:$C,3,0)</f>
        <v>38</v>
      </c>
      <c r="AU10" s="226" t="str">
        <f t="shared" si="0"/>
        <v>MirowskiŁukasz1986</v>
      </c>
      <c r="AV10" s="226" t="str">
        <f t="shared" si="1"/>
        <v>Mirowski</v>
      </c>
      <c r="AW10" s="226" t="str">
        <f t="shared" si="2"/>
        <v>Łukasz</v>
      </c>
      <c r="AX10" s="226">
        <f t="shared" si="3"/>
        <v>0</v>
      </c>
      <c r="AY10" s="226">
        <f t="shared" si="4"/>
        <v>1986</v>
      </c>
      <c r="AZ10" s="226">
        <f t="shared" si="5"/>
        <v>91.493106482839536</v>
      </c>
      <c r="BB10" s="226">
        <f t="shared" si="6"/>
        <v>0.99997743529571048</v>
      </c>
      <c r="BC10" s="226">
        <f t="shared" si="7"/>
        <v>1</v>
      </c>
      <c r="BD10" s="226">
        <f t="shared" si="8"/>
        <v>1</v>
      </c>
      <c r="BE10" s="226">
        <f t="shared" si="9"/>
        <v>1</v>
      </c>
    </row>
    <row r="11" spans="1:57">
      <c r="A11" s="230">
        <v>9</v>
      </c>
      <c r="B11" s="230">
        <v>9</v>
      </c>
      <c r="C11" s="230"/>
      <c r="D11" s="230">
        <v>1059</v>
      </c>
      <c r="E11" s="231" t="s">
        <v>383</v>
      </c>
      <c r="F11" s="231" t="s">
        <v>1296</v>
      </c>
      <c r="G11" s="232" t="s">
        <v>32</v>
      </c>
      <c r="H11" s="230">
        <v>1980</v>
      </c>
      <c r="I11" s="231" t="s">
        <v>3673</v>
      </c>
      <c r="J11" s="231" t="s">
        <v>827</v>
      </c>
      <c r="K11" s="230">
        <v>60</v>
      </c>
      <c r="L11" s="230">
        <v>24</v>
      </c>
      <c r="M11" s="230">
        <v>60</v>
      </c>
      <c r="N11" s="233">
        <v>0.51442129629629629</v>
      </c>
      <c r="O11" s="230">
        <v>0</v>
      </c>
      <c r="P11" s="234">
        <v>0.36319444444444443</v>
      </c>
      <c r="Q11" s="234">
        <v>0.51180555555555551</v>
      </c>
      <c r="R11" s="234">
        <v>0.43958333333333338</v>
      </c>
      <c r="S11" s="234">
        <v>0.3263888888888889</v>
      </c>
      <c r="T11" s="234">
        <v>0.4055555555555555</v>
      </c>
      <c r="U11" s="234">
        <v>0.28263888888888888</v>
      </c>
      <c r="V11" s="234">
        <v>0.34513888888888888</v>
      </c>
      <c r="W11" s="234">
        <v>0.4236111111111111</v>
      </c>
      <c r="X11" s="234">
        <v>0.46597222222222223</v>
      </c>
      <c r="Y11" s="234">
        <v>0.38125000000000003</v>
      </c>
      <c r="Z11" s="234">
        <v>0.48958333333333331</v>
      </c>
      <c r="AA11" s="234">
        <v>0.30486111111111108</v>
      </c>
      <c r="AB11" s="233">
        <v>0.5239583333333333</v>
      </c>
      <c r="AC11" s="233">
        <v>0.25312499999999999</v>
      </c>
      <c r="AD11" s="234">
        <v>0.625</v>
      </c>
      <c r="AE11" s="234">
        <v>0.71180555555555547</v>
      </c>
      <c r="AF11" s="234">
        <v>0.77013888888888893</v>
      </c>
      <c r="AG11" s="234">
        <v>0.64444444444444449</v>
      </c>
      <c r="AH11" s="234">
        <v>0.60833333333333328</v>
      </c>
      <c r="AI11" s="234">
        <v>0.75347222222222221</v>
      </c>
      <c r="AJ11" s="234">
        <v>0.56805555555555554</v>
      </c>
      <c r="AK11" s="234">
        <v>0.5395833333333333</v>
      </c>
      <c r="AL11" s="234">
        <v>0.68611111111111101</v>
      </c>
      <c r="AM11" s="234">
        <v>0.58819444444444446</v>
      </c>
      <c r="AN11" s="234">
        <v>0.73125000000000007</v>
      </c>
      <c r="AO11" s="234">
        <v>0.66527777777777775</v>
      </c>
      <c r="AP11" s="233">
        <v>0.78525462962962955</v>
      </c>
      <c r="AQ11" s="233">
        <v>0.2612962962962963</v>
      </c>
      <c r="AR11" s="231" t="s">
        <v>3667</v>
      </c>
      <c r="AT11" s="226">
        <f>VLOOKUP(AU11,id!$A:$C,3,0)</f>
        <v>173</v>
      </c>
      <c r="AU11" s="226" t="str">
        <f t="shared" si="0"/>
        <v>ŁosiewiczMariusz1980</v>
      </c>
      <c r="AV11" s="226" t="str">
        <f t="shared" si="1"/>
        <v>Łosiewicz</v>
      </c>
      <c r="AW11" s="226" t="str">
        <f t="shared" si="2"/>
        <v>Mariusz</v>
      </c>
      <c r="AX11" s="226" t="str">
        <f t="shared" si="3"/>
        <v>Morenka Team</v>
      </c>
      <c r="AY11" s="226">
        <f t="shared" si="4"/>
        <v>1980</v>
      </c>
      <c r="AZ11" s="226">
        <f t="shared" si="5"/>
        <v>91.22755703550375</v>
      </c>
      <c r="BB11" s="226">
        <f t="shared" si="6"/>
        <v>0.99709760158394456</v>
      </c>
      <c r="BC11" s="226">
        <f t="shared" si="7"/>
        <v>1</v>
      </c>
      <c r="BD11" s="226">
        <f t="shared" si="8"/>
        <v>1</v>
      </c>
      <c r="BE11" s="226">
        <f t="shared" si="9"/>
        <v>1</v>
      </c>
    </row>
    <row r="12" spans="1:57">
      <c r="A12" s="235">
        <v>10</v>
      </c>
      <c r="B12" s="235">
        <v>10</v>
      </c>
      <c r="C12" s="235"/>
      <c r="D12" s="235">
        <v>1065</v>
      </c>
      <c r="E12" s="236" t="s">
        <v>15</v>
      </c>
      <c r="F12" s="236" t="s">
        <v>302</v>
      </c>
      <c r="G12" s="237" t="s">
        <v>32</v>
      </c>
      <c r="H12" s="235">
        <v>1979</v>
      </c>
      <c r="I12" s="236" t="s">
        <v>253</v>
      </c>
      <c r="J12" s="236" t="s">
        <v>3674</v>
      </c>
      <c r="K12" s="235">
        <v>60</v>
      </c>
      <c r="L12" s="235">
        <v>24</v>
      </c>
      <c r="M12" s="235">
        <v>60</v>
      </c>
      <c r="N12" s="238">
        <v>0.52219907407407407</v>
      </c>
      <c r="O12" s="235">
        <v>0</v>
      </c>
      <c r="P12" s="239">
        <v>0.36249999999999999</v>
      </c>
      <c r="Q12" s="239">
        <v>0.50208333333333333</v>
      </c>
      <c r="R12" s="239">
        <v>0.4236111111111111</v>
      </c>
      <c r="S12" s="239">
        <v>0.32083333333333336</v>
      </c>
      <c r="T12" s="239">
        <v>0.44236111111111115</v>
      </c>
      <c r="U12" s="239">
        <v>0.28055555555555556</v>
      </c>
      <c r="V12" s="239">
        <v>0.3430555555555555</v>
      </c>
      <c r="W12" s="239">
        <v>0.40763888888888888</v>
      </c>
      <c r="X12" s="239">
        <v>0.4597222222222222</v>
      </c>
      <c r="Y12" s="239">
        <v>0.38125000000000003</v>
      </c>
      <c r="Z12" s="239">
        <v>0.48194444444444445</v>
      </c>
      <c r="AA12" s="239">
        <v>0.30277777777777776</v>
      </c>
      <c r="AB12" s="238">
        <v>0.50988425925925929</v>
      </c>
      <c r="AC12" s="238">
        <v>0.23905092592592592</v>
      </c>
      <c r="AD12" s="239">
        <v>0.65694444444444444</v>
      </c>
      <c r="AE12" s="239">
        <v>0.58750000000000002</v>
      </c>
      <c r="AF12" s="239">
        <v>0.53194444444444444</v>
      </c>
      <c r="AG12" s="239">
        <v>0.64444444444444449</v>
      </c>
      <c r="AH12" s="239">
        <v>0.67083333333333339</v>
      </c>
      <c r="AI12" s="239">
        <v>0.54999999999999993</v>
      </c>
      <c r="AJ12" s="239">
        <v>0.72083333333333333</v>
      </c>
      <c r="AK12" s="239">
        <v>0.77916666666666667</v>
      </c>
      <c r="AL12" s="239">
        <v>0.6069444444444444</v>
      </c>
      <c r="AM12" s="239">
        <v>0.69305555555555554</v>
      </c>
      <c r="AN12" s="239">
        <v>0.57222222222222219</v>
      </c>
      <c r="AO12" s="239">
        <v>0.62777777777777777</v>
      </c>
      <c r="AP12" s="238">
        <v>0.79303240740740744</v>
      </c>
      <c r="AQ12" s="238">
        <v>0.28314814814814815</v>
      </c>
      <c r="AR12" s="236" t="s">
        <v>3667</v>
      </c>
      <c r="AT12" s="226">
        <f>VLOOKUP(AU12,id!$A:$C,3,0)</f>
        <v>132</v>
      </c>
      <c r="AU12" s="226" t="str">
        <f t="shared" si="0"/>
        <v>BuciakPiotr1979</v>
      </c>
      <c r="AV12" s="226" t="str">
        <f t="shared" si="1"/>
        <v>Buciak</v>
      </c>
      <c r="AW12" s="226" t="str">
        <f t="shared" si="2"/>
        <v>Piotr</v>
      </c>
      <c r="AX12" s="226" t="str">
        <f t="shared" si="3"/>
        <v>Team 360?</v>
      </c>
      <c r="AY12" s="226">
        <f t="shared" si="4"/>
        <v>1979</v>
      </c>
      <c r="AZ12" s="226">
        <f t="shared" si="5"/>
        <v>89.868788510128979</v>
      </c>
      <c r="BB12" s="226">
        <f t="shared" si="6"/>
        <v>0.98510572277139941</v>
      </c>
      <c r="BC12" s="226">
        <f t="shared" si="7"/>
        <v>1</v>
      </c>
      <c r="BD12" s="226">
        <f t="shared" si="8"/>
        <v>1</v>
      </c>
      <c r="BE12" s="226">
        <f t="shared" si="9"/>
        <v>1</v>
      </c>
    </row>
    <row r="13" spans="1:57">
      <c r="A13" s="230">
        <v>11</v>
      </c>
      <c r="B13" s="230">
        <v>11</v>
      </c>
      <c r="C13" s="230"/>
      <c r="D13" s="230">
        <v>1061</v>
      </c>
      <c r="E13" s="231" t="s">
        <v>59</v>
      </c>
      <c r="F13" s="231" t="s">
        <v>3675</v>
      </c>
      <c r="G13" s="232" t="s">
        <v>32</v>
      </c>
      <c r="H13" s="230">
        <v>1985</v>
      </c>
      <c r="I13" s="231" t="s">
        <v>3676</v>
      </c>
      <c r="J13" s="231"/>
      <c r="K13" s="230">
        <v>60</v>
      </c>
      <c r="L13" s="230">
        <v>24</v>
      </c>
      <c r="M13" s="230">
        <v>60</v>
      </c>
      <c r="N13" s="233">
        <v>0.52474537037037039</v>
      </c>
      <c r="O13" s="230">
        <v>0</v>
      </c>
      <c r="P13" s="234">
        <v>0.36249999999999999</v>
      </c>
      <c r="Q13" s="234">
        <v>0.50208333333333333</v>
      </c>
      <c r="R13" s="234">
        <v>0.4236111111111111</v>
      </c>
      <c r="S13" s="234">
        <v>0.32083333333333336</v>
      </c>
      <c r="T13" s="234">
        <v>0.44236111111111115</v>
      </c>
      <c r="U13" s="234">
        <v>0.27986111111111112</v>
      </c>
      <c r="V13" s="234">
        <v>0.3430555555555555</v>
      </c>
      <c r="W13" s="234">
        <v>0.4069444444444445</v>
      </c>
      <c r="X13" s="234">
        <v>0.45902777777777781</v>
      </c>
      <c r="Y13" s="234">
        <v>0.38194444444444442</v>
      </c>
      <c r="Z13" s="234">
        <v>0.48194444444444445</v>
      </c>
      <c r="AA13" s="234">
        <v>0.30277777777777776</v>
      </c>
      <c r="AB13" s="233">
        <v>0.5100810185185185</v>
      </c>
      <c r="AC13" s="233">
        <v>0.23924768518518516</v>
      </c>
      <c r="AD13" s="234">
        <v>0.65694444444444444</v>
      </c>
      <c r="AE13" s="234">
        <v>0.58750000000000002</v>
      </c>
      <c r="AF13" s="234">
        <v>0.53194444444444444</v>
      </c>
      <c r="AG13" s="234">
        <v>0.64444444444444449</v>
      </c>
      <c r="AH13" s="234">
        <v>0.67083333333333339</v>
      </c>
      <c r="AI13" s="234">
        <v>0.54999999999999993</v>
      </c>
      <c r="AJ13" s="234">
        <v>0.75416666666666676</v>
      </c>
      <c r="AK13" s="234">
        <v>0.78263888888888899</v>
      </c>
      <c r="AL13" s="234">
        <v>0.60763888888888895</v>
      </c>
      <c r="AM13" s="234">
        <v>0.69791666666666663</v>
      </c>
      <c r="AN13" s="234">
        <v>0.57222222222222219</v>
      </c>
      <c r="AO13" s="234">
        <v>0.62777777777777777</v>
      </c>
      <c r="AP13" s="233">
        <v>0.79557870370370365</v>
      </c>
      <c r="AQ13" s="233">
        <v>0.2854976851851852</v>
      </c>
      <c r="AR13" s="231" t="s">
        <v>3667</v>
      </c>
      <c r="AT13" s="226">
        <f>VLOOKUP(AU13,id!$A:$C,3,0)</f>
        <v>174</v>
      </c>
      <c r="AU13" s="226" t="str">
        <f t="shared" si="0"/>
        <v>SzaduraMichał1985</v>
      </c>
      <c r="AV13" s="226" t="str">
        <f t="shared" si="1"/>
        <v>Szadura</v>
      </c>
      <c r="AW13" s="226" t="str">
        <f t="shared" si="2"/>
        <v>Michał</v>
      </c>
      <c r="AX13" s="226">
        <f t="shared" si="3"/>
        <v>0</v>
      </c>
      <c r="AY13" s="226">
        <f t="shared" si="4"/>
        <v>1985</v>
      </c>
      <c r="AZ13" s="226">
        <f t="shared" si="5"/>
        <v>89.432705456791197</v>
      </c>
      <c r="BB13" s="226">
        <f t="shared" si="6"/>
        <v>0.99514755833958268</v>
      </c>
      <c r="BC13" s="226">
        <f t="shared" si="7"/>
        <v>1</v>
      </c>
      <c r="BD13" s="226">
        <f t="shared" si="8"/>
        <v>1</v>
      </c>
      <c r="BE13" s="226">
        <f t="shared" si="9"/>
        <v>1</v>
      </c>
    </row>
    <row r="14" spans="1:57">
      <c r="A14" s="235">
        <v>12</v>
      </c>
      <c r="B14" s="235">
        <v>12</v>
      </c>
      <c r="C14" s="235"/>
      <c r="D14" s="235">
        <v>1011</v>
      </c>
      <c r="E14" s="236" t="s">
        <v>45</v>
      </c>
      <c r="F14" s="236" t="s">
        <v>439</v>
      </c>
      <c r="G14" s="237" t="s">
        <v>32</v>
      </c>
      <c r="H14" s="235">
        <v>1975</v>
      </c>
      <c r="I14" s="236" t="s">
        <v>3668</v>
      </c>
      <c r="J14" s="236"/>
      <c r="K14" s="235">
        <v>60</v>
      </c>
      <c r="L14" s="235">
        <v>24</v>
      </c>
      <c r="M14" s="235">
        <v>60</v>
      </c>
      <c r="N14" s="238">
        <v>0.5274537037037037</v>
      </c>
      <c r="O14" s="235">
        <v>0</v>
      </c>
      <c r="P14" s="239">
        <v>0.36319444444444443</v>
      </c>
      <c r="Q14" s="239">
        <v>0.51736111111111105</v>
      </c>
      <c r="R14" s="239">
        <v>0.45</v>
      </c>
      <c r="S14" s="239">
        <v>0.32083333333333336</v>
      </c>
      <c r="T14" s="239">
        <v>0.43194444444444446</v>
      </c>
      <c r="U14" s="239">
        <v>0.27986111111111112</v>
      </c>
      <c r="V14" s="239">
        <v>0.3430555555555555</v>
      </c>
      <c r="W14" s="239">
        <v>0.41875000000000001</v>
      </c>
      <c r="X14" s="239">
        <v>0.47638888888888892</v>
      </c>
      <c r="Y14" s="239">
        <v>0.38125000000000003</v>
      </c>
      <c r="Z14" s="239">
        <v>0.49722222222222223</v>
      </c>
      <c r="AA14" s="239">
        <v>0.30277777777777776</v>
      </c>
      <c r="AB14" s="238">
        <v>0.52467592592592593</v>
      </c>
      <c r="AC14" s="238">
        <v>0.25384259259259262</v>
      </c>
      <c r="AD14" s="239">
        <v>0.68958333333333333</v>
      </c>
      <c r="AE14" s="239">
        <v>0.62222222222222223</v>
      </c>
      <c r="AF14" s="239">
        <v>0.54791666666666672</v>
      </c>
      <c r="AG14" s="239">
        <v>0.67638888888888893</v>
      </c>
      <c r="AH14" s="239">
        <v>0.70624999999999993</v>
      </c>
      <c r="AI14" s="239">
        <v>0.5805555555555556</v>
      </c>
      <c r="AJ14" s="239">
        <v>0.7583333333333333</v>
      </c>
      <c r="AK14" s="239">
        <v>0.78541666666666676</v>
      </c>
      <c r="AL14" s="239">
        <v>0.64097222222222217</v>
      </c>
      <c r="AM14" s="239">
        <v>0.72916666666666663</v>
      </c>
      <c r="AN14" s="239">
        <v>0.60555555555555551</v>
      </c>
      <c r="AO14" s="239">
        <v>0.65972222222222221</v>
      </c>
      <c r="AP14" s="238">
        <v>0.79828703703703707</v>
      </c>
      <c r="AQ14" s="238">
        <v>0.27361111111111108</v>
      </c>
      <c r="AR14" s="236" t="s">
        <v>3667</v>
      </c>
      <c r="AT14" s="226">
        <f>VLOOKUP(AU14,id!$A:$C,3,0)</f>
        <v>175</v>
      </c>
      <c r="AU14" s="226" t="str">
        <f t="shared" si="0"/>
        <v>JędrusikRafał1975</v>
      </c>
      <c r="AV14" s="226" t="str">
        <f t="shared" si="1"/>
        <v>Jędrusik</v>
      </c>
      <c r="AW14" s="226" t="str">
        <f t="shared" si="2"/>
        <v>Rafał</v>
      </c>
      <c r="AX14" s="226">
        <f t="shared" si="3"/>
        <v>0</v>
      </c>
      <c r="AY14" s="226">
        <f t="shared" si="4"/>
        <v>1975</v>
      </c>
      <c r="AZ14" s="226">
        <f t="shared" si="5"/>
        <v>88.973492495391895</v>
      </c>
      <c r="BB14" s="226">
        <f t="shared" si="6"/>
        <v>0.99486526814710796</v>
      </c>
      <c r="BC14" s="226">
        <f t="shared" si="7"/>
        <v>1</v>
      </c>
      <c r="BD14" s="226">
        <f t="shared" si="8"/>
        <v>1</v>
      </c>
      <c r="BE14" s="226">
        <f t="shared" si="9"/>
        <v>1</v>
      </c>
    </row>
    <row r="15" spans="1:57">
      <c r="A15" s="230">
        <v>13</v>
      </c>
      <c r="B15" s="230">
        <v>13</v>
      </c>
      <c r="C15" s="230"/>
      <c r="D15" s="230">
        <v>1016</v>
      </c>
      <c r="E15" s="231" t="s">
        <v>151</v>
      </c>
      <c r="F15" s="231" t="s">
        <v>138</v>
      </c>
      <c r="G15" s="232" t="s">
        <v>32</v>
      </c>
      <c r="H15" s="230">
        <v>1977</v>
      </c>
      <c r="I15" s="231" t="s">
        <v>3554</v>
      </c>
      <c r="J15" s="231"/>
      <c r="K15" s="230">
        <v>60</v>
      </c>
      <c r="L15" s="230">
        <v>24</v>
      </c>
      <c r="M15" s="230">
        <v>60</v>
      </c>
      <c r="N15" s="233">
        <v>0.52862268518518518</v>
      </c>
      <c r="O15" s="230">
        <v>0</v>
      </c>
      <c r="P15" s="234">
        <v>0.4145833333333333</v>
      </c>
      <c r="Q15" s="234">
        <v>0.28125</v>
      </c>
      <c r="R15" s="234">
        <v>0.35138888888888892</v>
      </c>
      <c r="S15" s="234">
        <v>0.4291666666666667</v>
      </c>
      <c r="T15" s="234">
        <v>0.33402777777777781</v>
      </c>
      <c r="U15" s="234">
        <v>0.51041666666666663</v>
      </c>
      <c r="V15" s="234">
        <v>0.45347222222222222</v>
      </c>
      <c r="W15" s="234">
        <v>0.36944444444444446</v>
      </c>
      <c r="X15" s="234">
        <v>0.31736111111111115</v>
      </c>
      <c r="Y15" s="234">
        <v>0.3972222222222222</v>
      </c>
      <c r="Z15" s="234">
        <v>0.29930555555555555</v>
      </c>
      <c r="AA15" s="234">
        <v>0.48819444444444443</v>
      </c>
      <c r="AB15" s="233">
        <v>0.52013888888888882</v>
      </c>
      <c r="AC15" s="233">
        <v>0.24930555555555556</v>
      </c>
      <c r="AD15" s="234">
        <v>0.68125000000000002</v>
      </c>
      <c r="AE15" s="234">
        <v>0.76111111111111107</v>
      </c>
      <c r="AF15" s="234">
        <v>0.55555555555555558</v>
      </c>
      <c r="AG15" s="234">
        <v>0.70347222222222217</v>
      </c>
      <c r="AH15" s="234">
        <v>0.66388888888888886</v>
      </c>
      <c r="AI15" s="234">
        <v>0.57847222222222217</v>
      </c>
      <c r="AJ15" s="234">
        <v>0.62152777777777779</v>
      </c>
      <c r="AK15" s="234">
        <v>0.53749999999999998</v>
      </c>
      <c r="AL15" s="234">
        <v>0.74305555555555547</v>
      </c>
      <c r="AM15" s="234">
        <v>0.64236111111111105</v>
      </c>
      <c r="AN15" s="234">
        <v>0.77847222222222223</v>
      </c>
      <c r="AO15" s="234">
        <v>0.72152777777777777</v>
      </c>
      <c r="AP15" s="233">
        <v>0.79945601851851855</v>
      </c>
      <c r="AQ15" s="233">
        <v>0.27931712962962962</v>
      </c>
      <c r="AR15" s="231" t="s">
        <v>3667</v>
      </c>
      <c r="AT15" s="226">
        <f>VLOOKUP(AU15,id!$A:$C,3,0)</f>
        <v>91</v>
      </c>
      <c r="AU15" s="226" t="str">
        <f t="shared" si="0"/>
        <v>PiwakowskiWojciech1977</v>
      </c>
      <c r="AV15" s="226" t="str">
        <f t="shared" si="1"/>
        <v>Piwakowski</v>
      </c>
      <c r="AW15" s="226" t="str">
        <f t="shared" si="2"/>
        <v>Wojciech</v>
      </c>
      <c r="AX15" s="226">
        <f t="shared" si="3"/>
        <v>0</v>
      </c>
      <c r="AY15" s="226">
        <f t="shared" si="4"/>
        <v>1977</v>
      </c>
      <c r="AZ15" s="226">
        <f t="shared" si="5"/>
        <v>88.7767389924025</v>
      </c>
      <c r="BB15" s="226">
        <f t="shared" si="6"/>
        <v>0.99778862785453115</v>
      </c>
      <c r="BC15" s="226">
        <f t="shared" si="7"/>
        <v>1</v>
      </c>
      <c r="BD15" s="226">
        <f t="shared" si="8"/>
        <v>1</v>
      </c>
      <c r="BE15" s="226">
        <f t="shared" si="9"/>
        <v>1</v>
      </c>
    </row>
    <row r="16" spans="1:57">
      <c r="A16" s="235">
        <v>14</v>
      </c>
      <c r="B16" s="235">
        <v>14</v>
      </c>
      <c r="C16" s="235"/>
      <c r="D16" s="235">
        <v>1080</v>
      </c>
      <c r="E16" s="236" t="s">
        <v>392</v>
      </c>
      <c r="F16" s="236" t="s">
        <v>393</v>
      </c>
      <c r="G16" s="237" t="s">
        <v>32</v>
      </c>
      <c r="H16" s="235">
        <v>1969</v>
      </c>
      <c r="I16" s="236" t="s">
        <v>3668</v>
      </c>
      <c r="J16" s="236" t="s">
        <v>391</v>
      </c>
      <c r="K16" s="235">
        <v>60</v>
      </c>
      <c r="L16" s="235">
        <v>24</v>
      </c>
      <c r="M16" s="235">
        <v>60</v>
      </c>
      <c r="N16" s="238">
        <v>0.5387615740740741</v>
      </c>
      <c r="O16" s="235">
        <v>0</v>
      </c>
      <c r="P16" s="239">
        <v>0.41736111111111113</v>
      </c>
      <c r="Q16" s="239">
        <v>0.27847222222222223</v>
      </c>
      <c r="R16" s="239">
        <v>0.34236111111111112</v>
      </c>
      <c r="S16" s="239">
        <v>0.44722222222222219</v>
      </c>
      <c r="T16" s="239">
        <v>0.32500000000000001</v>
      </c>
      <c r="U16" s="239">
        <v>0.5180555555555556</v>
      </c>
      <c r="V16" s="239">
        <v>0.46527777777777773</v>
      </c>
      <c r="W16" s="239">
        <v>0.3611111111111111</v>
      </c>
      <c r="X16" s="239">
        <v>0.31180555555555556</v>
      </c>
      <c r="Y16" s="239">
        <v>0.40208333333333335</v>
      </c>
      <c r="Z16" s="239">
        <v>0.2951388888888889</v>
      </c>
      <c r="AA16" s="239">
        <v>0.49652777777777773</v>
      </c>
      <c r="AB16" s="238">
        <v>0.52932870370370366</v>
      </c>
      <c r="AC16" s="238">
        <v>0.25849537037037035</v>
      </c>
      <c r="AD16" s="239">
        <v>0.69513888888888886</v>
      </c>
      <c r="AE16" s="239">
        <v>0.62222222222222223</v>
      </c>
      <c r="AF16" s="239">
        <v>0.54791666666666672</v>
      </c>
      <c r="AG16" s="239">
        <v>0.68125000000000002</v>
      </c>
      <c r="AH16" s="239">
        <v>0.71250000000000002</v>
      </c>
      <c r="AI16" s="239">
        <v>0.57847222222222217</v>
      </c>
      <c r="AJ16" s="239">
        <v>0.76736111111111116</v>
      </c>
      <c r="AK16" s="239">
        <v>0.79722222222222217</v>
      </c>
      <c r="AL16" s="239">
        <v>0.64097222222222217</v>
      </c>
      <c r="AM16" s="239">
        <v>0.74236111111111114</v>
      </c>
      <c r="AN16" s="239">
        <v>0.60555555555555551</v>
      </c>
      <c r="AO16" s="239">
        <v>0.66319444444444442</v>
      </c>
      <c r="AP16" s="238">
        <v>0.80959490740740747</v>
      </c>
      <c r="AQ16" s="238">
        <v>0.2802662037037037</v>
      </c>
      <c r="AR16" s="236" t="s">
        <v>3667</v>
      </c>
      <c r="AT16" s="226">
        <f>VLOOKUP(AU16,id!$A:$C,3,0)</f>
        <v>96</v>
      </c>
      <c r="AU16" s="226" t="str">
        <f t="shared" si="0"/>
        <v>PotockiMirosław1969</v>
      </c>
      <c r="AV16" s="226" t="str">
        <f t="shared" si="1"/>
        <v>Potocki</v>
      </c>
      <c r="AW16" s="226" t="str">
        <f t="shared" si="2"/>
        <v>Mirosław</v>
      </c>
      <c r="AX16" s="226" t="str">
        <f t="shared" si="3"/>
        <v>GREY WOLF</v>
      </c>
      <c r="AY16" s="226">
        <f t="shared" si="4"/>
        <v>1969</v>
      </c>
      <c r="AZ16" s="226">
        <f t="shared" si="5"/>
        <v>87.106060280564549</v>
      </c>
      <c r="BB16" s="226">
        <f t="shared" si="6"/>
        <v>0.9811811209693011</v>
      </c>
      <c r="BC16" s="226">
        <f t="shared" si="7"/>
        <v>1</v>
      </c>
      <c r="BD16" s="226">
        <f t="shared" si="8"/>
        <v>1</v>
      </c>
      <c r="BE16" s="226">
        <f t="shared" si="9"/>
        <v>1</v>
      </c>
    </row>
    <row r="17" spans="1:57">
      <c r="A17" s="230">
        <v>15</v>
      </c>
      <c r="B17" s="230">
        <v>15</v>
      </c>
      <c r="C17" s="230"/>
      <c r="D17" s="230">
        <v>1015</v>
      </c>
      <c r="E17" s="231" t="s">
        <v>431</v>
      </c>
      <c r="F17" s="231" t="s">
        <v>432</v>
      </c>
      <c r="G17" s="232" t="s">
        <v>32</v>
      </c>
      <c r="H17" s="230">
        <v>1978</v>
      </c>
      <c r="I17" s="231" t="s">
        <v>3677</v>
      </c>
      <c r="J17" s="231" t="s">
        <v>343</v>
      </c>
      <c r="K17" s="230">
        <v>60</v>
      </c>
      <c r="L17" s="230">
        <v>24</v>
      </c>
      <c r="M17" s="230">
        <v>60</v>
      </c>
      <c r="N17" s="233">
        <v>0.53878472222222229</v>
      </c>
      <c r="O17" s="230">
        <v>0</v>
      </c>
      <c r="P17" s="234">
        <v>0.41736111111111113</v>
      </c>
      <c r="Q17" s="234">
        <v>0.28819444444444448</v>
      </c>
      <c r="R17" s="234">
        <v>0.34236111111111112</v>
      </c>
      <c r="S17" s="234">
        <v>0.44722222222222219</v>
      </c>
      <c r="T17" s="234">
        <v>0.32500000000000001</v>
      </c>
      <c r="U17" s="234">
        <v>0.51736111111111105</v>
      </c>
      <c r="V17" s="234">
        <v>0.46527777777777773</v>
      </c>
      <c r="W17" s="234">
        <v>0.3611111111111111</v>
      </c>
      <c r="X17" s="234">
        <v>0.31180555555555556</v>
      </c>
      <c r="Y17" s="234">
        <v>0.40208333333333335</v>
      </c>
      <c r="Z17" s="234">
        <v>0.29444444444444445</v>
      </c>
      <c r="AA17" s="234">
        <v>0.49652777777777773</v>
      </c>
      <c r="AB17" s="233">
        <v>0.52908564814814818</v>
      </c>
      <c r="AC17" s="233">
        <v>0.25825231481481481</v>
      </c>
      <c r="AD17" s="234">
        <v>0.69513888888888886</v>
      </c>
      <c r="AE17" s="234">
        <v>0.62222222222222223</v>
      </c>
      <c r="AF17" s="234">
        <v>0.54791666666666672</v>
      </c>
      <c r="AG17" s="234">
        <v>0.68125000000000002</v>
      </c>
      <c r="AH17" s="234">
        <v>0.71250000000000002</v>
      </c>
      <c r="AI17" s="234">
        <v>0.57847222222222217</v>
      </c>
      <c r="AJ17" s="234">
        <v>0.76736111111111116</v>
      </c>
      <c r="AK17" s="234">
        <v>0.79652777777777783</v>
      </c>
      <c r="AL17" s="234">
        <v>0.64097222222222217</v>
      </c>
      <c r="AM17" s="234">
        <v>0.7416666666666667</v>
      </c>
      <c r="AN17" s="234">
        <v>0.60555555555555551</v>
      </c>
      <c r="AO17" s="234">
        <v>0.66319444444444442</v>
      </c>
      <c r="AP17" s="233">
        <v>0.80961805555555555</v>
      </c>
      <c r="AQ17" s="233">
        <v>0.28053240740740742</v>
      </c>
      <c r="AR17" s="231" t="s">
        <v>3667</v>
      </c>
      <c r="AT17" s="226">
        <f>VLOOKUP(AU17,id!$A:$C,3,0)</f>
        <v>97</v>
      </c>
      <c r="AU17" s="226" t="str">
        <f t="shared" si="0"/>
        <v>WalińskiMikołaj1978</v>
      </c>
      <c r="AV17" s="226" t="str">
        <f t="shared" si="1"/>
        <v>Waliński</v>
      </c>
      <c r="AW17" s="226" t="str">
        <f t="shared" si="2"/>
        <v>Mikołaj</v>
      </c>
      <c r="AX17" s="226" t="str">
        <f t="shared" si="3"/>
        <v>Grey Wolf</v>
      </c>
      <c r="AY17" s="226">
        <f t="shared" si="4"/>
        <v>1978</v>
      </c>
      <c r="AZ17" s="226">
        <f t="shared" si="5"/>
        <v>87.102317887907859</v>
      </c>
      <c r="BB17" s="226">
        <f t="shared" si="6"/>
        <v>0.9999570363687138</v>
      </c>
      <c r="BC17" s="226">
        <f t="shared" si="7"/>
        <v>1</v>
      </c>
      <c r="BD17" s="226">
        <f t="shared" si="8"/>
        <v>1</v>
      </c>
      <c r="BE17" s="226">
        <f t="shared" si="9"/>
        <v>1</v>
      </c>
    </row>
    <row r="18" spans="1:57">
      <c r="A18" s="235">
        <v>16</v>
      </c>
      <c r="B18" s="235">
        <v>16</v>
      </c>
      <c r="C18" s="235"/>
      <c r="D18" s="235">
        <v>1031</v>
      </c>
      <c r="E18" s="236" t="s">
        <v>1375</v>
      </c>
      <c r="F18" s="236" t="s">
        <v>1376</v>
      </c>
      <c r="G18" s="237" t="s">
        <v>32</v>
      </c>
      <c r="H18" s="235">
        <v>1981</v>
      </c>
      <c r="I18" s="236" t="s">
        <v>3669</v>
      </c>
      <c r="J18" s="236"/>
      <c r="K18" s="235">
        <v>60</v>
      </c>
      <c r="L18" s="235">
        <v>24</v>
      </c>
      <c r="M18" s="235">
        <v>60</v>
      </c>
      <c r="N18" s="238">
        <v>0.54699074074074072</v>
      </c>
      <c r="O18" s="235">
        <v>0</v>
      </c>
      <c r="P18" s="239">
        <v>0.39930555555555558</v>
      </c>
      <c r="Q18" s="239">
        <v>0.52986111111111112</v>
      </c>
      <c r="R18" s="239">
        <v>0.45694444444444443</v>
      </c>
      <c r="S18" s="239">
        <v>0.3347222222222222</v>
      </c>
      <c r="T18" s="239">
        <v>0.41944444444444445</v>
      </c>
      <c r="U18" s="239">
        <v>0.28611111111111115</v>
      </c>
      <c r="V18" s="239">
        <v>0.35347222222222219</v>
      </c>
      <c r="W18" s="239">
        <v>0.4375</v>
      </c>
      <c r="X18" s="239">
        <v>0.48402777777777778</v>
      </c>
      <c r="Y18" s="239">
        <v>0.38472222222222219</v>
      </c>
      <c r="Z18" s="239">
        <v>0.5083333333333333</v>
      </c>
      <c r="AA18" s="239">
        <v>0.30972222222222223</v>
      </c>
      <c r="AB18" s="238">
        <v>0.53989583333333335</v>
      </c>
      <c r="AC18" s="238">
        <v>0.26906249999999998</v>
      </c>
      <c r="AD18" s="239">
        <v>0.65625</v>
      </c>
      <c r="AE18" s="239">
        <v>0.73333333333333339</v>
      </c>
      <c r="AF18" s="239">
        <v>0.80347222222222225</v>
      </c>
      <c r="AG18" s="239">
        <v>0.67569444444444438</v>
      </c>
      <c r="AH18" s="239">
        <v>0.64097222222222217</v>
      </c>
      <c r="AI18" s="239">
        <v>0.77986111111111101</v>
      </c>
      <c r="AJ18" s="239">
        <v>0.59930555555555554</v>
      </c>
      <c r="AK18" s="239">
        <v>0.56458333333333333</v>
      </c>
      <c r="AL18" s="239">
        <v>0.71250000000000002</v>
      </c>
      <c r="AM18" s="239">
        <v>0.62083333333333335</v>
      </c>
      <c r="AN18" s="239">
        <v>0.75069444444444444</v>
      </c>
      <c r="AO18" s="239">
        <v>0.69305555555555554</v>
      </c>
      <c r="AP18" s="238">
        <v>0.81782407407407398</v>
      </c>
      <c r="AQ18" s="238">
        <v>0.27792824074074074</v>
      </c>
      <c r="AR18" s="236" t="s">
        <v>3667</v>
      </c>
      <c r="AT18" s="226">
        <f>VLOOKUP(AU18,id!$A:$C,3,0)</f>
        <v>176</v>
      </c>
      <c r="AU18" s="226" t="str">
        <f t="shared" si="0"/>
        <v>ZacharaStefan1981</v>
      </c>
      <c r="AV18" s="226" t="str">
        <f t="shared" si="1"/>
        <v>Zachara</v>
      </c>
      <c r="AW18" s="226" t="str">
        <f t="shared" si="2"/>
        <v>Stefan</v>
      </c>
      <c r="AX18" s="226">
        <f t="shared" si="3"/>
        <v>0</v>
      </c>
      <c r="AY18" s="226">
        <f t="shared" si="4"/>
        <v>1981</v>
      </c>
      <c r="AZ18" s="226">
        <f t="shared" si="5"/>
        <v>85.795598815065574</v>
      </c>
      <c r="BB18" s="226">
        <f t="shared" si="6"/>
        <v>0.98499788404570476</v>
      </c>
      <c r="BC18" s="226">
        <f t="shared" si="7"/>
        <v>1</v>
      </c>
      <c r="BD18" s="226">
        <f t="shared" si="8"/>
        <v>1</v>
      </c>
      <c r="BE18" s="226">
        <f t="shared" si="9"/>
        <v>1</v>
      </c>
    </row>
    <row r="19" spans="1:57">
      <c r="A19" s="230">
        <v>17</v>
      </c>
      <c r="B19" s="230">
        <v>17</v>
      </c>
      <c r="C19" s="230"/>
      <c r="D19" s="230">
        <v>1020</v>
      </c>
      <c r="E19" s="231" t="s">
        <v>144</v>
      </c>
      <c r="F19" s="231" t="s">
        <v>437</v>
      </c>
      <c r="G19" s="232" t="s">
        <v>32</v>
      </c>
      <c r="H19" s="230">
        <v>1977</v>
      </c>
      <c r="I19" s="231" t="s">
        <v>253</v>
      </c>
      <c r="J19" s="231" t="s">
        <v>549</v>
      </c>
      <c r="K19" s="230">
        <v>60</v>
      </c>
      <c r="L19" s="230">
        <v>24</v>
      </c>
      <c r="M19" s="230">
        <v>60</v>
      </c>
      <c r="N19" s="233">
        <v>0.5488425925925926</v>
      </c>
      <c r="O19" s="230">
        <v>0</v>
      </c>
      <c r="P19" s="234">
        <v>0.40625</v>
      </c>
      <c r="Q19" s="234">
        <v>0.27916666666666667</v>
      </c>
      <c r="R19" s="234">
        <v>0.45694444444444443</v>
      </c>
      <c r="S19" s="234">
        <v>0.29444444444444445</v>
      </c>
      <c r="T19" s="234">
        <v>0.4236111111111111</v>
      </c>
      <c r="U19" s="234">
        <v>0.31458333333333333</v>
      </c>
      <c r="V19" s="234">
        <v>0.36180555555555555</v>
      </c>
      <c r="W19" s="234">
        <v>0.43888888888888888</v>
      </c>
      <c r="X19" s="234">
        <v>0.48194444444444445</v>
      </c>
      <c r="Y19" s="234">
        <v>0.3923611111111111</v>
      </c>
      <c r="Z19" s="234">
        <v>0.50416666666666665</v>
      </c>
      <c r="AA19" s="234">
        <v>0.33680555555555558</v>
      </c>
      <c r="AB19" s="233">
        <v>0.53121527777777777</v>
      </c>
      <c r="AC19" s="233">
        <v>0.26038194444444446</v>
      </c>
      <c r="AD19" s="234">
        <v>0.68958333333333333</v>
      </c>
      <c r="AE19" s="234">
        <v>0.77430555555555547</v>
      </c>
      <c r="AF19" s="234">
        <v>0.56597222222222221</v>
      </c>
      <c r="AG19" s="234">
        <v>0.71458333333333324</v>
      </c>
      <c r="AH19" s="234">
        <v>0.67083333333333339</v>
      </c>
      <c r="AI19" s="234">
        <v>0.59097222222222223</v>
      </c>
      <c r="AJ19" s="234">
        <v>0.62916666666666665</v>
      </c>
      <c r="AK19" s="234">
        <v>0.55069444444444449</v>
      </c>
      <c r="AL19" s="234">
        <v>0.75416666666666676</v>
      </c>
      <c r="AM19" s="234">
        <v>0.65</v>
      </c>
      <c r="AN19" s="234">
        <v>0.79305555555555562</v>
      </c>
      <c r="AO19" s="234">
        <v>0.73333333333333339</v>
      </c>
      <c r="AP19" s="233">
        <v>0.81967592592592586</v>
      </c>
      <c r="AQ19" s="233">
        <v>0.28846064814814815</v>
      </c>
      <c r="AR19" s="231" t="s">
        <v>3667</v>
      </c>
      <c r="AT19" s="226">
        <f>VLOOKUP(AU19,id!$A:$C,3,0)</f>
        <v>135</v>
      </c>
      <c r="AU19" s="226" t="str">
        <f t="shared" si="0"/>
        <v>BogumiłDariusz1977</v>
      </c>
      <c r="AV19" s="226" t="str">
        <f t="shared" si="1"/>
        <v>Bogumił</v>
      </c>
      <c r="AW19" s="226" t="str">
        <f t="shared" si="2"/>
        <v>Dariusz</v>
      </c>
      <c r="AX19" s="226" t="str">
        <f t="shared" si="3"/>
        <v>Team 360</v>
      </c>
      <c r="AY19" s="226">
        <f t="shared" si="4"/>
        <v>1977</v>
      </c>
      <c r="AZ19" s="226">
        <f t="shared" si="5"/>
        <v>85.506115563053541</v>
      </c>
      <c r="BB19" s="226">
        <f t="shared" si="6"/>
        <v>0.99662589624630948</v>
      </c>
      <c r="BC19" s="226">
        <f t="shared" si="7"/>
        <v>1</v>
      </c>
      <c r="BD19" s="226">
        <f t="shared" si="8"/>
        <v>1</v>
      </c>
      <c r="BE19" s="226">
        <f t="shared" si="9"/>
        <v>1</v>
      </c>
    </row>
    <row r="20" spans="1:57">
      <c r="A20" s="235">
        <v>18</v>
      </c>
      <c r="B20" s="235">
        <v>18</v>
      </c>
      <c r="C20" s="235"/>
      <c r="D20" s="235">
        <v>1054</v>
      </c>
      <c r="E20" s="236" t="s">
        <v>141</v>
      </c>
      <c r="F20" s="236" t="s">
        <v>180</v>
      </c>
      <c r="G20" s="237" t="s">
        <v>32</v>
      </c>
      <c r="H20" s="235">
        <v>1983</v>
      </c>
      <c r="I20" s="236" t="s">
        <v>3554</v>
      </c>
      <c r="J20" s="236"/>
      <c r="K20" s="235">
        <v>60</v>
      </c>
      <c r="L20" s="235">
        <v>24</v>
      </c>
      <c r="M20" s="235">
        <v>60</v>
      </c>
      <c r="N20" s="238">
        <v>0.56539351851851849</v>
      </c>
      <c r="O20" s="235">
        <v>0</v>
      </c>
      <c r="P20" s="239">
        <v>0.40138888888888885</v>
      </c>
      <c r="Q20" s="239">
        <v>0.53055555555555556</v>
      </c>
      <c r="R20" s="239">
        <v>0.44930555555555557</v>
      </c>
      <c r="S20" s="239">
        <v>0.3263888888888889</v>
      </c>
      <c r="T20" s="239">
        <v>0.4152777777777778</v>
      </c>
      <c r="U20" s="239">
        <v>0.28055555555555556</v>
      </c>
      <c r="V20" s="239">
        <v>0.35416666666666669</v>
      </c>
      <c r="W20" s="239">
        <v>0.43124999999999997</v>
      </c>
      <c r="X20" s="239">
        <v>0.47847222222222219</v>
      </c>
      <c r="Y20" s="239">
        <v>0.3840277777777778</v>
      </c>
      <c r="Z20" s="239">
        <v>0.50486111111111109</v>
      </c>
      <c r="AA20" s="239">
        <v>0.30486111111111108</v>
      </c>
      <c r="AB20" s="238">
        <v>0.54108796296296291</v>
      </c>
      <c r="AC20" s="238">
        <v>0.27025462962962959</v>
      </c>
      <c r="AD20" s="239">
        <v>0.71944444444444444</v>
      </c>
      <c r="AE20" s="239">
        <v>0.64374999999999993</v>
      </c>
      <c r="AF20" s="239">
        <v>0.5625</v>
      </c>
      <c r="AG20" s="239">
        <v>0.7055555555555556</v>
      </c>
      <c r="AH20" s="239">
        <v>0.7402777777777777</v>
      </c>
      <c r="AI20" s="239">
        <v>0.59722222222222221</v>
      </c>
      <c r="AJ20" s="239">
        <v>0.7909722222222223</v>
      </c>
      <c r="AK20" s="239">
        <v>0.82152777777777775</v>
      </c>
      <c r="AL20" s="239">
        <v>0.66319444444444442</v>
      </c>
      <c r="AM20" s="239">
        <v>0.76388888888888884</v>
      </c>
      <c r="AN20" s="239">
        <v>0.62638888888888888</v>
      </c>
      <c r="AO20" s="239">
        <v>0.6875</v>
      </c>
      <c r="AP20" s="238">
        <v>0.83622685185185175</v>
      </c>
      <c r="AQ20" s="238">
        <v>0.2951388888888889</v>
      </c>
      <c r="AR20" s="236" t="s">
        <v>3667</v>
      </c>
      <c r="AT20" s="226">
        <f>VLOOKUP(AU20,id!$A:$C,3,0)</f>
        <v>93</v>
      </c>
      <c r="AU20" s="226" t="str">
        <f t="shared" si="0"/>
        <v>SzumańskiJakub1983</v>
      </c>
      <c r="AV20" s="226" t="str">
        <f t="shared" si="1"/>
        <v>Szumański</v>
      </c>
      <c r="AW20" s="226" t="str">
        <f t="shared" si="2"/>
        <v>Jakub</v>
      </c>
      <c r="AX20" s="226">
        <f t="shared" si="3"/>
        <v>0</v>
      </c>
      <c r="AY20" s="226">
        <f t="shared" si="4"/>
        <v>1983</v>
      </c>
      <c r="AZ20" s="226">
        <f t="shared" si="5"/>
        <v>83.003070624360276</v>
      </c>
      <c r="BB20" s="226">
        <f t="shared" si="6"/>
        <v>0.97072671443193459</v>
      </c>
      <c r="BC20" s="226">
        <f t="shared" si="7"/>
        <v>1</v>
      </c>
      <c r="BD20" s="226">
        <f t="shared" si="8"/>
        <v>1</v>
      </c>
      <c r="BE20" s="226">
        <f t="shared" si="9"/>
        <v>1</v>
      </c>
    </row>
    <row r="21" spans="1:57">
      <c r="A21" s="230">
        <v>19</v>
      </c>
      <c r="B21" s="230">
        <v>19</v>
      </c>
      <c r="C21" s="230"/>
      <c r="D21" s="230">
        <v>1053</v>
      </c>
      <c r="E21" s="231" t="s">
        <v>241</v>
      </c>
      <c r="F21" s="231" t="s">
        <v>434</v>
      </c>
      <c r="G21" s="232" t="s">
        <v>32</v>
      </c>
      <c r="H21" s="230">
        <v>1978</v>
      </c>
      <c r="I21" s="231" t="s">
        <v>3481</v>
      </c>
      <c r="J21" s="231" t="s">
        <v>433</v>
      </c>
      <c r="K21" s="230">
        <v>60</v>
      </c>
      <c r="L21" s="230">
        <v>24</v>
      </c>
      <c r="M21" s="230">
        <v>60</v>
      </c>
      <c r="N21" s="233">
        <v>0.56550925925925932</v>
      </c>
      <c r="O21" s="230">
        <v>0</v>
      </c>
      <c r="P21" s="234">
        <v>0.40069444444444446</v>
      </c>
      <c r="Q21" s="234">
        <v>0.53055555555555556</v>
      </c>
      <c r="R21" s="234">
        <v>0.44930555555555557</v>
      </c>
      <c r="S21" s="234">
        <v>0.3263888888888889</v>
      </c>
      <c r="T21" s="234">
        <v>0.4152777777777778</v>
      </c>
      <c r="U21" s="234">
        <v>0.28055555555555556</v>
      </c>
      <c r="V21" s="234">
        <v>0.35416666666666669</v>
      </c>
      <c r="W21" s="234">
        <v>0.43124999999999997</v>
      </c>
      <c r="X21" s="234">
        <v>0.47847222222222219</v>
      </c>
      <c r="Y21" s="234">
        <v>0.3840277777777778</v>
      </c>
      <c r="Z21" s="234">
        <v>0.50486111111111109</v>
      </c>
      <c r="AA21" s="234">
        <v>0.30486111111111108</v>
      </c>
      <c r="AB21" s="233">
        <v>0.54115740740740736</v>
      </c>
      <c r="AC21" s="233">
        <v>0.27032407407407405</v>
      </c>
      <c r="AD21" s="234">
        <v>0.71944444444444444</v>
      </c>
      <c r="AE21" s="234">
        <v>0.64374999999999993</v>
      </c>
      <c r="AF21" s="234">
        <v>0.5625</v>
      </c>
      <c r="AG21" s="234">
        <v>0.7055555555555556</v>
      </c>
      <c r="AH21" s="234">
        <v>0.74097222222222225</v>
      </c>
      <c r="AI21" s="234">
        <v>0.59652777777777777</v>
      </c>
      <c r="AJ21" s="234">
        <v>0.79166666666666663</v>
      </c>
      <c r="AK21" s="234">
        <v>0.8222222222222223</v>
      </c>
      <c r="AL21" s="234">
        <v>0.66319444444444442</v>
      </c>
      <c r="AM21" s="234">
        <v>0.76388888888888884</v>
      </c>
      <c r="AN21" s="234">
        <v>0.62361111111111112</v>
      </c>
      <c r="AO21" s="234">
        <v>0.6875</v>
      </c>
      <c r="AP21" s="233">
        <v>0.83634259259259258</v>
      </c>
      <c r="AQ21" s="233">
        <v>0.29518518518518516</v>
      </c>
      <c r="AR21" s="231" t="s">
        <v>3667</v>
      </c>
      <c r="AT21" s="226">
        <f>VLOOKUP(AU21,id!$A:$C,3,0)</f>
        <v>77</v>
      </c>
      <c r="AU21" s="226" t="str">
        <f t="shared" si="0"/>
        <v>PoździkRadosław1978</v>
      </c>
      <c r="AV21" s="226" t="str">
        <f t="shared" si="1"/>
        <v>Poździk</v>
      </c>
      <c r="AW21" s="226" t="str">
        <f t="shared" si="2"/>
        <v>Radosław</v>
      </c>
      <c r="AX21" s="226" t="str">
        <f t="shared" si="3"/>
        <v>Barlinecka Grupa Kolarska</v>
      </c>
      <c r="AY21" s="226">
        <f t="shared" si="4"/>
        <v>1978</v>
      </c>
      <c r="AZ21" s="226">
        <f t="shared" si="5"/>
        <v>82.986082685223067</v>
      </c>
      <c r="BB21" s="226">
        <f t="shared" si="6"/>
        <v>0.99979533360622175</v>
      </c>
      <c r="BC21" s="226">
        <f t="shared" si="7"/>
        <v>1</v>
      </c>
      <c r="BD21" s="226">
        <f t="shared" si="8"/>
        <v>1</v>
      </c>
      <c r="BE21" s="226">
        <f t="shared" si="9"/>
        <v>1</v>
      </c>
    </row>
    <row r="22" spans="1:57">
      <c r="A22" s="235">
        <v>20</v>
      </c>
      <c r="B22" s="235">
        <v>20</v>
      </c>
      <c r="C22" s="235"/>
      <c r="D22" s="235">
        <v>1002</v>
      </c>
      <c r="E22" s="236" t="s">
        <v>241</v>
      </c>
      <c r="F22" s="236" t="s">
        <v>1038</v>
      </c>
      <c r="G22" s="237" t="s">
        <v>32</v>
      </c>
      <c r="H22" s="235">
        <v>1974</v>
      </c>
      <c r="I22" s="236" t="s">
        <v>3678</v>
      </c>
      <c r="J22" s="236"/>
      <c r="K22" s="235">
        <v>60</v>
      </c>
      <c r="L22" s="235">
        <v>24</v>
      </c>
      <c r="M22" s="235">
        <v>60</v>
      </c>
      <c r="N22" s="238">
        <v>0.57190972222222225</v>
      </c>
      <c r="O22" s="235">
        <v>0</v>
      </c>
      <c r="P22" s="239">
        <v>0.38611111111111113</v>
      </c>
      <c r="Q22" s="239">
        <v>0.27986111111111112</v>
      </c>
      <c r="R22" s="239">
        <v>0.4548611111111111</v>
      </c>
      <c r="S22" s="239">
        <v>0.29583333333333334</v>
      </c>
      <c r="T22" s="239">
        <v>0.47430555555555554</v>
      </c>
      <c r="U22" s="239">
        <v>0.31666666666666665</v>
      </c>
      <c r="V22" s="239">
        <v>0.3659722222222222</v>
      </c>
      <c r="W22" s="239">
        <v>0.43402777777777773</v>
      </c>
      <c r="X22" s="239">
        <v>0.4909722222222222</v>
      </c>
      <c r="Y22" s="239">
        <v>0.40833333333333338</v>
      </c>
      <c r="Z22" s="239">
        <v>0.51874999999999993</v>
      </c>
      <c r="AA22" s="239">
        <v>0.33888888888888885</v>
      </c>
      <c r="AB22" s="238">
        <v>0.54817129629629624</v>
      </c>
      <c r="AC22" s="238">
        <v>0.27733796296296293</v>
      </c>
      <c r="AD22" s="239">
        <v>0.65972222222222221</v>
      </c>
      <c r="AE22" s="239">
        <v>0.76736111111111116</v>
      </c>
      <c r="AF22" s="239">
        <v>0.82847222222222217</v>
      </c>
      <c r="AG22" s="239">
        <v>0.68333333333333324</v>
      </c>
      <c r="AH22" s="239">
        <v>0.64374999999999993</v>
      </c>
      <c r="AI22" s="239">
        <v>0.81111111111111101</v>
      </c>
      <c r="AJ22" s="239">
        <v>0.60277777777777775</v>
      </c>
      <c r="AK22" s="239">
        <v>0.57013888888888886</v>
      </c>
      <c r="AL22" s="239">
        <v>0.72499999999999998</v>
      </c>
      <c r="AM22" s="239">
        <v>0.62291666666666667</v>
      </c>
      <c r="AN22" s="239">
        <v>0.79027777777777775</v>
      </c>
      <c r="AO22" s="239">
        <v>0.70277777777777783</v>
      </c>
      <c r="AP22" s="238">
        <v>0.84274305555555562</v>
      </c>
      <c r="AQ22" s="238">
        <v>0.29457175925925927</v>
      </c>
      <c r="AR22" s="236" t="s">
        <v>3667</v>
      </c>
      <c r="AT22" s="226">
        <f>VLOOKUP(AU22,id!$A:$C,3,0)</f>
        <v>177</v>
      </c>
      <c r="AU22" s="226" t="str">
        <f t="shared" si="0"/>
        <v>TusińskiRadosław1974</v>
      </c>
      <c r="AV22" s="226" t="str">
        <f t="shared" si="1"/>
        <v>Tusiński</v>
      </c>
      <c r="AW22" s="226" t="str">
        <f t="shared" si="2"/>
        <v>Radosław</v>
      </c>
      <c r="AX22" s="226">
        <f t="shared" si="3"/>
        <v>0</v>
      </c>
      <c r="AY22" s="226">
        <f t="shared" si="4"/>
        <v>1974</v>
      </c>
      <c r="AZ22" s="226">
        <f t="shared" si="5"/>
        <v>82.057353328071557</v>
      </c>
      <c r="BB22" s="226">
        <f t="shared" si="6"/>
        <v>0.9888086131180055</v>
      </c>
      <c r="BC22" s="226">
        <f t="shared" si="7"/>
        <v>1</v>
      </c>
      <c r="BD22" s="226">
        <f t="shared" si="8"/>
        <v>1</v>
      </c>
      <c r="BE22" s="226">
        <f t="shared" si="9"/>
        <v>1</v>
      </c>
    </row>
    <row r="23" spans="1:57">
      <c r="A23" s="230">
        <v>21</v>
      </c>
      <c r="B23" s="230">
        <v>21</v>
      </c>
      <c r="C23" s="230"/>
      <c r="D23" s="230">
        <v>1009</v>
      </c>
      <c r="E23" s="231" t="s">
        <v>394</v>
      </c>
      <c r="F23" s="231" t="s">
        <v>395</v>
      </c>
      <c r="G23" s="232" t="s">
        <v>32</v>
      </c>
      <c r="H23" s="230">
        <v>1971</v>
      </c>
      <c r="I23" s="231" t="s">
        <v>3668</v>
      </c>
      <c r="J23" s="231" t="s">
        <v>3679</v>
      </c>
      <c r="K23" s="230">
        <v>60</v>
      </c>
      <c r="L23" s="230">
        <v>24</v>
      </c>
      <c r="M23" s="230">
        <v>60</v>
      </c>
      <c r="N23" s="233">
        <v>0.57263888888888892</v>
      </c>
      <c r="O23" s="230">
        <v>0</v>
      </c>
      <c r="P23" s="234">
        <v>0.42777777777777781</v>
      </c>
      <c r="Q23" s="234">
        <v>0.28819444444444448</v>
      </c>
      <c r="R23" s="234">
        <v>0.34236111111111112</v>
      </c>
      <c r="S23" s="234">
        <v>0.44791666666666669</v>
      </c>
      <c r="T23" s="234">
        <v>0.375</v>
      </c>
      <c r="U23" s="234">
        <v>0.53333333333333333</v>
      </c>
      <c r="V23" s="234">
        <v>0.4694444444444445</v>
      </c>
      <c r="W23" s="234">
        <v>0.3611111111111111</v>
      </c>
      <c r="X23" s="234">
        <v>0.31944444444444448</v>
      </c>
      <c r="Y23" s="234">
        <v>0.41111111111111115</v>
      </c>
      <c r="Z23" s="234">
        <v>0.2951388888888889</v>
      </c>
      <c r="AA23" s="234">
        <v>0.5083333333333333</v>
      </c>
      <c r="AB23" s="233">
        <v>0.54370370370370369</v>
      </c>
      <c r="AC23" s="233">
        <v>0.27287037037037037</v>
      </c>
      <c r="AD23" s="234">
        <v>0.67708333333333337</v>
      </c>
      <c r="AE23" s="234">
        <v>0.76597222222222217</v>
      </c>
      <c r="AF23" s="234">
        <v>0.82847222222222217</v>
      </c>
      <c r="AG23" s="234">
        <v>0.6958333333333333</v>
      </c>
      <c r="AH23" s="234">
        <v>0.64722222222222225</v>
      </c>
      <c r="AI23" s="234">
        <v>0.81180555555555556</v>
      </c>
      <c r="AJ23" s="234">
        <v>0.60277777777777775</v>
      </c>
      <c r="AK23" s="234">
        <v>0.57361111111111118</v>
      </c>
      <c r="AL23" s="234">
        <v>0.73819444444444438</v>
      </c>
      <c r="AM23" s="234">
        <v>0.625</v>
      </c>
      <c r="AN23" s="234">
        <v>0.78472222222222221</v>
      </c>
      <c r="AO23" s="234">
        <v>0.71597222222222223</v>
      </c>
      <c r="AP23" s="233">
        <v>0.84347222222222218</v>
      </c>
      <c r="AQ23" s="233">
        <v>0.29976851851851855</v>
      </c>
      <c r="AR23" s="231" t="s">
        <v>3667</v>
      </c>
      <c r="AT23" s="226">
        <f>VLOOKUP(AU23,id!$A:$C,3,0)</f>
        <v>178</v>
      </c>
      <c r="AU23" s="226" t="str">
        <f t="shared" si="0"/>
        <v>BagińskiOlgierd1971</v>
      </c>
      <c r="AV23" s="226" t="str">
        <f t="shared" si="1"/>
        <v>Bagiński</v>
      </c>
      <c r="AW23" s="226" t="str">
        <f t="shared" si="2"/>
        <v>Olgierd</v>
      </c>
      <c r="AX23" s="226" t="str">
        <f t="shared" si="3"/>
        <v>NORDA Active Team</v>
      </c>
      <c r="AY23" s="226">
        <f t="shared" si="4"/>
        <v>1971</v>
      </c>
      <c r="AZ23" s="226">
        <f t="shared" si="5"/>
        <v>81.952866036057884</v>
      </c>
      <c r="BB23" s="226">
        <f t="shared" si="6"/>
        <v>0.9987266553480475</v>
      </c>
      <c r="BC23" s="226">
        <f t="shared" si="7"/>
        <v>1</v>
      </c>
      <c r="BD23" s="226">
        <f t="shared" si="8"/>
        <v>1</v>
      </c>
      <c r="BE23" s="226">
        <f t="shared" si="9"/>
        <v>1</v>
      </c>
    </row>
    <row r="24" spans="1:57">
      <c r="A24" s="235">
        <v>22</v>
      </c>
      <c r="B24" s="235">
        <v>22</v>
      </c>
      <c r="C24" s="235"/>
      <c r="D24" s="235">
        <v>1049</v>
      </c>
      <c r="E24" s="236" t="s">
        <v>279</v>
      </c>
      <c r="F24" s="236" t="s">
        <v>436</v>
      </c>
      <c r="G24" s="237" t="s">
        <v>32</v>
      </c>
      <c r="H24" s="235">
        <v>1983</v>
      </c>
      <c r="I24" s="236" t="s">
        <v>287</v>
      </c>
      <c r="J24" s="236"/>
      <c r="K24" s="235">
        <v>60</v>
      </c>
      <c r="L24" s="235">
        <v>24</v>
      </c>
      <c r="M24" s="235">
        <v>60</v>
      </c>
      <c r="N24" s="238">
        <v>0.58262731481481478</v>
      </c>
      <c r="O24" s="235">
        <v>0</v>
      </c>
      <c r="P24" s="239">
        <v>0.37708333333333338</v>
      </c>
      <c r="Q24" s="239">
        <v>0.51736111111111105</v>
      </c>
      <c r="R24" s="239">
        <v>0.4381944444444445</v>
      </c>
      <c r="S24" s="239">
        <v>0.33402777777777781</v>
      </c>
      <c r="T24" s="239">
        <v>0.45694444444444443</v>
      </c>
      <c r="U24" s="239">
        <v>0.28888888888888892</v>
      </c>
      <c r="V24" s="239">
        <v>0.3576388888888889</v>
      </c>
      <c r="W24" s="239">
        <v>0.42083333333333334</v>
      </c>
      <c r="X24" s="239">
        <v>0.47222222222222227</v>
      </c>
      <c r="Y24" s="239">
        <v>0.39305555555555555</v>
      </c>
      <c r="Z24" s="239">
        <v>0.49374999999999997</v>
      </c>
      <c r="AA24" s="239">
        <v>0.31180555555555556</v>
      </c>
      <c r="AB24" s="238">
        <v>0.52550925925925929</v>
      </c>
      <c r="AC24" s="238">
        <v>0.25467592592592592</v>
      </c>
      <c r="AD24" s="239">
        <v>0.72777777777777775</v>
      </c>
      <c r="AE24" s="239">
        <v>0.81805555555555554</v>
      </c>
      <c r="AF24" s="239">
        <v>0.56388888888888888</v>
      </c>
      <c r="AG24" s="239">
        <v>0.74722222222222223</v>
      </c>
      <c r="AH24" s="239">
        <v>0.7104166666666667</v>
      </c>
      <c r="AI24" s="239">
        <v>0.59652777777777777</v>
      </c>
      <c r="AJ24" s="239">
        <v>0.66319444444444442</v>
      </c>
      <c r="AK24" s="239">
        <v>0.54652777777777783</v>
      </c>
      <c r="AL24" s="239">
        <v>0.7944444444444444</v>
      </c>
      <c r="AM24" s="239">
        <v>0.6875</v>
      </c>
      <c r="AN24" s="239">
        <v>0.8354166666666667</v>
      </c>
      <c r="AO24" s="239">
        <v>0.77083333333333337</v>
      </c>
      <c r="AP24" s="238">
        <v>0.85346064814814815</v>
      </c>
      <c r="AQ24" s="238">
        <v>0.32795138888888892</v>
      </c>
      <c r="AR24" s="236" t="s">
        <v>3667</v>
      </c>
      <c r="AT24" s="226">
        <f>VLOOKUP(AU24,id!$A:$C,3,0)</f>
        <v>139</v>
      </c>
      <c r="AU24" s="226" t="str">
        <f t="shared" si="0"/>
        <v>RuchlickiStanisław1983</v>
      </c>
      <c r="AV24" s="226" t="str">
        <f t="shared" si="1"/>
        <v>Ruchlicki</v>
      </c>
      <c r="AW24" s="226" t="str">
        <f t="shared" si="2"/>
        <v>Stanisław</v>
      </c>
      <c r="AX24" s="226">
        <f t="shared" si="3"/>
        <v>0</v>
      </c>
      <c r="AY24" s="226">
        <f t="shared" si="4"/>
        <v>1983</v>
      </c>
      <c r="AZ24" s="226">
        <f t="shared" si="5"/>
        <v>80.547885337412353</v>
      </c>
      <c r="BB24" s="226">
        <f t="shared" si="6"/>
        <v>0.98285623472854056</v>
      </c>
      <c r="BC24" s="226">
        <f t="shared" si="7"/>
        <v>1</v>
      </c>
      <c r="BD24" s="226">
        <f t="shared" si="8"/>
        <v>1</v>
      </c>
      <c r="BE24" s="226">
        <f t="shared" si="9"/>
        <v>1</v>
      </c>
    </row>
    <row r="25" spans="1:57">
      <c r="A25" s="230">
        <v>23</v>
      </c>
      <c r="B25" s="230">
        <v>23</v>
      </c>
      <c r="C25" s="230"/>
      <c r="D25" s="230">
        <v>1077</v>
      </c>
      <c r="E25" s="231" t="s">
        <v>15</v>
      </c>
      <c r="F25" s="231" t="s">
        <v>261</v>
      </c>
      <c r="G25" s="232" t="s">
        <v>32</v>
      </c>
      <c r="H25" s="230">
        <v>1985</v>
      </c>
      <c r="I25" s="231" t="s">
        <v>201</v>
      </c>
      <c r="J25" s="231"/>
      <c r="K25" s="230">
        <v>58</v>
      </c>
      <c r="L25" s="230">
        <v>23</v>
      </c>
      <c r="M25" s="230">
        <v>58</v>
      </c>
      <c r="N25" s="233">
        <v>0.54855324074074074</v>
      </c>
      <c r="O25" s="230">
        <v>0</v>
      </c>
      <c r="P25" s="234">
        <v>0.37222222222222223</v>
      </c>
      <c r="Q25" s="234">
        <v>0.52638888888888891</v>
      </c>
      <c r="R25" s="234">
        <v>0.42986111111111108</v>
      </c>
      <c r="S25" s="234">
        <v>0.32847222222222222</v>
      </c>
      <c r="T25" s="234">
        <v>0.45416666666666666</v>
      </c>
      <c r="U25" s="234">
        <v>0.28402777777777777</v>
      </c>
      <c r="V25" s="234">
        <v>0.3520833333333333</v>
      </c>
      <c r="W25" s="234">
        <v>0.41111111111111115</v>
      </c>
      <c r="X25" s="234">
        <v>0.47361111111111115</v>
      </c>
      <c r="Y25" s="234">
        <v>0.38958333333333334</v>
      </c>
      <c r="Z25" s="234">
        <v>0.4993055555555555</v>
      </c>
      <c r="AA25" s="234">
        <v>0.30694444444444441</v>
      </c>
      <c r="AB25" s="233">
        <v>0.53445601851851854</v>
      </c>
      <c r="AC25" s="233">
        <v>0.26362268518518517</v>
      </c>
      <c r="AD25" s="234">
        <v>0.65763888888888888</v>
      </c>
      <c r="AE25" s="234">
        <v>0.58472222222222225</v>
      </c>
      <c r="AF25" s="234">
        <v>0.7993055555555556</v>
      </c>
      <c r="AG25" s="234">
        <v>0.64444444444444449</v>
      </c>
      <c r="AH25" s="234">
        <v>0.67638888888888893</v>
      </c>
      <c r="AI25" s="234"/>
      <c r="AJ25" s="234">
        <v>0.74097222222222225</v>
      </c>
      <c r="AK25" s="234">
        <v>0.77847222222222223</v>
      </c>
      <c r="AL25" s="234">
        <v>0.60763888888888895</v>
      </c>
      <c r="AM25" s="234">
        <v>0.70486111111111116</v>
      </c>
      <c r="AN25" s="234">
        <v>0.56666666666666665</v>
      </c>
      <c r="AO25" s="234">
        <v>0.62847222222222221</v>
      </c>
      <c r="AP25" s="233">
        <v>0.81938657407407411</v>
      </c>
      <c r="AQ25" s="233">
        <v>0.28493055555555552</v>
      </c>
      <c r="AR25" s="231"/>
      <c r="AT25" s="226">
        <f>VLOOKUP(AU25,id!$A:$C,3,0)</f>
        <v>103</v>
      </c>
      <c r="AU25" s="226" t="str">
        <f t="shared" si="0"/>
        <v>BanaszkiewiczPiotr1985</v>
      </c>
      <c r="AV25" s="226" t="str">
        <f t="shared" si="1"/>
        <v>Banaszkiewicz</v>
      </c>
      <c r="AW25" s="226" t="str">
        <f t="shared" si="2"/>
        <v>Piotr</v>
      </c>
      <c r="AX25" s="226">
        <f t="shared" si="3"/>
        <v>0</v>
      </c>
      <c r="AY25" s="226">
        <f t="shared" si="4"/>
        <v>1985</v>
      </c>
      <c r="AZ25" s="226">
        <f t="shared" si="5"/>
        <v>77.862955826165276</v>
      </c>
      <c r="BB25" s="226">
        <f t="shared" si="6"/>
        <v>1.0621162569891338</v>
      </c>
      <c r="BC25" s="226">
        <f t="shared" si="7"/>
        <v>0.95833333333333337</v>
      </c>
      <c r="BD25" s="226">
        <f t="shared" si="8"/>
        <v>0.96666666666666667</v>
      </c>
      <c r="BE25" s="226">
        <f t="shared" si="9"/>
        <v>0.99152420096469873</v>
      </c>
    </row>
    <row r="26" spans="1:57">
      <c r="A26" s="235">
        <v>24</v>
      </c>
      <c r="B26" s="235">
        <v>24</v>
      </c>
      <c r="C26" s="235"/>
      <c r="D26" s="235">
        <v>1046</v>
      </c>
      <c r="E26" s="236" t="s">
        <v>151</v>
      </c>
      <c r="F26" s="236" t="s">
        <v>152</v>
      </c>
      <c r="G26" s="237" t="s">
        <v>32</v>
      </c>
      <c r="H26" s="235">
        <v>1970</v>
      </c>
      <c r="I26" s="236" t="s">
        <v>253</v>
      </c>
      <c r="J26" s="236"/>
      <c r="K26" s="235">
        <v>58</v>
      </c>
      <c r="L26" s="235">
        <v>23</v>
      </c>
      <c r="M26" s="235">
        <v>58</v>
      </c>
      <c r="N26" s="238">
        <v>0.57221064814814815</v>
      </c>
      <c r="O26" s="235">
        <v>0</v>
      </c>
      <c r="P26" s="239">
        <v>0.42569444444444443</v>
      </c>
      <c r="Q26" s="239">
        <v>0.28125</v>
      </c>
      <c r="R26" s="239">
        <v>0.3520833333333333</v>
      </c>
      <c r="S26" s="239">
        <v>0.44375000000000003</v>
      </c>
      <c r="T26" s="239">
        <v>0.33402777777777781</v>
      </c>
      <c r="U26" s="239">
        <v>0.53680555555555554</v>
      </c>
      <c r="V26" s="239">
        <v>0.46736111111111112</v>
      </c>
      <c r="W26" s="239">
        <v>0.3756944444444445</v>
      </c>
      <c r="X26" s="239">
        <v>0.31805555555555554</v>
      </c>
      <c r="Y26" s="239">
        <v>0.4069444444444445</v>
      </c>
      <c r="Z26" s="239">
        <v>0.2986111111111111</v>
      </c>
      <c r="AA26" s="239">
        <v>0.50347222222222221</v>
      </c>
      <c r="AB26" s="238">
        <v>0.54753472222222221</v>
      </c>
      <c r="AC26" s="238">
        <v>0.2767013888888889</v>
      </c>
      <c r="AD26" s="239">
        <v>0.69097222222222221</v>
      </c>
      <c r="AE26" s="239">
        <v>0.57361111111111118</v>
      </c>
      <c r="AF26" s="239">
        <v>0.7993055555555556</v>
      </c>
      <c r="AG26" s="239">
        <v>0.67708333333333337</v>
      </c>
      <c r="AH26" s="239">
        <v>0.71111111111111114</v>
      </c>
      <c r="AI26" s="239"/>
      <c r="AJ26" s="239">
        <v>0.7597222222222223</v>
      </c>
      <c r="AK26" s="239">
        <v>0.82430555555555562</v>
      </c>
      <c r="AL26" s="239">
        <v>0.63263888888888886</v>
      </c>
      <c r="AM26" s="239">
        <v>0.73055555555555562</v>
      </c>
      <c r="AN26" s="239">
        <v>0.59236111111111112</v>
      </c>
      <c r="AO26" s="239">
        <v>0.65763888888888888</v>
      </c>
      <c r="AP26" s="238">
        <v>0.84304398148148152</v>
      </c>
      <c r="AQ26" s="238">
        <v>0.29550925925925925</v>
      </c>
      <c r="AR26" s="236"/>
      <c r="AT26" s="226">
        <f>VLOOKUP(AU26,id!$A:$C,3,0)</f>
        <v>42</v>
      </c>
      <c r="AU26" s="226" t="str">
        <f t="shared" si="0"/>
        <v>HołdakowskiWojciech1970</v>
      </c>
      <c r="AV26" s="226" t="str">
        <f t="shared" si="1"/>
        <v>Hołdakowski</v>
      </c>
      <c r="AW26" s="226" t="str">
        <f t="shared" si="2"/>
        <v>Wojciech</v>
      </c>
      <c r="AX26" s="226">
        <f t="shared" si="3"/>
        <v>0</v>
      </c>
      <c r="AY26" s="226">
        <f t="shared" si="4"/>
        <v>1970</v>
      </c>
      <c r="AZ26" s="226">
        <f t="shared" si="5"/>
        <v>74.64379925526616</v>
      </c>
      <c r="BB26" s="226">
        <f t="shared" si="6"/>
        <v>0.95865612168530923</v>
      </c>
      <c r="BC26" s="226">
        <f t="shared" si="7"/>
        <v>1</v>
      </c>
      <c r="BD26" s="226">
        <f t="shared" si="8"/>
        <v>1</v>
      </c>
      <c r="BE26" s="226">
        <f t="shared" si="9"/>
        <v>1</v>
      </c>
    </row>
    <row r="27" spans="1:57">
      <c r="A27" s="230">
        <v>25</v>
      </c>
      <c r="B27" s="230">
        <v>25</v>
      </c>
      <c r="C27" s="230"/>
      <c r="D27" s="230">
        <v>1058</v>
      </c>
      <c r="E27" s="231" t="s">
        <v>17</v>
      </c>
      <c r="F27" s="231" t="s">
        <v>8</v>
      </c>
      <c r="G27" s="232" t="s">
        <v>32</v>
      </c>
      <c r="H27" s="230">
        <v>1978</v>
      </c>
      <c r="I27" s="231" t="s">
        <v>3680</v>
      </c>
      <c r="J27" s="231"/>
      <c r="K27" s="230">
        <v>56</v>
      </c>
      <c r="L27" s="230">
        <v>22</v>
      </c>
      <c r="M27" s="230">
        <v>56</v>
      </c>
      <c r="N27" s="233">
        <v>0.56792824074074078</v>
      </c>
      <c r="O27" s="230">
        <v>0</v>
      </c>
      <c r="P27" s="234">
        <v>0.42569444444444443</v>
      </c>
      <c r="Q27" s="234">
        <v>0.28055555555555556</v>
      </c>
      <c r="R27" s="234">
        <v>0.3520833333333333</v>
      </c>
      <c r="S27" s="234">
        <v>0.44375000000000003</v>
      </c>
      <c r="T27" s="234">
        <v>0.33402777777777781</v>
      </c>
      <c r="U27" s="234">
        <v>0.53680555555555554</v>
      </c>
      <c r="V27" s="234">
        <v>0.46736111111111112</v>
      </c>
      <c r="W27" s="234">
        <v>0.375</v>
      </c>
      <c r="X27" s="234">
        <v>0.31805555555555554</v>
      </c>
      <c r="Y27" s="234">
        <v>0.4069444444444445</v>
      </c>
      <c r="Z27" s="234">
        <v>0.2986111111111111</v>
      </c>
      <c r="AA27" s="234">
        <v>0.50347222222222221</v>
      </c>
      <c r="AB27" s="233">
        <v>0.54759259259259252</v>
      </c>
      <c r="AC27" s="233">
        <v>0.27675925925925926</v>
      </c>
      <c r="AD27" s="234">
        <v>0.69097222222222221</v>
      </c>
      <c r="AE27" s="234">
        <v>0.57361111111111118</v>
      </c>
      <c r="AF27" s="234"/>
      <c r="AG27" s="234">
        <v>0.67708333333333337</v>
      </c>
      <c r="AH27" s="234">
        <v>0.71111111111111114</v>
      </c>
      <c r="AI27" s="234">
        <v>0.8125</v>
      </c>
      <c r="AJ27" s="234">
        <v>0.75902777777777775</v>
      </c>
      <c r="AK27" s="234"/>
      <c r="AL27" s="234">
        <v>0.63194444444444442</v>
      </c>
      <c r="AM27" s="234">
        <v>0.73055555555555562</v>
      </c>
      <c r="AN27" s="234">
        <v>0.59236111111111112</v>
      </c>
      <c r="AO27" s="234">
        <v>0.65694444444444444</v>
      </c>
      <c r="AP27" s="233">
        <v>0.83876157407407403</v>
      </c>
      <c r="AQ27" s="233">
        <v>0.29116898148148146</v>
      </c>
      <c r="AR27" s="231"/>
      <c r="AT27" s="226">
        <f>VLOOKUP(AU27,id!$A:$C,3,0)</f>
        <v>179</v>
      </c>
      <c r="AU27" s="226" t="str">
        <f t="shared" si="0"/>
        <v>OwczarskiMarcin1978</v>
      </c>
      <c r="AV27" s="226" t="str">
        <f t="shared" si="1"/>
        <v>Owczarski</v>
      </c>
      <c r="AW27" s="226" t="str">
        <f t="shared" si="2"/>
        <v>Marcin</v>
      </c>
      <c r="AX27" s="226">
        <f t="shared" si="3"/>
        <v>0</v>
      </c>
      <c r="AY27" s="226">
        <f t="shared" si="4"/>
        <v>1978</v>
      </c>
      <c r="AZ27" s="226">
        <f t="shared" si="5"/>
        <v>72.069875143015608</v>
      </c>
      <c r="BB27" s="226">
        <f t="shared" si="6"/>
        <v>1.0075404022906518</v>
      </c>
      <c r="BC27" s="226">
        <f t="shared" si="7"/>
        <v>0.95652173913043481</v>
      </c>
      <c r="BD27" s="226">
        <f t="shared" si="8"/>
        <v>0.96551724137931039</v>
      </c>
      <c r="BE27" s="226">
        <f t="shared" si="9"/>
        <v>0.99114904981641982</v>
      </c>
    </row>
    <row r="28" spans="1:57">
      <c r="A28" s="235">
        <v>26</v>
      </c>
      <c r="B28" s="235">
        <v>26</v>
      </c>
      <c r="C28" s="235"/>
      <c r="D28" s="235">
        <v>1111</v>
      </c>
      <c r="E28" s="236" t="s">
        <v>48</v>
      </c>
      <c r="F28" s="236" t="s">
        <v>476</v>
      </c>
      <c r="G28" s="237" t="s">
        <v>32</v>
      </c>
      <c r="H28" s="235">
        <v>1975</v>
      </c>
      <c r="I28" s="236" t="s">
        <v>3681</v>
      </c>
      <c r="J28" s="236"/>
      <c r="K28" s="235">
        <v>54</v>
      </c>
      <c r="L28" s="235">
        <v>21</v>
      </c>
      <c r="M28" s="235">
        <v>54</v>
      </c>
      <c r="N28" s="238">
        <v>0.5705324074074074</v>
      </c>
      <c r="O28" s="235">
        <v>0</v>
      </c>
      <c r="P28" s="239">
        <v>0.45833333333333331</v>
      </c>
      <c r="Q28" s="239">
        <v>0.28541666666666665</v>
      </c>
      <c r="R28" s="239">
        <v>0.36041666666666666</v>
      </c>
      <c r="S28" s="239">
        <v>0.47500000000000003</v>
      </c>
      <c r="T28" s="239">
        <v>0.40416666666666662</v>
      </c>
      <c r="U28" s="239">
        <v>0.5805555555555556</v>
      </c>
      <c r="V28" s="239">
        <v>0.49861111111111112</v>
      </c>
      <c r="W28" s="239">
        <v>0.38819444444444445</v>
      </c>
      <c r="X28" s="239">
        <v>0.32777777777777778</v>
      </c>
      <c r="Y28" s="239">
        <v>0.4375</v>
      </c>
      <c r="Z28" s="239">
        <v>0.30624999999999997</v>
      </c>
      <c r="AA28" s="239">
        <v>0.54999999999999993</v>
      </c>
      <c r="AB28" s="238">
        <v>0.59266203703703701</v>
      </c>
      <c r="AC28" s="238">
        <v>0.3218287037037037</v>
      </c>
      <c r="AD28" s="239">
        <v>0.69861111111111107</v>
      </c>
      <c r="AE28" s="239">
        <v>0.79791666666666661</v>
      </c>
      <c r="AF28" s="239"/>
      <c r="AG28" s="239">
        <v>0.72013888888888899</v>
      </c>
      <c r="AH28" s="239">
        <v>0.67708333333333337</v>
      </c>
      <c r="AI28" s="239"/>
      <c r="AJ28" s="239"/>
      <c r="AK28" s="239">
        <v>0.61388888888888882</v>
      </c>
      <c r="AL28" s="239">
        <v>0.76944444444444438</v>
      </c>
      <c r="AM28" s="239">
        <v>0.65138888888888891</v>
      </c>
      <c r="AN28" s="239">
        <v>0.81666666666666676</v>
      </c>
      <c r="AO28" s="239">
        <v>0.74444444444444446</v>
      </c>
      <c r="AP28" s="238">
        <v>0.84136574074074078</v>
      </c>
      <c r="AQ28" s="238">
        <v>0.24870370370370373</v>
      </c>
      <c r="AR28" s="236"/>
      <c r="AT28" s="226">
        <f>VLOOKUP(AU28,id!$A:$C,3,0)</f>
        <v>180</v>
      </c>
      <c r="AU28" s="226" t="str">
        <f t="shared" si="0"/>
        <v>LipińskiTomasz1975</v>
      </c>
      <c r="AV28" s="226" t="str">
        <f t="shared" si="1"/>
        <v>Lipiński</v>
      </c>
      <c r="AW28" s="226" t="str">
        <f t="shared" si="2"/>
        <v>Tomasz</v>
      </c>
      <c r="AX28" s="226">
        <f t="shared" si="3"/>
        <v>0</v>
      </c>
      <c r="AY28" s="226">
        <f t="shared" si="4"/>
        <v>1975</v>
      </c>
      <c r="AZ28" s="226">
        <f t="shared" si="5"/>
        <v>69.495951030765056</v>
      </c>
      <c r="BB28" s="226">
        <f t="shared" si="6"/>
        <v>0.99543554996551309</v>
      </c>
      <c r="BC28" s="226">
        <f t="shared" si="7"/>
        <v>0.95454545454545459</v>
      </c>
      <c r="BD28" s="226">
        <f t="shared" si="8"/>
        <v>0.9642857142857143</v>
      </c>
      <c r="BE28" s="226">
        <f t="shared" si="9"/>
        <v>0.99073914518907036</v>
      </c>
    </row>
    <row r="29" spans="1:57">
      <c r="A29" s="230">
        <v>27</v>
      </c>
      <c r="B29" s="230">
        <v>27</v>
      </c>
      <c r="C29" s="230"/>
      <c r="D29" s="230">
        <v>1070</v>
      </c>
      <c r="E29" s="231" t="s">
        <v>26</v>
      </c>
      <c r="F29" s="231" t="s">
        <v>1530</v>
      </c>
      <c r="G29" s="232" t="s">
        <v>32</v>
      </c>
      <c r="H29" s="230">
        <v>1966</v>
      </c>
      <c r="I29" s="231" t="s">
        <v>3682</v>
      </c>
      <c r="J29" s="231"/>
      <c r="K29" s="230">
        <v>52</v>
      </c>
      <c r="L29" s="230">
        <v>20</v>
      </c>
      <c r="M29" s="230">
        <v>52</v>
      </c>
      <c r="N29" s="233">
        <v>0.57848379629629632</v>
      </c>
      <c r="O29" s="230">
        <v>0</v>
      </c>
      <c r="P29" s="234">
        <v>0.45</v>
      </c>
      <c r="Q29" s="234">
        <v>0.59166666666666667</v>
      </c>
      <c r="R29" s="234">
        <v>0.36041666666666666</v>
      </c>
      <c r="S29" s="234">
        <v>0.57361111111111118</v>
      </c>
      <c r="T29" s="234">
        <v>0.33958333333333335</v>
      </c>
      <c r="U29" s="234">
        <v>0.54166666666666663</v>
      </c>
      <c r="V29" s="234">
        <v>0.47500000000000003</v>
      </c>
      <c r="W29" s="234">
        <v>0.3888888888888889</v>
      </c>
      <c r="X29" s="234">
        <v>0.3215277777777778</v>
      </c>
      <c r="Y29" s="234">
        <v>0.42222222222222222</v>
      </c>
      <c r="Z29" s="234">
        <v>0.29791666666666666</v>
      </c>
      <c r="AA29" s="234">
        <v>0.51736111111111105</v>
      </c>
      <c r="AB29" s="233">
        <v>0.60099537037037043</v>
      </c>
      <c r="AC29" s="233">
        <v>0.330162037037037</v>
      </c>
      <c r="AD29" s="234">
        <v>0.7319444444444444</v>
      </c>
      <c r="AE29" s="234"/>
      <c r="AF29" s="234"/>
      <c r="AG29" s="234">
        <v>0.7597222222222223</v>
      </c>
      <c r="AH29" s="234">
        <v>0.71111111111111114</v>
      </c>
      <c r="AI29" s="234"/>
      <c r="AJ29" s="234">
        <v>0.65763888888888888</v>
      </c>
      <c r="AK29" s="234">
        <v>0.62291666666666667</v>
      </c>
      <c r="AL29" s="234">
        <v>0.81388888888888899</v>
      </c>
      <c r="AM29" s="234">
        <v>0.68402777777777779</v>
      </c>
      <c r="AN29" s="234"/>
      <c r="AO29" s="234">
        <v>0.78749999999999998</v>
      </c>
      <c r="AP29" s="233">
        <v>0.84931712962962969</v>
      </c>
      <c r="AQ29" s="233">
        <v>0.24832175925925926</v>
      </c>
      <c r="AR29" s="231"/>
      <c r="AT29" s="226">
        <f>VLOOKUP(AU29,id!$A:$C,3,0)</f>
        <v>94</v>
      </c>
      <c r="AU29" s="226" t="str">
        <f t="shared" si="0"/>
        <v>BuchajewiczAndrzej1966</v>
      </c>
      <c r="AV29" s="226" t="str">
        <f t="shared" si="1"/>
        <v>Buchajewicz</v>
      </c>
      <c r="AW29" s="226" t="str">
        <f t="shared" si="2"/>
        <v>Andrzej</v>
      </c>
      <c r="AX29" s="226">
        <f t="shared" si="3"/>
        <v>0</v>
      </c>
      <c r="AY29" s="226">
        <f t="shared" si="4"/>
        <v>1966</v>
      </c>
      <c r="AZ29" s="226">
        <f t="shared" si="5"/>
        <v>66.92202691851449</v>
      </c>
      <c r="BB29" s="226">
        <f t="shared" si="6"/>
        <v>0.98625477681518969</v>
      </c>
      <c r="BC29" s="226">
        <f t="shared" si="7"/>
        <v>0.95238095238095233</v>
      </c>
      <c r="BD29" s="226">
        <f t="shared" si="8"/>
        <v>0.96296296296296291</v>
      </c>
      <c r="BE29" s="226">
        <f t="shared" si="9"/>
        <v>0.99028942228686234</v>
      </c>
    </row>
    <row r="30" spans="1:57">
      <c r="A30" s="235">
        <v>28</v>
      </c>
      <c r="B30" s="235">
        <v>28</v>
      </c>
      <c r="C30" s="235"/>
      <c r="D30" s="235">
        <v>1004</v>
      </c>
      <c r="E30" s="236" t="s">
        <v>59</v>
      </c>
      <c r="F30" s="236" t="s">
        <v>876</v>
      </c>
      <c r="G30" s="237" t="s">
        <v>32</v>
      </c>
      <c r="H30" s="235">
        <v>1981</v>
      </c>
      <c r="I30" s="236" t="s">
        <v>875</v>
      </c>
      <c r="J30" s="236"/>
      <c r="K30" s="235">
        <v>51</v>
      </c>
      <c r="L30" s="235">
        <v>21</v>
      </c>
      <c r="M30" s="235">
        <v>51</v>
      </c>
      <c r="N30" s="238">
        <v>0.56215277777777783</v>
      </c>
      <c r="O30" s="235">
        <v>0</v>
      </c>
      <c r="P30" s="239">
        <v>0.45624999999999999</v>
      </c>
      <c r="Q30" s="239">
        <v>0.28541666666666665</v>
      </c>
      <c r="R30" s="239">
        <v>0.36249999999999999</v>
      </c>
      <c r="S30" s="239">
        <v>0.47291666666666665</v>
      </c>
      <c r="T30" s="239">
        <v>0.3430555555555555</v>
      </c>
      <c r="U30" s="239">
        <v>0.55972222222222223</v>
      </c>
      <c r="V30" s="239">
        <v>0.53611111111111109</v>
      </c>
      <c r="W30" s="239">
        <v>0.39305555555555555</v>
      </c>
      <c r="X30" s="239">
        <v>0.32569444444444445</v>
      </c>
      <c r="Y30" s="239">
        <v>0.42708333333333331</v>
      </c>
      <c r="Z30" s="239">
        <v>0.30694444444444441</v>
      </c>
      <c r="AA30" s="239">
        <v>0.53611111111111109</v>
      </c>
      <c r="AB30" s="238">
        <v>0.57032407407407404</v>
      </c>
      <c r="AC30" s="238">
        <v>0.29949074074074072</v>
      </c>
      <c r="AD30" s="239">
        <v>0.70833333333333337</v>
      </c>
      <c r="AE30" s="239">
        <v>0.81874999999999998</v>
      </c>
      <c r="AF30" s="239">
        <v>0.60416666666666663</v>
      </c>
      <c r="AG30" s="239">
        <v>0.7402777777777777</v>
      </c>
      <c r="AH30" s="239">
        <v>0.68819444444444444</v>
      </c>
      <c r="AI30" s="239"/>
      <c r="AJ30" s="239"/>
      <c r="AK30" s="239">
        <v>0.62430555555555556</v>
      </c>
      <c r="AL30" s="239">
        <v>0.78333333333333333</v>
      </c>
      <c r="AM30" s="239">
        <v>0.66319444444444442</v>
      </c>
      <c r="AN30" s="239"/>
      <c r="AO30" s="239">
        <v>0.76041666666666663</v>
      </c>
      <c r="AP30" s="238">
        <v>0.83298611111111109</v>
      </c>
      <c r="AQ30" s="238">
        <v>0.26266203703703705</v>
      </c>
      <c r="AR30" s="236"/>
      <c r="AT30" s="226">
        <f>VLOOKUP(AU30,id!$A:$C,3,0)</f>
        <v>181</v>
      </c>
      <c r="AU30" s="226" t="str">
        <f t="shared" si="0"/>
        <v>ZłomańczukMichał1981</v>
      </c>
      <c r="AV30" s="226" t="str">
        <f t="shared" si="1"/>
        <v>Złomańczuk</v>
      </c>
      <c r="AW30" s="226" t="str">
        <f t="shared" si="2"/>
        <v>Michał</v>
      </c>
      <c r="AX30" s="226">
        <f t="shared" si="3"/>
        <v>0</v>
      </c>
      <c r="AY30" s="226">
        <f t="shared" si="4"/>
        <v>1981</v>
      </c>
      <c r="AZ30" s="226">
        <f t="shared" si="5"/>
        <v>65.635064862389214</v>
      </c>
      <c r="BB30" s="226">
        <f t="shared" si="6"/>
        <v>1.029050854436895</v>
      </c>
      <c r="BC30" s="226">
        <f t="shared" si="7"/>
        <v>1.05</v>
      </c>
      <c r="BD30" s="226">
        <f t="shared" si="8"/>
        <v>0.98076923076923073</v>
      </c>
      <c r="BE30" s="226">
        <f t="shared" si="9"/>
        <v>1.0098057976734853</v>
      </c>
    </row>
    <row r="31" spans="1:57">
      <c r="A31" s="230">
        <v>29</v>
      </c>
      <c r="B31" s="230">
        <v>29</v>
      </c>
      <c r="C31" s="230"/>
      <c r="D31" s="230">
        <v>1007</v>
      </c>
      <c r="E31" s="231" t="s">
        <v>315</v>
      </c>
      <c r="F31" s="231" t="s">
        <v>314</v>
      </c>
      <c r="G31" s="232" t="s">
        <v>32</v>
      </c>
      <c r="H31" s="230">
        <v>1973</v>
      </c>
      <c r="I31" s="231" t="s">
        <v>3554</v>
      </c>
      <c r="J31" s="231"/>
      <c r="K31" s="230">
        <v>51</v>
      </c>
      <c r="L31" s="230">
        <v>21</v>
      </c>
      <c r="M31" s="230">
        <v>51</v>
      </c>
      <c r="N31" s="233">
        <v>0.56223379629629633</v>
      </c>
      <c r="O31" s="230">
        <v>0</v>
      </c>
      <c r="P31" s="234">
        <v>0.45277777777777778</v>
      </c>
      <c r="Q31" s="234">
        <v>0.28541666666666665</v>
      </c>
      <c r="R31" s="234">
        <v>0.36319444444444443</v>
      </c>
      <c r="S31" s="234">
        <v>0.47291666666666665</v>
      </c>
      <c r="T31" s="234">
        <v>0.3430555555555555</v>
      </c>
      <c r="U31" s="234">
        <v>0.55972222222222223</v>
      </c>
      <c r="V31" s="234">
        <v>0.49652777777777773</v>
      </c>
      <c r="W31" s="234">
        <v>0.39305555555555555</v>
      </c>
      <c r="X31" s="234">
        <v>0.32569444444444445</v>
      </c>
      <c r="Y31" s="234">
        <v>0.42708333333333331</v>
      </c>
      <c r="Z31" s="234">
        <v>0.30694444444444441</v>
      </c>
      <c r="AA31" s="234">
        <v>0.53611111111111109</v>
      </c>
      <c r="AB31" s="233">
        <v>0.57041666666666668</v>
      </c>
      <c r="AC31" s="233">
        <v>0.29958333333333337</v>
      </c>
      <c r="AD31" s="234">
        <v>0.7090277777777777</v>
      </c>
      <c r="AE31" s="234">
        <v>0.81874999999999998</v>
      </c>
      <c r="AF31" s="234">
        <v>0.60347222222222219</v>
      </c>
      <c r="AG31" s="234">
        <v>0.7402777777777777</v>
      </c>
      <c r="AH31" s="234">
        <v>0.68819444444444444</v>
      </c>
      <c r="AI31" s="234"/>
      <c r="AJ31" s="234"/>
      <c r="AK31" s="234">
        <v>0.62430555555555556</v>
      </c>
      <c r="AL31" s="234">
        <v>0.78402777777777777</v>
      </c>
      <c r="AM31" s="234">
        <v>0.66388888888888886</v>
      </c>
      <c r="AN31" s="234"/>
      <c r="AO31" s="234">
        <v>0.76041666666666663</v>
      </c>
      <c r="AP31" s="233">
        <v>0.83306712962962959</v>
      </c>
      <c r="AQ31" s="233">
        <v>0.26265046296296296</v>
      </c>
      <c r="AR31" s="231"/>
      <c r="AT31" s="226">
        <f>VLOOKUP(AU31,id!$A:$C,3,0)</f>
        <v>182</v>
      </c>
      <c r="AU31" s="226" t="str">
        <f t="shared" si="0"/>
        <v>CiesielskiWitold1973</v>
      </c>
      <c r="AV31" s="226" t="str">
        <f t="shared" si="1"/>
        <v>Ciesielski</v>
      </c>
      <c r="AW31" s="226" t="str">
        <f t="shared" si="2"/>
        <v>Witold</v>
      </c>
      <c r="AX31" s="226">
        <f t="shared" si="3"/>
        <v>0</v>
      </c>
      <c r="AY31" s="226">
        <f t="shared" si="4"/>
        <v>1973</v>
      </c>
      <c r="AZ31" s="226">
        <f t="shared" si="5"/>
        <v>65.62560677617482</v>
      </c>
      <c r="BB31" s="226">
        <f t="shared" si="6"/>
        <v>0.99985589888218707</v>
      </c>
      <c r="BC31" s="226">
        <f t="shared" si="7"/>
        <v>1</v>
      </c>
      <c r="BD31" s="226">
        <f t="shared" si="8"/>
        <v>1</v>
      </c>
      <c r="BE31" s="226">
        <f t="shared" si="9"/>
        <v>1</v>
      </c>
    </row>
    <row r="32" spans="1:57">
      <c r="A32" s="235">
        <v>30</v>
      </c>
      <c r="B32" s="235">
        <v>30</v>
      </c>
      <c r="C32" s="235"/>
      <c r="D32" s="235">
        <v>1100</v>
      </c>
      <c r="E32" s="236" t="s">
        <v>48</v>
      </c>
      <c r="F32" s="236" t="s">
        <v>1008</v>
      </c>
      <c r="G32" s="237" t="s">
        <v>32</v>
      </c>
      <c r="H32" s="235">
        <v>1979</v>
      </c>
      <c r="I32" s="236" t="s">
        <v>3683</v>
      </c>
      <c r="J32" s="236"/>
      <c r="K32" s="235">
        <v>51</v>
      </c>
      <c r="L32" s="235">
        <v>21</v>
      </c>
      <c r="M32" s="235">
        <v>51</v>
      </c>
      <c r="N32" s="238">
        <v>0.5622800925925926</v>
      </c>
      <c r="O32" s="235">
        <v>0</v>
      </c>
      <c r="P32" s="239">
        <v>0.45277777777777778</v>
      </c>
      <c r="Q32" s="239">
        <v>0.28541666666666665</v>
      </c>
      <c r="R32" s="239">
        <v>0.36319444444444443</v>
      </c>
      <c r="S32" s="239">
        <v>0.47291666666666665</v>
      </c>
      <c r="T32" s="239">
        <v>0.3430555555555555</v>
      </c>
      <c r="U32" s="239">
        <v>0.55972222222222223</v>
      </c>
      <c r="V32" s="239">
        <v>0.49652777777777773</v>
      </c>
      <c r="W32" s="239">
        <v>0.39374999999999999</v>
      </c>
      <c r="X32" s="239">
        <v>0.32569444444444445</v>
      </c>
      <c r="Y32" s="239">
        <v>0.42777777777777781</v>
      </c>
      <c r="Z32" s="239">
        <v>0.30694444444444441</v>
      </c>
      <c r="AA32" s="239">
        <v>0.53611111111111109</v>
      </c>
      <c r="AB32" s="238">
        <v>0.57035879629629627</v>
      </c>
      <c r="AC32" s="238">
        <v>0.29952546296296295</v>
      </c>
      <c r="AD32" s="239">
        <v>0.7090277777777777</v>
      </c>
      <c r="AE32" s="239">
        <v>0.81874999999999998</v>
      </c>
      <c r="AF32" s="239">
        <v>0.60347222222222219</v>
      </c>
      <c r="AG32" s="239">
        <v>0.7402777777777777</v>
      </c>
      <c r="AH32" s="239">
        <v>0.68819444444444444</v>
      </c>
      <c r="AI32" s="239"/>
      <c r="AJ32" s="239"/>
      <c r="AK32" s="239">
        <v>0.62430555555555556</v>
      </c>
      <c r="AL32" s="239">
        <v>0.78333333333333333</v>
      </c>
      <c r="AM32" s="239">
        <v>0.66319444444444442</v>
      </c>
      <c r="AN32" s="239"/>
      <c r="AO32" s="239">
        <v>0.76041666666666663</v>
      </c>
      <c r="AP32" s="238">
        <v>0.83311342592592597</v>
      </c>
      <c r="AQ32" s="238">
        <v>0.26275462962962964</v>
      </c>
      <c r="AR32" s="236"/>
      <c r="AT32" s="226">
        <f>VLOOKUP(AU32,id!$A:$C,3,0)</f>
        <v>183</v>
      </c>
      <c r="AU32" s="226" t="str">
        <f t="shared" si="0"/>
        <v>WadowskiTomasz1979</v>
      </c>
      <c r="AV32" s="226" t="str">
        <f t="shared" si="1"/>
        <v>Wadowski</v>
      </c>
      <c r="AW32" s="226" t="str">
        <f t="shared" si="2"/>
        <v>Tomasz</v>
      </c>
      <c r="AX32" s="226">
        <f t="shared" si="3"/>
        <v>0</v>
      </c>
      <c r="AY32" s="226">
        <f t="shared" si="4"/>
        <v>1979</v>
      </c>
      <c r="AZ32" s="226">
        <f t="shared" si="5"/>
        <v>65.620203379227362</v>
      </c>
      <c r="BB32" s="226">
        <f t="shared" si="6"/>
        <v>0.999917663284</v>
      </c>
      <c r="BC32" s="226">
        <f t="shared" si="7"/>
        <v>1</v>
      </c>
      <c r="BD32" s="226">
        <f t="shared" si="8"/>
        <v>1</v>
      </c>
      <c r="BE32" s="226">
        <f t="shared" si="9"/>
        <v>1</v>
      </c>
    </row>
    <row r="33" spans="1:57">
      <c r="A33" s="230">
        <v>31</v>
      </c>
      <c r="B33" s="230">
        <v>31</v>
      </c>
      <c r="C33" s="230"/>
      <c r="D33" s="230">
        <v>1099</v>
      </c>
      <c r="E33" s="231" t="s">
        <v>3684</v>
      </c>
      <c r="F33" s="231" t="s">
        <v>3685</v>
      </c>
      <c r="G33" s="232" t="s">
        <v>32</v>
      </c>
      <c r="H33" s="230">
        <v>1972</v>
      </c>
      <c r="I33" s="231" t="s">
        <v>3686</v>
      </c>
      <c r="J33" s="231" t="s">
        <v>3687</v>
      </c>
      <c r="K33" s="230">
        <v>51</v>
      </c>
      <c r="L33" s="230">
        <v>21</v>
      </c>
      <c r="M33" s="230">
        <v>51</v>
      </c>
      <c r="N33" s="233">
        <v>0.56232638888888886</v>
      </c>
      <c r="O33" s="230">
        <v>0</v>
      </c>
      <c r="P33" s="234">
        <v>0.45624999999999999</v>
      </c>
      <c r="Q33" s="234">
        <v>0.28611111111111115</v>
      </c>
      <c r="R33" s="234">
        <v>0.36249999999999999</v>
      </c>
      <c r="S33" s="234">
        <v>0.47291666666666665</v>
      </c>
      <c r="T33" s="234">
        <v>0.3430555555555555</v>
      </c>
      <c r="U33" s="234">
        <v>0.55972222222222223</v>
      </c>
      <c r="V33" s="234">
        <v>0.49722222222222223</v>
      </c>
      <c r="W33" s="234">
        <v>0.39305555555555555</v>
      </c>
      <c r="X33" s="234">
        <v>0.32569444444444445</v>
      </c>
      <c r="Y33" s="234">
        <v>0.42777777777777781</v>
      </c>
      <c r="Z33" s="234">
        <v>0.30763888888888891</v>
      </c>
      <c r="AA33" s="234">
        <v>0.53611111111111109</v>
      </c>
      <c r="AB33" s="233">
        <v>0.57035879629629627</v>
      </c>
      <c r="AC33" s="233">
        <v>0.29952546296296295</v>
      </c>
      <c r="AD33" s="234">
        <v>0.7090277777777777</v>
      </c>
      <c r="AE33" s="234">
        <v>0.81944444444444453</v>
      </c>
      <c r="AF33" s="234">
        <v>0.60347222222222219</v>
      </c>
      <c r="AG33" s="234">
        <v>0.7402777777777777</v>
      </c>
      <c r="AH33" s="234">
        <v>0.68819444444444444</v>
      </c>
      <c r="AI33" s="234"/>
      <c r="AJ33" s="234"/>
      <c r="AK33" s="234">
        <v>0.625</v>
      </c>
      <c r="AL33" s="234">
        <v>0.78402777777777777</v>
      </c>
      <c r="AM33" s="234">
        <v>0.66388888888888886</v>
      </c>
      <c r="AN33" s="234"/>
      <c r="AO33" s="234">
        <v>0.76111111111111107</v>
      </c>
      <c r="AP33" s="233">
        <v>0.83315972222222223</v>
      </c>
      <c r="AQ33" s="233">
        <v>0.26319444444444445</v>
      </c>
      <c r="AR33" s="231"/>
      <c r="AT33" s="226">
        <f>VLOOKUP(AU33,id!$A:$C,3,0)</f>
        <v>184</v>
      </c>
      <c r="AU33" s="226" t="str">
        <f t="shared" si="0"/>
        <v>SZUBERTJAN1972</v>
      </c>
      <c r="AV33" s="226" t="str">
        <f t="shared" si="1"/>
        <v>SZUBERT</v>
      </c>
      <c r="AW33" s="226" t="str">
        <f t="shared" si="2"/>
        <v>JAN</v>
      </c>
      <c r="AX33" s="226" t="str">
        <f t="shared" si="3"/>
        <v>ŁYSE CHARTY TCZEWSKI KLUB ROW</v>
      </c>
      <c r="AY33" s="226">
        <f t="shared" si="4"/>
        <v>1972</v>
      </c>
      <c r="AZ33" s="226">
        <f t="shared" si="5"/>
        <v>65.614800872002562</v>
      </c>
      <c r="BB33" s="226">
        <f t="shared" si="6"/>
        <v>0.99991767006277665</v>
      </c>
      <c r="BC33" s="226">
        <f t="shared" si="7"/>
        <v>1</v>
      </c>
      <c r="BD33" s="226">
        <f t="shared" si="8"/>
        <v>1</v>
      </c>
      <c r="BE33" s="226">
        <f t="shared" si="9"/>
        <v>1</v>
      </c>
    </row>
    <row r="34" spans="1:57">
      <c r="A34" s="235">
        <v>32</v>
      </c>
      <c r="B34" s="235">
        <v>32</v>
      </c>
      <c r="C34" s="235"/>
      <c r="D34" s="235">
        <v>1066</v>
      </c>
      <c r="E34" s="236" t="s">
        <v>21</v>
      </c>
      <c r="F34" s="236" t="s">
        <v>645</v>
      </c>
      <c r="G34" s="237" t="s">
        <v>32</v>
      </c>
      <c r="H34" s="235">
        <v>1982</v>
      </c>
      <c r="I34" s="236" t="s">
        <v>3688</v>
      </c>
      <c r="J34" s="236"/>
      <c r="K34" s="235">
        <v>50</v>
      </c>
      <c r="L34" s="235">
        <v>20</v>
      </c>
      <c r="M34" s="235">
        <v>50</v>
      </c>
      <c r="N34" s="238">
        <v>0.55895833333333333</v>
      </c>
      <c r="O34" s="235">
        <v>0</v>
      </c>
      <c r="P34" s="239">
        <v>0.38263888888888892</v>
      </c>
      <c r="Q34" s="239">
        <v>0.58263888888888882</v>
      </c>
      <c r="R34" s="239">
        <v>0.4694444444444445</v>
      </c>
      <c r="S34" s="239">
        <v>0.32777777777777778</v>
      </c>
      <c r="T34" s="239">
        <v>0.49305555555555558</v>
      </c>
      <c r="U34" s="239">
        <v>0.28333333333333333</v>
      </c>
      <c r="V34" s="239">
        <v>0.3611111111111111</v>
      </c>
      <c r="W34" s="239">
        <v>0.44236111111111115</v>
      </c>
      <c r="X34" s="239">
        <v>0.52013888888888882</v>
      </c>
      <c r="Y34" s="239">
        <v>0.41180555555555554</v>
      </c>
      <c r="Z34" s="239">
        <v>0.55208333333333337</v>
      </c>
      <c r="AA34" s="239">
        <v>0.30555555555555552</v>
      </c>
      <c r="AB34" s="238">
        <v>0.59090277777777778</v>
      </c>
      <c r="AC34" s="238">
        <v>0.32006944444444446</v>
      </c>
      <c r="AD34" s="239">
        <v>0.75347222222222221</v>
      </c>
      <c r="AE34" s="239">
        <v>0.6479166666666667</v>
      </c>
      <c r="AF34" s="239"/>
      <c r="AG34" s="239">
        <v>0.73749999999999993</v>
      </c>
      <c r="AH34" s="239">
        <v>0.78819444444444453</v>
      </c>
      <c r="AI34" s="239"/>
      <c r="AJ34" s="239"/>
      <c r="AK34" s="239">
        <v>0.81458333333333333</v>
      </c>
      <c r="AL34" s="239">
        <v>0.68263888888888891</v>
      </c>
      <c r="AM34" s="239"/>
      <c r="AN34" s="239">
        <v>0.62986111111111109</v>
      </c>
      <c r="AO34" s="239">
        <v>0.7055555555555556</v>
      </c>
      <c r="AP34" s="238">
        <v>0.82979166666666659</v>
      </c>
      <c r="AQ34" s="238">
        <v>0.2388888888888889</v>
      </c>
      <c r="AR34" s="236"/>
      <c r="AT34" s="226">
        <f>VLOOKUP(AU34,id!$A:$C,3,0)</f>
        <v>185</v>
      </c>
      <c r="AU34" s="226" t="str">
        <f t="shared" si="0"/>
        <v>GrundkowskiJacek1982</v>
      </c>
      <c r="AV34" s="226" t="str">
        <f t="shared" si="1"/>
        <v>Grundkowski</v>
      </c>
      <c r="AW34" s="226" t="str">
        <f t="shared" si="2"/>
        <v>Jacek</v>
      </c>
      <c r="AX34" s="226">
        <f t="shared" si="3"/>
        <v>0</v>
      </c>
      <c r="AY34" s="226">
        <f t="shared" si="4"/>
        <v>1982</v>
      </c>
      <c r="AZ34" s="226">
        <f t="shared" si="5"/>
        <v>64.328236149022118</v>
      </c>
      <c r="BB34" s="226">
        <f t="shared" si="6"/>
        <v>1.0060255932413964</v>
      </c>
      <c r="BC34" s="226">
        <f t="shared" si="7"/>
        <v>0.95238095238095233</v>
      </c>
      <c r="BD34" s="226">
        <f t="shared" si="8"/>
        <v>0.98039215686274506</v>
      </c>
      <c r="BE34" s="226">
        <f t="shared" si="9"/>
        <v>0.99028942228686234</v>
      </c>
    </row>
    <row r="35" spans="1:57">
      <c r="A35" s="230">
        <v>33</v>
      </c>
      <c r="B35" s="230">
        <v>33</v>
      </c>
      <c r="C35" s="230"/>
      <c r="D35" s="230">
        <v>1018</v>
      </c>
      <c r="E35" s="231" t="s">
        <v>1375</v>
      </c>
      <c r="F35" s="607" t="s">
        <v>1532</v>
      </c>
      <c r="G35" s="232" t="s">
        <v>32</v>
      </c>
      <c r="H35" s="230">
        <v>1989</v>
      </c>
      <c r="I35" s="231" t="s">
        <v>3689</v>
      </c>
      <c r="J35" s="231"/>
      <c r="K35" s="230">
        <v>50</v>
      </c>
      <c r="L35" s="230">
        <v>19</v>
      </c>
      <c r="M35" s="230">
        <v>50</v>
      </c>
      <c r="N35" s="233">
        <v>0.5740277777777778</v>
      </c>
      <c r="O35" s="230">
        <v>0</v>
      </c>
      <c r="P35" s="234"/>
      <c r="Q35" s="234">
        <v>0.53055555555555556</v>
      </c>
      <c r="R35" s="234"/>
      <c r="S35" s="234"/>
      <c r="T35" s="234">
        <v>0.46111111111111108</v>
      </c>
      <c r="U35" s="234">
        <v>0.28680555555555554</v>
      </c>
      <c r="V35" s="234">
        <v>0.35069444444444442</v>
      </c>
      <c r="W35" s="234">
        <v>0.44027777777777777</v>
      </c>
      <c r="X35" s="234">
        <v>0.48541666666666666</v>
      </c>
      <c r="Y35" s="234">
        <v>0.39374999999999999</v>
      </c>
      <c r="Z35" s="234">
        <v>0.50902777777777775</v>
      </c>
      <c r="AA35" s="234">
        <v>0.31319444444444444</v>
      </c>
      <c r="AB35" s="233">
        <v>0.54011574074074076</v>
      </c>
      <c r="AC35" s="233">
        <v>0.26928240740740744</v>
      </c>
      <c r="AD35" s="234">
        <v>0.67499999999999993</v>
      </c>
      <c r="AE35" s="234">
        <v>0.57291666666666663</v>
      </c>
      <c r="AF35" s="234">
        <v>0.82430555555555562</v>
      </c>
      <c r="AG35" s="234">
        <v>0.65972222222222221</v>
      </c>
      <c r="AH35" s="234">
        <v>0.70972222222222225</v>
      </c>
      <c r="AI35" s="234"/>
      <c r="AJ35" s="234">
        <v>0.76736111111111116</v>
      </c>
      <c r="AK35" s="234">
        <v>0.80138888888888893</v>
      </c>
      <c r="AL35" s="234">
        <v>0.61319444444444449</v>
      </c>
      <c r="AM35" s="234">
        <v>0.73055555555555562</v>
      </c>
      <c r="AN35" s="234"/>
      <c r="AO35" s="234">
        <v>0.63611111111111118</v>
      </c>
      <c r="AP35" s="233">
        <v>0.84486111111111117</v>
      </c>
      <c r="AQ35" s="233">
        <v>0.30474537037037036</v>
      </c>
      <c r="AR35" s="231"/>
      <c r="AT35" s="226">
        <f>VLOOKUP(AU35,id!$A:$C,3,0)</f>
        <v>407</v>
      </c>
      <c r="AU35" s="226" t="str">
        <f t="shared" si="0"/>
        <v>WesołowskiStefan1989</v>
      </c>
      <c r="AV35" s="226" t="str">
        <f t="shared" si="1"/>
        <v>Wesołowski</v>
      </c>
      <c r="AW35" s="226" t="str">
        <f t="shared" si="2"/>
        <v>Stefan</v>
      </c>
      <c r="AX35" s="226">
        <f t="shared" si="3"/>
        <v>0</v>
      </c>
      <c r="AY35" s="226">
        <f t="shared" si="4"/>
        <v>1989</v>
      </c>
      <c r="AZ35" s="226">
        <f t="shared" si="5"/>
        <v>63.671688127194237</v>
      </c>
      <c r="BB35" s="226">
        <f t="shared" si="6"/>
        <v>0.97374788289378167</v>
      </c>
      <c r="BC35" s="226">
        <f t="shared" si="7"/>
        <v>0.95</v>
      </c>
      <c r="BD35" s="226">
        <f t="shared" si="8"/>
        <v>1</v>
      </c>
      <c r="BE35" s="226">
        <f t="shared" si="9"/>
        <v>0.98979378168698851</v>
      </c>
    </row>
    <row r="36" spans="1:57">
      <c r="A36" s="235">
        <v>34</v>
      </c>
      <c r="B36" s="235">
        <v>34</v>
      </c>
      <c r="C36" s="235"/>
      <c r="D36" s="235">
        <v>1087</v>
      </c>
      <c r="E36" s="236" t="s">
        <v>92</v>
      </c>
      <c r="F36" s="236" t="s">
        <v>422</v>
      </c>
      <c r="G36" s="237" t="s">
        <v>32</v>
      </c>
      <c r="H36" s="235">
        <v>1987</v>
      </c>
      <c r="I36" s="236" t="s">
        <v>3690</v>
      </c>
      <c r="J36" s="236"/>
      <c r="K36" s="235">
        <v>47</v>
      </c>
      <c r="L36" s="235">
        <v>24</v>
      </c>
      <c r="M36" s="235">
        <v>60</v>
      </c>
      <c r="N36" s="238">
        <v>0.59229166666666666</v>
      </c>
      <c r="O36" s="235">
        <v>13</v>
      </c>
      <c r="P36" s="239">
        <v>0.42777777777777781</v>
      </c>
      <c r="Q36" s="239">
        <v>0.27847222222222223</v>
      </c>
      <c r="R36" s="239">
        <v>0.34236111111111112</v>
      </c>
      <c r="S36" s="239">
        <v>0.44791666666666669</v>
      </c>
      <c r="T36" s="239">
        <v>0.375</v>
      </c>
      <c r="U36" s="239">
        <v>0.53333333333333333</v>
      </c>
      <c r="V36" s="239">
        <v>0.4694444444444445</v>
      </c>
      <c r="W36" s="239">
        <v>0.3611111111111111</v>
      </c>
      <c r="X36" s="239">
        <v>0.31944444444444448</v>
      </c>
      <c r="Y36" s="239">
        <v>0.41111111111111115</v>
      </c>
      <c r="Z36" s="239">
        <v>0.29583333333333334</v>
      </c>
      <c r="AA36" s="239">
        <v>0.5083333333333333</v>
      </c>
      <c r="AB36" s="238">
        <v>0.54379629629629633</v>
      </c>
      <c r="AC36" s="238">
        <v>0.27296296296296296</v>
      </c>
      <c r="AD36" s="239">
        <v>0.69513888888888886</v>
      </c>
      <c r="AE36" s="239">
        <v>0.78194444444444444</v>
      </c>
      <c r="AF36" s="239">
        <v>0.84652777777777777</v>
      </c>
      <c r="AG36" s="239">
        <v>0.71458333333333324</v>
      </c>
      <c r="AH36" s="239">
        <v>0.64722222222222225</v>
      </c>
      <c r="AI36" s="239">
        <v>0.82847222222222217</v>
      </c>
      <c r="AJ36" s="239">
        <v>0.60277777777777775</v>
      </c>
      <c r="AK36" s="239">
        <v>0.57361111111111118</v>
      </c>
      <c r="AL36" s="239">
        <v>0.75555555555555554</v>
      </c>
      <c r="AM36" s="239">
        <v>0.625</v>
      </c>
      <c r="AN36" s="239">
        <v>0.80347222222222225</v>
      </c>
      <c r="AO36" s="239">
        <v>0.73333333333333339</v>
      </c>
      <c r="AP36" s="238">
        <v>0.86312500000000003</v>
      </c>
      <c r="AQ36" s="238">
        <v>0.3193287037037037</v>
      </c>
      <c r="AR36" s="236"/>
      <c r="AT36" s="226">
        <f>VLOOKUP(AU36,id!$A:$C,3,0)</f>
        <v>186</v>
      </c>
      <c r="AU36" s="226" t="str">
        <f t="shared" si="0"/>
        <v>BrechelkeSławomir1987</v>
      </c>
      <c r="AV36" s="226" t="str">
        <f t="shared" si="1"/>
        <v>Brechelke</v>
      </c>
      <c r="AW36" s="226" t="str">
        <f t="shared" si="2"/>
        <v>Sławomir</v>
      </c>
      <c r="AX36" s="226">
        <f t="shared" si="3"/>
        <v>0</v>
      </c>
      <c r="AY36" s="226">
        <f t="shared" si="4"/>
        <v>1987</v>
      </c>
      <c r="AZ36" s="226">
        <f t="shared" si="5"/>
        <v>59.851386839562579</v>
      </c>
      <c r="BB36" s="226">
        <f t="shared" si="6"/>
        <v>0.96916402860827766</v>
      </c>
      <c r="BC36" s="226">
        <f t="shared" si="7"/>
        <v>1.263157894736842</v>
      </c>
      <c r="BD36" s="226">
        <f t="shared" si="8"/>
        <v>0.94</v>
      </c>
      <c r="BE36" s="226">
        <f t="shared" si="9"/>
        <v>1.0478316883027574</v>
      </c>
    </row>
    <row r="37" spans="1:57">
      <c r="A37" s="230">
        <v>35</v>
      </c>
      <c r="B37" s="230">
        <v>35</v>
      </c>
      <c r="C37" s="230"/>
      <c r="D37" s="230">
        <v>1045</v>
      </c>
      <c r="E37" s="231" t="s">
        <v>48</v>
      </c>
      <c r="F37" s="231" t="s">
        <v>85</v>
      </c>
      <c r="G37" s="232" t="s">
        <v>32</v>
      </c>
      <c r="H37" s="230">
        <v>1982</v>
      </c>
      <c r="I37" s="231" t="s">
        <v>253</v>
      </c>
      <c r="J37" s="231" t="s">
        <v>185</v>
      </c>
      <c r="K37" s="230">
        <v>46</v>
      </c>
      <c r="L37" s="230">
        <v>19</v>
      </c>
      <c r="M37" s="230">
        <v>46</v>
      </c>
      <c r="N37" s="233">
        <v>0.56733796296296302</v>
      </c>
      <c r="O37" s="230">
        <v>0</v>
      </c>
      <c r="P37" s="234">
        <v>0.4291666666666667</v>
      </c>
      <c r="Q37" s="234">
        <v>0.6166666666666667</v>
      </c>
      <c r="R37" s="234">
        <v>0.50277777777777777</v>
      </c>
      <c r="S37" s="234">
        <v>0.3444444444444445</v>
      </c>
      <c r="T37" s="234">
        <v>0.45347222222222222</v>
      </c>
      <c r="U37" s="234">
        <v>0.28750000000000003</v>
      </c>
      <c r="V37" s="234">
        <v>0.37013888888888885</v>
      </c>
      <c r="W37" s="234">
        <v>0.47083333333333338</v>
      </c>
      <c r="X37" s="234">
        <v>0.54652777777777783</v>
      </c>
      <c r="Y37" s="234">
        <v>0.41041666666666665</v>
      </c>
      <c r="Z37" s="234">
        <v>0.58263888888888882</v>
      </c>
      <c r="AA37" s="234">
        <v>0.31597222222222221</v>
      </c>
      <c r="AB37" s="233">
        <v>0.62557870370370372</v>
      </c>
      <c r="AC37" s="233">
        <v>0.35474537037037041</v>
      </c>
      <c r="AD37" s="234">
        <v>0.79861111111111116</v>
      </c>
      <c r="AE37" s="234"/>
      <c r="AF37" s="234">
        <v>0.65763888888888888</v>
      </c>
      <c r="AG37" s="234">
        <v>0.81666666666666676</v>
      </c>
      <c r="AH37" s="234">
        <v>0.77083333333333337</v>
      </c>
      <c r="AI37" s="234"/>
      <c r="AJ37" s="234">
        <v>0.72361111111111109</v>
      </c>
      <c r="AK37" s="234">
        <v>0.68958333333333333</v>
      </c>
      <c r="AL37" s="234"/>
      <c r="AM37" s="234">
        <v>0.74652777777777779</v>
      </c>
      <c r="AN37" s="234"/>
      <c r="AO37" s="234"/>
      <c r="AP37" s="233">
        <v>0.83817129629629628</v>
      </c>
      <c r="AQ37" s="233">
        <v>0.21259259259259258</v>
      </c>
      <c r="AR37" s="231"/>
      <c r="AT37" s="226">
        <f>VLOOKUP(AU37,id!$A:$C,3,0)</f>
        <v>47</v>
      </c>
      <c r="AU37" s="226" t="str">
        <f t="shared" si="0"/>
        <v>StefańskiTomasz1982</v>
      </c>
      <c r="AV37" s="226" t="str">
        <f t="shared" si="1"/>
        <v>Stefański</v>
      </c>
      <c r="AW37" s="226" t="str">
        <f t="shared" si="2"/>
        <v>Tomasz</v>
      </c>
      <c r="AX37" s="226" t="str">
        <f t="shared" si="3"/>
        <v>Welocypedy</v>
      </c>
      <c r="AY37" s="226">
        <f t="shared" si="4"/>
        <v>1982</v>
      </c>
      <c r="AZ37" s="226">
        <f t="shared" si="5"/>
        <v>58.577953077018691</v>
      </c>
      <c r="BB37" s="226">
        <f t="shared" si="6"/>
        <v>1.0439838426700394</v>
      </c>
      <c r="BC37" s="226">
        <f t="shared" si="7"/>
        <v>0.79166666666666663</v>
      </c>
      <c r="BD37" s="226">
        <f t="shared" si="8"/>
        <v>0.97872340425531912</v>
      </c>
      <c r="BE37" s="226">
        <f t="shared" si="9"/>
        <v>0.95435174481100715</v>
      </c>
    </row>
    <row r="38" spans="1:57">
      <c r="A38" s="235">
        <v>36</v>
      </c>
      <c r="B38" s="235">
        <v>36</v>
      </c>
      <c r="C38" s="235"/>
      <c r="D38" s="235">
        <v>1043</v>
      </c>
      <c r="E38" s="236" t="s">
        <v>19</v>
      </c>
      <c r="F38" s="236" t="s">
        <v>87</v>
      </c>
      <c r="G38" s="237" t="s">
        <v>32</v>
      </c>
      <c r="H38" s="235">
        <v>1974</v>
      </c>
      <c r="I38" s="236" t="s">
        <v>3480</v>
      </c>
      <c r="J38" s="236" t="s">
        <v>185</v>
      </c>
      <c r="K38" s="235">
        <v>46</v>
      </c>
      <c r="L38" s="235">
        <v>19</v>
      </c>
      <c r="M38" s="235">
        <v>46</v>
      </c>
      <c r="N38" s="238">
        <v>0.56795138888888885</v>
      </c>
      <c r="O38" s="235">
        <v>0</v>
      </c>
      <c r="P38" s="239">
        <v>0.4291666666666667</v>
      </c>
      <c r="Q38" s="239">
        <v>0.6166666666666667</v>
      </c>
      <c r="R38" s="239">
        <v>0.50277777777777777</v>
      </c>
      <c r="S38" s="239">
        <v>0.3444444444444445</v>
      </c>
      <c r="T38" s="239">
        <v>0.45347222222222222</v>
      </c>
      <c r="U38" s="239">
        <v>0.28680555555555554</v>
      </c>
      <c r="V38" s="239">
        <v>0.37013888888888885</v>
      </c>
      <c r="W38" s="239">
        <v>0.47152777777777777</v>
      </c>
      <c r="X38" s="239">
        <v>0.54652777777777783</v>
      </c>
      <c r="Y38" s="239">
        <v>0.41041666666666665</v>
      </c>
      <c r="Z38" s="239">
        <v>0.58263888888888882</v>
      </c>
      <c r="AA38" s="239">
        <v>0.31666666666666665</v>
      </c>
      <c r="AB38" s="238">
        <v>0.62612268518518521</v>
      </c>
      <c r="AC38" s="238">
        <v>0.35528935185185184</v>
      </c>
      <c r="AD38" s="239">
        <v>0.79861111111111116</v>
      </c>
      <c r="AE38" s="239"/>
      <c r="AF38" s="239">
        <v>0.65833333333333333</v>
      </c>
      <c r="AG38" s="239">
        <v>0.81666666666666676</v>
      </c>
      <c r="AH38" s="239">
        <v>0.77083333333333337</v>
      </c>
      <c r="AI38" s="239"/>
      <c r="AJ38" s="239">
        <v>0.72430555555555554</v>
      </c>
      <c r="AK38" s="239">
        <v>0.68958333333333333</v>
      </c>
      <c r="AL38" s="239"/>
      <c r="AM38" s="239">
        <v>0.74652777777777779</v>
      </c>
      <c r="AN38" s="239"/>
      <c r="AO38" s="239"/>
      <c r="AP38" s="238">
        <v>0.83878472222222211</v>
      </c>
      <c r="AQ38" s="238">
        <v>0.21266203703703704</v>
      </c>
      <c r="AR38" s="236"/>
      <c r="AT38" s="226">
        <f>VLOOKUP(AU38,id!$A:$C,3,0)</f>
        <v>48</v>
      </c>
      <c r="AU38" s="226" t="str">
        <f t="shared" si="0"/>
        <v>RygalskiGrzegorz1974</v>
      </c>
      <c r="AV38" s="226" t="str">
        <f t="shared" si="1"/>
        <v>Rygalski</v>
      </c>
      <c r="AW38" s="226" t="str">
        <f t="shared" si="2"/>
        <v>Grzegorz</v>
      </c>
      <c r="AX38" s="226" t="str">
        <f t="shared" si="3"/>
        <v>Welocypedy</v>
      </c>
      <c r="AY38" s="226">
        <f t="shared" si="4"/>
        <v>1974</v>
      </c>
      <c r="AZ38" s="226">
        <f t="shared" si="5"/>
        <v>58.51468492448295</v>
      </c>
      <c r="BB38" s="226">
        <f t="shared" si="6"/>
        <v>0.99891993234293186</v>
      </c>
      <c r="BC38" s="226">
        <f t="shared" si="7"/>
        <v>1</v>
      </c>
      <c r="BD38" s="226">
        <f t="shared" si="8"/>
        <v>1</v>
      </c>
      <c r="BE38" s="226">
        <f t="shared" si="9"/>
        <v>1</v>
      </c>
    </row>
    <row r="39" spans="1:57">
      <c r="A39" s="230">
        <v>37</v>
      </c>
      <c r="B39" s="230">
        <v>37</v>
      </c>
      <c r="C39" s="230"/>
      <c r="D39" s="230">
        <v>1006</v>
      </c>
      <c r="E39" s="231" t="s">
        <v>92</v>
      </c>
      <c r="F39" s="231" t="s">
        <v>93</v>
      </c>
      <c r="G39" s="232" t="s">
        <v>32</v>
      </c>
      <c r="H39" s="230">
        <v>1974</v>
      </c>
      <c r="I39" s="231" t="s">
        <v>3554</v>
      </c>
      <c r="J39" s="231"/>
      <c r="K39" s="230">
        <v>46</v>
      </c>
      <c r="L39" s="230">
        <v>18</v>
      </c>
      <c r="M39" s="230">
        <v>46</v>
      </c>
      <c r="N39" s="233">
        <v>0.55046296296296293</v>
      </c>
      <c r="O39" s="230">
        <v>0</v>
      </c>
      <c r="P39" s="234">
        <v>0.41944444444444445</v>
      </c>
      <c r="Q39" s="234">
        <v>0.5708333333333333</v>
      </c>
      <c r="R39" s="234"/>
      <c r="S39" s="234"/>
      <c r="T39" s="234">
        <v>0.43958333333333338</v>
      </c>
      <c r="U39" s="234">
        <v>0.28263888888888888</v>
      </c>
      <c r="V39" s="234">
        <v>0.35347222222222219</v>
      </c>
      <c r="W39" s="234">
        <v>0.46180555555555558</v>
      </c>
      <c r="X39" s="234">
        <v>0.50138888888888888</v>
      </c>
      <c r="Y39" s="234">
        <v>0.40069444444444446</v>
      </c>
      <c r="Z39" s="234">
        <v>0.53472222222222221</v>
      </c>
      <c r="AA39" s="234">
        <v>0.30763888888888891</v>
      </c>
      <c r="AB39" s="233">
        <v>0.58052083333333326</v>
      </c>
      <c r="AC39" s="233">
        <v>0.3096875</v>
      </c>
      <c r="AD39" s="234">
        <v>0.75902777777777775</v>
      </c>
      <c r="AE39" s="234">
        <v>0.65694444444444444</v>
      </c>
      <c r="AF39" s="234">
        <v>0.79999999999999993</v>
      </c>
      <c r="AG39" s="234">
        <v>0.7416666666666667</v>
      </c>
      <c r="AH39" s="234"/>
      <c r="AI39" s="234"/>
      <c r="AJ39" s="234"/>
      <c r="AK39" s="234">
        <v>0.77916666666666667</v>
      </c>
      <c r="AL39" s="234">
        <v>0.68333333333333324</v>
      </c>
      <c r="AM39" s="234"/>
      <c r="AN39" s="234">
        <v>0.62986111111111109</v>
      </c>
      <c r="AO39" s="234">
        <v>0.70972222222222225</v>
      </c>
      <c r="AP39" s="233">
        <v>0.8212962962962963</v>
      </c>
      <c r="AQ39" s="233">
        <v>0.24077546296296296</v>
      </c>
      <c r="AR39" s="231"/>
      <c r="AT39" s="226">
        <f>VLOOKUP(AU39,id!$A:$C,3,0)</f>
        <v>57</v>
      </c>
      <c r="AU39" s="226" t="str">
        <f t="shared" si="0"/>
        <v>MakowiecSławomir1974</v>
      </c>
      <c r="AV39" s="226" t="str">
        <f t="shared" si="1"/>
        <v>Makowiec</v>
      </c>
      <c r="AW39" s="226" t="str">
        <f t="shared" si="2"/>
        <v>Sławomir</v>
      </c>
      <c r="AX39" s="226">
        <f t="shared" si="3"/>
        <v>0</v>
      </c>
      <c r="AY39" s="226">
        <f t="shared" si="4"/>
        <v>1974</v>
      </c>
      <c r="AZ39" s="226">
        <f t="shared" si="5"/>
        <v>57.885348420985324</v>
      </c>
      <c r="BB39" s="226">
        <f t="shared" si="6"/>
        <v>1.0317703952901598</v>
      </c>
      <c r="BC39" s="226">
        <f t="shared" si="7"/>
        <v>0.94736842105263153</v>
      </c>
      <c r="BD39" s="226">
        <f t="shared" si="8"/>
        <v>1</v>
      </c>
      <c r="BE39" s="226">
        <f t="shared" si="9"/>
        <v>0.98924481086568572</v>
      </c>
    </row>
    <row r="40" spans="1:57">
      <c r="A40" s="235">
        <v>38</v>
      </c>
      <c r="B40" s="235">
        <v>38</v>
      </c>
      <c r="C40" s="235"/>
      <c r="D40" s="235">
        <v>1040</v>
      </c>
      <c r="E40" s="236" t="s">
        <v>17</v>
      </c>
      <c r="F40" s="236" t="s">
        <v>23</v>
      </c>
      <c r="G40" s="237" t="s">
        <v>32</v>
      </c>
      <c r="H40" s="235">
        <v>1969</v>
      </c>
      <c r="I40" s="236" t="s">
        <v>253</v>
      </c>
      <c r="J40" s="236"/>
      <c r="K40" s="235">
        <v>46</v>
      </c>
      <c r="L40" s="235">
        <v>18</v>
      </c>
      <c r="M40" s="235">
        <v>46</v>
      </c>
      <c r="N40" s="238">
        <v>0.56444444444444442</v>
      </c>
      <c r="O40" s="235">
        <v>0</v>
      </c>
      <c r="P40" s="239">
        <v>0.39097222222222222</v>
      </c>
      <c r="Q40" s="239">
        <v>0.57847222222222217</v>
      </c>
      <c r="R40" s="239">
        <v>0.47291666666666665</v>
      </c>
      <c r="S40" s="239">
        <v>0.33958333333333335</v>
      </c>
      <c r="T40" s="239">
        <v>0.49374999999999997</v>
      </c>
      <c r="U40" s="239">
        <v>0.28402777777777777</v>
      </c>
      <c r="V40" s="239">
        <v>0.36874999999999997</v>
      </c>
      <c r="W40" s="239">
        <v>0.4458333333333333</v>
      </c>
      <c r="X40" s="239">
        <v>0.51597222222222217</v>
      </c>
      <c r="Y40" s="239">
        <v>0.41180555555555554</v>
      </c>
      <c r="Z40" s="239">
        <v>0.54583333333333328</v>
      </c>
      <c r="AA40" s="239">
        <v>0.3125</v>
      </c>
      <c r="AB40" s="238">
        <v>0.58833333333333326</v>
      </c>
      <c r="AC40" s="238">
        <v>0.3175</v>
      </c>
      <c r="AD40" s="239"/>
      <c r="AE40" s="239"/>
      <c r="AF40" s="239">
        <v>0.62083333333333335</v>
      </c>
      <c r="AG40" s="239">
        <v>0.80902777777777779</v>
      </c>
      <c r="AH40" s="239"/>
      <c r="AI40" s="239">
        <v>0.67361111111111116</v>
      </c>
      <c r="AJ40" s="239"/>
      <c r="AK40" s="239"/>
      <c r="AL40" s="239">
        <v>0.75624999999999998</v>
      </c>
      <c r="AM40" s="239"/>
      <c r="AN40" s="239">
        <v>0.70694444444444438</v>
      </c>
      <c r="AO40" s="239">
        <v>0.78472222222222221</v>
      </c>
      <c r="AP40" s="238">
        <v>0.83527777777777779</v>
      </c>
      <c r="AQ40" s="238">
        <v>0.24694444444444444</v>
      </c>
      <c r="AR40" s="236"/>
      <c r="AT40" s="226">
        <f>VLOOKUP(AU40,id!$A:$C,3,0)</f>
        <v>51</v>
      </c>
      <c r="AU40" s="226" t="str">
        <f t="shared" si="0"/>
        <v>WitkowskiMarcin1969</v>
      </c>
      <c r="AV40" s="226" t="str">
        <f t="shared" si="1"/>
        <v>Witkowski</v>
      </c>
      <c r="AW40" s="226" t="str">
        <f t="shared" si="2"/>
        <v>Marcin</v>
      </c>
      <c r="AX40" s="226">
        <f t="shared" si="3"/>
        <v>0</v>
      </c>
      <c r="AY40" s="226">
        <f t="shared" si="4"/>
        <v>1969</v>
      </c>
      <c r="AZ40" s="226">
        <f t="shared" si="5"/>
        <v>56.45150858969123</v>
      </c>
      <c r="BB40" s="226">
        <f t="shared" si="6"/>
        <v>0.97522965879265089</v>
      </c>
      <c r="BC40" s="226">
        <f t="shared" si="7"/>
        <v>1</v>
      </c>
      <c r="BD40" s="226">
        <f t="shared" si="8"/>
        <v>1</v>
      </c>
      <c r="BE40" s="226">
        <f t="shared" si="9"/>
        <v>1</v>
      </c>
    </row>
    <row r="41" spans="1:57">
      <c r="A41" s="230">
        <v>39</v>
      </c>
      <c r="B41" s="230">
        <v>39</v>
      </c>
      <c r="C41" s="230"/>
      <c r="D41" s="230">
        <v>1023</v>
      </c>
      <c r="E41" s="231" t="s">
        <v>269</v>
      </c>
      <c r="F41" s="231" t="s">
        <v>360</v>
      </c>
      <c r="G41" s="232" t="s">
        <v>32</v>
      </c>
      <c r="H41" s="230">
        <v>1958</v>
      </c>
      <c r="I41" s="231" t="s">
        <v>3554</v>
      </c>
      <c r="J41" s="231"/>
      <c r="K41" s="230">
        <v>46</v>
      </c>
      <c r="L41" s="230">
        <v>17</v>
      </c>
      <c r="M41" s="230">
        <v>46</v>
      </c>
      <c r="N41" s="233">
        <v>0.55331018518518515</v>
      </c>
      <c r="O41" s="230">
        <v>0</v>
      </c>
      <c r="P41" s="234"/>
      <c r="Q41" s="234">
        <v>0.5625</v>
      </c>
      <c r="R41" s="234"/>
      <c r="S41" s="234">
        <v>0.33194444444444443</v>
      </c>
      <c r="T41" s="234">
        <v>0.4597222222222222</v>
      </c>
      <c r="U41" s="234">
        <v>0.28402777777777777</v>
      </c>
      <c r="V41" s="234">
        <v>0.35833333333333334</v>
      </c>
      <c r="W41" s="234">
        <v>0.4381944444444445</v>
      </c>
      <c r="X41" s="234">
        <v>0.49027777777777781</v>
      </c>
      <c r="Y41" s="234">
        <v>0.40138888888888885</v>
      </c>
      <c r="Z41" s="234">
        <v>0.52430555555555558</v>
      </c>
      <c r="AA41" s="234">
        <v>0.30694444444444441</v>
      </c>
      <c r="AB41" s="233">
        <v>0.57622685185185185</v>
      </c>
      <c r="AC41" s="233">
        <v>0.30539351851851854</v>
      </c>
      <c r="AD41" s="234">
        <v>0.78194444444444444</v>
      </c>
      <c r="AE41" s="234">
        <v>0.60625000000000007</v>
      </c>
      <c r="AF41" s="234"/>
      <c r="AG41" s="234">
        <v>0.76180555555555562</v>
      </c>
      <c r="AH41" s="234"/>
      <c r="AI41" s="234"/>
      <c r="AJ41" s="234"/>
      <c r="AK41" s="234">
        <v>0.80763888888888891</v>
      </c>
      <c r="AL41" s="234">
        <v>0.69027777777777777</v>
      </c>
      <c r="AM41" s="234"/>
      <c r="AN41" s="234">
        <v>0.63958333333333328</v>
      </c>
      <c r="AO41" s="234">
        <v>0.71805555555555556</v>
      </c>
      <c r="AP41" s="233">
        <v>0.82414351851851853</v>
      </c>
      <c r="AQ41" s="233">
        <v>0.24791666666666667</v>
      </c>
      <c r="AR41" s="231"/>
      <c r="AT41" s="226">
        <f>VLOOKUP(AU41,id!$A:$C,3,0)</f>
        <v>187</v>
      </c>
      <c r="AU41" s="226" t="str">
        <f t="shared" si="0"/>
        <v>PiątkowskiZbigniew1958</v>
      </c>
      <c r="AV41" s="226" t="str">
        <f t="shared" si="1"/>
        <v>Piątkowski</v>
      </c>
      <c r="AW41" s="226" t="str">
        <f t="shared" si="2"/>
        <v>Zbigniew</v>
      </c>
      <c r="AX41" s="226">
        <f t="shared" si="3"/>
        <v>0</v>
      </c>
      <c r="AY41" s="226">
        <f t="shared" si="4"/>
        <v>1958</v>
      </c>
      <c r="AZ41" s="226">
        <f t="shared" si="5"/>
        <v>55.809847472740792</v>
      </c>
      <c r="BB41" s="226">
        <f t="shared" si="6"/>
        <v>1.020122997113333</v>
      </c>
      <c r="BC41" s="226">
        <f t="shared" si="7"/>
        <v>0.94444444444444442</v>
      </c>
      <c r="BD41" s="226">
        <f t="shared" si="8"/>
        <v>1</v>
      </c>
      <c r="BE41" s="226">
        <f t="shared" si="9"/>
        <v>0.98863341063895649</v>
      </c>
    </row>
    <row r="42" spans="1:57">
      <c r="A42" s="235">
        <v>40</v>
      </c>
      <c r="B42" s="235">
        <v>40</v>
      </c>
      <c r="C42" s="235"/>
      <c r="D42" s="235">
        <v>1010</v>
      </c>
      <c r="E42" s="236" t="s">
        <v>679</v>
      </c>
      <c r="F42" s="236" t="s">
        <v>3691</v>
      </c>
      <c r="G42" s="237" t="s">
        <v>32</v>
      </c>
      <c r="H42" s="235">
        <v>1975</v>
      </c>
      <c r="I42" s="236" t="s">
        <v>3692</v>
      </c>
      <c r="J42" s="236" t="s">
        <v>3693</v>
      </c>
      <c r="K42" s="235">
        <v>46</v>
      </c>
      <c r="L42" s="235">
        <v>17</v>
      </c>
      <c r="M42" s="235">
        <v>46</v>
      </c>
      <c r="N42" s="238">
        <v>0.57317129629629626</v>
      </c>
      <c r="O42" s="235">
        <v>0</v>
      </c>
      <c r="P42" s="239"/>
      <c r="Q42" s="239">
        <v>0.53541666666666665</v>
      </c>
      <c r="R42" s="239"/>
      <c r="S42" s="239"/>
      <c r="T42" s="239">
        <v>0.43541666666666662</v>
      </c>
      <c r="U42" s="239">
        <v>0.28402777777777777</v>
      </c>
      <c r="V42" s="239">
        <v>0.33888888888888885</v>
      </c>
      <c r="W42" s="239">
        <v>0.41875000000000001</v>
      </c>
      <c r="X42" s="239">
        <v>0.4680555555555555</v>
      </c>
      <c r="Y42" s="239">
        <v>0.38125000000000003</v>
      </c>
      <c r="Z42" s="239">
        <v>0.50486111111111109</v>
      </c>
      <c r="AA42" s="239">
        <v>0.30694444444444441</v>
      </c>
      <c r="AB42" s="238">
        <v>0.55010416666666673</v>
      </c>
      <c r="AC42" s="238">
        <v>0.2792708333333333</v>
      </c>
      <c r="AD42" s="239">
        <v>0.7583333333333333</v>
      </c>
      <c r="AE42" s="239">
        <v>0.82916666666666661</v>
      </c>
      <c r="AF42" s="239"/>
      <c r="AG42" s="239">
        <v>0.77986111111111101</v>
      </c>
      <c r="AH42" s="239">
        <v>0.73263888888888884</v>
      </c>
      <c r="AI42" s="239"/>
      <c r="AJ42" s="239">
        <v>0.64236111111111105</v>
      </c>
      <c r="AK42" s="239">
        <v>0.58263888888888882</v>
      </c>
      <c r="AL42" s="239"/>
      <c r="AM42" s="239">
        <v>0.67222222222222217</v>
      </c>
      <c r="AN42" s="239"/>
      <c r="AO42" s="239">
        <v>0.8027777777777777</v>
      </c>
      <c r="AP42" s="238">
        <v>0.84400462962962963</v>
      </c>
      <c r="AQ42" s="238">
        <v>0.29390046296296296</v>
      </c>
      <c r="AR42" s="236"/>
      <c r="AT42" s="226">
        <f>VLOOKUP(AU42,id!$A:$C,3,0)</f>
        <v>188</v>
      </c>
      <c r="AU42" s="226" t="str">
        <f t="shared" si="0"/>
        <v>GOROŃSKIPIOTR1975</v>
      </c>
      <c r="AV42" s="226" t="str">
        <f t="shared" si="1"/>
        <v>GOROŃSKI</v>
      </c>
      <c r="AW42" s="226" t="str">
        <f t="shared" si="2"/>
        <v>PIOTR</v>
      </c>
      <c r="AX42" s="226" t="str">
        <f t="shared" si="3"/>
        <v>T-MobileCycling Team</v>
      </c>
      <c r="AY42" s="226">
        <f t="shared" si="4"/>
        <v>1975</v>
      </c>
      <c r="AZ42" s="226">
        <f t="shared" si="5"/>
        <v>53.875965596741779</v>
      </c>
      <c r="BB42" s="226">
        <f t="shared" si="6"/>
        <v>0.96534873389604625</v>
      </c>
      <c r="BC42" s="226">
        <f t="shared" si="7"/>
        <v>1</v>
      </c>
      <c r="BD42" s="226">
        <f t="shared" si="8"/>
        <v>1</v>
      </c>
      <c r="BE42" s="226">
        <f t="shared" si="9"/>
        <v>1</v>
      </c>
    </row>
    <row r="43" spans="1:57">
      <c r="A43" s="230">
        <v>41</v>
      </c>
      <c r="B43" s="230">
        <v>41</v>
      </c>
      <c r="C43" s="230"/>
      <c r="D43" s="230">
        <v>1052</v>
      </c>
      <c r="E43" s="231" t="s">
        <v>16</v>
      </c>
      <c r="F43" s="231" t="s">
        <v>107</v>
      </c>
      <c r="G43" s="232" t="s">
        <v>32</v>
      </c>
      <c r="H43" s="230">
        <v>1984</v>
      </c>
      <c r="I43" s="231" t="s">
        <v>3477</v>
      </c>
      <c r="J43" s="231"/>
      <c r="K43" s="230">
        <v>45</v>
      </c>
      <c r="L43" s="230">
        <v>18</v>
      </c>
      <c r="M43" s="230">
        <v>45</v>
      </c>
      <c r="N43" s="233">
        <v>0.57377314814814817</v>
      </c>
      <c r="O43" s="230">
        <v>0</v>
      </c>
      <c r="P43" s="234">
        <v>0.46597222222222223</v>
      </c>
      <c r="Q43" s="234">
        <v>0.28541666666666665</v>
      </c>
      <c r="R43" s="234"/>
      <c r="S43" s="234">
        <v>0.49374999999999997</v>
      </c>
      <c r="T43" s="234">
        <v>0.36458333333333331</v>
      </c>
      <c r="U43" s="234">
        <v>0.60069444444444442</v>
      </c>
      <c r="V43" s="234">
        <v>0.52013888888888882</v>
      </c>
      <c r="W43" s="234">
        <v>0.38750000000000001</v>
      </c>
      <c r="X43" s="234">
        <v>0.33958333333333335</v>
      </c>
      <c r="Y43" s="234">
        <v>0.43124999999999997</v>
      </c>
      <c r="Z43" s="234">
        <v>0.31180555555555556</v>
      </c>
      <c r="AA43" s="234">
        <v>0.57430555555555551</v>
      </c>
      <c r="AB43" s="233">
        <v>0.61447916666666669</v>
      </c>
      <c r="AC43" s="233">
        <v>0.34364583333333337</v>
      </c>
      <c r="AD43" s="234">
        <v>0.77916666666666667</v>
      </c>
      <c r="AE43" s="234">
        <v>0.65625</v>
      </c>
      <c r="AF43" s="234"/>
      <c r="AG43" s="234">
        <v>0.7597222222222223</v>
      </c>
      <c r="AH43" s="234">
        <v>0.80555555555555547</v>
      </c>
      <c r="AI43" s="234"/>
      <c r="AJ43" s="234"/>
      <c r="AK43" s="234">
        <v>0.82916666666666661</v>
      </c>
      <c r="AL43" s="234">
        <v>0.70347222222222217</v>
      </c>
      <c r="AM43" s="234"/>
      <c r="AN43" s="234"/>
      <c r="AO43" s="234">
        <v>0.7319444444444444</v>
      </c>
      <c r="AP43" s="233">
        <v>0.84460648148148154</v>
      </c>
      <c r="AQ43" s="233">
        <v>0.23012731481481483</v>
      </c>
      <c r="AR43" s="231"/>
      <c r="AT43" s="226">
        <f>VLOOKUP(AU43,id!$A:$C,3,0)</f>
        <v>54</v>
      </c>
      <c r="AU43" s="226" t="str">
        <f t="shared" si="0"/>
        <v>CichońPaweł1984</v>
      </c>
      <c r="AV43" s="226" t="str">
        <f t="shared" si="1"/>
        <v>Cichoń</v>
      </c>
      <c r="AW43" s="226" t="str">
        <f t="shared" si="2"/>
        <v>Paweł</v>
      </c>
      <c r="AX43" s="226">
        <f t="shared" si="3"/>
        <v>0</v>
      </c>
      <c r="AY43" s="226">
        <f t="shared" si="4"/>
        <v>1984</v>
      </c>
      <c r="AZ43" s="226">
        <f t="shared" si="5"/>
        <v>52.704748953334352</v>
      </c>
      <c r="BB43" s="226">
        <f t="shared" si="6"/>
        <v>0.99895106305724768</v>
      </c>
      <c r="BC43" s="226">
        <f t="shared" si="7"/>
        <v>1.0588235294117647</v>
      </c>
      <c r="BD43" s="226">
        <f t="shared" si="8"/>
        <v>0.97826086956521741</v>
      </c>
      <c r="BE43" s="226">
        <f t="shared" si="9"/>
        <v>1.0114972741551362</v>
      </c>
    </row>
    <row r="44" spans="1:57">
      <c r="A44" s="235">
        <v>42</v>
      </c>
      <c r="B44" s="235">
        <v>42</v>
      </c>
      <c r="C44" s="235"/>
      <c r="D44" s="235">
        <v>1067</v>
      </c>
      <c r="E44" s="236" t="s">
        <v>48</v>
      </c>
      <c r="F44" s="236" t="s">
        <v>359</v>
      </c>
      <c r="G44" s="237" t="s">
        <v>32</v>
      </c>
      <c r="H44" s="235">
        <v>2018</v>
      </c>
      <c r="I44" s="236" t="s">
        <v>3554</v>
      </c>
      <c r="J44" s="236" t="s">
        <v>3694</v>
      </c>
      <c r="K44" s="235">
        <v>45</v>
      </c>
      <c r="L44" s="235">
        <v>17</v>
      </c>
      <c r="M44" s="235">
        <v>45</v>
      </c>
      <c r="N44" s="238">
        <v>0.57186342592592598</v>
      </c>
      <c r="O44" s="235">
        <v>0</v>
      </c>
      <c r="P44" s="239"/>
      <c r="Q44" s="239">
        <v>0.28541666666666665</v>
      </c>
      <c r="R44" s="239"/>
      <c r="S44" s="239">
        <v>0.49861111111111112</v>
      </c>
      <c r="T44" s="239">
        <v>0.36388888888888887</v>
      </c>
      <c r="U44" s="239">
        <v>0.55972222222222223</v>
      </c>
      <c r="V44" s="239">
        <v>0.46666666666666662</v>
      </c>
      <c r="W44" s="239">
        <v>0.38472222222222219</v>
      </c>
      <c r="X44" s="239">
        <v>0.34652777777777777</v>
      </c>
      <c r="Y44" s="239">
        <v>0.4284722222222222</v>
      </c>
      <c r="Z44" s="239">
        <v>0.32500000000000001</v>
      </c>
      <c r="AA44" s="239">
        <v>0.53749999999999998</v>
      </c>
      <c r="AB44" s="238">
        <v>0.58215277777777774</v>
      </c>
      <c r="AC44" s="238">
        <v>0.31131944444444443</v>
      </c>
      <c r="AD44" s="239"/>
      <c r="AE44" s="239"/>
      <c r="AF44" s="239">
        <v>0.64722222222222225</v>
      </c>
      <c r="AG44" s="239">
        <v>0.8125</v>
      </c>
      <c r="AH44" s="239">
        <v>0.74444444444444446</v>
      </c>
      <c r="AI44" s="239">
        <v>0.61805555555555558</v>
      </c>
      <c r="AJ44" s="239">
        <v>0.68680555555555556</v>
      </c>
      <c r="AK44" s="239">
        <v>0.77916666666666667</v>
      </c>
      <c r="AL44" s="239"/>
      <c r="AM44" s="239">
        <v>0.71458333333333324</v>
      </c>
      <c r="AN44" s="239"/>
      <c r="AO44" s="239"/>
      <c r="AP44" s="238">
        <v>0.84269675925925924</v>
      </c>
      <c r="AQ44" s="238">
        <v>0.26054398148148145</v>
      </c>
      <c r="AR44" s="236"/>
      <c r="AT44" s="226">
        <f>VLOOKUP(AU44,id!$A:$C,3,0)</f>
        <v>189</v>
      </c>
      <c r="AU44" s="226" t="str">
        <f t="shared" si="0"/>
        <v>LarczyńskiTomasz2018</v>
      </c>
      <c r="AV44" s="226" t="str">
        <f t="shared" si="1"/>
        <v>Larczyński</v>
      </c>
      <c r="AW44" s="226" t="str">
        <f t="shared" si="2"/>
        <v>Tomasz</v>
      </c>
      <c r="AX44" s="226" t="str">
        <f t="shared" si="3"/>
        <v>Lepszy Gdańsk</v>
      </c>
      <c r="AY44" s="226">
        <f t="shared" si="4"/>
        <v>2018</v>
      </c>
      <c r="AZ44" s="226">
        <f t="shared" si="5"/>
        <v>52.105675714604914</v>
      </c>
      <c r="BB44" s="226">
        <f t="shared" si="6"/>
        <v>1.0033394725657268</v>
      </c>
      <c r="BC44" s="226">
        <f t="shared" si="7"/>
        <v>0.94444444444444442</v>
      </c>
      <c r="BD44" s="226">
        <f t="shared" si="8"/>
        <v>1</v>
      </c>
      <c r="BE44" s="226">
        <f t="shared" si="9"/>
        <v>0.98863341063895649</v>
      </c>
    </row>
    <row r="45" spans="1:57">
      <c r="A45" s="230">
        <v>43</v>
      </c>
      <c r="B45" s="230">
        <v>43</v>
      </c>
      <c r="C45" s="230"/>
      <c r="D45" s="230">
        <v>1042</v>
      </c>
      <c r="E45" s="231" t="s">
        <v>144</v>
      </c>
      <c r="F45" s="231" t="s">
        <v>612</v>
      </c>
      <c r="G45" s="232" t="s">
        <v>32</v>
      </c>
      <c r="H45" s="230">
        <v>1962</v>
      </c>
      <c r="I45" s="231" t="s">
        <v>3677</v>
      </c>
      <c r="J45" s="231" t="s">
        <v>611</v>
      </c>
      <c r="K45" s="230">
        <v>44</v>
      </c>
      <c r="L45" s="230">
        <v>16</v>
      </c>
      <c r="M45" s="230">
        <v>44</v>
      </c>
      <c r="N45" s="233">
        <v>0.5365509259259259</v>
      </c>
      <c r="O45" s="230">
        <v>0</v>
      </c>
      <c r="P45" s="234"/>
      <c r="Q45" s="234">
        <v>0.54097222222222219</v>
      </c>
      <c r="R45" s="234"/>
      <c r="S45" s="234"/>
      <c r="T45" s="234">
        <v>0.44166666666666665</v>
      </c>
      <c r="U45" s="234">
        <v>0.28333333333333333</v>
      </c>
      <c r="V45" s="234">
        <v>0.3430555555555555</v>
      </c>
      <c r="W45" s="234">
        <v>0.42152777777777778</v>
      </c>
      <c r="X45" s="234">
        <v>0.46875</v>
      </c>
      <c r="Y45" s="234">
        <v>0.38125000000000003</v>
      </c>
      <c r="Z45" s="234">
        <v>0.50624999999999998</v>
      </c>
      <c r="AA45" s="234">
        <v>0.30972222222222223</v>
      </c>
      <c r="AB45" s="233">
        <v>0.55054398148148154</v>
      </c>
      <c r="AC45" s="233">
        <v>0.27971064814814817</v>
      </c>
      <c r="AD45" s="234">
        <v>0.74930555555555556</v>
      </c>
      <c r="AE45" s="234">
        <v>0.6333333333333333</v>
      </c>
      <c r="AF45" s="234"/>
      <c r="AG45" s="234">
        <v>0.73125000000000007</v>
      </c>
      <c r="AH45" s="234"/>
      <c r="AI45" s="234"/>
      <c r="AJ45" s="234"/>
      <c r="AK45" s="234">
        <v>0.78888888888888886</v>
      </c>
      <c r="AL45" s="234">
        <v>0.67361111111111116</v>
      </c>
      <c r="AM45" s="234"/>
      <c r="AN45" s="234">
        <v>0.60416666666666663</v>
      </c>
      <c r="AO45" s="234">
        <v>0.70277777777777783</v>
      </c>
      <c r="AP45" s="233">
        <v>0.80738425925925927</v>
      </c>
      <c r="AQ45" s="233">
        <v>0.25684027777777779</v>
      </c>
      <c r="AR45" s="231"/>
      <c r="AT45" s="226">
        <f>VLOOKUP(AU45,id!$A:$C,3,0)</f>
        <v>190</v>
      </c>
      <c r="AU45" s="226" t="str">
        <f t="shared" si="0"/>
        <v>KorsakDariusz1962</v>
      </c>
      <c r="AV45" s="226" t="str">
        <f t="shared" si="1"/>
        <v>Korsak</v>
      </c>
      <c r="AW45" s="226" t="str">
        <f t="shared" si="2"/>
        <v>Dariusz</v>
      </c>
      <c r="AX45" s="226" t="str">
        <f t="shared" si="3"/>
        <v>Elbląska Strona Rowerowa</v>
      </c>
      <c r="AY45" s="226">
        <f t="shared" si="4"/>
        <v>1962</v>
      </c>
      <c r="AZ45" s="226">
        <f t="shared" si="5"/>
        <v>50.947771809835913</v>
      </c>
      <c r="BB45" s="226">
        <f t="shared" si="6"/>
        <v>1.0658138832563959</v>
      </c>
      <c r="BC45" s="226">
        <f t="shared" si="7"/>
        <v>0.94117647058823528</v>
      </c>
      <c r="BD45" s="226">
        <f t="shared" si="8"/>
        <v>0.97777777777777775</v>
      </c>
      <c r="BE45" s="226">
        <f t="shared" si="9"/>
        <v>0.98794828634196963</v>
      </c>
    </row>
    <row r="46" spans="1:57">
      <c r="A46" s="235">
        <v>44</v>
      </c>
      <c r="B46" s="235">
        <v>44</v>
      </c>
      <c r="C46" s="235"/>
      <c r="D46" s="235">
        <v>1041</v>
      </c>
      <c r="E46" s="236" t="s">
        <v>26</v>
      </c>
      <c r="F46" s="236" t="s">
        <v>406</v>
      </c>
      <c r="G46" s="237" t="s">
        <v>32</v>
      </c>
      <c r="H46" s="235">
        <v>1971</v>
      </c>
      <c r="I46" s="236" t="s">
        <v>3695</v>
      </c>
      <c r="J46" s="236"/>
      <c r="K46" s="235">
        <v>44</v>
      </c>
      <c r="L46" s="235">
        <v>16</v>
      </c>
      <c r="M46" s="235">
        <v>44</v>
      </c>
      <c r="N46" s="238">
        <v>0.53659722222222228</v>
      </c>
      <c r="O46" s="235">
        <v>0</v>
      </c>
      <c r="P46" s="239"/>
      <c r="Q46" s="239">
        <v>0.54097222222222219</v>
      </c>
      <c r="R46" s="239"/>
      <c r="S46" s="239"/>
      <c r="T46" s="239">
        <v>0.44166666666666665</v>
      </c>
      <c r="U46" s="239">
        <v>0.28402777777777777</v>
      </c>
      <c r="V46" s="239">
        <v>0.3430555555555555</v>
      </c>
      <c r="W46" s="239">
        <v>0.42083333333333334</v>
      </c>
      <c r="X46" s="239">
        <v>0.46875</v>
      </c>
      <c r="Y46" s="239">
        <v>0.38125000000000003</v>
      </c>
      <c r="Z46" s="239">
        <v>0.50624999999999998</v>
      </c>
      <c r="AA46" s="239">
        <v>0.30972222222222223</v>
      </c>
      <c r="AB46" s="238">
        <v>0.55061342592592599</v>
      </c>
      <c r="AC46" s="238">
        <v>0.27978009259259257</v>
      </c>
      <c r="AD46" s="239">
        <v>0.74791666666666667</v>
      </c>
      <c r="AE46" s="239">
        <v>0.6333333333333333</v>
      </c>
      <c r="AF46" s="239"/>
      <c r="AG46" s="239">
        <v>0.73125000000000007</v>
      </c>
      <c r="AH46" s="239"/>
      <c r="AI46" s="239"/>
      <c r="AJ46" s="239"/>
      <c r="AK46" s="239">
        <v>0.7895833333333333</v>
      </c>
      <c r="AL46" s="239">
        <v>0.67013888888888884</v>
      </c>
      <c r="AM46" s="239"/>
      <c r="AN46" s="239">
        <v>0.60416666666666663</v>
      </c>
      <c r="AO46" s="239">
        <v>0.70277777777777783</v>
      </c>
      <c r="AP46" s="238">
        <v>0.80743055555555554</v>
      </c>
      <c r="AQ46" s="238">
        <v>0.2568171296296296</v>
      </c>
      <c r="AR46" s="236"/>
      <c r="AT46" s="226">
        <f>VLOOKUP(AU46,id!$A:$C,3,0)</f>
        <v>191</v>
      </c>
      <c r="AU46" s="226" t="str">
        <f t="shared" si="0"/>
        <v>DzichAndrzej1971</v>
      </c>
      <c r="AV46" s="226" t="str">
        <f t="shared" si="1"/>
        <v>Dzich</v>
      </c>
      <c r="AW46" s="226" t="str">
        <f t="shared" si="2"/>
        <v>Andrzej</v>
      </c>
      <c r="AX46" s="226">
        <f t="shared" si="3"/>
        <v>0</v>
      </c>
      <c r="AY46" s="226">
        <f t="shared" si="4"/>
        <v>1971</v>
      </c>
      <c r="AZ46" s="226">
        <f t="shared" si="5"/>
        <v>50.943376160656854</v>
      </c>
      <c r="BB46" s="226">
        <f t="shared" si="6"/>
        <v>0.99991372244510579</v>
      </c>
      <c r="BC46" s="226">
        <f t="shared" si="7"/>
        <v>1</v>
      </c>
      <c r="BD46" s="226">
        <f t="shared" si="8"/>
        <v>1</v>
      </c>
      <c r="BE46" s="226">
        <f t="shared" si="9"/>
        <v>1</v>
      </c>
    </row>
    <row r="47" spans="1:57">
      <c r="A47" s="230">
        <v>45</v>
      </c>
      <c r="B47" s="230">
        <v>45</v>
      </c>
      <c r="C47" s="230"/>
      <c r="D47" s="230">
        <v>1075</v>
      </c>
      <c r="E47" s="231" t="s">
        <v>3696</v>
      </c>
      <c r="F47" s="231" t="s">
        <v>3697</v>
      </c>
      <c r="G47" s="232" t="s">
        <v>32</v>
      </c>
      <c r="H47" s="230">
        <v>1971</v>
      </c>
      <c r="I47" s="231" t="s">
        <v>3698</v>
      </c>
      <c r="J47" s="231" t="s">
        <v>375</v>
      </c>
      <c r="K47" s="230">
        <v>44</v>
      </c>
      <c r="L47" s="230">
        <v>16</v>
      </c>
      <c r="M47" s="230">
        <v>44</v>
      </c>
      <c r="N47" s="233">
        <v>0.5534027777777778</v>
      </c>
      <c r="O47" s="230">
        <v>0</v>
      </c>
      <c r="P47" s="234"/>
      <c r="Q47" s="234">
        <v>0.5625</v>
      </c>
      <c r="R47" s="234"/>
      <c r="S47" s="234"/>
      <c r="T47" s="234">
        <v>0.4604166666666667</v>
      </c>
      <c r="U47" s="234">
        <v>0.28541666666666665</v>
      </c>
      <c r="V47" s="234">
        <v>0.36180555555555555</v>
      </c>
      <c r="W47" s="234">
        <v>0.4375</v>
      </c>
      <c r="X47" s="234">
        <v>0.48958333333333331</v>
      </c>
      <c r="Y47" s="234">
        <v>0.4069444444444445</v>
      </c>
      <c r="Z47" s="234">
        <v>0.52847222222222223</v>
      </c>
      <c r="AA47" s="234">
        <v>0.31388888888888888</v>
      </c>
      <c r="AB47" s="233">
        <v>0.57627314814814812</v>
      </c>
      <c r="AC47" s="233">
        <v>0.3054398148148148</v>
      </c>
      <c r="AD47" s="234">
        <v>0.78194444444444444</v>
      </c>
      <c r="AE47" s="234">
        <v>0.60555555555555551</v>
      </c>
      <c r="AF47" s="234"/>
      <c r="AG47" s="234">
        <v>0.76180555555555562</v>
      </c>
      <c r="AH47" s="234"/>
      <c r="AI47" s="234"/>
      <c r="AJ47" s="234"/>
      <c r="AK47" s="234">
        <v>0.80694444444444446</v>
      </c>
      <c r="AL47" s="234">
        <v>0.68958333333333333</v>
      </c>
      <c r="AM47" s="234"/>
      <c r="AN47" s="234">
        <v>0.63958333333333328</v>
      </c>
      <c r="AO47" s="234">
        <v>0.71805555555555556</v>
      </c>
      <c r="AP47" s="233">
        <v>0.82423611111111106</v>
      </c>
      <c r="AQ47" s="233">
        <v>0.24796296296296297</v>
      </c>
      <c r="AR47" s="231"/>
      <c r="AT47" s="226">
        <f>VLOOKUP(AU47,id!$A:$C,3,0)</f>
        <v>192</v>
      </c>
      <c r="AU47" s="226" t="str">
        <f t="shared" si="0"/>
        <v>KRYSZEWSKIWOJCIECH1971</v>
      </c>
      <c r="AV47" s="226" t="str">
        <f t="shared" si="1"/>
        <v>KRYSZEWSKI</v>
      </c>
      <c r="AW47" s="226" t="str">
        <f t="shared" si="2"/>
        <v>WOJCIECH</v>
      </c>
      <c r="AX47" s="226" t="str">
        <f t="shared" si="3"/>
        <v>K2</v>
      </c>
      <c r="AY47" s="226">
        <f t="shared" si="4"/>
        <v>1971</v>
      </c>
      <c r="AZ47" s="226">
        <f t="shared" si="5"/>
        <v>49.396344283272121</v>
      </c>
      <c r="BB47" s="226">
        <f t="shared" si="6"/>
        <v>0.96963232526038401</v>
      </c>
      <c r="BC47" s="226">
        <f t="shared" si="7"/>
        <v>1</v>
      </c>
      <c r="BD47" s="226">
        <f t="shared" si="8"/>
        <v>1</v>
      </c>
      <c r="BE47" s="226">
        <f t="shared" si="9"/>
        <v>1</v>
      </c>
    </row>
    <row r="48" spans="1:57">
      <c r="A48" s="235">
        <v>46</v>
      </c>
      <c r="B48" s="235">
        <v>46</v>
      </c>
      <c r="C48" s="235"/>
      <c r="D48" s="235">
        <v>1037</v>
      </c>
      <c r="E48" s="236" t="s">
        <v>788</v>
      </c>
      <c r="F48" s="236" t="s">
        <v>1279</v>
      </c>
      <c r="G48" s="237" t="s">
        <v>32</v>
      </c>
      <c r="H48" s="235">
        <v>1975</v>
      </c>
      <c r="I48" s="236" t="s">
        <v>3483</v>
      </c>
      <c r="J48" s="236"/>
      <c r="K48" s="235">
        <v>43</v>
      </c>
      <c r="L48" s="235">
        <v>19</v>
      </c>
      <c r="M48" s="235">
        <v>43</v>
      </c>
      <c r="N48" s="238">
        <v>0.56425925925925924</v>
      </c>
      <c r="O48" s="235">
        <v>0</v>
      </c>
      <c r="P48" s="239">
        <v>0.46875</v>
      </c>
      <c r="Q48" s="239">
        <v>0.28541666666666665</v>
      </c>
      <c r="R48" s="239">
        <v>0.37916666666666665</v>
      </c>
      <c r="S48" s="239">
        <v>0.52986111111111112</v>
      </c>
      <c r="T48" s="239">
        <v>0.3527777777777778</v>
      </c>
      <c r="U48" s="239">
        <v>0.55902777777777779</v>
      </c>
      <c r="V48" s="239">
        <v>0.50069444444444444</v>
      </c>
      <c r="W48" s="239">
        <v>0.40902777777777777</v>
      </c>
      <c r="X48" s="239">
        <v>0.32916666666666666</v>
      </c>
      <c r="Y48" s="239">
        <v>0.4458333333333333</v>
      </c>
      <c r="Z48" s="239">
        <v>0.30555555555555552</v>
      </c>
      <c r="AA48" s="239"/>
      <c r="AB48" s="238">
        <v>0.57130787037037034</v>
      </c>
      <c r="AC48" s="238">
        <v>0.30047453703703703</v>
      </c>
      <c r="AD48" s="239">
        <v>0.81527777777777777</v>
      </c>
      <c r="AE48" s="239">
        <v>0.59513888888888888</v>
      </c>
      <c r="AF48" s="239">
        <v>0.73125000000000007</v>
      </c>
      <c r="AG48" s="239"/>
      <c r="AH48" s="239">
        <v>0.78541666666666676</v>
      </c>
      <c r="AI48" s="239">
        <v>0.7055555555555556</v>
      </c>
      <c r="AJ48" s="239"/>
      <c r="AK48" s="239">
        <v>0.75902777777777775</v>
      </c>
      <c r="AL48" s="239">
        <v>0.62708333333333333</v>
      </c>
      <c r="AM48" s="239"/>
      <c r="AN48" s="239">
        <v>0.67083333333333339</v>
      </c>
      <c r="AO48" s="239"/>
      <c r="AP48" s="238">
        <v>0.83509259259259261</v>
      </c>
      <c r="AQ48" s="238">
        <v>0.26378472222222221</v>
      </c>
      <c r="AR48" s="236"/>
      <c r="AT48" s="226">
        <f>VLOOKUP(AU48,id!$A:$C,3,0)</f>
        <v>52</v>
      </c>
      <c r="AU48" s="226" t="str">
        <f t="shared" si="0"/>
        <v>BeszterdaSebastian1975</v>
      </c>
      <c r="AV48" s="226" t="str">
        <f t="shared" si="1"/>
        <v>Beszterda</v>
      </c>
      <c r="AW48" s="226" t="str">
        <f t="shared" si="2"/>
        <v>Sebastian</v>
      </c>
      <c r="AX48" s="226">
        <f t="shared" si="3"/>
        <v>0</v>
      </c>
      <c r="AY48" s="226">
        <f t="shared" si="4"/>
        <v>1975</v>
      </c>
      <c r="AZ48" s="226">
        <f t="shared" si="5"/>
        <v>48.27370009501594</v>
      </c>
      <c r="BB48" s="226">
        <f t="shared" si="6"/>
        <v>0.98075976370200202</v>
      </c>
      <c r="BC48" s="226">
        <f t="shared" si="7"/>
        <v>1.1875</v>
      </c>
      <c r="BD48" s="226">
        <f t="shared" si="8"/>
        <v>0.97727272727272729</v>
      </c>
      <c r="BE48" s="226">
        <f t="shared" si="9"/>
        <v>1.034967527040807</v>
      </c>
    </row>
    <row r="49" spans="1:57">
      <c r="A49" s="235">
        <v>48</v>
      </c>
      <c r="B49" s="235">
        <v>47</v>
      </c>
      <c r="C49" s="235"/>
      <c r="D49" s="235">
        <v>1028</v>
      </c>
      <c r="E49" s="236" t="s">
        <v>3702</v>
      </c>
      <c r="F49" s="236" t="s">
        <v>411</v>
      </c>
      <c r="G49" s="237" t="s">
        <v>32</v>
      </c>
      <c r="H49" s="235">
        <v>1985</v>
      </c>
      <c r="I49" s="236" t="s">
        <v>3686</v>
      </c>
      <c r="J49" s="236" t="s">
        <v>3703</v>
      </c>
      <c r="K49" s="235">
        <v>43</v>
      </c>
      <c r="L49" s="235">
        <v>18</v>
      </c>
      <c r="M49" s="235">
        <v>43</v>
      </c>
      <c r="N49" s="238">
        <v>0.55857638888888894</v>
      </c>
      <c r="O49" s="235">
        <v>0</v>
      </c>
      <c r="P49" s="239">
        <v>0.35138888888888892</v>
      </c>
      <c r="Q49" s="239">
        <v>0.56944444444444442</v>
      </c>
      <c r="R49" s="239">
        <v>0.46319444444444446</v>
      </c>
      <c r="S49" s="239">
        <v>0.3347222222222222</v>
      </c>
      <c r="T49" s="239">
        <v>0.41180555555555554</v>
      </c>
      <c r="U49" s="239">
        <v>0.28263888888888888</v>
      </c>
      <c r="V49" s="239"/>
      <c r="W49" s="239">
        <v>0.4375</v>
      </c>
      <c r="X49" s="239">
        <v>0.4993055555555555</v>
      </c>
      <c r="Y49" s="239">
        <v>0.3833333333333333</v>
      </c>
      <c r="Z49" s="239">
        <v>0.53472222222222221</v>
      </c>
      <c r="AA49" s="239">
        <v>0.30694444444444441</v>
      </c>
      <c r="AB49" s="238">
        <v>0.58136574074074077</v>
      </c>
      <c r="AC49" s="238">
        <v>0.3105324074074074</v>
      </c>
      <c r="AD49" s="239"/>
      <c r="AE49" s="239">
        <v>0.73749999999999993</v>
      </c>
      <c r="AF49" s="239">
        <v>0.64444444444444449</v>
      </c>
      <c r="AG49" s="239">
        <v>0.8027777777777777</v>
      </c>
      <c r="AH49" s="239"/>
      <c r="AI49" s="239">
        <v>0.67291666666666661</v>
      </c>
      <c r="AJ49" s="239"/>
      <c r="AK49" s="239">
        <v>0.61944444444444446</v>
      </c>
      <c r="AL49" s="239">
        <v>0.76666666666666661</v>
      </c>
      <c r="AM49" s="239"/>
      <c r="AN49" s="239">
        <v>0.71458333333333324</v>
      </c>
      <c r="AO49" s="239"/>
      <c r="AP49" s="238">
        <v>0.8294097222222222</v>
      </c>
      <c r="AQ49" s="238">
        <v>0.24804398148148146</v>
      </c>
      <c r="AR49" s="236"/>
      <c r="AT49" s="226">
        <f>VLOOKUP(AU49,id!$A:$C,3,0)</f>
        <v>193</v>
      </c>
      <c r="AU49" s="226" t="str">
        <f t="shared" si="0"/>
        <v>JanuszewskiMaciej.1985</v>
      </c>
      <c r="AV49" s="226" t="str">
        <f t="shared" si="1"/>
        <v>Januszewski</v>
      </c>
      <c r="AW49" s="226" t="str">
        <f t="shared" si="2"/>
        <v>Maciej.</v>
      </c>
      <c r="AX49" s="226" t="str">
        <f t="shared" si="3"/>
        <v>Dwóch Takich</v>
      </c>
      <c r="AY49" s="226">
        <f t="shared" si="4"/>
        <v>1985</v>
      </c>
      <c r="AZ49" s="226">
        <f t="shared" si="5"/>
        <v>47.754507320280879</v>
      </c>
      <c r="BB49" s="226">
        <f t="shared" ref="BB49:BB84" si="10">N48/N49</f>
        <v>1.0101738463769916</v>
      </c>
      <c r="BC49" s="226">
        <f t="shared" ref="BC49:BC84" si="11">L49/L48</f>
        <v>0.94736842105263153</v>
      </c>
      <c r="BD49" s="226">
        <f t="shared" ref="BD49:BD84" si="12">K49/K48</f>
        <v>1</v>
      </c>
      <c r="BE49" s="226">
        <f t="shared" ref="BE49:BE84" si="13">BC49^0.2</f>
        <v>0.98924481086568572</v>
      </c>
    </row>
    <row r="50" spans="1:57">
      <c r="A50" s="230">
        <v>49</v>
      </c>
      <c r="B50" s="230">
        <v>48</v>
      </c>
      <c r="C50" s="230"/>
      <c r="D50" s="230">
        <v>1027</v>
      </c>
      <c r="E50" s="231" t="s">
        <v>95</v>
      </c>
      <c r="F50" s="231" t="s">
        <v>412</v>
      </c>
      <c r="G50" s="232" t="s">
        <v>32</v>
      </c>
      <c r="H50" s="230">
        <v>1981</v>
      </c>
      <c r="I50" s="231" t="s">
        <v>3686</v>
      </c>
      <c r="J50" s="231" t="s">
        <v>3703</v>
      </c>
      <c r="K50" s="230">
        <v>43</v>
      </c>
      <c r="L50" s="230">
        <v>18</v>
      </c>
      <c r="M50" s="230">
        <v>43</v>
      </c>
      <c r="N50" s="233">
        <v>0.55858796296296298</v>
      </c>
      <c r="O50" s="230">
        <v>0</v>
      </c>
      <c r="P50" s="234">
        <v>0.35069444444444442</v>
      </c>
      <c r="Q50" s="234">
        <v>0.56944444444444442</v>
      </c>
      <c r="R50" s="234">
        <v>0.46319444444444446</v>
      </c>
      <c r="S50" s="234">
        <v>0.3347222222222222</v>
      </c>
      <c r="T50" s="234">
        <v>0.41180555555555554</v>
      </c>
      <c r="U50" s="234">
        <v>0.28263888888888888</v>
      </c>
      <c r="V50" s="234"/>
      <c r="W50" s="234">
        <v>0.4375</v>
      </c>
      <c r="X50" s="234">
        <v>0.4993055555555555</v>
      </c>
      <c r="Y50" s="234">
        <v>0.3833333333333333</v>
      </c>
      <c r="Z50" s="234">
        <v>0.53472222222222221</v>
      </c>
      <c r="AA50" s="234">
        <v>0.30694444444444441</v>
      </c>
      <c r="AB50" s="233">
        <v>0.58124999999999993</v>
      </c>
      <c r="AC50" s="233">
        <v>0.31041666666666667</v>
      </c>
      <c r="AD50" s="234"/>
      <c r="AE50" s="234">
        <v>0.73749999999999993</v>
      </c>
      <c r="AF50" s="234">
        <v>0.64444444444444449</v>
      </c>
      <c r="AG50" s="234">
        <v>0.8027777777777777</v>
      </c>
      <c r="AH50" s="234"/>
      <c r="AI50" s="234">
        <v>0.67291666666666661</v>
      </c>
      <c r="AJ50" s="234"/>
      <c r="AK50" s="234">
        <v>0.61944444444444446</v>
      </c>
      <c r="AL50" s="234">
        <v>0.76666666666666661</v>
      </c>
      <c r="AM50" s="234"/>
      <c r="AN50" s="234">
        <v>0.71458333333333324</v>
      </c>
      <c r="AO50" s="234"/>
      <c r="AP50" s="233">
        <v>0.82942129629629635</v>
      </c>
      <c r="AQ50" s="233">
        <v>0.24817129629629631</v>
      </c>
      <c r="AR50" s="231"/>
      <c r="AT50" s="226">
        <f>VLOOKUP(AU50,id!$A:$C,3,0)</f>
        <v>194</v>
      </c>
      <c r="AU50" s="226" t="str">
        <f t="shared" si="0"/>
        <v>SielskiKarol1981</v>
      </c>
      <c r="AV50" s="226" t="str">
        <f t="shared" si="1"/>
        <v>Sielski</v>
      </c>
      <c r="AW50" s="226" t="str">
        <f t="shared" si="2"/>
        <v>Karol</v>
      </c>
      <c r="AX50" s="226" t="str">
        <f t="shared" si="3"/>
        <v>Dwóch Takich</v>
      </c>
      <c r="AY50" s="226">
        <f t="shared" si="4"/>
        <v>1981</v>
      </c>
      <c r="AZ50" s="226">
        <f t="shared" si="5"/>
        <v>47.753517835648658</v>
      </c>
      <c r="BB50" s="226">
        <f t="shared" si="10"/>
        <v>0.9999792797646182</v>
      </c>
      <c r="BC50" s="226">
        <f t="shared" si="11"/>
        <v>1</v>
      </c>
      <c r="BD50" s="226">
        <f t="shared" si="12"/>
        <v>1</v>
      </c>
      <c r="BE50" s="226">
        <f t="shared" si="13"/>
        <v>1</v>
      </c>
    </row>
    <row r="51" spans="1:57">
      <c r="A51" s="235">
        <v>50</v>
      </c>
      <c r="B51" s="235">
        <v>49</v>
      </c>
      <c r="C51" s="235"/>
      <c r="D51" s="235">
        <v>1096</v>
      </c>
      <c r="E51" s="236" t="s">
        <v>15</v>
      </c>
      <c r="F51" s="236" t="s">
        <v>387</v>
      </c>
      <c r="G51" s="237" t="s">
        <v>32</v>
      </c>
      <c r="H51" s="235">
        <v>1979</v>
      </c>
      <c r="I51" s="236" t="s">
        <v>3554</v>
      </c>
      <c r="J51" s="236"/>
      <c r="K51" s="235">
        <v>43</v>
      </c>
      <c r="L51" s="235">
        <v>16</v>
      </c>
      <c r="M51" s="235">
        <v>43</v>
      </c>
      <c r="N51" s="238">
        <v>0.57966435185185183</v>
      </c>
      <c r="O51" s="235">
        <v>0</v>
      </c>
      <c r="P51" s="239">
        <v>0.42777777777777781</v>
      </c>
      <c r="Q51" s="239">
        <v>0.62222222222222223</v>
      </c>
      <c r="R51" s="239">
        <v>0.50347222222222221</v>
      </c>
      <c r="S51" s="239">
        <v>0.33611111111111108</v>
      </c>
      <c r="T51" s="239">
        <v>0.45347222222222222</v>
      </c>
      <c r="U51" s="239">
        <v>0.28402777777777777</v>
      </c>
      <c r="V51" s="239">
        <v>0.36527777777777781</v>
      </c>
      <c r="W51" s="239">
        <v>0.47569444444444442</v>
      </c>
      <c r="X51" s="239">
        <v>0.54652777777777783</v>
      </c>
      <c r="Y51" s="239">
        <v>0.4055555555555555</v>
      </c>
      <c r="Z51" s="239">
        <v>0.58194444444444449</v>
      </c>
      <c r="AA51" s="239">
        <v>0.30694444444444441</v>
      </c>
      <c r="AB51" s="238">
        <v>0.63315972222222217</v>
      </c>
      <c r="AC51" s="238">
        <v>0.36232638888888885</v>
      </c>
      <c r="AD51" s="239"/>
      <c r="AE51" s="239"/>
      <c r="AF51" s="239"/>
      <c r="AG51" s="239">
        <v>0.82638888888888884</v>
      </c>
      <c r="AH51" s="239"/>
      <c r="AI51" s="239"/>
      <c r="AJ51" s="239"/>
      <c r="AK51" s="239"/>
      <c r="AL51" s="239">
        <v>0.77361111111111114</v>
      </c>
      <c r="AM51" s="239"/>
      <c r="AN51" s="239">
        <v>0.69652777777777775</v>
      </c>
      <c r="AO51" s="239">
        <v>0.8027777777777777</v>
      </c>
      <c r="AP51" s="238">
        <v>0.8504976851851852</v>
      </c>
      <c r="AQ51" s="238">
        <v>0.21733796296296296</v>
      </c>
      <c r="AR51" s="236"/>
      <c r="AT51" s="226">
        <f>VLOOKUP(AU51,id!$A:$C,3,0)</f>
        <v>195</v>
      </c>
      <c r="AU51" s="226" t="str">
        <f t="shared" si="0"/>
        <v>JaśPiotr1979</v>
      </c>
      <c r="AV51" s="226" t="str">
        <f t="shared" si="1"/>
        <v>Jaś</v>
      </c>
      <c r="AW51" s="226" t="str">
        <f t="shared" si="2"/>
        <v>Piotr</v>
      </c>
      <c r="AX51" s="226">
        <f t="shared" si="3"/>
        <v>0</v>
      </c>
      <c r="AY51" s="226">
        <f t="shared" si="4"/>
        <v>1979</v>
      </c>
      <c r="AZ51" s="226">
        <f t="shared" si="5"/>
        <v>46.641753090175854</v>
      </c>
      <c r="BB51" s="226">
        <f t="shared" si="10"/>
        <v>0.96364035700736783</v>
      </c>
      <c r="BC51" s="226">
        <f t="shared" si="11"/>
        <v>0.88888888888888884</v>
      </c>
      <c r="BD51" s="226">
        <f t="shared" si="12"/>
        <v>1</v>
      </c>
      <c r="BE51" s="226">
        <f t="shared" si="13"/>
        <v>0.97671868386117389</v>
      </c>
    </row>
    <row r="52" spans="1:57">
      <c r="A52" s="230">
        <v>51</v>
      </c>
      <c r="B52" s="230">
        <v>50</v>
      </c>
      <c r="C52" s="230"/>
      <c r="D52" s="230">
        <v>1095</v>
      </c>
      <c r="E52" s="231" t="s">
        <v>389</v>
      </c>
      <c r="F52" s="231" t="s">
        <v>3704</v>
      </c>
      <c r="G52" s="232" t="s">
        <v>32</v>
      </c>
      <c r="H52" s="230">
        <v>1969</v>
      </c>
      <c r="I52" s="231" t="s">
        <v>3668</v>
      </c>
      <c r="J52" s="231"/>
      <c r="K52" s="230">
        <v>43</v>
      </c>
      <c r="L52" s="230">
        <v>16</v>
      </c>
      <c r="M52" s="230">
        <v>43</v>
      </c>
      <c r="N52" s="233">
        <v>0.57986111111111105</v>
      </c>
      <c r="O52" s="230">
        <v>0</v>
      </c>
      <c r="P52" s="234">
        <v>0.42777777777777781</v>
      </c>
      <c r="Q52" s="234">
        <v>0.62222222222222223</v>
      </c>
      <c r="R52" s="234">
        <v>0.50347222222222221</v>
      </c>
      <c r="S52" s="234">
        <v>0.33680555555555558</v>
      </c>
      <c r="T52" s="234">
        <v>0.45347222222222222</v>
      </c>
      <c r="U52" s="234">
        <v>0.28333333333333333</v>
      </c>
      <c r="V52" s="234">
        <v>0.36527777777777781</v>
      </c>
      <c r="W52" s="234">
        <v>0.47638888888888892</v>
      </c>
      <c r="X52" s="234">
        <v>0.54652777777777783</v>
      </c>
      <c r="Y52" s="234">
        <v>0.4055555555555555</v>
      </c>
      <c r="Z52" s="234">
        <v>0.58194444444444449</v>
      </c>
      <c r="AA52" s="234">
        <v>0.30694444444444441</v>
      </c>
      <c r="AB52" s="233">
        <v>0.63313657407407409</v>
      </c>
      <c r="AC52" s="233">
        <v>0.36230324074074072</v>
      </c>
      <c r="AD52" s="234"/>
      <c r="AE52" s="234"/>
      <c r="AF52" s="234"/>
      <c r="AG52" s="234">
        <v>0.82708333333333339</v>
      </c>
      <c r="AH52" s="234"/>
      <c r="AI52" s="234"/>
      <c r="AJ52" s="234"/>
      <c r="AK52" s="234"/>
      <c r="AL52" s="234">
        <v>0.77638888888888891</v>
      </c>
      <c r="AM52" s="234"/>
      <c r="AN52" s="234">
        <v>0.69652777777777775</v>
      </c>
      <c r="AO52" s="234">
        <v>0.8027777777777777</v>
      </c>
      <c r="AP52" s="233">
        <v>0.85069444444444453</v>
      </c>
      <c r="AQ52" s="233">
        <v>0.21755787037037036</v>
      </c>
      <c r="AR52" s="231"/>
      <c r="AT52" s="226">
        <f>VLOOKUP(AU52,id!$A:$C,3,0)</f>
        <v>196</v>
      </c>
      <c r="AU52" s="226" t="str">
        <f t="shared" si="0"/>
        <v>HalaKarel1969</v>
      </c>
      <c r="AV52" s="226" t="str">
        <f t="shared" si="1"/>
        <v>Hala</v>
      </c>
      <c r="AW52" s="226" t="str">
        <f t="shared" si="2"/>
        <v>Karel</v>
      </c>
      <c r="AX52" s="226">
        <f t="shared" si="3"/>
        <v>0</v>
      </c>
      <c r="AY52" s="226">
        <f t="shared" si="4"/>
        <v>1969</v>
      </c>
      <c r="AZ52" s="226">
        <f t="shared" si="5"/>
        <v>46.62592654721113</v>
      </c>
      <c r="BB52" s="226">
        <f t="shared" si="10"/>
        <v>0.99966067864271468</v>
      </c>
      <c r="BC52" s="226">
        <f t="shared" si="11"/>
        <v>1</v>
      </c>
      <c r="BD52" s="226">
        <f t="shared" si="12"/>
        <v>1</v>
      </c>
      <c r="BE52" s="226">
        <f t="shared" si="13"/>
        <v>1</v>
      </c>
    </row>
    <row r="53" spans="1:57">
      <c r="A53" s="235">
        <v>52</v>
      </c>
      <c r="B53" s="235">
        <v>51</v>
      </c>
      <c r="C53" s="235"/>
      <c r="D53" s="235">
        <v>1079</v>
      </c>
      <c r="E53" s="236" t="s">
        <v>17</v>
      </c>
      <c r="F53" s="236" t="s">
        <v>239</v>
      </c>
      <c r="G53" s="237" t="s">
        <v>32</v>
      </c>
      <c r="H53" s="235">
        <v>1977</v>
      </c>
      <c r="I53" s="236" t="s">
        <v>238</v>
      </c>
      <c r="J53" s="236"/>
      <c r="K53" s="235">
        <v>42</v>
      </c>
      <c r="L53" s="235">
        <v>17</v>
      </c>
      <c r="M53" s="235">
        <v>42</v>
      </c>
      <c r="N53" s="238">
        <v>0.54325231481481484</v>
      </c>
      <c r="O53" s="235">
        <v>0</v>
      </c>
      <c r="P53" s="239">
        <v>0.39513888888888887</v>
      </c>
      <c r="Q53" s="239">
        <v>0.60347222222222219</v>
      </c>
      <c r="R53" s="239">
        <v>0.49027777777777781</v>
      </c>
      <c r="S53" s="239">
        <v>0.34236111111111112</v>
      </c>
      <c r="T53" s="239">
        <v>0.4465277777777778</v>
      </c>
      <c r="U53" s="239">
        <v>0.28472222222222221</v>
      </c>
      <c r="V53" s="239">
        <v>0.37222222222222223</v>
      </c>
      <c r="W53" s="239">
        <v>0.47083333333333338</v>
      </c>
      <c r="X53" s="239">
        <v>0.54652777777777783</v>
      </c>
      <c r="Y53" s="239">
        <v>0.42083333333333334</v>
      </c>
      <c r="Z53" s="239">
        <v>0.57638888888888895</v>
      </c>
      <c r="AA53" s="239">
        <v>0.30972222222222223</v>
      </c>
      <c r="AB53" s="238">
        <v>0.62003472222222222</v>
      </c>
      <c r="AC53" s="238">
        <v>0.34920138888888891</v>
      </c>
      <c r="AD53" s="239">
        <v>0.7104166666666667</v>
      </c>
      <c r="AE53" s="239"/>
      <c r="AF53" s="239"/>
      <c r="AG53" s="239">
        <v>0.78472222222222221</v>
      </c>
      <c r="AH53" s="239">
        <v>0.67986111111111114</v>
      </c>
      <c r="AI53" s="239"/>
      <c r="AJ53" s="239"/>
      <c r="AK53" s="239">
        <v>0.64722222222222225</v>
      </c>
      <c r="AL53" s="239"/>
      <c r="AM53" s="239"/>
      <c r="AN53" s="239"/>
      <c r="AO53" s="239">
        <v>0.7597222222222223</v>
      </c>
      <c r="AP53" s="238">
        <v>0.8140856481481481</v>
      </c>
      <c r="AQ53" s="238">
        <v>0.1940509259259259</v>
      </c>
      <c r="AR53" s="236"/>
      <c r="AT53" s="226">
        <f>VLOOKUP(AU53,id!$A:$C,3,0)</f>
        <v>25</v>
      </c>
      <c r="AU53" s="226" t="str">
        <f t="shared" si="0"/>
        <v>GryszkalisMarcin1977</v>
      </c>
      <c r="AV53" s="226" t="str">
        <f t="shared" si="1"/>
        <v>Gryszkalis</v>
      </c>
      <c r="AW53" s="226" t="str">
        <f t="shared" si="2"/>
        <v>Marcin</v>
      </c>
      <c r="AX53" s="226">
        <f t="shared" si="3"/>
        <v>0</v>
      </c>
      <c r="AY53" s="226">
        <f t="shared" si="4"/>
        <v>1977</v>
      </c>
      <c r="AZ53" s="226">
        <f t="shared" si="5"/>
        <v>45.541602674020169</v>
      </c>
      <c r="BB53" s="226">
        <f t="shared" si="10"/>
        <v>1.0673882012058715</v>
      </c>
      <c r="BC53" s="226">
        <f t="shared" si="11"/>
        <v>1.0625</v>
      </c>
      <c r="BD53" s="226">
        <f t="shared" si="12"/>
        <v>0.97674418604651159</v>
      </c>
      <c r="BE53" s="226">
        <f t="shared" si="13"/>
        <v>1.0121987292499426</v>
      </c>
    </row>
    <row r="54" spans="1:57">
      <c r="A54" s="230">
        <v>53</v>
      </c>
      <c r="B54" s="230">
        <v>52</v>
      </c>
      <c r="C54" s="230"/>
      <c r="D54" s="230">
        <v>1064</v>
      </c>
      <c r="E54" s="231" t="s">
        <v>26</v>
      </c>
      <c r="F54" s="231" t="s">
        <v>29</v>
      </c>
      <c r="G54" s="232" t="s">
        <v>32</v>
      </c>
      <c r="H54" s="230">
        <v>1965</v>
      </c>
      <c r="I54" s="231" t="s">
        <v>253</v>
      </c>
      <c r="J54" s="231"/>
      <c r="K54" s="230">
        <v>42</v>
      </c>
      <c r="L54" s="230">
        <v>16</v>
      </c>
      <c r="M54" s="230">
        <v>42</v>
      </c>
      <c r="N54" s="233">
        <v>0.54483796296296294</v>
      </c>
      <c r="O54" s="230">
        <v>0</v>
      </c>
      <c r="P54" s="234"/>
      <c r="Q54" s="234">
        <v>0.54791666666666672</v>
      </c>
      <c r="R54" s="234"/>
      <c r="S54" s="234"/>
      <c r="T54" s="234">
        <v>0.44375000000000003</v>
      </c>
      <c r="U54" s="234">
        <v>0.28402777777777777</v>
      </c>
      <c r="V54" s="234">
        <v>0.3430555555555555</v>
      </c>
      <c r="W54" s="234">
        <v>0.42152777777777778</v>
      </c>
      <c r="X54" s="234">
        <v>0.48194444444444445</v>
      </c>
      <c r="Y54" s="234">
        <v>0.38125000000000003</v>
      </c>
      <c r="Z54" s="234">
        <v>0.51736111111111105</v>
      </c>
      <c r="AA54" s="234">
        <v>0.31041666666666667</v>
      </c>
      <c r="AB54" s="233">
        <v>0.55814814814814817</v>
      </c>
      <c r="AC54" s="233">
        <v>0.2873148148148148</v>
      </c>
      <c r="AD54" s="234">
        <v>0.74930555555555556</v>
      </c>
      <c r="AE54" s="234">
        <v>0.79791666666666661</v>
      </c>
      <c r="AF54" s="234"/>
      <c r="AG54" s="234">
        <v>0.77083333333333337</v>
      </c>
      <c r="AH54" s="234">
        <v>0.72430555555555554</v>
      </c>
      <c r="AI54" s="234"/>
      <c r="AJ54" s="234">
        <v>0.63124999999999998</v>
      </c>
      <c r="AK54" s="234">
        <v>0.59236111111111112</v>
      </c>
      <c r="AL54" s="234"/>
      <c r="AM54" s="234">
        <v>0.69236111111111109</v>
      </c>
      <c r="AN54" s="234"/>
      <c r="AO54" s="234"/>
      <c r="AP54" s="233">
        <v>0.81567129629629631</v>
      </c>
      <c r="AQ54" s="233">
        <v>0.25752314814814814</v>
      </c>
      <c r="AR54" s="231"/>
      <c r="AT54" s="226">
        <f>VLOOKUP(AU54,id!$A:$C,3,0)</f>
        <v>12</v>
      </c>
      <c r="AU54" s="226" t="str">
        <f t="shared" si="0"/>
        <v>SmejdaAndrzej1965</v>
      </c>
      <c r="AV54" s="226" t="str">
        <f t="shared" si="1"/>
        <v>Smejda</v>
      </c>
      <c r="AW54" s="226" t="str">
        <f t="shared" si="2"/>
        <v>Andrzej</v>
      </c>
      <c r="AX54" s="226">
        <f t="shared" si="3"/>
        <v>0</v>
      </c>
      <c r="AY54" s="226">
        <f t="shared" si="4"/>
        <v>1965</v>
      </c>
      <c r="AZ54" s="226">
        <f t="shared" si="5"/>
        <v>44.992748319065086</v>
      </c>
      <c r="BB54" s="226">
        <f t="shared" si="10"/>
        <v>0.99708968857543456</v>
      </c>
      <c r="BC54" s="226">
        <f t="shared" si="11"/>
        <v>0.94117647058823528</v>
      </c>
      <c r="BD54" s="226">
        <f t="shared" si="12"/>
        <v>1</v>
      </c>
      <c r="BE54" s="226">
        <f t="shared" si="13"/>
        <v>0.98794828634196963</v>
      </c>
    </row>
    <row r="55" spans="1:57">
      <c r="A55" s="235">
        <v>54</v>
      </c>
      <c r="B55" s="235">
        <v>53</v>
      </c>
      <c r="C55" s="235"/>
      <c r="D55" s="235">
        <v>1034</v>
      </c>
      <c r="E55" s="236" t="s">
        <v>1490</v>
      </c>
      <c r="F55" s="236" t="s">
        <v>3705</v>
      </c>
      <c r="G55" s="237" t="s">
        <v>32</v>
      </c>
      <c r="H55" s="235">
        <v>1990</v>
      </c>
      <c r="I55" s="236" t="s">
        <v>3706</v>
      </c>
      <c r="J55" s="236"/>
      <c r="K55" s="235">
        <v>42</v>
      </c>
      <c r="L55" s="235">
        <v>16</v>
      </c>
      <c r="M55" s="235">
        <v>42</v>
      </c>
      <c r="N55" s="238">
        <v>0.5471759259259259</v>
      </c>
      <c r="O55" s="235">
        <v>0</v>
      </c>
      <c r="P55" s="239"/>
      <c r="Q55" s="239">
        <v>0.57361111111111118</v>
      </c>
      <c r="R55" s="239">
        <v>0.47500000000000003</v>
      </c>
      <c r="S55" s="239">
        <v>0.33194444444444443</v>
      </c>
      <c r="T55" s="239">
        <v>0.4201388888888889</v>
      </c>
      <c r="U55" s="239">
        <v>0.28472222222222221</v>
      </c>
      <c r="V55" s="239">
        <v>0.35694444444444445</v>
      </c>
      <c r="W55" s="239">
        <v>0.4381944444444445</v>
      </c>
      <c r="X55" s="239">
        <v>0.50347222222222221</v>
      </c>
      <c r="Y55" s="239">
        <v>0.39305555555555555</v>
      </c>
      <c r="Z55" s="239">
        <v>0.53611111111111109</v>
      </c>
      <c r="AA55" s="239">
        <v>0.30972222222222223</v>
      </c>
      <c r="AB55" s="238">
        <v>0.58253472222222225</v>
      </c>
      <c r="AC55" s="238">
        <v>0.31170138888888888</v>
      </c>
      <c r="AD55" s="239"/>
      <c r="AE55" s="239">
        <v>0.69097222222222221</v>
      </c>
      <c r="AF55" s="239"/>
      <c r="AG55" s="239">
        <v>0.77500000000000002</v>
      </c>
      <c r="AH55" s="239"/>
      <c r="AI55" s="239"/>
      <c r="AJ55" s="239"/>
      <c r="AK55" s="239">
        <v>0.80138888888888893</v>
      </c>
      <c r="AL55" s="239">
        <v>0.74236111111111114</v>
      </c>
      <c r="AM55" s="239"/>
      <c r="AN55" s="239">
        <v>0.66875000000000007</v>
      </c>
      <c r="AO55" s="239"/>
      <c r="AP55" s="238">
        <v>0.81800925925925927</v>
      </c>
      <c r="AQ55" s="238">
        <v>0.23547453703703702</v>
      </c>
      <c r="AR55" s="236"/>
      <c r="AT55" s="226">
        <f>VLOOKUP(AU55,id!$A:$C,3,0)</f>
        <v>197</v>
      </c>
      <c r="AU55" s="226" t="str">
        <f t="shared" si="0"/>
        <v>PawlewskiIgor1990</v>
      </c>
      <c r="AV55" s="226" t="str">
        <f t="shared" si="1"/>
        <v>Pawlewski</v>
      </c>
      <c r="AW55" s="226" t="str">
        <f t="shared" si="2"/>
        <v>Igor</v>
      </c>
      <c r="AX55" s="226">
        <f t="shared" si="3"/>
        <v>0</v>
      </c>
      <c r="AY55" s="226">
        <f t="shared" si="4"/>
        <v>1990</v>
      </c>
      <c r="AZ55" s="226">
        <f t="shared" si="5"/>
        <v>44.800504153728525</v>
      </c>
      <c r="BB55" s="226">
        <f t="shared" si="10"/>
        <v>0.99572721888484639</v>
      </c>
      <c r="BC55" s="226">
        <f t="shared" si="11"/>
        <v>1</v>
      </c>
      <c r="BD55" s="226">
        <f t="shared" si="12"/>
        <v>1</v>
      </c>
      <c r="BE55" s="226">
        <f t="shared" si="13"/>
        <v>1</v>
      </c>
    </row>
    <row r="56" spans="1:57">
      <c r="A56" s="230">
        <v>55</v>
      </c>
      <c r="B56" s="230">
        <v>54</v>
      </c>
      <c r="C56" s="230"/>
      <c r="D56" s="230">
        <v>1051</v>
      </c>
      <c r="E56" s="231" t="s">
        <v>17</v>
      </c>
      <c r="F56" s="231" t="s">
        <v>1353</v>
      </c>
      <c r="G56" s="232" t="s">
        <v>32</v>
      </c>
      <c r="H56" s="230">
        <v>1975</v>
      </c>
      <c r="I56" s="231" t="s">
        <v>3554</v>
      </c>
      <c r="J56" s="231" t="s">
        <v>414</v>
      </c>
      <c r="K56" s="230">
        <v>42</v>
      </c>
      <c r="L56" s="230">
        <v>16</v>
      </c>
      <c r="M56" s="230">
        <v>42</v>
      </c>
      <c r="N56" s="233">
        <v>0.54918981481481477</v>
      </c>
      <c r="O56" s="230">
        <v>0</v>
      </c>
      <c r="P56" s="234">
        <v>0.41319444444444442</v>
      </c>
      <c r="Q56" s="234">
        <v>0.64861111111111114</v>
      </c>
      <c r="R56" s="234">
        <v>0.50694444444444442</v>
      </c>
      <c r="S56" s="234">
        <v>0.34027777777777773</v>
      </c>
      <c r="T56" s="234">
        <v>0.53125</v>
      </c>
      <c r="U56" s="234">
        <v>0.28472222222222221</v>
      </c>
      <c r="V56" s="234">
        <v>0.37222222222222223</v>
      </c>
      <c r="W56" s="234">
        <v>0.4826388888888889</v>
      </c>
      <c r="X56" s="234">
        <v>0.56874999999999998</v>
      </c>
      <c r="Y56" s="234">
        <v>0.44791666666666669</v>
      </c>
      <c r="Z56" s="234">
        <v>0.60416666666666663</v>
      </c>
      <c r="AA56" s="234">
        <v>0.31041666666666667</v>
      </c>
      <c r="AB56" s="233">
        <v>0.65953703703703703</v>
      </c>
      <c r="AC56" s="233">
        <v>0.38870370370370372</v>
      </c>
      <c r="AD56" s="234"/>
      <c r="AE56" s="234"/>
      <c r="AF56" s="234"/>
      <c r="AG56" s="234"/>
      <c r="AH56" s="234">
        <v>0.77916666666666667</v>
      </c>
      <c r="AI56" s="234"/>
      <c r="AJ56" s="234">
        <v>0.72361111111111109</v>
      </c>
      <c r="AK56" s="234">
        <v>0.6875</v>
      </c>
      <c r="AL56" s="234"/>
      <c r="AM56" s="234">
        <v>0.74722222222222223</v>
      </c>
      <c r="AN56" s="234"/>
      <c r="AO56" s="234"/>
      <c r="AP56" s="233">
        <v>0.82002314814814825</v>
      </c>
      <c r="AQ56" s="233">
        <v>0.16048611111111111</v>
      </c>
      <c r="AR56" s="231"/>
      <c r="AT56" s="226">
        <f>VLOOKUP(AU56,id!$A:$C,3,0)</f>
        <v>198</v>
      </c>
      <c r="AU56" s="226" t="str">
        <f t="shared" si="0"/>
        <v>ZalewskiMarcin1975</v>
      </c>
      <c r="AV56" s="226" t="str">
        <f t="shared" si="1"/>
        <v>Zalewski</v>
      </c>
      <c r="AW56" s="226" t="str">
        <f t="shared" si="2"/>
        <v>Marcin</v>
      </c>
      <c r="AX56" s="226" t="str">
        <f t="shared" si="3"/>
        <v>Kozacy z Wybrzeża</v>
      </c>
      <c r="AY56" s="226">
        <f t="shared" si="4"/>
        <v>1975</v>
      </c>
      <c r="AZ56" s="226">
        <f t="shared" si="5"/>
        <v>44.636219902458791</v>
      </c>
      <c r="BB56" s="226">
        <f t="shared" si="10"/>
        <v>0.99633298208640675</v>
      </c>
      <c r="BC56" s="226">
        <f t="shared" si="11"/>
        <v>1</v>
      </c>
      <c r="BD56" s="226">
        <f t="shared" si="12"/>
        <v>1</v>
      </c>
      <c r="BE56" s="226">
        <f t="shared" si="13"/>
        <v>1</v>
      </c>
    </row>
    <row r="57" spans="1:57">
      <c r="A57" s="235">
        <v>56</v>
      </c>
      <c r="B57" s="235">
        <v>55</v>
      </c>
      <c r="C57" s="235"/>
      <c r="D57" s="235">
        <v>1032</v>
      </c>
      <c r="E57" s="236" t="s">
        <v>3684</v>
      </c>
      <c r="F57" s="236" t="s">
        <v>3707</v>
      </c>
      <c r="G57" s="237" t="s">
        <v>32</v>
      </c>
      <c r="H57" s="235">
        <v>1982</v>
      </c>
      <c r="I57" s="236" t="s">
        <v>3708</v>
      </c>
      <c r="J57" s="236" t="s">
        <v>414</v>
      </c>
      <c r="K57" s="235">
        <v>42</v>
      </c>
      <c r="L57" s="235">
        <v>16</v>
      </c>
      <c r="M57" s="235">
        <v>42</v>
      </c>
      <c r="N57" s="238">
        <v>0.54927083333333326</v>
      </c>
      <c r="O57" s="235">
        <v>0</v>
      </c>
      <c r="P57" s="239">
        <v>0.41388888888888892</v>
      </c>
      <c r="Q57" s="239">
        <v>0.64861111111111114</v>
      </c>
      <c r="R57" s="239">
        <v>0.50694444444444442</v>
      </c>
      <c r="S57" s="239">
        <v>0.34027777777777773</v>
      </c>
      <c r="T57" s="239">
        <v>0.53194444444444444</v>
      </c>
      <c r="U57" s="239">
        <v>0.28541666666666665</v>
      </c>
      <c r="V57" s="239">
        <v>0.37222222222222223</v>
      </c>
      <c r="W57" s="239">
        <v>0.4826388888888889</v>
      </c>
      <c r="X57" s="239">
        <v>0.56874999999999998</v>
      </c>
      <c r="Y57" s="239">
        <v>0.44722222222222219</v>
      </c>
      <c r="Z57" s="239">
        <v>0.60625000000000007</v>
      </c>
      <c r="AA57" s="239">
        <v>0.31041666666666667</v>
      </c>
      <c r="AB57" s="238">
        <v>0.65947916666666673</v>
      </c>
      <c r="AC57" s="238">
        <v>0.38864583333333336</v>
      </c>
      <c r="AD57" s="239"/>
      <c r="AE57" s="239"/>
      <c r="AF57" s="239"/>
      <c r="AG57" s="239"/>
      <c r="AH57" s="239">
        <v>0.77916666666666667</v>
      </c>
      <c r="AI57" s="239"/>
      <c r="AJ57" s="239">
        <v>0.72361111111111109</v>
      </c>
      <c r="AK57" s="239">
        <v>0.68680555555555556</v>
      </c>
      <c r="AL57" s="239"/>
      <c r="AM57" s="239">
        <v>0.74722222222222223</v>
      </c>
      <c r="AN57" s="239"/>
      <c r="AO57" s="239"/>
      <c r="AP57" s="238">
        <v>0.82010416666666675</v>
      </c>
      <c r="AQ57" s="238">
        <v>0.16062499999999999</v>
      </c>
      <c r="AR57" s="236"/>
      <c r="AT57" s="226">
        <f>VLOOKUP(AU57,id!$A:$C,3,0)</f>
        <v>199</v>
      </c>
      <c r="AU57" s="226" t="str">
        <f t="shared" si="0"/>
        <v>KULKAJAN1982</v>
      </c>
      <c r="AV57" s="226" t="str">
        <f t="shared" si="1"/>
        <v>KULKA</v>
      </c>
      <c r="AW57" s="226" t="str">
        <f t="shared" si="2"/>
        <v>JAN</v>
      </c>
      <c r="AX57" s="226" t="str">
        <f t="shared" si="3"/>
        <v>Kozacy z Wybrzeża</v>
      </c>
      <c r="AY57" s="226">
        <f t="shared" si="4"/>
        <v>1982</v>
      </c>
      <c r="AZ57" s="226">
        <f t="shared" si="5"/>
        <v>44.629635973021259</v>
      </c>
      <c r="BB57" s="226">
        <f t="shared" si="10"/>
        <v>0.99985249805086718</v>
      </c>
      <c r="BC57" s="226">
        <f t="shared" si="11"/>
        <v>1</v>
      </c>
      <c r="BD57" s="226">
        <f t="shared" si="12"/>
        <v>1</v>
      </c>
      <c r="BE57" s="226">
        <f t="shared" si="13"/>
        <v>1</v>
      </c>
    </row>
    <row r="58" spans="1:57">
      <c r="A58" s="230">
        <v>57</v>
      </c>
      <c r="B58" s="230">
        <v>56</v>
      </c>
      <c r="C58" s="230"/>
      <c r="D58" s="230">
        <v>1083</v>
      </c>
      <c r="E58" s="231" t="s">
        <v>49</v>
      </c>
      <c r="F58" s="231" t="s">
        <v>991</v>
      </c>
      <c r="G58" s="232" t="s">
        <v>32</v>
      </c>
      <c r="H58" s="230">
        <v>1979</v>
      </c>
      <c r="I58" s="231" t="s">
        <v>3709</v>
      </c>
      <c r="J58" s="231" t="s">
        <v>1327</v>
      </c>
      <c r="K58" s="230">
        <v>42</v>
      </c>
      <c r="L58" s="230">
        <v>16</v>
      </c>
      <c r="M58" s="230">
        <v>42</v>
      </c>
      <c r="N58" s="233">
        <v>0.56646990740740744</v>
      </c>
      <c r="O58" s="230">
        <v>0</v>
      </c>
      <c r="P58" s="234"/>
      <c r="Q58" s="234">
        <v>0.53472222222222221</v>
      </c>
      <c r="R58" s="234"/>
      <c r="S58" s="234"/>
      <c r="T58" s="234">
        <v>0.43611111111111112</v>
      </c>
      <c r="U58" s="234">
        <v>0.28333333333333333</v>
      </c>
      <c r="V58" s="234">
        <v>0.33888888888888885</v>
      </c>
      <c r="W58" s="234">
        <v>0.41875000000000001</v>
      </c>
      <c r="X58" s="234">
        <v>0.46736111111111112</v>
      </c>
      <c r="Y58" s="234">
        <v>0.38125000000000003</v>
      </c>
      <c r="Z58" s="234">
        <v>0.50624999999999998</v>
      </c>
      <c r="AA58" s="234">
        <v>0.30694444444444441</v>
      </c>
      <c r="AB58" s="233">
        <v>0.54983796296296295</v>
      </c>
      <c r="AC58" s="233">
        <v>0.27900462962962963</v>
      </c>
      <c r="AD58" s="234">
        <v>0.77777777777777779</v>
      </c>
      <c r="AE58" s="234">
        <v>0.8222222222222223</v>
      </c>
      <c r="AF58" s="234"/>
      <c r="AG58" s="234">
        <v>0.80069444444444438</v>
      </c>
      <c r="AH58" s="234">
        <v>0.75486111111111109</v>
      </c>
      <c r="AI58" s="234"/>
      <c r="AJ58" s="234">
        <v>0.6430555555555556</v>
      </c>
      <c r="AK58" s="234">
        <v>0.58263888888888882</v>
      </c>
      <c r="AL58" s="234"/>
      <c r="AM58" s="234">
        <v>0.67222222222222217</v>
      </c>
      <c r="AN58" s="234"/>
      <c r="AO58" s="234"/>
      <c r="AP58" s="233">
        <v>0.8373032407407407</v>
      </c>
      <c r="AQ58" s="233">
        <v>0.28746527777777781</v>
      </c>
      <c r="AR58" s="231"/>
      <c r="AT58" s="226">
        <f>VLOOKUP(AU58,id!$A:$C,3,0)</f>
        <v>16</v>
      </c>
      <c r="AU58" s="226" t="str">
        <f t="shared" si="0"/>
        <v>BelicaRobert1979</v>
      </c>
      <c r="AV58" s="226" t="str">
        <f t="shared" si="1"/>
        <v>Belica</v>
      </c>
      <c r="AW58" s="226" t="str">
        <f t="shared" si="2"/>
        <v>Robert</v>
      </c>
      <c r="AX58" s="226" t="str">
        <f t="shared" si="3"/>
        <v>T-Mobile Cycling Team</v>
      </c>
      <c r="AY58" s="226">
        <f t="shared" si="4"/>
        <v>1979</v>
      </c>
      <c r="AZ58" s="226">
        <f t="shared" si="5"/>
        <v>43.274597682440174</v>
      </c>
      <c r="BB58" s="226">
        <f t="shared" si="10"/>
        <v>0.96963815050160373</v>
      </c>
      <c r="BC58" s="226">
        <f t="shared" si="11"/>
        <v>1</v>
      </c>
      <c r="BD58" s="226">
        <f t="shared" si="12"/>
        <v>1</v>
      </c>
      <c r="BE58" s="226">
        <f t="shared" si="13"/>
        <v>1</v>
      </c>
    </row>
    <row r="59" spans="1:57">
      <c r="A59" s="235">
        <v>58</v>
      </c>
      <c r="B59" s="235">
        <v>57</v>
      </c>
      <c r="C59" s="235"/>
      <c r="D59" s="235">
        <v>1001</v>
      </c>
      <c r="E59" s="236" t="s">
        <v>15</v>
      </c>
      <c r="F59" s="236" t="s">
        <v>1249</v>
      </c>
      <c r="G59" s="237" t="s">
        <v>32</v>
      </c>
      <c r="H59" s="235">
        <v>1976</v>
      </c>
      <c r="I59" s="236" t="s">
        <v>1359</v>
      </c>
      <c r="J59" s="236"/>
      <c r="K59" s="235">
        <v>42</v>
      </c>
      <c r="L59" s="235">
        <v>16</v>
      </c>
      <c r="M59" s="235">
        <v>42</v>
      </c>
      <c r="N59" s="238">
        <v>0.56649305555555551</v>
      </c>
      <c r="O59" s="235">
        <v>0</v>
      </c>
      <c r="P59" s="239"/>
      <c r="Q59" s="239">
        <v>0.53541666666666665</v>
      </c>
      <c r="R59" s="239"/>
      <c r="S59" s="239"/>
      <c r="T59" s="239">
        <v>0.43541666666666662</v>
      </c>
      <c r="U59" s="239">
        <v>0.28333333333333333</v>
      </c>
      <c r="V59" s="239">
        <v>0.33888888888888885</v>
      </c>
      <c r="W59" s="239">
        <v>0.41875000000000001</v>
      </c>
      <c r="X59" s="239">
        <v>0.46736111111111112</v>
      </c>
      <c r="Y59" s="239">
        <v>0.38194444444444442</v>
      </c>
      <c r="Z59" s="239">
        <v>0.50138888888888888</v>
      </c>
      <c r="AA59" s="239">
        <v>0.30694444444444441</v>
      </c>
      <c r="AB59" s="238">
        <v>0.55005787037037035</v>
      </c>
      <c r="AC59" s="238">
        <v>0.27922453703703703</v>
      </c>
      <c r="AD59" s="239">
        <v>0.77777777777777779</v>
      </c>
      <c r="AE59" s="239">
        <v>0.8222222222222223</v>
      </c>
      <c r="AF59" s="239"/>
      <c r="AG59" s="239">
        <v>0.80069444444444438</v>
      </c>
      <c r="AH59" s="239">
        <v>0.75416666666666676</v>
      </c>
      <c r="AI59" s="239"/>
      <c r="AJ59" s="239">
        <v>0.64236111111111105</v>
      </c>
      <c r="AK59" s="239">
        <v>0.58263888888888882</v>
      </c>
      <c r="AL59" s="239"/>
      <c r="AM59" s="239">
        <v>0.67222222222222217</v>
      </c>
      <c r="AN59" s="239"/>
      <c r="AO59" s="239"/>
      <c r="AP59" s="238">
        <v>0.83732638888888899</v>
      </c>
      <c r="AQ59" s="238">
        <v>0.28726851851851848</v>
      </c>
      <c r="AR59" s="236"/>
      <c r="AT59" s="226">
        <f>VLOOKUP(AU59,id!$A:$C,3,0)</f>
        <v>15</v>
      </c>
      <c r="AU59" s="226" t="str">
        <f t="shared" si="0"/>
        <v>NiewęgłowskiPiotr1976</v>
      </c>
      <c r="AV59" s="226" t="str">
        <f t="shared" si="1"/>
        <v>Niewęgłowski</v>
      </c>
      <c r="AW59" s="226" t="str">
        <f t="shared" si="2"/>
        <v>Piotr</v>
      </c>
      <c r="AX59" s="226">
        <f t="shared" si="3"/>
        <v>0</v>
      </c>
      <c r="AY59" s="226">
        <f t="shared" si="4"/>
        <v>1976</v>
      </c>
      <c r="AZ59" s="226">
        <f t="shared" si="5"/>
        <v>43.272829387509852</v>
      </c>
      <c r="BB59" s="226">
        <f t="shared" si="10"/>
        <v>0.99995913780774348</v>
      </c>
      <c r="BC59" s="226">
        <f t="shared" si="11"/>
        <v>1</v>
      </c>
      <c r="BD59" s="226">
        <f t="shared" si="12"/>
        <v>1</v>
      </c>
      <c r="BE59" s="226">
        <f t="shared" si="13"/>
        <v>1</v>
      </c>
    </row>
    <row r="60" spans="1:57">
      <c r="A60" s="230">
        <v>59</v>
      </c>
      <c r="B60" s="230">
        <v>58</v>
      </c>
      <c r="C60" s="230"/>
      <c r="D60" s="230">
        <v>1008</v>
      </c>
      <c r="E60" s="231" t="s">
        <v>144</v>
      </c>
      <c r="F60" s="231" t="s">
        <v>356</v>
      </c>
      <c r="G60" s="232" t="s">
        <v>32</v>
      </c>
      <c r="H60" s="230">
        <v>1962</v>
      </c>
      <c r="I60" s="231" t="s">
        <v>238</v>
      </c>
      <c r="J60" s="231" t="s">
        <v>3710</v>
      </c>
      <c r="K60" s="230">
        <v>41</v>
      </c>
      <c r="L60" s="230">
        <v>13</v>
      </c>
      <c r="M60" s="230">
        <v>41</v>
      </c>
      <c r="N60" s="233">
        <v>0.55701388888888892</v>
      </c>
      <c r="O60" s="230">
        <v>0</v>
      </c>
      <c r="P60" s="234"/>
      <c r="Q60" s="234"/>
      <c r="R60" s="234"/>
      <c r="S60" s="234"/>
      <c r="T60" s="234">
        <v>0.3666666666666667</v>
      </c>
      <c r="U60" s="234">
        <v>0.5756944444444444</v>
      </c>
      <c r="V60" s="234">
        <v>0.4909722222222222</v>
      </c>
      <c r="W60" s="234">
        <v>0.39097222222222222</v>
      </c>
      <c r="X60" s="234">
        <v>0.34791666666666665</v>
      </c>
      <c r="Y60" s="234">
        <v>0.44861111111111113</v>
      </c>
      <c r="Z60" s="234">
        <v>0.32430555555555557</v>
      </c>
      <c r="AA60" s="234">
        <v>0.5444444444444444</v>
      </c>
      <c r="AB60" s="233">
        <v>0.59299768518518514</v>
      </c>
      <c r="AC60" s="233">
        <v>0.32216435185185183</v>
      </c>
      <c r="AD60" s="234"/>
      <c r="AE60" s="234"/>
      <c r="AF60" s="234"/>
      <c r="AG60" s="234">
        <v>0.77777777777777779</v>
      </c>
      <c r="AH60" s="234"/>
      <c r="AI60" s="234"/>
      <c r="AJ60" s="234"/>
      <c r="AK60" s="234">
        <v>0.80694444444444446</v>
      </c>
      <c r="AL60" s="234">
        <v>0.71666666666666667</v>
      </c>
      <c r="AM60" s="234"/>
      <c r="AN60" s="234">
        <v>0.66527777777777775</v>
      </c>
      <c r="AO60" s="234">
        <v>0.75208333333333333</v>
      </c>
      <c r="AP60" s="233">
        <v>0.82784722222222218</v>
      </c>
      <c r="AQ60" s="233">
        <v>0.23484953703703704</v>
      </c>
      <c r="AR60" s="231"/>
      <c r="AT60" s="226">
        <f>VLOOKUP(AU60,id!$A:$C,3,0)</f>
        <v>200</v>
      </c>
      <c r="AU60" s="226" t="str">
        <f t="shared" si="0"/>
        <v>RzepeckiDariusz1962</v>
      </c>
      <c r="AV60" s="226" t="str">
        <f t="shared" si="1"/>
        <v>Rzepecki</v>
      </c>
      <c r="AW60" s="226" t="str">
        <f t="shared" si="2"/>
        <v>Dariusz</v>
      </c>
      <c r="AX60" s="226" t="str">
        <f t="shared" si="3"/>
        <v>TheEndOfTheRace</v>
      </c>
      <c r="AY60" s="226">
        <f t="shared" si="4"/>
        <v>1962</v>
      </c>
      <c r="AZ60" s="226">
        <f t="shared" si="5"/>
        <v>42.242523925902475</v>
      </c>
      <c r="BB60" s="226">
        <f t="shared" si="10"/>
        <v>1.0170178282009723</v>
      </c>
      <c r="BC60" s="226">
        <f t="shared" si="11"/>
        <v>0.8125</v>
      </c>
      <c r="BD60" s="226">
        <f t="shared" si="12"/>
        <v>0.97619047619047616</v>
      </c>
      <c r="BE60" s="226">
        <f t="shared" si="13"/>
        <v>0.95932259581265311</v>
      </c>
    </row>
    <row r="61" spans="1:57">
      <c r="A61" s="235">
        <v>60</v>
      </c>
      <c r="B61" s="235">
        <v>59</v>
      </c>
      <c r="C61" s="235"/>
      <c r="D61" s="235">
        <v>1035</v>
      </c>
      <c r="E61" s="236" t="s">
        <v>21</v>
      </c>
      <c r="F61" s="236" t="s">
        <v>381</v>
      </c>
      <c r="G61" s="237" t="s">
        <v>32</v>
      </c>
      <c r="H61" s="235">
        <v>1968</v>
      </c>
      <c r="I61" s="236" t="s">
        <v>3554</v>
      </c>
      <c r="J61" s="236"/>
      <c r="K61" s="235">
        <v>40</v>
      </c>
      <c r="L61" s="235">
        <v>16</v>
      </c>
      <c r="M61" s="235">
        <v>40</v>
      </c>
      <c r="N61" s="238">
        <v>0.54505787037037035</v>
      </c>
      <c r="O61" s="235">
        <v>0</v>
      </c>
      <c r="P61" s="239">
        <v>0.5131944444444444</v>
      </c>
      <c r="Q61" s="239">
        <v>0.63680555555555551</v>
      </c>
      <c r="R61" s="239">
        <v>0.45694444444444443</v>
      </c>
      <c r="S61" s="239">
        <v>0.33124999999999999</v>
      </c>
      <c r="T61" s="239">
        <v>0.48888888888888887</v>
      </c>
      <c r="U61" s="239">
        <v>0.28194444444444444</v>
      </c>
      <c r="V61" s="239">
        <v>0.35625000000000001</v>
      </c>
      <c r="W61" s="239">
        <v>0.42986111111111108</v>
      </c>
      <c r="X61" s="239">
        <v>0.57638888888888895</v>
      </c>
      <c r="Y61" s="239">
        <v>0.39652777777777781</v>
      </c>
      <c r="Z61" s="239">
        <v>0.60486111111111118</v>
      </c>
      <c r="AA61" s="239">
        <v>0.30694444444444441</v>
      </c>
      <c r="AB61" s="238">
        <v>0.64968749999999997</v>
      </c>
      <c r="AC61" s="238">
        <v>0.37885416666666666</v>
      </c>
      <c r="AD61" s="239">
        <v>0.72152777777777777</v>
      </c>
      <c r="AE61" s="239"/>
      <c r="AF61" s="239"/>
      <c r="AG61" s="239"/>
      <c r="AH61" s="239">
        <v>0.69374999999999998</v>
      </c>
      <c r="AI61" s="239"/>
      <c r="AJ61" s="239"/>
      <c r="AK61" s="239">
        <v>0.66736111111111107</v>
      </c>
      <c r="AL61" s="239"/>
      <c r="AM61" s="239"/>
      <c r="AN61" s="239"/>
      <c r="AO61" s="239">
        <v>0.78125</v>
      </c>
      <c r="AP61" s="238">
        <v>0.81589120370370372</v>
      </c>
      <c r="AQ61" s="238">
        <v>0.16620370370370371</v>
      </c>
      <c r="AR61" s="236"/>
      <c r="AT61" s="226">
        <f>VLOOKUP(AU61,id!$A:$C,3,0)</f>
        <v>201</v>
      </c>
      <c r="AU61" s="226" t="str">
        <f t="shared" si="0"/>
        <v>WoźniakJacek1968</v>
      </c>
      <c r="AV61" s="226" t="str">
        <f t="shared" si="1"/>
        <v>Woźniak</v>
      </c>
      <c r="AW61" s="226" t="str">
        <f t="shared" si="2"/>
        <v>Jacek</v>
      </c>
      <c r="AX61" s="226">
        <f t="shared" si="3"/>
        <v>0</v>
      </c>
      <c r="AY61" s="226">
        <f t="shared" si="4"/>
        <v>1968</v>
      </c>
      <c r="AZ61" s="226">
        <f t="shared" si="5"/>
        <v>41.212218464295098</v>
      </c>
      <c r="BB61" s="226">
        <f t="shared" si="10"/>
        <v>1.021935319474232</v>
      </c>
      <c r="BC61" s="226">
        <f t="shared" si="11"/>
        <v>1.2307692307692308</v>
      </c>
      <c r="BD61" s="226">
        <f t="shared" si="12"/>
        <v>0.97560975609756095</v>
      </c>
      <c r="BE61" s="226">
        <f t="shared" si="13"/>
        <v>1.0424022162772979</v>
      </c>
    </row>
    <row r="62" spans="1:57">
      <c r="A62" s="230">
        <v>61</v>
      </c>
      <c r="B62" s="230">
        <v>60</v>
      </c>
      <c r="C62" s="230"/>
      <c r="D62" s="230">
        <v>1044</v>
      </c>
      <c r="E62" s="231" t="s">
        <v>15</v>
      </c>
      <c r="F62" s="231" t="s">
        <v>67</v>
      </c>
      <c r="G62" s="232" t="s">
        <v>32</v>
      </c>
      <c r="H62" s="230">
        <v>1963</v>
      </c>
      <c r="I62" s="231" t="s">
        <v>307</v>
      </c>
      <c r="J62" s="231"/>
      <c r="K62" s="230">
        <v>40</v>
      </c>
      <c r="L62" s="230">
        <v>16</v>
      </c>
      <c r="M62" s="230">
        <v>40</v>
      </c>
      <c r="N62" s="233">
        <v>0.54729166666666662</v>
      </c>
      <c r="O62" s="230">
        <v>0</v>
      </c>
      <c r="P62" s="234"/>
      <c r="Q62" s="234">
        <v>0.28611111111111115</v>
      </c>
      <c r="R62" s="234">
        <v>0.37361111111111112</v>
      </c>
      <c r="S62" s="234">
        <v>0.58611111111111114</v>
      </c>
      <c r="T62" s="234">
        <v>0.34583333333333338</v>
      </c>
      <c r="U62" s="234">
        <v>0.63750000000000007</v>
      </c>
      <c r="V62" s="234">
        <v>0.4916666666666667</v>
      </c>
      <c r="W62" s="234">
        <v>0.41041666666666665</v>
      </c>
      <c r="X62" s="234">
        <v>0.32777777777777778</v>
      </c>
      <c r="Y62" s="234">
        <v>0.45347222222222222</v>
      </c>
      <c r="Z62" s="234">
        <v>0.30555555555555552</v>
      </c>
      <c r="AA62" s="234">
        <v>0.53888888888888886</v>
      </c>
      <c r="AB62" s="233">
        <v>0.65003472222222225</v>
      </c>
      <c r="AC62" s="233">
        <v>0.37920138888888894</v>
      </c>
      <c r="AD62" s="234"/>
      <c r="AE62" s="234">
        <v>0.8027777777777777</v>
      </c>
      <c r="AF62" s="234">
        <v>0.7104166666666667</v>
      </c>
      <c r="AG62" s="234"/>
      <c r="AH62" s="234"/>
      <c r="AI62" s="234">
        <v>0.74930555555555556</v>
      </c>
      <c r="AJ62" s="234"/>
      <c r="AK62" s="234">
        <v>0.68680555555555556</v>
      </c>
      <c r="AL62" s="234"/>
      <c r="AM62" s="234"/>
      <c r="AN62" s="234">
        <v>0.78055555555555556</v>
      </c>
      <c r="AO62" s="234"/>
      <c r="AP62" s="233">
        <v>0.8181250000000001</v>
      </c>
      <c r="AQ62" s="233">
        <v>0.16809027777777777</v>
      </c>
      <c r="AR62" s="231"/>
      <c r="AT62" s="226">
        <f>VLOOKUP(AU62,id!$A:$C,3,0)</f>
        <v>56</v>
      </c>
      <c r="AU62" s="226" t="str">
        <f t="shared" si="0"/>
        <v>SzajdukPiotr1963</v>
      </c>
      <c r="AV62" s="226" t="str">
        <f t="shared" si="1"/>
        <v>Szajduk</v>
      </c>
      <c r="AW62" s="226" t="str">
        <f t="shared" si="2"/>
        <v>Piotr</v>
      </c>
      <c r="AX62" s="226">
        <f t="shared" si="3"/>
        <v>0</v>
      </c>
      <c r="AY62" s="226">
        <f t="shared" si="4"/>
        <v>1963</v>
      </c>
      <c r="AZ62" s="226">
        <f t="shared" si="5"/>
        <v>41.044008885062155</v>
      </c>
      <c r="BB62" s="226">
        <f t="shared" si="10"/>
        <v>0.99591845366493259</v>
      </c>
      <c r="BC62" s="226">
        <f t="shared" si="11"/>
        <v>1</v>
      </c>
      <c r="BD62" s="226">
        <f t="shared" si="12"/>
        <v>1</v>
      </c>
      <c r="BE62" s="226">
        <f t="shared" si="13"/>
        <v>1</v>
      </c>
    </row>
    <row r="63" spans="1:57">
      <c r="A63" s="235">
        <v>62</v>
      </c>
      <c r="B63" s="235">
        <v>61</v>
      </c>
      <c r="C63" s="235"/>
      <c r="D63" s="235">
        <v>1090</v>
      </c>
      <c r="E63" s="236" t="s">
        <v>34</v>
      </c>
      <c r="F63" s="236" t="s">
        <v>94</v>
      </c>
      <c r="G63" s="237" t="s">
        <v>32</v>
      </c>
      <c r="H63" s="235">
        <v>1978</v>
      </c>
      <c r="I63" s="236" t="s">
        <v>313</v>
      </c>
      <c r="J63" s="236" t="s">
        <v>158</v>
      </c>
      <c r="K63" s="235">
        <v>40</v>
      </c>
      <c r="L63" s="235">
        <v>16</v>
      </c>
      <c r="M63" s="235">
        <v>40</v>
      </c>
      <c r="N63" s="238">
        <v>0.547337962962963</v>
      </c>
      <c r="O63" s="235">
        <v>0</v>
      </c>
      <c r="P63" s="239"/>
      <c r="Q63" s="239">
        <v>0.28611111111111115</v>
      </c>
      <c r="R63" s="239">
        <v>0.37361111111111112</v>
      </c>
      <c r="S63" s="239">
        <v>0.58611111111111114</v>
      </c>
      <c r="T63" s="239">
        <v>0.34583333333333338</v>
      </c>
      <c r="U63" s="239">
        <v>0.63680555555555551</v>
      </c>
      <c r="V63" s="239">
        <v>0.4916666666666667</v>
      </c>
      <c r="W63" s="239">
        <v>0.40972222222222227</v>
      </c>
      <c r="X63" s="239">
        <v>0.32847222222222222</v>
      </c>
      <c r="Y63" s="239">
        <v>0.45416666666666666</v>
      </c>
      <c r="Z63" s="239">
        <v>0.30555555555555552</v>
      </c>
      <c r="AA63" s="239">
        <v>0.53888888888888886</v>
      </c>
      <c r="AB63" s="238">
        <v>0.65004629629629629</v>
      </c>
      <c r="AC63" s="238">
        <v>0.37921296296296297</v>
      </c>
      <c r="AD63" s="239"/>
      <c r="AE63" s="239">
        <v>0.8027777777777777</v>
      </c>
      <c r="AF63" s="239">
        <v>0.71111111111111114</v>
      </c>
      <c r="AG63" s="239"/>
      <c r="AH63" s="239"/>
      <c r="AI63" s="239">
        <v>0.74930555555555556</v>
      </c>
      <c r="AJ63" s="239"/>
      <c r="AK63" s="239">
        <v>0.68680555555555556</v>
      </c>
      <c r="AL63" s="239"/>
      <c r="AM63" s="239"/>
      <c r="AN63" s="239">
        <v>0.78055555555555556</v>
      </c>
      <c r="AO63" s="239"/>
      <c r="AP63" s="238">
        <v>0.81817129629629637</v>
      </c>
      <c r="AQ63" s="238">
        <v>0.168125</v>
      </c>
      <c r="AR63" s="236"/>
      <c r="AT63" s="226">
        <f>VLOOKUP(AU63,id!$A:$C,3,0)</f>
        <v>34</v>
      </c>
      <c r="AU63" s="226" t="str">
        <f t="shared" si="0"/>
        <v>SadowskiMarek1978</v>
      </c>
      <c r="AV63" s="226" t="str">
        <f t="shared" si="1"/>
        <v>Sadowski</v>
      </c>
      <c r="AW63" s="226" t="str">
        <f t="shared" si="2"/>
        <v>Marek</v>
      </c>
      <c r="AX63" s="226" t="str">
        <f t="shared" si="3"/>
        <v>GR3miasto</v>
      </c>
      <c r="AY63" s="226">
        <f t="shared" si="4"/>
        <v>1978</v>
      </c>
      <c r="AZ63" s="226">
        <f t="shared" si="5"/>
        <v>41.04053719896487</v>
      </c>
      <c r="BB63" s="226">
        <f t="shared" si="10"/>
        <v>0.99991541552125174</v>
      </c>
      <c r="BC63" s="226">
        <f t="shared" si="11"/>
        <v>1</v>
      </c>
      <c r="BD63" s="226">
        <f t="shared" si="12"/>
        <v>1</v>
      </c>
      <c r="BE63" s="226">
        <f t="shared" si="13"/>
        <v>1</v>
      </c>
    </row>
    <row r="64" spans="1:57">
      <c r="A64" s="230">
        <v>65</v>
      </c>
      <c r="B64" s="230">
        <v>62</v>
      </c>
      <c r="C64" s="230"/>
      <c r="D64" s="230">
        <v>1084</v>
      </c>
      <c r="E64" s="231" t="s">
        <v>15</v>
      </c>
      <c r="F64" s="231" t="s">
        <v>3711</v>
      </c>
      <c r="G64" s="232" t="s">
        <v>32</v>
      </c>
      <c r="H64" s="230">
        <v>1975</v>
      </c>
      <c r="I64" s="231" t="s">
        <v>3712</v>
      </c>
      <c r="J64" s="231"/>
      <c r="K64" s="230">
        <v>39</v>
      </c>
      <c r="L64" s="230">
        <v>17</v>
      </c>
      <c r="M64" s="230">
        <v>39</v>
      </c>
      <c r="N64" s="233">
        <v>0.53347222222222224</v>
      </c>
      <c r="O64" s="230">
        <v>0</v>
      </c>
      <c r="P64" s="234">
        <v>0.39374999999999999</v>
      </c>
      <c r="Q64" s="234">
        <v>0.62708333333333333</v>
      </c>
      <c r="R64" s="234">
        <v>0.48541666666666666</v>
      </c>
      <c r="S64" s="234">
        <v>0.33194444444444443</v>
      </c>
      <c r="T64" s="234">
        <v>0.51111111111111118</v>
      </c>
      <c r="U64" s="234">
        <v>0.28333333333333333</v>
      </c>
      <c r="V64" s="234">
        <v>0.35833333333333334</v>
      </c>
      <c r="W64" s="234">
        <v>0.45694444444444443</v>
      </c>
      <c r="X64" s="234">
        <v>0.54861111111111105</v>
      </c>
      <c r="Y64" s="234">
        <v>0.42083333333333334</v>
      </c>
      <c r="Z64" s="234">
        <v>0.58958333333333335</v>
      </c>
      <c r="AA64" s="234">
        <v>0.30763888888888891</v>
      </c>
      <c r="AB64" s="233">
        <v>0.63834490740740735</v>
      </c>
      <c r="AC64" s="233">
        <v>0.36751157407407403</v>
      </c>
      <c r="AD64" s="234">
        <v>0.73125000000000007</v>
      </c>
      <c r="AE64" s="234">
        <v>0.78680555555555554</v>
      </c>
      <c r="AF64" s="234"/>
      <c r="AG64" s="234">
        <v>0.76388888888888884</v>
      </c>
      <c r="AH64" s="234">
        <v>0.69236111111111109</v>
      </c>
      <c r="AI64" s="234"/>
      <c r="AJ64" s="234"/>
      <c r="AK64" s="234">
        <v>0.66736111111111107</v>
      </c>
      <c r="AL64" s="234"/>
      <c r="AM64" s="234"/>
      <c r="AN64" s="234"/>
      <c r="AO64" s="234"/>
      <c r="AP64" s="233">
        <v>0.80430555555555561</v>
      </c>
      <c r="AQ64" s="233">
        <v>0.16596064814814815</v>
      </c>
      <c r="AR64" s="231"/>
      <c r="AT64" s="226">
        <f>VLOOKUP(AU64,id!$A:$C,3,0)</f>
        <v>202</v>
      </c>
      <c r="AU64" s="226" t="str">
        <f t="shared" ref="AU64:AU84" si="14">AV64&amp;AW64&amp;AY64</f>
        <v>FiutaPiotr1975</v>
      </c>
      <c r="AV64" s="226" t="str">
        <f t="shared" si="1"/>
        <v>Fiuta</v>
      </c>
      <c r="AW64" s="226" t="str">
        <f t="shared" si="2"/>
        <v>Piotr</v>
      </c>
      <c r="AX64" s="226">
        <f t="shared" si="3"/>
        <v>0</v>
      </c>
      <c r="AY64" s="226">
        <f t="shared" si="4"/>
        <v>1975</v>
      </c>
      <c r="AZ64" s="226">
        <f t="shared" si="5"/>
        <v>40.014523768990749</v>
      </c>
      <c r="BB64" s="226">
        <f t="shared" si="10"/>
        <v>1.0259914952703288</v>
      </c>
      <c r="BC64" s="226">
        <f t="shared" si="11"/>
        <v>1.0625</v>
      </c>
      <c r="BD64" s="226">
        <f t="shared" si="12"/>
        <v>0.97499999999999998</v>
      </c>
      <c r="BE64" s="226">
        <f t="shared" si="13"/>
        <v>1.0121987292499426</v>
      </c>
    </row>
    <row r="65" spans="1:57">
      <c r="A65" s="235">
        <v>66</v>
      </c>
      <c r="B65" s="235">
        <v>63</v>
      </c>
      <c r="C65" s="235"/>
      <c r="D65" s="235">
        <v>1012</v>
      </c>
      <c r="E65" s="236" t="s">
        <v>24</v>
      </c>
      <c r="F65" s="236" t="s">
        <v>368</v>
      </c>
      <c r="G65" s="237" t="s">
        <v>32</v>
      </c>
      <c r="H65" s="235">
        <v>1972</v>
      </c>
      <c r="I65" s="236" t="s">
        <v>3672</v>
      </c>
      <c r="J65" s="236" t="s">
        <v>369</v>
      </c>
      <c r="K65" s="235">
        <v>39</v>
      </c>
      <c r="L65" s="235">
        <v>17</v>
      </c>
      <c r="M65" s="235">
        <v>39</v>
      </c>
      <c r="N65" s="238">
        <v>0.53359953703703711</v>
      </c>
      <c r="O65" s="235">
        <v>0</v>
      </c>
      <c r="P65" s="239">
        <v>0.3833333333333333</v>
      </c>
      <c r="Q65" s="239">
        <v>0.62708333333333333</v>
      </c>
      <c r="R65" s="239">
        <v>0.48472222222222222</v>
      </c>
      <c r="S65" s="239">
        <v>0.33194444444444443</v>
      </c>
      <c r="T65" s="239">
        <v>0.51111111111111118</v>
      </c>
      <c r="U65" s="239">
        <v>0.28333333333333333</v>
      </c>
      <c r="V65" s="239">
        <v>0.35833333333333334</v>
      </c>
      <c r="W65" s="239">
        <v>0.45624999999999999</v>
      </c>
      <c r="X65" s="239">
        <v>0.54861111111111105</v>
      </c>
      <c r="Y65" s="239">
        <v>0.42152777777777778</v>
      </c>
      <c r="Z65" s="239">
        <v>0.58958333333333335</v>
      </c>
      <c r="AA65" s="239">
        <v>0.30763888888888891</v>
      </c>
      <c r="AB65" s="238">
        <v>0.63832175925925927</v>
      </c>
      <c r="AC65" s="238">
        <v>0.3674884259259259</v>
      </c>
      <c r="AD65" s="239">
        <v>0.73125000000000007</v>
      </c>
      <c r="AE65" s="239">
        <v>0.78680555555555554</v>
      </c>
      <c r="AF65" s="239"/>
      <c r="AG65" s="239">
        <v>0.7631944444444444</v>
      </c>
      <c r="AH65" s="239">
        <v>0.69097222222222221</v>
      </c>
      <c r="AI65" s="239"/>
      <c r="AJ65" s="239"/>
      <c r="AK65" s="239">
        <v>0.66736111111111107</v>
      </c>
      <c r="AL65" s="239"/>
      <c r="AM65" s="239"/>
      <c r="AN65" s="239"/>
      <c r="AO65" s="239"/>
      <c r="AP65" s="238">
        <v>0.80443287037037037</v>
      </c>
      <c r="AQ65" s="238">
        <v>0.16611111111111113</v>
      </c>
      <c r="AR65" s="236"/>
      <c r="AT65" s="226">
        <f>VLOOKUP(AU65,id!$A:$C,3,0)</f>
        <v>203</v>
      </c>
      <c r="AU65" s="226" t="str">
        <f t="shared" si="14"/>
        <v>DunowskiPrzemysław1972</v>
      </c>
      <c r="AV65" s="226" t="str">
        <f t="shared" ref="AV65:AV84" si="15">F65</f>
        <v>Dunowski</v>
      </c>
      <c r="AW65" s="226" t="str">
        <f t="shared" ref="AW65:AW84" si="16">E65</f>
        <v>Przemysław</v>
      </c>
      <c r="AX65" s="226" t="str">
        <f t="shared" ref="AX65:AX84" si="17">J65</f>
        <v>MTB4FUN</v>
      </c>
      <c r="AY65" s="226">
        <f t="shared" ref="AY65:AY84" si="18">H65</f>
        <v>1972</v>
      </c>
      <c r="AZ65" s="226">
        <f t="shared" si="5"/>
        <v>40.004976456202883</v>
      </c>
      <c r="BB65" s="226">
        <f t="shared" si="10"/>
        <v>0.99976140381320078</v>
      </c>
      <c r="BC65" s="226">
        <f t="shared" si="11"/>
        <v>1</v>
      </c>
      <c r="BD65" s="226">
        <f t="shared" si="12"/>
        <v>1</v>
      </c>
      <c r="BE65" s="226">
        <f t="shared" si="13"/>
        <v>1</v>
      </c>
    </row>
    <row r="66" spans="1:57">
      <c r="A66" s="230">
        <v>67</v>
      </c>
      <c r="B66" s="230">
        <v>64</v>
      </c>
      <c r="C66" s="230"/>
      <c r="D66" s="230">
        <v>1033</v>
      </c>
      <c r="E66" s="231" t="s">
        <v>96</v>
      </c>
      <c r="F66" s="231" t="s">
        <v>1033</v>
      </c>
      <c r="G66" s="232" t="s">
        <v>32</v>
      </c>
      <c r="H66" s="230">
        <v>1981</v>
      </c>
      <c r="I66" s="231" t="s">
        <v>253</v>
      </c>
      <c r="J66" s="231"/>
      <c r="K66" s="230">
        <v>39</v>
      </c>
      <c r="L66" s="230">
        <v>14</v>
      </c>
      <c r="M66" s="230">
        <v>39</v>
      </c>
      <c r="N66" s="233">
        <v>0.51547453703703705</v>
      </c>
      <c r="O66" s="230">
        <v>0</v>
      </c>
      <c r="P66" s="234"/>
      <c r="Q66" s="234">
        <v>0.53194444444444444</v>
      </c>
      <c r="R66" s="234"/>
      <c r="S66" s="234"/>
      <c r="T66" s="234">
        <v>0.43611111111111112</v>
      </c>
      <c r="U66" s="234">
        <v>0.28333333333333333</v>
      </c>
      <c r="V66" s="234">
        <v>0.33958333333333335</v>
      </c>
      <c r="W66" s="234">
        <v>0.41875000000000001</v>
      </c>
      <c r="X66" s="234">
        <v>0.46458333333333335</v>
      </c>
      <c r="Y66" s="234">
        <v>0.38125000000000003</v>
      </c>
      <c r="Z66" s="234">
        <v>0.50138888888888888</v>
      </c>
      <c r="AA66" s="234">
        <v>0.30763888888888891</v>
      </c>
      <c r="AB66" s="233">
        <v>0.54184027777777777</v>
      </c>
      <c r="AC66" s="233">
        <v>0.27100694444444445</v>
      </c>
      <c r="AD66" s="234">
        <v>0.76180555555555562</v>
      </c>
      <c r="AE66" s="234"/>
      <c r="AF66" s="234"/>
      <c r="AG66" s="234"/>
      <c r="AH66" s="234">
        <v>0.72430555555555554</v>
      </c>
      <c r="AI66" s="234"/>
      <c r="AJ66" s="234">
        <v>0.62777777777777777</v>
      </c>
      <c r="AK66" s="234">
        <v>0.58124999999999993</v>
      </c>
      <c r="AL66" s="234"/>
      <c r="AM66" s="234">
        <v>0.66041666666666665</v>
      </c>
      <c r="AN66" s="234"/>
      <c r="AO66" s="234"/>
      <c r="AP66" s="233">
        <v>0.78630787037037031</v>
      </c>
      <c r="AQ66" s="233">
        <v>0.24446759259259257</v>
      </c>
      <c r="AR66" s="231"/>
      <c r="AT66" s="226">
        <f>VLOOKUP(AU66,id!$A:$C,3,0)</f>
        <v>204</v>
      </c>
      <c r="AU66" s="226" t="str">
        <f t="shared" si="14"/>
        <v>DerkJan1981</v>
      </c>
      <c r="AV66" s="226" t="str">
        <f t="shared" si="15"/>
        <v>Derk</v>
      </c>
      <c r="AW66" s="226" t="str">
        <f t="shared" si="16"/>
        <v>Jan</v>
      </c>
      <c r="AX66" s="226">
        <f t="shared" si="17"/>
        <v>0</v>
      </c>
      <c r="AY66" s="226">
        <f t="shared" si="18"/>
        <v>1981</v>
      </c>
      <c r="AZ66" s="226">
        <f t="shared" si="5"/>
        <v>38.481309461849762</v>
      </c>
      <c r="BB66" s="226">
        <f t="shared" si="10"/>
        <v>1.0351617756023084</v>
      </c>
      <c r="BC66" s="226">
        <f t="shared" si="11"/>
        <v>0.82352941176470584</v>
      </c>
      <c r="BD66" s="226">
        <f t="shared" si="12"/>
        <v>1</v>
      </c>
      <c r="BE66" s="226">
        <f t="shared" si="13"/>
        <v>0.96191306359044559</v>
      </c>
    </row>
    <row r="67" spans="1:57">
      <c r="A67" s="230">
        <v>69</v>
      </c>
      <c r="B67" s="230">
        <v>65</v>
      </c>
      <c r="C67" s="230"/>
      <c r="D67" s="230">
        <v>1019</v>
      </c>
      <c r="E67" s="231" t="s">
        <v>15</v>
      </c>
      <c r="F67" s="231" t="s">
        <v>142</v>
      </c>
      <c r="G67" s="232" t="s">
        <v>32</v>
      </c>
      <c r="H67" s="230">
        <v>1976</v>
      </c>
      <c r="I67" s="231" t="s">
        <v>3713</v>
      </c>
      <c r="J67" s="231" t="s">
        <v>184</v>
      </c>
      <c r="K67" s="230">
        <v>38</v>
      </c>
      <c r="L67" s="230">
        <v>15</v>
      </c>
      <c r="M67" s="230">
        <v>38</v>
      </c>
      <c r="N67" s="233">
        <v>0.54501157407407408</v>
      </c>
      <c r="O67" s="230">
        <v>0</v>
      </c>
      <c r="P67" s="234">
        <v>0.39861111111111108</v>
      </c>
      <c r="Q67" s="234">
        <v>0.67708333333333337</v>
      </c>
      <c r="R67" s="234">
        <v>0.55902777777777779</v>
      </c>
      <c r="S67" s="234">
        <v>0.33611111111111108</v>
      </c>
      <c r="T67" s="234">
        <v>0.47430555555555554</v>
      </c>
      <c r="U67" s="234">
        <v>0.28611111111111115</v>
      </c>
      <c r="V67" s="234">
        <v>0.37152777777777773</v>
      </c>
      <c r="W67" s="234">
        <v>0.50694444444444442</v>
      </c>
      <c r="X67" s="234">
        <v>0.60833333333333328</v>
      </c>
      <c r="Y67" s="234">
        <v>0.4284722222222222</v>
      </c>
      <c r="Z67" s="234">
        <v>0.64583333333333337</v>
      </c>
      <c r="AA67" s="234">
        <v>0.3125</v>
      </c>
      <c r="AB67" s="233">
        <v>0.68790509259259258</v>
      </c>
      <c r="AC67" s="233">
        <v>0.41707175925925927</v>
      </c>
      <c r="AD67" s="234"/>
      <c r="AE67" s="234">
        <v>0.72499999999999998</v>
      </c>
      <c r="AF67" s="234"/>
      <c r="AG67" s="234"/>
      <c r="AH67" s="234"/>
      <c r="AI67" s="234"/>
      <c r="AJ67" s="234"/>
      <c r="AK67" s="234"/>
      <c r="AL67" s="234">
        <v>0.75624999999999998</v>
      </c>
      <c r="AM67" s="234"/>
      <c r="AN67" s="234">
        <v>0.78611111111111109</v>
      </c>
      <c r="AO67" s="234"/>
      <c r="AP67" s="233">
        <v>0.81584490740740734</v>
      </c>
      <c r="AQ67" s="233">
        <v>0.12793981481481481</v>
      </c>
      <c r="AR67" s="231"/>
      <c r="AT67" s="226">
        <f>VLOOKUP(AU67,id!$A:$C,3,0)</f>
        <v>205</v>
      </c>
      <c r="AU67" s="226" t="str">
        <f t="shared" si="14"/>
        <v>JóźwiukPiotr1976</v>
      </c>
      <c r="AV67" s="226" t="str">
        <f t="shared" si="15"/>
        <v>Jóźwiuk</v>
      </c>
      <c r="AW67" s="226" t="str">
        <f t="shared" si="16"/>
        <v>Piotr</v>
      </c>
      <c r="AX67" s="226" t="str">
        <f t="shared" si="17"/>
        <v>Brotherhood of Moonshine</v>
      </c>
      <c r="AY67" s="226">
        <f t="shared" si="18"/>
        <v>1976</v>
      </c>
      <c r="AZ67" s="226">
        <f t="shared" si="5"/>
        <v>37.494609219238228</v>
      </c>
      <c r="BB67" s="226">
        <f t="shared" si="10"/>
        <v>0.94580475270232967</v>
      </c>
      <c r="BC67" s="226">
        <f t="shared" si="11"/>
        <v>1.0714285714285714</v>
      </c>
      <c r="BD67" s="226">
        <f t="shared" si="12"/>
        <v>0.97435897435897434</v>
      </c>
      <c r="BE67" s="226">
        <f t="shared" si="13"/>
        <v>1.0138942140146645</v>
      </c>
    </row>
    <row r="68" spans="1:57">
      <c r="A68" s="235">
        <v>70</v>
      </c>
      <c r="B68" s="235">
        <v>66</v>
      </c>
      <c r="C68" s="235"/>
      <c r="D68" s="235">
        <v>1097</v>
      </c>
      <c r="E68" s="236" t="s">
        <v>24</v>
      </c>
      <c r="F68" s="236" t="s">
        <v>386</v>
      </c>
      <c r="G68" s="237" t="s">
        <v>32</v>
      </c>
      <c r="H68" s="235">
        <v>1978</v>
      </c>
      <c r="I68" s="236" t="s">
        <v>3554</v>
      </c>
      <c r="J68" s="236"/>
      <c r="K68" s="235">
        <v>38</v>
      </c>
      <c r="L68" s="235">
        <v>15</v>
      </c>
      <c r="M68" s="235">
        <v>38</v>
      </c>
      <c r="N68" s="238">
        <v>0.54686342592592596</v>
      </c>
      <c r="O68" s="235">
        <v>0</v>
      </c>
      <c r="P68" s="239">
        <v>0.4291666666666667</v>
      </c>
      <c r="Q68" s="239">
        <v>0.62222222222222223</v>
      </c>
      <c r="R68" s="239">
        <v>0.50347222222222221</v>
      </c>
      <c r="S68" s="239">
        <v>0.33611111111111108</v>
      </c>
      <c r="T68" s="239">
        <v>0.45347222222222222</v>
      </c>
      <c r="U68" s="239">
        <v>0.28402777777777777</v>
      </c>
      <c r="V68" s="239">
        <v>0.36527777777777781</v>
      </c>
      <c r="W68" s="239">
        <v>0.47569444444444442</v>
      </c>
      <c r="X68" s="239">
        <v>0.54652777777777783</v>
      </c>
      <c r="Y68" s="239">
        <v>0.4055555555555555</v>
      </c>
      <c r="Z68" s="239">
        <v>0.58194444444444449</v>
      </c>
      <c r="AA68" s="239">
        <v>0.30694444444444441</v>
      </c>
      <c r="AB68" s="238">
        <v>0.63305555555555559</v>
      </c>
      <c r="AC68" s="238">
        <v>0.36222222222222222</v>
      </c>
      <c r="AD68" s="239"/>
      <c r="AE68" s="239">
        <v>0.8027777777777777</v>
      </c>
      <c r="AF68" s="239"/>
      <c r="AG68" s="239"/>
      <c r="AH68" s="239"/>
      <c r="AI68" s="239"/>
      <c r="AJ68" s="239"/>
      <c r="AK68" s="239"/>
      <c r="AL68" s="239">
        <v>0.77361111111111114</v>
      </c>
      <c r="AM68" s="239"/>
      <c r="AN68" s="239">
        <v>0.6972222222222223</v>
      </c>
      <c r="AO68" s="239"/>
      <c r="AP68" s="238">
        <v>0.81769675925925922</v>
      </c>
      <c r="AQ68" s="238">
        <v>0.18464120370370371</v>
      </c>
      <c r="AR68" s="236"/>
      <c r="AT68" s="226">
        <f>VLOOKUP(AU68,id!$A:$C,3,0)</f>
        <v>206</v>
      </c>
      <c r="AU68" s="226" t="str">
        <f t="shared" si="14"/>
        <v>FlorekPrzemysław1978</v>
      </c>
      <c r="AV68" s="226" t="str">
        <f t="shared" si="15"/>
        <v>Florek</v>
      </c>
      <c r="AW68" s="226" t="str">
        <f t="shared" si="16"/>
        <v>Przemysław</v>
      </c>
      <c r="AX68" s="226">
        <f t="shared" si="17"/>
        <v>0</v>
      </c>
      <c r="AY68" s="226">
        <f t="shared" si="18"/>
        <v>1978</v>
      </c>
      <c r="AZ68" s="226">
        <f t="shared" ref="AZ68:AZ84" si="19">AZ67*IF(BD68&lt;1,BD68,IF(BE68&lt;1,BE68,IF(BC68&lt;1,BC68,IF(BB68&lt;1,BB68,1))))</f>
        <v>37.367640659584517</v>
      </c>
      <c r="BB68" s="226">
        <f t="shared" si="10"/>
        <v>0.99661368494571312</v>
      </c>
      <c r="BC68" s="226">
        <f t="shared" si="11"/>
        <v>1</v>
      </c>
      <c r="BD68" s="226">
        <f t="shared" si="12"/>
        <v>1</v>
      </c>
      <c r="BE68" s="226">
        <f t="shared" si="13"/>
        <v>1</v>
      </c>
    </row>
    <row r="69" spans="1:57">
      <c r="A69" s="230">
        <v>71</v>
      </c>
      <c r="B69" s="230">
        <v>67</v>
      </c>
      <c r="C69" s="230"/>
      <c r="D69" s="230">
        <v>1071</v>
      </c>
      <c r="E69" s="231" t="s">
        <v>70</v>
      </c>
      <c r="F69" s="231" t="s">
        <v>3714</v>
      </c>
      <c r="G69" s="232" t="s">
        <v>32</v>
      </c>
      <c r="H69" s="230">
        <v>1991</v>
      </c>
      <c r="I69" s="231" t="s">
        <v>3683</v>
      </c>
      <c r="J69" s="231"/>
      <c r="K69" s="230">
        <v>38</v>
      </c>
      <c r="L69" s="230">
        <v>13</v>
      </c>
      <c r="M69" s="230">
        <v>38</v>
      </c>
      <c r="N69" s="233">
        <v>0.56459490740740736</v>
      </c>
      <c r="O69" s="230">
        <v>0</v>
      </c>
      <c r="P69" s="234"/>
      <c r="Q69" s="234">
        <v>0.58472222222222225</v>
      </c>
      <c r="R69" s="234"/>
      <c r="S69" s="234"/>
      <c r="T69" s="234">
        <v>0.46458333333333335</v>
      </c>
      <c r="U69" s="234">
        <v>0.28541666666666665</v>
      </c>
      <c r="V69" s="234">
        <v>0.35555555555555557</v>
      </c>
      <c r="W69" s="234">
        <v>0.44375000000000003</v>
      </c>
      <c r="X69" s="234">
        <v>0.49236111111111108</v>
      </c>
      <c r="Y69" s="234">
        <v>0.39513888888888887</v>
      </c>
      <c r="Z69" s="234">
        <v>0.54166666666666663</v>
      </c>
      <c r="AA69" s="234">
        <v>0.31319444444444444</v>
      </c>
      <c r="AB69" s="233">
        <v>0.59545138888888893</v>
      </c>
      <c r="AC69" s="233">
        <v>0.32461805555555556</v>
      </c>
      <c r="AD69" s="234"/>
      <c r="AE69" s="234"/>
      <c r="AF69" s="234"/>
      <c r="AG69" s="234"/>
      <c r="AH69" s="234">
        <v>0.67986111111111114</v>
      </c>
      <c r="AI69" s="234"/>
      <c r="AJ69" s="234">
        <v>0.77638888888888891</v>
      </c>
      <c r="AK69" s="234">
        <v>0.64722222222222225</v>
      </c>
      <c r="AL69" s="234"/>
      <c r="AM69" s="234">
        <v>0.73541666666666661</v>
      </c>
      <c r="AN69" s="234"/>
      <c r="AO69" s="234"/>
      <c r="AP69" s="233">
        <v>0.83542824074074085</v>
      </c>
      <c r="AQ69" s="233">
        <v>0.23997685185185183</v>
      </c>
      <c r="AR69" s="231"/>
      <c r="AT69" s="226">
        <f>VLOOKUP(AU69,id!$A:$C,3,0)</f>
        <v>207</v>
      </c>
      <c r="AU69" s="226" t="str">
        <f t="shared" si="14"/>
        <v>OstrowskiMaciej1991</v>
      </c>
      <c r="AV69" s="226" t="str">
        <f t="shared" si="15"/>
        <v>Ostrowski</v>
      </c>
      <c r="AW69" s="226" t="str">
        <f t="shared" si="16"/>
        <v>Maciej</v>
      </c>
      <c r="AX69" s="226">
        <f t="shared" si="17"/>
        <v>0</v>
      </c>
      <c r="AY69" s="226">
        <f t="shared" si="18"/>
        <v>1991</v>
      </c>
      <c r="AZ69" s="226">
        <f t="shared" si="19"/>
        <v>36.313331694792289</v>
      </c>
      <c r="BB69" s="226">
        <f t="shared" si="10"/>
        <v>0.96859432975953763</v>
      </c>
      <c r="BC69" s="226">
        <f t="shared" si="11"/>
        <v>0.8666666666666667</v>
      </c>
      <c r="BD69" s="226">
        <f t="shared" si="12"/>
        <v>1</v>
      </c>
      <c r="BE69" s="226">
        <f t="shared" si="13"/>
        <v>0.9717855089006856</v>
      </c>
    </row>
    <row r="70" spans="1:57">
      <c r="A70" s="235">
        <v>72</v>
      </c>
      <c r="B70" s="235">
        <v>68</v>
      </c>
      <c r="C70" s="235"/>
      <c r="D70" s="235">
        <v>1069</v>
      </c>
      <c r="E70" s="236" t="s">
        <v>91</v>
      </c>
      <c r="F70" s="236" t="s">
        <v>1016</v>
      </c>
      <c r="G70" s="237" t="s">
        <v>32</v>
      </c>
      <c r="H70" s="235">
        <v>1977</v>
      </c>
      <c r="I70" s="236" t="s">
        <v>253</v>
      </c>
      <c r="J70" s="236"/>
      <c r="K70" s="235">
        <v>37</v>
      </c>
      <c r="L70" s="235">
        <v>15</v>
      </c>
      <c r="M70" s="235">
        <v>37</v>
      </c>
      <c r="N70" s="238">
        <v>0.55027777777777775</v>
      </c>
      <c r="O70" s="235">
        <v>0</v>
      </c>
      <c r="P70" s="239">
        <v>0.51388888888888895</v>
      </c>
      <c r="Q70" s="239">
        <v>0.28888888888888892</v>
      </c>
      <c r="R70" s="239">
        <v>0.41666666666666669</v>
      </c>
      <c r="S70" s="239">
        <v>0.58819444444444446</v>
      </c>
      <c r="T70" s="239">
        <v>0.48749999999999999</v>
      </c>
      <c r="U70" s="239">
        <v>0.65138888888888891</v>
      </c>
      <c r="V70" s="239"/>
      <c r="W70" s="239">
        <v>0.46249999999999997</v>
      </c>
      <c r="X70" s="239">
        <v>0.3659722222222222</v>
      </c>
      <c r="Y70" s="239"/>
      <c r="Z70" s="239">
        <v>0.32569444444444445</v>
      </c>
      <c r="AA70" s="239">
        <v>0.625</v>
      </c>
      <c r="AB70" s="238">
        <v>0.66666666666666663</v>
      </c>
      <c r="AC70" s="238">
        <v>0.39583333333333331</v>
      </c>
      <c r="AD70" s="239">
        <v>0.80486111111111114</v>
      </c>
      <c r="AE70" s="239"/>
      <c r="AF70" s="239"/>
      <c r="AG70" s="239"/>
      <c r="AH70" s="239">
        <v>0.76736111111111116</v>
      </c>
      <c r="AI70" s="239"/>
      <c r="AJ70" s="239"/>
      <c r="AK70" s="239">
        <v>0.68263888888888891</v>
      </c>
      <c r="AL70" s="239"/>
      <c r="AM70" s="239">
        <v>0.72916666666666663</v>
      </c>
      <c r="AN70" s="239">
        <v>0.57291666666666663</v>
      </c>
      <c r="AO70" s="239"/>
      <c r="AP70" s="238">
        <v>0.82111111111111112</v>
      </c>
      <c r="AQ70" s="238">
        <f>AP70-AB70</f>
        <v>0.1544444444444445</v>
      </c>
      <c r="AR70" s="236"/>
      <c r="AT70" s="226">
        <f>VLOOKUP(AU70,id!$A:$C,3,0)</f>
        <v>208</v>
      </c>
      <c r="AU70" s="226" t="str">
        <f t="shared" si="14"/>
        <v>UrbanMateusz1977</v>
      </c>
      <c r="AV70" s="226" t="str">
        <f t="shared" si="15"/>
        <v>Urban</v>
      </c>
      <c r="AW70" s="226" t="str">
        <f t="shared" si="16"/>
        <v>Mateusz</v>
      </c>
      <c r="AX70" s="226">
        <f t="shared" si="17"/>
        <v>0</v>
      </c>
      <c r="AY70" s="226">
        <f t="shared" si="18"/>
        <v>1977</v>
      </c>
      <c r="AZ70" s="226">
        <f t="shared" si="19"/>
        <v>35.357717702824075</v>
      </c>
      <c r="BB70" s="226">
        <f t="shared" si="10"/>
        <v>1.0260180043748948</v>
      </c>
      <c r="BC70" s="226">
        <f t="shared" si="11"/>
        <v>1.1538461538461537</v>
      </c>
      <c r="BD70" s="226">
        <f t="shared" si="12"/>
        <v>0.97368421052631582</v>
      </c>
      <c r="BE70" s="226">
        <f t="shared" si="13"/>
        <v>1.0290336610711879</v>
      </c>
    </row>
    <row r="71" spans="1:57">
      <c r="A71" s="235">
        <v>74</v>
      </c>
      <c r="B71" s="235">
        <v>69</v>
      </c>
      <c r="C71" s="235"/>
      <c r="D71" s="235">
        <v>1076</v>
      </c>
      <c r="E71" s="236" t="s">
        <v>363</v>
      </c>
      <c r="F71" s="236" t="s">
        <v>364</v>
      </c>
      <c r="G71" s="237" t="s">
        <v>32</v>
      </c>
      <c r="H71" s="235">
        <v>1975</v>
      </c>
      <c r="I71" s="236" t="s">
        <v>3715</v>
      </c>
      <c r="J71" s="236"/>
      <c r="K71" s="235">
        <v>34</v>
      </c>
      <c r="L71" s="235">
        <v>13</v>
      </c>
      <c r="M71" s="235">
        <v>34</v>
      </c>
      <c r="N71" s="238">
        <v>0.57149305555555563</v>
      </c>
      <c r="O71" s="235">
        <v>0</v>
      </c>
      <c r="P71" s="239">
        <v>0.53125</v>
      </c>
      <c r="Q71" s="239"/>
      <c r="R71" s="239">
        <v>0.61041666666666672</v>
      </c>
      <c r="S71" s="239">
        <v>0.35694444444444445</v>
      </c>
      <c r="T71" s="239">
        <v>0.5625</v>
      </c>
      <c r="U71" s="239">
        <v>0.29166666666666669</v>
      </c>
      <c r="V71" s="239">
        <v>0.3923611111111111</v>
      </c>
      <c r="W71" s="239">
        <v>0.5854166666666667</v>
      </c>
      <c r="X71" s="239">
        <v>0.65555555555555556</v>
      </c>
      <c r="Y71" s="239">
        <v>0.50555555555555554</v>
      </c>
      <c r="Z71" s="239">
        <v>0.69513888888888886</v>
      </c>
      <c r="AA71" s="239">
        <v>0.31875000000000003</v>
      </c>
      <c r="AB71" s="238">
        <v>0.7286921296296297</v>
      </c>
      <c r="AC71" s="238">
        <v>0.45785879629629633</v>
      </c>
      <c r="AD71" s="239"/>
      <c r="AE71" s="239"/>
      <c r="AF71" s="239"/>
      <c r="AG71" s="239"/>
      <c r="AH71" s="239">
        <v>0.81111111111111101</v>
      </c>
      <c r="AI71" s="239"/>
      <c r="AJ71" s="239"/>
      <c r="AK71" s="239">
        <v>0.78194444444444444</v>
      </c>
      <c r="AL71" s="239"/>
      <c r="AM71" s="239"/>
      <c r="AN71" s="239"/>
      <c r="AO71" s="239"/>
      <c r="AP71" s="238">
        <v>0.84232638888888889</v>
      </c>
      <c r="AQ71" s="238">
        <v>0.11363425925925925</v>
      </c>
      <c r="AR71" s="236"/>
      <c r="AT71" s="226">
        <f>VLOOKUP(AU71,id!$A:$C,3,0)</f>
        <v>209</v>
      </c>
      <c r="AU71" s="226" t="str">
        <f t="shared" si="14"/>
        <v>PaszkiewiczArkadiusz1975</v>
      </c>
      <c r="AV71" s="226" t="str">
        <f t="shared" si="15"/>
        <v>Paszkiewicz</v>
      </c>
      <c r="AW71" s="226" t="str">
        <f t="shared" si="16"/>
        <v>Arkadiusz</v>
      </c>
      <c r="AX71" s="226">
        <f t="shared" si="17"/>
        <v>0</v>
      </c>
      <c r="AY71" s="226">
        <f t="shared" si="18"/>
        <v>1975</v>
      </c>
      <c r="AZ71" s="226">
        <f t="shared" si="19"/>
        <v>32.49087572691942</v>
      </c>
      <c r="BB71" s="226">
        <f t="shared" si="10"/>
        <v>0.96287745306519212</v>
      </c>
      <c r="BC71" s="226">
        <f t="shared" si="11"/>
        <v>0.8666666666666667</v>
      </c>
      <c r="BD71" s="226">
        <f t="shared" si="12"/>
        <v>0.91891891891891897</v>
      </c>
      <c r="BE71" s="226">
        <f t="shared" si="13"/>
        <v>0.9717855089006856</v>
      </c>
    </row>
    <row r="72" spans="1:57">
      <c r="A72" s="230">
        <v>75</v>
      </c>
      <c r="B72" s="230">
        <v>70</v>
      </c>
      <c r="C72" s="230"/>
      <c r="D72" s="230">
        <v>1068</v>
      </c>
      <c r="E72" s="231" t="s">
        <v>83</v>
      </c>
      <c r="F72" s="231" t="s">
        <v>1721</v>
      </c>
      <c r="G72" s="232" t="s">
        <v>32</v>
      </c>
      <c r="H72" s="230">
        <v>1983</v>
      </c>
      <c r="I72" s="231" t="s">
        <v>253</v>
      </c>
      <c r="J72" s="231"/>
      <c r="K72" s="230">
        <v>34</v>
      </c>
      <c r="L72" s="230">
        <v>13</v>
      </c>
      <c r="M72" s="230">
        <v>34</v>
      </c>
      <c r="N72" s="233">
        <v>0.57165509259259262</v>
      </c>
      <c r="O72" s="230">
        <v>0</v>
      </c>
      <c r="P72" s="234">
        <v>0.53125</v>
      </c>
      <c r="Q72" s="234"/>
      <c r="R72" s="234">
        <v>0.61111111111111105</v>
      </c>
      <c r="S72" s="234">
        <v>0.3576388888888889</v>
      </c>
      <c r="T72" s="234">
        <v>0.5625</v>
      </c>
      <c r="U72" s="234">
        <v>0.29166666666666669</v>
      </c>
      <c r="V72" s="234">
        <v>0.3923611111111111</v>
      </c>
      <c r="W72" s="234">
        <v>0.5854166666666667</v>
      </c>
      <c r="X72" s="234">
        <v>0.65625</v>
      </c>
      <c r="Y72" s="234">
        <v>0.50555555555555554</v>
      </c>
      <c r="Z72" s="234">
        <v>0.69513888888888886</v>
      </c>
      <c r="AA72" s="234">
        <v>0.31875000000000003</v>
      </c>
      <c r="AB72" s="233">
        <v>0.7287731481481482</v>
      </c>
      <c r="AC72" s="233">
        <v>0.45793981481481483</v>
      </c>
      <c r="AD72" s="234"/>
      <c r="AE72" s="234"/>
      <c r="AF72" s="234"/>
      <c r="AG72" s="234"/>
      <c r="AH72" s="234">
        <v>0.81041666666666667</v>
      </c>
      <c r="AI72" s="234"/>
      <c r="AJ72" s="234"/>
      <c r="AK72" s="234">
        <v>0.78194444444444444</v>
      </c>
      <c r="AL72" s="234"/>
      <c r="AM72" s="234"/>
      <c r="AN72" s="234"/>
      <c r="AO72" s="234"/>
      <c r="AP72" s="233">
        <v>0.84248842592592599</v>
      </c>
      <c r="AQ72" s="233">
        <v>0.11371527777777778</v>
      </c>
      <c r="AR72" s="231"/>
      <c r="AT72" s="226">
        <f>VLOOKUP(AU72,id!$A:$C,3,0)</f>
        <v>210</v>
      </c>
      <c r="AU72" s="226" t="str">
        <f t="shared" si="14"/>
        <v>ZiajaAdam1983</v>
      </c>
      <c r="AV72" s="226" t="str">
        <f t="shared" si="15"/>
        <v>Ziaja</v>
      </c>
      <c r="AW72" s="226" t="str">
        <f t="shared" si="16"/>
        <v>Adam</v>
      </c>
      <c r="AX72" s="226">
        <f t="shared" si="17"/>
        <v>0</v>
      </c>
      <c r="AY72" s="226">
        <f t="shared" si="18"/>
        <v>1983</v>
      </c>
      <c r="AZ72" s="226">
        <f t="shared" si="19"/>
        <v>32.481666108564319</v>
      </c>
      <c r="BB72" s="226">
        <f t="shared" si="10"/>
        <v>0.99971654754914874</v>
      </c>
      <c r="BC72" s="226">
        <f t="shared" si="11"/>
        <v>1</v>
      </c>
      <c r="BD72" s="226">
        <f t="shared" si="12"/>
        <v>1</v>
      </c>
      <c r="BE72" s="226">
        <f t="shared" si="13"/>
        <v>1</v>
      </c>
    </row>
    <row r="73" spans="1:57">
      <c r="A73" s="235">
        <v>76</v>
      </c>
      <c r="B73" s="235">
        <v>71</v>
      </c>
      <c r="C73" s="235"/>
      <c r="D73" s="235">
        <v>1074</v>
      </c>
      <c r="E73" s="236" t="s">
        <v>365</v>
      </c>
      <c r="F73" s="236" t="s">
        <v>366</v>
      </c>
      <c r="G73" s="237" t="s">
        <v>32</v>
      </c>
      <c r="H73" s="235">
        <v>1970</v>
      </c>
      <c r="I73" s="236" t="s">
        <v>3554</v>
      </c>
      <c r="J73" s="236"/>
      <c r="K73" s="235">
        <v>34</v>
      </c>
      <c r="L73" s="235">
        <v>13</v>
      </c>
      <c r="M73" s="235">
        <v>34</v>
      </c>
      <c r="N73" s="238">
        <v>0.5718981481481481</v>
      </c>
      <c r="O73" s="235">
        <v>0</v>
      </c>
      <c r="P73" s="239">
        <v>0.53125</v>
      </c>
      <c r="Q73" s="239"/>
      <c r="R73" s="239">
        <v>0.61111111111111105</v>
      </c>
      <c r="S73" s="239">
        <v>0.35694444444444445</v>
      </c>
      <c r="T73" s="239">
        <v>0.5625</v>
      </c>
      <c r="U73" s="239">
        <v>0.29166666666666669</v>
      </c>
      <c r="V73" s="239">
        <v>0.3923611111111111</v>
      </c>
      <c r="W73" s="239">
        <v>0.58611111111111114</v>
      </c>
      <c r="X73" s="239">
        <v>0.65625</v>
      </c>
      <c r="Y73" s="239">
        <v>0.50555555555555554</v>
      </c>
      <c r="Z73" s="239">
        <v>0.69652777777777775</v>
      </c>
      <c r="AA73" s="239">
        <v>0.31875000000000003</v>
      </c>
      <c r="AB73" s="238">
        <v>0.73116898148148157</v>
      </c>
      <c r="AC73" s="238">
        <v>0.46033564814814815</v>
      </c>
      <c r="AD73" s="239"/>
      <c r="AE73" s="239"/>
      <c r="AF73" s="239"/>
      <c r="AG73" s="239"/>
      <c r="AH73" s="239">
        <v>0.81041666666666667</v>
      </c>
      <c r="AI73" s="239"/>
      <c r="AJ73" s="239"/>
      <c r="AK73" s="239">
        <v>0.78194444444444444</v>
      </c>
      <c r="AL73" s="239"/>
      <c r="AM73" s="239"/>
      <c r="AN73" s="239"/>
      <c r="AO73" s="239"/>
      <c r="AP73" s="238">
        <v>0.84273148148148147</v>
      </c>
      <c r="AQ73" s="238">
        <v>0.11156250000000001</v>
      </c>
      <c r="AR73" s="236"/>
      <c r="AT73" s="226">
        <f>VLOOKUP(AU73,id!$A:$C,3,0)</f>
        <v>211</v>
      </c>
      <c r="AU73" s="226" t="str">
        <f t="shared" si="14"/>
        <v>SkolimowskiWaldemar1970</v>
      </c>
      <c r="AV73" s="226" t="str">
        <f t="shared" si="15"/>
        <v>Skolimowski</v>
      </c>
      <c r="AW73" s="226" t="str">
        <f t="shared" si="16"/>
        <v>Waldemar</v>
      </c>
      <c r="AX73" s="226">
        <f t="shared" si="17"/>
        <v>0</v>
      </c>
      <c r="AY73" s="226">
        <f t="shared" si="18"/>
        <v>1970</v>
      </c>
      <c r="AZ73" s="226">
        <f t="shared" si="19"/>
        <v>32.467861466204575</v>
      </c>
      <c r="BB73" s="226">
        <f t="shared" si="10"/>
        <v>0.99957500202380001</v>
      </c>
      <c r="BC73" s="226">
        <f t="shared" si="11"/>
        <v>1</v>
      </c>
      <c r="BD73" s="226">
        <f t="shared" si="12"/>
        <v>1</v>
      </c>
      <c r="BE73" s="226">
        <f t="shared" si="13"/>
        <v>1</v>
      </c>
    </row>
    <row r="74" spans="1:57">
      <c r="A74" s="230">
        <v>77</v>
      </c>
      <c r="B74" s="230">
        <v>72</v>
      </c>
      <c r="C74" s="230"/>
      <c r="D74" s="230">
        <v>1050</v>
      </c>
      <c r="E74" s="231" t="s">
        <v>511</v>
      </c>
      <c r="F74" s="231" t="s">
        <v>512</v>
      </c>
      <c r="G74" s="232" t="s">
        <v>32</v>
      </c>
      <c r="H74" s="230">
        <v>1959</v>
      </c>
      <c r="I74" s="231" t="s">
        <v>3668</v>
      </c>
      <c r="J74" s="231" t="s">
        <v>375</v>
      </c>
      <c r="K74" s="230">
        <v>34</v>
      </c>
      <c r="L74" s="230">
        <v>12</v>
      </c>
      <c r="M74" s="230">
        <v>34</v>
      </c>
      <c r="N74" s="233">
        <v>0.46563657407407405</v>
      </c>
      <c r="O74" s="230">
        <v>0</v>
      </c>
      <c r="P74" s="234"/>
      <c r="Q74" s="234">
        <v>0.56319444444444444</v>
      </c>
      <c r="R74" s="234"/>
      <c r="S74" s="234"/>
      <c r="T74" s="234">
        <v>0.4604166666666667</v>
      </c>
      <c r="U74" s="234">
        <v>0.28541666666666665</v>
      </c>
      <c r="V74" s="234">
        <v>0.36180555555555555</v>
      </c>
      <c r="W74" s="234">
        <v>0.43888888888888888</v>
      </c>
      <c r="X74" s="234">
        <v>0.4909722222222222</v>
      </c>
      <c r="Y74" s="234">
        <v>0.40069444444444446</v>
      </c>
      <c r="Z74" s="234">
        <v>0.52430555555555558</v>
      </c>
      <c r="AA74" s="234">
        <v>0.31388888888888888</v>
      </c>
      <c r="AB74" s="233">
        <v>0.5763194444444445</v>
      </c>
      <c r="AC74" s="233">
        <v>0.30548611111111112</v>
      </c>
      <c r="AD74" s="234"/>
      <c r="AE74" s="234">
        <v>0.60625000000000007</v>
      </c>
      <c r="AF74" s="234"/>
      <c r="AG74" s="234"/>
      <c r="AH74" s="234"/>
      <c r="AI74" s="234"/>
      <c r="AJ74" s="234"/>
      <c r="AK74" s="234"/>
      <c r="AL74" s="234">
        <v>0.70416666666666661</v>
      </c>
      <c r="AM74" s="234"/>
      <c r="AN74" s="234">
        <v>0.63958333333333328</v>
      </c>
      <c r="AO74" s="234"/>
      <c r="AP74" s="233">
        <v>0.73646990740740748</v>
      </c>
      <c r="AQ74" s="233">
        <v>0.16015046296296295</v>
      </c>
      <c r="AR74" s="231"/>
      <c r="AT74" s="226">
        <f>VLOOKUP(AU74,id!$A:$C,3,0)</f>
        <v>212</v>
      </c>
      <c r="AU74" s="226" t="str">
        <f t="shared" si="14"/>
        <v>KoropeckiJuliusz1959</v>
      </c>
      <c r="AV74" s="226" t="str">
        <f t="shared" si="15"/>
        <v>Koropecki</v>
      </c>
      <c r="AW74" s="226" t="str">
        <f t="shared" si="16"/>
        <v>Juliusz</v>
      </c>
      <c r="AX74" s="226" t="str">
        <f t="shared" si="17"/>
        <v>K2</v>
      </c>
      <c r="AY74" s="226">
        <f t="shared" si="18"/>
        <v>1959</v>
      </c>
      <c r="AZ74" s="226">
        <f t="shared" si="19"/>
        <v>31.952236570358941</v>
      </c>
      <c r="BB74" s="226">
        <f t="shared" si="10"/>
        <v>1.228207103974547</v>
      </c>
      <c r="BC74" s="226">
        <f t="shared" si="11"/>
        <v>0.92307692307692313</v>
      </c>
      <c r="BD74" s="226">
        <f t="shared" si="12"/>
        <v>1</v>
      </c>
      <c r="BE74" s="226">
        <f t="shared" si="13"/>
        <v>0.98411891413352426</v>
      </c>
    </row>
    <row r="75" spans="1:57">
      <c r="A75" s="235">
        <v>78</v>
      </c>
      <c r="B75" s="235">
        <v>73</v>
      </c>
      <c r="C75" s="235"/>
      <c r="D75" s="235">
        <v>1003</v>
      </c>
      <c r="E75" s="236" t="s">
        <v>241</v>
      </c>
      <c r="F75" s="236" t="s">
        <v>1715</v>
      </c>
      <c r="G75" s="237" t="s">
        <v>32</v>
      </c>
      <c r="H75" s="235">
        <v>1981</v>
      </c>
      <c r="I75" s="236" t="s">
        <v>253</v>
      </c>
      <c r="J75" s="236" t="s">
        <v>3623</v>
      </c>
      <c r="K75" s="235">
        <v>30</v>
      </c>
      <c r="L75" s="235">
        <v>12</v>
      </c>
      <c r="M75" s="235">
        <v>30</v>
      </c>
      <c r="N75" s="238">
        <v>0.35789351851851853</v>
      </c>
      <c r="O75" s="235">
        <v>0</v>
      </c>
      <c r="P75" s="239">
        <v>0.40138888888888885</v>
      </c>
      <c r="Q75" s="239">
        <v>0.58263888888888882</v>
      </c>
      <c r="R75" s="239">
        <v>0.48472222222222222</v>
      </c>
      <c r="S75" s="239">
        <v>0.3263888888888889</v>
      </c>
      <c r="T75" s="239">
        <v>0.4236111111111111</v>
      </c>
      <c r="U75" s="239">
        <v>0.28125</v>
      </c>
      <c r="V75" s="239">
        <v>0.35416666666666669</v>
      </c>
      <c r="W75" s="239">
        <v>0.45</v>
      </c>
      <c r="X75" s="239">
        <v>0.51666666666666672</v>
      </c>
      <c r="Y75" s="239">
        <v>0.3840277777777778</v>
      </c>
      <c r="Z75" s="239">
        <v>0.55277777777777781</v>
      </c>
      <c r="AA75" s="239">
        <v>0.30486111111111108</v>
      </c>
      <c r="AB75" s="238">
        <v>0.59361111111111109</v>
      </c>
      <c r="AC75" s="238">
        <v>0.32277777777777777</v>
      </c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8">
        <v>0.62872685185185184</v>
      </c>
      <c r="AQ75" s="238">
        <v>3.5115740740740746E-2</v>
      </c>
      <c r="AR75" s="236"/>
      <c r="AT75" s="226">
        <f>VLOOKUP(AU75,id!$A:$C,3,0)</f>
        <v>141</v>
      </c>
      <c r="AU75" s="226" t="str">
        <f t="shared" si="14"/>
        <v>SiochRadosław1981</v>
      </c>
      <c r="AV75" s="226" t="str">
        <f t="shared" si="15"/>
        <v>Sioch</v>
      </c>
      <c r="AW75" s="226" t="str">
        <f t="shared" si="16"/>
        <v>Radosław</v>
      </c>
      <c r="AX75" s="226" t="str">
        <f t="shared" si="17"/>
        <v>PZU Sport Team</v>
      </c>
      <c r="AY75" s="226">
        <f t="shared" si="18"/>
        <v>1981</v>
      </c>
      <c r="AZ75" s="226">
        <f t="shared" si="19"/>
        <v>28.193149915022595</v>
      </c>
      <c r="BB75" s="226">
        <f t="shared" si="10"/>
        <v>1.3010477976844963</v>
      </c>
      <c r="BC75" s="226">
        <f t="shared" si="11"/>
        <v>1</v>
      </c>
      <c r="BD75" s="226">
        <f t="shared" si="12"/>
        <v>0.88235294117647056</v>
      </c>
      <c r="BE75" s="226">
        <f t="shared" si="13"/>
        <v>1</v>
      </c>
    </row>
    <row r="76" spans="1:57">
      <c r="A76" s="230">
        <v>79</v>
      </c>
      <c r="B76" s="230">
        <v>74</v>
      </c>
      <c r="C76" s="230"/>
      <c r="D76" s="230">
        <v>1086</v>
      </c>
      <c r="E76" s="231" t="s">
        <v>92</v>
      </c>
      <c r="F76" s="231" t="s">
        <v>3716</v>
      </c>
      <c r="G76" s="232" t="s">
        <v>32</v>
      </c>
      <c r="H76" s="230">
        <v>1973</v>
      </c>
      <c r="I76" s="231" t="s">
        <v>3717</v>
      </c>
      <c r="J76" s="231"/>
      <c r="K76" s="230">
        <v>30</v>
      </c>
      <c r="L76" s="230">
        <v>12</v>
      </c>
      <c r="M76" s="230">
        <v>30</v>
      </c>
      <c r="N76" s="233">
        <v>0.36755787037037035</v>
      </c>
      <c r="O76" s="230">
        <v>0</v>
      </c>
      <c r="P76" s="234">
        <v>0.39374999999999999</v>
      </c>
      <c r="Q76" s="234">
        <v>0.62708333333333333</v>
      </c>
      <c r="R76" s="234">
        <v>0.48541666666666666</v>
      </c>
      <c r="S76" s="234">
        <v>0.33194444444444443</v>
      </c>
      <c r="T76" s="234">
        <v>0.51111111111111118</v>
      </c>
      <c r="U76" s="234">
        <v>0.28402777777777777</v>
      </c>
      <c r="V76" s="234">
        <v>0.35833333333333334</v>
      </c>
      <c r="W76" s="234">
        <v>0.45763888888888887</v>
      </c>
      <c r="X76" s="234">
        <v>0.54861111111111105</v>
      </c>
      <c r="Y76" s="234">
        <v>0.42083333333333334</v>
      </c>
      <c r="Z76" s="234">
        <v>0.58958333333333335</v>
      </c>
      <c r="AA76" s="234">
        <v>0.30763888888888891</v>
      </c>
      <c r="AB76" s="233">
        <v>0.63839120370370372</v>
      </c>
      <c r="AC76" s="233">
        <v>0.36755787037037035</v>
      </c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3">
        <v>0.63839120370370372</v>
      </c>
      <c r="AQ76" s="233">
        <v>0</v>
      </c>
      <c r="AR76" s="231"/>
      <c r="AT76" s="226">
        <f>VLOOKUP(AU76,id!$A:$C,3,0)</f>
        <v>213</v>
      </c>
      <c r="AU76" s="226" t="str">
        <f t="shared" si="14"/>
        <v>MatuszewskiSławomir1973</v>
      </c>
      <c r="AV76" s="226" t="str">
        <f t="shared" si="15"/>
        <v>Matuszewski</v>
      </c>
      <c r="AW76" s="226" t="str">
        <f t="shared" si="16"/>
        <v>Sławomir</v>
      </c>
      <c r="AX76" s="226">
        <f t="shared" si="17"/>
        <v>0</v>
      </c>
      <c r="AY76" s="226">
        <f t="shared" si="18"/>
        <v>1973</v>
      </c>
      <c r="AZ76" s="226">
        <f t="shared" si="19"/>
        <v>27.451855706531749</v>
      </c>
      <c r="BB76" s="226">
        <f t="shared" si="10"/>
        <v>0.97370658437509849</v>
      </c>
      <c r="BC76" s="226">
        <f t="shared" si="11"/>
        <v>1</v>
      </c>
      <c r="BD76" s="226">
        <f t="shared" si="12"/>
        <v>1</v>
      </c>
      <c r="BE76" s="226">
        <f t="shared" si="13"/>
        <v>1</v>
      </c>
    </row>
    <row r="77" spans="1:57">
      <c r="A77" s="235">
        <v>80</v>
      </c>
      <c r="B77" s="235">
        <v>75</v>
      </c>
      <c r="C77" s="235"/>
      <c r="D77" s="235">
        <v>1073</v>
      </c>
      <c r="E77" s="236" t="s">
        <v>269</v>
      </c>
      <c r="F77" s="236" t="s">
        <v>1217</v>
      </c>
      <c r="G77" s="237" t="s">
        <v>32</v>
      </c>
      <c r="H77" s="235">
        <v>1977</v>
      </c>
      <c r="I77" s="236" t="s">
        <v>3681</v>
      </c>
      <c r="J77" s="236"/>
      <c r="K77" s="235">
        <v>30</v>
      </c>
      <c r="L77" s="235">
        <v>12</v>
      </c>
      <c r="M77" s="235">
        <v>30</v>
      </c>
      <c r="N77" s="238">
        <v>0.46871527777777783</v>
      </c>
      <c r="O77" s="235">
        <v>0</v>
      </c>
      <c r="P77" s="239">
        <v>0.40625</v>
      </c>
      <c r="Q77" s="239">
        <v>0.73055555555555562</v>
      </c>
      <c r="R77" s="239">
        <v>0.55833333333333335</v>
      </c>
      <c r="S77" s="239">
        <v>0.3354166666666667</v>
      </c>
      <c r="T77" s="239">
        <v>0.59513888888888888</v>
      </c>
      <c r="U77" s="239">
        <v>0.28750000000000003</v>
      </c>
      <c r="V77" s="239">
        <v>0.38055555555555554</v>
      </c>
      <c r="W77" s="239">
        <v>0.52083333333333337</v>
      </c>
      <c r="X77" s="239">
        <v>0.65486111111111112</v>
      </c>
      <c r="Y77" s="239">
        <v>0.47847222222222219</v>
      </c>
      <c r="Z77" s="239">
        <v>0.70347222222222217</v>
      </c>
      <c r="AA77" s="239">
        <v>0.30972222222222223</v>
      </c>
      <c r="AB77" s="238">
        <v>0.73954861111111114</v>
      </c>
      <c r="AC77" s="238">
        <v>0.46871527777777783</v>
      </c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8">
        <v>0.73954861111111114</v>
      </c>
      <c r="AQ77" s="238">
        <v>0.73954861111111114</v>
      </c>
      <c r="AR77" s="236"/>
      <c r="AT77" s="226">
        <f>VLOOKUP(AU77,id!$A:$C,3,0)</f>
        <v>214</v>
      </c>
      <c r="AU77" s="226" t="str">
        <f t="shared" si="14"/>
        <v>KowalZbigniew1977</v>
      </c>
      <c r="AV77" s="226" t="str">
        <f t="shared" si="15"/>
        <v>Kowal</v>
      </c>
      <c r="AW77" s="226" t="str">
        <f t="shared" si="16"/>
        <v>Zbigniew</v>
      </c>
      <c r="AX77" s="226">
        <f t="shared" si="17"/>
        <v>0</v>
      </c>
      <c r="AY77" s="226">
        <f t="shared" si="18"/>
        <v>1977</v>
      </c>
      <c r="AZ77" s="226">
        <f t="shared" si="19"/>
        <v>21.527238602176176</v>
      </c>
      <c r="BB77" s="226">
        <f t="shared" si="10"/>
        <v>0.78418154431192422</v>
      </c>
      <c r="BC77" s="226">
        <f t="shared" si="11"/>
        <v>1</v>
      </c>
      <c r="BD77" s="226">
        <f t="shared" si="12"/>
        <v>1</v>
      </c>
      <c r="BE77" s="226">
        <f t="shared" si="13"/>
        <v>1</v>
      </c>
    </row>
    <row r="78" spans="1:57">
      <c r="A78" s="230">
        <v>81</v>
      </c>
      <c r="B78" s="230">
        <v>76</v>
      </c>
      <c r="C78" s="230"/>
      <c r="D78" s="230">
        <v>1030</v>
      </c>
      <c r="E78" s="231" t="s">
        <v>15</v>
      </c>
      <c r="F78" s="231" t="s">
        <v>3718</v>
      </c>
      <c r="G78" s="232" t="s">
        <v>32</v>
      </c>
      <c r="H78" s="230">
        <v>1984</v>
      </c>
      <c r="I78" s="231" t="s">
        <v>3681</v>
      </c>
      <c r="J78" s="231"/>
      <c r="K78" s="230">
        <v>30</v>
      </c>
      <c r="L78" s="230">
        <v>12</v>
      </c>
      <c r="M78" s="230">
        <v>30</v>
      </c>
      <c r="N78" s="233">
        <v>0.46881944444444446</v>
      </c>
      <c r="O78" s="230">
        <v>0</v>
      </c>
      <c r="P78" s="234">
        <v>0.40625</v>
      </c>
      <c r="Q78" s="234">
        <v>0.73055555555555562</v>
      </c>
      <c r="R78" s="234">
        <v>0.55902777777777779</v>
      </c>
      <c r="S78" s="234">
        <v>0.3354166666666667</v>
      </c>
      <c r="T78" s="234">
        <v>0.59583333333333333</v>
      </c>
      <c r="U78" s="234">
        <v>0.28750000000000003</v>
      </c>
      <c r="V78" s="234">
        <v>0.38055555555555554</v>
      </c>
      <c r="W78" s="234">
        <v>0.52083333333333337</v>
      </c>
      <c r="X78" s="234">
        <v>0.65486111111111112</v>
      </c>
      <c r="Y78" s="234">
        <v>0.47847222222222219</v>
      </c>
      <c r="Z78" s="234">
        <v>0.70347222222222217</v>
      </c>
      <c r="AA78" s="234">
        <v>0.30972222222222223</v>
      </c>
      <c r="AB78" s="233">
        <v>0.73965277777777771</v>
      </c>
      <c r="AC78" s="233">
        <v>0.46881944444444446</v>
      </c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3">
        <v>0.73965277777777771</v>
      </c>
      <c r="AQ78" s="233">
        <v>0.73965277777777771</v>
      </c>
      <c r="AR78" s="231"/>
      <c r="AT78" s="226">
        <f>VLOOKUP(AU78,id!$A:$C,3,0)</f>
        <v>215</v>
      </c>
      <c r="AU78" s="226" t="str">
        <f t="shared" si="14"/>
        <v>GrzebieniakPiotr1984</v>
      </c>
      <c r="AV78" s="226" t="str">
        <f t="shared" si="15"/>
        <v>Grzebieniak</v>
      </c>
      <c r="AW78" s="226" t="str">
        <f t="shared" si="16"/>
        <v>Piotr</v>
      </c>
      <c r="AX78" s="226">
        <f t="shared" si="17"/>
        <v>0</v>
      </c>
      <c r="AY78" s="226">
        <f t="shared" si="18"/>
        <v>1984</v>
      </c>
      <c r="AZ78" s="226">
        <f t="shared" si="19"/>
        <v>21.522455479986387</v>
      </c>
      <c r="BB78" s="226">
        <f t="shared" si="10"/>
        <v>0.99977781069471194</v>
      </c>
      <c r="BC78" s="226">
        <f t="shared" si="11"/>
        <v>1</v>
      </c>
      <c r="BD78" s="226">
        <f t="shared" si="12"/>
        <v>1</v>
      </c>
      <c r="BE78" s="226">
        <f t="shared" si="13"/>
        <v>1</v>
      </c>
    </row>
    <row r="79" spans="1:57">
      <c r="A79" s="230">
        <v>83</v>
      </c>
      <c r="B79" s="230">
        <v>77</v>
      </c>
      <c r="C79" s="230"/>
      <c r="D79" s="230">
        <v>1082</v>
      </c>
      <c r="E79" s="231" t="s">
        <v>34</v>
      </c>
      <c r="F79" s="231" t="s">
        <v>345</v>
      </c>
      <c r="G79" s="232" t="s">
        <v>32</v>
      </c>
      <c r="H79" s="230">
        <v>1971</v>
      </c>
      <c r="I79" s="231" t="s">
        <v>246</v>
      </c>
      <c r="J79" s="231"/>
      <c r="K79" s="230">
        <v>30</v>
      </c>
      <c r="L79" s="230">
        <v>12</v>
      </c>
      <c r="M79" s="230">
        <v>30</v>
      </c>
      <c r="N79" s="233">
        <v>0.56012731481481481</v>
      </c>
      <c r="O79" s="230">
        <v>0</v>
      </c>
      <c r="P79" s="234"/>
      <c r="Q79" s="234">
        <v>0.28819444444444448</v>
      </c>
      <c r="R79" s="234"/>
      <c r="S79" s="234"/>
      <c r="T79" s="234">
        <v>0.375</v>
      </c>
      <c r="U79" s="234">
        <v>0.58819444444444446</v>
      </c>
      <c r="V79" s="234">
        <v>0.53541666666666665</v>
      </c>
      <c r="W79" s="234">
        <v>0.40277777777777773</v>
      </c>
      <c r="X79" s="234">
        <v>0.35138888888888892</v>
      </c>
      <c r="Y79" s="234"/>
      <c r="Z79" s="234">
        <v>0.32083333333333336</v>
      </c>
      <c r="AA79" s="234"/>
      <c r="AB79" s="233">
        <v>0.60305555555555557</v>
      </c>
      <c r="AC79" s="233">
        <v>0.33222222222222225</v>
      </c>
      <c r="AD79" s="234">
        <v>0.7729166666666667</v>
      </c>
      <c r="AE79" s="234"/>
      <c r="AF79" s="234"/>
      <c r="AG79" s="234">
        <v>0.8027777777777777</v>
      </c>
      <c r="AH79" s="234">
        <v>0.72222222222222221</v>
      </c>
      <c r="AI79" s="234"/>
      <c r="AJ79" s="234"/>
      <c r="AK79" s="234">
        <v>0.6381944444444444</v>
      </c>
      <c r="AL79" s="234"/>
      <c r="AM79" s="234">
        <v>0.68472222222222223</v>
      </c>
      <c r="AN79" s="234"/>
      <c r="AO79" s="234"/>
      <c r="AP79" s="233">
        <v>0.83096064814814818</v>
      </c>
      <c r="AQ79" s="233">
        <v>0.22790509259259259</v>
      </c>
      <c r="AR79" s="231"/>
      <c r="AT79" s="226">
        <f>VLOOKUP(AU79,id!$A:$C,3,0)</f>
        <v>216</v>
      </c>
      <c r="AU79" s="226" t="str">
        <f t="shared" si="14"/>
        <v>WodzińskiMarek1971</v>
      </c>
      <c r="AV79" s="226" t="str">
        <f t="shared" si="15"/>
        <v>Wodziński</v>
      </c>
      <c r="AW79" s="226" t="str">
        <f t="shared" si="16"/>
        <v>Marek</v>
      </c>
      <c r="AX79" s="226">
        <f t="shared" si="17"/>
        <v>0</v>
      </c>
      <c r="AY79" s="226">
        <f t="shared" si="18"/>
        <v>1971</v>
      </c>
      <c r="AZ79" s="226">
        <f t="shared" si="19"/>
        <v>18.014021731012061</v>
      </c>
      <c r="BB79" s="226">
        <f t="shared" si="10"/>
        <v>0.83698729207562772</v>
      </c>
      <c r="BC79" s="226">
        <f t="shared" si="11"/>
        <v>1</v>
      </c>
      <c r="BD79" s="226">
        <f t="shared" si="12"/>
        <v>1</v>
      </c>
      <c r="BE79" s="226">
        <f t="shared" si="13"/>
        <v>1</v>
      </c>
    </row>
    <row r="80" spans="1:57">
      <c r="A80" s="235">
        <v>84</v>
      </c>
      <c r="B80" s="235">
        <v>78</v>
      </c>
      <c r="C80" s="235"/>
      <c r="D80" s="235">
        <v>1021</v>
      </c>
      <c r="E80" s="236" t="s">
        <v>26</v>
      </c>
      <c r="F80" s="236" t="s">
        <v>1054</v>
      </c>
      <c r="G80" s="237" t="s">
        <v>32</v>
      </c>
      <c r="H80" s="235">
        <v>1967</v>
      </c>
      <c r="I80" s="236" t="s">
        <v>3719</v>
      </c>
      <c r="J80" s="236" t="s">
        <v>1055</v>
      </c>
      <c r="K80" s="235">
        <v>27</v>
      </c>
      <c r="L80" s="235">
        <v>10</v>
      </c>
      <c r="M80" s="235">
        <v>27</v>
      </c>
      <c r="N80" s="238">
        <v>0.54644675925925923</v>
      </c>
      <c r="O80" s="235">
        <v>0</v>
      </c>
      <c r="P80" s="239"/>
      <c r="Q80" s="239">
        <v>0.64930555555555558</v>
      </c>
      <c r="R80" s="239"/>
      <c r="S80" s="239">
        <v>0.38541666666666669</v>
      </c>
      <c r="T80" s="239">
        <v>0.59375</v>
      </c>
      <c r="U80" s="239">
        <v>0.29097222222222224</v>
      </c>
      <c r="V80" s="239">
        <v>0.4368055555555555</v>
      </c>
      <c r="W80" s="239"/>
      <c r="X80" s="239"/>
      <c r="Y80" s="239">
        <v>0.54652777777777783</v>
      </c>
      <c r="Z80" s="239"/>
      <c r="AA80" s="239">
        <v>0.32847222222222222</v>
      </c>
      <c r="AB80" s="238">
        <v>0.66199074074074071</v>
      </c>
      <c r="AC80" s="238">
        <v>0.3911574074074074</v>
      </c>
      <c r="AD80" s="239"/>
      <c r="AE80" s="239"/>
      <c r="AF80" s="239"/>
      <c r="AG80" s="239">
        <v>0.75763888888888886</v>
      </c>
      <c r="AH80" s="239"/>
      <c r="AI80" s="239"/>
      <c r="AJ80" s="239"/>
      <c r="AK80" s="239">
        <v>0.79652777777777783</v>
      </c>
      <c r="AL80" s="239"/>
      <c r="AM80" s="239"/>
      <c r="AN80" s="239"/>
      <c r="AO80" s="239">
        <v>0.72291666666666676</v>
      </c>
      <c r="AP80" s="238">
        <v>0.8172800925925926</v>
      </c>
      <c r="AQ80" s="238">
        <v>0.15528935185185186</v>
      </c>
      <c r="AR80" s="236"/>
      <c r="AT80" s="226">
        <f>VLOOKUP(AU80,id!$A:$C,3,0)</f>
        <v>217</v>
      </c>
      <c r="AU80" s="226" t="str">
        <f t="shared" si="14"/>
        <v>CzubalskiAndrzej1967</v>
      </c>
      <c r="AV80" s="226" t="str">
        <f t="shared" si="15"/>
        <v>Czubalski</v>
      </c>
      <c r="AW80" s="226" t="str">
        <f t="shared" si="16"/>
        <v>Andrzej</v>
      </c>
      <c r="AX80" s="226" t="str">
        <f t="shared" si="17"/>
        <v>CST</v>
      </c>
      <c r="AY80" s="226">
        <f t="shared" si="18"/>
        <v>1967</v>
      </c>
      <c r="AZ80" s="226">
        <f t="shared" si="19"/>
        <v>16.212619557910855</v>
      </c>
      <c r="BB80" s="226">
        <f t="shared" si="10"/>
        <v>1.0250354775167856</v>
      </c>
      <c r="BC80" s="226">
        <f t="shared" si="11"/>
        <v>0.83333333333333337</v>
      </c>
      <c r="BD80" s="226">
        <f t="shared" si="12"/>
        <v>0.9</v>
      </c>
      <c r="BE80" s="226">
        <f t="shared" si="13"/>
        <v>0.96419250400262724</v>
      </c>
    </row>
    <row r="81" spans="1:57" s="240" customFormat="1">
      <c r="A81" s="230">
        <v>85</v>
      </c>
      <c r="B81" s="230">
        <v>79</v>
      </c>
      <c r="C81" s="230"/>
      <c r="D81" s="230">
        <v>1005</v>
      </c>
      <c r="E81" s="231" t="s">
        <v>322</v>
      </c>
      <c r="F81" s="231" t="s">
        <v>3720</v>
      </c>
      <c r="G81" s="232" t="s">
        <v>32</v>
      </c>
      <c r="H81" s="230">
        <v>1988</v>
      </c>
      <c r="I81" s="231" t="s">
        <v>307</v>
      </c>
      <c r="J81" s="231"/>
      <c r="K81" s="230">
        <v>26</v>
      </c>
      <c r="L81" s="230">
        <v>9</v>
      </c>
      <c r="M81" s="230">
        <v>26</v>
      </c>
      <c r="N81" s="233">
        <v>0.31829861111111107</v>
      </c>
      <c r="O81" s="230">
        <v>0</v>
      </c>
      <c r="P81" s="234"/>
      <c r="Q81" s="234">
        <v>0.57708333333333328</v>
      </c>
      <c r="R81" s="234"/>
      <c r="S81" s="234"/>
      <c r="T81" s="234">
        <v>0.46249999999999997</v>
      </c>
      <c r="U81" s="234">
        <v>0.28750000000000003</v>
      </c>
      <c r="V81" s="234">
        <v>0.35069444444444442</v>
      </c>
      <c r="W81" s="234">
        <v>0.44027777777777777</v>
      </c>
      <c r="X81" s="234">
        <v>0.5</v>
      </c>
      <c r="Y81" s="234">
        <v>0.39513888888888887</v>
      </c>
      <c r="Z81" s="234">
        <v>0.54166666666666663</v>
      </c>
      <c r="AA81" s="234">
        <v>0.31319444444444444</v>
      </c>
      <c r="AB81" s="233">
        <v>0.58913194444444439</v>
      </c>
      <c r="AC81" s="233">
        <v>0.31829861111111107</v>
      </c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3">
        <v>0.58913194444444439</v>
      </c>
      <c r="AQ81" s="233">
        <v>0</v>
      </c>
      <c r="AR81" s="231"/>
      <c r="AT81" s="226">
        <f>VLOOKUP(AU81,id!$A:$C,3,0)</f>
        <v>218</v>
      </c>
      <c r="AU81" s="226" t="str">
        <f t="shared" si="14"/>
        <v>RoszakAdrian1988</v>
      </c>
      <c r="AV81" s="226" t="str">
        <f t="shared" si="15"/>
        <v>Roszak</v>
      </c>
      <c r="AW81" s="226" t="str">
        <f t="shared" si="16"/>
        <v>Adrian</v>
      </c>
      <c r="AX81" s="226">
        <f t="shared" si="17"/>
        <v>0</v>
      </c>
      <c r="AY81" s="226">
        <f t="shared" si="18"/>
        <v>1988</v>
      </c>
      <c r="AZ81" s="226">
        <f t="shared" si="19"/>
        <v>15.612152166877118</v>
      </c>
      <c r="BA81" s="226"/>
      <c r="BB81" s="226">
        <f t="shared" si="10"/>
        <v>1.716773935493255</v>
      </c>
      <c r="BC81" s="226">
        <f t="shared" si="11"/>
        <v>0.9</v>
      </c>
      <c r="BD81" s="226">
        <f t="shared" si="12"/>
        <v>0.96296296296296291</v>
      </c>
      <c r="BE81" s="226">
        <f t="shared" si="13"/>
        <v>0.9791483623609768</v>
      </c>
    </row>
    <row r="82" spans="1:57">
      <c r="A82" s="235">
        <v>86</v>
      </c>
      <c r="B82" s="235">
        <v>80</v>
      </c>
      <c r="C82" s="235"/>
      <c r="D82" s="235">
        <v>1085</v>
      </c>
      <c r="E82" s="236" t="s">
        <v>26</v>
      </c>
      <c r="F82" s="236" t="s">
        <v>138</v>
      </c>
      <c r="G82" s="237" t="s">
        <v>32</v>
      </c>
      <c r="H82" s="235">
        <v>1951</v>
      </c>
      <c r="I82" s="236" t="s">
        <v>3554</v>
      </c>
      <c r="J82" s="236"/>
      <c r="K82" s="235">
        <v>26</v>
      </c>
      <c r="L82" s="235">
        <v>9</v>
      </c>
      <c r="M82" s="235">
        <v>26</v>
      </c>
      <c r="N82" s="238">
        <v>0.48143518518518519</v>
      </c>
      <c r="O82" s="235">
        <v>0</v>
      </c>
      <c r="P82" s="239"/>
      <c r="Q82" s="239">
        <v>0.73611111111111116</v>
      </c>
      <c r="R82" s="239"/>
      <c r="S82" s="239"/>
      <c r="T82" s="239">
        <v>0.5756944444444444</v>
      </c>
      <c r="U82" s="239">
        <v>0.29791666666666666</v>
      </c>
      <c r="V82" s="239">
        <v>0.39374999999999999</v>
      </c>
      <c r="W82" s="239">
        <v>0.52916666666666667</v>
      </c>
      <c r="X82" s="239">
        <v>0.62708333333333333</v>
      </c>
      <c r="Y82" s="239">
        <v>0.47569444444444442</v>
      </c>
      <c r="Z82" s="239">
        <v>0.68125000000000002</v>
      </c>
      <c r="AA82" s="239">
        <v>0.33819444444444446</v>
      </c>
      <c r="AB82" s="238">
        <v>0.75226851851851861</v>
      </c>
      <c r="AC82" s="238">
        <f>AB82-"06:30:00"</f>
        <v>0.4814351851851853</v>
      </c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8">
        <v>0.75226851851851861</v>
      </c>
      <c r="AQ82" s="238">
        <v>0</v>
      </c>
      <c r="AR82" s="236"/>
      <c r="AT82" s="226">
        <f>VLOOKUP(AU82,id!$A:$C,3,0)</f>
        <v>219</v>
      </c>
      <c r="AU82" s="226" t="str">
        <f t="shared" si="14"/>
        <v>PiwakowskiAndrzej1951</v>
      </c>
      <c r="AV82" s="226" t="str">
        <f t="shared" si="15"/>
        <v>Piwakowski</v>
      </c>
      <c r="AW82" s="226" t="str">
        <f t="shared" si="16"/>
        <v>Andrzej</v>
      </c>
      <c r="AX82" s="226">
        <f t="shared" si="17"/>
        <v>0</v>
      </c>
      <c r="AY82" s="226">
        <f t="shared" si="18"/>
        <v>1951</v>
      </c>
      <c r="AZ82" s="226">
        <f t="shared" si="19"/>
        <v>10.321901065998835</v>
      </c>
      <c r="BB82" s="226">
        <f t="shared" si="10"/>
        <v>0.66114530243292613</v>
      </c>
      <c r="BC82" s="226">
        <f t="shared" si="11"/>
        <v>1</v>
      </c>
      <c r="BD82" s="226">
        <f t="shared" si="12"/>
        <v>1</v>
      </c>
      <c r="BE82" s="226">
        <f t="shared" si="13"/>
        <v>1</v>
      </c>
    </row>
    <row r="83" spans="1:57">
      <c r="A83" s="230">
        <v>87</v>
      </c>
      <c r="B83" s="230">
        <v>81</v>
      </c>
      <c r="C83" s="230"/>
      <c r="D83" s="230">
        <v>1062</v>
      </c>
      <c r="E83" s="231" t="s">
        <v>218</v>
      </c>
      <c r="F83" s="231" t="s">
        <v>401</v>
      </c>
      <c r="G83" s="232" t="s">
        <v>32</v>
      </c>
      <c r="H83" s="230">
        <v>1974</v>
      </c>
      <c r="I83" s="231" t="s">
        <v>3554</v>
      </c>
      <c r="J83" s="231"/>
      <c r="K83" s="230">
        <v>23</v>
      </c>
      <c r="L83" s="230">
        <v>10</v>
      </c>
      <c r="M83" s="230">
        <v>23</v>
      </c>
      <c r="N83" s="233">
        <v>0.49527777777777776</v>
      </c>
      <c r="O83" s="230">
        <v>0</v>
      </c>
      <c r="P83" s="234">
        <v>0.66666666666666663</v>
      </c>
      <c r="Q83" s="234">
        <v>0.30208333333333331</v>
      </c>
      <c r="R83" s="234">
        <v>0.45694444444444443</v>
      </c>
      <c r="S83" s="234">
        <v>0.70208333333333339</v>
      </c>
      <c r="T83" s="234">
        <v>0.42430555555555555</v>
      </c>
      <c r="U83" s="234">
        <v>0.75555555555555554</v>
      </c>
      <c r="V83" s="234"/>
      <c r="W83" s="234">
        <v>0.48749999999999999</v>
      </c>
      <c r="X83" s="234">
        <v>0.40486111111111112</v>
      </c>
      <c r="Y83" s="234">
        <v>0.62083333333333335</v>
      </c>
      <c r="Z83" s="234">
        <v>0.375</v>
      </c>
      <c r="AA83" s="234"/>
      <c r="AB83" s="233">
        <v>0.76611111111111108</v>
      </c>
      <c r="AC83" s="233">
        <f>AB83-"06:30:00"</f>
        <v>0.49527777777777776</v>
      </c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3">
        <v>0.76611111111111108</v>
      </c>
      <c r="AQ83" s="233">
        <v>0</v>
      </c>
      <c r="AR83" s="231"/>
      <c r="AT83" s="226">
        <f>VLOOKUP(AU83,id!$A:$C,3,0)</f>
        <v>220</v>
      </c>
      <c r="AU83" s="226" t="str">
        <f t="shared" si="14"/>
        <v>FlisikowskiZdzisław1974</v>
      </c>
      <c r="AV83" s="226" t="str">
        <f t="shared" si="15"/>
        <v>Flisikowski</v>
      </c>
      <c r="AW83" s="226" t="str">
        <f t="shared" si="16"/>
        <v>Zdzisław</v>
      </c>
      <c r="AX83" s="226">
        <f t="shared" si="17"/>
        <v>0</v>
      </c>
      <c r="AY83" s="226">
        <f t="shared" si="18"/>
        <v>1974</v>
      </c>
      <c r="AZ83" s="226">
        <f t="shared" si="19"/>
        <v>9.1309124814605074</v>
      </c>
      <c r="BB83" s="226">
        <f t="shared" si="10"/>
        <v>0.97205085062628538</v>
      </c>
      <c r="BC83" s="226">
        <f t="shared" si="11"/>
        <v>1.1111111111111112</v>
      </c>
      <c r="BD83" s="226">
        <f t="shared" si="12"/>
        <v>0.88461538461538458</v>
      </c>
      <c r="BE83" s="226">
        <f t="shared" si="13"/>
        <v>1.0212956876001351</v>
      </c>
    </row>
    <row r="84" spans="1:57">
      <c r="A84" s="235">
        <v>88</v>
      </c>
      <c r="B84" s="235">
        <v>82</v>
      </c>
      <c r="C84" s="235"/>
      <c r="D84" s="235">
        <v>1022</v>
      </c>
      <c r="E84" s="236" t="s">
        <v>45</v>
      </c>
      <c r="F84" s="236" t="s">
        <v>1054</v>
      </c>
      <c r="G84" s="237" t="s">
        <v>32</v>
      </c>
      <c r="H84" s="235">
        <v>2000</v>
      </c>
      <c r="I84" s="236" t="s">
        <v>3721</v>
      </c>
      <c r="J84" s="236" t="s">
        <v>1055</v>
      </c>
      <c r="K84" s="235">
        <v>18</v>
      </c>
      <c r="L84" s="235">
        <v>7</v>
      </c>
      <c r="M84" s="235">
        <v>18</v>
      </c>
      <c r="N84" s="238">
        <v>0.440462962962963</v>
      </c>
      <c r="O84" s="235">
        <v>0</v>
      </c>
      <c r="P84" s="239"/>
      <c r="Q84" s="239">
        <v>0.64930555555555558</v>
      </c>
      <c r="R84" s="239"/>
      <c r="S84" s="239">
        <v>0.38541666666666669</v>
      </c>
      <c r="T84" s="239">
        <v>0.59375</v>
      </c>
      <c r="U84" s="239">
        <v>0.2902777777777778</v>
      </c>
      <c r="V84" s="239">
        <v>0.43611111111111112</v>
      </c>
      <c r="W84" s="239"/>
      <c r="X84" s="239"/>
      <c r="Y84" s="239">
        <v>0.54652777777777783</v>
      </c>
      <c r="Z84" s="239"/>
      <c r="AA84" s="239">
        <v>0.32777777777777778</v>
      </c>
      <c r="AB84" s="238">
        <v>0.66237268518518522</v>
      </c>
      <c r="AC84" s="238">
        <v>0.3915393518518519</v>
      </c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8">
        <v>0.71129629629629632</v>
      </c>
      <c r="AQ84" s="238">
        <v>4.8923611111111105E-2</v>
      </c>
      <c r="AR84" s="236"/>
      <c r="AT84" s="226">
        <f>VLOOKUP(AU84,id!$A:$C,3,0)</f>
        <v>221</v>
      </c>
      <c r="AU84" s="226" t="str">
        <f t="shared" si="14"/>
        <v>CzubalskiRafał2000</v>
      </c>
      <c r="AV84" s="226" t="str">
        <f t="shared" si="15"/>
        <v>Czubalski</v>
      </c>
      <c r="AW84" s="226" t="str">
        <f t="shared" si="16"/>
        <v>Rafał</v>
      </c>
      <c r="AX84" s="226" t="str">
        <f t="shared" si="17"/>
        <v>CST</v>
      </c>
      <c r="AY84" s="226">
        <f t="shared" si="18"/>
        <v>2000</v>
      </c>
      <c r="AZ84" s="226">
        <f t="shared" si="19"/>
        <v>7.145931507229963</v>
      </c>
      <c r="BB84" s="226">
        <f t="shared" si="10"/>
        <v>1.1244481816270757</v>
      </c>
      <c r="BC84" s="226">
        <f t="shared" si="11"/>
        <v>0.7</v>
      </c>
      <c r="BD84" s="226">
        <f t="shared" si="12"/>
        <v>0.78260869565217395</v>
      </c>
      <c r="BE84" s="226">
        <f t="shared" si="13"/>
        <v>0.93114991509483769</v>
      </c>
    </row>
    <row r="85" spans="1:57" ht="15" thickBot="1">
      <c r="A85" s="241" t="s">
        <v>3722</v>
      </c>
      <c r="B85" s="242"/>
      <c r="C85" s="242"/>
      <c r="D85" s="243"/>
      <c r="E85" s="240"/>
      <c r="F85" s="240"/>
      <c r="G85" s="244"/>
      <c r="H85" s="245"/>
      <c r="I85" s="240"/>
      <c r="J85" s="24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0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41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25"/>
  <sheetViews>
    <sheetView workbookViewId="0">
      <selection sqref="A1:H1"/>
    </sheetView>
  </sheetViews>
  <sheetFormatPr defaultRowHeight="14.4"/>
  <cols>
    <col min="1" max="1" width="11.5546875" style="226" customWidth="1"/>
    <col min="2" max="2" width="11.109375" style="226" customWidth="1"/>
    <col min="3" max="3" width="11.44140625" style="226" customWidth="1"/>
    <col min="4" max="4" width="8.88671875" style="247"/>
    <col min="5" max="5" width="14.5546875" style="226" bestFit="1" customWidth="1"/>
    <col min="6" max="6" width="20.44140625" style="226" bestFit="1" customWidth="1"/>
    <col min="7" max="7" width="9" style="226" customWidth="1"/>
    <col min="8" max="8" width="19.6640625" style="226" bestFit="1" customWidth="1"/>
    <col min="9" max="9" width="30.44140625" style="226" bestFit="1" customWidth="1"/>
    <col min="10" max="16384" width="8.88671875" style="226"/>
  </cols>
  <sheetData>
    <row r="1" spans="1:44" ht="46.8" thickBot="1">
      <c r="A1" s="645" t="s">
        <v>3654</v>
      </c>
      <c r="B1" s="646"/>
      <c r="C1" s="646"/>
      <c r="D1" s="646"/>
      <c r="E1" s="646"/>
      <c r="F1" s="646"/>
      <c r="G1" s="646"/>
      <c r="H1" s="646"/>
      <c r="I1" s="647" t="s">
        <v>3723</v>
      </c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8"/>
    </row>
    <row r="2" spans="1:44">
      <c r="A2" s="248" t="s">
        <v>3656</v>
      </c>
      <c r="B2" s="249" t="s">
        <v>3724</v>
      </c>
      <c r="C2" s="249" t="s">
        <v>3658</v>
      </c>
      <c r="D2" s="250" t="s">
        <v>3659</v>
      </c>
      <c r="E2" s="251" t="s">
        <v>161</v>
      </c>
      <c r="F2" s="251" t="s">
        <v>160</v>
      </c>
      <c r="G2" s="249" t="s">
        <v>3660</v>
      </c>
      <c r="H2" s="251" t="s">
        <v>3661</v>
      </c>
      <c r="I2" s="251" t="s">
        <v>3616</v>
      </c>
      <c r="J2" s="249" t="s">
        <v>3513</v>
      </c>
      <c r="K2" s="249" t="s">
        <v>3619</v>
      </c>
      <c r="L2" s="249" t="s">
        <v>30</v>
      </c>
      <c r="M2" s="249" t="s">
        <v>3618</v>
      </c>
      <c r="N2" s="249" t="s">
        <v>3662</v>
      </c>
      <c r="O2" s="249" t="s">
        <v>3408</v>
      </c>
      <c r="P2" s="249" t="s">
        <v>3407</v>
      </c>
      <c r="Q2" s="249" t="s">
        <v>3406</v>
      </c>
      <c r="R2" s="249" t="s">
        <v>3405</v>
      </c>
      <c r="S2" s="249" t="s">
        <v>3404</v>
      </c>
      <c r="T2" s="249" t="s">
        <v>3403</v>
      </c>
      <c r="U2" s="249" t="s">
        <v>3402</v>
      </c>
      <c r="V2" s="249" t="s">
        <v>3401</v>
      </c>
      <c r="W2" s="249" t="s">
        <v>3400</v>
      </c>
      <c r="X2" s="249" t="s">
        <v>3399</v>
      </c>
      <c r="Y2" s="249" t="s">
        <v>3398</v>
      </c>
      <c r="Z2" s="249" t="s">
        <v>3397</v>
      </c>
      <c r="AA2" s="249" t="s">
        <v>3396</v>
      </c>
      <c r="AB2" s="249" t="s">
        <v>3395</v>
      </c>
      <c r="AC2" s="249" t="s">
        <v>3394</v>
      </c>
      <c r="AD2" s="249" t="s">
        <v>3393</v>
      </c>
      <c r="AE2" s="252" t="s">
        <v>3382</v>
      </c>
      <c r="AG2" s="226" t="s">
        <v>71</v>
      </c>
      <c r="AH2" s="226" t="s">
        <v>72</v>
      </c>
      <c r="AI2" s="226" t="s">
        <v>99</v>
      </c>
      <c r="AJ2" s="226" t="s">
        <v>100</v>
      </c>
      <c r="AK2" s="226" t="s">
        <v>75</v>
      </c>
      <c r="AL2" s="226" t="s">
        <v>73</v>
      </c>
      <c r="AM2" s="226" t="s">
        <v>42</v>
      </c>
      <c r="AO2" s="226" t="s">
        <v>39</v>
      </c>
      <c r="AP2" s="226" t="s">
        <v>40</v>
      </c>
      <c r="AQ2" s="226" t="s">
        <v>31</v>
      </c>
      <c r="AR2" s="226" t="s">
        <v>41</v>
      </c>
    </row>
    <row r="3" spans="1:44">
      <c r="A3" s="255">
        <v>24</v>
      </c>
      <c r="B3" s="235"/>
      <c r="C3" s="235">
        <v>1</v>
      </c>
      <c r="D3" s="237">
        <v>3076</v>
      </c>
      <c r="E3" s="236" t="s">
        <v>500</v>
      </c>
      <c r="F3" s="236" t="s">
        <v>577</v>
      </c>
      <c r="G3" s="235">
        <v>1979</v>
      </c>
      <c r="H3" s="236" t="s">
        <v>3554</v>
      </c>
      <c r="I3" s="236" t="s">
        <v>3555</v>
      </c>
      <c r="J3" s="235">
        <v>40</v>
      </c>
      <c r="K3" s="235">
        <v>16</v>
      </c>
      <c r="L3" s="235">
        <v>40</v>
      </c>
      <c r="M3" s="238">
        <v>0.36512731481481481</v>
      </c>
      <c r="N3" s="235">
        <v>0</v>
      </c>
      <c r="O3" s="239">
        <v>0.70972222222222225</v>
      </c>
      <c r="P3" s="239">
        <v>0.36944444444444446</v>
      </c>
      <c r="Q3" s="239">
        <v>0.67499999999999993</v>
      </c>
      <c r="R3" s="239">
        <v>0.51388888888888895</v>
      </c>
      <c r="S3" s="239">
        <v>0.45277777777777778</v>
      </c>
      <c r="T3" s="239">
        <v>0.53125</v>
      </c>
      <c r="U3" s="239">
        <v>0.3611111111111111</v>
      </c>
      <c r="V3" s="239">
        <v>0.60763888888888895</v>
      </c>
      <c r="W3" s="239">
        <v>0.39027777777777778</v>
      </c>
      <c r="X3" s="239">
        <v>0.47152777777777777</v>
      </c>
      <c r="Y3" s="239">
        <v>0.625</v>
      </c>
      <c r="Z3" s="239">
        <v>0.57777777777777783</v>
      </c>
      <c r="AA3" s="239">
        <v>0.65694444444444444</v>
      </c>
      <c r="AB3" s="239">
        <v>0.55555555555555558</v>
      </c>
      <c r="AC3" s="239">
        <v>0.41319444444444442</v>
      </c>
      <c r="AD3" s="239">
        <v>0.49513888888888885</v>
      </c>
      <c r="AE3" s="256">
        <v>0.71875</v>
      </c>
      <c r="AG3" s="226">
        <f>VLOOKUP(AH3,id!$A:$C,3,0)</f>
        <v>89</v>
      </c>
      <c r="AH3" s="226" t="str">
        <f t="shared" ref="AH3:AH7" si="0">AI3&amp;AJ3&amp;AL3</f>
        <v>JarosiewiczMałgorzata1979</v>
      </c>
      <c r="AI3" s="226" t="str">
        <f t="shared" ref="AI3:AI7" si="1">F3</f>
        <v>Jarosiewicz</v>
      </c>
      <c r="AJ3" s="226" t="str">
        <f t="shared" ref="AJ3:AJ7" si="2">E3</f>
        <v>Małgorzata</v>
      </c>
      <c r="AK3" s="226" t="str">
        <f t="shared" ref="AK3:AK7" si="3">I3</f>
        <v>BIKE NOW BEER LATER</v>
      </c>
      <c r="AL3" s="226">
        <f t="shared" ref="AL3:AL7" si="4">G3</f>
        <v>1979</v>
      </c>
      <c r="AM3" s="226">
        <v>50</v>
      </c>
    </row>
    <row r="4" spans="1:44">
      <c r="A4" s="255">
        <v>48</v>
      </c>
      <c r="B4" s="235"/>
      <c r="C4" s="235">
        <v>2</v>
      </c>
      <c r="D4" s="237">
        <v>3163</v>
      </c>
      <c r="E4" s="236" t="s">
        <v>489</v>
      </c>
      <c r="F4" s="236" t="s">
        <v>331</v>
      </c>
      <c r="G4" s="235">
        <v>1988</v>
      </c>
      <c r="H4" s="236" t="s">
        <v>3477</v>
      </c>
      <c r="I4" s="236" t="s">
        <v>310</v>
      </c>
      <c r="J4" s="235">
        <v>40</v>
      </c>
      <c r="K4" s="235">
        <v>16</v>
      </c>
      <c r="L4" s="235">
        <v>40</v>
      </c>
      <c r="M4" s="238">
        <v>0.39890046296296294</v>
      </c>
      <c r="N4" s="235">
        <v>0</v>
      </c>
      <c r="O4" s="239">
        <v>0.74513888888888891</v>
      </c>
      <c r="P4" s="239">
        <v>0.37847222222222227</v>
      </c>
      <c r="Q4" s="239">
        <v>0.6381944444444444</v>
      </c>
      <c r="R4" s="239">
        <v>0.47569444444444442</v>
      </c>
      <c r="S4" s="239">
        <v>0.53194444444444444</v>
      </c>
      <c r="T4" s="239">
        <v>0.45694444444444443</v>
      </c>
      <c r="U4" s="239">
        <v>0.36458333333333331</v>
      </c>
      <c r="V4" s="239">
        <v>0.71180555555555547</v>
      </c>
      <c r="W4" s="239">
        <v>0.61319444444444449</v>
      </c>
      <c r="X4" s="239">
        <v>0.38819444444444445</v>
      </c>
      <c r="Y4" s="239">
        <v>0.68611111111111101</v>
      </c>
      <c r="Z4" s="239">
        <v>0.41041666666666665</v>
      </c>
      <c r="AA4" s="239">
        <v>0.65833333333333333</v>
      </c>
      <c r="AB4" s="239">
        <v>0.43611111111111112</v>
      </c>
      <c r="AC4" s="239">
        <v>0.57222222222222219</v>
      </c>
      <c r="AD4" s="239">
        <v>0.5</v>
      </c>
      <c r="AE4" s="256">
        <v>0.75277777777777777</v>
      </c>
      <c r="AG4" s="226">
        <f>VLOOKUP(AH4,id!$A:$C,3,0)</f>
        <v>83</v>
      </c>
      <c r="AH4" s="226" t="str">
        <f t="shared" si="0"/>
        <v>KoniecznaJoanna1988</v>
      </c>
      <c r="AI4" s="226" t="str">
        <f t="shared" si="1"/>
        <v>Konieczna</v>
      </c>
      <c r="AJ4" s="226" t="str">
        <f t="shared" si="2"/>
        <v>Joanna</v>
      </c>
      <c r="AK4" s="226" t="str">
        <f t="shared" si="3"/>
        <v>Grupa Rowerowa Lipka</v>
      </c>
      <c r="AL4" s="226">
        <f t="shared" si="4"/>
        <v>1988</v>
      </c>
      <c r="AM4" s="226">
        <f t="shared" ref="AM4:AM24" si="5">AM3*IF(AQ4&lt;1,AQ4,IF(AR4&lt;1,AR4,IF(AP4&lt;1,AP4,IF(AO4&lt;1,AO4,1))))</f>
        <v>45.76671986072828</v>
      </c>
      <c r="AO4" s="226">
        <f t="shared" ref="AO4:AO24" si="6">M3/M4</f>
        <v>0.91533439721456555</v>
      </c>
      <c r="AP4" s="226">
        <f t="shared" ref="AP4:AP24" si="7">K4/K3</f>
        <v>1</v>
      </c>
      <c r="AQ4" s="226">
        <f t="shared" ref="AQ4:AQ24" si="8">J4/J3</f>
        <v>1</v>
      </c>
      <c r="AR4" s="226">
        <f t="shared" ref="AR4:AR24" si="9">AP4^0.2</f>
        <v>1</v>
      </c>
    </row>
    <row r="5" spans="1:44">
      <c r="A5" s="253">
        <v>49</v>
      </c>
      <c r="B5" s="230"/>
      <c r="C5" s="230">
        <v>3</v>
      </c>
      <c r="D5" s="232">
        <v>3197</v>
      </c>
      <c r="E5" s="231" t="s">
        <v>500</v>
      </c>
      <c r="F5" s="231" t="s">
        <v>3746</v>
      </c>
      <c r="G5" s="230">
        <v>1981</v>
      </c>
      <c r="H5" s="231" t="s">
        <v>3668</v>
      </c>
      <c r="I5" s="231"/>
      <c r="J5" s="230">
        <v>40</v>
      </c>
      <c r="K5" s="230">
        <v>16</v>
      </c>
      <c r="L5" s="230">
        <v>40</v>
      </c>
      <c r="M5" s="233">
        <v>0.39892361111111113</v>
      </c>
      <c r="N5" s="230">
        <v>0</v>
      </c>
      <c r="O5" s="234">
        <v>0.74513888888888891</v>
      </c>
      <c r="P5" s="234">
        <v>0.49722222222222223</v>
      </c>
      <c r="Q5" s="234">
        <v>0.65833333333333333</v>
      </c>
      <c r="R5" s="234">
        <v>0.44722222222222219</v>
      </c>
      <c r="S5" s="234">
        <v>0.53125</v>
      </c>
      <c r="T5" s="234">
        <v>0.42430555555555555</v>
      </c>
      <c r="U5" s="234">
        <v>0.50486111111111109</v>
      </c>
      <c r="V5" s="234">
        <v>0.72777777777777775</v>
      </c>
      <c r="W5" s="234">
        <v>0.61249999999999993</v>
      </c>
      <c r="X5" s="234">
        <v>0.48680555555555555</v>
      </c>
      <c r="Y5" s="234">
        <v>0.70208333333333339</v>
      </c>
      <c r="Z5" s="234">
        <v>0.3756944444444445</v>
      </c>
      <c r="AA5" s="234">
        <v>0.67847222222222225</v>
      </c>
      <c r="AB5" s="234">
        <v>0.40138888888888885</v>
      </c>
      <c r="AC5" s="234">
        <v>0.57361111111111118</v>
      </c>
      <c r="AD5" s="234">
        <v>0.4604166666666667</v>
      </c>
      <c r="AE5" s="254">
        <v>0.75277777777777777</v>
      </c>
      <c r="AG5" s="226">
        <f>VLOOKUP(AH5,id!$A:$C,3,0)</f>
        <v>153</v>
      </c>
      <c r="AH5" s="226" t="str">
        <f t="shared" si="0"/>
        <v>LisekMałgorzata1981</v>
      </c>
      <c r="AI5" s="226" t="str">
        <f t="shared" si="1"/>
        <v>Lisek</v>
      </c>
      <c r="AJ5" s="226" t="str">
        <f t="shared" si="2"/>
        <v>Małgorzata</v>
      </c>
      <c r="AK5" s="226">
        <f t="shared" si="3"/>
        <v>0</v>
      </c>
      <c r="AL5" s="226">
        <f t="shared" si="4"/>
        <v>1981</v>
      </c>
      <c r="AM5" s="226">
        <f t="shared" si="5"/>
        <v>45.76406417732904</v>
      </c>
      <c r="AO5" s="226">
        <f t="shared" si="6"/>
        <v>0.99994197348188107</v>
      </c>
      <c r="AP5" s="226">
        <f t="shared" si="7"/>
        <v>1</v>
      </c>
      <c r="AQ5" s="226">
        <f t="shared" si="8"/>
        <v>1</v>
      </c>
      <c r="AR5" s="226">
        <f t="shared" si="9"/>
        <v>1</v>
      </c>
    </row>
    <row r="6" spans="1:44">
      <c r="A6" s="253">
        <v>51</v>
      </c>
      <c r="B6" s="230"/>
      <c r="C6" s="230">
        <v>4</v>
      </c>
      <c r="D6" s="232">
        <v>3162</v>
      </c>
      <c r="E6" s="231" t="s">
        <v>332</v>
      </c>
      <c r="F6" s="231" t="s">
        <v>331</v>
      </c>
      <c r="G6" s="230">
        <v>1959</v>
      </c>
      <c r="H6" s="231" t="s">
        <v>3501</v>
      </c>
      <c r="I6" s="231" t="s">
        <v>310</v>
      </c>
      <c r="J6" s="230">
        <v>40</v>
      </c>
      <c r="K6" s="230">
        <v>16</v>
      </c>
      <c r="L6" s="230">
        <v>40</v>
      </c>
      <c r="M6" s="233">
        <v>0.39998842592592593</v>
      </c>
      <c r="N6" s="230">
        <v>0</v>
      </c>
      <c r="O6" s="234">
        <v>0.74513888888888891</v>
      </c>
      <c r="P6" s="234">
        <v>0.37847222222222227</v>
      </c>
      <c r="Q6" s="234">
        <v>0.6381944444444444</v>
      </c>
      <c r="R6" s="234">
        <v>0.47569444444444442</v>
      </c>
      <c r="S6" s="234">
        <v>0.53194444444444444</v>
      </c>
      <c r="T6" s="234">
        <v>0.45763888888888887</v>
      </c>
      <c r="U6" s="234">
        <v>0.36458333333333331</v>
      </c>
      <c r="V6" s="234">
        <v>0.71180555555555547</v>
      </c>
      <c r="W6" s="234">
        <v>0.61388888888888882</v>
      </c>
      <c r="X6" s="234">
        <v>0.38819444444444445</v>
      </c>
      <c r="Y6" s="234">
        <v>0.68819444444444444</v>
      </c>
      <c r="Z6" s="234">
        <v>0.41041666666666665</v>
      </c>
      <c r="AA6" s="234">
        <v>0.65833333333333333</v>
      </c>
      <c r="AB6" s="234">
        <v>0.43611111111111112</v>
      </c>
      <c r="AC6" s="234">
        <v>0.57222222222222219</v>
      </c>
      <c r="AD6" s="234">
        <v>0.5</v>
      </c>
      <c r="AE6" s="254">
        <v>0.75347222222222221</v>
      </c>
      <c r="AG6" s="226">
        <f>VLOOKUP(AH6,id!$A:$C,3,0)</f>
        <v>84</v>
      </c>
      <c r="AH6" s="226" t="str">
        <f t="shared" si="0"/>
        <v>KoniecznaKrystyna1959</v>
      </c>
      <c r="AI6" s="226" t="str">
        <f t="shared" si="1"/>
        <v>Konieczna</v>
      </c>
      <c r="AJ6" s="226" t="str">
        <f t="shared" si="2"/>
        <v>Krystyna</v>
      </c>
      <c r="AK6" s="226" t="str">
        <f t="shared" si="3"/>
        <v>Grupa Rowerowa Lipka</v>
      </c>
      <c r="AL6" s="226">
        <f t="shared" si="4"/>
        <v>1959</v>
      </c>
      <c r="AM6" s="226">
        <f t="shared" si="5"/>
        <v>45.642235018374379</v>
      </c>
      <c r="AO6" s="226">
        <f t="shared" si="6"/>
        <v>0.99733788593419959</v>
      </c>
      <c r="AP6" s="226">
        <f t="shared" si="7"/>
        <v>1</v>
      </c>
      <c r="AQ6" s="226">
        <f t="shared" si="8"/>
        <v>1</v>
      </c>
      <c r="AR6" s="226">
        <f t="shared" si="9"/>
        <v>1</v>
      </c>
    </row>
    <row r="7" spans="1:44">
      <c r="A7" s="253">
        <v>57</v>
      </c>
      <c r="B7" s="230"/>
      <c r="C7" s="230">
        <v>5</v>
      </c>
      <c r="D7" s="232">
        <v>3052</v>
      </c>
      <c r="E7" s="231" t="s">
        <v>903</v>
      </c>
      <c r="F7" s="231" t="s">
        <v>3754</v>
      </c>
      <c r="G7" s="230">
        <v>1971</v>
      </c>
      <c r="H7" s="231" t="s">
        <v>3755</v>
      </c>
      <c r="I7" s="231"/>
      <c r="J7" s="230">
        <v>40</v>
      </c>
      <c r="K7" s="230">
        <v>16</v>
      </c>
      <c r="L7" s="230">
        <v>40</v>
      </c>
      <c r="M7" s="233">
        <v>0.4057175925925926</v>
      </c>
      <c r="N7" s="230">
        <v>0</v>
      </c>
      <c r="O7" s="234">
        <v>0.74930555555555556</v>
      </c>
      <c r="P7" s="234">
        <v>0.61388888888888882</v>
      </c>
      <c r="Q7" s="234">
        <v>0.70486111111111116</v>
      </c>
      <c r="R7" s="234">
        <v>0.53055555555555556</v>
      </c>
      <c r="S7" s="234">
        <v>0.5805555555555556</v>
      </c>
      <c r="T7" s="234">
        <v>0.49652777777777773</v>
      </c>
      <c r="U7" s="234">
        <v>0.62430555555555556</v>
      </c>
      <c r="V7" s="234">
        <v>0.40902777777777777</v>
      </c>
      <c r="W7" s="234">
        <v>0.64652777777777781</v>
      </c>
      <c r="X7" s="234">
        <v>0.60277777777777775</v>
      </c>
      <c r="Y7" s="234">
        <v>0.38194444444444442</v>
      </c>
      <c r="Z7" s="234">
        <v>0.43541666666666662</v>
      </c>
      <c r="AA7" s="234">
        <v>0.7284722222222223</v>
      </c>
      <c r="AB7" s="234">
        <v>0.47083333333333338</v>
      </c>
      <c r="AC7" s="234">
        <v>0.6694444444444444</v>
      </c>
      <c r="AD7" s="234">
        <v>0.54861111111111105</v>
      </c>
      <c r="AE7" s="254">
        <v>0.7597222222222223</v>
      </c>
      <c r="AG7" s="226">
        <f>VLOOKUP(AH7,id!$A:$C,3,0)</f>
        <v>154</v>
      </c>
      <c r="AH7" s="226" t="str">
        <f t="shared" si="0"/>
        <v>KrzeptowskaSylwia1971</v>
      </c>
      <c r="AI7" s="226" t="str">
        <f t="shared" si="1"/>
        <v>Krzeptowska</v>
      </c>
      <c r="AJ7" s="226" t="str">
        <f t="shared" si="2"/>
        <v>Sylwia</v>
      </c>
      <c r="AK7" s="226">
        <f t="shared" si="3"/>
        <v>0</v>
      </c>
      <c r="AL7" s="226">
        <f t="shared" si="4"/>
        <v>1971</v>
      </c>
      <c r="AM7" s="226">
        <f t="shared" si="5"/>
        <v>44.997717806812354</v>
      </c>
      <c r="AO7" s="226">
        <f t="shared" si="6"/>
        <v>0.98587892965139501</v>
      </c>
      <c r="AP7" s="226">
        <f t="shared" si="7"/>
        <v>1</v>
      </c>
      <c r="AQ7" s="226">
        <f t="shared" si="8"/>
        <v>1</v>
      </c>
      <c r="AR7" s="226">
        <f t="shared" si="9"/>
        <v>1</v>
      </c>
    </row>
    <row r="8" spans="1:44">
      <c r="A8" s="253">
        <v>71</v>
      </c>
      <c r="B8" s="230"/>
      <c r="C8" s="230">
        <v>6</v>
      </c>
      <c r="D8" s="232">
        <v>3132</v>
      </c>
      <c r="E8" s="231" t="s">
        <v>951</v>
      </c>
      <c r="F8" s="231" t="s">
        <v>587</v>
      </c>
      <c r="G8" s="230">
        <v>1986</v>
      </c>
      <c r="H8" s="231" t="s">
        <v>3554</v>
      </c>
      <c r="I8" s="231" t="s">
        <v>1148</v>
      </c>
      <c r="J8" s="230">
        <v>37</v>
      </c>
      <c r="K8" s="230">
        <v>14</v>
      </c>
      <c r="L8" s="230">
        <v>37</v>
      </c>
      <c r="M8" s="233">
        <v>0.38243055555555555</v>
      </c>
      <c r="N8" s="230">
        <v>0</v>
      </c>
      <c r="O8" s="234">
        <v>0.72499999999999998</v>
      </c>
      <c r="P8" s="234">
        <v>0.46458333333333335</v>
      </c>
      <c r="Q8" s="234"/>
      <c r="R8" s="234">
        <v>0.53611111111111109</v>
      </c>
      <c r="S8" s="234">
        <v>0.4465277777777778</v>
      </c>
      <c r="T8" s="234">
        <v>0.56319444444444444</v>
      </c>
      <c r="U8" s="234">
        <v>0.36458333333333331</v>
      </c>
      <c r="V8" s="234"/>
      <c r="W8" s="234">
        <v>0.38194444444444442</v>
      </c>
      <c r="X8" s="234">
        <v>0.47986111111111113</v>
      </c>
      <c r="Y8" s="234">
        <v>0.6875</v>
      </c>
      <c r="Z8" s="234">
        <v>0.62847222222222221</v>
      </c>
      <c r="AA8" s="234">
        <v>0.65694444444444444</v>
      </c>
      <c r="AB8" s="234">
        <v>0.60277777777777775</v>
      </c>
      <c r="AC8" s="234">
        <v>0.40625</v>
      </c>
      <c r="AD8" s="234">
        <v>0.51111111111111118</v>
      </c>
      <c r="AE8" s="254">
        <v>0.73611111111111116</v>
      </c>
      <c r="AG8" s="226">
        <f>VLOOKUP(AH8,id!$A:$C,3,0)</f>
        <v>155</v>
      </c>
      <c r="AH8" s="226" t="str">
        <f t="shared" ref="AH8:AH15" si="10">AI8&amp;AJ8&amp;AL8</f>
        <v>KlucznikKasia1986</v>
      </c>
      <c r="AI8" s="226" t="str">
        <f t="shared" ref="AI8:AI15" si="11">F8</f>
        <v>Klucznik</v>
      </c>
      <c r="AJ8" s="226" t="str">
        <f t="shared" ref="AJ8:AJ15" si="12">E8</f>
        <v>Kasia</v>
      </c>
      <c r="AK8" s="226" t="str">
        <f t="shared" ref="AK8:AK15" si="13">I8</f>
        <v>Masterlease Sport Team</v>
      </c>
      <c r="AL8" s="226">
        <f t="shared" ref="AL8:AL15" si="14">G8</f>
        <v>1986</v>
      </c>
      <c r="AM8" s="226">
        <f t="shared" si="5"/>
        <v>41.622888971301428</v>
      </c>
      <c r="AO8" s="226">
        <f t="shared" si="6"/>
        <v>1.0608921978088495</v>
      </c>
      <c r="AP8" s="226">
        <f t="shared" si="7"/>
        <v>0.875</v>
      </c>
      <c r="AQ8" s="226">
        <f t="shared" si="8"/>
        <v>0.92500000000000004</v>
      </c>
      <c r="AR8" s="226">
        <f t="shared" si="9"/>
        <v>0.97364718061516808</v>
      </c>
    </row>
    <row r="9" spans="1:44">
      <c r="A9" s="255">
        <v>72</v>
      </c>
      <c r="B9" s="235"/>
      <c r="C9" s="235">
        <v>7</v>
      </c>
      <c r="D9" s="237">
        <v>3185</v>
      </c>
      <c r="E9" s="236" t="s">
        <v>3765</v>
      </c>
      <c r="F9" s="236" t="s">
        <v>3496</v>
      </c>
      <c r="G9" s="235">
        <v>1981</v>
      </c>
      <c r="H9" s="236" t="s">
        <v>246</v>
      </c>
      <c r="I9" s="236"/>
      <c r="J9" s="235">
        <v>37</v>
      </c>
      <c r="K9" s="235">
        <v>14</v>
      </c>
      <c r="L9" s="235">
        <v>37</v>
      </c>
      <c r="M9" s="238">
        <v>0.39958333333333335</v>
      </c>
      <c r="N9" s="235">
        <v>0</v>
      </c>
      <c r="O9" s="239"/>
      <c r="P9" s="239">
        <v>0.51180555555555551</v>
      </c>
      <c r="Q9" s="239">
        <v>0.40069444444444446</v>
      </c>
      <c r="R9" s="239">
        <v>0.58750000000000002</v>
      </c>
      <c r="S9" s="239">
        <v>0.4916666666666667</v>
      </c>
      <c r="T9" s="239">
        <v>0.60347222222222219</v>
      </c>
      <c r="U9" s="239"/>
      <c r="V9" s="239">
        <v>0.68680555555555556</v>
      </c>
      <c r="W9" s="239">
        <v>0.43263888888888885</v>
      </c>
      <c r="X9" s="239">
        <v>0.52708333333333335</v>
      </c>
      <c r="Y9" s="239">
        <v>0.7090277777777777</v>
      </c>
      <c r="Z9" s="239">
        <v>0.65555555555555556</v>
      </c>
      <c r="AA9" s="239">
        <v>0.38125000000000003</v>
      </c>
      <c r="AB9" s="239">
        <v>0.63263888888888886</v>
      </c>
      <c r="AC9" s="239">
        <v>0.45624999999999999</v>
      </c>
      <c r="AD9" s="239">
        <v>0.55208333333333337</v>
      </c>
      <c r="AE9" s="256">
        <v>0.75347222222222221</v>
      </c>
      <c r="AG9" s="226">
        <f>VLOOKUP(AH9,id!$A:$C,3,0)</f>
        <v>156</v>
      </c>
      <c r="AH9" s="226" t="str">
        <f t="shared" si="10"/>
        <v>OstaszkiewiczJola1981</v>
      </c>
      <c r="AI9" s="226" t="str">
        <f t="shared" si="11"/>
        <v>Ostaszkiewicz</v>
      </c>
      <c r="AJ9" s="226" t="str">
        <f t="shared" si="12"/>
        <v>Jola</v>
      </c>
      <c r="AK9" s="226">
        <f t="shared" si="13"/>
        <v>0</v>
      </c>
      <c r="AL9" s="226">
        <f t="shared" si="14"/>
        <v>1981</v>
      </c>
      <c r="AM9" s="226">
        <f t="shared" si="5"/>
        <v>39.836157380075939</v>
      </c>
      <c r="AO9" s="226">
        <f t="shared" si="6"/>
        <v>0.95707334028501911</v>
      </c>
      <c r="AP9" s="226">
        <f t="shared" si="7"/>
        <v>1</v>
      </c>
      <c r="AQ9" s="226">
        <f t="shared" si="8"/>
        <v>1</v>
      </c>
      <c r="AR9" s="226">
        <f t="shared" si="9"/>
        <v>1</v>
      </c>
    </row>
    <row r="10" spans="1:44">
      <c r="A10" s="253">
        <v>73</v>
      </c>
      <c r="B10" s="230"/>
      <c r="C10" s="230">
        <v>8</v>
      </c>
      <c r="D10" s="232">
        <v>3186</v>
      </c>
      <c r="E10" s="231" t="s">
        <v>768</v>
      </c>
      <c r="F10" s="231" t="s">
        <v>3497</v>
      </c>
      <c r="G10" s="230">
        <v>1972</v>
      </c>
      <c r="H10" s="231" t="s">
        <v>3504</v>
      </c>
      <c r="I10" s="231"/>
      <c r="J10" s="230">
        <v>37</v>
      </c>
      <c r="K10" s="230">
        <v>14</v>
      </c>
      <c r="L10" s="230">
        <v>37</v>
      </c>
      <c r="M10" s="233">
        <v>0.39978009259259256</v>
      </c>
      <c r="N10" s="230">
        <v>0</v>
      </c>
      <c r="O10" s="234"/>
      <c r="P10" s="234">
        <v>0.51180555555555551</v>
      </c>
      <c r="Q10" s="234">
        <v>0.40069444444444446</v>
      </c>
      <c r="R10" s="234">
        <v>0.58750000000000002</v>
      </c>
      <c r="S10" s="234">
        <v>0.4916666666666667</v>
      </c>
      <c r="T10" s="234">
        <v>0.60277777777777775</v>
      </c>
      <c r="U10" s="234"/>
      <c r="V10" s="234">
        <v>0.68611111111111101</v>
      </c>
      <c r="W10" s="234">
        <v>0.43263888888888885</v>
      </c>
      <c r="X10" s="234">
        <v>0.52638888888888891</v>
      </c>
      <c r="Y10" s="234">
        <v>0.7090277777777777</v>
      </c>
      <c r="Z10" s="234">
        <v>0.65555555555555556</v>
      </c>
      <c r="AA10" s="234">
        <v>0.38125000000000003</v>
      </c>
      <c r="AB10" s="234">
        <v>0.63194444444444442</v>
      </c>
      <c r="AC10" s="234">
        <v>0.45694444444444443</v>
      </c>
      <c r="AD10" s="234">
        <v>0.55208333333333337</v>
      </c>
      <c r="AE10" s="254">
        <v>0.75347222222222221</v>
      </c>
      <c r="AG10" s="226">
        <f>VLOOKUP(AH10,id!$A:$C,3,0)</f>
        <v>86</v>
      </c>
      <c r="AH10" s="226" t="str">
        <f t="shared" si="10"/>
        <v>PokoraKatarzyna1972</v>
      </c>
      <c r="AI10" s="226" t="str">
        <f t="shared" si="11"/>
        <v>Pokora</v>
      </c>
      <c r="AJ10" s="226" t="str">
        <f t="shared" si="12"/>
        <v>Katarzyna</v>
      </c>
      <c r="AK10" s="226">
        <f t="shared" si="13"/>
        <v>0</v>
      </c>
      <c r="AL10" s="226">
        <f t="shared" si="14"/>
        <v>1972</v>
      </c>
      <c r="AM10" s="226">
        <f t="shared" si="5"/>
        <v>39.816551269208823</v>
      </c>
      <c r="AO10" s="226">
        <f t="shared" si="6"/>
        <v>0.99950783127298004</v>
      </c>
      <c r="AP10" s="226">
        <f t="shared" si="7"/>
        <v>1</v>
      </c>
      <c r="AQ10" s="226">
        <f t="shared" si="8"/>
        <v>1</v>
      </c>
      <c r="AR10" s="226">
        <f t="shared" si="9"/>
        <v>1</v>
      </c>
    </row>
    <row r="11" spans="1:44">
      <c r="A11" s="253">
        <v>117</v>
      </c>
      <c r="B11" s="230"/>
      <c r="C11" s="230">
        <v>9</v>
      </c>
      <c r="D11" s="232">
        <v>3111</v>
      </c>
      <c r="E11" s="231" t="s">
        <v>409</v>
      </c>
      <c r="F11" s="231" t="s">
        <v>1441</v>
      </c>
      <c r="G11" s="230">
        <v>1990</v>
      </c>
      <c r="H11" s="231" t="s">
        <v>3554</v>
      </c>
      <c r="I11" s="231" t="s">
        <v>354</v>
      </c>
      <c r="J11" s="230">
        <v>31</v>
      </c>
      <c r="K11" s="230">
        <v>12</v>
      </c>
      <c r="L11" s="230">
        <v>31</v>
      </c>
      <c r="M11" s="233">
        <v>0.38575231481481481</v>
      </c>
      <c r="N11" s="230">
        <v>0</v>
      </c>
      <c r="O11" s="234"/>
      <c r="P11" s="234">
        <v>0.49722222222222223</v>
      </c>
      <c r="Q11" s="234"/>
      <c r="R11" s="234">
        <v>0.58472222222222225</v>
      </c>
      <c r="S11" s="234">
        <v>0.46458333333333335</v>
      </c>
      <c r="T11" s="234">
        <v>0.61111111111111105</v>
      </c>
      <c r="U11" s="234">
        <v>0.36527777777777781</v>
      </c>
      <c r="V11" s="234">
        <v>0.71597222222222223</v>
      </c>
      <c r="W11" s="234">
        <v>0.39097222222222222</v>
      </c>
      <c r="X11" s="234">
        <v>0.51527777777777783</v>
      </c>
      <c r="Y11" s="234"/>
      <c r="Z11" s="234">
        <v>0.67291666666666661</v>
      </c>
      <c r="AA11" s="234"/>
      <c r="AB11" s="234">
        <v>0.64652777777777781</v>
      </c>
      <c r="AC11" s="234">
        <v>0.41736111111111113</v>
      </c>
      <c r="AD11" s="234">
        <v>0.55902777777777779</v>
      </c>
      <c r="AE11" s="254">
        <v>0.73958333333333337</v>
      </c>
      <c r="AG11" s="226">
        <f>VLOOKUP(AH11,id!$A:$C,3,0)</f>
        <v>157</v>
      </c>
      <c r="AH11" s="226" t="str">
        <f t="shared" si="10"/>
        <v>OlszewskaBarbara1990</v>
      </c>
      <c r="AI11" s="226" t="str">
        <f t="shared" si="11"/>
        <v>Olszewska</v>
      </c>
      <c r="AJ11" s="226" t="str">
        <f t="shared" si="12"/>
        <v>Barbara</v>
      </c>
      <c r="AK11" s="226" t="str">
        <f t="shared" si="13"/>
        <v>Kulawi Krulowie</v>
      </c>
      <c r="AL11" s="226">
        <f t="shared" si="14"/>
        <v>1990</v>
      </c>
      <c r="AM11" s="226">
        <f t="shared" si="5"/>
        <v>33.359813225553339</v>
      </c>
      <c r="AO11" s="226">
        <f t="shared" si="6"/>
        <v>1.0363647274145638</v>
      </c>
      <c r="AP11" s="226">
        <f t="shared" si="7"/>
        <v>0.8571428571428571</v>
      </c>
      <c r="AQ11" s="226">
        <f t="shared" si="8"/>
        <v>0.83783783783783783</v>
      </c>
      <c r="AR11" s="226">
        <f t="shared" si="9"/>
        <v>0.96964026609557907</v>
      </c>
    </row>
    <row r="12" spans="1:44">
      <c r="A12" s="253">
        <v>119</v>
      </c>
      <c r="B12" s="230"/>
      <c r="C12" s="230">
        <v>10</v>
      </c>
      <c r="D12" s="232">
        <v>3101</v>
      </c>
      <c r="E12" s="231" t="s">
        <v>584</v>
      </c>
      <c r="F12" s="231" t="s">
        <v>585</v>
      </c>
      <c r="G12" s="230">
        <v>1982</v>
      </c>
      <c r="H12" s="231" t="s">
        <v>3554</v>
      </c>
      <c r="I12" s="231"/>
      <c r="J12" s="230">
        <v>31</v>
      </c>
      <c r="K12" s="230">
        <v>12</v>
      </c>
      <c r="L12" s="230">
        <v>31</v>
      </c>
      <c r="M12" s="233">
        <v>0.40945601851851854</v>
      </c>
      <c r="N12" s="230">
        <v>0</v>
      </c>
      <c r="O12" s="234">
        <v>0.37152777777777773</v>
      </c>
      <c r="P12" s="234"/>
      <c r="Q12" s="234">
        <v>0.4826388888888889</v>
      </c>
      <c r="R12" s="234">
        <v>0.71458333333333324</v>
      </c>
      <c r="S12" s="234">
        <v>0.59930555555555554</v>
      </c>
      <c r="T12" s="234"/>
      <c r="U12" s="234"/>
      <c r="V12" s="234">
        <v>0.39652777777777781</v>
      </c>
      <c r="W12" s="234">
        <v>0.52430555555555558</v>
      </c>
      <c r="X12" s="234">
        <v>0.68194444444444446</v>
      </c>
      <c r="Y12" s="234">
        <v>0.41666666666666669</v>
      </c>
      <c r="Z12" s="234">
        <v>0.7416666666666667</v>
      </c>
      <c r="AA12" s="234">
        <v>0.45</v>
      </c>
      <c r="AB12" s="234"/>
      <c r="AC12" s="234">
        <v>0.55972222222222223</v>
      </c>
      <c r="AD12" s="234">
        <v>0.64027777777777783</v>
      </c>
      <c r="AE12" s="254">
        <v>0.7631944444444444</v>
      </c>
      <c r="AG12" s="226">
        <f>VLOOKUP(AH12,id!$A:$C,3,0)</f>
        <v>158</v>
      </c>
      <c r="AH12" s="226" t="str">
        <f t="shared" si="10"/>
        <v>ŚlósarczykDominika1982</v>
      </c>
      <c r="AI12" s="226" t="str">
        <f t="shared" si="11"/>
        <v>Ślósarczyk</v>
      </c>
      <c r="AJ12" s="226" t="str">
        <f t="shared" si="12"/>
        <v>Dominika</v>
      </c>
      <c r="AK12" s="226">
        <f t="shared" si="13"/>
        <v>0</v>
      </c>
      <c r="AL12" s="226">
        <f t="shared" si="14"/>
        <v>1982</v>
      </c>
      <c r="AM12" s="226">
        <f t="shared" si="5"/>
        <v>31.428589620218425</v>
      </c>
      <c r="AO12" s="226">
        <f t="shared" si="6"/>
        <v>0.94210928004070438</v>
      </c>
      <c r="AP12" s="226">
        <f t="shared" si="7"/>
        <v>1</v>
      </c>
      <c r="AQ12" s="226">
        <f t="shared" si="8"/>
        <v>1</v>
      </c>
      <c r="AR12" s="226">
        <f t="shared" si="9"/>
        <v>1</v>
      </c>
    </row>
    <row r="13" spans="1:44">
      <c r="A13" s="253">
        <v>123</v>
      </c>
      <c r="B13" s="230"/>
      <c r="C13" s="230">
        <v>11</v>
      </c>
      <c r="D13" s="232">
        <v>3061</v>
      </c>
      <c r="E13" s="231" t="s">
        <v>207</v>
      </c>
      <c r="F13" s="231" t="s">
        <v>3803</v>
      </c>
      <c r="G13" s="230">
        <v>1977</v>
      </c>
      <c r="H13" s="231" t="s">
        <v>3729</v>
      </c>
      <c r="I13" s="231"/>
      <c r="J13" s="230">
        <v>30</v>
      </c>
      <c r="K13" s="230">
        <v>11</v>
      </c>
      <c r="L13" s="230">
        <v>30</v>
      </c>
      <c r="M13" s="233">
        <v>0.39371527777777776</v>
      </c>
      <c r="N13" s="230">
        <v>0</v>
      </c>
      <c r="O13" s="234"/>
      <c r="P13" s="234"/>
      <c r="Q13" s="234"/>
      <c r="R13" s="234">
        <v>0.52986111111111112</v>
      </c>
      <c r="S13" s="234">
        <v>0.57986111111111105</v>
      </c>
      <c r="T13" s="234">
        <v>0.49583333333333335</v>
      </c>
      <c r="U13" s="234">
        <v>0.7368055555555556</v>
      </c>
      <c r="V13" s="234">
        <v>0.40902777777777777</v>
      </c>
      <c r="W13" s="234">
        <v>0.71111111111111114</v>
      </c>
      <c r="X13" s="234"/>
      <c r="Y13" s="234">
        <v>0.38194444444444442</v>
      </c>
      <c r="Z13" s="234">
        <v>0.43541666666666662</v>
      </c>
      <c r="AA13" s="234"/>
      <c r="AB13" s="234">
        <v>0.47083333333333338</v>
      </c>
      <c r="AC13" s="234">
        <v>0.66249999999999998</v>
      </c>
      <c r="AD13" s="234">
        <v>0.54652777777777783</v>
      </c>
      <c r="AE13" s="254">
        <v>0.74722222222222223</v>
      </c>
      <c r="AG13" s="226">
        <f>VLOOKUP(AH13,id!$A:$C,3,0)</f>
        <v>159</v>
      </c>
      <c r="AH13" s="226" t="str">
        <f t="shared" si="10"/>
        <v>SynakowskaMonika1977</v>
      </c>
      <c r="AI13" s="226" t="str">
        <f t="shared" si="11"/>
        <v>Synakowska</v>
      </c>
      <c r="AJ13" s="226" t="str">
        <f t="shared" si="12"/>
        <v>Monika</v>
      </c>
      <c r="AK13" s="226">
        <f t="shared" si="13"/>
        <v>0</v>
      </c>
      <c r="AL13" s="226">
        <f t="shared" si="14"/>
        <v>1977</v>
      </c>
      <c r="AM13" s="226">
        <f t="shared" si="5"/>
        <v>30.414764148598476</v>
      </c>
      <c r="AO13" s="226">
        <f t="shared" si="6"/>
        <v>1.0399800099950025</v>
      </c>
      <c r="AP13" s="226">
        <f t="shared" si="7"/>
        <v>0.91666666666666663</v>
      </c>
      <c r="AQ13" s="226">
        <f t="shared" si="8"/>
        <v>0.967741935483871</v>
      </c>
      <c r="AR13" s="226">
        <f t="shared" si="9"/>
        <v>0.98274826965614603</v>
      </c>
    </row>
    <row r="14" spans="1:44">
      <c r="A14" s="255">
        <v>124</v>
      </c>
      <c r="B14" s="235"/>
      <c r="C14" s="235">
        <v>12</v>
      </c>
      <c r="D14" s="237">
        <v>3049</v>
      </c>
      <c r="E14" s="236" t="s">
        <v>3804</v>
      </c>
      <c r="F14" s="236" t="s">
        <v>3805</v>
      </c>
      <c r="G14" s="235">
        <v>1980</v>
      </c>
      <c r="H14" s="236" t="s">
        <v>3806</v>
      </c>
      <c r="I14" s="236"/>
      <c r="J14" s="235">
        <v>30</v>
      </c>
      <c r="K14" s="235">
        <v>11</v>
      </c>
      <c r="L14" s="235">
        <v>30</v>
      </c>
      <c r="M14" s="238">
        <v>0.39374999999999999</v>
      </c>
      <c r="N14" s="235">
        <v>0</v>
      </c>
      <c r="O14" s="239"/>
      <c r="P14" s="239"/>
      <c r="Q14" s="239"/>
      <c r="R14" s="239">
        <v>0.53055555555555556</v>
      </c>
      <c r="S14" s="239">
        <v>0.57986111111111105</v>
      </c>
      <c r="T14" s="239">
        <v>0.49583333333333335</v>
      </c>
      <c r="U14" s="239">
        <v>0.73819444444444438</v>
      </c>
      <c r="V14" s="239">
        <v>0.40902777777777777</v>
      </c>
      <c r="W14" s="239">
        <v>0.71180555555555547</v>
      </c>
      <c r="X14" s="239"/>
      <c r="Y14" s="239">
        <v>0.38194444444444442</v>
      </c>
      <c r="Z14" s="239">
        <v>0.43541666666666662</v>
      </c>
      <c r="AA14" s="239"/>
      <c r="AB14" s="239">
        <v>0.47222222222222227</v>
      </c>
      <c r="AC14" s="239">
        <v>0.66249999999999998</v>
      </c>
      <c r="AD14" s="239">
        <v>0.54861111111111105</v>
      </c>
      <c r="AE14" s="256">
        <v>0.74791666666666667</v>
      </c>
      <c r="AG14" s="226">
        <f>VLOOKUP(AH14,id!$A:$C,3,0)</f>
        <v>160</v>
      </c>
      <c r="AH14" s="226" t="str">
        <f t="shared" si="10"/>
        <v>WorotyńskaKamilla1980</v>
      </c>
      <c r="AI14" s="226" t="str">
        <f t="shared" si="11"/>
        <v>Worotyńska</v>
      </c>
      <c r="AJ14" s="226" t="str">
        <f t="shared" si="12"/>
        <v>Kamilla</v>
      </c>
      <c r="AK14" s="226">
        <f t="shared" si="13"/>
        <v>0</v>
      </c>
      <c r="AL14" s="226">
        <f t="shared" si="14"/>
        <v>1980</v>
      </c>
      <c r="AM14" s="226">
        <f t="shared" si="5"/>
        <v>30.412082070631229</v>
      </c>
      <c r="AO14" s="226">
        <f t="shared" si="6"/>
        <v>0.99991181657848327</v>
      </c>
      <c r="AP14" s="226">
        <f t="shared" si="7"/>
        <v>1</v>
      </c>
      <c r="AQ14" s="226">
        <f t="shared" si="8"/>
        <v>1</v>
      </c>
      <c r="AR14" s="226">
        <f t="shared" si="9"/>
        <v>1</v>
      </c>
    </row>
    <row r="15" spans="1:44">
      <c r="A15" s="255">
        <v>126</v>
      </c>
      <c r="B15" s="235"/>
      <c r="C15" s="235">
        <v>13</v>
      </c>
      <c r="D15" s="237">
        <v>3199</v>
      </c>
      <c r="E15" s="236" t="s">
        <v>635</v>
      </c>
      <c r="F15" s="236" t="s">
        <v>403</v>
      </c>
      <c r="G15" s="235">
        <v>1987</v>
      </c>
      <c r="H15" s="236" t="s">
        <v>253</v>
      </c>
      <c r="I15" s="236"/>
      <c r="J15" s="235">
        <v>29</v>
      </c>
      <c r="K15" s="235">
        <v>11</v>
      </c>
      <c r="L15" s="235">
        <v>29</v>
      </c>
      <c r="M15" s="238">
        <v>0.41028935185185184</v>
      </c>
      <c r="N15" s="235">
        <v>0</v>
      </c>
      <c r="O15" s="239"/>
      <c r="P15" s="239">
        <v>0.63958333333333328</v>
      </c>
      <c r="Q15" s="239"/>
      <c r="R15" s="239">
        <v>0.55347222222222225</v>
      </c>
      <c r="S15" s="239"/>
      <c r="T15" s="239">
        <v>0.52361111111111114</v>
      </c>
      <c r="U15" s="239">
        <v>0.65277777777777779</v>
      </c>
      <c r="V15" s="239">
        <v>0.39097222222222222</v>
      </c>
      <c r="W15" s="239">
        <v>0.69166666666666676</v>
      </c>
      <c r="X15" s="239">
        <v>0.62291666666666667</v>
      </c>
      <c r="Y15" s="239"/>
      <c r="Z15" s="239">
        <v>0.44722222222222219</v>
      </c>
      <c r="AA15" s="239"/>
      <c r="AB15" s="239">
        <v>0.49444444444444446</v>
      </c>
      <c r="AC15" s="239">
        <v>0.72569444444444453</v>
      </c>
      <c r="AD15" s="239">
        <v>0.57500000000000007</v>
      </c>
      <c r="AE15" s="256">
        <v>0.76388888888888884</v>
      </c>
      <c r="AG15" s="226">
        <f>VLOOKUP(AH15,id!$A:$C,3,0)</f>
        <v>161</v>
      </c>
      <c r="AH15" s="226" t="str">
        <f t="shared" si="10"/>
        <v>MarcinkiewiczAlicja1987</v>
      </c>
      <c r="AI15" s="226" t="str">
        <f t="shared" si="11"/>
        <v>Marcinkiewicz</v>
      </c>
      <c r="AJ15" s="226" t="str">
        <f t="shared" si="12"/>
        <v>Alicja</v>
      </c>
      <c r="AK15" s="226">
        <f t="shared" si="13"/>
        <v>0</v>
      </c>
      <c r="AL15" s="226">
        <f t="shared" si="14"/>
        <v>1987</v>
      </c>
      <c r="AM15" s="226">
        <f t="shared" si="5"/>
        <v>29.398346001610189</v>
      </c>
      <c r="AO15" s="226">
        <f t="shared" si="6"/>
        <v>0.95968856667324887</v>
      </c>
      <c r="AP15" s="226">
        <f t="shared" si="7"/>
        <v>1</v>
      </c>
      <c r="AQ15" s="226">
        <f t="shared" si="8"/>
        <v>0.96666666666666667</v>
      </c>
      <c r="AR15" s="226">
        <f t="shared" si="9"/>
        <v>1</v>
      </c>
    </row>
    <row r="16" spans="1:44">
      <c r="A16" s="253">
        <v>135</v>
      </c>
      <c r="B16" s="230"/>
      <c r="C16" s="230">
        <v>14</v>
      </c>
      <c r="D16" s="232">
        <v>3010</v>
      </c>
      <c r="E16" s="231" t="s">
        <v>3809</v>
      </c>
      <c r="F16" s="231" t="s">
        <v>464</v>
      </c>
      <c r="G16" s="230">
        <v>1982</v>
      </c>
      <c r="H16" s="231" t="s">
        <v>3683</v>
      </c>
      <c r="I16" s="231"/>
      <c r="J16" s="230">
        <v>27</v>
      </c>
      <c r="K16" s="230">
        <v>10</v>
      </c>
      <c r="L16" s="230">
        <v>27</v>
      </c>
      <c r="M16" s="233">
        <v>0.4067013888888889</v>
      </c>
      <c r="N16" s="230">
        <v>0</v>
      </c>
      <c r="O16" s="234"/>
      <c r="P16" s="234">
        <v>0.56388888888888888</v>
      </c>
      <c r="Q16" s="234"/>
      <c r="R16" s="234">
        <v>0.4694444444444445</v>
      </c>
      <c r="S16" s="234">
        <v>0.59027777777777779</v>
      </c>
      <c r="T16" s="234">
        <v>0.4368055555555555</v>
      </c>
      <c r="U16" s="234"/>
      <c r="V16" s="234"/>
      <c r="W16" s="234">
        <v>0.6875</v>
      </c>
      <c r="X16" s="234">
        <v>0.5541666666666667</v>
      </c>
      <c r="Y16" s="234"/>
      <c r="Z16" s="234">
        <v>0.37708333333333338</v>
      </c>
      <c r="AA16" s="234"/>
      <c r="AB16" s="234">
        <v>0.40625</v>
      </c>
      <c r="AC16" s="234">
        <v>0.64027777777777783</v>
      </c>
      <c r="AD16" s="234">
        <v>0.49861111111111112</v>
      </c>
      <c r="AE16" s="254">
        <v>0.76041666666666663</v>
      </c>
      <c r="AG16" s="226">
        <f>VLOOKUP(AH16,id!$A:$C,3,0)</f>
        <v>162</v>
      </c>
      <c r="AH16" s="226" t="str">
        <f t="shared" ref="AH16:AH24" si="15">AI16&amp;AJ16&amp;AL16</f>
        <v>MamczakEdyta Barbara1982</v>
      </c>
      <c r="AI16" s="226" t="str">
        <f t="shared" ref="AI16:AI24" si="16">F16</f>
        <v>Mamczak</v>
      </c>
      <c r="AJ16" s="226" t="str">
        <f t="shared" ref="AJ16:AJ24" si="17">E16</f>
        <v>Edyta Barbara</v>
      </c>
      <c r="AK16" s="226">
        <f t="shared" ref="AK16:AK24" si="18">I16</f>
        <v>0</v>
      </c>
      <c r="AL16" s="226">
        <f t="shared" ref="AL16:AL24" si="19">G16</f>
        <v>1982</v>
      </c>
      <c r="AM16" s="226">
        <f t="shared" si="5"/>
        <v>27.370873863568107</v>
      </c>
      <c r="AO16" s="226">
        <f t="shared" si="6"/>
        <v>1.0088221064913627</v>
      </c>
      <c r="AP16" s="226">
        <f t="shared" si="7"/>
        <v>0.90909090909090906</v>
      </c>
      <c r="AQ16" s="226">
        <f t="shared" si="8"/>
        <v>0.93103448275862066</v>
      </c>
      <c r="AR16" s="226">
        <f t="shared" si="9"/>
        <v>0.98111849572626431</v>
      </c>
    </row>
    <row r="17" spans="1:44">
      <c r="A17" s="253">
        <v>141</v>
      </c>
      <c r="B17" s="230"/>
      <c r="C17" s="230">
        <v>15</v>
      </c>
      <c r="D17" s="232">
        <v>3152</v>
      </c>
      <c r="E17" s="231" t="s">
        <v>3814</v>
      </c>
      <c r="F17" s="231" t="s">
        <v>3815</v>
      </c>
      <c r="G17" s="230">
        <v>1979</v>
      </c>
      <c r="H17" s="231" t="s">
        <v>253</v>
      </c>
      <c r="I17" s="231" t="s">
        <v>1327</v>
      </c>
      <c r="J17" s="230">
        <v>23</v>
      </c>
      <c r="K17" s="230">
        <v>10</v>
      </c>
      <c r="L17" s="230">
        <v>23</v>
      </c>
      <c r="M17" s="233">
        <v>0.39490740740740743</v>
      </c>
      <c r="N17" s="230">
        <v>0</v>
      </c>
      <c r="O17" s="234">
        <v>0.7368055555555556</v>
      </c>
      <c r="P17" s="234">
        <v>0.39861111111111108</v>
      </c>
      <c r="Q17" s="234">
        <v>0.65902777777777777</v>
      </c>
      <c r="R17" s="234">
        <v>0.43541666666666662</v>
      </c>
      <c r="S17" s="234">
        <v>0.51041666666666663</v>
      </c>
      <c r="T17" s="234"/>
      <c r="U17" s="234">
        <v>0.38611111111111113</v>
      </c>
      <c r="V17" s="234"/>
      <c r="W17" s="234"/>
      <c r="X17" s="234">
        <v>0.41041666666666665</v>
      </c>
      <c r="Y17" s="234"/>
      <c r="Z17" s="234"/>
      <c r="AA17" s="234">
        <v>0.70000000000000007</v>
      </c>
      <c r="AB17" s="234"/>
      <c r="AC17" s="234">
        <v>0.58819444444444446</v>
      </c>
      <c r="AD17" s="234">
        <v>0.46319444444444446</v>
      </c>
      <c r="AE17" s="254">
        <v>0.74861111111111101</v>
      </c>
      <c r="AG17" s="226">
        <f>VLOOKUP(AH17,id!$A:$C,3,0)</f>
        <v>163</v>
      </c>
      <c r="AH17" s="226" t="str">
        <f t="shared" si="15"/>
        <v>CzerniewskaGracja1979</v>
      </c>
      <c r="AI17" s="226" t="str">
        <f t="shared" si="16"/>
        <v>Czerniewska</v>
      </c>
      <c r="AJ17" s="226" t="str">
        <f t="shared" si="17"/>
        <v>Gracja</v>
      </c>
      <c r="AK17" s="226" t="str">
        <f t="shared" si="18"/>
        <v>T-Mobile Cycling Team</v>
      </c>
      <c r="AL17" s="226">
        <f t="shared" si="19"/>
        <v>1979</v>
      </c>
      <c r="AM17" s="226">
        <f t="shared" si="5"/>
        <v>23.315929587483943</v>
      </c>
      <c r="AO17" s="226">
        <f t="shared" si="6"/>
        <v>1.029865181711606</v>
      </c>
      <c r="AP17" s="226">
        <f t="shared" si="7"/>
        <v>1</v>
      </c>
      <c r="AQ17" s="226">
        <f t="shared" si="8"/>
        <v>0.85185185185185186</v>
      </c>
      <c r="AR17" s="226">
        <f t="shared" si="9"/>
        <v>1</v>
      </c>
    </row>
    <row r="18" spans="1:44">
      <c r="A18" s="255">
        <v>148</v>
      </c>
      <c r="B18" s="235"/>
      <c r="C18" s="235">
        <v>16</v>
      </c>
      <c r="D18" s="237">
        <v>3159</v>
      </c>
      <c r="E18" s="236" t="s">
        <v>785</v>
      </c>
      <c r="F18" s="236" t="s">
        <v>1392</v>
      </c>
      <c r="G18" s="235">
        <v>1973</v>
      </c>
      <c r="H18" s="236" t="s">
        <v>3668</v>
      </c>
      <c r="I18" s="236" t="s">
        <v>1391</v>
      </c>
      <c r="J18" s="235">
        <v>20</v>
      </c>
      <c r="K18" s="235">
        <v>8</v>
      </c>
      <c r="L18" s="235">
        <v>20</v>
      </c>
      <c r="M18" s="238">
        <v>0.35796296296296298</v>
      </c>
      <c r="N18" s="235">
        <v>0</v>
      </c>
      <c r="O18" s="239"/>
      <c r="P18" s="239">
        <v>0.37291666666666662</v>
      </c>
      <c r="Q18" s="239"/>
      <c r="R18" s="239">
        <v>0.41666666666666669</v>
      </c>
      <c r="S18" s="239">
        <v>0.50763888888888886</v>
      </c>
      <c r="T18" s="239"/>
      <c r="U18" s="239">
        <v>0.36458333333333331</v>
      </c>
      <c r="V18" s="239"/>
      <c r="W18" s="239">
        <v>0.65972222222222221</v>
      </c>
      <c r="X18" s="239">
        <v>0.38472222222222219</v>
      </c>
      <c r="Y18" s="239"/>
      <c r="Z18" s="239"/>
      <c r="AA18" s="239"/>
      <c r="AB18" s="239"/>
      <c r="AC18" s="239">
        <v>0.57916666666666672</v>
      </c>
      <c r="AD18" s="239">
        <v>0.4548611111111111</v>
      </c>
      <c r="AE18" s="256">
        <v>0.71180555555555547</v>
      </c>
      <c r="AG18" s="226">
        <f>VLOOKUP(AH18,id!$A:$C,3,0)</f>
        <v>164</v>
      </c>
      <c r="AH18" s="226" t="str">
        <f t="shared" si="15"/>
        <v>ŁaszkiewiczJulia1973</v>
      </c>
      <c r="AI18" s="226" t="str">
        <f t="shared" si="16"/>
        <v>Łaszkiewicz</v>
      </c>
      <c r="AJ18" s="226" t="str">
        <f t="shared" si="17"/>
        <v>Julia</v>
      </c>
      <c r="AK18" s="226" t="str">
        <f t="shared" si="18"/>
        <v>WATAHA</v>
      </c>
      <c r="AL18" s="226">
        <f t="shared" si="19"/>
        <v>1973</v>
      </c>
      <c r="AM18" s="226">
        <f t="shared" si="5"/>
        <v>20.274721380420818</v>
      </c>
      <c r="AO18" s="226">
        <f t="shared" si="6"/>
        <v>1.1032074495602691</v>
      </c>
      <c r="AP18" s="226">
        <f t="shared" si="7"/>
        <v>0.8</v>
      </c>
      <c r="AQ18" s="226">
        <f t="shared" si="8"/>
        <v>0.86956521739130432</v>
      </c>
      <c r="AR18" s="226">
        <f t="shared" si="9"/>
        <v>0.956352499790037</v>
      </c>
    </row>
    <row r="19" spans="1:44">
      <c r="A19" s="253">
        <v>149</v>
      </c>
      <c r="B19" s="230"/>
      <c r="C19" s="230">
        <v>17</v>
      </c>
      <c r="D19" s="232">
        <v>3141</v>
      </c>
      <c r="E19" s="231" t="s">
        <v>334</v>
      </c>
      <c r="F19" s="231" t="s">
        <v>1393</v>
      </c>
      <c r="G19" s="230">
        <v>1973</v>
      </c>
      <c r="H19" s="231" t="s">
        <v>3554</v>
      </c>
      <c r="I19" s="231" t="s">
        <v>1386</v>
      </c>
      <c r="J19" s="230">
        <v>20</v>
      </c>
      <c r="K19" s="230">
        <v>8</v>
      </c>
      <c r="L19" s="230">
        <v>20</v>
      </c>
      <c r="M19" s="233">
        <v>0.35803240740740744</v>
      </c>
      <c r="N19" s="230">
        <v>0</v>
      </c>
      <c r="O19" s="234"/>
      <c r="P19" s="234">
        <v>0.37291666666666662</v>
      </c>
      <c r="Q19" s="234"/>
      <c r="R19" s="234">
        <v>0.41736111111111113</v>
      </c>
      <c r="S19" s="234">
        <v>0.50763888888888886</v>
      </c>
      <c r="T19" s="234"/>
      <c r="U19" s="234">
        <v>0.36458333333333331</v>
      </c>
      <c r="V19" s="234"/>
      <c r="W19" s="234">
        <v>0.65972222222222221</v>
      </c>
      <c r="X19" s="234">
        <v>0.3840277777777778</v>
      </c>
      <c r="Y19" s="234"/>
      <c r="Z19" s="234"/>
      <c r="AA19" s="234"/>
      <c r="AB19" s="234"/>
      <c r="AC19" s="234">
        <v>0.57916666666666672</v>
      </c>
      <c r="AD19" s="234">
        <v>0.4548611111111111</v>
      </c>
      <c r="AE19" s="254">
        <v>0.71180555555555547</v>
      </c>
      <c r="AG19" s="226">
        <f>VLOOKUP(AH19,id!$A:$C,3,0)</f>
        <v>165</v>
      </c>
      <c r="AH19" s="226" t="str">
        <f t="shared" si="15"/>
        <v>Jabłońska-NabayaogoEwa1973</v>
      </c>
      <c r="AI19" s="226" t="str">
        <f t="shared" si="16"/>
        <v>Jabłońska-Nabayaogo</v>
      </c>
      <c r="AJ19" s="226" t="str">
        <f t="shared" si="17"/>
        <v>Ewa</v>
      </c>
      <c r="AK19" s="226" t="str">
        <f t="shared" si="18"/>
        <v>Wataha</v>
      </c>
      <c r="AL19" s="226">
        <f t="shared" si="19"/>
        <v>1973</v>
      </c>
      <c r="AM19" s="226">
        <f t="shared" si="5"/>
        <v>20.270788868353755</v>
      </c>
      <c r="AO19" s="226">
        <f t="shared" si="6"/>
        <v>0.99980603866295981</v>
      </c>
      <c r="AP19" s="226">
        <f t="shared" si="7"/>
        <v>1</v>
      </c>
      <c r="AQ19" s="226">
        <f t="shared" si="8"/>
        <v>1</v>
      </c>
      <c r="AR19" s="226">
        <f t="shared" si="9"/>
        <v>1</v>
      </c>
    </row>
    <row r="20" spans="1:44">
      <c r="A20" s="253">
        <v>165</v>
      </c>
      <c r="B20" s="230"/>
      <c r="C20" s="230">
        <v>18</v>
      </c>
      <c r="D20" s="232">
        <v>3053</v>
      </c>
      <c r="E20" s="231" t="s">
        <v>500</v>
      </c>
      <c r="F20" s="231" t="s">
        <v>3833</v>
      </c>
      <c r="G20" s="230">
        <v>1980</v>
      </c>
      <c r="H20" s="231" t="s">
        <v>3834</v>
      </c>
      <c r="I20" s="231"/>
      <c r="J20" s="230">
        <v>19</v>
      </c>
      <c r="K20" s="230">
        <v>8</v>
      </c>
      <c r="L20" s="230">
        <v>19</v>
      </c>
      <c r="M20" s="233">
        <v>0.4074652777777778</v>
      </c>
      <c r="N20" s="230">
        <v>0</v>
      </c>
      <c r="O20" s="234"/>
      <c r="P20" s="234">
        <v>0.53263888888888888</v>
      </c>
      <c r="Q20" s="234">
        <v>0.70138888888888884</v>
      </c>
      <c r="R20" s="234">
        <v>0.45</v>
      </c>
      <c r="S20" s="234">
        <v>0.56458333333333333</v>
      </c>
      <c r="T20" s="234"/>
      <c r="U20" s="234"/>
      <c r="V20" s="234"/>
      <c r="W20" s="234"/>
      <c r="X20" s="234">
        <v>0.51388888888888895</v>
      </c>
      <c r="Y20" s="234"/>
      <c r="Z20" s="234">
        <v>0.37708333333333338</v>
      </c>
      <c r="AA20" s="234"/>
      <c r="AB20" s="234"/>
      <c r="AC20" s="234">
        <v>0.6430555555555556</v>
      </c>
      <c r="AD20" s="234">
        <v>0.47916666666666669</v>
      </c>
      <c r="AE20" s="254">
        <v>0.76111111111111107</v>
      </c>
      <c r="AG20" s="226">
        <f>VLOOKUP(AH20,id!$A:$C,3,0)</f>
        <v>166</v>
      </c>
      <c r="AH20" s="226" t="str">
        <f t="shared" si="15"/>
        <v>MaciejewskaMałgorzata1980</v>
      </c>
      <c r="AI20" s="226" t="str">
        <f t="shared" si="16"/>
        <v>Maciejewska</v>
      </c>
      <c r="AJ20" s="226" t="str">
        <f t="shared" si="17"/>
        <v>Małgorzata</v>
      </c>
      <c r="AK20" s="226">
        <f t="shared" si="18"/>
        <v>0</v>
      </c>
      <c r="AL20" s="226">
        <f t="shared" si="19"/>
        <v>1980</v>
      </c>
      <c r="AM20" s="226">
        <f t="shared" si="5"/>
        <v>19.257249424936067</v>
      </c>
      <c r="AO20" s="226">
        <f t="shared" si="6"/>
        <v>0.87868200539696073</v>
      </c>
      <c r="AP20" s="226">
        <f t="shared" si="7"/>
        <v>1</v>
      </c>
      <c r="AQ20" s="226">
        <f t="shared" si="8"/>
        <v>0.95</v>
      </c>
      <c r="AR20" s="226">
        <f t="shared" si="9"/>
        <v>1</v>
      </c>
    </row>
    <row r="21" spans="1:44">
      <c r="A21" s="255">
        <v>172</v>
      </c>
      <c r="B21" s="235"/>
      <c r="C21" s="235">
        <v>19</v>
      </c>
      <c r="D21" s="237">
        <v>3148</v>
      </c>
      <c r="E21" s="236" t="s">
        <v>483</v>
      </c>
      <c r="F21" s="236" t="s">
        <v>1788</v>
      </c>
      <c r="G21" s="235">
        <v>1985</v>
      </c>
      <c r="H21" s="236" t="s">
        <v>3554</v>
      </c>
      <c r="I21" s="236" t="s">
        <v>3839</v>
      </c>
      <c r="J21" s="235">
        <v>15</v>
      </c>
      <c r="K21" s="235">
        <v>5</v>
      </c>
      <c r="L21" s="235">
        <v>15</v>
      </c>
      <c r="M21" s="238">
        <v>0.31413194444444442</v>
      </c>
      <c r="N21" s="235">
        <v>0</v>
      </c>
      <c r="O21" s="239"/>
      <c r="P21" s="239"/>
      <c r="Q21" s="239"/>
      <c r="R21" s="239"/>
      <c r="S21" s="239">
        <v>0.54097222222222219</v>
      </c>
      <c r="T21" s="239"/>
      <c r="U21" s="239">
        <v>0.37708333333333338</v>
      </c>
      <c r="V21" s="239"/>
      <c r="W21" s="239">
        <v>0.40833333333333338</v>
      </c>
      <c r="X21" s="239"/>
      <c r="Y21" s="239"/>
      <c r="Z21" s="239"/>
      <c r="AA21" s="239"/>
      <c r="AB21" s="239"/>
      <c r="AC21" s="239">
        <v>0.4597222222222222</v>
      </c>
      <c r="AD21" s="239">
        <v>0.61041666666666672</v>
      </c>
      <c r="AE21" s="256">
        <v>0.66805555555555562</v>
      </c>
      <c r="AG21" s="226">
        <f>VLOOKUP(AH21,id!$A:$C,3,0)</f>
        <v>167</v>
      </c>
      <c r="AH21" s="226" t="str">
        <f t="shared" si="15"/>
        <v>GralakAleksandra1985</v>
      </c>
      <c r="AI21" s="226" t="str">
        <f t="shared" si="16"/>
        <v>Gralak</v>
      </c>
      <c r="AJ21" s="226" t="str">
        <f t="shared" si="17"/>
        <v>Aleksandra</v>
      </c>
      <c r="AK21" s="226" t="str">
        <f t="shared" si="18"/>
        <v>AlgorytmHicksaTeam</v>
      </c>
      <c r="AL21" s="226">
        <f t="shared" si="19"/>
        <v>1985</v>
      </c>
      <c r="AM21" s="226">
        <f t="shared" si="5"/>
        <v>15.203091651265316</v>
      </c>
      <c r="AO21" s="226">
        <f t="shared" si="6"/>
        <v>1.297115065767658</v>
      </c>
      <c r="AP21" s="226">
        <f t="shared" si="7"/>
        <v>0.625</v>
      </c>
      <c r="AQ21" s="226">
        <f t="shared" si="8"/>
        <v>0.78947368421052633</v>
      </c>
      <c r="AR21" s="226">
        <f t="shared" si="9"/>
        <v>0.91028210151304012</v>
      </c>
    </row>
    <row r="22" spans="1:44">
      <c r="A22" s="253">
        <v>175</v>
      </c>
      <c r="B22" s="230"/>
      <c r="C22" s="230">
        <v>20</v>
      </c>
      <c r="D22" s="232">
        <v>3098</v>
      </c>
      <c r="E22" s="231" t="s">
        <v>36</v>
      </c>
      <c r="F22" s="231" t="s">
        <v>3840</v>
      </c>
      <c r="G22" s="230">
        <v>1984</v>
      </c>
      <c r="H22" s="231" t="s">
        <v>3668</v>
      </c>
      <c r="I22" s="231" t="s">
        <v>3841</v>
      </c>
      <c r="J22" s="230">
        <v>13</v>
      </c>
      <c r="K22" s="230">
        <v>11</v>
      </c>
      <c r="L22" s="230">
        <v>29</v>
      </c>
      <c r="M22" s="233">
        <v>0.42728009259259259</v>
      </c>
      <c r="N22" s="230">
        <v>16</v>
      </c>
      <c r="O22" s="234">
        <v>0.36736111111111108</v>
      </c>
      <c r="P22" s="234"/>
      <c r="Q22" s="234"/>
      <c r="R22" s="234">
        <v>0.57291666666666663</v>
      </c>
      <c r="S22" s="234">
        <v>0.66805555555555562</v>
      </c>
      <c r="T22" s="234">
        <v>0.54305555555555551</v>
      </c>
      <c r="U22" s="234"/>
      <c r="V22" s="234">
        <v>0.45</v>
      </c>
      <c r="W22" s="234"/>
      <c r="X22" s="234">
        <v>0.63958333333333328</v>
      </c>
      <c r="Y22" s="234">
        <v>0.41180555555555554</v>
      </c>
      <c r="Z22" s="234">
        <v>0.47986111111111113</v>
      </c>
      <c r="AA22" s="234"/>
      <c r="AB22" s="234">
        <v>0.51527777777777783</v>
      </c>
      <c r="AC22" s="234">
        <v>0.73402777777777783</v>
      </c>
      <c r="AD22" s="234">
        <v>0.59722222222222221</v>
      </c>
      <c r="AE22" s="254">
        <v>0.78125</v>
      </c>
      <c r="AG22" s="226">
        <f>VLOOKUP(AH22,id!$A:$C,3,0)</f>
        <v>168</v>
      </c>
      <c r="AH22" s="226" t="str">
        <f t="shared" si="15"/>
        <v>MasaMagdalena1984</v>
      </c>
      <c r="AI22" s="226" t="str">
        <f t="shared" si="16"/>
        <v>Masa</v>
      </c>
      <c r="AJ22" s="226" t="str">
        <f t="shared" si="17"/>
        <v>Magdalena</v>
      </c>
      <c r="AK22" s="226" t="str">
        <f t="shared" si="18"/>
        <v>Big Yellow Foot Adventure Team</v>
      </c>
      <c r="AL22" s="226">
        <f t="shared" si="19"/>
        <v>1984</v>
      </c>
      <c r="AM22" s="226">
        <f t="shared" si="5"/>
        <v>13.176012764429942</v>
      </c>
      <c r="AO22" s="226">
        <f t="shared" si="6"/>
        <v>0.73518974997968412</v>
      </c>
      <c r="AP22" s="226">
        <f t="shared" si="7"/>
        <v>2.2000000000000002</v>
      </c>
      <c r="AQ22" s="226">
        <f t="shared" si="8"/>
        <v>0.8666666666666667</v>
      </c>
      <c r="AR22" s="226">
        <f t="shared" si="9"/>
        <v>1.1708049129648923</v>
      </c>
    </row>
    <row r="23" spans="1:44">
      <c r="A23" s="253">
        <v>177</v>
      </c>
      <c r="B23" s="230"/>
      <c r="C23" s="230">
        <v>21</v>
      </c>
      <c r="D23" s="232">
        <v>3058</v>
      </c>
      <c r="E23" s="231" t="s">
        <v>199</v>
      </c>
      <c r="F23" s="231" t="s">
        <v>3844</v>
      </c>
      <c r="G23" s="230">
        <v>1983</v>
      </c>
      <c r="H23" s="231" t="s">
        <v>3668</v>
      </c>
      <c r="I23" s="231" t="s">
        <v>3843</v>
      </c>
      <c r="J23" s="230">
        <v>13</v>
      </c>
      <c r="K23" s="230">
        <v>11</v>
      </c>
      <c r="L23" s="230">
        <v>29</v>
      </c>
      <c r="M23" s="233">
        <v>0.42745370370370367</v>
      </c>
      <c r="N23" s="230">
        <v>16</v>
      </c>
      <c r="O23" s="234">
        <v>0.36805555555555558</v>
      </c>
      <c r="P23" s="234"/>
      <c r="Q23" s="234"/>
      <c r="R23" s="234">
        <v>0.57291666666666663</v>
      </c>
      <c r="S23" s="234">
        <v>0.66805555555555562</v>
      </c>
      <c r="T23" s="234">
        <v>0.54305555555555551</v>
      </c>
      <c r="U23" s="234"/>
      <c r="V23" s="234">
        <v>0.45</v>
      </c>
      <c r="W23" s="234"/>
      <c r="X23" s="234">
        <v>0.63958333333333328</v>
      </c>
      <c r="Y23" s="234">
        <v>0.41180555555555554</v>
      </c>
      <c r="Z23" s="234">
        <v>0.48055555555555557</v>
      </c>
      <c r="AA23" s="234"/>
      <c r="AB23" s="234">
        <v>0.51527777777777783</v>
      </c>
      <c r="AC23" s="234">
        <v>0.73402777777777783</v>
      </c>
      <c r="AD23" s="234">
        <v>0.59722222222222221</v>
      </c>
      <c r="AE23" s="254">
        <v>0.78125</v>
      </c>
      <c r="AG23" s="226">
        <f>VLOOKUP(AH23,id!$A:$C,3,0)</f>
        <v>169</v>
      </c>
      <c r="AH23" s="226" t="str">
        <f t="shared" si="15"/>
        <v>RadzieńskaKamila1983</v>
      </c>
      <c r="AI23" s="226" t="str">
        <f t="shared" si="16"/>
        <v>Radzieńska</v>
      </c>
      <c r="AJ23" s="226" t="str">
        <f t="shared" si="17"/>
        <v>Kamila</v>
      </c>
      <c r="AK23" s="226" t="str">
        <f t="shared" si="18"/>
        <v>BigYellowFoot Adventure Team</v>
      </c>
      <c r="AL23" s="226">
        <f t="shared" si="19"/>
        <v>1983</v>
      </c>
      <c r="AM23" s="226">
        <f t="shared" si="5"/>
        <v>13.170661302514356</v>
      </c>
      <c r="AO23" s="226">
        <f t="shared" si="6"/>
        <v>0.99959384815336305</v>
      </c>
      <c r="AP23" s="226">
        <f t="shared" si="7"/>
        <v>1</v>
      </c>
      <c r="AQ23" s="226">
        <f t="shared" si="8"/>
        <v>1</v>
      </c>
      <c r="AR23" s="226">
        <f t="shared" si="9"/>
        <v>1</v>
      </c>
    </row>
    <row r="24" spans="1:44">
      <c r="A24" s="271" t="s">
        <v>3848</v>
      </c>
      <c r="B24" s="272"/>
      <c r="C24" s="272"/>
      <c r="D24" s="273">
        <v>3070</v>
      </c>
      <c r="E24" s="274" t="s">
        <v>3852</v>
      </c>
      <c r="F24" s="274" t="s">
        <v>3853</v>
      </c>
      <c r="G24" s="272">
        <v>1975</v>
      </c>
      <c r="H24" s="274" t="s">
        <v>3850</v>
      </c>
      <c r="I24" s="274" t="s">
        <v>3851</v>
      </c>
      <c r="J24" s="272"/>
      <c r="K24" s="272"/>
      <c r="L24" s="272"/>
      <c r="M24" s="275" t="s">
        <v>3848</v>
      </c>
      <c r="N24" s="272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  <c r="AD24" s="276"/>
      <c r="AE24" s="277"/>
      <c r="AG24" s="226">
        <f>VLOOKUP(AH24,id!$A:$C,3,0)</f>
        <v>170</v>
      </c>
      <c r="AH24" s="226" t="str">
        <f t="shared" si="15"/>
        <v>WYSOCKA SADŁOJOANNA1975</v>
      </c>
      <c r="AI24" s="226" t="str">
        <f t="shared" si="16"/>
        <v>WYSOCKA SADŁO</v>
      </c>
      <c r="AJ24" s="226" t="str">
        <f t="shared" si="17"/>
        <v>JOANNA</v>
      </c>
      <c r="AK24" s="226" t="str">
        <f t="shared" si="18"/>
        <v>SAILŻE</v>
      </c>
      <c r="AL24" s="226">
        <f t="shared" si="19"/>
        <v>1975</v>
      </c>
      <c r="AM24" s="226">
        <f t="shared" si="5"/>
        <v>0</v>
      </c>
      <c r="AO24" s="226" t="e">
        <f t="shared" si="6"/>
        <v>#VALUE!</v>
      </c>
      <c r="AP24" s="226">
        <f t="shared" si="7"/>
        <v>0</v>
      </c>
      <c r="AQ24" s="226">
        <f t="shared" si="8"/>
        <v>0</v>
      </c>
      <c r="AR24" s="226">
        <f t="shared" si="9"/>
        <v>0</v>
      </c>
    </row>
    <row r="25" spans="1:44" ht="15" thickBot="1">
      <c r="A25" s="278" t="s">
        <v>3856</v>
      </c>
      <c r="B25" s="279"/>
      <c r="C25" s="279"/>
      <c r="D25" s="280"/>
    </row>
  </sheetData>
  <mergeCells count="2">
    <mergeCell ref="A1:H1"/>
    <mergeCell ref="I1:AE1"/>
  </mergeCells>
  <pageMargins left="0.25" right="0.25" top="0.75" bottom="0.75" header="0.3" footer="0.3"/>
  <pageSetup paperSize="9" scale="41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66"/>
  <sheetViews>
    <sheetView workbookViewId="0">
      <selection sqref="A1:H1"/>
    </sheetView>
  </sheetViews>
  <sheetFormatPr defaultRowHeight="14.4"/>
  <cols>
    <col min="1" max="1" width="11.5546875" style="226" customWidth="1"/>
    <col min="2" max="2" width="11.109375" style="226" customWidth="1"/>
    <col min="3" max="3" width="11.44140625" style="226" customWidth="1"/>
    <col min="4" max="4" width="8.88671875" style="247"/>
    <col min="5" max="5" width="14.5546875" style="226" bestFit="1" customWidth="1"/>
    <col min="6" max="6" width="20.44140625" style="226" bestFit="1" customWidth="1"/>
    <col min="7" max="7" width="9" style="226" customWidth="1"/>
    <col min="8" max="8" width="19.6640625" style="226" bestFit="1" customWidth="1"/>
    <col min="9" max="9" width="30.44140625" style="226" bestFit="1" customWidth="1"/>
    <col min="10" max="16384" width="8.88671875" style="226"/>
  </cols>
  <sheetData>
    <row r="1" spans="1:44" ht="46.8" thickBot="1">
      <c r="A1" s="645" t="s">
        <v>3654</v>
      </c>
      <c r="B1" s="646"/>
      <c r="C1" s="646"/>
      <c r="D1" s="646"/>
      <c r="E1" s="646"/>
      <c r="F1" s="646"/>
      <c r="G1" s="646"/>
      <c r="H1" s="646"/>
      <c r="I1" s="647" t="s">
        <v>3723</v>
      </c>
      <c r="J1" s="647"/>
      <c r="K1" s="647"/>
      <c r="L1" s="647"/>
      <c r="M1" s="647"/>
      <c r="N1" s="647"/>
      <c r="O1" s="647"/>
      <c r="P1" s="647"/>
      <c r="Q1" s="647"/>
      <c r="R1" s="647"/>
      <c r="S1" s="647"/>
      <c r="T1" s="647"/>
      <c r="U1" s="647"/>
      <c r="V1" s="647"/>
      <c r="W1" s="647"/>
      <c r="X1" s="647"/>
      <c r="Y1" s="647"/>
      <c r="Z1" s="647"/>
      <c r="AA1" s="647"/>
      <c r="AB1" s="647"/>
      <c r="AC1" s="647"/>
      <c r="AD1" s="647"/>
      <c r="AE1" s="648"/>
    </row>
    <row r="2" spans="1:44">
      <c r="A2" s="248" t="s">
        <v>3656</v>
      </c>
      <c r="B2" s="249" t="s">
        <v>3724</v>
      </c>
      <c r="C2" s="249" t="s">
        <v>3658</v>
      </c>
      <c r="D2" s="250" t="s">
        <v>3659</v>
      </c>
      <c r="E2" s="251" t="s">
        <v>161</v>
      </c>
      <c r="F2" s="251" t="s">
        <v>160</v>
      </c>
      <c r="G2" s="249" t="s">
        <v>3660</v>
      </c>
      <c r="H2" s="251" t="s">
        <v>3661</v>
      </c>
      <c r="I2" s="251" t="s">
        <v>3616</v>
      </c>
      <c r="J2" s="249" t="s">
        <v>3513</v>
      </c>
      <c r="K2" s="249" t="s">
        <v>3619</v>
      </c>
      <c r="L2" s="249" t="s">
        <v>30</v>
      </c>
      <c r="M2" s="249" t="s">
        <v>3618</v>
      </c>
      <c r="N2" s="249" t="s">
        <v>3662</v>
      </c>
      <c r="O2" s="249" t="s">
        <v>3408</v>
      </c>
      <c r="P2" s="249" t="s">
        <v>3407</v>
      </c>
      <c r="Q2" s="249" t="s">
        <v>3406</v>
      </c>
      <c r="R2" s="249" t="s">
        <v>3405</v>
      </c>
      <c r="S2" s="249" t="s">
        <v>3404</v>
      </c>
      <c r="T2" s="249" t="s">
        <v>3403</v>
      </c>
      <c r="U2" s="249" t="s">
        <v>3402</v>
      </c>
      <c r="V2" s="249" t="s">
        <v>3401</v>
      </c>
      <c r="W2" s="249" t="s">
        <v>3400</v>
      </c>
      <c r="X2" s="249" t="s">
        <v>3399</v>
      </c>
      <c r="Y2" s="249" t="s">
        <v>3398</v>
      </c>
      <c r="Z2" s="249" t="s">
        <v>3397</v>
      </c>
      <c r="AA2" s="249" t="s">
        <v>3396</v>
      </c>
      <c r="AB2" s="249" t="s">
        <v>3395</v>
      </c>
      <c r="AC2" s="249" t="s">
        <v>3394</v>
      </c>
      <c r="AD2" s="249" t="s">
        <v>3393</v>
      </c>
      <c r="AE2" s="252" t="s">
        <v>3382</v>
      </c>
      <c r="AG2" s="226" t="s">
        <v>71</v>
      </c>
      <c r="AH2" s="226" t="s">
        <v>72</v>
      </c>
      <c r="AI2" s="226" t="s">
        <v>99</v>
      </c>
      <c r="AJ2" s="226" t="s">
        <v>100</v>
      </c>
      <c r="AK2" s="226" t="s">
        <v>75</v>
      </c>
      <c r="AL2" s="226" t="s">
        <v>73</v>
      </c>
      <c r="AM2" s="226" t="s">
        <v>42</v>
      </c>
      <c r="AO2" s="226" t="s">
        <v>39</v>
      </c>
      <c r="AP2" s="226" t="s">
        <v>40</v>
      </c>
      <c r="AQ2" s="226" t="s">
        <v>31</v>
      </c>
      <c r="AR2" s="226" t="s">
        <v>41</v>
      </c>
    </row>
    <row r="3" spans="1:44">
      <c r="A3" s="253">
        <v>1</v>
      </c>
      <c r="B3" s="230">
        <v>1</v>
      </c>
      <c r="C3" s="230"/>
      <c r="D3" s="232">
        <v>3198</v>
      </c>
      <c r="E3" s="231" t="s">
        <v>241</v>
      </c>
      <c r="F3" s="231" t="s">
        <v>245</v>
      </c>
      <c r="G3" s="230">
        <v>1979</v>
      </c>
      <c r="H3" s="231" t="s">
        <v>1324</v>
      </c>
      <c r="I3" s="231"/>
      <c r="J3" s="230">
        <v>40</v>
      </c>
      <c r="K3" s="230">
        <v>16</v>
      </c>
      <c r="L3" s="230">
        <v>40</v>
      </c>
      <c r="M3" s="233">
        <v>0.24940972222222224</v>
      </c>
      <c r="N3" s="230">
        <v>0</v>
      </c>
      <c r="O3" s="234">
        <v>0.59583333333333333</v>
      </c>
      <c r="P3" s="234">
        <v>0.36874999999999997</v>
      </c>
      <c r="Q3" s="234">
        <v>0.46597222222222223</v>
      </c>
      <c r="R3" s="234">
        <v>0.38611111111111113</v>
      </c>
      <c r="S3" s="234">
        <v>0.41805555555555557</v>
      </c>
      <c r="T3" s="234">
        <v>0.55902777777777779</v>
      </c>
      <c r="U3" s="234">
        <v>0.36319444444444443</v>
      </c>
      <c r="V3" s="234">
        <v>0.51388888888888895</v>
      </c>
      <c r="W3" s="234">
        <v>0.44722222222222219</v>
      </c>
      <c r="X3" s="234">
        <v>0.375</v>
      </c>
      <c r="Y3" s="234">
        <v>0.49861111111111112</v>
      </c>
      <c r="Z3" s="234">
        <v>0.57847222222222217</v>
      </c>
      <c r="AA3" s="234">
        <v>0.48055555555555557</v>
      </c>
      <c r="AB3" s="234">
        <v>0.54097222222222219</v>
      </c>
      <c r="AC3" s="234">
        <v>0.42986111111111108</v>
      </c>
      <c r="AD3" s="234">
        <v>0.39861111111111108</v>
      </c>
      <c r="AE3" s="254">
        <v>0.60347222222222219</v>
      </c>
      <c r="AG3" s="226">
        <f>VLOOKUP(AH3,id!$A:$C,3,0)</f>
        <v>8</v>
      </c>
      <c r="AH3" s="226" t="str">
        <f t="shared" ref="AH3:AH61" si="0">AI3&amp;AJ3&amp;AL3</f>
        <v>WalentowskiRadosław1979</v>
      </c>
      <c r="AI3" s="226" t="str">
        <f>F3</f>
        <v>Walentowski</v>
      </c>
      <c r="AJ3" s="226" t="str">
        <f>E3</f>
        <v>Radosław</v>
      </c>
      <c r="AK3" s="226">
        <f>I3</f>
        <v>0</v>
      </c>
      <c r="AL3" s="226">
        <f>G3</f>
        <v>1979</v>
      </c>
      <c r="AM3" s="226">
        <v>50</v>
      </c>
    </row>
    <row r="4" spans="1:44">
      <c r="A4" s="255">
        <v>2</v>
      </c>
      <c r="B4" s="235">
        <v>2</v>
      </c>
      <c r="C4" s="235"/>
      <c r="D4" s="237">
        <v>3031</v>
      </c>
      <c r="E4" s="236" t="s">
        <v>657</v>
      </c>
      <c r="F4" s="236" t="s">
        <v>602</v>
      </c>
      <c r="G4" s="235">
        <v>1972</v>
      </c>
      <c r="H4" s="236" t="s">
        <v>3477</v>
      </c>
      <c r="I4" s="236" t="s">
        <v>3725</v>
      </c>
      <c r="J4" s="235">
        <v>40</v>
      </c>
      <c r="K4" s="235">
        <v>16</v>
      </c>
      <c r="L4" s="235">
        <v>40</v>
      </c>
      <c r="M4" s="238">
        <v>0.27890046296296295</v>
      </c>
      <c r="N4" s="235">
        <v>0</v>
      </c>
      <c r="O4" s="239">
        <v>0.625</v>
      </c>
      <c r="P4" s="239">
        <v>0.36736111111111108</v>
      </c>
      <c r="Q4" s="239">
        <v>0.55208333333333337</v>
      </c>
      <c r="R4" s="239">
        <v>0.44236111111111115</v>
      </c>
      <c r="S4" s="239">
        <v>0.4826388888888889</v>
      </c>
      <c r="T4" s="239">
        <v>0.42777777777777781</v>
      </c>
      <c r="U4" s="239">
        <v>0.35972222222222222</v>
      </c>
      <c r="V4" s="239">
        <v>0.60972222222222217</v>
      </c>
      <c r="W4" s="239">
        <v>0.52916666666666667</v>
      </c>
      <c r="X4" s="239">
        <v>0.3743055555555555</v>
      </c>
      <c r="Y4" s="239">
        <v>0.59166666666666667</v>
      </c>
      <c r="Z4" s="239">
        <v>0.3923611111111111</v>
      </c>
      <c r="AA4" s="239">
        <v>0.56736111111111109</v>
      </c>
      <c r="AB4" s="239">
        <v>0.41180555555555554</v>
      </c>
      <c r="AC4" s="239">
        <v>0.50763888888888886</v>
      </c>
      <c r="AD4" s="239">
        <v>0.45555555555555555</v>
      </c>
      <c r="AE4" s="256">
        <v>0.63263888888888886</v>
      </c>
      <c r="AG4" s="226">
        <f>VLOOKUP(AH4,id!$A:$C,3,0)</f>
        <v>222</v>
      </c>
      <c r="AH4" s="226" t="str">
        <f t="shared" si="0"/>
        <v>NowakRemik1972</v>
      </c>
      <c r="AI4" s="226" t="str">
        <f>F4</f>
        <v>Nowak</v>
      </c>
      <c r="AJ4" s="226" t="str">
        <f>E4</f>
        <v>Remik</v>
      </c>
      <c r="AK4" s="226" t="str">
        <f t="shared" ref="AK4:AK62" si="1">I4</f>
        <v>KS Hades Poznań</v>
      </c>
      <c r="AL4" s="226">
        <f t="shared" ref="AL4:AL62" si="2">G4</f>
        <v>1972</v>
      </c>
      <c r="AM4" s="226">
        <f t="shared" ref="AM4:AM25" si="3">AM3*IF(AQ4&lt;1,AQ4,IF(AR4&lt;1,AR4,IF(AP4&lt;1,AP4,IF(AO4&lt;1,AO4,1))))</f>
        <v>44.713034817612154</v>
      </c>
      <c r="AO4" s="226">
        <f>M3/M4</f>
        <v>0.89426069635224315</v>
      </c>
      <c r="AP4" s="226">
        <f>K4/K3</f>
        <v>1</v>
      </c>
      <c r="AQ4" s="226">
        <f>J4/J3</f>
        <v>1</v>
      </c>
      <c r="AR4" s="226">
        <f>AP4^0.2</f>
        <v>1</v>
      </c>
    </row>
    <row r="5" spans="1:44">
      <c r="A5" s="253">
        <v>3</v>
      </c>
      <c r="B5" s="230">
        <v>3</v>
      </c>
      <c r="C5" s="230"/>
      <c r="D5" s="232">
        <v>3063</v>
      </c>
      <c r="E5" s="231" t="s">
        <v>49</v>
      </c>
      <c r="F5" s="231" t="s">
        <v>835</v>
      </c>
      <c r="G5" s="230">
        <v>1970</v>
      </c>
      <c r="H5" s="231" t="s">
        <v>3477</v>
      </c>
      <c r="I5" s="231"/>
      <c r="J5" s="230">
        <v>40</v>
      </c>
      <c r="K5" s="230">
        <v>16</v>
      </c>
      <c r="L5" s="230">
        <v>40</v>
      </c>
      <c r="M5" s="233">
        <v>0.27892361111111114</v>
      </c>
      <c r="N5" s="230">
        <v>0</v>
      </c>
      <c r="O5" s="234">
        <v>0.625</v>
      </c>
      <c r="P5" s="234">
        <v>0.36736111111111108</v>
      </c>
      <c r="Q5" s="234">
        <v>0.55138888888888882</v>
      </c>
      <c r="R5" s="234">
        <v>0.44236111111111115</v>
      </c>
      <c r="S5" s="234">
        <v>0.4826388888888889</v>
      </c>
      <c r="T5" s="234">
        <v>0.42777777777777781</v>
      </c>
      <c r="U5" s="234">
        <v>0.35972222222222222</v>
      </c>
      <c r="V5" s="234">
        <v>0.60972222222222217</v>
      </c>
      <c r="W5" s="234">
        <v>0.52916666666666667</v>
      </c>
      <c r="X5" s="234">
        <v>0.3743055555555555</v>
      </c>
      <c r="Y5" s="234">
        <v>0.59305555555555556</v>
      </c>
      <c r="Z5" s="234">
        <v>0.3923611111111111</v>
      </c>
      <c r="AA5" s="234">
        <v>0.56874999999999998</v>
      </c>
      <c r="AB5" s="234">
        <v>0.41180555555555554</v>
      </c>
      <c r="AC5" s="234">
        <v>0.50763888888888886</v>
      </c>
      <c r="AD5" s="234">
        <v>0.45555555555555555</v>
      </c>
      <c r="AE5" s="254">
        <v>0.63263888888888886</v>
      </c>
      <c r="AG5" s="226">
        <f>VLOOKUP(AH5,id!$A:$C,3,0)</f>
        <v>223</v>
      </c>
      <c r="AH5" s="226" t="str">
        <f t="shared" si="0"/>
        <v>HalamusRobert1970</v>
      </c>
      <c r="AI5" s="226" t="str">
        <f>F5</f>
        <v>Halamus</v>
      </c>
      <c r="AJ5" s="226" t="str">
        <f>E5</f>
        <v>Robert</v>
      </c>
      <c r="AK5" s="226">
        <f t="shared" si="1"/>
        <v>0</v>
      </c>
      <c r="AL5" s="226">
        <f t="shared" si="2"/>
        <v>1970</v>
      </c>
      <c r="AM5" s="226">
        <f t="shared" si="3"/>
        <v>44.709324038341833</v>
      </c>
      <c r="AO5" s="226">
        <f t="shared" ref="AO5:AO25" si="4">M4/M5</f>
        <v>0.99991700900452285</v>
      </c>
      <c r="AP5" s="226">
        <f t="shared" ref="AP5:AP25" si="5">K5/K4</f>
        <v>1</v>
      </c>
      <c r="AQ5" s="226">
        <f t="shared" ref="AQ5:AQ25" si="6">J5/J4</f>
        <v>1</v>
      </c>
      <c r="AR5" s="226">
        <f t="shared" ref="AR5:AR25" si="7">AP5^0.2</f>
        <v>1</v>
      </c>
    </row>
    <row r="6" spans="1:44">
      <c r="A6" s="255">
        <v>4</v>
      </c>
      <c r="B6" s="235">
        <v>4</v>
      </c>
      <c r="C6" s="235"/>
      <c r="D6" s="237">
        <v>3066</v>
      </c>
      <c r="E6" s="236" t="s">
        <v>15</v>
      </c>
      <c r="F6" s="236" t="s">
        <v>1181</v>
      </c>
      <c r="G6" s="235">
        <v>1971</v>
      </c>
      <c r="H6" s="236" t="s">
        <v>3477</v>
      </c>
      <c r="I6" s="236"/>
      <c r="J6" s="235">
        <v>40</v>
      </c>
      <c r="K6" s="235">
        <v>16</v>
      </c>
      <c r="L6" s="235">
        <v>40</v>
      </c>
      <c r="M6" s="238">
        <v>0.27895833333333336</v>
      </c>
      <c r="N6" s="235">
        <v>0</v>
      </c>
      <c r="O6" s="239">
        <v>0.625</v>
      </c>
      <c r="P6" s="239">
        <v>0.36736111111111108</v>
      </c>
      <c r="Q6" s="239">
        <v>0.55138888888888882</v>
      </c>
      <c r="R6" s="239">
        <v>0.44236111111111115</v>
      </c>
      <c r="S6" s="239">
        <v>0.4826388888888889</v>
      </c>
      <c r="T6" s="239">
        <v>0.4284722222222222</v>
      </c>
      <c r="U6" s="239">
        <v>0.35972222222222222</v>
      </c>
      <c r="V6" s="239">
        <v>0.61041666666666672</v>
      </c>
      <c r="W6" s="239">
        <v>0.52916666666666667</v>
      </c>
      <c r="X6" s="239">
        <v>0.3743055555555555</v>
      </c>
      <c r="Y6" s="239">
        <v>0.59166666666666667</v>
      </c>
      <c r="Z6" s="239">
        <v>0.3923611111111111</v>
      </c>
      <c r="AA6" s="239">
        <v>0.56736111111111109</v>
      </c>
      <c r="AB6" s="239">
        <v>0.41180555555555554</v>
      </c>
      <c r="AC6" s="239">
        <v>0.50763888888888886</v>
      </c>
      <c r="AD6" s="239">
        <v>0.45555555555555555</v>
      </c>
      <c r="AE6" s="256">
        <v>0.63263888888888886</v>
      </c>
      <c r="AG6" s="226">
        <f>VLOOKUP(AH6,id!$A:$C,3,0)</f>
        <v>69</v>
      </c>
      <c r="AH6" s="226" t="str">
        <f t="shared" si="0"/>
        <v>JakubikPiotr1971</v>
      </c>
      <c r="AI6" s="226" t="str">
        <f>F6</f>
        <v>Jakubik</v>
      </c>
      <c r="AJ6" s="226" t="str">
        <f>E6</f>
        <v>Piotr</v>
      </c>
      <c r="AK6" s="226">
        <f t="shared" si="1"/>
        <v>0</v>
      </c>
      <c r="AL6" s="226">
        <f t="shared" si="2"/>
        <v>1971</v>
      </c>
      <c r="AM6" s="226">
        <f t="shared" si="3"/>
        <v>44.703759024147367</v>
      </c>
      <c r="AO6" s="226">
        <f t="shared" si="4"/>
        <v>0.99987552900174259</v>
      </c>
      <c r="AP6" s="226">
        <f t="shared" si="5"/>
        <v>1</v>
      </c>
      <c r="AQ6" s="226">
        <f t="shared" si="6"/>
        <v>1</v>
      </c>
      <c r="AR6" s="226">
        <f t="shared" si="7"/>
        <v>1</v>
      </c>
    </row>
    <row r="7" spans="1:44">
      <c r="A7" s="253">
        <v>5</v>
      </c>
      <c r="B7" s="230">
        <v>5</v>
      </c>
      <c r="C7" s="230"/>
      <c r="D7" s="232">
        <v>3187</v>
      </c>
      <c r="E7" s="231" t="s">
        <v>139</v>
      </c>
      <c r="F7" s="231" t="s">
        <v>460</v>
      </c>
      <c r="G7" s="230">
        <v>1980</v>
      </c>
      <c r="H7" s="231" t="s">
        <v>3726</v>
      </c>
      <c r="I7" s="231"/>
      <c r="J7" s="230">
        <v>40</v>
      </c>
      <c r="K7" s="230">
        <v>16</v>
      </c>
      <c r="L7" s="230">
        <v>40</v>
      </c>
      <c r="M7" s="233">
        <v>0.28612268518518519</v>
      </c>
      <c r="N7" s="230">
        <v>0</v>
      </c>
      <c r="O7" s="234">
        <v>0.36180555555555555</v>
      </c>
      <c r="P7" s="234">
        <v>0.52152777777777781</v>
      </c>
      <c r="Q7" s="234">
        <v>0.42777777777777781</v>
      </c>
      <c r="R7" s="234">
        <v>0.5625</v>
      </c>
      <c r="S7" s="234">
        <v>0.50138888888888888</v>
      </c>
      <c r="T7" s="234">
        <v>0.57638888888888895</v>
      </c>
      <c r="U7" s="234">
        <v>0.63541666666666663</v>
      </c>
      <c r="V7" s="234">
        <v>0.37708333333333338</v>
      </c>
      <c r="W7" s="234">
        <v>0.45208333333333334</v>
      </c>
      <c r="X7" s="234">
        <v>0.52847222222222223</v>
      </c>
      <c r="Y7" s="234">
        <v>0.39097222222222222</v>
      </c>
      <c r="Z7" s="234">
        <v>0.61527777777777781</v>
      </c>
      <c r="AA7" s="234">
        <v>0.41041666666666665</v>
      </c>
      <c r="AB7" s="234">
        <v>0.59652777777777777</v>
      </c>
      <c r="AC7" s="234">
        <v>0.47569444444444442</v>
      </c>
      <c r="AD7" s="234">
        <v>0.54513888888888895</v>
      </c>
      <c r="AE7" s="254">
        <v>0.64027777777777783</v>
      </c>
      <c r="AG7" s="226">
        <f>VLOOKUP(AH7,id!$A:$C,3,0)</f>
        <v>224</v>
      </c>
      <c r="AH7" s="226" t="str">
        <f t="shared" si="0"/>
        <v>BlockDaniel1980</v>
      </c>
      <c r="AI7" s="226" t="str">
        <f>F7</f>
        <v>Block</v>
      </c>
      <c r="AJ7" s="226" t="str">
        <f>E7</f>
        <v>Daniel</v>
      </c>
      <c r="AK7" s="226">
        <f t="shared" si="1"/>
        <v>0</v>
      </c>
      <c r="AL7" s="226">
        <f t="shared" si="2"/>
        <v>1980</v>
      </c>
      <c r="AM7" s="226">
        <f t="shared" si="3"/>
        <v>43.584401925488443</v>
      </c>
      <c r="AO7" s="226">
        <f t="shared" si="4"/>
        <v>0.97496055984790264</v>
      </c>
      <c r="AP7" s="226">
        <f t="shared" si="5"/>
        <v>1</v>
      </c>
      <c r="AQ7" s="226">
        <f t="shared" si="6"/>
        <v>1</v>
      </c>
      <c r="AR7" s="226">
        <f t="shared" si="7"/>
        <v>1</v>
      </c>
    </row>
    <row r="8" spans="1:44">
      <c r="A8" s="255">
        <v>6</v>
      </c>
      <c r="B8" s="235">
        <v>6</v>
      </c>
      <c r="C8" s="235"/>
      <c r="D8" s="237">
        <v>3030</v>
      </c>
      <c r="E8" s="236" t="s">
        <v>22</v>
      </c>
      <c r="F8" s="236" t="s">
        <v>653</v>
      </c>
      <c r="G8" s="235">
        <v>1977</v>
      </c>
      <c r="H8" s="236" t="s">
        <v>3686</v>
      </c>
      <c r="I8" s="236"/>
      <c r="J8" s="235">
        <v>40</v>
      </c>
      <c r="K8" s="235">
        <v>16</v>
      </c>
      <c r="L8" s="235">
        <v>40</v>
      </c>
      <c r="M8" s="238">
        <v>0.28666666666666668</v>
      </c>
      <c r="N8" s="235">
        <v>0</v>
      </c>
      <c r="O8" s="239">
        <v>0.36180555555555555</v>
      </c>
      <c r="P8" s="239">
        <v>0.52152777777777781</v>
      </c>
      <c r="Q8" s="239">
        <v>0.42777777777777781</v>
      </c>
      <c r="R8" s="239">
        <v>0.5625</v>
      </c>
      <c r="S8" s="239">
        <v>0.50138888888888888</v>
      </c>
      <c r="T8" s="239">
        <v>0.57638888888888895</v>
      </c>
      <c r="U8" s="239">
        <v>0.63541666666666663</v>
      </c>
      <c r="V8" s="239">
        <v>0.37708333333333338</v>
      </c>
      <c r="W8" s="239">
        <v>0.45208333333333334</v>
      </c>
      <c r="X8" s="239">
        <v>0.52847222222222223</v>
      </c>
      <c r="Y8" s="239">
        <v>0.39166666666666666</v>
      </c>
      <c r="Z8" s="239">
        <v>0.61527777777777781</v>
      </c>
      <c r="AA8" s="239">
        <v>0.41041666666666665</v>
      </c>
      <c r="AB8" s="239">
        <v>0.59652777777777777</v>
      </c>
      <c r="AC8" s="239">
        <v>0.47638888888888892</v>
      </c>
      <c r="AD8" s="239">
        <v>0.54513888888888895</v>
      </c>
      <c r="AE8" s="256">
        <v>0.64027777777777783</v>
      </c>
      <c r="AG8" s="226">
        <f>VLOOKUP(AH8,id!$A:$C,3,0)</f>
        <v>225</v>
      </c>
      <c r="AH8" s="226" t="str">
        <f t="shared" si="0"/>
        <v>DeptułaKrzysztof1977</v>
      </c>
      <c r="AI8" s="226" t="str">
        <f t="shared" ref="AI8:AI66" si="8">F8</f>
        <v>Deptuła</v>
      </c>
      <c r="AJ8" s="226" t="str">
        <f t="shared" ref="AJ8:AJ66" si="9">E8</f>
        <v>Krzysztof</v>
      </c>
      <c r="AK8" s="226">
        <f t="shared" si="1"/>
        <v>0</v>
      </c>
      <c r="AL8" s="226">
        <f t="shared" si="2"/>
        <v>1977</v>
      </c>
      <c r="AM8" s="226">
        <f t="shared" si="3"/>
        <v>43.501695736434101</v>
      </c>
      <c r="AO8" s="226">
        <f t="shared" si="4"/>
        <v>0.99810239018087854</v>
      </c>
      <c r="AP8" s="226">
        <f t="shared" si="5"/>
        <v>1</v>
      </c>
      <c r="AQ8" s="226">
        <f t="shared" si="6"/>
        <v>1</v>
      </c>
      <c r="AR8" s="226">
        <f t="shared" si="7"/>
        <v>1</v>
      </c>
    </row>
    <row r="9" spans="1:44">
      <c r="A9" s="253">
        <v>7</v>
      </c>
      <c r="B9" s="230">
        <v>7</v>
      </c>
      <c r="C9" s="230"/>
      <c r="D9" s="232">
        <v>3002</v>
      </c>
      <c r="E9" s="231" t="s">
        <v>3727</v>
      </c>
      <c r="F9" s="231" t="s">
        <v>476</v>
      </c>
      <c r="G9" s="230">
        <v>1985</v>
      </c>
      <c r="H9" s="231" t="s">
        <v>3668</v>
      </c>
      <c r="I9" s="231"/>
      <c r="J9" s="230">
        <v>40</v>
      </c>
      <c r="K9" s="230">
        <v>16</v>
      </c>
      <c r="L9" s="230">
        <v>40</v>
      </c>
      <c r="M9" s="233">
        <v>0.28961805555555559</v>
      </c>
      <c r="N9" s="230">
        <v>0</v>
      </c>
      <c r="O9" s="234">
        <v>0.63472222222222219</v>
      </c>
      <c r="P9" s="234">
        <v>0.44236111111111115</v>
      </c>
      <c r="Q9" s="234">
        <v>0.61111111111111105</v>
      </c>
      <c r="R9" s="234">
        <v>0.48472222222222222</v>
      </c>
      <c r="S9" s="234">
        <v>0.42638888888888887</v>
      </c>
      <c r="T9" s="234">
        <v>0.49722222222222223</v>
      </c>
      <c r="U9" s="234">
        <v>0.36319444444444443</v>
      </c>
      <c r="V9" s="234">
        <v>0.56041666666666667</v>
      </c>
      <c r="W9" s="234">
        <v>0.37916666666666665</v>
      </c>
      <c r="X9" s="234">
        <v>0.45069444444444445</v>
      </c>
      <c r="Y9" s="234">
        <v>0.57361111111111118</v>
      </c>
      <c r="Z9" s="234">
        <v>0.53263888888888888</v>
      </c>
      <c r="AA9" s="234">
        <v>0.59583333333333333</v>
      </c>
      <c r="AB9" s="234">
        <v>0.51736111111111105</v>
      </c>
      <c r="AC9" s="234">
        <v>0.40138888888888885</v>
      </c>
      <c r="AD9" s="234">
        <v>0.47013888888888888</v>
      </c>
      <c r="AE9" s="254">
        <v>0.64374999999999993</v>
      </c>
      <c r="AG9" s="226">
        <f>VLOOKUP(AH9,id!$A:$C,3,0)</f>
        <v>226</v>
      </c>
      <c r="AH9" s="226" t="str">
        <f t="shared" si="0"/>
        <v>LipińskiTomasz.1985</v>
      </c>
      <c r="AI9" s="226" t="str">
        <f t="shared" si="8"/>
        <v>Lipiński</v>
      </c>
      <c r="AJ9" s="226" t="str">
        <f t="shared" si="9"/>
        <v>Tomasz.</v>
      </c>
      <c r="AK9" s="226">
        <f t="shared" si="1"/>
        <v>0</v>
      </c>
      <c r="AL9" s="226">
        <f t="shared" si="2"/>
        <v>1985</v>
      </c>
      <c r="AM9" s="226">
        <f t="shared" si="3"/>
        <v>43.058386284618145</v>
      </c>
      <c r="AO9" s="226">
        <f t="shared" si="4"/>
        <v>0.9898093753746553</v>
      </c>
      <c r="AP9" s="226">
        <f t="shared" si="5"/>
        <v>1</v>
      </c>
      <c r="AQ9" s="226">
        <f t="shared" si="6"/>
        <v>1</v>
      </c>
      <c r="AR9" s="226">
        <f t="shared" si="7"/>
        <v>1</v>
      </c>
    </row>
    <row r="10" spans="1:44">
      <c r="A10" s="255">
        <v>8</v>
      </c>
      <c r="B10" s="235">
        <v>8</v>
      </c>
      <c r="C10" s="235"/>
      <c r="D10" s="237">
        <v>3028</v>
      </c>
      <c r="E10" s="236" t="s">
        <v>22</v>
      </c>
      <c r="F10" s="236" t="s">
        <v>655</v>
      </c>
      <c r="G10" s="235">
        <v>1975</v>
      </c>
      <c r="H10" s="236" t="s">
        <v>3554</v>
      </c>
      <c r="I10" s="236"/>
      <c r="J10" s="235">
        <v>40</v>
      </c>
      <c r="K10" s="235">
        <v>16</v>
      </c>
      <c r="L10" s="235">
        <v>40</v>
      </c>
      <c r="M10" s="238">
        <v>0.3064351851851852</v>
      </c>
      <c r="N10" s="235">
        <v>0</v>
      </c>
      <c r="O10" s="239">
        <v>0.65138888888888891</v>
      </c>
      <c r="P10" s="239">
        <v>0.46597222222222223</v>
      </c>
      <c r="Q10" s="239">
        <v>0.55555555555555558</v>
      </c>
      <c r="R10" s="239">
        <v>0.41944444444444445</v>
      </c>
      <c r="S10" s="239">
        <v>0.49444444444444446</v>
      </c>
      <c r="T10" s="239">
        <v>0.4069444444444445</v>
      </c>
      <c r="U10" s="239">
        <v>0.47361111111111115</v>
      </c>
      <c r="V10" s="239">
        <v>0.63611111111111118</v>
      </c>
      <c r="W10" s="239">
        <v>0.53472222222222221</v>
      </c>
      <c r="X10" s="239">
        <v>0.45694444444444443</v>
      </c>
      <c r="Y10" s="239">
        <v>0.61111111111111105</v>
      </c>
      <c r="Z10" s="239">
        <v>0.37152777777777773</v>
      </c>
      <c r="AA10" s="239">
        <v>0.57986111111111105</v>
      </c>
      <c r="AB10" s="239">
        <v>0.39097222222222222</v>
      </c>
      <c r="AC10" s="239">
        <v>0.50972222222222219</v>
      </c>
      <c r="AD10" s="239">
        <v>0.43888888888888888</v>
      </c>
      <c r="AE10" s="256">
        <v>0.66041666666666665</v>
      </c>
      <c r="AG10" s="226">
        <f>VLOOKUP(AH10,id!$A:$C,3,0)</f>
        <v>227</v>
      </c>
      <c r="AH10" s="226" t="str">
        <f t="shared" si="0"/>
        <v>WasilewskiKrzysztof1975</v>
      </c>
      <c r="AI10" s="226" t="str">
        <f t="shared" si="8"/>
        <v>Wasilewski</v>
      </c>
      <c r="AJ10" s="226" t="str">
        <f t="shared" si="9"/>
        <v>Krzysztof</v>
      </c>
      <c r="AK10" s="226">
        <f t="shared" si="1"/>
        <v>0</v>
      </c>
      <c r="AL10" s="226">
        <f t="shared" si="2"/>
        <v>1975</v>
      </c>
      <c r="AM10" s="226">
        <f t="shared" si="3"/>
        <v>40.695346729113155</v>
      </c>
      <c r="AO10" s="226">
        <f t="shared" si="4"/>
        <v>0.94512010877776109</v>
      </c>
      <c r="AP10" s="226">
        <f t="shared" si="5"/>
        <v>1</v>
      </c>
      <c r="AQ10" s="226">
        <f t="shared" si="6"/>
        <v>1</v>
      </c>
      <c r="AR10" s="226">
        <f t="shared" si="7"/>
        <v>1</v>
      </c>
    </row>
    <row r="11" spans="1:44">
      <c r="A11" s="253">
        <v>9</v>
      </c>
      <c r="B11" s="230">
        <v>9</v>
      </c>
      <c r="C11" s="230"/>
      <c r="D11" s="232">
        <v>3175</v>
      </c>
      <c r="E11" s="231" t="s">
        <v>59</v>
      </c>
      <c r="F11" s="231" t="s">
        <v>3728</v>
      </c>
      <c r="G11" s="230">
        <v>1979</v>
      </c>
      <c r="H11" s="231" t="s">
        <v>3554</v>
      </c>
      <c r="I11" s="231"/>
      <c r="J11" s="230">
        <v>40</v>
      </c>
      <c r="K11" s="230">
        <v>16</v>
      </c>
      <c r="L11" s="230">
        <v>40</v>
      </c>
      <c r="M11" s="233">
        <v>0.31442129629629628</v>
      </c>
      <c r="N11" s="230">
        <v>0</v>
      </c>
      <c r="O11" s="234">
        <v>0.66041666666666665</v>
      </c>
      <c r="P11" s="234">
        <v>0.45763888888888887</v>
      </c>
      <c r="Q11" s="234">
        <v>0.6333333333333333</v>
      </c>
      <c r="R11" s="234">
        <v>0.50486111111111109</v>
      </c>
      <c r="S11" s="234">
        <v>0.42569444444444443</v>
      </c>
      <c r="T11" s="234">
        <v>0.51736111111111105</v>
      </c>
      <c r="U11" s="234">
        <v>0.36319444444444443</v>
      </c>
      <c r="V11" s="234">
        <v>0.5805555555555556</v>
      </c>
      <c r="W11" s="234">
        <v>0.37916666666666665</v>
      </c>
      <c r="X11" s="234">
        <v>0.46597222222222223</v>
      </c>
      <c r="Y11" s="234">
        <v>0.59444444444444444</v>
      </c>
      <c r="Z11" s="234">
        <v>0.55555555555555558</v>
      </c>
      <c r="AA11" s="234">
        <v>0.61875000000000002</v>
      </c>
      <c r="AB11" s="234">
        <v>0.53611111111111109</v>
      </c>
      <c r="AC11" s="234">
        <v>0.39652777777777781</v>
      </c>
      <c r="AD11" s="234">
        <v>0.48541666666666666</v>
      </c>
      <c r="AE11" s="254">
        <v>0.66805555555555562</v>
      </c>
      <c r="AG11" s="226">
        <f>VLOOKUP(AH11,id!$A:$C,3,0)</f>
        <v>228</v>
      </c>
      <c r="AH11" s="226" t="str">
        <f t="shared" si="0"/>
        <v>JarockiMichał1979</v>
      </c>
      <c r="AI11" s="226" t="str">
        <f t="shared" si="8"/>
        <v>Jarocki</v>
      </c>
      <c r="AJ11" s="226" t="str">
        <f t="shared" si="9"/>
        <v>Michał</v>
      </c>
      <c r="AK11" s="226">
        <f t="shared" si="1"/>
        <v>0</v>
      </c>
      <c r="AL11" s="226">
        <f t="shared" si="2"/>
        <v>1979</v>
      </c>
      <c r="AM11" s="226">
        <f t="shared" si="3"/>
        <v>39.661709489803428</v>
      </c>
      <c r="AO11" s="226">
        <f t="shared" si="4"/>
        <v>0.97460060369579626</v>
      </c>
      <c r="AP11" s="226">
        <f t="shared" si="5"/>
        <v>1</v>
      </c>
      <c r="AQ11" s="226">
        <f t="shared" si="6"/>
        <v>1</v>
      </c>
      <c r="AR11" s="226">
        <f t="shared" si="7"/>
        <v>1</v>
      </c>
    </row>
    <row r="12" spans="1:44">
      <c r="A12" s="255">
        <v>10</v>
      </c>
      <c r="B12" s="235">
        <v>10</v>
      </c>
      <c r="C12" s="235"/>
      <c r="D12" s="237">
        <v>3005</v>
      </c>
      <c r="E12" s="236" t="s">
        <v>336</v>
      </c>
      <c r="F12" s="236" t="s">
        <v>587</v>
      </c>
      <c r="G12" s="235">
        <v>1983</v>
      </c>
      <c r="H12" s="236" t="s">
        <v>3554</v>
      </c>
      <c r="I12" s="236"/>
      <c r="J12" s="235">
        <v>40</v>
      </c>
      <c r="K12" s="235">
        <v>16</v>
      </c>
      <c r="L12" s="235">
        <v>40</v>
      </c>
      <c r="M12" s="238">
        <v>0.31462962962962965</v>
      </c>
      <c r="N12" s="235">
        <v>0</v>
      </c>
      <c r="O12" s="239">
        <v>0.66111111111111109</v>
      </c>
      <c r="P12" s="239">
        <v>0.44791666666666669</v>
      </c>
      <c r="Q12" s="239">
        <v>0.6333333333333333</v>
      </c>
      <c r="R12" s="239">
        <v>0.50486111111111109</v>
      </c>
      <c r="S12" s="239">
        <v>0.43124999999999997</v>
      </c>
      <c r="T12" s="239">
        <v>0.51736111111111105</v>
      </c>
      <c r="U12" s="239">
        <v>0.36319444444444443</v>
      </c>
      <c r="V12" s="239">
        <v>0.5805555555555556</v>
      </c>
      <c r="W12" s="239">
        <v>0.37916666666666665</v>
      </c>
      <c r="X12" s="239">
        <v>0.46111111111111108</v>
      </c>
      <c r="Y12" s="239">
        <v>0.59791666666666665</v>
      </c>
      <c r="Z12" s="239">
        <v>0.55625000000000002</v>
      </c>
      <c r="AA12" s="239">
        <v>0.61875000000000002</v>
      </c>
      <c r="AB12" s="239">
        <v>0.53611111111111109</v>
      </c>
      <c r="AC12" s="239">
        <v>0.40347222222222223</v>
      </c>
      <c r="AD12" s="239">
        <v>0.48749999999999999</v>
      </c>
      <c r="AE12" s="256">
        <v>0.66875000000000007</v>
      </c>
      <c r="AG12" s="226">
        <f>VLOOKUP(AH12,id!$A:$C,3,0)</f>
        <v>229</v>
      </c>
      <c r="AH12" s="226" t="str">
        <f t="shared" si="0"/>
        <v>KlucznikJarek1983</v>
      </c>
      <c r="AI12" s="226" t="str">
        <f t="shared" si="8"/>
        <v>Klucznik</v>
      </c>
      <c r="AJ12" s="226" t="str">
        <f t="shared" si="9"/>
        <v>Jarek</v>
      </c>
      <c r="AK12" s="226">
        <f t="shared" si="1"/>
        <v>0</v>
      </c>
      <c r="AL12" s="226">
        <f t="shared" si="2"/>
        <v>1983</v>
      </c>
      <c r="AM12" s="226">
        <f t="shared" si="3"/>
        <v>39.635447321954089</v>
      </c>
      <c r="AO12" s="226">
        <f t="shared" si="4"/>
        <v>0.99933784579164209</v>
      </c>
      <c r="AP12" s="226">
        <f t="shared" si="5"/>
        <v>1</v>
      </c>
      <c r="AQ12" s="226">
        <f t="shared" si="6"/>
        <v>1</v>
      </c>
      <c r="AR12" s="226">
        <f t="shared" si="7"/>
        <v>1</v>
      </c>
    </row>
    <row r="13" spans="1:44">
      <c r="A13" s="253">
        <v>11</v>
      </c>
      <c r="B13" s="230">
        <v>11</v>
      </c>
      <c r="C13" s="230"/>
      <c r="D13" s="232">
        <v>3202</v>
      </c>
      <c r="E13" s="231" t="s">
        <v>141</v>
      </c>
      <c r="F13" s="231" t="s">
        <v>1165</v>
      </c>
      <c r="G13" s="230">
        <v>1975</v>
      </c>
      <c r="H13" s="231" t="s">
        <v>3669</v>
      </c>
      <c r="I13" s="231"/>
      <c r="J13" s="230">
        <v>40</v>
      </c>
      <c r="K13" s="230">
        <v>16</v>
      </c>
      <c r="L13" s="230">
        <v>40</v>
      </c>
      <c r="M13" s="233">
        <v>0.32510416666666669</v>
      </c>
      <c r="N13" s="230">
        <v>0</v>
      </c>
      <c r="O13" s="234">
        <v>0.3659722222222222</v>
      </c>
      <c r="P13" s="234">
        <v>0.53402777777777777</v>
      </c>
      <c r="Q13" s="234">
        <v>0.44861111111111113</v>
      </c>
      <c r="R13" s="234">
        <v>0.61041666666666672</v>
      </c>
      <c r="S13" s="234">
        <v>0.54722222222222217</v>
      </c>
      <c r="T13" s="234">
        <v>0.62430555555555556</v>
      </c>
      <c r="U13" s="234">
        <v>0.52569444444444446</v>
      </c>
      <c r="V13" s="234">
        <v>0.38541666666666669</v>
      </c>
      <c r="W13" s="234">
        <v>0.50902777777777775</v>
      </c>
      <c r="X13" s="234">
        <v>0.56527777777777777</v>
      </c>
      <c r="Y13" s="234">
        <v>0.40833333333333338</v>
      </c>
      <c r="Z13" s="234">
        <v>0.66527777777777775</v>
      </c>
      <c r="AA13" s="234">
        <v>0.43055555555555558</v>
      </c>
      <c r="AB13" s="234">
        <v>0.64513888888888882</v>
      </c>
      <c r="AC13" s="234">
        <v>0.48472222222222222</v>
      </c>
      <c r="AD13" s="234">
        <v>0.58958333333333335</v>
      </c>
      <c r="AE13" s="254">
        <v>0.6791666666666667</v>
      </c>
      <c r="AG13" s="226">
        <f>VLOOKUP(AH13,id!$A:$C,3,0)</f>
        <v>230</v>
      </c>
      <c r="AH13" s="226" t="str">
        <f t="shared" si="0"/>
        <v>KowalewskiJakub1975</v>
      </c>
      <c r="AI13" s="226" t="str">
        <f t="shared" si="8"/>
        <v>Kowalewski</v>
      </c>
      <c r="AJ13" s="226" t="str">
        <f t="shared" si="9"/>
        <v>Jakub</v>
      </c>
      <c r="AK13" s="226">
        <f t="shared" si="1"/>
        <v>0</v>
      </c>
      <c r="AL13" s="226">
        <f t="shared" si="2"/>
        <v>1975</v>
      </c>
      <c r="AM13" s="226">
        <f t="shared" si="3"/>
        <v>38.358432126455192</v>
      </c>
      <c r="AO13" s="226">
        <f t="shared" si="4"/>
        <v>0.96778098187902739</v>
      </c>
      <c r="AP13" s="226">
        <f t="shared" si="5"/>
        <v>1</v>
      </c>
      <c r="AQ13" s="226">
        <f t="shared" si="6"/>
        <v>1</v>
      </c>
      <c r="AR13" s="226">
        <f t="shared" si="7"/>
        <v>1</v>
      </c>
    </row>
    <row r="14" spans="1:44">
      <c r="A14" s="255">
        <v>12</v>
      </c>
      <c r="B14" s="235">
        <v>12</v>
      </c>
      <c r="C14" s="235"/>
      <c r="D14" s="237">
        <v>3157</v>
      </c>
      <c r="E14" s="236" t="s">
        <v>68</v>
      </c>
      <c r="F14" s="236" t="s">
        <v>140</v>
      </c>
      <c r="G14" s="235">
        <v>1980</v>
      </c>
      <c r="H14" s="236" t="s">
        <v>3554</v>
      </c>
      <c r="I14" s="236"/>
      <c r="J14" s="235">
        <v>40</v>
      </c>
      <c r="K14" s="235">
        <v>16</v>
      </c>
      <c r="L14" s="235">
        <v>40</v>
      </c>
      <c r="M14" s="238">
        <v>0.32542824074074073</v>
      </c>
      <c r="N14" s="235">
        <v>0</v>
      </c>
      <c r="O14" s="239">
        <v>0.67152777777777783</v>
      </c>
      <c r="P14" s="239">
        <v>0.44930555555555557</v>
      </c>
      <c r="Q14" s="239">
        <v>0.64166666666666672</v>
      </c>
      <c r="R14" s="239">
        <v>0.50069444444444444</v>
      </c>
      <c r="S14" s="239">
        <v>0.42638888888888887</v>
      </c>
      <c r="T14" s="239">
        <v>0.51388888888888895</v>
      </c>
      <c r="U14" s="239">
        <v>0.36180555555555555</v>
      </c>
      <c r="V14" s="239">
        <v>0.58194444444444449</v>
      </c>
      <c r="W14" s="239">
        <v>0.37986111111111115</v>
      </c>
      <c r="X14" s="239">
        <v>0.46388888888888885</v>
      </c>
      <c r="Y14" s="239">
        <v>0.59930555555555554</v>
      </c>
      <c r="Z14" s="239">
        <v>0.55208333333333337</v>
      </c>
      <c r="AA14" s="239">
        <v>0.62361111111111112</v>
      </c>
      <c r="AB14" s="239">
        <v>0.53472222222222221</v>
      </c>
      <c r="AC14" s="239">
        <v>0.39861111111111108</v>
      </c>
      <c r="AD14" s="239">
        <v>0.48472222222222222</v>
      </c>
      <c r="AE14" s="256">
        <v>0.6791666666666667</v>
      </c>
      <c r="AG14" s="226">
        <f>VLOOKUP(AH14,id!$A:$C,3,0)</f>
        <v>58</v>
      </c>
      <c r="AH14" s="226" t="str">
        <f t="shared" si="0"/>
        <v>JaskólskiKonrad1980</v>
      </c>
      <c r="AI14" s="226" t="str">
        <f t="shared" si="8"/>
        <v>Jaskólski</v>
      </c>
      <c r="AJ14" s="226" t="str">
        <f t="shared" si="9"/>
        <v>Konrad</v>
      </c>
      <c r="AK14" s="226">
        <f t="shared" si="1"/>
        <v>0</v>
      </c>
      <c r="AL14" s="226">
        <f t="shared" si="2"/>
        <v>1980</v>
      </c>
      <c r="AM14" s="226">
        <f t="shared" si="3"/>
        <v>38.320233310808405</v>
      </c>
      <c r="AO14" s="226">
        <f t="shared" si="4"/>
        <v>0.99900416118362567</v>
      </c>
      <c r="AP14" s="226">
        <f t="shared" si="5"/>
        <v>1</v>
      </c>
      <c r="AQ14" s="226">
        <f t="shared" si="6"/>
        <v>1</v>
      </c>
      <c r="AR14" s="226">
        <f t="shared" si="7"/>
        <v>1</v>
      </c>
    </row>
    <row r="15" spans="1:44">
      <c r="A15" s="253">
        <v>13</v>
      </c>
      <c r="B15" s="230">
        <v>13</v>
      </c>
      <c r="C15" s="230"/>
      <c r="D15" s="232">
        <v>3131</v>
      </c>
      <c r="E15" s="231" t="s">
        <v>218</v>
      </c>
      <c r="F15" s="231" t="s">
        <v>1468</v>
      </c>
      <c r="G15" s="230">
        <v>1960</v>
      </c>
      <c r="H15" s="231" t="s">
        <v>3729</v>
      </c>
      <c r="I15" s="231"/>
      <c r="J15" s="230">
        <v>40</v>
      </c>
      <c r="K15" s="230">
        <v>16</v>
      </c>
      <c r="L15" s="230">
        <v>40</v>
      </c>
      <c r="M15" s="233">
        <v>0.3291087962962963</v>
      </c>
      <c r="N15" s="230">
        <v>0</v>
      </c>
      <c r="O15" s="234">
        <v>0.67499999999999993</v>
      </c>
      <c r="P15" s="234">
        <v>0.36805555555555558</v>
      </c>
      <c r="Q15" s="234">
        <v>0.46875</v>
      </c>
      <c r="R15" s="234">
        <v>0.61875000000000002</v>
      </c>
      <c r="S15" s="234">
        <v>0.3923611111111111</v>
      </c>
      <c r="T15" s="234">
        <v>0.60347222222222219</v>
      </c>
      <c r="U15" s="234">
        <v>0.3611111111111111</v>
      </c>
      <c r="V15" s="234">
        <v>0.53819444444444442</v>
      </c>
      <c r="W15" s="234">
        <v>0.44930555555555557</v>
      </c>
      <c r="X15" s="234">
        <v>0.3743055555555555</v>
      </c>
      <c r="Y15" s="234">
        <v>0.51527777777777783</v>
      </c>
      <c r="Z15" s="234">
        <v>0.5625</v>
      </c>
      <c r="AA15" s="234">
        <v>0.4861111111111111</v>
      </c>
      <c r="AB15" s="234">
        <v>0.58333333333333337</v>
      </c>
      <c r="AC15" s="234">
        <v>0.41736111111111113</v>
      </c>
      <c r="AD15" s="234">
        <v>0.63680555555555551</v>
      </c>
      <c r="AE15" s="254">
        <v>0.68263888888888891</v>
      </c>
      <c r="AG15" s="226">
        <f>VLOOKUP(AH15,id!$A:$C,3,0)</f>
        <v>231</v>
      </c>
      <c r="AH15" s="226" t="str">
        <f t="shared" si="0"/>
        <v>RadelskiZdzisław1960</v>
      </c>
      <c r="AI15" s="226" t="str">
        <f t="shared" si="8"/>
        <v>Radelski</v>
      </c>
      <c r="AJ15" s="226" t="str">
        <f t="shared" si="9"/>
        <v>Zdzisław</v>
      </c>
      <c r="AK15" s="226">
        <f t="shared" si="1"/>
        <v>0</v>
      </c>
      <c r="AL15" s="226">
        <f t="shared" si="2"/>
        <v>1960</v>
      </c>
      <c r="AM15" s="226">
        <f t="shared" si="3"/>
        <v>37.8916827852998</v>
      </c>
      <c r="AO15" s="226">
        <f t="shared" si="4"/>
        <v>0.98881659926147347</v>
      </c>
      <c r="AP15" s="226">
        <f t="shared" si="5"/>
        <v>1</v>
      </c>
      <c r="AQ15" s="226">
        <f t="shared" si="6"/>
        <v>1</v>
      </c>
      <c r="AR15" s="226">
        <f t="shared" si="7"/>
        <v>1</v>
      </c>
    </row>
    <row r="16" spans="1:44">
      <c r="A16" s="255">
        <v>14</v>
      </c>
      <c r="B16" s="235">
        <v>14</v>
      </c>
      <c r="C16" s="235"/>
      <c r="D16" s="237">
        <v>3114</v>
      </c>
      <c r="E16" s="236" t="s">
        <v>421</v>
      </c>
      <c r="F16" s="236" t="s">
        <v>447</v>
      </c>
      <c r="G16" s="235">
        <v>1980</v>
      </c>
      <c r="H16" s="236" t="s">
        <v>3554</v>
      </c>
      <c r="I16" s="236" t="s">
        <v>191</v>
      </c>
      <c r="J16" s="235">
        <v>40</v>
      </c>
      <c r="K16" s="235">
        <v>16</v>
      </c>
      <c r="L16" s="235">
        <v>40</v>
      </c>
      <c r="M16" s="238">
        <v>0.3359375</v>
      </c>
      <c r="N16" s="235">
        <v>0</v>
      </c>
      <c r="O16" s="239">
        <v>0.3666666666666667</v>
      </c>
      <c r="P16" s="239">
        <v>0.55277777777777781</v>
      </c>
      <c r="Q16" s="239">
        <v>0.43611111111111112</v>
      </c>
      <c r="R16" s="239">
        <v>0.60069444444444442</v>
      </c>
      <c r="S16" s="239">
        <v>0.52708333333333335</v>
      </c>
      <c r="T16" s="239">
        <v>0.61527777777777781</v>
      </c>
      <c r="U16" s="239">
        <v>0.68333333333333324</v>
      </c>
      <c r="V16" s="239">
        <v>0.3840277777777778</v>
      </c>
      <c r="W16" s="239">
        <v>0.4680555555555555</v>
      </c>
      <c r="X16" s="239">
        <v>0.56111111111111112</v>
      </c>
      <c r="Y16" s="239">
        <v>0.39999999999999997</v>
      </c>
      <c r="Z16" s="239">
        <v>0.65972222222222221</v>
      </c>
      <c r="AA16" s="239">
        <v>0.41875000000000001</v>
      </c>
      <c r="AB16" s="239">
        <v>0.64027777777777783</v>
      </c>
      <c r="AC16" s="239">
        <v>0.4916666666666667</v>
      </c>
      <c r="AD16" s="239">
        <v>0.58263888888888882</v>
      </c>
      <c r="AE16" s="256">
        <v>0.68958333333333333</v>
      </c>
      <c r="AG16" s="226">
        <f>VLOOKUP(AH16,id!$A:$C,3,0)</f>
        <v>232</v>
      </c>
      <c r="AH16" s="226" t="str">
        <f t="shared" si="0"/>
        <v>MeggerSławek1980</v>
      </c>
      <c r="AI16" s="226" t="str">
        <f t="shared" si="8"/>
        <v>Megger</v>
      </c>
      <c r="AJ16" s="226" t="str">
        <f t="shared" si="9"/>
        <v>Sławek</v>
      </c>
      <c r="AK16" s="226" t="str">
        <f t="shared" si="1"/>
        <v>Królowie Lasu</v>
      </c>
      <c r="AL16" s="226">
        <f t="shared" si="2"/>
        <v>1980</v>
      </c>
      <c r="AM16" s="226">
        <f t="shared" si="3"/>
        <v>37.121447028423766</v>
      </c>
      <c r="AO16" s="226">
        <f t="shared" si="4"/>
        <v>0.97967269595176576</v>
      </c>
      <c r="AP16" s="226">
        <f t="shared" si="5"/>
        <v>1</v>
      </c>
      <c r="AQ16" s="226">
        <f t="shared" si="6"/>
        <v>1</v>
      </c>
      <c r="AR16" s="226">
        <f t="shared" si="7"/>
        <v>1</v>
      </c>
    </row>
    <row r="17" spans="1:44">
      <c r="A17" s="253">
        <v>15</v>
      </c>
      <c r="B17" s="230">
        <v>15</v>
      </c>
      <c r="C17" s="230"/>
      <c r="D17" s="232">
        <v>3072</v>
      </c>
      <c r="E17" s="231" t="s">
        <v>70</v>
      </c>
      <c r="F17" s="231" t="s">
        <v>190</v>
      </c>
      <c r="G17" s="230">
        <v>1990</v>
      </c>
      <c r="H17" s="231" t="s">
        <v>3730</v>
      </c>
      <c r="I17" s="231" t="s">
        <v>191</v>
      </c>
      <c r="J17" s="230">
        <v>40</v>
      </c>
      <c r="K17" s="230">
        <v>16</v>
      </c>
      <c r="L17" s="230">
        <v>40</v>
      </c>
      <c r="M17" s="233">
        <v>0.33596064814814813</v>
      </c>
      <c r="N17" s="230">
        <v>0</v>
      </c>
      <c r="O17" s="234">
        <v>0.3666666666666667</v>
      </c>
      <c r="P17" s="234">
        <v>0.55277777777777781</v>
      </c>
      <c r="Q17" s="234">
        <v>0.43611111111111112</v>
      </c>
      <c r="R17" s="234">
        <v>0.60069444444444442</v>
      </c>
      <c r="S17" s="234">
        <v>0.52708333333333335</v>
      </c>
      <c r="T17" s="234">
        <v>0.61527777777777781</v>
      </c>
      <c r="U17" s="234">
        <v>0.68333333333333324</v>
      </c>
      <c r="V17" s="234">
        <v>0.3840277777777778</v>
      </c>
      <c r="W17" s="234">
        <v>0.4680555555555555</v>
      </c>
      <c r="X17" s="234">
        <v>0.56111111111111112</v>
      </c>
      <c r="Y17" s="234">
        <v>0.39930555555555558</v>
      </c>
      <c r="Z17" s="234">
        <v>0.65972222222222221</v>
      </c>
      <c r="AA17" s="234">
        <v>0.41875000000000001</v>
      </c>
      <c r="AB17" s="234">
        <v>0.64097222222222217</v>
      </c>
      <c r="AC17" s="234">
        <v>0.4916666666666667</v>
      </c>
      <c r="AD17" s="234">
        <v>0.58263888888888882</v>
      </c>
      <c r="AE17" s="254">
        <v>0.68958333333333333</v>
      </c>
      <c r="AG17" s="226">
        <f>VLOOKUP(AH17,id!$A:$C,3,0)</f>
        <v>233</v>
      </c>
      <c r="AH17" s="226" t="str">
        <f t="shared" si="0"/>
        <v>WysockiMaciej1990</v>
      </c>
      <c r="AI17" s="226" t="str">
        <f t="shared" si="8"/>
        <v>Wysocki</v>
      </c>
      <c r="AJ17" s="226" t="str">
        <f t="shared" si="9"/>
        <v>Maciej</v>
      </c>
      <c r="AK17" s="226" t="str">
        <f t="shared" si="1"/>
        <v>Królowie Lasu</v>
      </c>
      <c r="AL17" s="226">
        <f t="shared" si="2"/>
        <v>1990</v>
      </c>
      <c r="AM17" s="226">
        <f t="shared" si="3"/>
        <v>37.118889309952799</v>
      </c>
      <c r="AO17" s="226">
        <f t="shared" si="4"/>
        <v>0.99993109863230789</v>
      </c>
      <c r="AP17" s="226">
        <f t="shared" si="5"/>
        <v>1</v>
      </c>
      <c r="AQ17" s="226">
        <f t="shared" si="6"/>
        <v>1</v>
      </c>
      <c r="AR17" s="226">
        <f t="shared" si="7"/>
        <v>1</v>
      </c>
    </row>
    <row r="18" spans="1:44">
      <c r="A18" s="255">
        <v>16</v>
      </c>
      <c r="B18" s="235">
        <v>16</v>
      </c>
      <c r="C18" s="235"/>
      <c r="D18" s="237">
        <v>3112</v>
      </c>
      <c r="E18" s="236" t="s">
        <v>21</v>
      </c>
      <c r="F18" s="236" t="s">
        <v>638</v>
      </c>
      <c r="G18" s="235">
        <v>1968</v>
      </c>
      <c r="H18" s="236" t="s">
        <v>3731</v>
      </c>
      <c r="I18" s="236"/>
      <c r="J18" s="235">
        <v>40</v>
      </c>
      <c r="K18" s="235">
        <v>16</v>
      </c>
      <c r="L18" s="235">
        <v>40</v>
      </c>
      <c r="M18" s="238">
        <v>0.33875000000000005</v>
      </c>
      <c r="N18" s="235">
        <v>0</v>
      </c>
      <c r="O18" s="239">
        <v>0.54652777777777783</v>
      </c>
      <c r="P18" s="239">
        <v>0.36736111111111108</v>
      </c>
      <c r="Q18" s="239">
        <v>0.62013888888888891</v>
      </c>
      <c r="R18" s="239">
        <v>0.44166666666666665</v>
      </c>
      <c r="S18" s="239">
        <v>0.39097222222222222</v>
      </c>
      <c r="T18" s="239">
        <v>0.4548611111111111</v>
      </c>
      <c r="U18" s="239">
        <v>0.35972222222222222</v>
      </c>
      <c r="V18" s="239">
        <v>0.52569444444444446</v>
      </c>
      <c r="W18" s="239">
        <v>0.67361111111111116</v>
      </c>
      <c r="X18" s="239">
        <v>0.3743055555555555</v>
      </c>
      <c r="Y18" s="239">
        <v>0.57291666666666663</v>
      </c>
      <c r="Z18" s="239">
        <v>0.50069444444444444</v>
      </c>
      <c r="AA18" s="239">
        <v>0.60277777777777775</v>
      </c>
      <c r="AB18" s="239">
        <v>0.47430555555555554</v>
      </c>
      <c r="AC18" s="239">
        <v>0.64861111111111114</v>
      </c>
      <c r="AD18" s="239">
        <v>0.42499999999999999</v>
      </c>
      <c r="AE18" s="256">
        <v>0.69236111111111109</v>
      </c>
      <c r="AG18" s="226">
        <f>VLOOKUP(AH18,id!$A:$C,3,0)</f>
        <v>234</v>
      </c>
      <c r="AH18" s="226" t="str">
        <f t="shared" si="0"/>
        <v>PolaszJacek1968</v>
      </c>
      <c r="AI18" s="226" t="str">
        <f t="shared" si="8"/>
        <v>Polasz</v>
      </c>
      <c r="AJ18" s="226" t="str">
        <f t="shared" si="9"/>
        <v>Jacek</v>
      </c>
      <c r="AK18" s="226">
        <f t="shared" si="1"/>
        <v>0</v>
      </c>
      <c r="AL18" s="226">
        <f t="shared" si="2"/>
        <v>1968</v>
      </c>
      <c r="AM18" s="226">
        <f t="shared" si="3"/>
        <v>36.813243132431317</v>
      </c>
      <c r="AO18" s="226">
        <f t="shared" si="4"/>
        <v>0.99176575099084308</v>
      </c>
      <c r="AP18" s="226">
        <f t="shared" si="5"/>
        <v>1</v>
      </c>
      <c r="AQ18" s="226">
        <f t="shared" si="6"/>
        <v>1</v>
      </c>
      <c r="AR18" s="226">
        <f t="shared" si="7"/>
        <v>1</v>
      </c>
    </row>
    <row r="19" spans="1:44">
      <c r="A19" s="253">
        <v>17</v>
      </c>
      <c r="B19" s="230">
        <v>17</v>
      </c>
      <c r="C19" s="230"/>
      <c r="D19" s="232">
        <v>3027</v>
      </c>
      <c r="E19" s="231" t="s">
        <v>70</v>
      </c>
      <c r="F19" s="231" t="s">
        <v>771</v>
      </c>
      <c r="G19" s="230">
        <v>1989</v>
      </c>
      <c r="H19" s="231" t="s">
        <v>3732</v>
      </c>
      <c r="I19" s="231" t="s">
        <v>417</v>
      </c>
      <c r="J19" s="230">
        <v>40</v>
      </c>
      <c r="K19" s="230">
        <v>16</v>
      </c>
      <c r="L19" s="230">
        <v>40</v>
      </c>
      <c r="M19" s="233">
        <v>0.34513888888888888</v>
      </c>
      <c r="N19" s="230">
        <v>0</v>
      </c>
      <c r="O19" s="234">
        <v>0.36388888888888887</v>
      </c>
      <c r="P19" s="234">
        <v>0.56180555555555556</v>
      </c>
      <c r="Q19" s="234">
        <v>0.65416666666666667</v>
      </c>
      <c r="R19" s="234">
        <v>0.52083333333333337</v>
      </c>
      <c r="S19" s="234">
        <v>0.57777777777777783</v>
      </c>
      <c r="T19" s="234">
        <v>0.50347222222222221</v>
      </c>
      <c r="U19" s="234">
        <v>0.69305555555555554</v>
      </c>
      <c r="V19" s="234">
        <v>0.44236111111111115</v>
      </c>
      <c r="W19" s="234">
        <v>0.6333333333333333</v>
      </c>
      <c r="X19" s="234">
        <v>0.5541666666666667</v>
      </c>
      <c r="Y19" s="234">
        <v>0.40416666666666662</v>
      </c>
      <c r="Z19" s="234">
        <v>0.46388888888888885</v>
      </c>
      <c r="AA19" s="234">
        <v>0.37916666666666665</v>
      </c>
      <c r="AB19" s="234">
        <v>0.48402777777777778</v>
      </c>
      <c r="AC19" s="234">
        <v>0.60833333333333328</v>
      </c>
      <c r="AD19" s="234">
        <v>0.53611111111111109</v>
      </c>
      <c r="AE19" s="254">
        <v>0.69930555555555562</v>
      </c>
      <c r="AG19" s="226">
        <f>VLOOKUP(AH19,id!$A:$C,3,0)</f>
        <v>235</v>
      </c>
      <c r="AH19" s="226" t="str">
        <f t="shared" si="0"/>
        <v>TumińskiMaciej1989</v>
      </c>
      <c r="AI19" s="226" t="str">
        <f t="shared" si="8"/>
        <v>Tumiński</v>
      </c>
      <c r="AJ19" s="226" t="str">
        <f t="shared" si="9"/>
        <v>Maciej</v>
      </c>
      <c r="AK19" s="226" t="str">
        <f t="shared" si="1"/>
        <v>ITS</v>
      </c>
      <c r="AL19" s="226">
        <f t="shared" si="2"/>
        <v>1989</v>
      </c>
      <c r="AM19" s="226">
        <f t="shared" si="3"/>
        <v>36.131790744466798</v>
      </c>
      <c r="AO19" s="226">
        <f t="shared" si="4"/>
        <v>0.98148893360160983</v>
      </c>
      <c r="AP19" s="226">
        <f t="shared" si="5"/>
        <v>1</v>
      </c>
      <c r="AQ19" s="226">
        <f t="shared" si="6"/>
        <v>1</v>
      </c>
      <c r="AR19" s="226">
        <f t="shared" si="7"/>
        <v>1</v>
      </c>
    </row>
    <row r="20" spans="1:44">
      <c r="A20" s="255">
        <v>18</v>
      </c>
      <c r="B20" s="235">
        <v>18</v>
      </c>
      <c r="C20" s="235"/>
      <c r="D20" s="237">
        <v>3035</v>
      </c>
      <c r="E20" s="236" t="s">
        <v>83</v>
      </c>
      <c r="F20" s="236" t="s">
        <v>97</v>
      </c>
      <c r="G20" s="235">
        <v>1983</v>
      </c>
      <c r="H20" s="236" t="s">
        <v>3732</v>
      </c>
      <c r="I20" s="236" t="s">
        <v>417</v>
      </c>
      <c r="J20" s="235">
        <v>40</v>
      </c>
      <c r="K20" s="235">
        <v>16</v>
      </c>
      <c r="L20" s="235">
        <v>40</v>
      </c>
      <c r="M20" s="238">
        <v>0.34516203703703702</v>
      </c>
      <c r="N20" s="235">
        <v>0</v>
      </c>
      <c r="O20" s="239">
        <v>0.36388888888888887</v>
      </c>
      <c r="P20" s="239">
        <v>0.56180555555555556</v>
      </c>
      <c r="Q20" s="239">
        <v>0.65486111111111112</v>
      </c>
      <c r="R20" s="239">
        <v>0.52083333333333337</v>
      </c>
      <c r="S20" s="239">
        <v>0.57777777777777783</v>
      </c>
      <c r="T20" s="239">
        <v>0.50347222222222221</v>
      </c>
      <c r="U20" s="239">
        <v>0.69305555555555554</v>
      </c>
      <c r="V20" s="239">
        <v>0.44236111111111115</v>
      </c>
      <c r="W20" s="239">
        <v>0.6333333333333333</v>
      </c>
      <c r="X20" s="239">
        <v>0.5541666666666667</v>
      </c>
      <c r="Y20" s="239">
        <v>0.40416666666666662</v>
      </c>
      <c r="Z20" s="239">
        <v>0.46388888888888885</v>
      </c>
      <c r="AA20" s="239">
        <v>0.37916666666666665</v>
      </c>
      <c r="AB20" s="239">
        <v>0.48402777777777778</v>
      </c>
      <c r="AC20" s="239">
        <v>0.60833333333333328</v>
      </c>
      <c r="AD20" s="239">
        <v>0.53541666666666665</v>
      </c>
      <c r="AE20" s="256">
        <v>0.69930555555555562</v>
      </c>
      <c r="AG20" s="226">
        <f>VLOOKUP(AH20,id!$A:$C,3,0)</f>
        <v>236</v>
      </c>
      <c r="AH20" s="226" t="str">
        <f t="shared" si="0"/>
        <v>GrabowskiAdam1983</v>
      </c>
      <c r="AI20" s="226" t="str">
        <f t="shared" si="8"/>
        <v>Grabowski</v>
      </c>
      <c r="AJ20" s="226" t="str">
        <f t="shared" si="9"/>
        <v>Adam</v>
      </c>
      <c r="AK20" s="226" t="str">
        <f t="shared" si="1"/>
        <v>ITS</v>
      </c>
      <c r="AL20" s="226">
        <f t="shared" si="2"/>
        <v>1983</v>
      </c>
      <c r="AM20" s="226">
        <f t="shared" si="3"/>
        <v>36.129367580980478</v>
      </c>
      <c r="AO20" s="226">
        <f t="shared" si="4"/>
        <v>0.99993293541680639</v>
      </c>
      <c r="AP20" s="226">
        <f t="shared" si="5"/>
        <v>1</v>
      </c>
      <c r="AQ20" s="226">
        <f t="shared" si="6"/>
        <v>1</v>
      </c>
      <c r="AR20" s="226">
        <f t="shared" si="7"/>
        <v>1</v>
      </c>
    </row>
    <row r="21" spans="1:44">
      <c r="A21" s="253">
        <v>19</v>
      </c>
      <c r="B21" s="230">
        <v>19</v>
      </c>
      <c r="C21" s="230"/>
      <c r="D21" s="232">
        <v>3123</v>
      </c>
      <c r="E21" s="231" t="s">
        <v>91</v>
      </c>
      <c r="F21" s="231" t="s">
        <v>609</v>
      </c>
      <c r="G21" s="230">
        <v>1987</v>
      </c>
      <c r="H21" s="231" t="s">
        <v>3733</v>
      </c>
      <c r="I21" s="231"/>
      <c r="J21" s="230">
        <v>40</v>
      </c>
      <c r="K21" s="230">
        <v>16</v>
      </c>
      <c r="L21" s="230">
        <v>40</v>
      </c>
      <c r="M21" s="233">
        <v>0.35849537037037038</v>
      </c>
      <c r="N21" s="230">
        <v>0</v>
      </c>
      <c r="O21" s="234">
        <v>0.70486111111111116</v>
      </c>
      <c r="P21" s="234">
        <v>0.36944444444444446</v>
      </c>
      <c r="Q21" s="234">
        <v>0.45624999999999999</v>
      </c>
      <c r="R21" s="234">
        <v>0.63124999999999998</v>
      </c>
      <c r="S21" s="234">
        <v>0.38472222222222219</v>
      </c>
      <c r="T21" s="234">
        <v>0.60902777777777783</v>
      </c>
      <c r="U21" s="234">
        <v>0.36319444444444443</v>
      </c>
      <c r="V21" s="234">
        <v>0.53611111111111109</v>
      </c>
      <c r="W21" s="234">
        <v>0.43402777777777773</v>
      </c>
      <c r="X21" s="234">
        <v>0.67569444444444438</v>
      </c>
      <c r="Y21" s="234">
        <v>0.50486111111111109</v>
      </c>
      <c r="Z21" s="234">
        <v>0.5625</v>
      </c>
      <c r="AA21" s="234">
        <v>0.4777777777777778</v>
      </c>
      <c r="AB21" s="234">
        <v>0.58402777777777781</v>
      </c>
      <c r="AC21" s="234">
        <v>0.40347222222222223</v>
      </c>
      <c r="AD21" s="234">
        <v>0.65347222222222223</v>
      </c>
      <c r="AE21" s="254">
        <v>0.71250000000000002</v>
      </c>
      <c r="AG21" s="226">
        <f>VLOOKUP(AH21,id!$A:$C,3,0)</f>
        <v>237</v>
      </c>
      <c r="AH21" s="226" t="str">
        <f t="shared" si="0"/>
        <v>HołodMateusz1987</v>
      </c>
      <c r="AI21" s="226" t="str">
        <f t="shared" si="8"/>
        <v>Hołod</v>
      </c>
      <c r="AJ21" s="226" t="str">
        <f t="shared" si="9"/>
        <v>Mateusz</v>
      </c>
      <c r="AK21" s="226">
        <f t="shared" si="1"/>
        <v>0</v>
      </c>
      <c r="AL21" s="226">
        <f t="shared" si="2"/>
        <v>1987</v>
      </c>
      <c r="AM21" s="226">
        <f t="shared" si="3"/>
        <v>34.785626654613537</v>
      </c>
      <c r="AO21" s="226">
        <f t="shared" si="4"/>
        <v>0.96280751598114545</v>
      </c>
      <c r="AP21" s="226">
        <f t="shared" si="5"/>
        <v>1</v>
      </c>
      <c r="AQ21" s="226">
        <f t="shared" si="6"/>
        <v>1</v>
      </c>
      <c r="AR21" s="226">
        <f t="shared" si="7"/>
        <v>1</v>
      </c>
    </row>
    <row r="22" spans="1:44">
      <c r="A22" s="255">
        <v>20</v>
      </c>
      <c r="B22" s="235">
        <v>20</v>
      </c>
      <c r="C22" s="235"/>
      <c r="D22" s="237">
        <v>3184</v>
      </c>
      <c r="E22" s="236" t="s">
        <v>365</v>
      </c>
      <c r="F22" s="236" t="s">
        <v>1740</v>
      </c>
      <c r="G22" s="235">
        <v>1982</v>
      </c>
      <c r="H22" s="236" t="s">
        <v>3734</v>
      </c>
      <c r="I22" s="236"/>
      <c r="J22" s="235">
        <v>40</v>
      </c>
      <c r="K22" s="235">
        <v>16</v>
      </c>
      <c r="L22" s="235">
        <v>40</v>
      </c>
      <c r="M22" s="238">
        <v>0.35887731481481483</v>
      </c>
      <c r="N22" s="235">
        <v>0</v>
      </c>
      <c r="O22" s="239">
        <v>0.70486111111111116</v>
      </c>
      <c r="P22" s="239">
        <v>0.36944444444444446</v>
      </c>
      <c r="Q22" s="239">
        <v>0.67499999999999993</v>
      </c>
      <c r="R22" s="239">
        <v>0.51458333333333328</v>
      </c>
      <c r="S22" s="239">
        <v>0.45</v>
      </c>
      <c r="T22" s="239">
        <v>0.53680555555555554</v>
      </c>
      <c r="U22" s="239">
        <v>0.36180555555555555</v>
      </c>
      <c r="V22" s="239">
        <v>0.60763888888888895</v>
      </c>
      <c r="W22" s="239">
        <v>0.39374999999999999</v>
      </c>
      <c r="X22" s="239">
        <v>0.47013888888888888</v>
      </c>
      <c r="Y22" s="239">
        <v>0.62430555555555556</v>
      </c>
      <c r="Z22" s="239">
        <v>0.58194444444444449</v>
      </c>
      <c r="AA22" s="239">
        <v>0.65694444444444444</v>
      </c>
      <c r="AB22" s="239">
        <v>0.55833333333333335</v>
      </c>
      <c r="AC22" s="239">
        <v>0.41597222222222219</v>
      </c>
      <c r="AD22" s="239">
        <v>0.49444444444444446</v>
      </c>
      <c r="AE22" s="256">
        <v>0.71250000000000002</v>
      </c>
      <c r="AG22" s="226">
        <f>VLOOKUP(AH22,id!$A:$C,3,0)</f>
        <v>238</v>
      </c>
      <c r="AH22" s="226" t="str">
        <f t="shared" si="0"/>
        <v>DargaczWaldemar1982</v>
      </c>
      <c r="AI22" s="226" t="str">
        <f t="shared" si="8"/>
        <v>Dargacz</v>
      </c>
      <c r="AJ22" s="226" t="str">
        <f t="shared" si="9"/>
        <v>Waldemar</v>
      </c>
      <c r="AK22" s="226">
        <f t="shared" si="1"/>
        <v>0</v>
      </c>
      <c r="AL22" s="226">
        <f t="shared" si="2"/>
        <v>1982</v>
      </c>
      <c r="AM22" s="226">
        <f t="shared" si="3"/>
        <v>34.748605153674966</v>
      </c>
      <c r="AO22" s="226">
        <f t="shared" si="4"/>
        <v>0.9989357241913116</v>
      </c>
      <c r="AP22" s="226">
        <f t="shared" si="5"/>
        <v>1</v>
      </c>
      <c r="AQ22" s="226">
        <f t="shared" si="6"/>
        <v>1</v>
      </c>
      <c r="AR22" s="226">
        <f t="shared" si="7"/>
        <v>1</v>
      </c>
    </row>
    <row r="23" spans="1:44">
      <c r="A23" s="253">
        <v>21</v>
      </c>
      <c r="B23" s="230">
        <v>21</v>
      </c>
      <c r="C23" s="230"/>
      <c r="D23" s="232">
        <v>3130</v>
      </c>
      <c r="E23" s="231" t="s">
        <v>63</v>
      </c>
      <c r="F23" s="231" t="s">
        <v>580</v>
      </c>
      <c r="G23" s="230">
        <v>1979</v>
      </c>
      <c r="H23" s="231" t="s">
        <v>3554</v>
      </c>
      <c r="I23" s="231" t="s">
        <v>3555</v>
      </c>
      <c r="J23" s="230">
        <v>40</v>
      </c>
      <c r="K23" s="230">
        <v>16</v>
      </c>
      <c r="L23" s="230">
        <v>40</v>
      </c>
      <c r="M23" s="233">
        <v>0.36160879629629633</v>
      </c>
      <c r="N23" s="230">
        <v>0</v>
      </c>
      <c r="O23" s="234">
        <v>0.70694444444444438</v>
      </c>
      <c r="P23" s="234">
        <v>0.36944444444444446</v>
      </c>
      <c r="Q23" s="234">
        <v>0.67499999999999993</v>
      </c>
      <c r="R23" s="234">
        <v>0.5131944444444444</v>
      </c>
      <c r="S23" s="234">
        <v>0.4513888888888889</v>
      </c>
      <c r="T23" s="234">
        <v>0.52847222222222223</v>
      </c>
      <c r="U23" s="234">
        <v>0.36041666666666666</v>
      </c>
      <c r="V23" s="234">
        <v>0.6069444444444444</v>
      </c>
      <c r="W23" s="234">
        <v>0.39027777777777778</v>
      </c>
      <c r="X23" s="234">
        <v>0.47083333333333338</v>
      </c>
      <c r="Y23" s="234">
        <v>0.62430555555555556</v>
      </c>
      <c r="Z23" s="234">
        <v>0.57777777777777783</v>
      </c>
      <c r="AA23" s="234">
        <v>0.65625</v>
      </c>
      <c r="AB23" s="234">
        <v>0.55486111111111114</v>
      </c>
      <c r="AC23" s="234">
        <v>0.41319444444444442</v>
      </c>
      <c r="AD23" s="234">
        <v>0.49444444444444446</v>
      </c>
      <c r="AE23" s="254">
        <v>0.71527777777777779</v>
      </c>
      <c r="AG23" s="226">
        <f>VLOOKUP(AH23,id!$A:$C,3,0)</f>
        <v>98</v>
      </c>
      <c r="AH23" s="226" t="str">
        <f t="shared" si="0"/>
        <v>BallerstadtŁukasz1979</v>
      </c>
      <c r="AI23" s="226" t="str">
        <f t="shared" si="8"/>
        <v>Ballerstadt</v>
      </c>
      <c r="AJ23" s="226" t="str">
        <f t="shared" si="9"/>
        <v>Łukasz</v>
      </c>
      <c r="AK23" s="226" t="str">
        <f t="shared" si="1"/>
        <v>BIKE NOW BEER LATER</v>
      </c>
      <c r="AL23" s="226">
        <f t="shared" si="2"/>
        <v>1979</v>
      </c>
      <c r="AM23" s="226">
        <f t="shared" si="3"/>
        <v>34.486124891975791</v>
      </c>
      <c r="AO23" s="226">
        <f t="shared" si="4"/>
        <v>0.99244630797298594</v>
      </c>
      <c r="AP23" s="226">
        <f t="shared" si="5"/>
        <v>1</v>
      </c>
      <c r="AQ23" s="226">
        <f t="shared" si="6"/>
        <v>1</v>
      </c>
      <c r="AR23" s="226">
        <f t="shared" si="7"/>
        <v>1</v>
      </c>
    </row>
    <row r="24" spans="1:44">
      <c r="A24" s="255">
        <v>22</v>
      </c>
      <c r="B24" s="235">
        <v>22</v>
      </c>
      <c r="C24" s="235"/>
      <c r="D24" s="237">
        <v>3059</v>
      </c>
      <c r="E24" s="236" t="s">
        <v>151</v>
      </c>
      <c r="F24" s="236" t="s">
        <v>581</v>
      </c>
      <c r="G24" s="235">
        <v>1975</v>
      </c>
      <c r="H24" s="236" t="s">
        <v>3554</v>
      </c>
      <c r="I24" s="236" t="s">
        <v>3555</v>
      </c>
      <c r="J24" s="235">
        <v>40</v>
      </c>
      <c r="K24" s="235">
        <v>16</v>
      </c>
      <c r="L24" s="235">
        <v>40</v>
      </c>
      <c r="M24" s="238">
        <v>0.3621759259259259</v>
      </c>
      <c r="N24" s="235">
        <v>0</v>
      </c>
      <c r="O24" s="239">
        <v>0.70763888888888893</v>
      </c>
      <c r="P24" s="239">
        <v>0.36944444444444446</v>
      </c>
      <c r="Q24" s="239">
        <v>0.67499999999999993</v>
      </c>
      <c r="R24" s="239">
        <v>0.51388888888888895</v>
      </c>
      <c r="S24" s="239">
        <v>0.45277777777777778</v>
      </c>
      <c r="T24" s="239">
        <v>0.53125</v>
      </c>
      <c r="U24" s="239">
        <v>0.36041666666666666</v>
      </c>
      <c r="V24" s="239">
        <v>0.60763888888888895</v>
      </c>
      <c r="W24" s="239">
        <v>0.39027777777777778</v>
      </c>
      <c r="X24" s="239">
        <v>0.47083333333333338</v>
      </c>
      <c r="Y24" s="239">
        <v>0.625</v>
      </c>
      <c r="Z24" s="239">
        <v>0.57777777777777783</v>
      </c>
      <c r="AA24" s="239">
        <v>0.65694444444444444</v>
      </c>
      <c r="AB24" s="239">
        <v>0.55486111111111114</v>
      </c>
      <c r="AC24" s="239">
        <v>0.41319444444444442</v>
      </c>
      <c r="AD24" s="239">
        <v>0.49444444444444446</v>
      </c>
      <c r="AE24" s="256">
        <v>0.71597222222222223</v>
      </c>
      <c r="AG24" s="226">
        <f>VLOOKUP(AH24,id!$A:$C,3,0)</f>
        <v>99</v>
      </c>
      <c r="AH24" s="226" t="str">
        <f t="shared" si="0"/>
        <v>BróżWojciech1975</v>
      </c>
      <c r="AI24" s="226" t="str">
        <f t="shared" si="8"/>
        <v>Bróż</v>
      </c>
      <c r="AJ24" s="226" t="str">
        <f t="shared" si="9"/>
        <v>Wojciech</v>
      </c>
      <c r="AK24" s="226" t="str">
        <f t="shared" si="1"/>
        <v>BIKE NOW BEER LATER</v>
      </c>
      <c r="AL24" s="226">
        <f t="shared" si="2"/>
        <v>1975</v>
      </c>
      <c r="AM24" s="226">
        <f t="shared" si="3"/>
        <v>34.43212322638373</v>
      </c>
      <c r="AO24" s="226">
        <f t="shared" si="4"/>
        <v>0.99843410456346682</v>
      </c>
      <c r="AP24" s="226">
        <f t="shared" si="5"/>
        <v>1</v>
      </c>
      <c r="AQ24" s="226">
        <f t="shared" si="6"/>
        <v>1</v>
      </c>
      <c r="AR24" s="226">
        <f t="shared" si="7"/>
        <v>1</v>
      </c>
    </row>
    <row r="25" spans="1:44">
      <c r="A25" s="253">
        <v>23</v>
      </c>
      <c r="B25" s="230">
        <v>23</v>
      </c>
      <c r="C25" s="230"/>
      <c r="D25" s="232">
        <v>3173</v>
      </c>
      <c r="E25" s="231" t="s">
        <v>365</v>
      </c>
      <c r="F25" s="231" t="s">
        <v>582</v>
      </c>
      <c r="G25" s="230">
        <v>1984</v>
      </c>
      <c r="H25" s="231" t="s">
        <v>3554</v>
      </c>
      <c r="I25" s="231" t="s">
        <v>3555</v>
      </c>
      <c r="J25" s="230">
        <v>40</v>
      </c>
      <c r="K25" s="230">
        <v>16</v>
      </c>
      <c r="L25" s="230">
        <v>40</v>
      </c>
      <c r="M25" s="233">
        <v>0.36218750000000005</v>
      </c>
      <c r="N25" s="230">
        <v>0</v>
      </c>
      <c r="O25" s="234">
        <v>0.70763888888888893</v>
      </c>
      <c r="P25" s="234">
        <v>0.37013888888888885</v>
      </c>
      <c r="Q25" s="234">
        <v>0.67499999999999993</v>
      </c>
      <c r="R25" s="234">
        <v>0.51388888888888895</v>
      </c>
      <c r="S25" s="234">
        <v>0.45277777777777778</v>
      </c>
      <c r="T25" s="234">
        <v>0.53125</v>
      </c>
      <c r="U25" s="234">
        <v>0.3611111111111111</v>
      </c>
      <c r="V25" s="234">
        <v>0.60763888888888895</v>
      </c>
      <c r="W25" s="234">
        <v>0.39027777777777778</v>
      </c>
      <c r="X25" s="234">
        <v>0.47152777777777777</v>
      </c>
      <c r="Y25" s="234">
        <v>0.625</v>
      </c>
      <c r="Z25" s="234">
        <v>0.57777777777777783</v>
      </c>
      <c r="AA25" s="234">
        <v>0.65694444444444444</v>
      </c>
      <c r="AB25" s="234">
        <v>0.55555555555555558</v>
      </c>
      <c r="AC25" s="234">
        <v>0.41319444444444442</v>
      </c>
      <c r="AD25" s="234">
        <v>0.49444444444444446</v>
      </c>
      <c r="AE25" s="254">
        <v>0.71597222222222223</v>
      </c>
      <c r="AG25" s="226">
        <f>VLOOKUP(AH25,id!$A:$C,3,0)</f>
        <v>239</v>
      </c>
      <c r="AH25" s="226" t="str">
        <f t="shared" si="0"/>
        <v>PolewkoWaldemar1984</v>
      </c>
      <c r="AI25" s="226" t="str">
        <f t="shared" si="8"/>
        <v>Polewko</v>
      </c>
      <c r="AJ25" s="226" t="str">
        <f t="shared" si="9"/>
        <v>Waldemar</v>
      </c>
      <c r="AK25" s="226" t="str">
        <f t="shared" si="1"/>
        <v>BIKE NOW BEER LATER</v>
      </c>
      <c r="AL25" s="226">
        <f t="shared" si="2"/>
        <v>1984</v>
      </c>
      <c r="AM25" s="226">
        <f t="shared" si="3"/>
        <v>34.431022912472422</v>
      </c>
      <c r="AO25" s="226">
        <f t="shared" si="4"/>
        <v>0.99996804397149497</v>
      </c>
      <c r="AP25" s="226">
        <f t="shared" si="5"/>
        <v>1</v>
      </c>
      <c r="AQ25" s="226">
        <f t="shared" si="6"/>
        <v>1</v>
      </c>
      <c r="AR25" s="226">
        <f t="shared" si="7"/>
        <v>1</v>
      </c>
    </row>
    <row r="26" spans="1:44">
      <c r="A26" s="253">
        <v>25</v>
      </c>
      <c r="B26" s="230">
        <v>24</v>
      </c>
      <c r="C26" s="230"/>
      <c r="D26" s="232">
        <v>3077</v>
      </c>
      <c r="E26" s="231" t="s">
        <v>241</v>
      </c>
      <c r="F26" s="231" t="s">
        <v>577</v>
      </c>
      <c r="G26" s="230">
        <v>1976</v>
      </c>
      <c r="H26" s="231" t="s">
        <v>3554</v>
      </c>
      <c r="I26" s="231" t="s">
        <v>3555</v>
      </c>
      <c r="J26" s="230">
        <v>40</v>
      </c>
      <c r="K26" s="230">
        <v>16</v>
      </c>
      <c r="L26" s="230">
        <v>40</v>
      </c>
      <c r="M26" s="233">
        <v>0.36517361111111107</v>
      </c>
      <c r="N26" s="230">
        <v>0</v>
      </c>
      <c r="O26" s="234">
        <v>0.70972222222222225</v>
      </c>
      <c r="P26" s="234">
        <v>0.37013888888888885</v>
      </c>
      <c r="Q26" s="234">
        <v>0.67499999999999993</v>
      </c>
      <c r="R26" s="234">
        <v>0.51388888888888895</v>
      </c>
      <c r="S26" s="234">
        <v>0.45277777777777778</v>
      </c>
      <c r="T26" s="234">
        <v>0.53125</v>
      </c>
      <c r="U26" s="234">
        <v>0.3611111111111111</v>
      </c>
      <c r="V26" s="234">
        <v>0.60763888888888895</v>
      </c>
      <c r="W26" s="234">
        <v>0.39027777777777778</v>
      </c>
      <c r="X26" s="234">
        <v>0.47083333333333338</v>
      </c>
      <c r="Y26" s="234">
        <v>0.625</v>
      </c>
      <c r="Z26" s="234">
        <v>0.57777777777777783</v>
      </c>
      <c r="AA26" s="234">
        <v>0.65694444444444444</v>
      </c>
      <c r="AB26" s="234">
        <v>0.55555555555555558</v>
      </c>
      <c r="AC26" s="234">
        <v>0.41388888888888892</v>
      </c>
      <c r="AD26" s="234">
        <v>0.49444444444444446</v>
      </c>
      <c r="AE26" s="254">
        <v>0.71875</v>
      </c>
      <c r="AG26" s="226">
        <f>VLOOKUP(AH26,id!$A:$C,3,0)</f>
        <v>100</v>
      </c>
      <c r="AH26" s="226" t="str">
        <f t="shared" si="0"/>
        <v>JarosiewiczRadosław1976</v>
      </c>
      <c r="AI26" s="226" t="str">
        <f t="shared" si="8"/>
        <v>Jarosiewicz</v>
      </c>
      <c r="AJ26" s="226" t="str">
        <f t="shared" si="9"/>
        <v>Radosław</v>
      </c>
      <c r="AK26" s="226" t="str">
        <f t="shared" si="1"/>
        <v>BIKE NOW BEER LATER</v>
      </c>
      <c r="AL26" s="226">
        <f t="shared" si="2"/>
        <v>1976</v>
      </c>
      <c r="AM26" s="226">
        <f t="shared" ref="AM26:AM89" si="10">AM25*IF(AQ26&lt;1,AQ26,IF(AR26&lt;1,AR26,IF(AP26&lt;1,AP26,IF(AO26&lt;1,AO26,1))))</f>
        <v>34.149472282970422</v>
      </c>
      <c r="AO26" s="226">
        <f t="shared" ref="AO26:AO89" si="11">M25/M26</f>
        <v>0.99182276314538387</v>
      </c>
      <c r="AP26" s="226">
        <f t="shared" ref="AP26:AP89" si="12">K26/K25</f>
        <v>1</v>
      </c>
      <c r="AQ26" s="226">
        <f t="shared" ref="AQ26:AQ89" si="13">J26/J25</f>
        <v>1</v>
      </c>
      <c r="AR26" s="226">
        <f t="shared" ref="AR26:AR89" si="14">AP26^0.2</f>
        <v>1</v>
      </c>
    </row>
    <row r="27" spans="1:44">
      <c r="A27" s="255">
        <v>26</v>
      </c>
      <c r="B27" s="235">
        <v>25</v>
      </c>
      <c r="C27" s="235"/>
      <c r="D27" s="237">
        <v>3043</v>
      </c>
      <c r="E27" s="236" t="s">
        <v>91</v>
      </c>
      <c r="F27" s="236" t="s">
        <v>576</v>
      </c>
      <c r="G27" s="235">
        <v>1982</v>
      </c>
      <c r="H27" s="236" t="s">
        <v>3735</v>
      </c>
      <c r="I27" s="236" t="s">
        <v>3555</v>
      </c>
      <c r="J27" s="235">
        <v>40</v>
      </c>
      <c r="K27" s="235">
        <v>16</v>
      </c>
      <c r="L27" s="235">
        <v>40</v>
      </c>
      <c r="M27" s="238">
        <v>0.36645833333333333</v>
      </c>
      <c r="N27" s="235">
        <v>0</v>
      </c>
      <c r="O27" s="239">
        <v>0.71180555555555547</v>
      </c>
      <c r="P27" s="239">
        <v>0.37013888888888885</v>
      </c>
      <c r="Q27" s="239">
        <v>0.6791666666666667</v>
      </c>
      <c r="R27" s="239">
        <v>0.51388888888888895</v>
      </c>
      <c r="S27" s="239">
        <v>0.45208333333333334</v>
      </c>
      <c r="T27" s="239">
        <v>0.53125</v>
      </c>
      <c r="U27" s="239">
        <v>0.3611111111111111</v>
      </c>
      <c r="V27" s="239">
        <v>0.60763888888888895</v>
      </c>
      <c r="W27" s="239">
        <v>0.39027777777777778</v>
      </c>
      <c r="X27" s="239">
        <v>0.47152777777777777</v>
      </c>
      <c r="Y27" s="239">
        <v>0.62569444444444444</v>
      </c>
      <c r="Z27" s="239">
        <v>0.57777777777777783</v>
      </c>
      <c r="AA27" s="239">
        <v>0.66111111111111109</v>
      </c>
      <c r="AB27" s="239">
        <v>0.55555555555555558</v>
      </c>
      <c r="AC27" s="239">
        <v>0.41319444444444442</v>
      </c>
      <c r="AD27" s="239">
        <v>0.49513888888888885</v>
      </c>
      <c r="AE27" s="256">
        <v>0.72013888888888899</v>
      </c>
      <c r="AG27" s="226">
        <f>VLOOKUP(AH27,id!$A:$C,3,0)</f>
        <v>101</v>
      </c>
      <c r="AH27" s="226" t="str">
        <f t="shared" si="0"/>
        <v>CisońMateusz1982</v>
      </c>
      <c r="AI27" s="226" t="str">
        <f t="shared" si="8"/>
        <v>Cisoń</v>
      </c>
      <c r="AJ27" s="226" t="str">
        <f t="shared" si="9"/>
        <v>Mateusz</v>
      </c>
      <c r="AK27" s="226" t="str">
        <f t="shared" si="1"/>
        <v>BIKE NOW BEER LATER</v>
      </c>
      <c r="AL27" s="226">
        <f t="shared" si="2"/>
        <v>1982</v>
      </c>
      <c r="AM27" s="226">
        <f t="shared" si="10"/>
        <v>34.029751752889887</v>
      </c>
      <c r="AO27" s="226">
        <f t="shared" si="11"/>
        <v>0.99649422020087164</v>
      </c>
      <c r="AP27" s="226">
        <f t="shared" si="12"/>
        <v>1</v>
      </c>
      <c r="AQ27" s="226">
        <f t="shared" si="13"/>
        <v>1</v>
      </c>
      <c r="AR27" s="226">
        <f t="shared" si="14"/>
        <v>1</v>
      </c>
    </row>
    <row r="28" spans="1:44">
      <c r="A28" s="253">
        <v>27</v>
      </c>
      <c r="B28" s="230">
        <v>26</v>
      </c>
      <c r="C28" s="230"/>
      <c r="D28" s="232">
        <v>3108</v>
      </c>
      <c r="E28" s="231" t="s">
        <v>59</v>
      </c>
      <c r="F28" s="231" t="s">
        <v>1091</v>
      </c>
      <c r="G28" s="230">
        <v>1979</v>
      </c>
      <c r="H28" s="231" t="s">
        <v>3554</v>
      </c>
      <c r="I28" s="231" t="s">
        <v>3555</v>
      </c>
      <c r="J28" s="230">
        <v>40</v>
      </c>
      <c r="K28" s="230">
        <v>16</v>
      </c>
      <c r="L28" s="230">
        <v>40</v>
      </c>
      <c r="M28" s="233">
        <v>0.36668981481481483</v>
      </c>
      <c r="N28" s="230">
        <v>0</v>
      </c>
      <c r="O28" s="234">
        <v>0.71180555555555547</v>
      </c>
      <c r="P28" s="234">
        <v>0.37013888888888885</v>
      </c>
      <c r="Q28" s="234">
        <v>0.6791666666666667</v>
      </c>
      <c r="R28" s="234">
        <v>0.51388888888888895</v>
      </c>
      <c r="S28" s="234">
        <v>0.45277777777777778</v>
      </c>
      <c r="T28" s="234">
        <v>0.53125</v>
      </c>
      <c r="U28" s="234">
        <v>0.36041666666666666</v>
      </c>
      <c r="V28" s="234">
        <v>0.6069444444444444</v>
      </c>
      <c r="W28" s="234">
        <v>0.39027777777777778</v>
      </c>
      <c r="X28" s="234">
        <v>0.47152777777777777</v>
      </c>
      <c r="Y28" s="234">
        <v>0.62569444444444444</v>
      </c>
      <c r="Z28" s="234">
        <v>0.57777777777777783</v>
      </c>
      <c r="AA28" s="234">
        <v>0.66111111111111109</v>
      </c>
      <c r="AB28" s="234">
        <v>0.55555555555555558</v>
      </c>
      <c r="AC28" s="234">
        <v>0.41319444444444442</v>
      </c>
      <c r="AD28" s="234">
        <v>0.49513888888888885</v>
      </c>
      <c r="AE28" s="254">
        <v>0.72083333333333333</v>
      </c>
      <c r="AG28" s="226">
        <f>VLOOKUP(AH28,id!$A:$C,3,0)</f>
        <v>240</v>
      </c>
      <c r="AH28" s="226" t="str">
        <f t="shared" si="0"/>
        <v>KulwikowskiMichał1979</v>
      </c>
      <c r="AI28" s="226" t="str">
        <f t="shared" si="8"/>
        <v>Kulwikowski</v>
      </c>
      <c r="AJ28" s="226" t="str">
        <f t="shared" si="9"/>
        <v>Michał</v>
      </c>
      <c r="AK28" s="226" t="str">
        <f t="shared" si="1"/>
        <v>BIKE NOW BEER LATER</v>
      </c>
      <c r="AL28" s="226">
        <f t="shared" si="2"/>
        <v>1979</v>
      </c>
      <c r="AM28" s="226">
        <f t="shared" si="10"/>
        <v>34.008269679944434</v>
      </c>
      <c r="AO28" s="226">
        <f t="shared" si="11"/>
        <v>0.99936872672179777</v>
      </c>
      <c r="AP28" s="226">
        <f t="shared" si="12"/>
        <v>1</v>
      </c>
      <c r="AQ28" s="226">
        <f t="shared" si="13"/>
        <v>1</v>
      </c>
      <c r="AR28" s="226">
        <f t="shared" si="14"/>
        <v>1</v>
      </c>
    </row>
    <row r="29" spans="1:44">
      <c r="A29" s="255">
        <v>28</v>
      </c>
      <c r="B29" s="235">
        <v>27</v>
      </c>
      <c r="C29" s="235"/>
      <c r="D29" s="237">
        <v>3133</v>
      </c>
      <c r="E29" s="236" t="s">
        <v>48</v>
      </c>
      <c r="F29" s="236" t="s">
        <v>640</v>
      </c>
      <c r="G29" s="235">
        <v>1975</v>
      </c>
      <c r="H29" s="236" t="s">
        <v>3735</v>
      </c>
      <c r="I29" s="236"/>
      <c r="J29" s="235">
        <v>40</v>
      </c>
      <c r="K29" s="235">
        <v>16</v>
      </c>
      <c r="L29" s="235">
        <v>40</v>
      </c>
      <c r="M29" s="238">
        <v>0.3682407407407407</v>
      </c>
      <c r="N29" s="235">
        <v>0</v>
      </c>
      <c r="O29" s="239">
        <v>0.71319444444444446</v>
      </c>
      <c r="P29" s="239">
        <v>0.48472222222222222</v>
      </c>
      <c r="Q29" s="239">
        <v>0.59583333333333333</v>
      </c>
      <c r="R29" s="239">
        <v>0.44097222222222227</v>
      </c>
      <c r="S29" s="239">
        <v>0.53333333333333333</v>
      </c>
      <c r="T29" s="239">
        <v>0.42291666666666666</v>
      </c>
      <c r="U29" s="239">
        <v>0.49305555555555558</v>
      </c>
      <c r="V29" s="239">
        <v>0.67499999999999993</v>
      </c>
      <c r="W29" s="239">
        <v>0.51180555555555551</v>
      </c>
      <c r="X29" s="239">
        <v>0.47430555555555554</v>
      </c>
      <c r="Y29" s="239">
        <v>0.64722222222222225</v>
      </c>
      <c r="Z29" s="239">
        <v>0.37638888888888888</v>
      </c>
      <c r="AA29" s="239">
        <v>0.61736111111111114</v>
      </c>
      <c r="AB29" s="239">
        <v>0.39861111111111108</v>
      </c>
      <c r="AC29" s="239">
        <v>0.56180555555555556</v>
      </c>
      <c r="AD29" s="239">
        <v>0.45555555555555555</v>
      </c>
      <c r="AE29" s="256">
        <v>0.72222222222222221</v>
      </c>
      <c r="AG29" s="226">
        <f>VLOOKUP(AH29,id!$A:$C,3,0)</f>
        <v>241</v>
      </c>
      <c r="AH29" s="226" t="str">
        <f t="shared" si="0"/>
        <v>PopczykTomasz1975</v>
      </c>
      <c r="AI29" s="226" t="str">
        <f t="shared" si="8"/>
        <v>Popczyk</v>
      </c>
      <c r="AJ29" s="226" t="str">
        <f t="shared" si="9"/>
        <v>Tomasz</v>
      </c>
      <c r="AK29" s="226">
        <f t="shared" si="1"/>
        <v>0</v>
      </c>
      <c r="AL29" s="226">
        <f t="shared" si="2"/>
        <v>1975</v>
      </c>
      <c r="AM29" s="226">
        <f t="shared" si="10"/>
        <v>33.865036459642937</v>
      </c>
      <c r="AO29" s="226">
        <f t="shared" si="11"/>
        <v>0.99578828262509445</v>
      </c>
      <c r="AP29" s="226">
        <f t="shared" si="12"/>
        <v>1</v>
      </c>
      <c r="AQ29" s="226">
        <f t="shared" si="13"/>
        <v>1</v>
      </c>
      <c r="AR29" s="226">
        <f t="shared" si="14"/>
        <v>1</v>
      </c>
    </row>
    <row r="30" spans="1:44">
      <c r="A30" s="253">
        <v>29</v>
      </c>
      <c r="B30" s="230">
        <v>28</v>
      </c>
      <c r="C30" s="230"/>
      <c r="D30" s="232">
        <v>3015</v>
      </c>
      <c r="E30" s="231" t="s">
        <v>22</v>
      </c>
      <c r="F30" s="231" t="s">
        <v>1115</v>
      </c>
      <c r="G30" s="230">
        <v>1978</v>
      </c>
      <c r="H30" s="231" t="s">
        <v>3554</v>
      </c>
      <c r="I30" s="231"/>
      <c r="J30" s="230">
        <v>40</v>
      </c>
      <c r="K30" s="230">
        <v>16</v>
      </c>
      <c r="L30" s="230">
        <v>40</v>
      </c>
      <c r="M30" s="233">
        <v>0.3684837962962963</v>
      </c>
      <c r="N30" s="230">
        <v>0</v>
      </c>
      <c r="O30" s="234">
        <v>0.71319444444444446</v>
      </c>
      <c r="P30" s="234">
        <v>0.36944444444444446</v>
      </c>
      <c r="Q30" s="234">
        <v>0.67986111111111114</v>
      </c>
      <c r="R30" s="234">
        <v>0.51458333333333328</v>
      </c>
      <c r="S30" s="234">
        <v>0.45</v>
      </c>
      <c r="T30" s="234">
        <v>0.53263888888888888</v>
      </c>
      <c r="U30" s="234">
        <v>0.36180555555555555</v>
      </c>
      <c r="V30" s="234">
        <v>0.60763888888888895</v>
      </c>
      <c r="W30" s="234">
        <v>0.39444444444444443</v>
      </c>
      <c r="X30" s="234">
        <v>0.47013888888888888</v>
      </c>
      <c r="Y30" s="234">
        <v>0.62569444444444444</v>
      </c>
      <c r="Z30" s="234">
        <v>0.58263888888888882</v>
      </c>
      <c r="AA30" s="234">
        <v>0.65972222222222221</v>
      </c>
      <c r="AB30" s="234">
        <v>0.55972222222222223</v>
      </c>
      <c r="AC30" s="234">
        <v>0.41597222222222219</v>
      </c>
      <c r="AD30" s="234">
        <v>0.49513888888888885</v>
      </c>
      <c r="AE30" s="254">
        <v>0.72222222222222221</v>
      </c>
      <c r="AG30" s="226">
        <f>VLOOKUP(AH30,id!$A:$C,3,0)</f>
        <v>242</v>
      </c>
      <c r="AH30" s="226" t="str">
        <f t="shared" si="0"/>
        <v>LuksKrzysztof1978</v>
      </c>
      <c r="AI30" s="226" t="str">
        <f t="shared" si="8"/>
        <v>Luks</v>
      </c>
      <c r="AJ30" s="226" t="str">
        <f t="shared" si="9"/>
        <v>Krzysztof</v>
      </c>
      <c r="AK30" s="226">
        <f t="shared" si="1"/>
        <v>0</v>
      </c>
      <c r="AL30" s="226">
        <f t="shared" si="2"/>
        <v>1978</v>
      </c>
      <c r="AM30" s="226">
        <f t="shared" si="10"/>
        <v>33.842698746741199</v>
      </c>
      <c r="AO30" s="226">
        <f t="shared" si="11"/>
        <v>0.9993403901121336</v>
      </c>
      <c r="AP30" s="226">
        <f t="shared" si="12"/>
        <v>1</v>
      </c>
      <c r="AQ30" s="226">
        <f t="shared" si="13"/>
        <v>1</v>
      </c>
      <c r="AR30" s="226">
        <f t="shared" si="14"/>
        <v>1</v>
      </c>
    </row>
    <row r="31" spans="1:44">
      <c r="A31" s="255">
        <v>30</v>
      </c>
      <c r="B31" s="235">
        <v>29</v>
      </c>
      <c r="C31" s="235"/>
      <c r="D31" s="237">
        <v>3056</v>
      </c>
      <c r="E31" s="236" t="s">
        <v>241</v>
      </c>
      <c r="F31" s="236" t="s">
        <v>1464</v>
      </c>
      <c r="G31" s="235">
        <v>1974</v>
      </c>
      <c r="H31" s="236" t="s">
        <v>3668</v>
      </c>
      <c r="I31" s="236" t="s">
        <v>553</v>
      </c>
      <c r="J31" s="235">
        <v>40</v>
      </c>
      <c r="K31" s="235">
        <v>16</v>
      </c>
      <c r="L31" s="235">
        <v>40</v>
      </c>
      <c r="M31" s="238">
        <v>0.3712847222222222</v>
      </c>
      <c r="N31" s="235">
        <v>0</v>
      </c>
      <c r="O31" s="239">
        <v>0.36874999999999997</v>
      </c>
      <c r="P31" s="239">
        <v>0.55763888888888891</v>
      </c>
      <c r="Q31" s="239">
        <v>0.68263888888888891</v>
      </c>
      <c r="R31" s="239">
        <v>0.51180555555555551</v>
      </c>
      <c r="S31" s="239">
        <v>0.58958333333333335</v>
      </c>
      <c r="T31" s="239">
        <v>0.4916666666666667</v>
      </c>
      <c r="U31" s="239">
        <v>0.57013888888888886</v>
      </c>
      <c r="V31" s="239">
        <v>0.41180555555555554</v>
      </c>
      <c r="W31" s="239">
        <v>0.66041666666666665</v>
      </c>
      <c r="X31" s="239">
        <v>0.54861111111111105</v>
      </c>
      <c r="Y31" s="239">
        <v>0.39374999999999999</v>
      </c>
      <c r="Z31" s="239">
        <v>0.44166666666666665</v>
      </c>
      <c r="AA31" s="239">
        <v>0.69930555555555562</v>
      </c>
      <c r="AB31" s="239">
        <v>0.46666666666666662</v>
      </c>
      <c r="AC31" s="239">
        <v>0.62291666666666667</v>
      </c>
      <c r="AD31" s="239">
        <v>0.52638888888888891</v>
      </c>
      <c r="AE31" s="256">
        <v>0.72499999999999998</v>
      </c>
      <c r="AG31" s="226">
        <f>VLOOKUP(AH31,id!$A:$C,3,0)</f>
        <v>243</v>
      </c>
      <c r="AH31" s="226" t="str">
        <f t="shared" si="0"/>
        <v>LaskowskiRadosław1974</v>
      </c>
      <c r="AI31" s="226" t="str">
        <f t="shared" si="8"/>
        <v>Laskowski</v>
      </c>
      <c r="AJ31" s="226" t="str">
        <f t="shared" si="9"/>
        <v>Radosław</v>
      </c>
      <c r="AK31" s="226" t="str">
        <f t="shared" si="1"/>
        <v>KS Pidrina Gdynia</v>
      </c>
      <c r="AL31" s="226">
        <f t="shared" si="2"/>
        <v>1974</v>
      </c>
      <c r="AM31" s="226">
        <f t="shared" si="10"/>
        <v>33.587393621995687</v>
      </c>
      <c r="AO31" s="226">
        <f t="shared" si="11"/>
        <v>0.99245612394401328</v>
      </c>
      <c r="AP31" s="226">
        <f t="shared" si="12"/>
        <v>1</v>
      </c>
      <c r="AQ31" s="226">
        <f t="shared" si="13"/>
        <v>1</v>
      </c>
      <c r="AR31" s="226">
        <f t="shared" si="14"/>
        <v>1</v>
      </c>
    </row>
    <row r="32" spans="1:44">
      <c r="A32" s="253">
        <v>31</v>
      </c>
      <c r="B32" s="230">
        <v>30</v>
      </c>
      <c r="C32" s="230"/>
      <c r="D32" s="232">
        <v>3075</v>
      </c>
      <c r="E32" s="231" t="s">
        <v>141</v>
      </c>
      <c r="F32" s="231" t="s">
        <v>3736</v>
      </c>
      <c r="G32" s="230">
        <v>1999</v>
      </c>
      <c r="H32" s="231" t="s">
        <v>3668</v>
      </c>
      <c r="I32" s="231" t="s">
        <v>3737</v>
      </c>
      <c r="J32" s="230">
        <v>40</v>
      </c>
      <c r="K32" s="230">
        <v>16</v>
      </c>
      <c r="L32" s="230">
        <v>40</v>
      </c>
      <c r="M32" s="233">
        <v>0.3757523148148148</v>
      </c>
      <c r="N32" s="230">
        <v>0</v>
      </c>
      <c r="O32" s="234">
        <v>0.375</v>
      </c>
      <c r="P32" s="234">
        <v>0.57777777777777783</v>
      </c>
      <c r="Q32" s="234">
        <v>0.45208333333333334</v>
      </c>
      <c r="R32" s="234">
        <v>0.65347222222222223</v>
      </c>
      <c r="S32" s="234">
        <v>0.55069444444444449</v>
      </c>
      <c r="T32" s="234">
        <v>0.67152777777777783</v>
      </c>
      <c r="U32" s="234">
        <v>0.5854166666666667</v>
      </c>
      <c r="V32" s="234">
        <v>0.39513888888888887</v>
      </c>
      <c r="W32" s="234">
        <v>0.48749999999999999</v>
      </c>
      <c r="X32" s="234">
        <v>0.6069444444444444</v>
      </c>
      <c r="Y32" s="234">
        <v>0.41041666666666665</v>
      </c>
      <c r="Z32" s="234">
        <v>0.71666666666666667</v>
      </c>
      <c r="AA32" s="234">
        <v>0.43055555555555558</v>
      </c>
      <c r="AB32" s="234">
        <v>0.6958333333333333</v>
      </c>
      <c r="AC32" s="234">
        <v>0.51666666666666672</v>
      </c>
      <c r="AD32" s="234">
        <v>0.63055555555555554</v>
      </c>
      <c r="AE32" s="254">
        <v>0.72986111111111107</v>
      </c>
      <c r="AG32" s="226">
        <f>VLOOKUP(AH32,id!$A:$C,3,0)</f>
        <v>244</v>
      </c>
      <c r="AH32" s="226" t="str">
        <f t="shared" si="0"/>
        <v>PadzikJakub1999</v>
      </c>
      <c r="AI32" s="226" t="str">
        <f t="shared" si="8"/>
        <v>Padzik</v>
      </c>
      <c r="AJ32" s="226" t="str">
        <f t="shared" si="9"/>
        <v>Jakub</v>
      </c>
      <c r="AK32" s="226" t="str">
        <f t="shared" si="1"/>
        <v>TAG!</v>
      </c>
      <c r="AL32" s="226">
        <f t="shared" si="2"/>
        <v>1999</v>
      </c>
      <c r="AM32" s="226">
        <f t="shared" si="10"/>
        <v>33.188048667796075</v>
      </c>
      <c r="AO32" s="226">
        <f t="shared" si="11"/>
        <v>0.98811027260126283</v>
      </c>
      <c r="AP32" s="226">
        <f t="shared" si="12"/>
        <v>1</v>
      </c>
      <c r="AQ32" s="226">
        <f t="shared" si="13"/>
        <v>1</v>
      </c>
      <c r="AR32" s="226">
        <f t="shared" si="14"/>
        <v>1</v>
      </c>
    </row>
    <row r="33" spans="1:44">
      <c r="A33" s="255">
        <v>32</v>
      </c>
      <c r="B33" s="235">
        <v>31</v>
      </c>
      <c r="C33" s="235"/>
      <c r="D33" s="237">
        <v>3078</v>
      </c>
      <c r="E33" s="236" t="s">
        <v>45</v>
      </c>
      <c r="F33" s="236" t="s">
        <v>3736</v>
      </c>
      <c r="G33" s="235">
        <v>1971</v>
      </c>
      <c r="H33" s="236" t="s">
        <v>3738</v>
      </c>
      <c r="I33" s="236"/>
      <c r="J33" s="235">
        <v>40</v>
      </c>
      <c r="K33" s="235">
        <v>16</v>
      </c>
      <c r="L33" s="235">
        <v>40</v>
      </c>
      <c r="M33" s="238">
        <v>0.37578703703703703</v>
      </c>
      <c r="N33" s="235">
        <v>0</v>
      </c>
      <c r="O33" s="239">
        <v>0.375</v>
      </c>
      <c r="P33" s="239">
        <v>0.57777777777777783</v>
      </c>
      <c r="Q33" s="239">
        <v>0.45208333333333334</v>
      </c>
      <c r="R33" s="239">
        <v>0.65347222222222223</v>
      </c>
      <c r="S33" s="239">
        <v>0.55069444444444449</v>
      </c>
      <c r="T33" s="239">
        <v>0.67152777777777783</v>
      </c>
      <c r="U33" s="239">
        <v>0.5854166666666667</v>
      </c>
      <c r="V33" s="239">
        <v>0.39513888888888887</v>
      </c>
      <c r="W33" s="239">
        <v>0.48749999999999999</v>
      </c>
      <c r="X33" s="239">
        <v>0.60625000000000007</v>
      </c>
      <c r="Y33" s="239">
        <v>0.41041666666666665</v>
      </c>
      <c r="Z33" s="239">
        <v>0.71666666666666667</v>
      </c>
      <c r="AA33" s="239">
        <v>0.43124999999999997</v>
      </c>
      <c r="AB33" s="239">
        <v>0.69513888888888886</v>
      </c>
      <c r="AC33" s="239">
        <v>0.51666666666666672</v>
      </c>
      <c r="AD33" s="239">
        <v>0.63055555555555554</v>
      </c>
      <c r="AE33" s="256">
        <v>0.72986111111111107</v>
      </c>
      <c r="AG33" s="226">
        <f>VLOOKUP(AH33,id!$A:$C,3,0)</f>
        <v>245</v>
      </c>
      <c r="AH33" s="226" t="str">
        <f t="shared" si="0"/>
        <v>PadzikRafał1971</v>
      </c>
      <c r="AI33" s="226" t="str">
        <f t="shared" si="8"/>
        <v>Padzik</v>
      </c>
      <c r="AJ33" s="226" t="str">
        <f t="shared" si="9"/>
        <v>Rafał</v>
      </c>
      <c r="AK33" s="226">
        <f t="shared" si="1"/>
        <v>0</v>
      </c>
      <c r="AL33" s="226">
        <f t="shared" si="2"/>
        <v>1971</v>
      </c>
      <c r="AM33" s="226">
        <f t="shared" si="10"/>
        <v>33.184982136257226</v>
      </c>
      <c r="AO33" s="226">
        <f t="shared" si="11"/>
        <v>0.9999076013305408</v>
      </c>
      <c r="AP33" s="226">
        <f t="shared" si="12"/>
        <v>1</v>
      </c>
      <c r="AQ33" s="226">
        <f t="shared" si="13"/>
        <v>1</v>
      </c>
      <c r="AR33" s="226">
        <f t="shared" si="14"/>
        <v>1</v>
      </c>
    </row>
    <row r="34" spans="1:44">
      <c r="A34" s="253">
        <v>33</v>
      </c>
      <c r="B34" s="230">
        <v>32</v>
      </c>
      <c r="C34" s="230"/>
      <c r="D34" s="232">
        <v>3011</v>
      </c>
      <c r="E34" s="231" t="s">
        <v>92</v>
      </c>
      <c r="F34" s="231" t="s">
        <v>1081</v>
      </c>
      <c r="G34" s="230">
        <v>1981</v>
      </c>
      <c r="H34" s="231" t="s">
        <v>3554</v>
      </c>
      <c r="I34" s="231"/>
      <c r="J34" s="230">
        <v>40</v>
      </c>
      <c r="K34" s="230">
        <v>16</v>
      </c>
      <c r="L34" s="230">
        <v>40</v>
      </c>
      <c r="M34" s="233">
        <v>0.37592592592592594</v>
      </c>
      <c r="N34" s="230">
        <v>0</v>
      </c>
      <c r="O34" s="234">
        <v>0.72083333333333333</v>
      </c>
      <c r="P34" s="234">
        <v>0.45902777777777781</v>
      </c>
      <c r="Q34" s="234">
        <v>0.68888888888888899</v>
      </c>
      <c r="R34" s="234">
        <v>0.5180555555555556</v>
      </c>
      <c r="S34" s="234">
        <v>0.44027777777777777</v>
      </c>
      <c r="T34" s="234">
        <v>0.5395833333333333</v>
      </c>
      <c r="U34" s="234">
        <v>0.36319444444444443</v>
      </c>
      <c r="V34" s="234">
        <v>0.6118055555555556</v>
      </c>
      <c r="W34" s="234">
        <v>0.38194444444444442</v>
      </c>
      <c r="X34" s="234">
        <v>0.47291666666666665</v>
      </c>
      <c r="Y34" s="234">
        <v>0.62986111111111109</v>
      </c>
      <c r="Z34" s="234">
        <v>0.5805555555555556</v>
      </c>
      <c r="AA34" s="234">
        <v>0.66180555555555554</v>
      </c>
      <c r="AB34" s="234">
        <v>0.55902777777777779</v>
      </c>
      <c r="AC34" s="234">
        <v>0.40625</v>
      </c>
      <c r="AD34" s="234">
        <v>0.5</v>
      </c>
      <c r="AE34" s="254">
        <v>0.72986111111111107</v>
      </c>
      <c r="AG34" s="226">
        <f>VLOOKUP(AH34,id!$A:$C,3,0)</f>
        <v>246</v>
      </c>
      <c r="AH34" s="226" t="str">
        <f t="shared" si="0"/>
        <v>WejherSławomir1981</v>
      </c>
      <c r="AI34" s="226" t="str">
        <f t="shared" si="8"/>
        <v>Wejher</v>
      </c>
      <c r="AJ34" s="226" t="str">
        <f t="shared" si="9"/>
        <v>Sławomir</v>
      </c>
      <c r="AK34" s="226">
        <f t="shared" si="1"/>
        <v>0</v>
      </c>
      <c r="AL34" s="226">
        <f t="shared" si="2"/>
        <v>1981</v>
      </c>
      <c r="AM34" s="226">
        <f t="shared" si="10"/>
        <v>33.172721674876833</v>
      </c>
      <c r="AO34" s="226">
        <f t="shared" si="11"/>
        <v>0.99963054187192113</v>
      </c>
      <c r="AP34" s="226">
        <f t="shared" si="12"/>
        <v>1</v>
      </c>
      <c r="AQ34" s="226">
        <f t="shared" si="13"/>
        <v>1</v>
      </c>
      <c r="AR34" s="226">
        <f t="shared" si="14"/>
        <v>1</v>
      </c>
    </row>
    <row r="35" spans="1:44">
      <c r="A35" s="255">
        <v>34</v>
      </c>
      <c r="B35" s="235">
        <v>33</v>
      </c>
      <c r="C35" s="235"/>
      <c r="D35" s="237">
        <v>3182</v>
      </c>
      <c r="E35" s="236" t="s">
        <v>373</v>
      </c>
      <c r="F35" s="236" t="s">
        <v>3739</v>
      </c>
      <c r="G35" s="235">
        <v>1983</v>
      </c>
      <c r="H35" s="236" t="s">
        <v>273</v>
      </c>
      <c r="I35" s="236"/>
      <c r="J35" s="235">
        <v>40</v>
      </c>
      <c r="K35" s="235">
        <v>16</v>
      </c>
      <c r="L35" s="235">
        <v>40</v>
      </c>
      <c r="M35" s="238">
        <v>0.37596064814814811</v>
      </c>
      <c r="N35" s="235">
        <v>0</v>
      </c>
      <c r="O35" s="239">
        <v>0.72083333333333333</v>
      </c>
      <c r="P35" s="239">
        <v>0.45902777777777781</v>
      </c>
      <c r="Q35" s="239">
        <v>0.68819444444444444</v>
      </c>
      <c r="R35" s="239">
        <v>0.51874999999999993</v>
      </c>
      <c r="S35" s="239">
        <v>0.44027777777777777</v>
      </c>
      <c r="T35" s="239">
        <v>0.53541666666666665</v>
      </c>
      <c r="U35" s="239">
        <v>0.36319444444444443</v>
      </c>
      <c r="V35" s="239">
        <v>0.6118055555555556</v>
      </c>
      <c r="W35" s="239">
        <v>0.37986111111111115</v>
      </c>
      <c r="X35" s="239">
        <v>0.47222222222222227</v>
      </c>
      <c r="Y35" s="239">
        <v>0.62986111111111109</v>
      </c>
      <c r="Z35" s="239">
        <v>0.5805555555555556</v>
      </c>
      <c r="AA35" s="239">
        <v>0.66180555555555554</v>
      </c>
      <c r="AB35" s="239">
        <v>0.55902777777777779</v>
      </c>
      <c r="AC35" s="239">
        <v>0.4069444444444445</v>
      </c>
      <c r="AD35" s="239">
        <v>0.4993055555555555</v>
      </c>
      <c r="AE35" s="256">
        <v>0.72986111111111107</v>
      </c>
      <c r="AG35" s="226">
        <f>VLOOKUP(AH35,id!$A:$C,3,0)</f>
        <v>247</v>
      </c>
      <c r="AH35" s="226" t="str">
        <f t="shared" si="0"/>
        <v>WołodźkoDominik1983</v>
      </c>
      <c r="AI35" s="226" t="str">
        <f t="shared" si="8"/>
        <v>Wołodźko</v>
      </c>
      <c r="AJ35" s="226" t="str">
        <f t="shared" si="9"/>
        <v>Dominik</v>
      </c>
      <c r="AK35" s="226">
        <f t="shared" si="1"/>
        <v>0</v>
      </c>
      <c r="AL35" s="226">
        <f t="shared" si="2"/>
        <v>1983</v>
      </c>
      <c r="AM35" s="226">
        <f t="shared" si="10"/>
        <v>33.169657974940726</v>
      </c>
      <c r="AO35" s="226">
        <f t="shared" si="11"/>
        <v>0.99990764399839926</v>
      </c>
      <c r="AP35" s="226">
        <f t="shared" si="12"/>
        <v>1</v>
      </c>
      <c r="AQ35" s="226">
        <f t="shared" si="13"/>
        <v>1</v>
      </c>
      <c r="AR35" s="226">
        <f t="shared" si="14"/>
        <v>1</v>
      </c>
    </row>
    <row r="36" spans="1:44">
      <c r="A36" s="253">
        <v>35</v>
      </c>
      <c r="B36" s="230">
        <v>34</v>
      </c>
      <c r="C36" s="230"/>
      <c r="D36" s="232">
        <v>3093</v>
      </c>
      <c r="E36" s="231" t="s">
        <v>91</v>
      </c>
      <c r="F36" s="231" t="s">
        <v>1053</v>
      </c>
      <c r="G36" s="230">
        <v>1983</v>
      </c>
      <c r="H36" s="231" t="s">
        <v>3740</v>
      </c>
      <c r="I36" s="231"/>
      <c r="J36" s="230">
        <v>40</v>
      </c>
      <c r="K36" s="230">
        <v>16</v>
      </c>
      <c r="L36" s="230">
        <v>40</v>
      </c>
      <c r="M36" s="233">
        <v>0.37715277777777773</v>
      </c>
      <c r="N36" s="230">
        <v>0</v>
      </c>
      <c r="O36" s="234">
        <v>0.72083333333333333</v>
      </c>
      <c r="P36" s="234">
        <v>0.45902777777777781</v>
      </c>
      <c r="Q36" s="234">
        <v>0.68888888888888899</v>
      </c>
      <c r="R36" s="234">
        <v>0.5180555555555556</v>
      </c>
      <c r="S36" s="234">
        <v>0.44027777777777777</v>
      </c>
      <c r="T36" s="234">
        <v>0.53541666666666665</v>
      </c>
      <c r="U36" s="234">
        <v>0.36319444444444443</v>
      </c>
      <c r="V36" s="234">
        <v>0.6118055555555556</v>
      </c>
      <c r="W36" s="234">
        <v>0.38194444444444442</v>
      </c>
      <c r="X36" s="234">
        <v>0.47291666666666665</v>
      </c>
      <c r="Y36" s="234">
        <v>0.62986111111111109</v>
      </c>
      <c r="Z36" s="234">
        <v>0.5805555555555556</v>
      </c>
      <c r="AA36" s="234">
        <v>0.66249999999999998</v>
      </c>
      <c r="AB36" s="234">
        <v>0.55972222222222223</v>
      </c>
      <c r="AC36" s="234">
        <v>0.40625</v>
      </c>
      <c r="AD36" s="234">
        <v>0.5</v>
      </c>
      <c r="AE36" s="254">
        <v>0.73125000000000007</v>
      </c>
      <c r="AG36" s="226">
        <f>VLOOKUP(AH36,id!$A:$C,3,0)</f>
        <v>248</v>
      </c>
      <c r="AH36" s="226" t="str">
        <f t="shared" si="0"/>
        <v>MechlińskiMateusz1983</v>
      </c>
      <c r="AI36" s="226" t="str">
        <f t="shared" si="8"/>
        <v>Mechliński</v>
      </c>
      <c r="AJ36" s="226" t="str">
        <f t="shared" si="9"/>
        <v>Mateusz</v>
      </c>
      <c r="AK36" s="226">
        <f t="shared" si="1"/>
        <v>0</v>
      </c>
      <c r="AL36" s="226">
        <f t="shared" si="2"/>
        <v>1983</v>
      </c>
      <c r="AM36" s="226">
        <f t="shared" si="10"/>
        <v>33.064813109924501</v>
      </c>
      <c r="AO36" s="226">
        <f t="shared" si="11"/>
        <v>0.99683913337015906</v>
      </c>
      <c r="AP36" s="226">
        <f t="shared" si="12"/>
        <v>1</v>
      </c>
      <c r="AQ36" s="226">
        <f t="shared" si="13"/>
        <v>1</v>
      </c>
      <c r="AR36" s="226">
        <f t="shared" si="14"/>
        <v>1</v>
      </c>
    </row>
    <row r="37" spans="1:44">
      <c r="A37" s="255">
        <v>36</v>
      </c>
      <c r="B37" s="235">
        <v>35</v>
      </c>
      <c r="C37" s="235"/>
      <c r="D37" s="237">
        <v>3092</v>
      </c>
      <c r="E37" s="236" t="s">
        <v>398</v>
      </c>
      <c r="F37" s="236" t="s">
        <v>1082</v>
      </c>
      <c r="G37" s="235">
        <v>1983</v>
      </c>
      <c r="H37" s="236" t="s">
        <v>273</v>
      </c>
      <c r="I37" s="236"/>
      <c r="J37" s="235">
        <v>40</v>
      </c>
      <c r="K37" s="235">
        <v>16</v>
      </c>
      <c r="L37" s="235">
        <v>40</v>
      </c>
      <c r="M37" s="238">
        <v>0.37718750000000001</v>
      </c>
      <c r="N37" s="235">
        <v>0</v>
      </c>
      <c r="O37" s="239">
        <v>0.72083333333333333</v>
      </c>
      <c r="P37" s="239">
        <v>0.45902777777777781</v>
      </c>
      <c r="Q37" s="239">
        <v>0.68888888888888899</v>
      </c>
      <c r="R37" s="239">
        <v>0.5180555555555556</v>
      </c>
      <c r="S37" s="239">
        <v>0.44027777777777777</v>
      </c>
      <c r="T37" s="239">
        <v>0.53888888888888886</v>
      </c>
      <c r="U37" s="239">
        <v>0.36319444444444443</v>
      </c>
      <c r="V37" s="239">
        <v>0.6118055555555556</v>
      </c>
      <c r="W37" s="239">
        <v>0.38125000000000003</v>
      </c>
      <c r="X37" s="239">
        <v>0.47361111111111115</v>
      </c>
      <c r="Y37" s="239">
        <v>0.63055555555555554</v>
      </c>
      <c r="Z37" s="239">
        <v>0.5805555555555556</v>
      </c>
      <c r="AA37" s="239">
        <v>0.66180555555555554</v>
      </c>
      <c r="AB37" s="239">
        <v>0.55902777777777779</v>
      </c>
      <c r="AC37" s="239">
        <v>0.4069444444444445</v>
      </c>
      <c r="AD37" s="239">
        <v>0.4993055555555555</v>
      </c>
      <c r="AE37" s="256">
        <v>0.73125000000000007</v>
      </c>
      <c r="AG37" s="226">
        <f>VLOOKUP(AH37,id!$A:$C,3,0)</f>
        <v>249</v>
      </c>
      <c r="AH37" s="226" t="str">
        <f t="shared" si="0"/>
        <v>KuprianSzymon1983</v>
      </c>
      <c r="AI37" s="226" t="str">
        <f t="shared" si="8"/>
        <v>Kuprian</v>
      </c>
      <c r="AJ37" s="226" t="str">
        <f t="shared" si="9"/>
        <v>Szymon</v>
      </c>
      <c r="AK37" s="226">
        <f t="shared" si="1"/>
        <v>0</v>
      </c>
      <c r="AL37" s="226">
        <f t="shared" si="2"/>
        <v>1983</v>
      </c>
      <c r="AM37" s="226">
        <f t="shared" si="10"/>
        <v>33.06176930866242</v>
      </c>
      <c r="AO37" s="226">
        <f t="shared" si="11"/>
        <v>0.99990794439841646</v>
      </c>
      <c r="AP37" s="226">
        <f t="shared" si="12"/>
        <v>1</v>
      </c>
      <c r="AQ37" s="226">
        <f t="shared" si="13"/>
        <v>1</v>
      </c>
      <c r="AR37" s="226">
        <f t="shared" si="14"/>
        <v>1</v>
      </c>
    </row>
    <row r="38" spans="1:44">
      <c r="A38" s="253">
        <v>37</v>
      </c>
      <c r="B38" s="230">
        <v>36</v>
      </c>
      <c r="C38" s="230"/>
      <c r="D38" s="232">
        <v>3046</v>
      </c>
      <c r="E38" s="231" t="s">
        <v>22</v>
      </c>
      <c r="F38" s="231" t="s">
        <v>3741</v>
      </c>
      <c r="G38" s="230">
        <v>1976</v>
      </c>
      <c r="H38" s="231" t="s">
        <v>3554</v>
      </c>
      <c r="I38" s="231"/>
      <c r="J38" s="230">
        <v>40</v>
      </c>
      <c r="K38" s="230">
        <v>16</v>
      </c>
      <c r="L38" s="230">
        <v>40</v>
      </c>
      <c r="M38" s="233">
        <v>0.37817129629629626</v>
      </c>
      <c r="N38" s="230">
        <v>0</v>
      </c>
      <c r="O38" s="234">
        <v>0.36736111111111108</v>
      </c>
      <c r="P38" s="234">
        <v>0.58402777777777781</v>
      </c>
      <c r="Q38" s="234">
        <v>0.7006944444444444</v>
      </c>
      <c r="R38" s="234">
        <v>0.52083333333333337</v>
      </c>
      <c r="S38" s="234">
        <v>0.6166666666666667</v>
      </c>
      <c r="T38" s="234">
        <v>0.50277777777777777</v>
      </c>
      <c r="U38" s="234">
        <v>0.59513888888888888</v>
      </c>
      <c r="V38" s="234">
        <v>0.42569444444444443</v>
      </c>
      <c r="W38" s="234">
        <v>0.67569444444444438</v>
      </c>
      <c r="X38" s="234">
        <v>0.57152777777777775</v>
      </c>
      <c r="Y38" s="234">
        <v>0.40486111111111112</v>
      </c>
      <c r="Z38" s="234">
        <v>0.45763888888888887</v>
      </c>
      <c r="AA38" s="234">
        <v>0.38194444444444442</v>
      </c>
      <c r="AB38" s="234">
        <v>0.47847222222222219</v>
      </c>
      <c r="AC38" s="234">
        <v>0.64930555555555558</v>
      </c>
      <c r="AD38" s="234">
        <v>0.54166666666666663</v>
      </c>
      <c r="AE38" s="254">
        <v>0.7319444444444444</v>
      </c>
      <c r="AG38" s="226">
        <f>VLOOKUP(AH38,id!$A:$C,3,0)</f>
        <v>250</v>
      </c>
      <c r="AH38" s="226" t="str">
        <f t="shared" si="0"/>
        <v>TrętowskiKrzysztof1976</v>
      </c>
      <c r="AI38" s="226" t="str">
        <f t="shared" si="8"/>
        <v>Trętowski</v>
      </c>
      <c r="AJ38" s="226" t="str">
        <f t="shared" si="9"/>
        <v>Krzysztof</v>
      </c>
      <c r="AK38" s="226">
        <f t="shared" si="1"/>
        <v>0</v>
      </c>
      <c r="AL38" s="226">
        <f t="shared" si="2"/>
        <v>1976</v>
      </c>
      <c r="AM38" s="226">
        <f t="shared" si="10"/>
        <v>32.975760543551438</v>
      </c>
      <c r="AO38" s="226">
        <f t="shared" si="11"/>
        <v>0.99739854318418331</v>
      </c>
      <c r="AP38" s="226">
        <f t="shared" si="12"/>
        <v>1</v>
      </c>
      <c r="AQ38" s="226">
        <f t="shared" si="13"/>
        <v>1</v>
      </c>
      <c r="AR38" s="226">
        <f t="shared" si="14"/>
        <v>1</v>
      </c>
    </row>
    <row r="39" spans="1:44">
      <c r="A39" s="255">
        <v>38</v>
      </c>
      <c r="B39" s="235">
        <v>37</v>
      </c>
      <c r="C39" s="235"/>
      <c r="D39" s="237">
        <v>3156</v>
      </c>
      <c r="E39" s="236" t="s">
        <v>17</v>
      </c>
      <c r="F39" s="236" t="s">
        <v>1776</v>
      </c>
      <c r="G39" s="235">
        <v>1978</v>
      </c>
      <c r="H39" s="236" t="s">
        <v>238</v>
      </c>
      <c r="I39" s="236" t="s">
        <v>3742</v>
      </c>
      <c r="J39" s="235">
        <v>40</v>
      </c>
      <c r="K39" s="235">
        <v>16</v>
      </c>
      <c r="L39" s="235">
        <v>40</v>
      </c>
      <c r="M39" s="238">
        <v>0.37844907407407408</v>
      </c>
      <c r="N39" s="235">
        <v>0</v>
      </c>
      <c r="O39" s="239">
        <v>0.72430555555555554</v>
      </c>
      <c r="P39" s="239">
        <v>0.55555555555555558</v>
      </c>
      <c r="Q39" s="239">
        <v>0.68333333333333324</v>
      </c>
      <c r="R39" s="239">
        <v>0.50138888888888888</v>
      </c>
      <c r="S39" s="239">
        <v>0.62430555555555556</v>
      </c>
      <c r="T39" s="239">
        <v>0.4861111111111111</v>
      </c>
      <c r="U39" s="239">
        <v>0.56458333333333333</v>
      </c>
      <c r="V39" s="239">
        <v>0.40763888888888888</v>
      </c>
      <c r="W39" s="239">
        <v>0.60138888888888886</v>
      </c>
      <c r="X39" s="239">
        <v>0.5395833333333333</v>
      </c>
      <c r="Y39" s="239">
        <v>0.38055555555555554</v>
      </c>
      <c r="Z39" s="239">
        <v>0.44166666666666665</v>
      </c>
      <c r="AA39" s="239">
        <v>0.70347222222222217</v>
      </c>
      <c r="AB39" s="239">
        <v>0.46388888888888885</v>
      </c>
      <c r="AC39" s="239">
        <v>0.65138888888888891</v>
      </c>
      <c r="AD39" s="239">
        <v>0.5180555555555556</v>
      </c>
      <c r="AE39" s="256">
        <v>0.7319444444444444</v>
      </c>
      <c r="AG39" s="226">
        <f>VLOOKUP(AH39,id!$A:$C,3,0)</f>
        <v>251</v>
      </c>
      <c r="AH39" s="226" t="str">
        <f t="shared" si="0"/>
        <v>CiupaMarcin1978</v>
      </c>
      <c r="AI39" s="226" t="str">
        <f t="shared" si="8"/>
        <v>Ciupa</v>
      </c>
      <c r="AJ39" s="226" t="str">
        <f t="shared" si="9"/>
        <v>Marcin</v>
      </c>
      <c r="AK39" s="226" t="str">
        <f t="shared" si="1"/>
        <v>ORIENTUŚ/SNGWILDDUCKS</v>
      </c>
      <c r="AL39" s="226">
        <f t="shared" si="2"/>
        <v>1978</v>
      </c>
      <c r="AM39" s="226">
        <f t="shared" si="10"/>
        <v>32.951556670132717</v>
      </c>
      <c r="AO39" s="226">
        <f t="shared" si="11"/>
        <v>0.99926601015352612</v>
      </c>
      <c r="AP39" s="226">
        <f t="shared" si="12"/>
        <v>1</v>
      </c>
      <c r="AQ39" s="226">
        <f t="shared" si="13"/>
        <v>1</v>
      </c>
      <c r="AR39" s="226">
        <f t="shared" si="14"/>
        <v>1</v>
      </c>
    </row>
    <row r="40" spans="1:44">
      <c r="A40" s="253">
        <v>39</v>
      </c>
      <c r="B40" s="230">
        <v>38</v>
      </c>
      <c r="C40" s="230"/>
      <c r="D40" s="232">
        <v>3006</v>
      </c>
      <c r="E40" s="231" t="s">
        <v>373</v>
      </c>
      <c r="F40" s="231" t="s">
        <v>1165</v>
      </c>
      <c r="G40" s="230">
        <v>1975</v>
      </c>
      <c r="H40" s="231" t="s">
        <v>238</v>
      </c>
      <c r="I40" s="231" t="s">
        <v>3743</v>
      </c>
      <c r="J40" s="230">
        <v>40</v>
      </c>
      <c r="K40" s="230">
        <v>16</v>
      </c>
      <c r="L40" s="230">
        <v>40</v>
      </c>
      <c r="M40" s="233">
        <v>0.3784953703703704</v>
      </c>
      <c r="N40" s="230">
        <v>0</v>
      </c>
      <c r="O40" s="234">
        <v>0.72430555555555554</v>
      </c>
      <c r="P40" s="234">
        <v>0.55486111111111114</v>
      </c>
      <c r="Q40" s="234">
        <v>0.68333333333333324</v>
      </c>
      <c r="R40" s="234">
        <v>0.50138888888888888</v>
      </c>
      <c r="S40" s="234">
        <v>0.62430555555555556</v>
      </c>
      <c r="T40" s="234">
        <v>0.4861111111111111</v>
      </c>
      <c r="U40" s="234">
        <v>0.56458333333333333</v>
      </c>
      <c r="V40" s="234">
        <v>0.40763888888888888</v>
      </c>
      <c r="W40" s="234">
        <v>0.60138888888888886</v>
      </c>
      <c r="X40" s="234">
        <v>0.5395833333333333</v>
      </c>
      <c r="Y40" s="234">
        <v>0.38055555555555554</v>
      </c>
      <c r="Z40" s="234">
        <v>0.44166666666666665</v>
      </c>
      <c r="AA40" s="234">
        <v>0.70347222222222217</v>
      </c>
      <c r="AB40" s="234">
        <v>0.46458333333333335</v>
      </c>
      <c r="AC40" s="234">
        <v>0.65069444444444446</v>
      </c>
      <c r="AD40" s="234">
        <v>0.5180555555555556</v>
      </c>
      <c r="AE40" s="254">
        <v>0.73263888888888884</v>
      </c>
      <c r="AG40" s="226">
        <f>VLOOKUP(AH40,id!$A:$C,3,0)</f>
        <v>252</v>
      </c>
      <c r="AH40" s="226" t="str">
        <f t="shared" si="0"/>
        <v>KowalewskiDominik1975</v>
      </c>
      <c r="AI40" s="226" t="str">
        <f t="shared" si="8"/>
        <v>Kowalewski</v>
      </c>
      <c r="AJ40" s="226" t="str">
        <f t="shared" si="9"/>
        <v>Dominik</v>
      </c>
      <c r="AK40" s="226" t="str">
        <f t="shared" si="1"/>
        <v>Szakale Bałut Łódź</v>
      </c>
      <c r="AL40" s="226">
        <f t="shared" si="2"/>
        <v>1975</v>
      </c>
      <c r="AM40" s="226">
        <f t="shared" si="10"/>
        <v>32.947526145189883</v>
      </c>
      <c r="AO40" s="226">
        <f t="shared" si="11"/>
        <v>0.9998776833221209</v>
      </c>
      <c r="AP40" s="226">
        <f t="shared" si="12"/>
        <v>1</v>
      </c>
      <c r="AQ40" s="226">
        <f t="shared" si="13"/>
        <v>1</v>
      </c>
      <c r="AR40" s="226">
        <f t="shared" si="14"/>
        <v>1</v>
      </c>
    </row>
    <row r="41" spans="1:44">
      <c r="A41" s="255">
        <v>40</v>
      </c>
      <c r="B41" s="235">
        <v>39</v>
      </c>
      <c r="C41" s="235"/>
      <c r="D41" s="237">
        <v>3020</v>
      </c>
      <c r="E41" s="236" t="s">
        <v>16</v>
      </c>
      <c r="F41" s="236" t="s">
        <v>624</v>
      </c>
      <c r="G41" s="235">
        <v>1977</v>
      </c>
      <c r="H41" s="236" t="s">
        <v>3554</v>
      </c>
      <c r="I41" s="236" t="s">
        <v>3744</v>
      </c>
      <c r="J41" s="235">
        <v>40</v>
      </c>
      <c r="K41" s="235">
        <v>16</v>
      </c>
      <c r="L41" s="235">
        <v>40</v>
      </c>
      <c r="M41" s="238">
        <v>0.37854166666666672</v>
      </c>
      <c r="N41" s="235">
        <v>0</v>
      </c>
      <c r="O41" s="239">
        <v>0.72361111111111109</v>
      </c>
      <c r="P41" s="239">
        <v>0.55555555555555558</v>
      </c>
      <c r="Q41" s="239">
        <v>0.68333333333333324</v>
      </c>
      <c r="R41" s="239">
        <v>0.50138888888888888</v>
      </c>
      <c r="S41" s="239">
        <v>0.62430555555555556</v>
      </c>
      <c r="T41" s="239">
        <v>0.4861111111111111</v>
      </c>
      <c r="U41" s="239">
        <v>0.56458333333333333</v>
      </c>
      <c r="V41" s="239">
        <v>0.40763888888888888</v>
      </c>
      <c r="W41" s="239">
        <v>0.60138888888888886</v>
      </c>
      <c r="X41" s="239">
        <v>0.5395833333333333</v>
      </c>
      <c r="Y41" s="239">
        <v>0.38055555555555554</v>
      </c>
      <c r="Z41" s="239">
        <v>0.44166666666666665</v>
      </c>
      <c r="AA41" s="239">
        <v>0.70347222222222217</v>
      </c>
      <c r="AB41" s="239">
        <v>0.46458333333333335</v>
      </c>
      <c r="AC41" s="239">
        <v>0.65</v>
      </c>
      <c r="AD41" s="239">
        <v>0.5180555555555556</v>
      </c>
      <c r="AE41" s="256">
        <v>0.73263888888888884</v>
      </c>
      <c r="AG41" s="226">
        <f>VLOOKUP(AH41,id!$A:$C,3,0)</f>
        <v>253</v>
      </c>
      <c r="AH41" s="226" t="str">
        <f t="shared" si="0"/>
        <v>BielennyPaweł1977</v>
      </c>
      <c r="AI41" s="226" t="str">
        <f t="shared" si="8"/>
        <v>Bielenny</v>
      </c>
      <c r="AJ41" s="226" t="str">
        <f t="shared" si="9"/>
        <v>Paweł</v>
      </c>
      <c r="AK41" s="226" t="str">
        <f t="shared" si="1"/>
        <v>KTG Neptun</v>
      </c>
      <c r="AL41" s="226">
        <f t="shared" si="2"/>
        <v>1977</v>
      </c>
      <c r="AM41" s="226">
        <f t="shared" si="10"/>
        <v>32.943496606127304</v>
      </c>
      <c r="AO41" s="226">
        <f t="shared" si="11"/>
        <v>0.99987769828166084</v>
      </c>
      <c r="AP41" s="226">
        <f t="shared" si="12"/>
        <v>1</v>
      </c>
      <c r="AQ41" s="226">
        <f t="shared" si="13"/>
        <v>1</v>
      </c>
      <c r="AR41" s="226">
        <f t="shared" si="14"/>
        <v>1</v>
      </c>
    </row>
    <row r="42" spans="1:44">
      <c r="A42" s="253">
        <v>41</v>
      </c>
      <c r="B42" s="230">
        <v>40</v>
      </c>
      <c r="C42" s="230"/>
      <c r="D42" s="232">
        <v>3069</v>
      </c>
      <c r="E42" s="231" t="s">
        <v>383</v>
      </c>
      <c r="F42" s="231" t="s">
        <v>403</v>
      </c>
      <c r="G42" s="230">
        <v>1968</v>
      </c>
      <c r="H42" s="231" t="s">
        <v>3745</v>
      </c>
      <c r="I42" s="231"/>
      <c r="J42" s="230">
        <v>40</v>
      </c>
      <c r="K42" s="230">
        <v>16</v>
      </c>
      <c r="L42" s="230">
        <v>40</v>
      </c>
      <c r="M42" s="233">
        <v>0.37893518518518521</v>
      </c>
      <c r="N42" s="230">
        <v>0</v>
      </c>
      <c r="O42" s="234">
        <v>0.72361111111111109</v>
      </c>
      <c r="P42" s="234">
        <v>0.37152777777777773</v>
      </c>
      <c r="Q42" s="234">
        <v>0.6333333333333333</v>
      </c>
      <c r="R42" s="234">
        <v>0.46180555555555558</v>
      </c>
      <c r="S42" s="234">
        <v>0.52430555555555558</v>
      </c>
      <c r="T42" s="234">
        <v>0.4458333333333333</v>
      </c>
      <c r="U42" s="234">
        <v>0.36319444444444443</v>
      </c>
      <c r="V42" s="234">
        <v>0.69791666666666663</v>
      </c>
      <c r="W42" s="234">
        <v>0.60416666666666663</v>
      </c>
      <c r="X42" s="234">
        <v>0.38055555555555554</v>
      </c>
      <c r="Y42" s="234">
        <v>0.67986111111111114</v>
      </c>
      <c r="Z42" s="234">
        <v>0.39999999999999997</v>
      </c>
      <c r="AA42" s="234">
        <v>0.65347222222222223</v>
      </c>
      <c r="AB42" s="234">
        <v>0.42222222222222222</v>
      </c>
      <c r="AC42" s="234">
        <v>0.56805555555555554</v>
      </c>
      <c r="AD42" s="234">
        <v>0.48055555555555557</v>
      </c>
      <c r="AE42" s="254">
        <v>0.73263888888888884</v>
      </c>
      <c r="AG42" s="226">
        <f>VLOOKUP(AH42,id!$A:$C,3,0)</f>
        <v>254</v>
      </c>
      <c r="AH42" s="226" t="str">
        <f t="shared" si="0"/>
        <v>MarcinkiewiczMariusz1968</v>
      </c>
      <c r="AI42" s="226" t="str">
        <f t="shared" si="8"/>
        <v>Marcinkiewicz</v>
      </c>
      <c r="AJ42" s="226" t="str">
        <f t="shared" si="9"/>
        <v>Mariusz</v>
      </c>
      <c r="AK42" s="226">
        <f t="shared" si="1"/>
        <v>0</v>
      </c>
      <c r="AL42" s="226">
        <f t="shared" si="2"/>
        <v>1968</v>
      </c>
      <c r="AM42" s="226">
        <f t="shared" si="10"/>
        <v>32.909285277947454</v>
      </c>
      <c r="AO42" s="226">
        <f t="shared" si="11"/>
        <v>0.99896151496640206</v>
      </c>
      <c r="AP42" s="226">
        <f t="shared" si="12"/>
        <v>1</v>
      </c>
      <c r="AQ42" s="226">
        <f t="shared" si="13"/>
        <v>1</v>
      </c>
      <c r="AR42" s="226">
        <f t="shared" si="14"/>
        <v>1</v>
      </c>
    </row>
    <row r="43" spans="1:44">
      <c r="A43" s="255">
        <v>42</v>
      </c>
      <c r="B43" s="235">
        <v>41</v>
      </c>
      <c r="C43" s="235"/>
      <c r="D43" s="237">
        <v>3136</v>
      </c>
      <c r="E43" s="236" t="s">
        <v>51</v>
      </c>
      <c r="F43" s="236" t="s">
        <v>591</v>
      </c>
      <c r="G43" s="235">
        <v>1962</v>
      </c>
      <c r="H43" s="236" t="s">
        <v>3668</v>
      </c>
      <c r="I43" s="236"/>
      <c r="J43" s="235">
        <v>40</v>
      </c>
      <c r="K43" s="235">
        <v>16</v>
      </c>
      <c r="L43" s="235">
        <v>40</v>
      </c>
      <c r="M43" s="238">
        <v>0.38020833333333331</v>
      </c>
      <c r="N43" s="235">
        <v>0</v>
      </c>
      <c r="O43" s="239">
        <v>0.36874999999999997</v>
      </c>
      <c r="P43" s="239">
        <v>0.55763888888888891</v>
      </c>
      <c r="Q43" s="239">
        <v>0.68958333333333333</v>
      </c>
      <c r="R43" s="239">
        <v>0.51180555555555551</v>
      </c>
      <c r="S43" s="239">
        <v>0.58958333333333335</v>
      </c>
      <c r="T43" s="239">
        <v>0.4916666666666667</v>
      </c>
      <c r="U43" s="239">
        <v>0.57013888888888886</v>
      </c>
      <c r="V43" s="239">
        <v>0.41180555555555554</v>
      </c>
      <c r="W43" s="239">
        <v>0.66180555555555554</v>
      </c>
      <c r="X43" s="239">
        <v>0.54861111111111105</v>
      </c>
      <c r="Y43" s="239">
        <v>0.39374999999999999</v>
      </c>
      <c r="Z43" s="239">
        <v>0.44166666666666665</v>
      </c>
      <c r="AA43" s="239">
        <v>0.7090277777777777</v>
      </c>
      <c r="AB43" s="239">
        <v>0.46666666666666662</v>
      </c>
      <c r="AC43" s="239">
        <v>0.62430555555555556</v>
      </c>
      <c r="AD43" s="239">
        <v>0.52638888888888891</v>
      </c>
      <c r="AE43" s="256">
        <v>0.73402777777777783</v>
      </c>
      <c r="AG43" s="226">
        <f>VLOOKUP(AH43,id!$A:$C,3,0)</f>
        <v>255</v>
      </c>
      <c r="AH43" s="226" t="str">
        <f t="shared" si="0"/>
        <v>SemschArtur1962</v>
      </c>
      <c r="AI43" s="226" t="str">
        <f t="shared" si="8"/>
        <v>Semsch</v>
      </c>
      <c r="AJ43" s="226" t="str">
        <f t="shared" si="9"/>
        <v>Artur</v>
      </c>
      <c r="AK43" s="226">
        <f t="shared" si="1"/>
        <v>0</v>
      </c>
      <c r="AL43" s="226">
        <f t="shared" si="2"/>
        <v>1962</v>
      </c>
      <c r="AM43" s="226">
        <f t="shared" si="10"/>
        <v>32.799086757990857</v>
      </c>
      <c r="AO43" s="226">
        <f t="shared" si="11"/>
        <v>0.99665144596651456</v>
      </c>
      <c r="AP43" s="226">
        <f t="shared" si="12"/>
        <v>1</v>
      </c>
      <c r="AQ43" s="226">
        <f t="shared" si="13"/>
        <v>1</v>
      </c>
      <c r="AR43" s="226">
        <f t="shared" si="14"/>
        <v>1</v>
      </c>
    </row>
    <row r="44" spans="1:44">
      <c r="A44" s="253">
        <v>43</v>
      </c>
      <c r="B44" s="230">
        <v>42</v>
      </c>
      <c r="C44" s="230"/>
      <c r="D44" s="232">
        <v>3109</v>
      </c>
      <c r="E44" s="231" t="s">
        <v>70</v>
      </c>
      <c r="F44" s="231" t="s">
        <v>585</v>
      </c>
      <c r="G44" s="230">
        <v>1979</v>
      </c>
      <c r="H44" s="231" t="s">
        <v>3554</v>
      </c>
      <c r="I44" s="231"/>
      <c r="J44" s="230">
        <v>40</v>
      </c>
      <c r="K44" s="230">
        <v>16</v>
      </c>
      <c r="L44" s="230">
        <v>40</v>
      </c>
      <c r="M44" s="233">
        <v>0.38716435185185188</v>
      </c>
      <c r="N44" s="230">
        <v>0</v>
      </c>
      <c r="O44" s="234">
        <v>0.73055555555555562</v>
      </c>
      <c r="P44" s="234">
        <v>0.4604166666666667</v>
      </c>
      <c r="Q44" s="234">
        <v>0.69374999999999998</v>
      </c>
      <c r="R44" s="234">
        <v>0.51458333333333328</v>
      </c>
      <c r="S44" s="234">
        <v>0.44097222222222227</v>
      </c>
      <c r="T44" s="234">
        <v>0.52986111111111112</v>
      </c>
      <c r="U44" s="234">
        <v>0.36388888888888887</v>
      </c>
      <c r="V44" s="234">
        <v>0.60833333333333328</v>
      </c>
      <c r="W44" s="234">
        <v>0.37916666666666665</v>
      </c>
      <c r="X44" s="234">
        <v>0.47083333333333338</v>
      </c>
      <c r="Y44" s="234">
        <v>0.62986111111111109</v>
      </c>
      <c r="Z44" s="234">
        <v>0.5805555555555556</v>
      </c>
      <c r="AA44" s="234">
        <v>0.6694444444444444</v>
      </c>
      <c r="AB44" s="234">
        <v>0.55902777777777779</v>
      </c>
      <c r="AC44" s="234">
        <v>0.40763888888888888</v>
      </c>
      <c r="AD44" s="234">
        <v>0.49444444444444446</v>
      </c>
      <c r="AE44" s="254">
        <v>0.74097222222222225</v>
      </c>
      <c r="AG44" s="226">
        <f>VLOOKUP(AH44,id!$A:$C,3,0)</f>
        <v>256</v>
      </c>
      <c r="AH44" s="226" t="str">
        <f t="shared" si="0"/>
        <v>ŚlósarczykMaciej1979</v>
      </c>
      <c r="AI44" s="226" t="str">
        <f t="shared" si="8"/>
        <v>Ślósarczyk</v>
      </c>
      <c r="AJ44" s="226" t="str">
        <f t="shared" si="9"/>
        <v>Maciej</v>
      </c>
      <c r="AK44" s="226">
        <f t="shared" si="1"/>
        <v>0</v>
      </c>
      <c r="AL44" s="226">
        <f t="shared" si="2"/>
        <v>1979</v>
      </c>
      <c r="AM44" s="226">
        <f t="shared" si="10"/>
        <v>32.209799408089431</v>
      </c>
      <c r="AO44" s="226">
        <f t="shared" si="11"/>
        <v>0.98203342202026833</v>
      </c>
      <c r="AP44" s="226">
        <f t="shared" si="12"/>
        <v>1</v>
      </c>
      <c r="AQ44" s="226">
        <f t="shared" si="13"/>
        <v>1</v>
      </c>
      <c r="AR44" s="226">
        <f t="shared" si="14"/>
        <v>1</v>
      </c>
    </row>
    <row r="45" spans="1:44">
      <c r="A45" s="255">
        <v>44</v>
      </c>
      <c r="B45" s="235">
        <v>43</v>
      </c>
      <c r="C45" s="235"/>
      <c r="D45" s="237">
        <v>3065</v>
      </c>
      <c r="E45" s="236" t="s">
        <v>19</v>
      </c>
      <c r="F45" s="236" t="s">
        <v>629</v>
      </c>
      <c r="G45" s="235">
        <v>1972</v>
      </c>
      <c r="H45" s="236" t="s">
        <v>627</v>
      </c>
      <c r="I45" s="236"/>
      <c r="J45" s="235">
        <v>40</v>
      </c>
      <c r="K45" s="235">
        <v>16</v>
      </c>
      <c r="L45" s="235">
        <v>40</v>
      </c>
      <c r="M45" s="238">
        <v>0.39064814814814813</v>
      </c>
      <c r="N45" s="235">
        <v>0</v>
      </c>
      <c r="O45" s="239">
        <v>0.73611111111111116</v>
      </c>
      <c r="P45" s="239">
        <v>0.37638888888888888</v>
      </c>
      <c r="Q45" s="239">
        <v>0.60972222222222217</v>
      </c>
      <c r="R45" s="239">
        <v>0.42083333333333334</v>
      </c>
      <c r="S45" s="239">
        <v>0.69305555555555554</v>
      </c>
      <c r="T45" s="239">
        <v>0.46736111111111112</v>
      </c>
      <c r="U45" s="239">
        <v>0.36388888888888887</v>
      </c>
      <c r="V45" s="239">
        <v>0.53749999999999998</v>
      </c>
      <c r="W45" s="239">
        <v>0.63888888888888895</v>
      </c>
      <c r="X45" s="239">
        <v>0.3840277777777778</v>
      </c>
      <c r="Y45" s="239">
        <v>0.55902777777777779</v>
      </c>
      <c r="Z45" s="239">
        <v>0.50972222222222219</v>
      </c>
      <c r="AA45" s="239">
        <v>0.58472222222222225</v>
      </c>
      <c r="AB45" s="239">
        <v>0.48680555555555555</v>
      </c>
      <c r="AC45" s="239">
        <v>0.65972222222222221</v>
      </c>
      <c r="AD45" s="239">
        <v>0.4055555555555555</v>
      </c>
      <c r="AE45" s="256">
        <v>0.74444444444444446</v>
      </c>
      <c r="AG45" s="226">
        <f>VLOOKUP(AH45,id!$A:$C,3,0)</f>
        <v>257</v>
      </c>
      <c r="AH45" s="226" t="str">
        <f t="shared" si="0"/>
        <v>CieślińskiGrzegorz1972</v>
      </c>
      <c r="AI45" s="226" t="str">
        <f t="shared" si="8"/>
        <v>Cieśliński</v>
      </c>
      <c r="AJ45" s="226" t="str">
        <f t="shared" si="9"/>
        <v>Grzegorz</v>
      </c>
      <c r="AK45" s="226">
        <f t="shared" si="1"/>
        <v>0</v>
      </c>
      <c r="AL45" s="226">
        <f t="shared" si="2"/>
        <v>1972</v>
      </c>
      <c r="AM45" s="226">
        <f t="shared" si="10"/>
        <v>31.92255273761554</v>
      </c>
      <c r="AO45" s="226">
        <f t="shared" si="11"/>
        <v>0.99108200995496576</v>
      </c>
      <c r="AP45" s="226">
        <f t="shared" si="12"/>
        <v>1</v>
      </c>
      <c r="AQ45" s="226">
        <f t="shared" si="13"/>
        <v>1</v>
      </c>
      <c r="AR45" s="226">
        <f t="shared" si="14"/>
        <v>1</v>
      </c>
    </row>
    <row r="46" spans="1:44">
      <c r="A46" s="253">
        <v>45</v>
      </c>
      <c r="B46" s="230">
        <v>44</v>
      </c>
      <c r="C46" s="230"/>
      <c r="D46" s="232">
        <v>3064</v>
      </c>
      <c r="E46" s="231" t="s">
        <v>26</v>
      </c>
      <c r="F46" s="231" t="s">
        <v>628</v>
      </c>
      <c r="G46" s="230">
        <v>1979</v>
      </c>
      <c r="H46" s="231" t="s">
        <v>627</v>
      </c>
      <c r="I46" s="231"/>
      <c r="J46" s="230">
        <v>40</v>
      </c>
      <c r="K46" s="230">
        <v>16</v>
      </c>
      <c r="L46" s="230">
        <v>40</v>
      </c>
      <c r="M46" s="233">
        <v>0.39067129629629632</v>
      </c>
      <c r="N46" s="230">
        <v>0</v>
      </c>
      <c r="O46" s="234">
        <v>0.7368055555555556</v>
      </c>
      <c r="P46" s="234">
        <v>0.37638888888888888</v>
      </c>
      <c r="Q46" s="234">
        <v>0.60972222222222217</v>
      </c>
      <c r="R46" s="234">
        <v>0.42083333333333334</v>
      </c>
      <c r="S46" s="234">
        <v>0.69305555555555554</v>
      </c>
      <c r="T46" s="234">
        <v>0.46736111111111112</v>
      </c>
      <c r="U46" s="234">
        <v>0.36388888888888887</v>
      </c>
      <c r="V46" s="234">
        <v>0.53749999999999998</v>
      </c>
      <c r="W46" s="234">
        <v>0.63958333333333328</v>
      </c>
      <c r="X46" s="234">
        <v>0.3840277777777778</v>
      </c>
      <c r="Y46" s="234">
        <v>0.55625000000000002</v>
      </c>
      <c r="Z46" s="234">
        <v>0.50972222222222219</v>
      </c>
      <c r="AA46" s="234">
        <v>0.58472222222222225</v>
      </c>
      <c r="AB46" s="234">
        <v>0.48680555555555555</v>
      </c>
      <c r="AC46" s="234">
        <v>0.65972222222222221</v>
      </c>
      <c r="AD46" s="234">
        <v>0.4055555555555555</v>
      </c>
      <c r="AE46" s="254">
        <v>0.74444444444444446</v>
      </c>
      <c r="AG46" s="226">
        <f>VLOOKUP(AH46,id!$A:$C,3,0)</f>
        <v>258</v>
      </c>
      <c r="AH46" s="226" t="str">
        <f t="shared" si="0"/>
        <v>LiczywekAndrzej1979</v>
      </c>
      <c r="AI46" s="226" t="str">
        <f t="shared" si="8"/>
        <v>Liczywek</v>
      </c>
      <c r="AJ46" s="226" t="str">
        <f t="shared" si="9"/>
        <v>Andrzej</v>
      </c>
      <c r="AK46" s="226">
        <f t="shared" si="1"/>
        <v>0</v>
      </c>
      <c r="AL46" s="226">
        <f t="shared" si="2"/>
        <v>1979</v>
      </c>
      <c r="AM46" s="226">
        <f t="shared" si="10"/>
        <v>31.920661254962361</v>
      </c>
      <c r="AO46" s="226">
        <f t="shared" si="11"/>
        <v>0.99994074776322794</v>
      </c>
      <c r="AP46" s="226">
        <f t="shared" si="12"/>
        <v>1</v>
      </c>
      <c r="AQ46" s="226">
        <f t="shared" si="13"/>
        <v>1</v>
      </c>
      <c r="AR46" s="226">
        <f t="shared" si="14"/>
        <v>1</v>
      </c>
    </row>
    <row r="47" spans="1:44">
      <c r="A47" s="255">
        <v>46</v>
      </c>
      <c r="B47" s="235">
        <v>45</v>
      </c>
      <c r="C47" s="235"/>
      <c r="D47" s="237">
        <v>3117</v>
      </c>
      <c r="E47" s="236" t="s">
        <v>21</v>
      </c>
      <c r="F47" s="236" t="s">
        <v>639</v>
      </c>
      <c r="G47" s="235">
        <v>1979</v>
      </c>
      <c r="H47" s="236" t="s">
        <v>253</v>
      </c>
      <c r="I47" s="236"/>
      <c r="J47" s="235">
        <v>40</v>
      </c>
      <c r="K47" s="235">
        <v>16</v>
      </c>
      <c r="L47" s="235">
        <v>40</v>
      </c>
      <c r="M47" s="238">
        <v>0.39076388888888891</v>
      </c>
      <c r="N47" s="235">
        <v>0</v>
      </c>
      <c r="O47" s="239">
        <v>0.3743055555555555</v>
      </c>
      <c r="P47" s="239">
        <v>0.56944444444444442</v>
      </c>
      <c r="Q47" s="239">
        <v>0.40208333333333335</v>
      </c>
      <c r="R47" s="239">
        <v>0.54861111111111105</v>
      </c>
      <c r="S47" s="239">
        <v>0.49305555555555558</v>
      </c>
      <c r="T47" s="239">
        <v>0.62847222222222221</v>
      </c>
      <c r="U47" s="239">
        <v>0.57777777777777783</v>
      </c>
      <c r="V47" s="239">
        <v>0.6875</v>
      </c>
      <c r="W47" s="239">
        <v>0.43263888888888885</v>
      </c>
      <c r="X47" s="239">
        <v>0.56111111111111112</v>
      </c>
      <c r="Y47" s="239">
        <v>0.71805555555555556</v>
      </c>
      <c r="Z47" s="239">
        <v>0.60277777777777775</v>
      </c>
      <c r="AA47" s="239">
        <v>0.38750000000000001</v>
      </c>
      <c r="AB47" s="239">
        <v>0.65277777777777779</v>
      </c>
      <c r="AC47" s="239">
        <v>0.45694444444444443</v>
      </c>
      <c r="AD47" s="239">
        <v>0.52708333333333335</v>
      </c>
      <c r="AE47" s="256">
        <v>0.74444444444444446</v>
      </c>
      <c r="AG47" s="226">
        <f>VLOOKUP(AH47,id!$A:$C,3,0)</f>
        <v>259</v>
      </c>
      <c r="AH47" s="226" t="str">
        <f t="shared" si="0"/>
        <v>DrabikJacek1979</v>
      </c>
      <c r="AI47" s="226" t="str">
        <f t="shared" si="8"/>
        <v>Drabik</v>
      </c>
      <c r="AJ47" s="226" t="str">
        <f t="shared" si="9"/>
        <v>Jacek</v>
      </c>
      <c r="AK47" s="226">
        <f t="shared" si="1"/>
        <v>0</v>
      </c>
      <c r="AL47" s="226">
        <f t="shared" si="2"/>
        <v>1979</v>
      </c>
      <c r="AM47" s="226">
        <f t="shared" si="10"/>
        <v>31.913097565310096</v>
      </c>
      <c r="AO47" s="226">
        <f t="shared" si="11"/>
        <v>0.99976304721284281</v>
      </c>
      <c r="AP47" s="226">
        <f t="shared" si="12"/>
        <v>1</v>
      </c>
      <c r="AQ47" s="226">
        <f t="shared" si="13"/>
        <v>1</v>
      </c>
      <c r="AR47" s="226">
        <f t="shared" si="14"/>
        <v>1</v>
      </c>
    </row>
    <row r="48" spans="1:44">
      <c r="A48" s="253">
        <v>47</v>
      </c>
      <c r="B48" s="230">
        <v>46</v>
      </c>
      <c r="C48" s="230"/>
      <c r="D48" s="232">
        <v>3057</v>
      </c>
      <c r="E48" s="231" t="s">
        <v>16</v>
      </c>
      <c r="F48" s="231" t="s">
        <v>1150</v>
      </c>
      <c r="G48" s="230">
        <v>1979</v>
      </c>
      <c r="H48" s="231" t="s">
        <v>3683</v>
      </c>
      <c r="I48" s="231"/>
      <c r="J48" s="230">
        <v>40</v>
      </c>
      <c r="K48" s="230">
        <v>16</v>
      </c>
      <c r="L48" s="230">
        <v>40</v>
      </c>
      <c r="M48" s="233">
        <v>0.3956944444444444</v>
      </c>
      <c r="N48" s="230">
        <v>0</v>
      </c>
      <c r="O48" s="234">
        <v>0.7416666666666667</v>
      </c>
      <c r="P48" s="234">
        <v>0.37291666666666662</v>
      </c>
      <c r="Q48" s="234">
        <v>0.50416666666666665</v>
      </c>
      <c r="R48" s="234">
        <v>0.6694444444444444</v>
      </c>
      <c r="S48" s="234">
        <v>0.40763888888888888</v>
      </c>
      <c r="T48" s="234">
        <v>0.64444444444444449</v>
      </c>
      <c r="U48" s="234">
        <v>0.36388888888888887</v>
      </c>
      <c r="V48" s="234">
        <v>0.58402777777777781</v>
      </c>
      <c r="W48" s="234">
        <v>0.48333333333333334</v>
      </c>
      <c r="X48" s="234">
        <v>0.3840277777777778</v>
      </c>
      <c r="Y48" s="234">
        <v>0.5493055555555556</v>
      </c>
      <c r="Z48" s="234">
        <v>0.71805555555555556</v>
      </c>
      <c r="AA48" s="234">
        <v>0.52361111111111114</v>
      </c>
      <c r="AB48" s="234">
        <v>0.62291666666666667</v>
      </c>
      <c r="AC48" s="234">
        <v>0.4381944444444445</v>
      </c>
      <c r="AD48" s="234">
        <v>0.6875</v>
      </c>
      <c r="AE48" s="254">
        <v>0.74930555555555556</v>
      </c>
      <c r="AG48" s="226">
        <f>VLOOKUP(AH48,id!$A:$C,3,0)</f>
        <v>260</v>
      </c>
      <c r="AH48" s="226" t="str">
        <f t="shared" si="0"/>
        <v>KudelaPaweł1979</v>
      </c>
      <c r="AI48" s="226" t="str">
        <f t="shared" si="8"/>
        <v>Kudela</v>
      </c>
      <c r="AJ48" s="226" t="str">
        <f t="shared" si="9"/>
        <v>Paweł</v>
      </c>
      <c r="AK48" s="226">
        <f t="shared" si="1"/>
        <v>0</v>
      </c>
      <c r="AL48" s="226">
        <f t="shared" si="2"/>
        <v>1979</v>
      </c>
      <c r="AM48" s="226">
        <f t="shared" si="10"/>
        <v>31.515444015444007</v>
      </c>
      <c r="AO48" s="226">
        <f t="shared" si="11"/>
        <v>0.98753948753948773</v>
      </c>
      <c r="AP48" s="226">
        <f t="shared" si="12"/>
        <v>1</v>
      </c>
      <c r="AQ48" s="226">
        <f t="shared" si="13"/>
        <v>1</v>
      </c>
      <c r="AR48" s="226">
        <f t="shared" si="14"/>
        <v>1</v>
      </c>
    </row>
    <row r="49" spans="1:44">
      <c r="A49" s="255">
        <v>50</v>
      </c>
      <c r="B49" s="235">
        <v>47</v>
      </c>
      <c r="C49" s="235"/>
      <c r="D49" s="237">
        <v>3196</v>
      </c>
      <c r="E49" s="236" t="s">
        <v>544</v>
      </c>
      <c r="F49" s="236" t="s">
        <v>3747</v>
      </c>
      <c r="G49" s="235">
        <v>1977</v>
      </c>
      <c r="H49" s="236" t="s">
        <v>3668</v>
      </c>
      <c r="I49" s="236"/>
      <c r="J49" s="235">
        <v>40</v>
      </c>
      <c r="K49" s="235">
        <v>16</v>
      </c>
      <c r="L49" s="235">
        <v>40</v>
      </c>
      <c r="M49" s="238">
        <v>0.39901620370370372</v>
      </c>
      <c r="N49" s="235">
        <v>0</v>
      </c>
      <c r="O49" s="239">
        <v>0.74513888888888891</v>
      </c>
      <c r="P49" s="239">
        <v>0.49722222222222223</v>
      </c>
      <c r="Q49" s="239">
        <v>0.65833333333333333</v>
      </c>
      <c r="R49" s="239">
        <v>0.44722222222222219</v>
      </c>
      <c r="S49" s="239">
        <v>0.53125</v>
      </c>
      <c r="T49" s="239">
        <v>0.42430555555555555</v>
      </c>
      <c r="U49" s="239">
        <v>0.50555555555555554</v>
      </c>
      <c r="V49" s="239">
        <v>0.72777777777777775</v>
      </c>
      <c r="W49" s="239">
        <v>0.61249999999999993</v>
      </c>
      <c r="X49" s="239">
        <v>0.48749999999999999</v>
      </c>
      <c r="Y49" s="239">
        <v>0.70208333333333339</v>
      </c>
      <c r="Z49" s="239">
        <v>0.3756944444444445</v>
      </c>
      <c r="AA49" s="239">
        <v>0.6791666666666667</v>
      </c>
      <c r="AB49" s="239">
        <v>0.40138888888888885</v>
      </c>
      <c r="AC49" s="239">
        <v>0.57430555555555551</v>
      </c>
      <c r="AD49" s="239">
        <v>0.4604166666666667</v>
      </c>
      <c r="AE49" s="256">
        <v>0.75277777777777777</v>
      </c>
      <c r="AG49" s="226">
        <f>VLOOKUP(AH49,id!$A:$C,3,0)</f>
        <v>261</v>
      </c>
      <c r="AH49" s="226" t="str">
        <f t="shared" si="0"/>
        <v>MikołajczakFilip1977</v>
      </c>
      <c r="AI49" s="226" t="str">
        <f t="shared" si="8"/>
        <v>Mikołajczak</v>
      </c>
      <c r="AJ49" s="226" t="str">
        <f t="shared" si="9"/>
        <v>Filip</v>
      </c>
      <c r="AK49" s="226">
        <f t="shared" si="1"/>
        <v>0</v>
      </c>
      <c r="AL49" s="226">
        <f t="shared" si="2"/>
        <v>1977</v>
      </c>
      <c r="AM49" s="226">
        <f t="shared" si="10"/>
        <v>31.253081943437262</v>
      </c>
      <c r="AO49" s="226">
        <f t="shared" si="11"/>
        <v>0.99167512690355319</v>
      </c>
      <c r="AP49" s="226">
        <f t="shared" si="12"/>
        <v>1</v>
      </c>
      <c r="AQ49" s="226">
        <f t="shared" si="13"/>
        <v>1</v>
      </c>
      <c r="AR49" s="226">
        <f t="shared" si="14"/>
        <v>1</v>
      </c>
    </row>
    <row r="50" spans="1:44">
      <c r="A50" s="255">
        <v>52</v>
      </c>
      <c r="B50" s="235">
        <v>48</v>
      </c>
      <c r="C50" s="235"/>
      <c r="D50" s="237">
        <v>3106</v>
      </c>
      <c r="E50" s="236" t="s">
        <v>1162</v>
      </c>
      <c r="F50" s="236" t="s">
        <v>626</v>
      </c>
      <c r="G50" s="235">
        <v>1974</v>
      </c>
      <c r="H50" s="236" t="s">
        <v>3748</v>
      </c>
      <c r="I50" s="236" t="s">
        <v>625</v>
      </c>
      <c r="J50" s="235">
        <v>40</v>
      </c>
      <c r="K50" s="235">
        <v>16</v>
      </c>
      <c r="L50" s="235">
        <v>40</v>
      </c>
      <c r="M50" s="238">
        <v>0.40049768518518519</v>
      </c>
      <c r="N50" s="235">
        <v>0</v>
      </c>
      <c r="O50" s="239">
        <v>0.74583333333333324</v>
      </c>
      <c r="P50" s="239">
        <v>0.53333333333333333</v>
      </c>
      <c r="Q50" s="239">
        <v>0.6430555555555556</v>
      </c>
      <c r="R50" s="239">
        <v>0.44097222222222227</v>
      </c>
      <c r="S50" s="239">
        <v>0.49861111111111112</v>
      </c>
      <c r="T50" s="239">
        <v>0.42222222222222222</v>
      </c>
      <c r="U50" s="239">
        <v>0.54375000000000007</v>
      </c>
      <c r="V50" s="239">
        <v>0.7284722222222223</v>
      </c>
      <c r="W50" s="239">
        <v>0.56597222222222221</v>
      </c>
      <c r="X50" s="239">
        <v>0.51874999999999993</v>
      </c>
      <c r="Y50" s="239">
        <v>0.7006944444444444</v>
      </c>
      <c r="Z50" s="239">
        <v>0.37152777777777773</v>
      </c>
      <c r="AA50" s="239">
        <v>0.6694444444444444</v>
      </c>
      <c r="AB50" s="239">
        <v>0.3979166666666667</v>
      </c>
      <c r="AC50" s="239">
        <v>0.59583333333333333</v>
      </c>
      <c r="AD50" s="239">
        <v>0.45763888888888887</v>
      </c>
      <c r="AE50" s="256">
        <v>0.75416666666666676</v>
      </c>
      <c r="AG50" s="226">
        <f>VLOOKUP(AH50,id!$A:$C,3,0)</f>
        <v>262</v>
      </c>
      <c r="AH50" s="226" t="str">
        <f t="shared" si="0"/>
        <v>FerdekPrzemek1974</v>
      </c>
      <c r="AI50" s="226" t="str">
        <f t="shared" si="8"/>
        <v>Ferdek</v>
      </c>
      <c r="AJ50" s="226" t="str">
        <f t="shared" si="9"/>
        <v>Przemek</v>
      </c>
      <c r="AK50" s="226" t="str">
        <f t="shared" si="1"/>
        <v>QoS</v>
      </c>
      <c r="AL50" s="226">
        <f t="shared" si="2"/>
        <v>1974</v>
      </c>
      <c r="AM50" s="226">
        <f t="shared" si="10"/>
        <v>31.137473629454082</v>
      </c>
      <c r="AO50" s="226">
        <f t="shared" si="11"/>
        <v>0.99630089876600292</v>
      </c>
      <c r="AP50" s="226">
        <f t="shared" si="12"/>
        <v>1</v>
      </c>
      <c r="AQ50" s="226">
        <f t="shared" si="13"/>
        <v>1</v>
      </c>
      <c r="AR50" s="226">
        <f t="shared" si="14"/>
        <v>1</v>
      </c>
    </row>
    <row r="51" spans="1:44">
      <c r="A51" s="253">
        <v>53</v>
      </c>
      <c r="B51" s="230">
        <v>49</v>
      </c>
      <c r="C51" s="230"/>
      <c r="D51" s="232">
        <v>3107</v>
      </c>
      <c r="E51" s="231" t="s">
        <v>59</v>
      </c>
      <c r="F51" s="231" t="s">
        <v>1163</v>
      </c>
      <c r="G51" s="230">
        <v>1976</v>
      </c>
      <c r="H51" s="231" t="s">
        <v>253</v>
      </c>
      <c r="I51" s="231" t="s">
        <v>625</v>
      </c>
      <c r="J51" s="230">
        <v>40</v>
      </c>
      <c r="K51" s="230">
        <v>16</v>
      </c>
      <c r="L51" s="230">
        <v>40</v>
      </c>
      <c r="M51" s="233">
        <v>0.40050925925925923</v>
      </c>
      <c r="N51" s="230">
        <v>0</v>
      </c>
      <c r="O51" s="234">
        <v>0.74583333333333324</v>
      </c>
      <c r="P51" s="234">
        <v>0.53333333333333333</v>
      </c>
      <c r="Q51" s="234">
        <v>0.64236111111111105</v>
      </c>
      <c r="R51" s="234">
        <v>0.44097222222222227</v>
      </c>
      <c r="S51" s="234">
        <v>0.49861111111111112</v>
      </c>
      <c r="T51" s="234">
        <v>0.42222222222222222</v>
      </c>
      <c r="U51" s="234">
        <v>0.54375000000000007</v>
      </c>
      <c r="V51" s="234">
        <v>0.7284722222222223</v>
      </c>
      <c r="W51" s="234">
        <v>0.56527777777777777</v>
      </c>
      <c r="X51" s="234">
        <v>0.51874999999999993</v>
      </c>
      <c r="Y51" s="234">
        <v>0.7006944444444444</v>
      </c>
      <c r="Z51" s="234">
        <v>0.37152777777777773</v>
      </c>
      <c r="AA51" s="234">
        <v>0.6694444444444444</v>
      </c>
      <c r="AB51" s="234">
        <v>0.3979166666666667</v>
      </c>
      <c r="AC51" s="234">
        <v>0.59652777777777777</v>
      </c>
      <c r="AD51" s="234">
        <v>0.45763888888888887</v>
      </c>
      <c r="AE51" s="254">
        <v>0.75416666666666676</v>
      </c>
      <c r="AG51" s="226">
        <f>VLOOKUP(AH51,id!$A:$C,3,0)</f>
        <v>263</v>
      </c>
      <c r="AH51" s="226" t="str">
        <f t="shared" si="0"/>
        <v>RoszkowskiMichał1976</v>
      </c>
      <c r="AI51" s="226" t="str">
        <f t="shared" si="8"/>
        <v>Roszkowski</v>
      </c>
      <c r="AJ51" s="226" t="str">
        <f t="shared" si="9"/>
        <v>Michał</v>
      </c>
      <c r="AK51" s="226" t="str">
        <f t="shared" si="1"/>
        <v>QoS</v>
      </c>
      <c r="AL51" s="226">
        <f t="shared" si="2"/>
        <v>1976</v>
      </c>
      <c r="AM51" s="226">
        <f t="shared" si="10"/>
        <v>31.136573806496347</v>
      </c>
      <c r="AO51" s="226">
        <f t="shared" si="11"/>
        <v>0.99997110160675073</v>
      </c>
      <c r="AP51" s="226">
        <f t="shared" si="12"/>
        <v>1</v>
      </c>
      <c r="AQ51" s="226">
        <f t="shared" si="13"/>
        <v>1</v>
      </c>
      <c r="AR51" s="226">
        <f t="shared" si="14"/>
        <v>1</v>
      </c>
    </row>
    <row r="52" spans="1:44">
      <c r="A52" s="255">
        <v>54</v>
      </c>
      <c r="B52" s="235">
        <v>50</v>
      </c>
      <c r="C52" s="235"/>
      <c r="D52" s="237">
        <v>3194</v>
      </c>
      <c r="E52" s="236" t="s">
        <v>958</v>
      </c>
      <c r="F52" s="236" t="s">
        <v>3749</v>
      </c>
      <c r="G52" s="235">
        <v>1970</v>
      </c>
      <c r="H52" s="236" t="s">
        <v>3750</v>
      </c>
      <c r="I52" s="236"/>
      <c r="J52" s="235">
        <v>40</v>
      </c>
      <c r="K52" s="235">
        <v>16</v>
      </c>
      <c r="L52" s="235">
        <v>40</v>
      </c>
      <c r="M52" s="238">
        <v>0.40060185185185188</v>
      </c>
      <c r="N52" s="235">
        <v>0</v>
      </c>
      <c r="O52" s="239">
        <v>0.74583333333333324</v>
      </c>
      <c r="P52" s="239">
        <v>0.53333333333333333</v>
      </c>
      <c r="Q52" s="239">
        <v>0.64236111111111105</v>
      </c>
      <c r="R52" s="239">
        <v>0.44097222222222227</v>
      </c>
      <c r="S52" s="239">
        <v>0.49861111111111112</v>
      </c>
      <c r="T52" s="239">
        <v>0.42222222222222222</v>
      </c>
      <c r="U52" s="239">
        <v>0.54375000000000007</v>
      </c>
      <c r="V52" s="239">
        <v>0.72916666666666663</v>
      </c>
      <c r="W52" s="239">
        <v>0.56597222222222221</v>
      </c>
      <c r="X52" s="239">
        <v>0.51874999999999993</v>
      </c>
      <c r="Y52" s="239">
        <v>0.70208333333333339</v>
      </c>
      <c r="Z52" s="239">
        <v>0.37152777777777773</v>
      </c>
      <c r="AA52" s="239">
        <v>0.6694444444444444</v>
      </c>
      <c r="AB52" s="239">
        <v>0.3979166666666667</v>
      </c>
      <c r="AC52" s="239">
        <v>0.59652777777777777</v>
      </c>
      <c r="AD52" s="239">
        <v>0.45763888888888887</v>
      </c>
      <c r="AE52" s="256">
        <v>0.75416666666666676</v>
      </c>
      <c r="AG52" s="226">
        <f>VLOOKUP(AH52,id!$A:$C,3,0)</f>
        <v>264</v>
      </c>
      <c r="AH52" s="226" t="str">
        <f t="shared" si="0"/>
        <v>PiechowskiSylwester1970</v>
      </c>
      <c r="AI52" s="226" t="str">
        <f t="shared" si="8"/>
        <v>Piechowski</v>
      </c>
      <c r="AJ52" s="226" t="str">
        <f t="shared" si="9"/>
        <v>Sylwester</v>
      </c>
      <c r="AK52" s="226">
        <f t="shared" si="1"/>
        <v>0</v>
      </c>
      <c r="AL52" s="226">
        <f t="shared" si="2"/>
        <v>1970</v>
      </c>
      <c r="AM52" s="226">
        <f t="shared" si="10"/>
        <v>31.129377094649239</v>
      </c>
      <c r="AO52" s="226">
        <f t="shared" si="11"/>
        <v>0.99976886628914818</v>
      </c>
      <c r="AP52" s="226">
        <f t="shared" si="12"/>
        <v>1</v>
      </c>
      <c r="AQ52" s="226">
        <f t="shared" si="13"/>
        <v>1</v>
      </c>
      <c r="AR52" s="226">
        <f t="shared" si="14"/>
        <v>1</v>
      </c>
    </row>
    <row r="53" spans="1:44">
      <c r="A53" s="253">
        <v>55</v>
      </c>
      <c r="B53" s="230">
        <v>51</v>
      </c>
      <c r="C53" s="230"/>
      <c r="D53" s="232">
        <v>3116</v>
      </c>
      <c r="E53" s="231" t="s">
        <v>63</v>
      </c>
      <c r="F53" s="231" t="s">
        <v>3751</v>
      </c>
      <c r="G53" s="230">
        <v>1979</v>
      </c>
      <c r="H53" s="231" t="s">
        <v>253</v>
      </c>
      <c r="I53" s="231" t="s">
        <v>3752</v>
      </c>
      <c r="J53" s="230">
        <v>40</v>
      </c>
      <c r="K53" s="230">
        <v>16</v>
      </c>
      <c r="L53" s="230">
        <v>40</v>
      </c>
      <c r="M53" s="233">
        <v>0.40197916666666672</v>
      </c>
      <c r="N53" s="230">
        <v>0</v>
      </c>
      <c r="O53" s="234">
        <v>0.37291666666666662</v>
      </c>
      <c r="P53" s="234">
        <v>0.60347222222222219</v>
      </c>
      <c r="Q53" s="234">
        <v>0.71319444444444446</v>
      </c>
      <c r="R53" s="234">
        <v>0.54375000000000007</v>
      </c>
      <c r="S53" s="234">
        <v>0.63611111111111118</v>
      </c>
      <c r="T53" s="234">
        <v>0.52638888888888891</v>
      </c>
      <c r="U53" s="234">
        <v>0.61805555555555558</v>
      </c>
      <c r="V53" s="234">
        <v>0.43611111111111112</v>
      </c>
      <c r="W53" s="234">
        <v>0.69097222222222221</v>
      </c>
      <c r="X53" s="234">
        <v>0.59305555555555556</v>
      </c>
      <c r="Y53" s="234">
        <v>0.39861111111111108</v>
      </c>
      <c r="Z53" s="234">
        <v>0.46249999999999997</v>
      </c>
      <c r="AA53" s="234">
        <v>0.73541666666666661</v>
      </c>
      <c r="AB53" s="234">
        <v>0.48541666666666666</v>
      </c>
      <c r="AC53" s="234">
        <v>0.65416666666666667</v>
      </c>
      <c r="AD53" s="234">
        <v>0.56319444444444444</v>
      </c>
      <c r="AE53" s="254">
        <v>0.75555555555555554</v>
      </c>
      <c r="AG53" s="226">
        <f>VLOOKUP(AH53,id!$A:$C,3,0)</f>
        <v>265</v>
      </c>
      <c r="AH53" s="226" t="str">
        <f t="shared" si="0"/>
        <v>RuszteckiŁukasz1979</v>
      </c>
      <c r="AI53" s="226" t="str">
        <f t="shared" si="8"/>
        <v>Rusztecki</v>
      </c>
      <c r="AJ53" s="226" t="str">
        <f t="shared" si="9"/>
        <v>Łukasz</v>
      </c>
      <c r="AK53" s="226" t="str">
        <f t="shared" si="1"/>
        <v>Dzikie Świnie</v>
      </c>
      <c r="AL53" s="226">
        <f t="shared" si="2"/>
        <v>1979</v>
      </c>
      <c r="AM53" s="226">
        <f t="shared" si="10"/>
        <v>31.022717457026847</v>
      </c>
      <c r="AO53" s="226">
        <f t="shared" si="11"/>
        <v>0.99657366617719034</v>
      </c>
      <c r="AP53" s="226">
        <f t="shared" si="12"/>
        <v>1</v>
      </c>
      <c r="AQ53" s="226">
        <f t="shared" si="13"/>
        <v>1</v>
      </c>
      <c r="AR53" s="226">
        <f t="shared" si="14"/>
        <v>1</v>
      </c>
    </row>
    <row r="54" spans="1:44">
      <c r="A54" s="255">
        <v>56</v>
      </c>
      <c r="B54" s="235">
        <v>52</v>
      </c>
      <c r="C54" s="235"/>
      <c r="D54" s="237">
        <v>3079</v>
      </c>
      <c r="E54" s="236" t="s">
        <v>48</v>
      </c>
      <c r="F54" s="236" t="s">
        <v>3753</v>
      </c>
      <c r="G54" s="235">
        <v>1980</v>
      </c>
      <c r="H54" s="236" t="s">
        <v>3668</v>
      </c>
      <c r="I54" s="236" t="s">
        <v>3752</v>
      </c>
      <c r="J54" s="235">
        <v>40</v>
      </c>
      <c r="K54" s="235">
        <v>16</v>
      </c>
      <c r="L54" s="235">
        <v>40</v>
      </c>
      <c r="M54" s="238">
        <v>0.40208333333333335</v>
      </c>
      <c r="N54" s="235">
        <v>0</v>
      </c>
      <c r="O54" s="239">
        <v>0.37222222222222223</v>
      </c>
      <c r="P54" s="239">
        <v>0.60416666666666663</v>
      </c>
      <c r="Q54" s="239">
        <v>0.71319444444444446</v>
      </c>
      <c r="R54" s="239">
        <v>0.54375000000000007</v>
      </c>
      <c r="S54" s="239">
        <v>0.63611111111111118</v>
      </c>
      <c r="T54" s="239">
        <v>0.52569444444444446</v>
      </c>
      <c r="U54" s="239">
        <v>0.61805555555555558</v>
      </c>
      <c r="V54" s="239">
        <v>0.43611111111111112</v>
      </c>
      <c r="W54" s="239">
        <v>0.69097222222222221</v>
      </c>
      <c r="X54" s="239">
        <v>0.59305555555555556</v>
      </c>
      <c r="Y54" s="239">
        <v>0.39861111111111108</v>
      </c>
      <c r="Z54" s="239">
        <v>0.46249999999999997</v>
      </c>
      <c r="AA54" s="239">
        <v>0.73472222222222217</v>
      </c>
      <c r="AB54" s="239">
        <v>0.48541666666666666</v>
      </c>
      <c r="AC54" s="239">
        <v>0.65416666666666667</v>
      </c>
      <c r="AD54" s="239">
        <v>0.5625</v>
      </c>
      <c r="AE54" s="256">
        <v>0.75624999999999998</v>
      </c>
      <c r="AG54" s="226">
        <f>VLOOKUP(AH54,id!$A:$C,3,0)</f>
        <v>266</v>
      </c>
      <c r="AH54" s="226" t="str">
        <f t="shared" si="0"/>
        <v>ZakolskiTomasz1980</v>
      </c>
      <c r="AI54" s="226" t="str">
        <f t="shared" si="8"/>
        <v>Zakolski</v>
      </c>
      <c r="AJ54" s="226" t="str">
        <f t="shared" si="9"/>
        <v>Tomasz</v>
      </c>
      <c r="AK54" s="226" t="str">
        <f t="shared" si="1"/>
        <v>Dzikie Świnie</v>
      </c>
      <c r="AL54" s="226">
        <f t="shared" si="2"/>
        <v>1980</v>
      </c>
      <c r="AM54" s="226">
        <f t="shared" si="10"/>
        <v>31.014680483592386</v>
      </c>
      <c r="AO54" s="226">
        <f t="shared" si="11"/>
        <v>0.99974093264248709</v>
      </c>
      <c r="AP54" s="226">
        <f t="shared" si="12"/>
        <v>1</v>
      </c>
      <c r="AQ54" s="226">
        <f t="shared" si="13"/>
        <v>1</v>
      </c>
      <c r="AR54" s="226">
        <f t="shared" si="14"/>
        <v>1</v>
      </c>
    </row>
    <row r="55" spans="1:44">
      <c r="A55" s="255">
        <v>58</v>
      </c>
      <c r="B55" s="235">
        <v>53</v>
      </c>
      <c r="C55" s="235"/>
      <c r="D55" s="237">
        <v>3017</v>
      </c>
      <c r="E55" s="236" t="s">
        <v>3756</v>
      </c>
      <c r="F55" s="236" t="s">
        <v>3757</v>
      </c>
      <c r="G55" s="235">
        <v>1983</v>
      </c>
      <c r="H55" s="236" t="s">
        <v>3758</v>
      </c>
      <c r="I55" s="236"/>
      <c r="J55" s="235">
        <v>40</v>
      </c>
      <c r="K55" s="235">
        <v>16</v>
      </c>
      <c r="L55" s="235">
        <v>40</v>
      </c>
      <c r="M55" s="238">
        <v>0.40576388888888887</v>
      </c>
      <c r="N55" s="235">
        <v>0</v>
      </c>
      <c r="O55" s="239">
        <v>0.74930555555555556</v>
      </c>
      <c r="P55" s="239">
        <v>0.61388888888888882</v>
      </c>
      <c r="Q55" s="239">
        <v>0.7055555555555556</v>
      </c>
      <c r="R55" s="239">
        <v>0.53055555555555556</v>
      </c>
      <c r="S55" s="239">
        <v>0.57986111111111105</v>
      </c>
      <c r="T55" s="239">
        <v>0.49652777777777773</v>
      </c>
      <c r="U55" s="239">
        <v>0.62361111111111112</v>
      </c>
      <c r="V55" s="239">
        <v>0.40972222222222227</v>
      </c>
      <c r="W55" s="239">
        <v>0.64583333333333337</v>
      </c>
      <c r="X55" s="239">
        <v>0.60277777777777775</v>
      </c>
      <c r="Y55" s="239">
        <v>0.38194444444444442</v>
      </c>
      <c r="Z55" s="239">
        <v>0.43541666666666662</v>
      </c>
      <c r="AA55" s="239">
        <v>0.7284722222222223</v>
      </c>
      <c r="AB55" s="239">
        <v>0.47083333333333338</v>
      </c>
      <c r="AC55" s="239">
        <v>0.66875000000000007</v>
      </c>
      <c r="AD55" s="239">
        <v>0.54791666666666672</v>
      </c>
      <c r="AE55" s="256">
        <v>0.7597222222222223</v>
      </c>
      <c r="AG55" s="226">
        <f>VLOOKUP(AH55,id!$A:$C,3,0)</f>
        <v>267</v>
      </c>
      <c r="AH55" s="226" t="str">
        <f t="shared" si="0"/>
        <v>dworskiadrian1983</v>
      </c>
      <c r="AI55" s="226" t="str">
        <f t="shared" si="8"/>
        <v>dworski</v>
      </c>
      <c r="AJ55" s="226" t="str">
        <f t="shared" si="9"/>
        <v>adrian</v>
      </c>
      <c r="AK55" s="226">
        <f t="shared" si="1"/>
        <v>0</v>
      </c>
      <c r="AL55" s="226">
        <f t="shared" si="2"/>
        <v>1983</v>
      </c>
      <c r="AM55" s="226">
        <f t="shared" si="10"/>
        <v>30.733356152661294</v>
      </c>
      <c r="AO55" s="226">
        <f t="shared" si="11"/>
        <v>0.99092931713161059</v>
      </c>
      <c r="AP55" s="226">
        <f t="shared" si="12"/>
        <v>1</v>
      </c>
      <c r="AQ55" s="226">
        <f t="shared" si="13"/>
        <v>1</v>
      </c>
      <c r="AR55" s="226">
        <f t="shared" si="14"/>
        <v>1</v>
      </c>
    </row>
    <row r="56" spans="1:44">
      <c r="A56" s="253">
        <v>59</v>
      </c>
      <c r="B56" s="230">
        <v>54</v>
      </c>
      <c r="C56" s="230"/>
      <c r="D56" s="232">
        <v>3051</v>
      </c>
      <c r="E56" s="231" t="s">
        <v>22</v>
      </c>
      <c r="F56" s="231" t="s">
        <v>3759</v>
      </c>
      <c r="G56" s="230">
        <v>1975</v>
      </c>
      <c r="H56" s="231" t="s">
        <v>3755</v>
      </c>
      <c r="I56" s="231"/>
      <c r="J56" s="230">
        <v>40</v>
      </c>
      <c r="K56" s="230">
        <v>16</v>
      </c>
      <c r="L56" s="230">
        <v>40</v>
      </c>
      <c r="M56" s="233">
        <v>0.40578703703703706</v>
      </c>
      <c r="N56" s="230">
        <v>0</v>
      </c>
      <c r="O56" s="234">
        <v>0.74861111111111101</v>
      </c>
      <c r="P56" s="234">
        <v>0.61319444444444449</v>
      </c>
      <c r="Q56" s="234">
        <v>0.70486111111111116</v>
      </c>
      <c r="R56" s="234">
        <v>0.52916666666666667</v>
      </c>
      <c r="S56" s="234">
        <v>0.57986111111111105</v>
      </c>
      <c r="T56" s="234">
        <v>0.49583333333333335</v>
      </c>
      <c r="U56" s="234">
        <v>0.62361111111111112</v>
      </c>
      <c r="V56" s="234">
        <v>0.40833333333333338</v>
      </c>
      <c r="W56" s="234">
        <v>0.64583333333333337</v>
      </c>
      <c r="X56" s="234">
        <v>0.60277777777777775</v>
      </c>
      <c r="Y56" s="234">
        <v>0.38194444444444442</v>
      </c>
      <c r="Z56" s="234">
        <v>0.43541666666666662</v>
      </c>
      <c r="AA56" s="234">
        <v>0.72777777777777775</v>
      </c>
      <c r="AB56" s="234">
        <v>0.47083333333333338</v>
      </c>
      <c r="AC56" s="234">
        <v>0.66805555555555562</v>
      </c>
      <c r="AD56" s="234">
        <v>0.54722222222222217</v>
      </c>
      <c r="AE56" s="254">
        <v>0.7597222222222223</v>
      </c>
      <c r="AG56" s="226">
        <f>VLOOKUP(AH56,id!$A:$C,3,0)</f>
        <v>268</v>
      </c>
      <c r="AH56" s="226" t="str">
        <f t="shared" si="0"/>
        <v>KrzeptowskiKrzysztof1975</v>
      </c>
      <c r="AI56" s="226" t="str">
        <f t="shared" si="8"/>
        <v>Krzeptowski</v>
      </c>
      <c r="AJ56" s="226" t="str">
        <f t="shared" si="9"/>
        <v>Krzysztof</v>
      </c>
      <c r="AK56" s="226">
        <f t="shared" si="1"/>
        <v>0</v>
      </c>
      <c r="AL56" s="226">
        <f t="shared" si="2"/>
        <v>1975</v>
      </c>
      <c r="AM56" s="226">
        <f t="shared" si="10"/>
        <v>30.731602966343399</v>
      </c>
      <c r="AO56" s="226">
        <f t="shared" si="11"/>
        <v>0.99994295493439811</v>
      </c>
      <c r="AP56" s="226">
        <f t="shared" si="12"/>
        <v>1</v>
      </c>
      <c r="AQ56" s="226">
        <f t="shared" si="13"/>
        <v>1</v>
      </c>
      <c r="AR56" s="226">
        <f t="shared" si="14"/>
        <v>1</v>
      </c>
    </row>
    <row r="57" spans="1:44">
      <c r="A57" s="255">
        <v>60</v>
      </c>
      <c r="B57" s="235">
        <v>55</v>
      </c>
      <c r="C57" s="235"/>
      <c r="D57" s="237">
        <v>3195</v>
      </c>
      <c r="E57" s="236" t="s">
        <v>269</v>
      </c>
      <c r="F57" s="236" t="s">
        <v>3760</v>
      </c>
      <c r="G57" s="235">
        <v>1959</v>
      </c>
      <c r="H57" s="236" t="s">
        <v>3668</v>
      </c>
      <c r="I57" s="236"/>
      <c r="J57" s="235">
        <v>40</v>
      </c>
      <c r="K57" s="235">
        <v>16</v>
      </c>
      <c r="L57" s="235">
        <v>40</v>
      </c>
      <c r="M57" s="238">
        <v>0.40591435185185182</v>
      </c>
      <c r="N57" s="235">
        <v>0</v>
      </c>
      <c r="O57" s="239">
        <v>0.74861111111111101</v>
      </c>
      <c r="P57" s="239">
        <v>0.61388888888888882</v>
      </c>
      <c r="Q57" s="239">
        <v>0.70486111111111116</v>
      </c>
      <c r="R57" s="239">
        <v>0.53125</v>
      </c>
      <c r="S57" s="239">
        <v>0.57986111111111105</v>
      </c>
      <c r="T57" s="239">
        <v>0.49583333333333335</v>
      </c>
      <c r="U57" s="239">
        <v>0.62430555555555556</v>
      </c>
      <c r="V57" s="239">
        <v>0.40902777777777777</v>
      </c>
      <c r="W57" s="239">
        <v>0.64652777777777781</v>
      </c>
      <c r="X57" s="239">
        <v>0.60277777777777775</v>
      </c>
      <c r="Y57" s="239">
        <v>0.38194444444444442</v>
      </c>
      <c r="Z57" s="239">
        <v>0.43541666666666662</v>
      </c>
      <c r="AA57" s="239">
        <v>0.72777777777777775</v>
      </c>
      <c r="AB57" s="239">
        <v>0.47083333333333338</v>
      </c>
      <c r="AC57" s="239">
        <v>0.67013888888888884</v>
      </c>
      <c r="AD57" s="239">
        <v>0.54999999999999993</v>
      </c>
      <c r="AE57" s="256">
        <v>0.7597222222222223</v>
      </c>
      <c r="AG57" s="226">
        <f>VLOOKUP(AH57,id!$A:$C,3,0)</f>
        <v>269</v>
      </c>
      <c r="AH57" s="226" t="str">
        <f t="shared" si="0"/>
        <v>WawroZbigniew1959</v>
      </c>
      <c r="AI57" s="226" t="str">
        <f t="shared" si="8"/>
        <v>Wawro</v>
      </c>
      <c r="AJ57" s="226" t="str">
        <f t="shared" si="9"/>
        <v>Zbigniew</v>
      </c>
      <c r="AK57" s="226">
        <f t="shared" si="1"/>
        <v>0</v>
      </c>
      <c r="AL57" s="226">
        <f t="shared" si="2"/>
        <v>1959</v>
      </c>
      <c r="AM57" s="226">
        <f t="shared" si="10"/>
        <v>30.721964015853544</v>
      </c>
      <c r="AO57" s="226">
        <f t="shared" si="11"/>
        <v>0.99968635054603527</v>
      </c>
      <c r="AP57" s="226">
        <f t="shared" si="12"/>
        <v>1</v>
      </c>
      <c r="AQ57" s="226">
        <f t="shared" si="13"/>
        <v>1</v>
      </c>
      <c r="AR57" s="226">
        <f t="shared" si="14"/>
        <v>1</v>
      </c>
    </row>
    <row r="58" spans="1:44">
      <c r="A58" s="253">
        <v>61</v>
      </c>
      <c r="B58" s="230">
        <v>56</v>
      </c>
      <c r="C58" s="230"/>
      <c r="D58" s="232">
        <v>3001</v>
      </c>
      <c r="E58" s="231" t="s">
        <v>241</v>
      </c>
      <c r="F58" s="231" t="s">
        <v>1795</v>
      </c>
      <c r="G58" s="230">
        <v>1975</v>
      </c>
      <c r="H58" s="231" t="s">
        <v>3761</v>
      </c>
      <c r="I58" s="231"/>
      <c r="J58" s="230">
        <v>40</v>
      </c>
      <c r="K58" s="230">
        <v>16</v>
      </c>
      <c r="L58" s="230">
        <v>40</v>
      </c>
      <c r="M58" s="233">
        <v>0.41268518518518515</v>
      </c>
      <c r="N58" s="230">
        <v>0</v>
      </c>
      <c r="O58" s="234">
        <v>0.7597222222222223</v>
      </c>
      <c r="P58" s="234">
        <v>0.49652777777777773</v>
      </c>
      <c r="Q58" s="234">
        <v>0.65138888888888891</v>
      </c>
      <c r="R58" s="234">
        <v>0.44444444444444442</v>
      </c>
      <c r="S58" s="234">
        <v>0.52708333333333335</v>
      </c>
      <c r="T58" s="234">
        <v>0.42708333333333331</v>
      </c>
      <c r="U58" s="234">
        <v>0.50624999999999998</v>
      </c>
      <c r="V58" s="234">
        <v>0.74652777777777779</v>
      </c>
      <c r="W58" s="234">
        <v>0.60833333333333328</v>
      </c>
      <c r="X58" s="234">
        <v>0.48819444444444443</v>
      </c>
      <c r="Y58" s="234">
        <v>0.6972222222222223</v>
      </c>
      <c r="Z58" s="234">
        <v>0.37986111111111115</v>
      </c>
      <c r="AA58" s="234">
        <v>0.66805555555555562</v>
      </c>
      <c r="AB58" s="234">
        <v>0.4055555555555555</v>
      </c>
      <c r="AC58" s="234">
        <v>0.56736111111111109</v>
      </c>
      <c r="AD58" s="234">
        <v>0.46388888888888885</v>
      </c>
      <c r="AE58" s="254">
        <v>0.76666666666666661</v>
      </c>
      <c r="AG58" s="226">
        <f>VLOOKUP(AH58,id!$A:$C,3,0)</f>
        <v>270</v>
      </c>
      <c r="AH58" s="226" t="str">
        <f t="shared" si="0"/>
        <v>MaciaszczykRadosław1975</v>
      </c>
      <c r="AI58" s="226" t="str">
        <f t="shared" si="8"/>
        <v>Maciaszczyk</v>
      </c>
      <c r="AJ58" s="226" t="str">
        <f t="shared" si="9"/>
        <v>Radosław</v>
      </c>
      <c r="AK58" s="226">
        <f t="shared" si="1"/>
        <v>0</v>
      </c>
      <c r="AL58" s="226">
        <f t="shared" si="2"/>
        <v>1975</v>
      </c>
      <c r="AM58" s="226">
        <f t="shared" si="10"/>
        <v>30.217915638321731</v>
      </c>
      <c r="AO58" s="226">
        <f t="shared" si="11"/>
        <v>0.98359322414179939</v>
      </c>
      <c r="AP58" s="226">
        <f t="shared" si="12"/>
        <v>1</v>
      </c>
      <c r="AQ58" s="226">
        <f t="shared" si="13"/>
        <v>1</v>
      </c>
      <c r="AR58" s="226">
        <f t="shared" si="14"/>
        <v>1</v>
      </c>
    </row>
    <row r="59" spans="1:44">
      <c r="A59" s="255">
        <v>62</v>
      </c>
      <c r="B59" s="235">
        <v>57</v>
      </c>
      <c r="C59" s="235"/>
      <c r="D59" s="237">
        <v>3003</v>
      </c>
      <c r="E59" s="236" t="s">
        <v>710</v>
      </c>
      <c r="F59" s="236" t="s">
        <v>1796</v>
      </c>
      <c r="G59" s="235">
        <v>1975</v>
      </c>
      <c r="H59" s="236" t="s">
        <v>307</v>
      </c>
      <c r="I59" s="236"/>
      <c r="J59" s="235">
        <v>40</v>
      </c>
      <c r="K59" s="235">
        <v>16</v>
      </c>
      <c r="L59" s="235">
        <v>40</v>
      </c>
      <c r="M59" s="238">
        <v>0.41282407407407407</v>
      </c>
      <c r="N59" s="235">
        <v>0</v>
      </c>
      <c r="O59" s="239">
        <v>0.7597222222222223</v>
      </c>
      <c r="P59" s="239">
        <v>0.49722222222222223</v>
      </c>
      <c r="Q59" s="239">
        <v>0.65138888888888891</v>
      </c>
      <c r="R59" s="239">
        <v>0.44375000000000003</v>
      </c>
      <c r="S59" s="239">
        <v>0.52708333333333335</v>
      </c>
      <c r="T59" s="239">
        <v>0.42777777777777781</v>
      </c>
      <c r="U59" s="239">
        <v>0.50624999999999998</v>
      </c>
      <c r="V59" s="239">
        <v>0.74652777777777779</v>
      </c>
      <c r="W59" s="239">
        <v>0.60833333333333328</v>
      </c>
      <c r="X59" s="239">
        <v>0.48888888888888887</v>
      </c>
      <c r="Y59" s="239">
        <v>0.69374999999999998</v>
      </c>
      <c r="Z59" s="239">
        <v>0.37986111111111115</v>
      </c>
      <c r="AA59" s="239">
        <v>0.66805555555555562</v>
      </c>
      <c r="AB59" s="239">
        <v>0.4055555555555555</v>
      </c>
      <c r="AC59" s="239">
        <v>0.56736111111111109</v>
      </c>
      <c r="AD59" s="239">
        <v>0.46388888888888885</v>
      </c>
      <c r="AE59" s="256">
        <v>0.76666666666666661</v>
      </c>
      <c r="AG59" s="226">
        <f>VLOOKUP(AH59,id!$A:$C,3,0)</f>
        <v>271</v>
      </c>
      <c r="AH59" s="226" t="str">
        <f t="shared" si="0"/>
        <v>HenszelHubert1975</v>
      </c>
      <c r="AI59" s="226" t="str">
        <f t="shared" si="8"/>
        <v>Henszel</v>
      </c>
      <c r="AJ59" s="226" t="str">
        <f t="shared" si="9"/>
        <v>Hubert</v>
      </c>
      <c r="AK59" s="226">
        <f t="shared" si="1"/>
        <v>0</v>
      </c>
      <c r="AL59" s="226">
        <f t="shared" si="2"/>
        <v>1975</v>
      </c>
      <c r="AM59" s="226">
        <f t="shared" si="10"/>
        <v>30.207749243018942</v>
      </c>
      <c r="AO59" s="226">
        <f t="shared" si="11"/>
        <v>0.99966356397891665</v>
      </c>
      <c r="AP59" s="226">
        <f t="shared" si="12"/>
        <v>1</v>
      </c>
      <c r="AQ59" s="226">
        <f t="shared" si="13"/>
        <v>1</v>
      </c>
      <c r="AR59" s="226">
        <f t="shared" si="14"/>
        <v>1</v>
      </c>
    </row>
    <row r="60" spans="1:44" ht="15" thickBot="1">
      <c r="A60" s="257">
        <v>63</v>
      </c>
      <c r="B60" s="258">
        <v>58</v>
      </c>
      <c r="C60" s="258"/>
      <c r="D60" s="259">
        <v>3144</v>
      </c>
      <c r="E60" s="260" t="s">
        <v>63</v>
      </c>
      <c r="F60" s="260" t="s">
        <v>3762</v>
      </c>
      <c r="G60" s="258">
        <v>1976</v>
      </c>
      <c r="H60" s="260" t="s">
        <v>253</v>
      </c>
      <c r="I60" s="260"/>
      <c r="J60" s="258">
        <v>40</v>
      </c>
      <c r="K60" s="258">
        <v>16</v>
      </c>
      <c r="L60" s="258">
        <v>40</v>
      </c>
      <c r="M60" s="261">
        <v>0.41321759259259255</v>
      </c>
      <c r="N60" s="258">
        <v>0</v>
      </c>
      <c r="O60" s="262">
        <v>0.7597222222222223</v>
      </c>
      <c r="P60" s="262">
        <v>0.49652777777777773</v>
      </c>
      <c r="Q60" s="262">
        <v>0.64583333333333337</v>
      </c>
      <c r="R60" s="262">
        <v>0.44444444444444442</v>
      </c>
      <c r="S60" s="262">
        <v>0.52708333333333335</v>
      </c>
      <c r="T60" s="262">
        <v>0.42777777777777781</v>
      </c>
      <c r="U60" s="262">
        <v>0.50624999999999998</v>
      </c>
      <c r="V60" s="262">
        <v>0.74583333333333324</v>
      </c>
      <c r="W60" s="262">
        <v>0.60763888888888895</v>
      </c>
      <c r="X60" s="262">
        <v>0.48888888888888887</v>
      </c>
      <c r="Y60" s="262">
        <v>0.6972222222222223</v>
      </c>
      <c r="Z60" s="262">
        <v>0.37916666666666665</v>
      </c>
      <c r="AA60" s="262">
        <v>0.66805555555555562</v>
      </c>
      <c r="AB60" s="262">
        <v>0.4055555555555555</v>
      </c>
      <c r="AC60" s="262">
        <v>0.56736111111111109</v>
      </c>
      <c r="AD60" s="262">
        <v>0.46388888888888885</v>
      </c>
      <c r="AE60" s="263">
        <v>0.76736111111111116</v>
      </c>
      <c r="AG60" s="226">
        <f>VLOOKUP(AH60,id!$A:$C,3,0)</f>
        <v>272</v>
      </c>
      <c r="AH60" s="226" t="str">
        <f t="shared" si="0"/>
        <v>OtolskiŁukasz1976</v>
      </c>
      <c r="AI60" s="226" t="str">
        <f t="shared" si="8"/>
        <v>Otolski</v>
      </c>
      <c r="AJ60" s="226" t="str">
        <f t="shared" si="9"/>
        <v>Łukasz</v>
      </c>
      <c r="AK60" s="226">
        <f t="shared" si="1"/>
        <v>0</v>
      </c>
      <c r="AL60" s="226">
        <f t="shared" si="2"/>
        <v>1976</v>
      </c>
      <c r="AM60" s="226">
        <f t="shared" si="10"/>
        <v>30.178981569659957</v>
      </c>
      <c r="AO60" s="226">
        <f t="shared" si="11"/>
        <v>0.99904767239930548</v>
      </c>
      <c r="AP60" s="226">
        <f t="shared" si="12"/>
        <v>1</v>
      </c>
      <c r="AQ60" s="226">
        <f t="shared" si="13"/>
        <v>1</v>
      </c>
      <c r="AR60" s="226">
        <f t="shared" si="14"/>
        <v>1</v>
      </c>
    </row>
    <row r="61" spans="1:44">
      <c r="A61" s="264">
        <v>64</v>
      </c>
      <c r="B61" s="265">
        <v>59</v>
      </c>
      <c r="C61" s="265"/>
      <c r="D61" s="266">
        <v>3038</v>
      </c>
      <c r="E61" s="267" t="s">
        <v>34</v>
      </c>
      <c r="F61" s="267" t="s">
        <v>357</v>
      </c>
      <c r="G61" s="265">
        <v>1951</v>
      </c>
      <c r="H61" s="267" t="s">
        <v>3763</v>
      </c>
      <c r="I61" s="267"/>
      <c r="J61" s="265">
        <v>39</v>
      </c>
      <c r="K61" s="265">
        <v>15</v>
      </c>
      <c r="L61" s="265">
        <v>39</v>
      </c>
      <c r="M61" s="268">
        <v>0.36730324074074078</v>
      </c>
      <c r="N61" s="265">
        <v>0</v>
      </c>
      <c r="O61" s="269">
        <v>0.6972222222222223</v>
      </c>
      <c r="P61" s="269">
        <v>0.48402777777777778</v>
      </c>
      <c r="Q61" s="269"/>
      <c r="R61" s="269">
        <v>0.43333333333333335</v>
      </c>
      <c r="S61" s="269">
        <v>0.50208333333333333</v>
      </c>
      <c r="T61" s="269">
        <v>0.41597222222222219</v>
      </c>
      <c r="U61" s="269">
        <v>0.71388888888888891</v>
      </c>
      <c r="V61" s="269">
        <v>0.67499999999999993</v>
      </c>
      <c r="W61" s="269">
        <v>0.5625</v>
      </c>
      <c r="X61" s="269">
        <v>0.47430555555555554</v>
      </c>
      <c r="Y61" s="269">
        <v>0.63194444444444442</v>
      </c>
      <c r="Z61" s="269">
        <v>0.37222222222222223</v>
      </c>
      <c r="AA61" s="269">
        <v>0.59861111111111109</v>
      </c>
      <c r="AB61" s="269">
        <v>0.3972222222222222</v>
      </c>
      <c r="AC61" s="269">
        <v>0.52569444444444446</v>
      </c>
      <c r="AD61" s="269">
        <v>0.44722222222222219</v>
      </c>
      <c r="AE61" s="270">
        <v>0.72083333333333333</v>
      </c>
      <c r="AG61" s="226">
        <f>VLOOKUP(AH61,id!$A:$C,3,0)</f>
        <v>273</v>
      </c>
      <c r="AH61" s="226" t="str">
        <f t="shared" si="0"/>
        <v>RedlarskiMarek1951</v>
      </c>
      <c r="AI61" s="226" t="str">
        <f t="shared" si="8"/>
        <v>Redlarski</v>
      </c>
      <c r="AJ61" s="226" t="str">
        <f t="shared" si="9"/>
        <v>Marek</v>
      </c>
      <c r="AK61" s="226">
        <f t="shared" si="1"/>
        <v>0</v>
      </c>
      <c r="AL61" s="226">
        <f t="shared" si="2"/>
        <v>1951</v>
      </c>
      <c r="AM61" s="226">
        <f t="shared" si="10"/>
        <v>29.424507030418457</v>
      </c>
      <c r="AO61" s="226">
        <f t="shared" si="11"/>
        <v>1.1250039388687567</v>
      </c>
      <c r="AP61" s="226">
        <f t="shared" si="12"/>
        <v>0.9375</v>
      </c>
      <c r="AQ61" s="226">
        <f t="shared" si="13"/>
        <v>0.97499999999999998</v>
      </c>
      <c r="AR61" s="226">
        <f t="shared" si="14"/>
        <v>0.98717524291740988</v>
      </c>
    </row>
    <row r="62" spans="1:44">
      <c r="A62" s="253">
        <v>65</v>
      </c>
      <c r="B62" s="230">
        <v>60</v>
      </c>
      <c r="C62" s="230"/>
      <c r="D62" s="232">
        <v>3016</v>
      </c>
      <c r="E62" s="231" t="s">
        <v>59</v>
      </c>
      <c r="F62" s="231" t="s">
        <v>1463</v>
      </c>
      <c r="G62" s="230">
        <v>1977</v>
      </c>
      <c r="H62" s="231" t="s">
        <v>3668</v>
      </c>
      <c r="I62" s="231" t="s">
        <v>453</v>
      </c>
      <c r="J62" s="230">
        <v>39</v>
      </c>
      <c r="K62" s="230">
        <v>15</v>
      </c>
      <c r="L62" s="230">
        <v>39</v>
      </c>
      <c r="M62" s="233">
        <v>0.36731481481481482</v>
      </c>
      <c r="N62" s="230">
        <v>0</v>
      </c>
      <c r="O62" s="234">
        <v>0.6972222222222223</v>
      </c>
      <c r="P62" s="234">
        <v>0.48402777777777778</v>
      </c>
      <c r="Q62" s="234"/>
      <c r="R62" s="234">
        <v>0.43263888888888885</v>
      </c>
      <c r="S62" s="234">
        <v>0.50138888888888888</v>
      </c>
      <c r="T62" s="234">
        <v>0.41111111111111115</v>
      </c>
      <c r="U62" s="234">
        <v>0.71388888888888891</v>
      </c>
      <c r="V62" s="234">
        <v>0.67499999999999993</v>
      </c>
      <c r="W62" s="234">
        <v>0.56180555555555556</v>
      </c>
      <c r="X62" s="234">
        <v>0.47430555555555554</v>
      </c>
      <c r="Y62" s="234">
        <v>0.63194444444444442</v>
      </c>
      <c r="Z62" s="234">
        <v>0.37222222222222223</v>
      </c>
      <c r="AA62" s="234">
        <v>0.59861111111111109</v>
      </c>
      <c r="AB62" s="234">
        <v>0.39305555555555555</v>
      </c>
      <c r="AC62" s="234">
        <v>0.52569444444444446</v>
      </c>
      <c r="AD62" s="234">
        <v>0.44722222222222219</v>
      </c>
      <c r="AE62" s="254">
        <v>0.72083333333333333</v>
      </c>
      <c r="AG62" s="226">
        <f>VLOOKUP(AH62,id!$A:$C,3,0)</f>
        <v>274</v>
      </c>
      <c r="AH62" s="226" t="str">
        <f t="shared" ref="AH62:AH117" si="15">AI62&amp;AJ62&amp;AL62</f>
        <v>OglęckiMichał1977</v>
      </c>
      <c r="AI62" s="226" t="str">
        <f t="shared" si="8"/>
        <v>Oglęcki</v>
      </c>
      <c r="AJ62" s="226" t="str">
        <f t="shared" si="9"/>
        <v>Michał</v>
      </c>
      <c r="AK62" s="226" t="str">
        <f t="shared" si="1"/>
        <v>Masterlease</v>
      </c>
      <c r="AL62" s="226">
        <f t="shared" si="2"/>
        <v>1977</v>
      </c>
      <c r="AM62" s="226">
        <f t="shared" si="10"/>
        <v>29.423579865462873</v>
      </c>
      <c r="AO62" s="226">
        <f t="shared" si="11"/>
        <v>0.9999684900428536</v>
      </c>
      <c r="AP62" s="226">
        <f t="shared" si="12"/>
        <v>1</v>
      </c>
      <c r="AQ62" s="226">
        <f t="shared" si="13"/>
        <v>1</v>
      </c>
      <c r="AR62" s="226">
        <f t="shared" si="14"/>
        <v>1</v>
      </c>
    </row>
    <row r="63" spans="1:44">
      <c r="A63" s="255">
        <v>66</v>
      </c>
      <c r="B63" s="235">
        <v>61</v>
      </c>
      <c r="C63" s="235"/>
      <c r="D63" s="237">
        <v>3134</v>
      </c>
      <c r="E63" s="236" t="s">
        <v>90</v>
      </c>
      <c r="F63" s="236" t="s">
        <v>165</v>
      </c>
      <c r="G63" s="235">
        <v>1964</v>
      </c>
      <c r="H63" s="236" t="s">
        <v>3731</v>
      </c>
      <c r="I63" s="236" t="s">
        <v>343</v>
      </c>
      <c r="J63" s="235">
        <v>39</v>
      </c>
      <c r="K63" s="235">
        <v>15</v>
      </c>
      <c r="L63" s="235">
        <v>39</v>
      </c>
      <c r="M63" s="238">
        <v>0.40087962962962959</v>
      </c>
      <c r="N63" s="235">
        <v>0</v>
      </c>
      <c r="O63" s="239">
        <v>0.36874999999999997</v>
      </c>
      <c r="P63" s="239">
        <v>0.62916666666666665</v>
      </c>
      <c r="Q63" s="239"/>
      <c r="R63" s="239">
        <v>0.55763888888888891</v>
      </c>
      <c r="S63" s="239">
        <v>0.65069444444444446</v>
      </c>
      <c r="T63" s="239">
        <v>0.53402777777777777</v>
      </c>
      <c r="U63" s="239">
        <v>0.74652777777777779</v>
      </c>
      <c r="V63" s="239">
        <v>0.43611111111111112</v>
      </c>
      <c r="W63" s="239">
        <v>0.72291666666666676</v>
      </c>
      <c r="X63" s="239">
        <v>0.60972222222222217</v>
      </c>
      <c r="Y63" s="239">
        <v>0.41319444444444442</v>
      </c>
      <c r="Z63" s="239">
        <v>0.47361111111111115</v>
      </c>
      <c r="AA63" s="239">
        <v>0.3840277777777778</v>
      </c>
      <c r="AB63" s="239">
        <v>0.50486111111111109</v>
      </c>
      <c r="AC63" s="239">
        <v>0.68958333333333333</v>
      </c>
      <c r="AD63" s="239">
        <v>0.57916666666666672</v>
      </c>
      <c r="AE63" s="256">
        <v>0.75486111111111109</v>
      </c>
      <c r="AG63" s="226">
        <f>VLOOKUP(AH63,id!$A:$C,3,0)</f>
        <v>275</v>
      </c>
      <c r="AH63" s="226" t="str">
        <f t="shared" si="15"/>
        <v>PachulskiJarosław1964</v>
      </c>
      <c r="AI63" s="226" t="str">
        <f t="shared" si="8"/>
        <v>Pachulski</v>
      </c>
      <c r="AJ63" s="226" t="str">
        <f t="shared" si="9"/>
        <v>Jarosław</v>
      </c>
      <c r="AK63" s="226" t="str">
        <f t="shared" ref="AK63:AK118" si="16">I63</f>
        <v>Grey Wolf</v>
      </c>
      <c r="AL63" s="226">
        <f t="shared" ref="AL63:AL118" si="17">G63</f>
        <v>1964</v>
      </c>
      <c r="AM63" s="226">
        <f t="shared" si="10"/>
        <v>26.960004925809269</v>
      </c>
      <c r="AO63" s="226">
        <f t="shared" si="11"/>
        <v>0.91627208684605621</v>
      </c>
      <c r="AP63" s="226">
        <f t="shared" si="12"/>
        <v>1</v>
      </c>
      <c r="AQ63" s="226">
        <f t="shared" si="13"/>
        <v>1</v>
      </c>
      <c r="AR63" s="226">
        <f t="shared" si="14"/>
        <v>1</v>
      </c>
    </row>
    <row r="64" spans="1:44">
      <c r="A64" s="253">
        <v>67</v>
      </c>
      <c r="B64" s="230">
        <v>62</v>
      </c>
      <c r="C64" s="230"/>
      <c r="D64" s="232">
        <v>3073</v>
      </c>
      <c r="E64" s="231" t="s">
        <v>15</v>
      </c>
      <c r="F64" s="231" t="s">
        <v>552</v>
      </c>
      <c r="G64" s="230">
        <v>1977</v>
      </c>
      <c r="H64" s="231" t="s">
        <v>3554</v>
      </c>
      <c r="I64" s="231"/>
      <c r="J64" s="230">
        <v>39</v>
      </c>
      <c r="K64" s="230">
        <v>15</v>
      </c>
      <c r="L64" s="230">
        <v>39</v>
      </c>
      <c r="M64" s="233">
        <v>0.41137731481481482</v>
      </c>
      <c r="N64" s="230">
        <v>0</v>
      </c>
      <c r="O64" s="234"/>
      <c r="P64" s="234">
        <v>0.37152777777777773</v>
      </c>
      <c r="Q64" s="234">
        <v>0.56180555555555556</v>
      </c>
      <c r="R64" s="234">
        <v>0.4055555555555555</v>
      </c>
      <c r="S64" s="234">
        <v>0.45902777777777781</v>
      </c>
      <c r="T64" s="234">
        <v>0.71527777777777779</v>
      </c>
      <c r="U64" s="234">
        <v>0.36319444444444443</v>
      </c>
      <c r="V64" s="234">
        <v>0.64722222222222225</v>
      </c>
      <c r="W64" s="234">
        <v>0.52916666666666667</v>
      </c>
      <c r="X64" s="234">
        <v>0.38194444444444442</v>
      </c>
      <c r="Y64" s="234">
        <v>0.61527777777777781</v>
      </c>
      <c r="Z64" s="234">
        <v>0.7402777777777777</v>
      </c>
      <c r="AA64" s="234">
        <v>0.58472222222222225</v>
      </c>
      <c r="AB64" s="234">
        <v>0.69027777777777777</v>
      </c>
      <c r="AC64" s="234">
        <v>0.49513888888888885</v>
      </c>
      <c r="AD64" s="234">
        <v>0.42430555555555555</v>
      </c>
      <c r="AE64" s="254">
        <v>0.76527777777777783</v>
      </c>
      <c r="AG64" s="226">
        <f>VLOOKUP(AH64,id!$A:$C,3,0)</f>
        <v>276</v>
      </c>
      <c r="AH64" s="226" t="str">
        <f t="shared" si="15"/>
        <v>BowarPiotr1977</v>
      </c>
      <c r="AI64" s="226" t="str">
        <f t="shared" si="8"/>
        <v>Bowar</v>
      </c>
      <c r="AJ64" s="226" t="str">
        <f t="shared" si="9"/>
        <v>Piotr</v>
      </c>
      <c r="AK64" s="226">
        <f t="shared" si="16"/>
        <v>0</v>
      </c>
      <c r="AL64" s="226">
        <f t="shared" si="17"/>
        <v>1977</v>
      </c>
      <c r="AM64" s="226">
        <f t="shared" si="10"/>
        <v>26.272029108694532</v>
      </c>
      <c r="AO64" s="226">
        <f t="shared" si="11"/>
        <v>0.97448161381988008</v>
      </c>
      <c r="AP64" s="226">
        <f t="shared" si="12"/>
        <v>1</v>
      </c>
      <c r="AQ64" s="226">
        <f t="shared" si="13"/>
        <v>1</v>
      </c>
      <c r="AR64" s="226">
        <f t="shared" si="14"/>
        <v>1</v>
      </c>
    </row>
    <row r="65" spans="1:44">
      <c r="A65" s="255">
        <v>68</v>
      </c>
      <c r="B65" s="235">
        <v>63</v>
      </c>
      <c r="C65" s="235"/>
      <c r="D65" s="237">
        <v>3074</v>
      </c>
      <c r="E65" s="236" t="s">
        <v>25</v>
      </c>
      <c r="F65" s="236" t="s">
        <v>564</v>
      </c>
      <c r="G65" s="235">
        <v>1979</v>
      </c>
      <c r="H65" s="236" t="s">
        <v>3554</v>
      </c>
      <c r="I65" s="236"/>
      <c r="J65" s="235">
        <v>39</v>
      </c>
      <c r="K65" s="235">
        <v>15</v>
      </c>
      <c r="L65" s="235">
        <v>39</v>
      </c>
      <c r="M65" s="238">
        <v>0.41141203703703705</v>
      </c>
      <c r="N65" s="235">
        <v>0</v>
      </c>
      <c r="O65" s="239"/>
      <c r="P65" s="239">
        <v>0.37152777777777773</v>
      </c>
      <c r="Q65" s="239">
        <v>0.56180555555555556</v>
      </c>
      <c r="R65" s="239">
        <v>0.40347222222222223</v>
      </c>
      <c r="S65" s="239">
        <v>0.45902777777777781</v>
      </c>
      <c r="T65" s="239">
        <v>0.71666666666666667</v>
      </c>
      <c r="U65" s="239">
        <v>0.36319444444444443</v>
      </c>
      <c r="V65" s="239">
        <v>0.64722222222222225</v>
      </c>
      <c r="W65" s="239">
        <v>0.52847222222222223</v>
      </c>
      <c r="X65" s="239">
        <v>0.38194444444444442</v>
      </c>
      <c r="Y65" s="239">
        <v>0.61527777777777781</v>
      </c>
      <c r="Z65" s="239">
        <v>0.7402777777777777</v>
      </c>
      <c r="AA65" s="239">
        <v>0.58472222222222225</v>
      </c>
      <c r="AB65" s="239">
        <v>0.68958333333333333</v>
      </c>
      <c r="AC65" s="239">
        <v>0.49513888888888885</v>
      </c>
      <c r="AD65" s="239">
        <v>0.4236111111111111</v>
      </c>
      <c r="AE65" s="256">
        <v>0.76527777777777783</v>
      </c>
      <c r="AG65" s="226">
        <f>VLOOKUP(AH65,id!$A:$C,3,0)</f>
        <v>277</v>
      </c>
      <c r="AH65" s="226" t="str">
        <f t="shared" si="15"/>
        <v>LegatLeszek1979</v>
      </c>
      <c r="AI65" s="226" t="str">
        <f t="shared" si="8"/>
        <v>Legat</v>
      </c>
      <c r="AJ65" s="226" t="str">
        <f t="shared" si="9"/>
        <v>Leszek</v>
      </c>
      <c r="AK65" s="226">
        <f t="shared" si="16"/>
        <v>0</v>
      </c>
      <c r="AL65" s="226">
        <f t="shared" si="17"/>
        <v>1979</v>
      </c>
      <c r="AM65" s="226">
        <f t="shared" si="10"/>
        <v>26.269811810339551</v>
      </c>
      <c r="AO65" s="226">
        <f t="shared" si="11"/>
        <v>0.99991560231812293</v>
      </c>
      <c r="AP65" s="226">
        <f t="shared" si="12"/>
        <v>1</v>
      </c>
      <c r="AQ65" s="226">
        <f t="shared" si="13"/>
        <v>1</v>
      </c>
      <c r="AR65" s="226">
        <f t="shared" si="14"/>
        <v>1</v>
      </c>
    </row>
    <row r="66" spans="1:44">
      <c r="A66" s="253">
        <v>69</v>
      </c>
      <c r="B66" s="230">
        <v>64</v>
      </c>
      <c r="C66" s="230"/>
      <c r="D66" s="232">
        <v>3192</v>
      </c>
      <c r="E66" s="231" t="s">
        <v>70</v>
      </c>
      <c r="F66" s="231" t="s">
        <v>3764</v>
      </c>
      <c r="G66" s="230">
        <v>1985</v>
      </c>
      <c r="H66" s="231" t="s">
        <v>253</v>
      </c>
      <c r="I66" s="231"/>
      <c r="J66" s="230">
        <v>38</v>
      </c>
      <c r="K66" s="230">
        <v>15</v>
      </c>
      <c r="L66" s="230">
        <v>38</v>
      </c>
      <c r="M66" s="233">
        <v>0.40890046296296295</v>
      </c>
      <c r="N66" s="230">
        <v>0</v>
      </c>
      <c r="O66" s="234">
        <v>0.75416666666666676</v>
      </c>
      <c r="P66" s="234">
        <v>0.53472222222222221</v>
      </c>
      <c r="Q66" s="234">
        <v>0.67291666666666661</v>
      </c>
      <c r="R66" s="234">
        <v>0.45</v>
      </c>
      <c r="S66" s="234">
        <v>0.56597222222222221</v>
      </c>
      <c r="T66" s="234">
        <v>0.42777777777777781</v>
      </c>
      <c r="U66" s="234">
        <v>0.5444444444444444</v>
      </c>
      <c r="V66" s="234"/>
      <c r="W66" s="234">
        <v>0.64652777777777781</v>
      </c>
      <c r="X66" s="234">
        <v>0.52430555555555558</v>
      </c>
      <c r="Y66" s="234">
        <v>0.72430555555555554</v>
      </c>
      <c r="Z66" s="234">
        <v>0.37361111111111112</v>
      </c>
      <c r="AA66" s="234">
        <v>0.69791666666666663</v>
      </c>
      <c r="AB66" s="234">
        <v>0.40277777777777773</v>
      </c>
      <c r="AC66" s="234">
        <v>0.60902777777777783</v>
      </c>
      <c r="AD66" s="234">
        <v>0.47638888888888892</v>
      </c>
      <c r="AE66" s="254">
        <v>0.76250000000000007</v>
      </c>
      <c r="AG66" s="226">
        <f>VLOOKUP(AH66,id!$A:$C,3,0)</f>
        <v>278</v>
      </c>
      <c r="AH66" s="226" t="str">
        <f t="shared" si="15"/>
        <v>WybranowskiMaciej1985</v>
      </c>
      <c r="AI66" s="226" t="str">
        <f t="shared" si="8"/>
        <v>Wybranowski</v>
      </c>
      <c r="AJ66" s="226" t="str">
        <f t="shared" si="9"/>
        <v>Maciej</v>
      </c>
      <c r="AK66" s="226">
        <f t="shared" si="16"/>
        <v>0</v>
      </c>
      <c r="AL66" s="226">
        <f t="shared" si="17"/>
        <v>1985</v>
      </c>
      <c r="AM66" s="226">
        <f t="shared" si="10"/>
        <v>25.596226892125717</v>
      </c>
      <c r="AO66" s="226">
        <f t="shared" si="11"/>
        <v>1.0061422627303349</v>
      </c>
      <c r="AP66" s="226">
        <f t="shared" si="12"/>
        <v>1</v>
      </c>
      <c r="AQ66" s="226">
        <f t="shared" si="13"/>
        <v>0.97435897435897434</v>
      </c>
      <c r="AR66" s="226">
        <f t="shared" si="14"/>
        <v>1</v>
      </c>
    </row>
    <row r="67" spans="1:44">
      <c r="A67" s="255">
        <v>70</v>
      </c>
      <c r="B67" s="235">
        <v>65</v>
      </c>
      <c r="C67" s="235"/>
      <c r="D67" s="237">
        <v>3161</v>
      </c>
      <c r="E67" s="236" t="s">
        <v>48</v>
      </c>
      <c r="F67" s="236" t="s">
        <v>47</v>
      </c>
      <c r="G67" s="235">
        <v>1960</v>
      </c>
      <c r="H67" s="236" t="s">
        <v>3501</v>
      </c>
      <c r="I67" s="236" t="s">
        <v>310</v>
      </c>
      <c r="J67" s="235">
        <v>37</v>
      </c>
      <c r="K67" s="235">
        <v>15</v>
      </c>
      <c r="L67" s="235">
        <v>37</v>
      </c>
      <c r="M67" s="238">
        <v>0.40819444444444447</v>
      </c>
      <c r="N67" s="235">
        <v>0</v>
      </c>
      <c r="O67" s="239">
        <v>0.42291666666666666</v>
      </c>
      <c r="P67" s="239">
        <v>0.66875000000000007</v>
      </c>
      <c r="Q67" s="239">
        <v>0.3833333333333333</v>
      </c>
      <c r="R67" s="239">
        <v>0.61319444444444449</v>
      </c>
      <c r="S67" s="239">
        <v>0.68888888888888899</v>
      </c>
      <c r="T67" s="239">
        <v>0.57916666666666672</v>
      </c>
      <c r="U67" s="239">
        <v>0.75416666666666676</v>
      </c>
      <c r="V67" s="239">
        <v>0.46597222222222223</v>
      </c>
      <c r="W67" s="239"/>
      <c r="X67" s="239">
        <v>0.65833333333333333</v>
      </c>
      <c r="Y67" s="239">
        <v>0.44722222222222219</v>
      </c>
      <c r="Z67" s="239">
        <v>0.53194444444444444</v>
      </c>
      <c r="AA67" s="239">
        <v>0.40277777777777773</v>
      </c>
      <c r="AB67" s="239">
        <v>0.49652777777777773</v>
      </c>
      <c r="AC67" s="239">
        <v>0.71319444444444446</v>
      </c>
      <c r="AD67" s="239">
        <v>0.6333333333333333</v>
      </c>
      <c r="AE67" s="256">
        <v>0.76180555555555562</v>
      </c>
      <c r="AG67" s="226">
        <f>VLOOKUP(AH67,id!$A:$C,3,0)</f>
        <v>82</v>
      </c>
      <c r="AH67" s="226" t="str">
        <f t="shared" si="15"/>
        <v>KoniecznyTomasz1960</v>
      </c>
      <c r="AI67" s="226" t="str">
        <f t="shared" ref="AI67:AI122" si="18">F67</f>
        <v>Konieczny</v>
      </c>
      <c r="AJ67" s="226" t="str">
        <f t="shared" ref="AJ67:AJ122" si="19">E67</f>
        <v>Tomasz</v>
      </c>
      <c r="AK67" s="226" t="str">
        <f t="shared" si="16"/>
        <v>Grupa Rowerowa Lipka</v>
      </c>
      <c r="AL67" s="226">
        <f t="shared" si="17"/>
        <v>1960</v>
      </c>
      <c r="AM67" s="226">
        <f t="shared" si="10"/>
        <v>24.922641973911883</v>
      </c>
      <c r="AO67" s="226">
        <f t="shared" si="11"/>
        <v>1.0017296132471361</v>
      </c>
      <c r="AP67" s="226">
        <f t="shared" si="12"/>
        <v>1</v>
      </c>
      <c r="AQ67" s="226">
        <f t="shared" si="13"/>
        <v>0.97368421052631582</v>
      </c>
      <c r="AR67" s="226">
        <f t="shared" si="14"/>
        <v>1</v>
      </c>
    </row>
    <row r="68" spans="1:44">
      <c r="A68" s="255">
        <v>74</v>
      </c>
      <c r="B68" s="235">
        <v>66</v>
      </c>
      <c r="C68" s="235"/>
      <c r="D68" s="237">
        <v>3099</v>
      </c>
      <c r="E68" s="236" t="s">
        <v>17</v>
      </c>
      <c r="F68" s="236" t="s">
        <v>493</v>
      </c>
      <c r="G68" s="235">
        <v>1976</v>
      </c>
      <c r="H68" s="236" t="s">
        <v>3554</v>
      </c>
      <c r="I68" s="236"/>
      <c r="J68" s="235">
        <v>36</v>
      </c>
      <c r="K68" s="235">
        <v>15</v>
      </c>
      <c r="L68" s="235">
        <v>36</v>
      </c>
      <c r="M68" s="238">
        <v>0.38606481481481486</v>
      </c>
      <c r="N68" s="235">
        <v>0</v>
      </c>
      <c r="O68" s="239">
        <v>0.71319444444444446</v>
      </c>
      <c r="P68" s="239">
        <v>0.47361111111111115</v>
      </c>
      <c r="Q68" s="239">
        <v>0.59791666666666665</v>
      </c>
      <c r="R68" s="239">
        <v>0.42569444444444443</v>
      </c>
      <c r="S68" s="239">
        <v>0.49652777777777773</v>
      </c>
      <c r="T68" s="239">
        <v>0.40763888888888888</v>
      </c>
      <c r="U68" s="239">
        <v>0.73333333333333339</v>
      </c>
      <c r="V68" s="239">
        <v>0.67499999999999993</v>
      </c>
      <c r="W68" s="239">
        <v>0.52638888888888891</v>
      </c>
      <c r="X68" s="239">
        <v>0.46319444444444446</v>
      </c>
      <c r="Y68" s="239">
        <v>0.64652777777777781</v>
      </c>
      <c r="Z68" s="239">
        <v>0.37222222222222223</v>
      </c>
      <c r="AA68" s="239">
        <v>0.61736111111111114</v>
      </c>
      <c r="AB68" s="239"/>
      <c r="AC68" s="239">
        <v>0.5541666666666667</v>
      </c>
      <c r="AD68" s="239">
        <v>0.44375000000000003</v>
      </c>
      <c r="AE68" s="256">
        <v>0.73958333333333337</v>
      </c>
      <c r="AG68" s="226">
        <f>VLOOKUP(AH68,id!$A:$C,3,0)</f>
        <v>279</v>
      </c>
      <c r="AH68" s="226" t="str">
        <f t="shared" si="15"/>
        <v>KotowskiMarcin1976</v>
      </c>
      <c r="AI68" s="226" t="str">
        <f t="shared" si="18"/>
        <v>Kotowski</v>
      </c>
      <c r="AJ68" s="226" t="str">
        <f t="shared" si="19"/>
        <v>Marcin</v>
      </c>
      <c r="AK68" s="226">
        <f t="shared" si="16"/>
        <v>0</v>
      </c>
      <c r="AL68" s="226">
        <f t="shared" si="17"/>
        <v>1976</v>
      </c>
      <c r="AM68" s="226">
        <f t="shared" si="10"/>
        <v>24.249057055698049</v>
      </c>
      <c r="AO68" s="226">
        <f t="shared" si="11"/>
        <v>1.0573210217052404</v>
      </c>
      <c r="AP68" s="226">
        <f t="shared" si="12"/>
        <v>1</v>
      </c>
      <c r="AQ68" s="226">
        <f t="shared" si="13"/>
        <v>0.97297297297297303</v>
      </c>
      <c r="AR68" s="226">
        <f t="shared" si="14"/>
        <v>1</v>
      </c>
    </row>
    <row r="69" spans="1:44">
      <c r="A69" s="253">
        <v>75</v>
      </c>
      <c r="B69" s="230">
        <v>67</v>
      </c>
      <c r="C69" s="230"/>
      <c r="D69" s="232">
        <v>3021</v>
      </c>
      <c r="E69" s="231" t="s">
        <v>59</v>
      </c>
      <c r="F69" s="231" t="s">
        <v>3766</v>
      </c>
      <c r="G69" s="230">
        <v>1976</v>
      </c>
      <c r="H69" s="231" t="s">
        <v>3554</v>
      </c>
      <c r="I69" s="231" t="s">
        <v>3767</v>
      </c>
      <c r="J69" s="230">
        <v>36</v>
      </c>
      <c r="K69" s="230">
        <v>15</v>
      </c>
      <c r="L69" s="230">
        <v>36</v>
      </c>
      <c r="M69" s="233">
        <v>0.40679398148148144</v>
      </c>
      <c r="N69" s="230">
        <v>0</v>
      </c>
      <c r="O69" s="234">
        <v>0.36874999999999997</v>
      </c>
      <c r="P69" s="234">
        <v>0.61527777777777781</v>
      </c>
      <c r="Q69" s="234">
        <v>0.47361111111111115</v>
      </c>
      <c r="R69" s="234">
        <v>0.69027777777777777</v>
      </c>
      <c r="S69" s="234">
        <v>0.57708333333333328</v>
      </c>
      <c r="T69" s="234">
        <v>0.70763888888888893</v>
      </c>
      <c r="U69" s="234">
        <v>0.60486111111111118</v>
      </c>
      <c r="V69" s="234">
        <v>0.39027777777777778</v>
      </c>
      <c r="W69" s="234">
        <v>0.50555555555555554</v>
      </c>
      <c r="X69" s="234">
        <v>0.63124999999999998</v>
      </c>
      <c r="Y69" s="234">
        <v>0.4145833333333333</v>
      </c>
      <c r="Z69" s="234">
        <v>0.74444444444444446</v>
      </c>
      <c r="AA69" s="234">
        <v>0.45</v>
      </c>
      <c r="AB69" s="234"/>
      <c r="AC69" s="234">
        <v>0.53402777777777777</v>
      </c>
      <c r="AD69" s="234">
        <v>0.65763888888888888</v>
      </c>
      <c r="AE69" s="254">
        <v>0.76041666666666663</v>
      </c>
      <c r="AG69" s="226">
        <f>VLOOKUP(AH69,id!$A:$C,3,0)</f>
        <v>280</v>
      </c>
      <c r="AH69" s="226" t="str">
        <f t="shared" si="15"/>
        <v>KrzemińskiMichał1976</v>
      </c>
      <c r="AI69" s="226" t="str">
        <f t="shared" si="18"/>
        <v>Krzemiński</v>
      </c>
      <c r="AJ69" s="226" t="str">
        <f t="shared" si="19"/>
        <v>Michał</v>
      </c>
      <c r="AK69" s="226" t="str">
        <f t="shared" si="16"/>
        <v>Lufthansa Systems Poland</v>
      </c>
      <c r="AL69" s="226">
        <f t="shared" si="17"/>
        <v>1976</v>
      </c>
      <c r="AM69" s="226">
        <f t="shared" si="10"/>
        <v>23.013387974787729</v>
      </c>
      <c r="AO69" s="226">
        <f t="shared" si="11"/>
        <v>0.94904259253990408</v>
      </c>
      <c r="AP69" s="226">
        <f t="shared" si="12"/>
        <v>1</v>
      </c>
      <c r="AQ69" s="226">
        <f t="shared" si="13"/>
        <v>1</v>
      </c>
      <c r="AR69" s="226">
        <f t="shared" si="14"/>
        <v>1</v>
      </c>
    </row>
    <row r="70" spans="1:44">
      <c r="A70" s="255">
        <v>76</v>
      </c>
      <c r="B70" s="235">
        <v>68</v>
      </c>
      <c r="C70" s="235"/>
      <c r="D70" s="237">
        <v>3029</v>
      </c>
      <c r="E70" s="236" t="s">
        <v>398</v>
      </c>
      <c r="F70" s="236" t="s">
        <v>621</v>
      </c>
      <c r="G70" s="235">
        <v>1978</v>
      </c>
      <c r="H70" s="236" t="s">
        <v>3669</v>
      </c>
      <c r="I70" s="236"/>
      <c r="J70" s="235">
        <v>36</v>
      </c>
      <c r="K70" s="235">
        <v>15</v>
      </c>
      <c r="L70" s="235">
        <v>36</v>
      </c>
      <c r="M70" s="238">
        <v>0.40685185185185185</v>
      </c>
      <c r="N70" s="235">
        <v>0</v>
      </c>
      <c r="O70" s="239">
        <v>0.36736111111111108</v>
      </c>
      <c r="P70" s="239">
        <v>0.61527777777777781</v>
      </c>
      <c r="Q70" s="239">
        <v>0.47361111111111115</v>
      </c>
      <c r="R70" s="239">
        <v>0.69027777777777777</v>
      </c>
      <c r="S70" s="239">
        <v>0.57708333333333328</v>
      </c>
      <c r="T70" s="239">
        <v>0.70763888888888893</v>
      </c>
      <c r="U70" s="239">
        <v>0.60486111111111118</v>
      </c>
      <c r="V70" s="239">
        <v>0.39027777777777778</v>
      </c>
      <c r="W70" s="239">
        <v>0.50486111111111109</v>
      </c>
      <c r="X70" s="239">
        <v>0.63124999999999998</v>
      </c>
      <c r="Y70" s="239">
        <v>0.4145833333333333</v>
      </c>
      <c r="Z70" s="239">
        <v>0.74444444444444446</v>
      </c>
      <c r="AA70" s="239">
        <v>0.45</v>
      </c>
      <c r="AB70" s="239"/>
      <c r="AC70" s="239">
        <v>0.53333333333333333</v>
      </c>
      <c r="AD70" s="239">
        <v>0.65763888888888888</v>
      </c>
      <c r="AE70" s="256">
        <v>0.76041666666666663</v>
      </c>
      <c r="AG70" s="226">
        <f>VLOOKUP(AH70,id!$A:$C,3,0)</f>
        <v>281</v>
      </c>
      <c r="AH70" s="226" t="str">
        <f t="shared" si="15"/>
        <v>MiotkSzymon1978</v>
      </c>
      <c r="AI70" s="226" t="str">
        <f t="shared" si="18"/>
        <v>Miotk</v>
      </c>
      <c r="AJ70" s="226" t="str">
        <f t="shared" si="19"/>
        <v>Szymon</v>
      </c>
      <c r="AK70" s="226">
        <f t="shared" si="16"/>
        <v>0</v>
      </c>
      <c r="AL70" s="226">
        <f t="shared" si="17"/>
        <v>1978</v>
      </c>
      <c r="AM70" s="226">
        <f t="shared" si="10"/>
        <v>23.010114563890085</v>
      </c>
      <c r="AO70" s="226">
        <f t="shared" si="11"/>
        <v>0.99985776058261255</v>
      </c>
      <c r="AP70" s="226">
        <f t="shared" si="12"/>
        <v>1</v>
      </c>
      <c r="AQ70" s="226">
        <f t="shared" si="13"/>
        <v>1</v>
      </c>
      <c r="AR70" s="226">
        <f t="shared" si="14"/>
        <v>1</v>
      </c>
    </row>
    <row r="71" spans="1:44">
      <c r="A71" s="253">
        <v>77</v>
      </c>
      <c r="B71" s="230">
        <v>69</v>
      </c>
      <c r="C71" s="230"/>
      <c r="D71" s="232">
        <v>3105</v>
      </c>
      <c r="E71" s="231" t="s">
        <v>90</v>
      </c>
      <c r="F71" s="231" t="s">
        <v>1750</v>
      </c>
      <c r="G71" s="230">
        <v>1978</v>
      </c>
      <c r="H71" s="231" t="s">
        <v>3554</v>
      </c>
      <c r="I71" s="231" t="s">
        <v>1749</v>
      </c>
      <c r="J71" s="230">
        <v>36</v>
      </c>
      <c r="K71" s="230">
        <v>14</v>
      </c>
      <c r="L71" s="230">
        <v>36</v>
      </c>
      <c r="M71" s="233">
        <v>0.40893518518518518</v>
      </c>
      <c r="N71" s="230">
        <v>0</v>
      </c>
      <c r="O71" s="234">
        <v>0.75486111111111109</v>
      </c>
      <c r="P71" s="234">
        <v>0.51111111111111118</v>
      </c>
      <c r="Q71" s="234">
        <v>0.66249999999999998</v>
      </c>
      <c r="R71" s="234">
        <v>0.45416666666666666</v>
      </c>
      <c r="S71" s="234">
        <v>0.53680555555555554</v>
      </c>
      <c r="T71" s="234">
        <v>0.42222222222222222</v>
      </c>
      <c r="U71" s="234"/>
      <c r="V71" s="234"/>
      <c r="W71" s="234">
        <v>0.62986111111111109</v>
      </c>
      <c r="X71" s="234">
        <v>0.5</v>
      </c>
      <c r="Y71" s="234">
        <v>0.72291666666666676</v>
      </c>
      <c r="Z71" s="234">
        <v>0.37361111111111112</v>
      </c>
      <c r="AA71" s="234">
        <v>0.68611111111111101</v>
      </c>
      <c r="AB71" s="234">
        <v>0.39861111111111108</v>
      </c>
      <c r="AC71" s="234">
        <v>0.58819444444444446</v>
      </c>
      <c r="AD71" s="234">
        <v>0.47152777777777777</v>
      </c>
      <c r="AE71" s="254">
        <v>0.76250000000000007</v>
      </c>
      <c r="AG71" s="226">
        <f>VLOOKUP(AH71,id!$A:$C,3,0)</f>
        <v>282</v>
      </c>
      <c r="AH71" s="226" t="str">
        <f t="shared" si="15"/>
        <v>SieńkoJarosław1978</v>
      </c>
      <c r="AI71" s="226" t="str">
        <f t="shared" si="18"/>
        <v>Sieńko</v>
      </c>
      <c r="AJ71" s="226" t="str">
        <f t="shared" si="19"/>
        <v>Jarosław</v>
      </c>
      <c r="AK71" s="226" t="str">
        <f t="shared" si="16"/>
        <v>Vector</v>
      </c>
      <c r="AL71" s="226">
        <f t="shared" si="17"/>
        <v>1978</v>
      </c>
      <c r="AM71" s="226">
        <f t="shared" si="10"/>
        <v>22.694788317982532</v>
      </c>
      <c r="AO71" s="226">
        <f t="shared" si="11"/>
        <v>0.99490546813087288</v>
      </c>
      <c r="AP71" s="226">
        <f t="shared" si="12"/>
        <v>0.93333333333333335</v>
      </c>
      <c r="AQ71" s="226">
        <f t="shared" si="13"/>
        <v>1</v>
      </c>
      <c r="AR71" s="226">
        <f t="shared" si="14"/>
        <v>0.98629618965902943</v>
      </c>
    </row>
    <row r="72" spans="1:44">
      <c r="A72" s="255">
        <v>78</v>
      </c>
      <c r="B72" s="235">
        <v>70</v>
      </c>
      <c r="C72" s="235"/>
      <c r="D72" s="237">
        <v>3102</v>
      </c>
      <c r="E72" s="236" t="s">
        <v>48</v>
      </c>
      <c r="F72" s="236" t="s">
        <v>1165</v>
      </c>
      <c r="G72" s="235">
        <v>1991</v>
      </c>
      <c r="H72" s="236" t="s">
        <v>3668</v>
      </c>
      <c r="I72" s="236" t="s">
        <v>1749</v>
      </c>
      <c r="J72" s="235">
        <v>36</v>
      </c>
      <c r="K72" s="235">
        <v>14</v>
      </c>
      <c r="L72" s="235">
        <v>36</v>
      </c>
      <c r="M72" s="238">
        <v>0.40903935185185186</v>
      </c>
      <c r="N72" s="235">
        <v>0</v>
      </c>
      <c r="O72" s="239">
        <v>0.75486111111111109</v>
      </c>
      <c r="P72" s="239">
        <v>0.51111111111111118</v>
      </c>
      <c r="Q72" s="239">
        <v>0.66249999999999998</v>
      </c>
      <c r="R72" s="239">
        <v>0.45347222222222222</v>
      </c>
      <c r="S72" s="239">
        <v>0.53611111111111109</v>
      </c>
      <c r="T72" s="239">
        <v>0.42222222222222222</v>
      </c>
      <c r="U72" s="239"/>
      <c r="V72" s="239"/>
      <c r="W72" s="239">
        <v>0.62986111111111109</v>
      </c>
      <c r="X72" s="239">
        <v>0.5</v>
      </c>
      <c r="Y72" s="239">
        <v>0.72222222222222221</v>
      </c>
      <c r="Z72" s="239">
        <v>0.37361111111111112</v>
      </c>
      <c r="AA72" s="239">
        <v>0.68611111111111101</v>
      </c>
      <c r="AB72" s="239">
        <v>0.39861111111111108</v>
      </c>
      <c r="AC72" s="239">
        <v>0.58819444444444446</v>
      </c>
      <c r="AD72" s="239">
        <v>0.47083333333333338</v>
      </c>
      <c r="AE72" s="256">
        <v>0.7631944444444444</v>
      </c>
      <c r="AG72" s="226">
        <f>VLOOKUP(AH72,id!$A:$C,3,0)</f>
        <v>283</v>
      </c>
      <c r="AH72" s="226" t="str">
        <f t="shared" si="15"/>
        <v>KowalewskiTomasz1991</v>
      </c>
      <c r="AI72" s="226" t="str">
        <f t="shared" si="18"/>
        <v>Kowalewski</v>
      </c>
      <c r="AJ72" s="226" t="str">
        <f t="shared" si="19"/>
        <v>Tomasz</v>
      </c>
      <c r="AK72" s="226" t="str">
        <f t="shared" si="16"/>
        <v>Vector</v>
      </c>
      <c r="AL72" s="226">
        <f t="shared" si="17"/>
        <v>1991</v>
      </c>
      <c r="AM72" s="226">
        <f t="shared" si="10"/>
        <v>22.689008824055879</v>
      </c>
      <c r="AO72" s="226">
        <f t="shared" si="11"/>
        <v>0.99974533827565715</v>
      </c>
      <c r="AP72" s="226">
        <f t="shared" si="12"/>
        <v>1</v>
      </c>
      <c r="AQ72" s="226">
        <f t="shared" si="13"/>
        <v>1</v>
      </c>
      <c r="AR72" s="226">
        <f t="shared" si="14"/>
        <v>1</v>
      </c>
    </row>
    <row r="73" spans="1:44">
      <c r="A73" s="253">
        <v>79</v>
      </c>
      <c r="B73" s="230">
        <v>71</v>
      </c>
      <c r="C73" s="230"/>
      <c r="D73" s="232">
        <v>3104</v>
      </c>
      <c r="E73" s="231" t="s">
        <v>46</v>
      </c>
      <c r="F73" s="231" t="s">
        <v>1748</v>
      </c>
      <c r="G73" s="230">
        <v>1981</v>
      </c>
      <c r="H73" s="231" t="s">
        <v>3554</v>
      </c>
      <c r="I73" s="231" t="s">
        <v>1749</v>
      </c>
      <c r="J73" s="230">
        <v>36</v>
      </c>
      <c r="K73" s="230">
        <v>14</v>
      </c>
      <c r="L73" s="230">
        <v>36</v>
      </c>
      <c r="M73" s="233">
        <v>0.40907407407407409</v>
      </c>
      <c r="N73" s="230">
        <v>0</v>
      </c>
      <c r="O73" s="234">
        <v>0.75486111111111109</v>
      </c>
      <c r="P73" s="234">
        <v>0.51250000000000007</v>
      </c>
      <c r="Q73" s="234">
        <v>0.66736111111111107</v>
      </c>
      <c r="R73" s="234">
        <v>0.45416666666666666</v>
      </c>
      <c r="S73" s="234">
        <v>0.53611111111111109</v>
      </c>
      <c r="T73" s="234">
        <v>0.42291666666666666</v>
      </c>
      <c r="U73" s="234"/>
      <c r="V73" s="234"/>
      <c r="W73" s="234">
        <v>0.62916666666666665</v>
      </c>
      <c r="X73" s="234">
        <v>0.5</v>
      </c>
      <c r="Y73" s="234">
        <v>0.72222222222222221</v>
      </c>
      <c r="Z73" s="234">
        <v>0.37291666666666662</v>
      </c>
      <c r="AA73" s="234">
        <v>0.69027777777777777</v>
      </c>
      <c r="AB73" s="234">
        <v>0.39861111111111108</v>
      </c>
      <c r="AC73" s="234">
        <v>0.58819444444444446</v>
      </c>
      <c r="AD73" s="234">
        <v>0.47152777777777777</v>
      </c>
      <c r="AE73" s="254">
        <v>0.7631944444444444</v>
      </c>
      <c r="AG73" s="226">
        <f>VLOOKUP(AH73,id!$A:$C,3,0)</f>
        <v>284</v>
      </c>
      <c r="AH73" s="226" t="str">
        <f t="shared" si="15"/>
        <v>BukowskiBartosz1981</v>
      </c>
      <c r="AI73" s="226" t="str">
        <f t="shared" si="18"/>
        <v>Bukowski</v>
      </c>
      <c r="AJ73" s="226" t="str">
        <f t="shared" si="19"/>
        <v>Bartosz</v>
      </c>
      <c r="AK73" s="226" t="str">
        <f t="shared" si="16"/>
        <v>Vector</v>
      </c>
      <c r="AL73" s="226">
        <f t="shared" si="17"/>
        <v>1981</v>
      </c>
      <c r="AM73" s="226">
        <f t="shared" si="10"/>
        <v>22.687082980165197</v>
      </c>
      <c r="AO73" s="226">
        <f t="shared" si="11"/>
        <v>0.99991511996378446</v>
      </c>
      <c r="AP73" s="226">
        <f t="shared" si="12"/>
        <v>1</v>
      </c>
      <c r="AQ73" s="226">
        <f t="shared" si="13"/>
        <v>1</v>
      </c>
      <c r="AR73" s="226">
        <f t="shared" si="14"/>
        <v>1</v>
      </c>
    </row>
    <row r="74" spans="1:44">
      <c r="A74" s="255">
        <v>80</v>
      </c>
      <c r="B74" s="235">
        <v>72</v>
      </c>
      <c r="C74" s="235"/>
      <c r="D74" s="237">
        <v>3103</v>
      </c>
      <c r="E74" s="236" t="s">
        <v>234</v>
      </c>
      <c r="F74" s="236" t="s">
        <v>1751</v>
      </c>
      <c r="G74" s="235">
        <v>1979</v>
      </c>
      <c r="H74" s="236" t="s">
        <v>3673</v>
      </c>
      <c r="I74" s="236" t="s">
        <v>1749</v>
      </c>
      <c r="J74" s="235">
        <v>36</v>
      </c>
      <c r="K74" s="235">
        <v>14</v>
      </c>
      <c r="L74" s="235">
        <v>36</v>
      </c>
      <c r="M74" s="238">
        <v>0.40909722222222222</v>
      </c>
      <c r="N74" s="235">
        <v>0</v>
      </c>
      <c r="O74" s="239">
        <v>0.75416666666666676</v>
      </c>
      <c r="P74" s="239">
        <v>0.51111111111111118</v>
      </c>
      <c r="Q74" s="239">
        <v>0.66736111111111107</v>
      </c>
      <c r="R74" s="239">
        <v>0.45347222222222222</v>
      </c>
      <c r="S74" s="239">
        <v>0.53611111111111109</v>
      </c>
      <c r="T74" s="239">
        <v>0.42222222222222222</v>
      </c>
      <c r="U74" s="239"/>
      <c r="V74" s="239"/>
      <c r="W74" s="239">
        <v>0.62916666666666665</v>
      </c>
      <c r="X74" s="239">
        <v>0.5</v>
      </c>
      <c r="Y74" s="239">
        <v>0.72222222222222221</v>
      </c>
      <c r="Z74" s="239">
        <v>0.37291666666666662</v>
      </c>
      <c r="AA74" s="239">
        <v>0.69027777777777777</v>
      </c>
      <c r="AB74" s="239">
        <v>0.39861111111111108</v>
      </c>
      <c r="AC74" s="239">
        <v>0.58750000000000002</v>
      </c>
      <c r="AD74" s="239">
        <v>0.47152777777777777</v>
      </c>
      <c r="AE74" s="256">
        <v>0.7631944444444444</v>
      </c>
      <c r="AG74" s="226">
        <f>VLOOKUP(AH74,id!$A:$C,3,0)</f>
        <v>285</v>
      </c>
      <c r="AH74" s="226" t="str">
        <f t="shared" si="15"/>
        <v>RynkiewiczRoman1979</v>
      </c>
      <c r="AI74" s="226" t="str">
        <f t="shared" si="18"/>
        <v>Rynkiewicz</v>
      </c>
      <c r="AJ74" s="226" t="str">
        <f t="shared" si="19"/>
        <v>Roman</v>
      </c>
      <c r="AK74" s="226" t="str">
        <f t="shared" si="16"/>
        <v>Vector</v>
      </c>
      <c r="AL74" s="226">
        <f t="shared" si="17"/>
        <v>1979</v>
      </c>
      <c r="AM74" s="226">
        <f t="shared" si="10"/>
        <v>22.685799265856357</v>
      </c>
      <c r="AO74" s="226">
        <f t="shared" si="11"/>
        <v>0.99994341651106211</v>
      </c>
      <c r="AP74" s="226">
        <f t="shared" si="12"/>
        <v>1</v>
      </c>
      <c r="AQ74" s="226">
        <f t="shared" si="13"/>
        <v>1</v>
      </c>
      <c r="AR74" s="226">
        <f t="shared" si="14"/>
        <v>1</v>
      </c>
    </row>
    <row r="75" spans="1:44">
      <c r="A75" s="253">
        <v>81</v>
      </c>
      <c r="B75" s="230">
        <v>73</v>
      </c>
      <c r="C75" s="230"/>
      <c r="D75" s="232">
        <v>3140</v>
      </c>
      <c r="E75" s="231" t="s">
        <v>17</v>
      </c>
      <c r="F75" s="231" t="s">
        <v>1129</v>
      </c>
      <c r="G75" s="230">
        <v>1984</v>
      </c>
      <c r="H75" s="231" t="s">
        <v>3668</v>
      </c>
      <c r="I75" s="231"/>
      <c r="J75" s="230">
        <v>36</v>
      </c>
      <c r="K75" s="230">
        <v>14</v>
      </c>
      <c r="L75" s="230">
        <v>36</v>
      </c>
      <c r="M75" s="233">
        <v>0.41447916666666668</v>
      </c>
      <c r="N75" s="230">
        <v>0</v>
      </c>
      <c r="O75" s="234"/>
      <c r="P75" s="234">
        <v>0.37152777777777773</v>
      </c>
      <c r="Q75" s="234">
        <v>0.57361111111111118</v>
      </c>
      <c r="R75" s="234">
        <v>0.39861111111111108</v>
      </c>
      <c r="S75" s="234">
        <v>0.45902777777777781</v>
      </c>
      <c r="T75" s="234">
        <v>0.73888888888888893</v>
      </c>
      <c r="U75" s="234">
        <v>0.36180555555555555</v>
      </c>
      <c r="V75" s="234">
        <v>0.6743055555555556</v>
      </c>
      <c r="W75" s="234">
        <v>0.54097222222222219</v>
      </c>
      <c r="X75" s="234">
        <v>0.38194444444444442</v>
      </c>
      <c r="Y75" s="234">
        <v>0.64444444444444449</v>
      </c>
      <c r="Z75" s="234"/>
      <c r="AA75" s="234">
        <v>0.59791666666666665</v>
      </c>
      <c r="AB75" s="234">
        <v>0.71666666666666667</v>
      </c>
      <c r="AC75" s="234">
        <v>0.49652777777777773</v>
      </c>
      <c r="AD75" s="234">
        <v>0.41805555555555557</v>
      </c>
      <c r="AE75" s="254">
        <v>0.7680555555555556</v>
      </c>
      <c r="AG75" s="226">
        <f>VLOOKUP(AH75,id!$A:$C,3,0)</f>
        <v>286</v>
      </c>
      <c r="AH75" s="226" t="str">
        <f t="shared" si="15"/>
        <v>KrauzeMarcin1984</v>
      </c>
      <c r="AI75" s="226" t="str">
        <f t="shared" si="18"/>
        <v>Krauze</v>
      </c>
      <c r="AJ75" s="226" t="str">
        <f t="shared" si="19"/>
        <v>Marcin</v>
      </c>
      <c r="AK75" s="226">
        <f t="shared" si="16"/>
        <v>0</v>
      </c>
      <c r="AL75" s="226">
        <f t="shared" si="17"/>
        <v>1984</v>
      </c>
      <c r="AM75" s="226">
        <f t="shared" si="10"/>
        <v>22.391227858785253</v>
      </c>
      <c r="AO75" s="226">
        <f t="shared" si="11"/>
        <v>0.98701516293876179</v>
      </c>
      <c r="AP75" s="226">
        <f t="shared" si="12"/>
        <v>1</v>
      </c>
      <c r="AQ75" s="226">
        <f t="shared" si="13"/>
        <v>1</v>
      </c>
      <c r="AR75" s="226">
        <f t="shared" si="14"/>
        <v>1</v>
      </c>
    </row>
    <row r="76" spans="1:44">
      <c r="A76" s="255">
        <v>82</v>
      </c>
      <c r="B76" s="235">
        <v>74</v>
      </c>
      <c r="C76" s="235"/>
      <c r="D76" s="237">
        <v>3154</v>
      </c>
      <c r="E76" s="236" t="s">
        <v>734</v>
      </c>
      <c r="F76" s="236" t="s">
        <v>3768</v>
      </c>
      <c r="G76" s="235">
        <v>1986</v>
      </c>
      <c r="H76" s="236" t="s">
        <v>3669</v>
      </c>
      <c r="I76" s="236"/>
      <c r="J76" s="235">
        <v>36</v>
      </c>
      <c r="K76" s="235">
        <v>14</v>
      </c>
      <c r="L76" s="235">
        <v>36</v>
      </c>
      <c r="M76" s="238">
        <v>0.4145138888888889</v>
      </c>
      <c r="N76" s="235">
        <v>0</v>
      </c>
      <c r="O76" s="239"/>
      <c r="P76" s="239">
        <v>0.37083333333333335</v>
      </c>
      <c r="Q76" s="239">
        <v>0.57361111111111118</v>
      </c>
      <c r="R76" s="239">
        <v>0.39861111111111108</v>
      </c>
      <c r="S76" s="239">
        <v>0.45902777777777781</v>
      </c>
      <c r="T76" s="239">
        <v>0.73958333333333337</v>
      </c>
      <c r="U76" s="239">
        <v>0.36249999999999999</v>
      </c>
      <c r="V76" s="239">
        <v>0.6743055555555556</v>
      </c>
      <c r="W76" s="239">
        <v>0.54097222222222219</v>
      </c>
      <c r="X76" s="239">
        <v>0.38125000000000003</v>
      </c>
      <c r="Y76" s="239">
        <v>0.63541666666666663</v>
      </c>
      <c r="Z76" s="239"/>
      <c r="AA76" s="239">
        <v>0.59791666666666665</v>
      </c>
      <c r="AB76" s="239">
        <v>0.71666666666666667</v>
      </c>
      <c r="AC76" s="239">
        <v>0.49652777777777773</v>
      </c>
      <c r="AD76" s="239">
        <v>0.4152777777777778</v>
      </c>
      <c r="AE76" s="256">
        <v>0.7680555555555556</v>
      </c>
      <c r="AG76" s="226">
        <f>VLOOKUP(AH76,id!$A:$C,3,0)</f>
        <v>287</v>
      </c>
      <c r="AH76" s="226" t="str">
        <f t="shared" si="15"/>
        <v>SzymczakowskiTomek1986</v>
      </c>
      <c r="AI76" s="226" t="str">
        <f t="shared" si="18"/>
        <v>Szymczakowski</v>
      </c>
      <c r="AJ76" s="226" t="str">
        <f t="shared" si="19"/>
        <v>Tomek</v>
      </c>
      <c r="AK76" s="226">
        <f t="shared" si="16"/>
        <v>0</v>
      </c>
      <c r="AL76" s="226">
        <f t="shared" si="17"/>
        <v>1986</v>
      </c>
      <c r="AM76" s="226">
        <f t="shared" si="10"/>
        <v>22.389352232394</v>
      </c>
      <c r="AO76" s="226">
        <f t="shared" si="11"/>
        <v>0.99991623387502093</v>
      </c>
      <c r="AP76" s="226">
        <f t="shared" si="12"/>
        <v>1</v>
      </c>
      <c r="AQ76" s="226">
        <f t="shared" si="13"/>
        <v>1</v>
      </c>
      <c r="AR76" s="226">
        <f t="shared" si="14"/>
        <v>1</v>
      </c>
    </row>
    <row r="77" spans="1:44">
      <c r="A77" s="253">
        <v>83</v>
      </c>
      <c r="B77" s="230">
        <v>75</v>
      </c>
      <c r="C77" s="230"/>
      <c r="D77" s="232">
        <v>3048</v>
      </c>
      <c r="E77" s="231" t="s">
        <v>83</v>
      </c>
      <c r="F77" s="231" t="s">
        <v>1448</v>
      </c>
      <c r="G77" s="230">
        <v>1977</v>
      </c>
      <c r="H77" s="231" t="s">
        <v>3554</v>
      </c>
      <c r="I77" s="231"/>
      <c r="J77" s="230">
        <v>35</v>
      </c>
      <c r="K77" s="230">
        <v>14</v>
      </c>
      <c r="L77" s="230">
        <v>35</v>
      </c>
      <c r="M77" s="233">
        <v>0.37443287037037037</v>
      </c>
      <c r="N77" s="230">
        <v>0</v>
      </c>
      <c r="O77" s="234">
        <v>0.71944444444444444</v>
      </c>
      <c r="P77" s="234">
        <v>0.56180555555555556</v>
      </c>
      <c r="Q77" s="234">
        <v>0.67291666666666661</v>
      </c>
      <c r="R77" s="234">
        <v>0.50416666666666665</v>
      </c>
      <c r="S77" s="234">
        <v>0.57847222222222217</v>
      </c>
      <c r="T77" s="234">
        <v>0.45069444444444445</v>
      </c>
      <c r="U77" s="234"/>
      <c r="V77" s="234">
        <v>0.39027777777777778</v>
      </c>
      <c r="W77" s="234">
        <v>0.6430555555555556</v>
      </c>
      <c r="X77" s="234">
        <v>0.55069444444444449</v>
      </c>
      <c r="Y77" s="234"/>
      <c r="Z77" s="234">
        <v>0.47847222222222219</v>
      </c>
      <c r="AA77" s="234">
        <v>0.69791666666666663</v>
      </c>
      <c r="AB77" s="234">
        <v>0.42638888888888887</v>
      </c>
      <c r="AC77" s="234">
        <v>0.60902777777777783</v>
      </c>
      <c r="AD77" s="234">
        <v>0.52569444444444446</v>
      </c>
      <c r="AE77" s="254">
        <v>0.7284722222222223</v>
      </c>
      <c r="AG77" s="226">
        <f>VLOOKUP(AH77,id!$A:$C,3,0)</f>
        <v>288</v>
      </c>
      <c r="AH77" s="226" t="str">
        <f t="shared" si="15"/>
        <v>DadasiewiczAdam1977</v>
      </c>
      <c r="AI77" s="226" t="str">
        <f t="shared" si="18"/>
        <v>Dadasiewicz</v>
      </c>
      <c r="AJ77" s="226" t="str">
        <f t="shared" si="19"/>
        <v>Adam</v>
      </c>
      <c r="AK77" s="226">
        <f t="shared" si="16"/>
        <v>0</v>
      </c>
      <c r="AL77" s="226">
        <f t="shared" si="17"/>
        <v>1977</v>
      </c>
      <c r="AM77" s="226">
        <f t="shared" si="10"/>
        <v>21.767425781494165</v>
      </c>
      <c r="AO77" s="226">
        <f t="shared" si="11"/>
        <v>1.1070446044944515</v>
      </c>
      <c r="AP77" s="226">
        <f t="shared" si="12"/>
        <v>1</v>
      </c>
      <c r="AQ77" s="226">
        <f t="shared" si="13"/>
        <v>0.97222222222222221</v>
      </c>
      <c r="AR77" s="226">
        <f t="shared" si="14"/>
        <v>1</v>
      </c>
    </row>
    <row r="78" spans="1:44">
      <c r="A78" s="255">
        <v>84</v>
      </c>
      <c r="B78" s="235">
        <v>76</v>
      </c>
      <c r="C78" s="235"/>
      <c r="D78" s="237">
        <v>3096</v>
      </c>
      <c r="E78" s="236" t="s">
        <v>24</v>
      </c>
      <c r="F78" s="236" t="s">
        <v>3769</v>
      </c>
      <c r="G78" s="235">
        <v>1977</v>
      </c>
      <c r="H78" s="236" t="s">
        <v>3554</v>
      </c>
      <c r="I78" s="236"/>
      <c r="J78" s="235">
        <v>35</v>
      </c>
      <c r="K78" s="235">
        <v>14</v>
      </c>
      <c r="L78" s="235">
        <v>35</v>
      </c>
      <c r="M78" s="238">
        <v>0.3772800925925926</v>
      </c>
      <c r="N78" s="235">
        <v>0</v>
      </c>
      <c r="O78" s="239">
        <v>0.37708333333333338</v>
      </c>
      <c r="P78" s="239">
        <v>0.52986111111111112</v>
      </c>
      <c r="Q78" s="239">
        <v>0.42430555555555555</v>
      </c>
      <c r="R78" s="239">
        <v>0.62569444444444444</v>
      </c>
      <c r="S78" s="239">
        <v>0.56041666666666667</v>
      </c>
      <c r="T78" s="239">
        <v>0.6645833333333333</v>
      </c>
      <c r="U78" s="239">
        <v>0.51527777777777783</v>
      </c>
      <c r="V78" s="239"/>
      <c r="W78" s="239">
        <v>0.49652777777777773</v>
      </c>
      <c r="X78" s="239">
        <v>0.54236111111111118</v>
      </c>
      <c r="Y78" s="239"/>
      <c r="Z78" s="239">
        <v>0.71736111111111101</v>
      </c>
      <c r="AA78" s="239">
        <v>0.40138888888888885</v>
      </c>
      <c r="AB78" s="239">
        <v>0.69513888888888886</v>
      </c>
      <c r="AC78" s="239">
        <v>0.46458333333333335</v>
      </c>
      <c r="AD78" s="239">
        <v>0.60138888888888886</v>
      </c>
      <c r="AE78" s="256">
        <v>0.73125000000000007</v>
      </c>
      <c r="AG78" s="226">
        <f>VLOOKUP(AH78,id!$A:$C,3,0)</f>
        <v>289</v>
      </c>
      <c r="AH78" s="226" t="str">
        <f t="shared" si="15"/>
        <v>TafelskiPrzemysław1977</v>
      </c>
      <c r="AI78" s="226" t="str">
        <f t="shared" si="18"/>
        <v>Tafelski</v>
      </c>
      <c r="AJ78" s="226" t="str">
        <f t="shared" si="19"/>
        <v>Przemysław</v>
      </c>
      <c r="AK78" s="226">
        <f t="shared" si="16"/>
        <v>0</v>
      </c>
      <c r="AL78" s="226">
        <f t="shared" si="17"/>
        <v>1977</v>
      </c>
      <c r="AM78" s="226">
        <f t="shared" si="10"/>
        <v>21.603153402371927</v>
      </c>
      <c r="AO78" s="226">
        <f t="shared" si="11"/>
        <v>0.99245329324784493</v>
      </c>
      <c r="AP78" s="226">
        <f t="shared" si="12"/>
        <v>1</v>
      </c>
      <c r="AQ78" s="226">
        <f t="shared" si="13"/>
        <v>1</v>
      </c>
      <c r="AR78" s="226">
        <f t="shared" si="14"/>
        <v>1</v>
      </c>
    </row>
    <row r="79" spans="1:44">
      <c r="A79" s="253">
        <v>85</v>
      </c>
      <c r="B79" s="230">
        <v>77</v>
      </c>
      <c r="C79" s="230"/>
      <c r="D79" s="232">
        <v>3037</v>
      </c>
      <c r="E79" s="231" t="s">
        <v>544</v>
      </c>
      <c r="F79" s="231" t="s">
        <v>557</v>
      </c>
      <c r="G79" s="230">
        <v>1992</v>
      </c>
      <c r="H79" s="231" t="s">
        <v>3554</v>
      </c>
      <c r="I79" s="231" t="s">
        <v>3770</v>
      </c>
      <c r="J79" s="230">
        <v>35</v>
      </c>
      <c r="K79" s="230">
        <v>14</v>
      </c>
      <c r="L79" s="230">
        <v>35</v>
      </c>
      <c r="M79" s="233">
        <v>0.38353009259259258</v>
      </c>
      <c r="N79" s="230">
        <v>0</v>
      </c>
      <c r="O79" s="234">
        <v>0.71180555555555547</v>
      </c>
      <c r="P79" s="234">
        <v>0.50694444444444442</v>
      </c>
      <c r="Q79" s="234">
        <v>0.66111111111111109</v>
      </c>
      <c r="R79" s="234">
        <v>0.44444444444444442</v>
      </c>
      <c r="S79" s="234">
        <v>0.54791666666666672</v>
      </c>
      <c r="T79" s="234">
        <v>0.42569444444444443</v>
      </c>
      <c r="U79" s="234">
        <v>0.73055555555555562</v>
      </c>
      <c r="V79" s="234"/>
      <c r="W79" s="234">
        <v>0.62916666666666665</v>
      </c>
      <c r="X79" s="234">
        <v>0.49513888888888885</v>
      </c>
      <c r="Y79" s="234"/>
      <c r="Z79" s="234">
        <v>0.37291666666666662</v>
      </c>
      <c r="AA79" s="234">
        <v>0.68541666666666667</v>
      </c>
      <c r="AB79" s="234">
        <v>0.39999999999999997</v>
      </c>
      <c r="AC79" s="234">
        <v>0.58819444444444446</v>
      </c>
      <c r="AD79" s="234">
        <v>0.46736111111111112</v>
      </c>
      <c r="AE79" s="254">
        <v>0.73749999999999993</v>
      </c>
      <c r="AG79" s="226">
        <f>VLOOKUP(AH79,id!$A:$C,3,0)</f>
        <v>290</v>
      </c>
      <c r="AH79" s="226" t="str">
        <f t="shared" si="15"/>
        <v>GrodeckiFilip1992</v>
      </c>
      <c r="AI79" s="226" t="str">
        <f t="shared" si="18"/>
        <v>Grodecki</v>
      </c>
      <c r="AJ79" s="226" t="str">
        <f t="shared" si="19"/>
        <v>Filip</v>
      </c>
      <c r="AK79" s="226" t="str">
        <f t="shared" si="16"/>
        <v>Gryź Poduchę</v>
      </c>
      <c r="AL79" s="226">
        <f t="shared" si="17"/>
        <v>1992</v>
      </c>
      <c r="AM79" s="226">
        <f t="shared" si="10"/>
        <v>21.251108774394716</v>
      </c>
      <c r="AO79" s="226">
        <f t="shared" si="11"/>
        <v>0.98370401665811635</v>
      </c>
      <c r="AP79" s="226">
        <f t="shared" si="12"/>
        <v>1</v>
      </c>
      <c r="AQ79" s="226">
        <f t="shared" si="13"/>
        <v>1</v>
      </c>
      <c r="AR79" s="226">
        <f t="shared" si="14"/>
        <v>1</v>
      </c>
    </row>
    <row r="80" spans="1:44">
      <c r="A80" s="255">
        <v>86</v>
      </c>
      <c r="B80" s="235">
        <v>78</v>
      </c>
      <c r="C80" s="235"/>
      <c r="D80" s="237">
        <v>3024</v>
      </c>
      <c r="E80" s="236" t="s">
        <v>91</v>
      </c>
      <c r="F80" s="236" t="s">
        <v>3771</v>
      </c>
      <c r="G80" s="235">
        <v>1992</v>
      </c>
      <c r="H80" s="236" t="s">
        <v>3554</v>
      </c>
      <c r="I80" s="236" t="s">
        <v>3770</v>
      </c>
      <c r="J80" s="235">
        <v>35</v>
      </c>
      <c r="K80" s="235">
        <v>14</v>
      </c>
      <c r="L80" s="235">
        <v>35</v>
      </c>
      <c r="M80" s="238">
        <v>0.38541666666666669</v>
      </c>
      <c r="N80" s="235">
        <v>0</v>
      </c>
      <c r="O80" s="239">
        <v>0.71180555555555547</v>
      </c>
      <c r="P80" s="239">
        <v>0.50763888888888886</v>
      </c>
      <c r="Q80" s="239">
        <v>0.66111111111111109</v>
      </c>
      <c r="R80" s="239">
        <v>0.44444444444444442</v>
      </c>
      <c r="S80" s="239">
        <v>0.54861111111111105</v>
      </c>
      <c r="T80" s="239">
        <v>0.42638888888888887</v>
      </c>
      <c r="U80" s="239">
        <v>0.73055555555555562</v>
      </c>
      <c r="V80" s="239"/>
      <c r="W80" s="239">
        <v>0.62986111111111109</v>
      </c>
      <c r="X80" s="239">
        <v>0.49513888888888885</v>
      </c>
      <c r="Y80" s="239"/>
      <c r="Z80" s="239">
        <v>0.37291666666666662</v>
      </c>
      <c r="AA80" s="239">
        <v>0.68611111111111101</v>
      </c>
      <c r="AB80" s="239">
        <v>0.40138888888888885</v>
      </c>
      <c r="AC80" s="239">
        <v>0.58888888888888891</v>
      </c>
      <c r="AD80" s="239">
        <v>0.4680555555555555</v>
      </c>
      <c r="AE80" s="256">
        <v>0.73958333333333337</v>
      </c>
      <c r="AG80" s="226">
        <f>VLOOKUP(AH80,id!$A:$C,3,0)</f>
        <v>291</v>
      </c>
      <c r="AH80" s="226" t="str">
        <f t="shared" si="15"/>
        <v>KaczmarskiMateusz1992</v>
      </c>
      <c r="AI80" s="226" t="str">
        <f t="shared" si="18"/>
        <v>Kaczmarski</v>
      </c>
      <c r="AJ80" s="226" t="str">
        <f t="shared" si="19"/>
        <v>Mateusz</v>
      </c>
      <c r="AK80" s="226" t="str">
        <f t="shared" si="16"/>
        <v>Gryź Poduchę</v>
      </c>
      <c r="AL80" s="226">
        <f t="shared" si="17"/>
        <v>1992</v>
      </c>
      <c r="AM80" s="226">
        <f t="shared" si="10"/>
        <v>21.147086830544072</v>
      </c>
      <c r="AO80" s="226">
        <f t="shared" si="11"/>
        <v>0.99510510510510497</v>
      </c>
      <c r="AP80" s="226">
        <f t="shared" si="12"/>
        <v>1</v>
      </c>
      <c r="AQ80" s="226">
        <f t="shared" si="13"/>
        <v>1</v>
      </c>
      <c r="AR80" s="226">
        <f t="shared" si="14"/>
        <v>1</v>
      </c>
    </row>
    <row r="81" spans="1:44">
      <c r="A81" s="253">
        <v>87</v>
      </c>
      <c r="B81" s="230">
        <v>79</v>
      </c>
      <c r="C81" s="230"/>
      <c r="D81" s="232">
        <v>3026</v>
      </c>
      <c r="E81" s="231" t="s">
        <v>141</v>
      </c>
      <c r="F81" s="231" t="s">
        <v>1032</v>
      </c>
      <c r="G81" s="230">
        <v>1992</v>
      </c>
      <c r="H81" s="231" t="s">
        <v>3682</v>
      </c>
      <c r="I81" s="231" t="s">
        <v>3770</v>
      </c>
      <c r="J81" s="230">
        <v>35</v>
      </c>
      <c r="K81" s="230">
        <v>14</v>
      </c>
      <c r="L81" s="230">
        <v>35</v>
      </c>
      <c r="M81" s="233">
        <v>0.3863078703703704</v>
      </c>
      <c r="N81" s="230">
        <v>0</v>
      </c>
      <c r="O81" s="234">
        <v>0.71180555555555547</v>
      </c>
      <c r="P81" s="234">
        <v>0.50763888888888886</v>
      </c>
      <c r="Q81" s="234">
        <v>0.66041666666666665</v>
      </c>
      <c r="R81" s="234">
        <v>0.44444444444444442</v>
      </c>
      <c r="S81" s="234">
        <v>0.54722222222222217</v>
      </c>
      <c r="T81" s="234">
        <v>0.42638888888888887</v>
      </c>
      <c r="U81" s="234">
        <v>0.73125000000000007</v>
      </c>
      <c r="V81" s="234"/>
      <c r="W81" s="234">
        <v>0.62916666666666665</v>
      </c>
      <c r="X81" s="234">
        <v>0.49513888888888885</v>
      </c>
      <c r="Y81" s="234"/>
      <c r="Z81" s="234">
        <v>0.37291666666666662</v>
      </c>
      <c r="AA81" s="234">
        <v>0.68541666666666667</v>
      </c>
      <c r="AB81" s="234">
        <v>0.39999999999999997</v>
      </c>
      <c r="AC81" s="234">
        <v>0.58888888888888891</v>
      </c>
      <c r="AD81" s="234">
        <v>0.4680555555555555</v>
      </c>
      <c r="AE81" s="254">
        <v>0.7402777777777777</v>
      </c>
      <c r="AG81" s="226">
        <f>VLOOKUP(AH81,id!$A:$C,3,0)</f>
        <v>292</v>
      </c>
      <c r="AH81" s="226" t="str">
        <f t="shared" si="15"/>
        <v>ŁaweckiJakub1992</v>
      </c>
      <c r="AI81" s="226" t="str">
        <f t="shared" si="18"/>
        <v>Ławecki</v>
      </c>
      <c r="AJ81" s="226" t="str">
        <f t="shared" si="19"/>
        <v>Jakub</v>
      </c>
      <c r="AK81" s="226" t="str">
        <f t="shared" si="16"/>
        <v>Gryź Poduchę</v>
      </c>
      <c r="AL81" s="226">
        <f t="shared" si="17"/>
        <v>1992</v>
      </c>
      <c r="AM81" s="226">
        <f t="shared" si="10"/>
        <v>21.098300969443557</v>
      </c>
      <c r="AO81" s="226">
        <f t="shared" si="11"/>
        <v>0.99769302214099531</v>
      </c>
      <c r="AP81" s="226">
        <f t="shared" si="12"/>
        <v>1</v>
      </c>
      <c r="AQ81" s="226">
        <f t="shared" si="13"/>
        <v>1</v>
      </c>
      <c r="AR81" s="226">
        <f t="shared" si="14"/>
        <v>1</v>
      </c>
    </row>
    <row r="82" spans="1:44">
      <c r="A82" s="255">
        <v>88</v>
      </c>
      <c r="B82" s="235">
        <v>80</v>
      </c>
      <c r="C82" s="235"/>
      <c r="D82" s="237">
        <v>3083</v>
      </c>
      <c r="E82" s="236" t="s">
        <v>19</v>
      </c>
      <c r="F82" s="236" t="s">
        <v>519</v>
      </c>
      <c r="G82" s="235">
        <v>1988</v>
      </c>
      <c r="H82" s="236" t="s">
        <v>3669</v>
      </c>
      <c r="I82" s="236"/>
      <c r="J82" s="235">
        <v>35</v>
      </c>
      <c r="K82" s="235">
        <v>14</v>
      </c>
      <c r="L82" s="235">
        <v>35</v>
      </c>
      <c r="M82" s="238">
        <v>0.39120370370370372</v>
      </c>
      <c r="N82" s="235">
        <v>0</v>
      </c>
      <c r="O82" s="239">
        <v>0.6958333333333333</v>
      </c>
      <c r="P82" s="239">
        <v>0.51458333333333328</v>
      </c>
      <c r="Q82" s="239">
        <v>0.64444444444444449</v>
      </c>
      <c r="R82" s="239">
        <v>0.45347222222222222</v>
      </c>
      <c r="S82" s="239">
        <v>0.53402777777777777</v>
      </c>
      <c r="T82" s="239">
        <v>0.4284722222222222</v>
      </c>
      <c r="U82" s="239"/>
      <c r="V82" s="239">
        <v>0.72569444444444453</v>
      </c>
      <c r="W82" s="239">
        <v>0.58958333333333335</v>
      </c>
      <c r="X82" s="239">
        <v>0.5</v>
      </c>
      <c r="Y82" s="239"/>
      <c r="Z82" s="239">
        <v>0.37916666666666665</v>
      </c>
      <c r="AA82" s="239">
        <v>0.6645833333333333</v>
      </c>
      <c r="AB82" s="239">
        <v>0.40625</v>
      </c>
      <c r="AC82" s="239">
        <v>0.55486111111111114</v>
      </c>
      <c r="AD82" s="239">
        <v>0.47152777777777777</v>
      </c>
      <c r="AE82" s="256">
        <v>0.74513888888888891</v>
      </c>
      <c r="AG82" s="226">
        <f>VLOOKUP(AH82,id!$A:$C,3,0)</f>
        <v>293</v>
      </c>
      <c r="AH82" s="226" t="str">
        <f t="shared" si="15"/>
        <v>CeierGrzegorz1988</v>
      </c>
      <c r="AI82" s="226" t="str">
        <f t="shared" si="18"/>
        <v>Ceier</v>
      </c>
      <c r="AJ82" s="226" t="str">
        <f t="shared" si="19"/>
        <v>Grzegorz</v>
      </c>
      <c r="AK82" s="226">
        <f t="shared" si="16"/>
        <v>0</v>
      </c>
      <c r="AL82" s="226">
        <f t="shared" si="17"/>
        <v>1988</v>
      </c>
      <c r="AM82" s="226">
        <f t="shared" si="10"/>
        <v>20.834260102281586</v>
      </c>
      <c r="AO82" s="226">
        <f t="shared" si="11"/>
        <v>0.98748520710059173</v>
      </c>
      <c r="AP82" s="226">
        <f t="shared" si="12"/>
        <v>1</v>
      </c>
      <c r="AQ82" s="226">
        <f t="shared" si="13"/>
        <v>1</v>
      </c>
      <c r="AR82" s="226">
        <f t="shared" si="14"/>
        <v>1</v>
      </c>
    </row>
    <row r="83" spans="1:44">
      <c r="A83" s="253">
        <v>89</v>
      </c>
      <c r="B83" s="230">
        <v>81</v>
      </c>
      <c r="C83" s="230"/>
      <c r="D83" s="232">
        <v>3122</v>
      </c>
      <c r="E83" s="231" t="s">
        <v>26</v>
      </c>
      <c r="F83" s="231" t="s">
        <v>3772</v>
      </c>
      <c r="G83" s="230">
        <v>1961</v>
      </c>
      <c r="H83" s="231" t="s">
        <v>3554</v>
      </c>
      <c r="I83" s="231" t="s">
        <v>520</v>
      </c>
      <c r="J83" s="230">
        <v>35</v>
      </c>
      <c r="K83" s="230">
        <v>14</v>
      </c>
      <c r="L83" s="230">
        <v>35</v>
      </c>
      <c r="M83" s="233">
        <v>0.39125000000000004</v>
      </c>
      <c r="N83" s="230">
        <v>0</v>
      </c>
      <c r="O83" s="234">
        <v>0.6958333333333333</v>
      </c>
      <c r="P83" s="234">
        <v>0.51458333333333328</v>
      </c>
      <c r="Q83" s="234">
        <v>0.64374999999999993</v>
      </c>
      <c r="R83" s="234">
        <v>0.45347222222222222</v>
      </c>
      <c r="S83" s="234">
        <v>0.53333333333333333</v>
      </c>
      <c r="T83" s="234">
        <v>0.42777777777777781</v>
      </c>
      <c r="U83" s="234"/>
      <c r="V83" s="234">
        <v>0.72569444444444453</v>
      </c>
      <c r="W83" s="234">
        <v>0.58958333333333335</v>
      </c>
      <c r="X83" s="234">
        <v>0.5</v>
      </c>
      <c r="Y83" s="234"/>
      <c r="Z83" s="234">
        <v>0.37916666666666665</v>
      </c>
      <c r="AA83" s="234">
        <v>0.6645833333333333</v>
      </c>
      <c r="AB83" s="234">
        <v>0.40625</v>
      </c>
      <c r="AC83" s="234">
        <v>0.55486111111111114</v>
      </c>
      <c r="AD83" s="234">
        <v>0.47152777777777777</v>
      </c>
      <c r="AE83" s="254">
        <v>0.74513888888888891</v>
      </c>
      <c r="AG83" s="226">
        <f>VLOOKUP(AH83,id!$A:$C,3,0)</f>
        <v>294</v>
      </c>
      <c r="AH83" s="226" t="str">
        <f t="shared" si="15"/>
        <v>OMIECZYŃSKIAndrzej1961</v>
      </c>
      <c r="AI83" s="226" t="str">
        <f t="shared" si="18"/>
        <v>OMIECZYŃSKI</v>
      </c>
      <c r="AJ83" s="226" t="str">
        <f t="shared" si="19"/>
        <v>Andrzej</v>
      </c>
      <c r="AK83" s="226" t="str">
        <f t="shared" si="16"/>
        <v>ROWEREK</v>
      </c>
      <c r="AL83" s="226">
        <f t="shared" si="17"/>
        <v>1961</v>
      </c>
      <c r="AM83" s="226">
        <f t="shared" si="10"/>
        <v>20.831794801121688</v>
      </c>
      <c r="AO83" s="226">
        <f t="shared" si="11"/>
        <v>0.99988167080818835</v>
      </c>
      <c r="AP83" s="226">
        <f t="shared" si="12"/>
        <v>1</v>
      </c>
      <c r="AQ83" s="226">
        <f t="shared" si="13"/>
        <v>1</v>
      </c>
      <c r="AR83" s="226">
        <f t="shared" si="14"/>
        <v>1</v>
      </c>
    </row>
    <row r="84" spans="1:44">
      <c r="A84" s="255">
        <v>90</v>
      </c>
      <c r="B84" s="235">
        <v>82</v>
      </c>
      <c r="C84" s="235"/>
      <c r="D84" s="237">
        <v>3023</v>
      </c>
      <c r="E84" s="236" t="s">
        <v>526</v>
      </c>
      <c r="F84" s="236" t="s">
        <v>3773</v>
      </c>
      <c r="G84" s="235">
        <v>1954</v>
      </c>
      <c r="H84" s="236" t="s">
        <v>3669</v>
      </c>
      <c r="I84" s="236" t="s">
        <v>520</v>
      </c>
      <c r="J84" s="235">
        <v>35</v>
      </c>
      <c r="K84" s="235">
        <v>14</v>
      </c>
      <c r="L84" s="235">
        <v>35</v>
      </c>
      <c r="M84" s="238">
        <v>0.39164351851851853</v>
      </c>
      <c r="N84" s="235">
        <v>0</v>
      </c>
      <c r="O84" s="239">
        <v>0.69652777777777775</v>
      </c>
      <c r="P84" s="239">
        <v>0.51458333333333328</v>
      </c>
      <c r="Q84" s="239">
        <v>0.64444444444444449</v>
      </c>
      <c r="R84" s="239">
        <v>0.45347222222222222</v>
      </c>
      <c r="S84" s="239">
        <v>0.53402777777777777</v>
      </c>
      <c r="T84" s="239">
        <v>0.4291666666666667</v>
      </c>
      <c r="U84" s="239"/>
      <c r="V84" s="239">
        <v>0.72569444444444453</v>
      </c>
      <c r="W84" s="239">
        <v>0.58958333333333335</v>
      </c>
      <c r="X84" s="239">
        <v>0.5</v>
      </c>
      <c r="Y84" s="239"/>
      <c r="Z84" s="239">
        <v>0.37847222222222227</v>
      </c>
      <c r="AA84" s="239">
        <v>0.66527777777777775</v>
      </c>
      <c r="AB84" s="239">
        <v>0.40625</v>
      </c>
      <c r="AC84" s="239">
        <v>0.55555555555555558</v>
      </c>
      <c r="AD84" s="239">
        <v>0.47222222222222227</v>
      </c>
      <c r="AE84" s="256">
        <v>0.74513888888888891</v>
      </c>
      <c r="AG84" s="226">
        <f>VLOOKUP(AH84,id!$A:$C,3,0)</f>
        <v>295</v>
      </c>
      <c r="AH84" s="226" t="str">
        <f t="shared" si="15"/>
        <v>NADOLNYLech1954</v>
      </c>
      <c r="AI84" s="226" t="str">
        <f t="shared" si="18"/>
        <v>NADOLNY</v>
      </c>
      <c r="AJ84" s="226" t="str">
        <f t="shared" si="19"/>
        <v>Lech</v>
      </c>
      <c r="AK84" s="226" t="str">
        <f t="shared" si="16"/>
        <v>ROWEREK</v>
      </c>
      <c r="AL84" s="226">
        <f t="shared" si="17"/>
        <v>1954</v>
      </c>
      <c r="AM84" s="226">
        <f t="shared" si="10"/>
        <v>20.810863273748968</v>
      </c>
      <c r="AO84" s="226">
        <f t="shared" si="11"/>
        <v>0.99899521248300738</v>
      </c>
      <c r="AP84" s="226">
        <f t="shared" si="12"/>
        <v>1</v>
      </c>
      <c r="AQ84" s="226">
        <f t="shared" si="13"/>
        <v>1</v>
      </c>
      <c r="AR84" s="226">
        <f t="shared" si="14"/>
        <v>1</v>
      </c>
    </row>
    <row r="85" spans="1:44">
      <c r="A85" s="253">
        <v>91</v>
      </c>
      <c r="B85" s="230">
        <v>83</v>
      </c>
      <c r="C85" s="230"/>
      <c r="D85" s="232">
        <v>3082</v>
      </c>
      <c r="E85" s="231" t="s">
        <v>17</v>
      </c>
      <c r="F85" s="231" t="s">
        <v>1387</v>
      </c>
      <c r="G85" s="230">
        <v>1994</v>
      </c>
      <c r="H85" s="231" t="s">
        <v>3554</v>
      </c>
      <c r="I85" s="231"/>
      <c r="J85" s="230">
        <v>35</v>
      </c>
      <c r="K85" s="230">
        <v>14</v>
      </c>
      <c r="L85" s="230">
        <v>35</v>
      </c>
      <c r="M85" s="233">
        <v>0.39307870370370374</v>
      </c>
      <c r="N85" s="230">
        <v>0</v>
      </c>
      <c r="O85" s="234">
        <v>0.73263888888888884</v>
      </c>
      <c r="P85" s="234">
        <v>0.37083333333333335</v>
      </c>
      <c r="Q85" s="234">
        <v>0.6791666666666667</v>
      </c>
      <c r="R85" s="234">
        <v>0.50624999999999998</v>
      </c>
      <c r="S85" s="234">
        <v>0.5625</v>
      </c>
      <c r="T85" s="234">
        <v>0.4826388888888889</v>
      </c>
      <c r="U85" s="234">
        <v>0.36249999999999999</v>
      </c>
      <c r="V85" s="234"/>
      <c r="W85" s="234">
        <v>0.64652777777777781</v>
      </c>
      <c r="X85" s="234">
        <v>0.3972222222222222</v>
      </c>
      <c r="Y85" s="234"/>
      <c r="Z85" s="234">
        <v>0.42083333333333334</v>
      </c>
      <c r="AA85" s="234">
        <v>0.70624999999999993</v>
      </c>
      <c r="AB85" s="234">
        <v>0.45555555555555555</v>
      </c>
      <c r="AC85" s="234">
        <v>0.60902777777777783</v>
      </c>
      <c r="AD85" s="234">
        <v>0.52500000000000002</v>
      </c>
      <c r="AE85" s="254">
        <v>0.74722222222222223</v>
      </c>
      <c r="AG85" s="226">
        <f>VLOOKUP(AH85,id!$A:$C,3,0)</f>
        <v>296</v>
      </c>
      <c r="AH85" s="226" t="str">
        <f t="shared" si="15"/>
        <v>SzymkunMarcin1994</v>
      </c>
      <c r="AI85" s="226" t="str">
        <f t="shared" si="18"/>
        <v>Szymkun</v>
      </c>
      <c r="AJ85" s="226" t="str">
        <f t="shared" si="19"/>
        <v>Marcin</v>
      </c>
      <c r="AK85" s="226">
        <f t="shared" si="16"/>
        <v>0</v>
      </c>
      <c r="AL85" s="226">
        <f t="shared" si="17"/>
        <v>1994</v>
      </c>
      <c r="AM85" s="226">
        <f t="shared" si="10"/>
        <v>20.734879908636639</v>
      </c>
      <c r="AO85" s="226">
        <f t="shared" si="11"/>
        <v>0.99634886049113713</v>
      </c>
      <c r="AP85" s="226">
        <f t="shared" si="12"/>
        <v>1</v>
      </c>
      <c r="AQ85" s="226">
        <f t="shared" si="13"/>
        <v>1</v>
      </c>
      <c r="AR85" s="226">
        <f t="shared" si="14"/>
        <v>1</v>
      </c>
    </row>
    <row r="86" spans="1:44">
      <c r="A86" s="255">
        <v>92</v>
      </c>
      <c r="B86" s="235">
        <v>84</v>
      </c>
      <c r="C86" s="235"/>
      <c r="D86" s="237">
        <v>3174</v>
      </c>
      <c r="E86" s="236" t="s">
        <v>144</v>
      </c>
      <c r="F86" s="236" t="s">
        <v>1387</v>
      </c>
      <c r="G86" s="235">
        <v>1962</v>
      </c>
      <c r="H86" s="236" t="s">
        <v>3668</v>
      </c>
      <c r="I86" s="236"/>
      <c r="J86" s="235">
        <v>35</v>
      </c>
      <c r="K86" s="235">
        <v>14</v>
      </c>
      <c r="L86" s="235">
        <v>35</v>
      </c>
      <c r="M86" s="238">
        <v>0.39310185185185187</v>
      </c>
      <c r="N86" s="235">
        <v>0</v>
      </c>
      <c r="O86" s="239">
        <v>0.73333333333333339</v>
      </c>
      <c r="P86" s="239">
        <v>0.37152777777777773</v>
      </c>
      <c r="Q86" s="239">
        <v>0.6791666666666667</v>
      </c>
      <c r="R86" s="239">
        <v>0.50624999999999998</v>
      </c>
      <c r="S86" s="239">
        <v>0.56319444444444444</v>
      </c>
      <c r="T86" s="239">
        <v>0.4826388888888889</v>
      </c>
      <c r="U86" s="239">
        <v>0.36249999999999999</v>
      </c>
      <c r="V86" s="239"/>
      <c r="W86" s="239">
        <v>0.64652777777777781</v>
      </c>
      <c r="X86" s="239">
        <v>0.3972222222222222</v>
      </c>
      <c r="Y86" s="239"/>
      <c r="Z86" s="239">
        <v>0.42083333333333334</v>
      </c>
      <c r="AA86" s="239">
        <v>0.7055555555555556</v>
      </c>
      <c r="AB86" s="239">
        <v>0.45555555555555555</v>
      </c>
      <c r="AC86" s="239">
        <v>0.60902777777777783</v>
      </c>
      <c r="AD86" s="239">
        <v>0.52500000000000002</v>
      </c>
      <c r="AE86" s="256">
        <v>0.74722222222222223</v>
      </c>
      <c r="AG86" s="226">
        <f>VLOOKUP(AH86,id!$A:$C,3,0)</f>
        <v>297</v>
      </c>
      <c r="AH86" s="226" t="str">
        <f t="shared" si="15"/>
        <v>SzymkunDariusz1962</v>
      </c>
      <c r="AI86" s="226" t="str">
        <f t="shared" si="18"/>
        <v>Szymkun</v>
      </c>
      <c r="AJ86" s="226" t="str">
        <f t="shared" si="19"/>
        <v>Dariusz</v>
      </c>
      <c r="AK86" s="226">
        <f t="shared" si="16"/>
        <v>0</v>
      </c>
      <c r="AL86" s="226">
        <f t="shared" si="17"/>
        <v>1962</v>
      </c>
      <c r="AM86" s="226">
        <f t="shared" si="10"/>
        <v>20.733658917003815</v>
      </c>
      <c r="AO86" s="226">
        <f t="shared" si="11"/>
        <v>0.99994111412083386</v>
      </c>
      <c r="AP86" s="226">
        <f t="shared" si="12"/>
        <v>1</v>
      </c>
      <c r="AQ86" s="226">
        <f t="shared" si="13"/>
        <v>1</v>
      </c>
      <c r="AR86" s="226">
        <f t="shared" si="14"/>
        <v>1</v>
      </c>
    </row>
    <row r="87" spans="1:44">
      <c r="A87" s="253">
        <v>93</v>
      </c>
      <c r="B87" s="230">
        <v>85</v>
      </c>
      <c r="C87" s="230"/>
      <c r="D87" s="232">
        <v>3188</v>
      </c>
      <c r="E87" s="231" t="s">
        <v>3774</v>
      </c>
      <c r="F87" s="231" t="s">
        <v>3775</v>
      </c>
      <c r="G87" s="230">
        <v>1980</v>
      </c>
      <c r="H87" s="231" t="s">
        <v>3776</v>
      </c>
      <c r="I87" s="231"/>
      <c r="J87" s="230">
        <v>35</v>
      </c>
      <c r="K87" s="230">
        <v>14</v>
      </c>
      <c r="L87" s="230">
        <v>35</v>
      </c>
      <c r="M87" s="233">
        <v>0.39930555555555558</v>
      </c>
      <c r="N87" s="230">
        <v>0</v>
      </c>
      <c r="O87" s="234">
        <v>0.37152777777777773</v>
      </c>
      <c r="P87" s="234">
        <v>0.5444444444444444</v>
      </c>
      <c r="Q87" s="234">
        <v>0.40277777777777773</v>
      </c>
      <c r="R87" s="234">
        <v>0.61736111111111114</v>
      </c>
      <c r="S87" s="234">
        <v>0.51736111111111105</v>
      </c>
      <c r="T87" s="234">
        <v>0.6333333333333333</v>
      </c>
      <c r="U87" s="234">
        <v>0.74305555555555547</v>
      </c>
      <c r="V87" s="234"/>
      <c r="W87" s="234">
        <v>0.43402777777777773</v>
      </c>
      <c r="X87" s="234">
        <v>0.56041666666666667</v>
      </c>
      <c r="Y87" s="234"/>
      <c r="Z87" s="234">
        <v>0.69027777777777777</v>
      </c>
      <c r="AA87" s="234">
        <v>0.38541666666666669</v>
      </c>
      <c r="AB87" s="234">
        <v>0.67083333333333339</v>
      </c>
      <c r="AC87" s="234">
        <v>0.46875</v>
      </c>
      <c r="AD87" s="234">
        <v>0.58958333333333335</v>
      </c>
      <c r="AE87" s="254">
        <v>0.75347222222222221</v>
      </c>
      <c r="AG87" s="226">
        <f>VLOOKUP(AH87,id!$A:$C,3,0)</f>
        <v>298</v>
      </c>
      <c r="AH87" s="226" t="str">
        <f t="shared" si="15"/>
        <v>rynkiewiczaleksander1980</v>
      </c>
      <c r="AI87" s="226" t="str">
        <f t="shared" si="18"/>
        <v>rynkiewicz</v>
      </c>
      <c r="AJ87" s="226" t="str">
        <f t="shared" si="19"/>
        <v>aleksander</v>
      </c>
      <c r="AK87" s="226">
        <f t="shared" si="16"/>
        <v>0</v>
      </c>
      <c r="AL87" s="226">
        <f t="shared" si="17"/>
        <v>1980</v>
      </c>
      <c r="AM87" s="226">
        <f t="shared" si="10"/>
        <v>20.41153598426428</v>
      </c>
      <c r="AO87" s="226">
        <f t="shared" si="11"/>
        <v>0.98446376811594205</v>
      </c>
      <c r="AP87" s="226">
        <f t="shared" si="12"/>
        <v>1</v>
      </c>
      <c r="AQ87" s="226">
        <f t="shared" si="13"/>
        <v>1</v>
      </c>
      <c r="AR87" s="226">
        <f t="shared" si="14"/>
        <v>1</v>
      </c>
    </row>
    <row r="88" spans="1:44">
      <c r="A88" s="255">
        <v>94</v>
      </c>
      <c r="B88" s="235">
        <v>86</v>
      </c>
      <c r="C88" s="235"/>
      <c r="D88" s="237">
        <v>3143</v>
      </c>
      <c r="E88" s="236" t="s">
        <v>95</v>
      </c>
      <c r="F88" s="236" t="s">
        <v>3777</v>
      </c>
      <c r="G88" s="235">
        <v>1979</v>
      </c>
      <c r="H88" s="236" t="s">
        <v>3778</v>
      </c>
      <c r="I88" s="236" t="s">
        <v>3779</v>
      </c>
      <c r="J88" s="235">
        <v>35</v>
      </c>
      <c r="K88" s="235">
        <v>14</v>
      </c>
      <c r="L88" s="235">
        <v>35</v>
      </c>
      <c r="M88" s="238">
        <v>0.40115740740740741</v>
      </c>
      <c r="N88" s="235">
        <v>0</v>
      </c>
      <c r="O88" s="239">
        <v>0.74583333333333324</v>
      </c>
      <c r="P88" s="239">
        <v>0.54583333333333328</v>
      </c>
      <c r="Q88" s="239">
        <v>0.69027777777777777</v>
      </c>
      <c r="R88" s="239">
        <v>0.45763888888888887</v>
      </c>
      <c r="S88" s="239">
        <v>0.57222222222222219</v>
      </c>
      <c r="T88" s="239">
        <v>0.3979166666666667</v>
      </c>
      <c r="U88" s="239">
        <v>0.53611111111111109</v>
      </c>
      <c r="V88" s="239"/>
      <c r="W88" s="239">
        <v>0.64652777777777781</v>
      </c>
      <c r="X88" s="239">
        <v>0.51597222222222217</v>
      </c>
      <c r="Y88" s="239"/>
      <c r="Z88" s="239">
        <v>0.37291666666666662</v>
      </c>
      <c r="AA88" s="239">
        <v>0.71319444444444446</v>
      </c>
      <c r="AB88" s="239">
        <v>0.42222222222222222</v>
      </c>
      <c r="AC88" s="239">
        <v>0.61249999999999993</v>
      </c>
      <c r="AD88" s="239">
        <v>0.48819444444444443</v>
      </c>
      <c r="AE88" s="256">
        <v>0.75486111111111109</v>
      </c>
      <c r="AG88" s="226">
        <f>VLOOKUP(AH88,id!$A:$C,3,0)</f>
        <v>299</v>
      </c>
      <c r="AH88" s="226" t="str">
        <f t="shared" si="15"/>
        <v>BeigerKarol1979</v>
      </c>
      <c r="AI88" s="226" t="str">
        <f t="shared" si="18"/>
        <v>Beiger</v>
      </c>
      <c r="AJ88" s="226" t="str">
        <f t="shared" si="19"/>
        <v>Karol</v>
      </c>
      <c r="AK88" s="226" t="str">
        <f t="shared" si="16"/>
        <v>Sarnia Rowery</v>
      </c>
      <c r="AL88" s="226">
        <f t="shared" si="17"/>
        <v>1979</v>
      </c>
      <c r="AM88" s="226">
        <f t="shared" si="10"/>
        <v>20.317310774873562</v>
      </c>
      <c r="AO88" s="226">
        <f t="shared" si="11"/>
        <v>0.99538372763993077</v>
      </c>
      <c r="AP88" s="226">
        <f t="shared" si="12"/>
        <v>1</v>
      </c>
      <c r="AQ88" s="226">
        <f t="shared" si="13"/>
        <v>1</v>
      </c>
      <c r="AR88" s="226">
        <f t="shared" si="14"/>
        <v>1</v>
      </c>
    </row>
    <row r="89" spans="1:44">
      <c r="A89" s="253">
        <v>95</v>
      </c>
      <c r="B89" s="230">
        <v>87</v>
      </c>
      <c r="C89" s="230"/>
      <c r="D89" s="232">
        <v>3179</v>
      </c>
      <c r="E89" s="231" t="s">
        <v>59</v>
      </c>
      <c r="F89" s="231" t="s">
        <v>3780</v>
      </c>
      <c r="G89" s="230">
        <v>1981</v>
      </c>
      <c r="H89" s="231" t="s">
        <v>3781</v>
      </c>
      <c r="I89" s="231" t="s">
        <v>3782</v>
      </c>
      <c r="J89" s="230">
        <v>35</v>
      </c>
      <c r="K89" s="230">
        <v>14</v>
      </c>
      <c r="L89" s="230">
        <v>35</v>
      </c>
      <c r="M89" s="233">
        <v>0.40172453703703703</v>
      </c>
      <c r="N89" s="230">
        <v>0</v>
      </c>
      <c r="O89" s="234">
        <v>0.74583333333333324</v>
      </c>
      <c r="P89" s="234">
        <v>0.38194444444444442</v>
      </c>
      <c r="Q89" s="234">
        <v>0.69166666666666676</v>
      </c>
      <c r="R89" s="234">
        <v>0.50624999999999998</v>
      </c>
      <c r="S89" s="234">
        <v>0.57152777777777775</v>
      </c>
      <c r="T89" s="234">
        <v>0.48402777777777778</v>
      </c>
      <c r="U89" s="234">
        <v>0.3659722222222222</v>
      </c>
      <c r="V89" s="234"/>
      <c r="W89" s="234">
        <v>0.65972222222222221</v>
      </c>
      <c r="X89" s="234">
        <v>0.39374999999999999</v>
      </c>
      <c r="Y89" s="234"/>
      <c r="Z89" s="234">
        <v>0.41736111111111113</v>
      </c>
      <c r="AA89" s="234">
        <v>0.71319444444444446</v>
      </c>
      <c r="AB89" s="234">
        <v>0.45555555555555555</v>
      </c>
      <c r="AC89" s="234">
        <v>0.62638888888888888</v>
      </c>
      <c r="AD89" s="234">
        <v>0.53194444444444444</v>
      </c>
      <c r="AE89" s="254">
        <v>0.75555555555555554</v>
      </c>
      <c r="AG89" s="226">
        <f>VLOOKUP(AH89,id!$A:$C,3,0)</f>
        <v>300</v>
      </c>
      <c r="AH89" s="226" t="str">
        <f t="shared" si="15"/>
        <v>RoszmanMichał1981</v>
      </c>
      <c r="AI89" s="226" t="str">
        <f t="shared" si="18"/>
        <v>Roszman</v>
      </c>
      <c r="AJ89" s="226" t="str">
        <f t="shared" si="19"/>
        <v>Michał</v>
      </c>
      <c r="AK89" s="226" t="str">
        <f t="shared" si="16"/>
        <v>Ślimaki</v>
      </c>
      <c r="AL89" s="226">
        <f t="shared" si="17"/>
        <v>1981</v>
      </c>
      <c r="AM89" s="226">
        <f t="shared" si="10"/>
        <v>20.288628063531579</v>
      </c>
      <c r="AO89" s="226">
        <f t="shared" si="11"/>
        <v>0.99858826241032583</v>
      </c>
      <c r="AP89" s="226">
        <f t="shared" si="12"/>
        <v>1</v>
      </c>
      <c r="AQ89" s="226">
        <f t="shared" si="13"/>
        <v>1</v>
      </c>
      <c r="AR89" s="226">
        <f t="shared" si="14"/>
        <v>1</v>
      </c>
    </row>
    <row r="90" spans="1:44">
      <c r="A90" s="255">
        <v>96</v>
      </c>
      <c r="B90" s="235">
        <v>88</v>
      </c>
      <c r="C90" s="235"/>
      <c r="D90" s="237">
        <v>3180</v>
      </c>
      <c r="E90" s="236" t="s">
        <v>90</v>
      </c>
      <c r="F90" s="236" t="s">
        <v>376</v>
      </c>
      <c r="G90" s="235">
        <v>1980</v>
      </c>
      <c r="H90" s="236" t="s">
        <v>3668</v>
      </c>
      <c r="I90" s="236" t="s">
        <v>3783</v>
      </c>
      <c r="J90" s="235">
        <v>35</v>
      </c>
      <c r="K90" s="235">
        <v>14</v>
      </c>
      <c r="L90" s="235">
        <v>35</v>
      </c>
      <c r="M90" s="238">
        <v>0.40269675925925924</v>
      </c>
      <c r="N90" s="235">
        <v>0</v>
      </c>
      <c r="O90" s="239">
        <v>0.74652777777777779</v>
      </c>
      <c r="P90" s="239">
        <v>0.38194444444444442</v>
      </c>
      <c r="Q90" s="239">
        <v>0.69097222222222221</v>
      </c>
      <c r="R90" s="239">
        <v>0.50694444444444442</v>
      </c>
      <c r="S90" s="239">
        <v>0.57222222222222219</v>
      </c>
      <c r="T90" s="239">
        <v>0.48472222222222222</v>
      </c>
      <c r="U90" s="239">
        <v>0.3659722222222222</v>
      </c>
      <c r="V90" s="239"/>
      <c r="W90" s="239">
        <v>0.66041666666666665</v>
      </c>
      <c r="X90" s="239">
        <v>0.39374999999999999</v>
      </c>
      <c r="Y90" s="239"/>
      <c r="Z90" s="239">
        <v>0.41944444444444445</v>
      </c>
      <c r="AA90" s="239">
        <v>0.71388888888888891</v>
      </c>
      <c r="AB90" s="239">
        <v>0.45902777777777781</v>
      </c>
      <c r="AC90" s="239">
        <v>0.62708333333333333</v>
      </c>
      <c r="AD90" s="239">
        <v>0.53333333333333333</v>
      </c>
      <c r="AE90" s="256">
        <v>0.75624999999999998</v>
      </c>
      <c r="AG90" s="226">
        <f>VLOOKUP(AH90,id!$A:$C,3,0)</f>
        <v>301</v>
      </c>
      <c r="AH90" s="226" t="str">
        <f t="shared" si="15"/>
        <v>StępieńJarosław1980</v>
      </c>
      <c r="AI90" s="226" t="str">
        <f t="shared" si="18"/>
        <v>Stępień</v>
      </c>
      <c r="AJ90" s="226" t="str">
        <f t="shared" si="19"/>
        <v>Jarosław</v>
      </c>
      <c r="AK90" s="226" t="str">
        <f t="shared" si="16"/>
        <v>Slimaki</v>
      </c>
      <c r="AL90" s="226">
        <f t="shared" si="17"/>
        <v>1980</v>
      </c>
      <c r="AM90" s="226">
        <f t="shared" ref="AM90:AM153" si="20">AM89*IF(AQ90&lt;1,AQ90,IF(AR90&lt;1,AR90,IF(AP90&lt;1,AP90,IF(AO90&lt;1,AO90,1))))</f>
        <v>20.239645660251131</v>
      </c>
      <c r="AO90" s="226">
        <f t="shared" ref="AO90:AO153" si="21">M89/M90</f>
        <v>0.99758572126577194</v>
      </c>
      <c r="AP90" s="226">
        <f t="shared" ref="AP90:AP153" si="22">K90/K89</f>
        <v>1</v>
      </c>
      <c r="AQ90" s="226">
        <f t="shared" ref="AQ90:AQ153" si="23">J90/J89</f>
        <v>1</v>
      </c>
      <c r="AR90" s="226">
        <f t="shared" ref="AR90:AR153" si="24">AP90^0.2</f>
        <v>1</v>
      </c>
    </row>
    <row r="91" spans="1:44">
      <c r="A91" s="253">
        <v>97</v>
      </c>
      <c r="B91" s="230">
        <v>89</v>
      </c>
      <c r="C91" s="230"/>
      <c r="D91" s="232">
        <v>3120</v>
      </c>
      <c r="E91" s="231" t="s">
        <v>17</v>
      </c>
      <c r="F91" s="231" t="s">
        <v>3784</v>
      </c>
      <c r="G91" s="230">
        <v>1983</v>
      </c>
      <c r="H91" s="231" t="s">
        <v>3554</v>
      </c>
      <c r="I91" s="231"/>
      <c r="J91" s="230">
        <v>35</v>
      </c>
      <c r="K91" s="230">
        <v>14</v>
      </c>
      <c r="L91" s="230">
        <v>35</v>
      </c>
      <c r="M91" s="233">
        <v>0.41438657407407403</v>
      </c>
      <c r="N91" s="230">
        <v>0</v>
      </c>
      <c r="O91" s="234"/>
      <c r="P91" s="234">
        <v>0.37291666666666662</v>
      </c>
      <c r="Q91" s="234">
        <v>0.54861111111111105</v>
      </c>
      <c r="R91" s="234">
        <v>0.74861111111111101</v>
      </c>
      <c r="S91" s="234">
        <v>0.41319444444444442</v>
      </c>
      <c r="T91" s="234">
        <v>0.7284722222222223</v>
      </c>
      <c r="U91" s="234">
        <v>0.36249999999999999</v>
      </c>
      <c r="V91" s="234">
        <v>0.65486111111111112</v>
      </c>
      <c r="W91" s="234">
        <v>0.51597222222222217</v>
      </c>
      <c r="X91" s="234">
        <v>0.3840277777777778</v>
      </c>
      <c r="Y91" s="234">
        <v>0.61736111111111114</v>
      </c>
      <c r="Z91" s="234">
        <v>0.68680555555555556</v>
      </c>
      <c r="AA91" s="234">
        <v>0.5805555555555556</v>
      </c>
      <c r="AB91" s="234">
        <v>0.70972222222222225</v>
      </c>
      <c r="AC91" s="234">
        <v>0.47083333333333338</v>
      </c>
      <c r="AD91" s="234"/>
      <c r="AE91" s="254">
        <v>0.7680555555555556</v>
      </c>
      <c r="AG91" s="226">
        <f>VLOOKUP(AH91,id!$A:$C,3,0)</f>
        <v>302</v>
      </c>
      <c r="AH91" s="226" t="str">
        <f t="shared" si="15"/>
        <v>ŁepekMarcin1983</v>
      </c>
      <c r="AI91" s="226" t="str">
        <f t="shared" si="18"/>
        <v>Łepek</v>
      </c>
      <c r="AJ91" s="226" t="str">
        <f t="shared" si="19"/>
        <v>Marcin</v>
      </c>
      <c r="AK91" s="226">
        <f t="shared" si="16"/>
        <v>0</v>
      </c>
      <c r="AL91" s="226">
        <f t="shared" si="17"/>
        <v>1983</v>
      </c>
      <c r="AM91" s="226">
        <f t="shared" si="20"/>
        <v>19.668686742929857</v>
      </c>
      <c r="AO91" s="226">
        <f t="shared" si="21"/>
        <v>0.97179007345753154</v>
      </c>
      <c r="AP91" s="226">
        <f t="shared" si="22"/>
        <v>1</v>
      </c>
      <c r="AQ91" s="226">
        <f t="shared" si="23"/>
        <v>1</v>
      </c>
      <c r="AR91" s="226">
        <f t="shared" si="24"/>
        <v>1</v>
      </c>
    </row>
    <row r="92" spans="1:44">
      <c r="A92" s="255">
        <v>98</v>
      </c>
      <c r="B92" s="235">
        <v>90</v>
      </c>
      <c r="C92" s="235"/>
      <c r="D92" s="237">
        <v>3118</v>
      </c>
      <c r="E92" s="236" t="s">
        <v>363</v>
      </c>
      <c r="F92" s="236" t="s">
        <v>3785</v>
      </c>
      <c r="G92" s="235">
        <v>1976</v>
      </c>
      <c r="H92" s="236" t="s">
        <v>3554</v>
      </c>
      <c r="I92" s="236"/>
      <c r="J92" s="235">
        <v>35</v>
      </c>
      <c r="K92" s="235">
        <v>14</v>
      </c>
      <c r="L92" s="235">
        <v>35</v>
      </c>
      <c r="M92" s="238">
        <v>0.41439814814814818</v>
      </c>
      <c r="N92" s="235">
        <v>0</v>
      </c>
      <c r="O92" s="239"/>
      <c r="P92" s="239">
        <v>0.37291666666666662</v>
      </c>
      <c r="Q92" s="239">
        <v>0.54861111111111105</v>
      </c>
      <c r="R92" s="239">
        <v>0.74791666666666667</v>
      </c>
      <c r="S92" s="239">
        <v>0.41319444444444442</v>
      </c>
      <c r="T92" s="239">
        <v>0.7284722222222223</v>
      </c>
      <c r="U92" s="239">
        <v>0.36249999999999999</v>
      </c>
      <c r="V92" s="239">
        <v>0.65555555555555556</v>
      </c>
      <c r="W92" s="239">
        <v>0.51666666666666672</v>
      </c>
      <c r="X92" s="239">
        <v>0.3840277777777778</v>
      </c>
      <c r="Y92" s="239">
        <v>0.61736111111111114</v>
      </c>
      <c r="Z92" s="239">
        <v>0.68680555555555556</v>
      </c>
      <c r="AA92" s="239">
        <v>0.5805555555555556</v>
      </c>
      <c r="AB92" s="239">
        <v>0.70972222222222225</v>
      </c>
      <c r="AC92" s="239">
        <v>0.47083333333333338</v>
      </c>
      <c r="AD92" s="239"/>
      <c r="AE92" s="256">
        <v>0.7680555555555556</v>
      </c>
      <c r="AG92" s="226">
        <f>VLOOKUP(AH92,id!$A:$C,3,0)</f>
        <v>303</v>
      </c>
      <c r="AH92" s="226" t="str">
        <f t="shared" si="15"/>
        <v>BiałkArkadiusz1976</v>
      </c>
      <c r="AI92" s="226" t="str">
        <f t="shared" si="18"/>
        <v>Białk</v>
      </c>
      <c r="AJ92" s="226" t="str">
        <f t="shared" si="19"/>
        <v>Arkadiusz</v>
      </c>
      <c r="AK92" s="226">
        <f t="shared" si="16"/>
        <v>0</v>
      </c>
      <c r="AL92" s="226">
        <f t="shared" si="17"/>
        <v>1976</v>
      </c>
      <c r="AM92" s="226">
        <f t="shared" si="20"/>
        <v>19.668137399651368</v>
      </c>
      <c r="AO92" s="226">
        <f t="shared" si="21"/>
        <v>0.99997207015975853</v>
      </c>
      <c r="AP92" s="226">
        <f t="shared" si="22"/>
        <v>1</v>
      </c>
      <c r="AQ92" s="226">
        <f t="shared" si="23"/>
        <v>1</v>
      </c>
      <c r="AR92" s="226">
        <f t="shared" si="24"/>
        <v>1</v>
      </c>
    </row>
    <row r="93" spans="1:44">
      <c r="A93" s="253">
        <v>99</v>
      </c>
      <c r="B93" s="230">
        <v>91</v>
      </c>
      <c r="C93" s="230"/>
      <c r="D93" s="232">
        <v>3121</v>
      </c>
      <c r="E93" s="231" t="s">
        <v>151</v>
      </c>
      <c r="F93" s="231" t="s">
        <v>3786</v>
      </c>
      <c r="G93" s="230">
        <v>1968</v>
      </c>
      <c r="H93" s="231" t="s">
        <v>3683</v>
      </c>
      <c r="I93" s="231"/>
      <c r="J93" s="230">
        <v>35</v>
      </c>
      <c r="K93" s="230">
        <v>14</v>
      </c>
      <c r="L93" s="230">
        <v>35</v>
      </c>
      <c r="M93" s="233">
        <v>0.41445601851851849</v>
      </c>
      <c r="N93" s="230">
        <v>0</v>
      </c>
      <c r="O93" s="234"/>
      <c r="P93" s="234">
        <v>0.37291666666666662</v>
      </c>
      <c r="Q93" s="234">
        <v>0.54861111111111105</v>
      </c>
      <c r="R93" s="234">
        <v>0.74791666666666667</v>
      </c>
      <c r="S93" s="234">
        <v>0.41319444444444442</v>
      </c>
      <c r="T93" s="234">
        <v>0.7284722222222223</v>
      </c>
      <c r="U93" s="234">
        <v>0.36249999999999999</v>
      </c>
      <c r="V93" s="234">
        <v>0.65555555555555556</v>
      </c>
      <c r="W93" s="234">
        <v>0.51874999999999993</v>
      </c>
      <c r="X93" s="234">
        <v>0.3840277777777778</v>
      </c>
      <c r="Y93" s="234">
        <v>0.61736111111111114</v>
      </c>
      <c r="Z93" s="234">
        <v>0.68819444444444444</v>
      </c>
      <c r="AA93" s="234">
        <v>0.58124999999999993</v>
      </c>
      <c r="AB93" s="234">
        <v>0.7104166666666667</v>
      </c>
      <c r="AC93" s="234">
        <v>0.47083333333333338</v>
      </c>
      <c r="AD93" s="234"/>
      <c r="AE93" s="254">
        <v>0.7680555555555556</v>
      </c>
      <c r="AG93" s="226">
        <f>VLOOKUP(AH93,id!$A:$C,3,0)</f>
        <v>304</v>
      </c>
      <c r="AH93" s="226" t="str">
        <f t="shared" si="15"/>
        <v>PrzyłuckiWojciech1968</v>
      </c>
      <c r="AI93" s="226" t="str">
        <f t="shared" si="18"/>
        <v>Przyłucki</v>
      </c>
      <c r="AJ93" s="226" t="str">
        <f t="shared" si="19"/>
        <v>Wojciech</v>
      </c>
      <c r="AK93" s="226">
        <f t="shared" si="16"/>
        <v>0</v>
      </c>
      <c r="AL93" s="226">
        <f t="shared" si="17"/>
        <v>1968</v>
      </c>
      <c r="AM93" s="226">
        <f t="shared" si="20"/>
        <v>19.665391143486769</v>
      </c>
      <c r="AO93" s="226">
        <f t="shared" si="21"/>
        <v>0.99986037029796992</v>
      </c>
      <c r="AP93" s="226">
        <f t="shared" si="22"/>
        <v>1</v>
      </c>
      <c r="AQ93" s="226">
        <f t="shared" si="23"/>
        <v>1</v>
      </c>
      <c r="AR93" s="226">
        <f t="shared" si="24"/>
        <v>1</v>
      </c>
    </row>
    <row r="94" spans="1:44">
      <c r="A94" s="255">
        <v>100</v>
      </c>
      <c r="B94" s="235">
        <v>92</v>
      </c>
      <c r="C94" s="235"/>
      <c r="D94" s="237">
        <v>3039</v>
      </c>
      <c r="E94" s="236" t="s">
        <v>92</v>
      </c>
      <c r="F94" s="236" t="s">
        <v>3787</v>
      </c>
      <c r="G94" s="235">
        <v>1978</v>
      </c>
      <c r="H94" s="236" t="s">
        <v>253</v>
      </c>
      <c r="I94" s="236"/>
      <c r="J94" s="235">
        <v>34</v>
      </c>
      <c r="K94" s="235">
        <v>13</v>
      </c>
      <c r="L94" s="235">
        <v>34</v>
      </c>
      <c r="M94" s="238">
        <v>0.35873842592592592</v>
      </c>
      <c r="N94" s="235">
        <v>0</v>
      </c>
      <c r="O94" s="239"/>
      <c r="P94" s="239">
        <v>0.49722222222222223</v>
      </c>
      <c r="Q94" s="239">
        <v>0.65138888888888891</v>
      </c>
      <c r="R94" s="239">
        <v>0.45</v>
      </c>
      <c r="S94" s="239">
        <v>0.52777777777777779</v>
      </c>
      <c r="T94" s="239">
        <v>0.42777777777777781</v>
      </c>
      <c r="U94" s="239">
        <v>0.50624999999999998</v>
      </c>
      <c r="V94" s="239"/>
      <c r="W94" s="239">
        <v>0.60833333333333328</v>
      </c>
      <c r="X94" s="239">
        <v>0.48888888888888887</v>
      </c>
      <c r="Y94" s="239"/>
      <c r="Z94" s="239">
        <v>0.37986111111111115</v>
      </c>
      <c r="AA94" s="239">
        <v>0.66805555555555562</v>
      </c>
      <c r="AB94" s="239">
        <v>0.4055555555555555</v>
      </c>
      <c r="AC94" s="239">
        <v>0.56736111111111109</v>
      </c>
      <c r="AD94" s="239">
        <v>0.46388888888888885</v>
      </c>
      <c r="AE94" s="256">
        <v>0.71250000000000002</v>
      </c>
      <c r="AG94" s="226">
        <f>VLOOKUP(AH94,id!$A:$C,3,0)</f>
        <v>305</v>
      </c>
      <c r="AH94" s="226" t="str">
        <f t="shared" si="15"/>
        <v>PruszkowskiSławomir1978</v>
      </c>
      <c r="AI94" s="226" t="str">
        <f t="shared" si="18"/>
        <v>Pruszkowski</v>
      </c>
      <c r="AJ94" s="226" t="str">
        <f t="shared" si="19"/>
        <v>Sławomir</v>
      </c>
      <c r="AK94" s="226">
        <f t="shared" si="16"/>
        <v>0</v>
      </c>
      <c r="AL94" s="226">
        <f t="shared" si="17"/>
        <v>1978</v>
      </c>
      <c r="AM94" s="226">
        <f t="shared" si="20"/>
        <v>19.103522825101432</v>
      </c>
      <c r="AO94" s="226">
        <f t="shared" si="21"/>
        <v>1.15531537344733</v>
      </c>
      <c r="AP94" s="226">
        <f t="shared" si="22"/>
        <v>0.9285714285714286</v>
      </c>
      <c r="AQ94" s="226">
        <f t="shared" si="23"/>
        <v>0.97142857142857142</v>
      </c>
      <c r="AR94" s="226">
        <f t="shared" si="24"/>
        <v>0.98528770473770133</v>
      </c>
    </row>
    <row r="95" spans="1:44">
      <c r="A95" s="253">
        <v>101</v>
      </c>
      <c r="B95" s="230">
        <v>93</v>
      </c>
      <c r="C95" s="230"/>
      <c r="D95" s="232">
        <v>3193</v>
      </c>
      <c r="E95" s="231" t="s">
        <v>65</v>
      </c>
      <c r="F95" s="231" t="s">
        <v>3788</v>
      </c>
      <c r="G95" s="230">
        <v>1972</v>
      </c>
      <c r="H95" s="231" t="s">
        <v>3745</v>
      </c>
      <c r="I95" s="231"/>
      <c r="J95" s="230">
        <v>34</v>
      </c>
      <c r="K95" s="230">
        <v>13</v>
      </c>
      <c r="L95" s="230">
        <v>34</v>
      </c>
      <c r="M95" s="233">
        <v>0.3790972222222222</v>
      </c>
      <c r="N95" s="230">
        <v>0</v>
      </c>
      <c r="O95" s="234"/>
      <c r="P95" s="234">
        <v>0.37152777777777773</v>
      </c>
      <c r="Q95" s="234">
        <v>0.6333333333333333</v>
      </c>
      <c r="R95" s="234">
        <v>0.46249999999999997</v>
      </c>
      <c r="S95" s="234">
        <v>0.52430555555555558</v>
      </c>
      <c r="T95" s="234">
        <v>0.4458333333333333</v>
      </c>
      <c r="U95" s="234">
        <v>0.36319444444444443</v>
      </c>
      <c r="V95" s="234"/>
      <c r="W95" s="234">
        <v>0.60486111111111118</v>
      </c>
      <c r="X95" s="234">
        <v>0.38055555555555554</v>
      </c>
      <c r="Y95" s="234"/>
      <c r="Z95" s="234">
        <v>0.39999999999999997</v>
      </c>
      <c r="AA95" s="234">
        <v>0.65347222222222223</v>
      </c>
      <c r="AB95" s="234">
        <v>0.42222222222222222</v>
      </c>
      <c r="AC95" s="234">
        <v>0.56736111111111109</v>
      </c>
      <c r="AD95" s="234">
        <v>0.48125000000000001</v>
      </c>
      <c r="AE95" s="254">
        <v>0.73263888888888884</v>
      </c>
      <c r="AG95" s="226">
        <f>VLOOKUP(AH95,id!$A:$C,3,0)</f>
        <v>306</v>
      </c>
      <c r="AH95" s="226" t="str">
        <f t="shared" si="15"/>
        <v>BiałousWiesław1972</v>
      </c>
      <c r="AI95" s="226" t="str">
        <f t="shared" si="18"/>
        <v>Białous</v>
      </c>
      <c r="AJ95" s="226" t="str">
        <f t="shared" si="19"/>
        <v>Wiesław</v>
      </c>
      <c r="AK95" s="226">
        <f t="shared" si="16"/>
        <v>0</v>
      </c>
      <c r="AL95" s="226">
        <f t="shared" si="17"/>
        <v>1972</v>
      </c>
      <c r="AM95" s="226">
        <f t="shared" si="20"/>
        <v>18.077599376076783</v>
      </c>
      <c r="AO95" s="226">
        <f t="shared" si="21"/>
        <v>0.94629663552543208</v>
      </c>
      <c r="AP95" s="226">
        <f t="shared" si="22"/>
        <v>1</v>
      </c>
      <c r="AQ95" s="226">
        <f t="shared" si="23"/>
        <v>1</v>
      </c>
      <c r="AR95" s="226">
        <f t="shared" si="24"/>
        <v>1</v>
      </c>
    </row>
    <row r="96" spans="1:44">
      <c r="A96" s="255">
        <v>102</v>
      </c>
      <c r="B96" s="235">
        <v>94</v>
      </c>
      <c r="C96" s="235"/>
      <c r="D96" s="237">
        <v>3094</v>
      </c>
      <c r="E96" s="236" t="s">
        <v>45</v>
      </c>
      <c r="F96" s="236" t="s">
        <v>1453</v>
      </c>
      <c r="G96" s="235">
        <v>1978</v>
      </c>
      <c r="H96" s="236" t="s">
        <v>3668</v>
      </c>
      <c r="I96" s="236"/>
      <c r="J96" s="235">
        <v>34</v>
      </c>
      <c r="K96" s="235">
        <v>13</v>
      </c>
      <c r="L96" s="235">
        <v>34</v>
      </c>
      <c r="M96" s="238">
        <v>0.40211805555555552</v>
      </c>
      <c r="N96" s="235">
        <v>0</v>
      </c>
      <c r="O96" s="239"/>
      <c r="P96" s="239">
        <v>0.4604166666666667</v>
      </c>
      <c r="Q96" s="239"/>
      <c r="R96" s="239">
        <v>0.53055555555555556</v>
      </c>
      <c r="S96" s="239">
        <v>0.44027777777777777</v>
      </c>
      <c r="T96" s="239">
        <v>0.55694444444444446</v>
      </c>
      <c r="U96" s="239">
        <v>0.36388888888888887</v>
      </c>
      <c r="V96" s="239">
        <v>0.69097222222222221</v>
      </c>
      <c r="W96" s="239">
        <v>0.37986111111111115</v>
      </c>
      <c r="X96" s="239">
        <v>0.47083333333333338</v>
      </c>
      <c r="Y96" s="239">
        <v>0.72291666666666676</v>
      </c>
      <c r="Z96" s="239">
        <v>0.62152777777777779</v>
      </c>
      <c r="AA96" s="239"/>
      <c r="AB96" s="239">
        <v>0.59305555555555556</v>
      </c>
      <c r="AC96" s="239">
        <v>0.40763888888888888</v>
      </c>
      <c r="AD96" s="239">
        <v>0.4993055555555555</v>
      </c>
      <c r="AE96" s="256">
        <v>0.75624999999999998</v>
      </c>
      <c r="AG96" s="226">
        <f>VLOOKUP(AH96,id!$A:$C,3,0)</f>
        <v>307</v>
      </c>
      <c r="AH96" s="226" t="str">
        <f t="shared" si="15"/>
        <v>KwarcianyRafał1978</v>
      </c>
      <c r="AI96" s="226" t="str">
        <f t="shared" si="18"/>
        <v>Kwarciany</v>
      </c>
      <c r="AJ96" s="226" t="str">
        <f t="shared" si="19"/>
        <v>Rafał</v>
      </c>
      <c r="AK96" s="226">
        <f t="shared" si="16"/>
        <v>0</v>
      </c>
      <c r="AL96" s="226">
        <f t="shared" si="17"/>
        <v>1978</v>
      </c>
      <c r="AM96" s="226">
        <f t="shared" si="20"/>
        <v>17.042675933685029</v>
      </c>
      <c r="AO96" s="226">
        <f t="shared" si="21"/>
        <v>0.94275105776703227</v>
      </c>
      <c r="AP96" s="226">
        <f t="shared" si="22"/>
        <v>1</v>
      </c>
      <c r="AQ96" s="226">
        <f t="shared" si="23"/>
        <v>1</v>
      </c>
      <c r="AR96" s="226">
        <f t="shared" si="24"/>
        <v>1</v>
      </c>
    </row>
    <row r="97" spans="1:44">
      <c r="A97" s="253">
        <v>103</v>
      </c>
      <c r="B97" s="230">
        <v>95</v>
      </c>
      <c r="C97" s="230"/>
      <c r="D97" s="232">
        <v>3084</v>
      </c>
      <c r="E97" s="231" t="s">
        <v>59</v>
      </c>
      <c r="F97" s="231" t="s">
        <v>3789</v>
      </c>
      <c r="G97" s="230">
        <v>1993</v>
      </c>
      <c r="H97" s="231" t="s">
        <v>3554</v>
      </c>
      <c r="I97" s="231"/>
      <c r="J97" s="230">
        <v>34</v>
      </c>
      <c r="K97" s="230">
        <v>13</v>
      </c>
      <c r="L97" s="230">
        <v>34</v>
      </c>
      <c r="M97" s="233">
        <v>0.40637731481481482</v>
      </c>
      <c r="N97" s="230">
        <v>0</v>
      </c>
      <c r="O97" s="234"/>
      <c r="P97" s="234">
        <v>0.65486111111111112</v>
      </c>
      <c r="Q97" s="234">
        <v>0.38680555555555557</v>
      </c>
      <c r="R97" s="234">
        <v>0.57222222222222219</v>
      </c>
      <c r="S97" s="234"/>
      <c r="T97" s="234">
        <v>0.55208333333333337</v>
      </c>
      <c r="U97" s="234">
        <v>0.75416666666666676</v>
      </c>
      <c r="V97" s="234">
        <v>0.46527777777777773</v>
      </c>
      <c r="W97" s="234"/>
      <c r="X97" s="234">
        <v>0.64236111111111105</v>
      </c>
      <c r="Y97" s="234">
        <v>0.4284722222222222</v>
      </c>
      <c r="Z97" s="234">
        <v>0.49791666666666662</v>
      </c>
      <c r="AA97" s="234">
        <v>0.40625</v>
      </c>
      <c r="AB97" s="234">
        <v>0.52361111111111114</v>
      </c>
      <c r="AC97" s="234">
        <v>0.71250000000000002</v>
      </c>
      <c r="AD97" s="234">
        <v>0.60763888888888895</v>
      </c>
      <c r="AE97" s="254">
        <v>0.76041666666666663</v>
      </c>
      <c r="AG97" s="226">
        <f>VLOOKUP(AH97,id!$A:$C,3,0)</f>
        <v>308</v>
      </c>
      <c r="AH97" s="226" t="str">
        <f t="shared" si="15"/>
        <v>ChrościckiMichał1993</v>
      </c>
      <c r="AI97" s="226" t="str">
        <f t="shared" si="18"/>
        <v>Chrościcki</v>
      </c>
      <c r="AJ97" s="226" t="str">
        <f t="shared" si="19"/>
        <v>Michał</v>
      </c>
      <c r="AK97" s="226">
        <f t="shared" si="16"/>
        <v>0</v>
      </c>
      <c r="AL97" s="226">
        <f t="shared" si="17"/>
        <v>1993</v>
      </c>
      <c r="AM97" s="226">
        <f t="shared" si="20"/>
        <v>16.864050866224801</v>
      </c>
      <c r="AO97" s="226">
        <f t="shared" si="21"/>
        <v>0.98951895417390556</v>
      </c>
      <c r="AP97" s="226">
        <f t="shared" si="22"/>
        <v>1</v>
      </c>
      <c r="AQ97" s="226">
        <f t="shared" si="23"/>
        <v>1</v>
      </c>
      <c r="AR97" s="226">
        <f t="shared" si="24"/>
        <v>1</v>
      </c>
    </row>
    <row r="98" spans="1:44">
      <c r="A98" s="255">
        <v>104</v>
      </c>
      <c r="B98" s="235">
        <v>96</v>
      </c>
      <c r="C98" s="235"/>
      <c r="D98" s="237">
        <v>3124</v>
      </c>
      <c r="E98" s="236" t="s">
        <v>103</v>
      </c>
      <c r="F98" s="236" t="s">
        <v>3790</v>
      </c>
      <c r="G98" s="235">
        <v>1993</v>
      </c>
      <c r="H98" s="236" t="s">
        <v>3554</v>
      </c>
      <c r="I98" s="236"/>
      <c r="J98" s="235">
        <v>34</v>
      </c>
      <c r="K98" s="235">
        <v>13</v>
      </c>
      <c r="L98" s="235">
        <v>34</v>
      </c>
      <c r="M98" s="238">
        <v>0.40649305555555554</v>
      </c>
      <c r="N98" s="235">
        <v>0</v>
      </c>
      <c r="O98" s="239"/>
      <c r="P98" s="239">
        <v>0.65486111111111112</v>
      </c>
      <c r="Q98" s="239">
        <v>0.38680555555555557</v>
      </c>
      <c r="R98" s="239">
        <v>0.57222222222222219</v>
      </c>
      <c r="S98" s="239"/>
      <c r="T98" s="239">
        <v>0.55208333333333337</v>
      </c>
      <c r="U98" s="239">
        <v>0.75416666666666676</v>
      </c>
      <c r="V98" s="239">
        <v>0.46527777777777773</v>
      </c>
      <c r="W98" s="239"/>
      <c r="X98" s="239">
        <v>0.64236111111111105</v>
      </c>
      <c r="Y98" s="239">
        <v>0.4284722222222222</v>
      </c>
      <c r="Z98" s="239">
        <v>0.49722222222222223</v>
      </c>
      <c r="AA98" s="239">
        <v>0.40625</v>
      </c>
      <c r="AB98" s="239">
        <v>0.52361111111111114</v>
      </c>
      <c r="AC98" s="239">
        <v>0.71180555555555547</v>
      </c>
      <c r="AD98" s="239">
        <v>0.60763888888888895</v>
      </c>
      <c r="AE98" s="256">
        <v>0.76041666666666663</v>
      </c>
      <c r="AG98" s="226">
        <f>VLOOKUP(AH98,id!$A:$C,3,0)</f>
        <v>309</v>
      </c>
      <c r="AH98" s="226" t="str">
        <f t="shared" si="15"/>
        <v>GrązAleksander1993</v>
      </c>
      <c r="AI98" s="226" t="str">
        <f t="shared" si="18"/>
        <v>Grąz</v>
      </c>
      <c r="AJ98" s="226" t="str">
        <f t="shared" si="19"/>
        <v>Aleksander</v>
      </c>
      <c r="AK98" s="226">
        <f t="shared" si="16"/>
        <v>0</v>
      </c>
      <c r="AL98" s="226">
        <f t="shared" si="17"/>
        <v>1993</v>
      </c>
      <c r="AM98" s="226">
        <f t="shared" si="20"/>
        <v>16.859249166140458</v>
      </c>
      <c r="AO98" s="226">
        <f t="shared" si="21"/>
        <v>0.99971527006634209</v>
      </c>
      <c r="AP98" s="226">
        <f t="shared" si="22"/>
        <v>1</v>
      </c>
      <c r="AQ98" s="226">
        <f t="shared" si="23"/>
        <v>1</v>
      </c>
      <c r="AR98" s="226">
        <f t="shared" si="24"/>
        <v>1</v>
      </c>
    </row>
    <row r="99" spans="1:44">
      <c r="A99" s="253">
        <v>105</v>
      </c>
      <c r="B99" s="230">
        <v>97</v>
      </c>
      <c r="C99" s="230"/>
      <c r="D99" s="232">
        <v>3137</v>
      </c>
      <c r="E99" s="231" t="s">
        <v>59</v>
      </c>
      <c r="F99" s="231" t="s">
        <v>3791</v>
      </c>
      <c r="G99" s="230">
        <v>1993</v>
      </c>
      <c r="H99" s="231" t="s">
        <v>3554</v>
      </c>
      <c r="I99" s="231"/>
      <c r="J99" s="230">
        <v>34</v>
      </c>
      <c r="K99" s="230">
        <v>13</v>
      </c>
      <c r="L99" s="230">
        <v>34</v>
      </c>
      <c r="M99" s="233">
        <v>0.40667824074074077</v>
      </c>
      <c r="N99" s="230">
        <v>0</v>
      </c>
      <c r="O99" s="234"/>
      <c r="P99" s="234">
        <v>0.65486111111111112</v>
      </c>
      <c r="Q99" s="234">
        <v>0.38680555555555557</v>
      </c>
      <c r="R99" s="234">
        <v>0.57222222222222219</v>
      </c>
      <c r="S99" s="234"/>
      <c r="T99" s="234">
        <v>0.55208333333333337</v>
      </c>
      <c r="U99" s="234">
        <v>0.75416666666666676</v>
      </c>
      <c r="V99" s="234">
        <v>0.46527777777777773</v>
      </c>
      <c r="W99" s="234"/>
      <c r="X99" s="234">
        <v>0.6430555555555556</v>
      </c>
      <c r="Y99" s="234">
        <v>0.4284722222222222</v>
      </c>
      <c r="Z99" s="234">
        <v>0.49722222222222223</v>
      </c>
      <c r="AA99" s="234">
        <v>0.40625</v>
      </c>
      <c r="AB99" s="234">
        <v>0.52361111111111114</v>
      </c>
      <c r="AC99" s="234">
        <v>0.71180555555555547</v>
      </c>
      <c r="AD99" s="234">
        <v>0.60833333333333328</v>
      </c>
      <c r="AE99" s="254">
        <v>0.76041666666666663</v>
      </c>
      <c r="AG99" s="226">
        <f>VLOOKUP(AH99,id!$A:$C,3,0)</f>
        <v>310</v>
      </c>
      <c r="AH99" s="226" t="str">
        <f t="shared" si="15"/>
        <v>MaziarzMichał1993</v>
      </c>
      <c r="AI99" s="226" t="str">
        <f t="shared" si="18"/>
        <v>Maziarz</v>
      </c>
      <c r="AJ99" s="226" t="str">
        <f t="shared" si="19"/>
        <v>Michał</v>
      </c>
      <c r="AK99" s="226">
        <f t="shared" si="16"/>
        <v>0</v>
      </c>
      <c r="AL99" s="226">
        <f t="shared" si="17"/>
        <v>1993</v>
      </c>
      <c r="AM99" s="226">
        <f t="shared" si="20"/>
        <v>16.851572130916669</v>
      </c>
      <c r="AO99" s="226">
        <f t="shared" si="21"/>
        <v>0.99954463955374662</v>
      </c>
      <c r="AP99" s="226">
        <f t="shared" si="22"/>
        <v>1</v>
      </c>
      <c r="AQ99" s="226">
        <f t="shared" si="23"/>
        <v>1</v>
      </c>
      <c r="AR99" s="226">
        <f t="shared" si="24"/>
        <v>1</v>
      </c>
    </row>
    <row r="100" spans="1:44">
      <c r="A100" s="255">
        <v>106</v>
      </c>
      <c r="B100" s="235">
        <v>98</v>
      </c>
      <c r="C100" s="235"/>
      <c r="D100" s="237">
        <v>3203</v>
      </c>
      <c r="E100" s="236" t="s">
        <v>505</v>
      </c>
      <c r="F100" s="236" t="s">
        <v>480</v>
      </c>
      <c r="G100" s="235">
        <v>1972</v>
      </c>
      <c r="H100" s="236" t="s">
        <v>3554</v>
      </c>
      <c r="I100" s="236"/>
      <c r="J100" s="235">
        <v>33</v>
      </c>
      <c r="K100" s="235">
        <v>13</v>
      </c>
      <c r="L100" s="235">
        <v>33</v>
      </c>
      <c r="M100" s="238">
        <v>0.37857638888888889</v>
      </c>
      <c r="N100" s="235">
        <v>0</v>
      </c>
      <c r="O100" s="239">
        <v>0.72430555555555554</v>
      </c>
      <c r="P100" s="239">
        <v>0.5083333333333333</v>
      </c>
      <c r="Q100" s="239">
        <v>0.67499999999999993</v>
      </c>
      <c r="R100" s="239">
        <v>0.44513888888888892</v>
      </c>
      <c r="S100" s="239">
        <v>0.53055555555555556</v>
      </c>
      <c r="T100" s="239">
        <v>0.4236111111111111</v>
      </c>
      <c r="U100" s="239"/>
      <c r="V100" s="239"/>
      <c r="W100" s="239">
        <v>0.62986111111111109</v>
      </c>
      <c r="X100" s="239">
        <v>0.4909722222222222</v>
      </c>
      <c r="Y100" s="239"/>
      <c r="Z100" s="239">
        <v>0.37361111111111112</v>
      </c>
      <c r="AA100" s="239">
        <v>0.70277777777777783</v>
      </c>
      <c r="AB100" s="239">
        <v>0.39930555555555558</v>
      </c>
      <c r="AC100" s="239">
        <v>0.5541666666666667</v>
      </c>
      <c r="AD100" s="239">
        <v>0.46249999999999997</v>
      </c>
      <c r="AE100" s="256">
        <v>0.73263888888888884</v>
      </c>
      <c r="AG100" s="226">
        <f>VLOOKUP(AH100,id!$A:$C,3,0)</f>
        <v>311</v>
      </c>
      <c r="AH100" s="226" t="str">
        <f t="shared" si="15"/>
        <v>ReszkaWitek1972</v>
      </c>
      <c r="AI100" s="226" t="str">
        <f t="shared" si="18"/>
        <v>Reszka</v>
      </c>
      <c r="AJ100" s="226" t="str">
        <f t="shared" si="19"/>
        <v>Witek</v>
      </c>
      <c r="AK100" s="226">
        <f t="shared" si="16"/>
        <v>0</v>
      </c>
      <c r="AL100" s="226">
        <f t="shared" si="17"/>
        <v>1972</v>
      </c>
      <c r="AM100" s="226">
        <f t="shared" si="20"/>
        <v>16.355937656477941</v>
      </c>
      <c r="AO100" s="226">
        <f t="shared" si="21"/>
        <v>1.0742303341587942</v>
      </c>
      <c r="AP100" s="226">
        <f t="shared" si="22"/>
        <v>1</v>
      </c>
      <c r="AQ100" s="226">
        <f t="shared" si="23"/>
        <v>0.97058823529411764</v>
      </c>
      <c r="AR100" s="226">
        <f t="shared" si="24"/>
        <v>1</v>
      </c>
    </row>
    <row r="101" spans="1:44">
      <c r="A101" s="253">
        <v>107</v>
      </c>
      <c r="B101" s="230">
        <v>99</v>
      </c>
      <c r="C101" s="230"/>
      <c r="D101" s="232">
        <v>3067</v>
      </c>
      <c r="E101" s="231" t="s">
        <v>49</v>
      </c>
      <c r="F101" s="231" t="s">
        <v>562</v>
      </c>
      <c r="G101" s="230">
        <v>1979</v>
      </c>
      <c r="H101" s="231" t="s">
        <v>3681</v>
      </c>
      <c r="I101" s="231"/>
      <c r="J101" s="230">
        <v>32</v>
      </c>
      <c r="K101" s="230">
        <v>14</v>
      </c>
      <c r="L101" s="230">
        <v>32</v>
      </c>
      <c r="M101" s="233">
        <v>0.41203703703703703</v>
      </c>
      <c r="N101" s="230">
        <v>0</v>
      </c>
      <c r="O101" s="234">
        <v>0.3666666666666667</v>
      </c>
      <c r="P101" s="234">
        <v>0.65347222222222223</v>
      </c>
      <c r="Q101" s="234">
        <v>0.48680555555555555</v>
      </c>
      <c r="R101" s="234">
        <v>0.70416666666666661</v>
      </c>
      <c r="S101" s="234">
        <v>0.60486111111111118</v>
      </c>
      <c r="T101" s="234">
        <v>0.72083333333333333</v>
      </c>
      <c r="U101" s="234">
        <v>0.64374999999999993</v>
      </c>
      <c r="V101" s="234">
        <v>0.39652777777777781</v>
      </c>
      <c r="W101" s="234">
        <v>0.53472222222222221</v>
      </c>
      <c r="X101" s="234">
        <v>0.67638888888888893</v>
      </c>
      <c r="Y101" s="234">
        <v>0.42569444444444443</v>
      </c>
      <c r="Z101" s="234">
        <v>0.75208333333333333</v>
      </c>
      <c r="AA101" s="234">
        <v>0.46111111111111108</v>
      </c>
      <c r="AB101" s="234"/>
      <c r="AC101" s="234">
        <v>0.56319444444444444</v>
      </c>
      <c r="AD101" s="234"/>
      <c r="AE101" s="254">
        <v>0.76597222222222217</v>
      </c>
      <c r="AG101" s="226">
        <f>VLOOKUP(AH101,id!$A:$C,3,0)</f>
        <v>312</v>
      </c>
      <c r="AH101" s="226" t="str">
        <f t="shared" si="15"/>
        <v>DudaRobert1979</v>
      </c>
      <c r="AI101" s="226" t="str">
        <f t="shared" si="18"/>
        <v>Duda</v>
      </c>
      <c r="AJ101" s="226" t="str">
        <f t="shared" si="19"/>
        <v>Robert</v>
      </c>
      <c r="AK101" s="226">
        <f t="shared" si="16"/>
        <v>0</v>
      </c>
      <c r="AL101" s="226">
        <f t="shared" si="17"/>
        <v>1979</v>
      </c>
      <c r="AM101" s="226">
        <f t="shared" si="20"/>
        <v>15.860303182039216</v>
      </c>
      <c r="AO101" s="226">
        <f t="shared" si="21"/>
        <v>0.91879213483146072</v>
      </c>
      <c r="AP101" s="226">
        <f t="shared" si="22"/>
        <v>1.0769230769230769</v>
      </c>
      <c r="AQ101" s="226">
        <f t="shared" si="23"/>
        <v>0.96969696969696972</v>
      </c>
      <c r="AR101" s="226">
        <f t="shared" si="24"/>
        <v>1.0149319789453937</v>
      </c>
    </row>
    <row r="102" spans="1:44">
      <c r="A102" s="255">
        <v>108</v>
      </c>
      <c r="B102" s="235">
        <v>100</v>
      </c>
      <c r="C102" s="235"/>
      <c r="D102" s="237">
        <v>3080</v>
      </c>
      <c r="E102" s="236" t="s">
        <v>398</v>
      </c>
      <c r="F102" s="236" t="s">
        <v>1742</v>
      </c>
      <c r="G102" s="235">
        <v>1974</v>
      </c>
      <c r="H102" s="236" t="s">
        <v>3554</v>
      </c>
      <c r="I102" s="236" t="s">
        <v>1743</v>
      </c>
      <c r="J102" s="235">
        <v>32</v>
      </c>
      <c r="K102" s="235">
        <v>13</v>
      </c>
      <c r="L102" s="235">
        <v>32</v>
      </c>
      <c r="M102" s="238">
        <v>0.3910763888888889</v>
      </c>
      <c r="N102" s="235">
        <v>0</v>
      </c>
      <c r="O102" s="239">
        <v>0.73472222222222217</v>
      </c>
      <c r="P102" s="239">
        <v>0.67083333333333339</v>
      </c>
      <c r="Q102" s="239"/>
      <c r="R102" s="239">
        <v>0.48541666666666666</v>
      </c>
      <c r="S102" s="239">
        <v>0.52986111111111112</v>
      </c>
      <c r="T102" s="239">
        <v>0.46388888888888885</v>
      </c>
      <c r="U102" s="239">
        <v>0.70694444444444438</v>
      </c>
      <c r="V102" s="239">
        <v>0.37847222222222227</v>
      </c>
      <c r="W102" s="239">
        <v>0.61736111111111114</v>
      </c>
      <c r="X102" s="239">
        <v>0.68680555555555556</v>
      </c>
      <c r="Y102" s="239"/>
      <c r="Z102" s="239">
        <v>0.4145833333333333</v>
      </c>
      <c r="AA102" s="239"/>
      <c r="AB102" s="239">
        <v>0.44444444444444442</v>
      </c>
      <c r="AC102" s="239">
        <v>0.57916666666666672</v>
      </c>
      <c r="AD102" s="239">
        <v>0.50347222222222221</v>
      </c>
      <c r="AE102" s="256">
        <v>0.74513888888888891</v>
      </c>
      <c r="AG102" s="226">
        <f>VLOOKUP(AH102,id!$A:$C,3,0)</f>
        <v>313</v>
      </c>
      <c r="AH102" s="226" t="str">
        <f t="shared" si="15"/>
        <v>MatczukSzymon1974</v>
      </c>
      <c r="AI102" s="226" t="str">
        <f t="shared" si="18"/>
        <v>Matczuk</v>
      </c>
      <c r="AJ102" s="226" t="str">
        <f t="shared" si="19"/>
        <v>Szymon</v>
      </c>
      <c r="AK102" s="226" t="str">
        <f t="shared" si="16"/>
        <v>Łyse Charty</v>
      </c>
      <c r="AL102" s="226">
        <f t="shared" si="17"/>
        <v>1974</v>
      </c>
      <c r="AM102" s="226">
        <f t="shared" si="20"/>
        <v>15.62696171867548</v>
      </c>
      <c r="AO102" s="226">
        <f t="shared" si="21"/>
        <v>1.0535973245730859</v>
      </c>
      <c r="AP102" s="226">
        <f t="shared" si="22"/>
        <v>0.9285714285714286</v>
      </c>
      <c r="AQ102" s="226">
        <f t="shared" si="23"/>
        <v>1</v>
      </c>
      <c r="AR102" s="226">
        <f t="shared" si="24"/>
        <v>0.98528770473770133</v>
      </c>
    </row>
    <row r="103" spans="1:44">
      <c r="A103" s="253">
        <v>109</v>
      </c>
      <c r="B103" s="230">
        <v>101</v>
      </c>
      <c r="C103" s="230"/>
      <c r="D103" s="232">
        <v>3081</v>
      </c>
      <c r="E103" s="231" t="s">
        <v>15</v>
      </c>
      <c r="F103" s="231" t="s">
        <v>458</v>
      </c>
      <c r="G103" s="230">
        <v>1967</v>
      </c>
      <c r="H103" s="231" t="s">
        <v>3792</v>
      </c>
      <c r="I103" s="231" t="s">
        <v>1743</v>
      </c>
      <c r="J103" s="230">
        <v>32</v>
      </c>
      <c r="K103" s="230">
        <v>13</v>
      </c>
      <c r="L103" s="230">
        <v>32</v>
      </c>
      <c r="M103" s="233">
        <v>0.39116898148148144</v>
      </c>
      <c r="N103" s="230">
        <v>0</v>
      </c>
      <c r="O103" s="234">
        <v>0.7368055555555556</v>
      </c>
      <c r="P103" s="234">
        <v>0.67083333333333339</v>
      </c>
      <c r="Q103" s="234"/>
      <c r="R103" s="234">
        <v>0.47986111111111113</v>
      </c>
      <c r="S103" s="234">
        <v>0.52986111111111112</v>
      </c>
      <c r="T103" s="234">
        <v>0.4604166666666667</v>
      </c>
      <c r="U103" s="234">
        <v>0.70694444444444438</v>
      </c>
      <c r="V103" s="234">
        <v>0.38125000000000003</v>
      </c>
      <c r="W103" s="234">
        <v>0.61736111111111114</v>
      </c>
      <c r="X103" s="234">
        <v>0.68680555555555556</v>
      </c>
      <c r="Y103" s="234"/>
      <c r="Z103" s="234">
        <v>0.4145833333333333</v>
      </c>
      <c r="AA103" s="234"/>
      <c r="AB103" s="234">
        <v>0.44097222222222227</v>
      </c>
      <c r="AC103" s="234">
        <v>0.57916666666666672</v>
      </c>
      <c r="AD103" s="234">
        <v>0.49861111111111112</v>
      </c>
      <c r="AE103" s="254">
        <v>0.74513888888888891</v>
      </c>
      <c r="AG103" s="226">
        <f>VLOOKUP(AH103,id!$A:$C,3,0)</f>
        <v>314</v>
      </c>
      <c r="AH103" s="226" t="str">
        <f t="shared" si="15"/>
        <v>KurzyńskiPiotr1967</v>
      </c>
      <c r="AI103" s="226" t="str">
        <f t="shared" si="18"/>
        <v>Kurzyński</v>
      </c>
      <c r="AJ103" s="226" t="str">
        <f t="shared" si="19"/>
        <v>Piotr</v>
      </c>
      <c r="AK103" s="226" t="str">
        <f t="shared" si="16"/>
        <v>Łyse Charty</v>
      </c>
      <c r="AL103" s="226">
        <f t="shared" si="17"/>
        <v>1967</v>
      </c>
      <c r="AM103" s="226">
        <f t="shared" si="20"/>
        <v>15.623262701196136</v>
      </c>
      <c r="AO103" s="226">
        <f t="shared" si="21"/>
        <v>0.99976329259993502</v>
      </c>
      <c r="AP103" s="226">
        <f t="shared" si="22"/>
        <v>1</v>
      </c>
      <c r="AQ103" s="226">
        <f t="shared" si="23"/>
        <v>1</v>
      </c>
      <c r="AR103" s="226">
        <f t="shared" si="24"/>
        <v>1</v>
      </c>
    </row>
    <row r="104" spans="1:44">
      <c r="A104" s="255">
        <v>110</v>
      </c>
      <c r="B104" s="235">
        <v>102</v>
      </c>
      <c r="C104" s="235"/>
      <c r="D104" s="237">
        <v>3097</v>
      </c>
      <c r="E104" s="236" t="s">
        <v>63</v>
      </c>
      <c r="F104" s="236" t="s">
        <v>536</v>
      </c>
      <c r="G104" s="235">
        <v>1977</v>
      </c>
      <c r="H104" s="236" t="s">
        <v>3683</v>
      </c>
      <c r="I104" s="236" t="s">
        <v>1743</v>
      </c>
      <c r="J104" s="235">
        <v>32</v>
      </c>
      <c r="K104" s="235">
        <v>13</v>
      </c>
      <c r="L104" s="235">
        <v>32</v>
      </c>
      <c r="M104" s="238">
        <v>0.3913194444444445</v>
      </c>
      <c r="N104" s="235">
        <v>0</v>
      </c>
      <c r="O104" s="239">
        <v>0.7368055555555556</v>
      </c>
      <c r="P104" s="239">
        <v>0.67083333333333339</v>
      </c>
      <c r="Q104" s="239"/>
      <c r="R104" s="239">
        <v>0.47986111111111113</v>
      </c>
      <c r="S104" s="239">
        <v>0.52986111111111112</v>
      </c>
      <c r="T104" s="239">
        <v>0.4604166666666667</v>
      </c>
      <c r="U104" s="239">
        <v>0.70694444444444438</v>
      </c>
      <c r="V104" s="239">
        <v>0.37777777777777777</v>
      </c>
      <c r="W104" s="239">
        <v>0.61736111111111114</v>
      </c>
      <c r="X104" s="239">
        <v>0.68680555555555556</v>
      </c>
      <c r="Y104" s="239"/>
      <c r="Z104" s="239">
        <v>0.4145833333333333</v>
      </c>
      <c r="AA104" s="239"/>
      <c r="AB104" s="239">
        <v>0.44097222222222227</v>
      </c>
      <c r="AC104" s="239">
        <v>0.57847222222222217</v>
      </c>
      <c r="AD104" s="239">
        <v>0.4993055555555555</v>
      </c>
      <c r="AE104" s="256">
        <v>0.74513888888888891</v>
      </c>
      <c r="AG104" s="226">
        <f>VLOOKUP(AH104,id!$A:$C,3,0)</f>
        <v>315</v>
      </c>
      <c r="AH104" s="226" t="str">
        <f t="shared" si="15"/>
        <v>MaciejewskiŁukasz1977</v>
      </c>
      <c r="AI104" s="226" t="str">
        <f t="shared" si="18"/>
        <v>Maciejewski</v>
      </c>
      <c r="AJ104" s="226" t="str">
        <f t="shared" si="19"/>
        <v>Łukasz</v>
      </c>
      <c r="AK104" s="226" t="str">
        <f t="shared" si="16"/>
        <v>Łyse Charty</v>
      </c>
      <c r="AL104" s="226">
        <f t="shared" si="17"/>
        <v>1977</v>
      </c>
      <c r="AM104" s="226">
        <f t="shared" si="20"/>
        <v>15.617255531272573</v>
      </c>
      <c r="AO104" s="226">
        <f t="shared" si="21"/>
        <v>0.99961549837326213</v>
      </c>
      <c r="AP104" s="226">
        <f t="shared" si="22"/>
        <v>1</v>
      </c>
      <c r="AQ104" s="226">
        <f t="shared" si="23"/>
        <v>1</v>
      </c>
      <c r="AR104" s="226">
        <f t="shared" si="24"/>
        <v>1</v>
      </c>
    </row>
    <row r="105" spans="1:44">
      <c r="A105" s="253">
        <v>111</v>
      </c>
      <c r="B105" s="230">
        <v>103</v>
      </c>
      <c r="C105" s="230"/>
      <c r="D105" s="232">
        <v>3129</v>
      </c>
      <c r="E105" s="231" t="s">
        <v>151</v>
      </c>
      <c r="F105" s="231" t="s">
        <v>1744</v>
      </c>
      <c r="G105" s="230">
        <v>1976</v>
      </c>
      <c r="H105" s="231" t="s">
        <v>3793</v>
      </c>
      <c r="I105" s="231" t="s">
        <v>1743</v>
      </c>
      <c r="J105" s="230">
        <v>32</v>
      </c>
      <c r="K105" s="230">
        <v>13</v>
      </c>
      <c r="L105" s="230">
        <v>32</v>
      </c>
      <c r="M105" s="233">
        <v>0.39136574074074071</v>
      </c>
      <c r="N105" s="230">
        <v>0</v>
      </c>
      <c r="O105" s="234">
        <v>0.7368055555555556</v>
      </c>
      <c r="P105" s="234">
        <v>0.67013888888888884</v>
      </c>
      <c r="Q105" s="234"/>
      <c r="R105" s="234">
        <v>0.47986111111111113</v>
      </c>
      <c r="S105" s="234">
        <v>0.52986111111111112</v>
      </c>
      <c r="T105" s="234">
        <v>0.4604166666666667</v>
      </c>
      <c r="U105" s="234">
        <v>0.70694444444444438</v>
      </c>
      <c r="V105" s="234">
        <v>0.37777777777777777</v>
      </c>
      <c r="W105" s="234">
        <v>0.61736111111111114</v>
      </c>
      <c r="X105" s="234">
        <v>0.68611111111111101</v>
      </c>
      <c r="Y105" s="234"/>
      <c r="Z105" s="234">
        <v>0.4145833333333333</v>
      </c>
      <c r="AA105" s="234"/>
      <c r="AB105" s="234">
        <v>0.44097222222222227</v>
      </c>
      <c r="AC105" s="234">
        <v>0.57916666666666672</v>
      </c>
      <c r="AD105" s="234">
        <v>0.49861111111111112</v>
      </c>
      <c r="AE105" s="254">
        <v>0.74513888888888891</v>
      </c>
      <c r="AG105" s="226">
        <f>VLOOKUP(AH105,id!$A:$C,3,0)</f>
        <v>316</v>
      </c>
      <c r="AH105" s="226" t="str">
        <f t="shared" si="15"/>
        <v>WycichowskiWojciech1976</v>
      </c>
      <c r="AI105" s="226" t="str">
        <f t="shared" si="18"/>
        <v>Wycichowski</v>
      </c>
      <c r="AJ105" s="226" t="str">
        <f t="shared" si="19"/>
        <v>Wojciech</v>
      </c>
      <c r="AK105" s="226" t="str">
        <f t="shared" si="16"/>
        <v>Łyse Charty</v>
      </c>
      <c r="AL105" s="226">
        <f t="shared" si="17"/>
        <v>1976</v>
      </c>
      <c r="AM105" s="226">
        <f t="shared" si="20"/>
        <v>15.615408100559703</v>
      </c>
      <c r="AO105" s="226">
        <f t="shared" si="21"/>
        <v>0.9998817058023306</v>
      </c>
      <c r="AP105" s="226">
        <f t="shared" si="22"/>
        <v>1</v>
      </c>
      <c r="AQ105" s="226">
        <f t="shared" si="23"/>
        <v>1</v>
      </c>
      <c r="AR105" s="226">
        <f t="shared" si="24"/>
        <v>1</v>
      </c>
    </row>
    <row r="106" spans="1:44">
      <c r="A106" s="255">
        <v>112</v>
      </c>
      <c r="B106" s="235">
        <v>104</v>
      </c>
      <c r="C106" s="235"/>
      <c r="D106" s="237">
        <v>3138</v>
      </c>
      <c r="E106" s="236" t="s">
        <v>19</v>
      </c>
      <c r="F106" s="236" t="s">
        <v>3794</v>
      </c>
      <c r="G106" s="235">
        <v>1994</v>
      </c>
      <c r="H106" s="236" t="s">
        <v>3554</v>
      </c>
      <c r="I106" s="236" t="s">
        <v>3795</v>
      </c>
      <c r="J106" s="235">
        <v>32</v>
      </c>
      <c r="K106" s="235">
        <v>13</v>
      </c>
      <c r="L106" s="235">
        <v>32</v>
      </c>
      <c r="M106" s="238">
        <v>0.40181712962962962</v>
      </c>
      <c r="N106" s="235">
        <v>0</v>
      </c>
      <c r="O106" s="239">
        <v>0.74583333333333324</v>
      </c>
      <c r="P106" s="239">
        <v>0.49652777777777773</v>
      </c>
      <c r="Q106" s="239"/>
      <c r="R106" s="239">
        <v>0.58819444444444446</v>
      </c>
      <c r="S106" s="239">
        <v>0.46458333333333335</v>
      </c>
      <c r="T106" s="239">
        <v>0.6069444444444444</v>
      </c>
      <c r="U106" s="239">
        <v>0.36527777777777781</v>
      </c>
      <c r="V106" s="239">
        <v>0.71736111111111101</v>
      </c>
      <c r="W106" s="239">
        <v>0.39027777777777778</v>
      </c>
      <c r="X106" s="239">
        <v>0.51458333333333328</v>
      </c>
      <c r="Y106" s="239"/>
      <c r="Z106" s="239">
        <v>0.63680555555555551</v>
      </c>
      <c r="AA106" s="239"/>
      <c r="AB106" s="239">
        <v>0.66527777777777775</v>
      </c>
      <c r="AC106" s="239">
        <v>0.41736111111111113</v>
      </c>
      <c r="AD106" s="239">
        <v>0.55486111111111114</v>
      </c>
      <c r="AE106" s="256">
        <v>0.75555555555555554</v>
      </c>
      <c r="AG106" s="226">
        <f>VLOOKUP(AH106,id!$A:$C,3,0)</f>
        <v>317</v>
      </c>
      <c r="AH106" s="226" t="str">
        <f t="shared" si="15"/>
        <v>AraminowiczGrzegorz1994</v>
      </c>
      <c r="AI106" s="226" t="str">
        <f t="shared" si="18"/>
        <v>Araminowicz</v>
      </c>
      <c r="AJ106" s="226" t="str">
        <f t="shared" si="19"/>
        <v>Grzegorz</v>
      </c>
      <c r="AK106" s="226" t="str">
        <f t="shared" si="16"/>
        <v>AKK GDAKK</v>
      </c>
      <c r="AL106" s="226">
        <f t="shared" si="17"/>
        <v>1994</v>
      </c>
      <c r="AM106" s="226">
        <f t="shared" si="20"/>
        <v>15.209246464623261</v>
      </c>
      <c r="AO106" s="226">
        <f t="shared" si="21"/>
        <v>0.97398968804908248</v>
      </c>
      <c r="AP106" s="226">
        <f t="shared" si="22"/>
        <v>1</v>
      </c>
      <c r="AQ106" s="226">
        <f t="shared" si="23"/>
        <v>1</v>
      </c>
      <c r="AR106" s="226">
        <f t="shared" si="24"/>
        <v>1</v>
      </c>
    </row>
    <row r="107" spans="1:44">
      <c r="A107" s="253">
        <v>113</v>
      </c>
      <c r="B107" s="230">
        <v>105</v>
      </c>
      <c r="C107" s="230"/>
      <c r="D107" s="232">
        <v>3153</v>
      </c>
      <c r="E107" s="231" t="s">
        <v>3796</v>
      </c>
      <c r="F107" s="231" t="s">
        <v>3797</v>
      </c>
      <c r="G107" s="230">
        <v>1992</v>
      </c>
      <c r="H107" s="231" t="s">
        <v>3554</v>
      </c>
      <c r="I107" s="231" t="s">
        <v>3798</v>
      </c>
      <c r="J107" s="230">
        <v>32</v>
      </c>
      <c r="K107" s="230">
        <v>12</v>
      </c>
      <c r="L107" s="230">
        <v>32</v>
      </c>
      <c r="M107" s="233">
        <v>0.40122685185185186</v>
      </c>
      <c r="N107" s="230">
        <v>0</v>
      </c>
      <c r="O107" s="234"/>
      <c r="P107" s="234">
        <v>0.50763888888888886</v>
      </c>
      <c r="Q107" s="234">
        <v>0.6645833333333333</v>
      </c>
      <c r="R107" s="234">
        <v>0.44513888888888892</v>
      </c>
      <c r="S107" s="234">
        <v>0.54791666666666672</v>
      </c>
      <c r="T107" s="234">
        <v>0.42638888888888887</v>
      </c>
      <c r="U107" s="234"/>
      <c r="V107" s="234"/>
      <c r="W107" s="234">
        <v>0.62986111111111109</v>
      </c>
      <c r="X107" s="234">
        <v>0.49861111111111112</v>
      </c>
      <c r="Y107" s="234"/>
      <c r="Z107" s="234">
        <v>0.37291666666666662</v>
      </c>
      <c r="AA107" s="234">
        <v>0.69166666666666676</v>
      </c>
      <c r="AB107" s="234">
        <v>0.39999999999999997</v>
      </c>
      <c r="AC107" s="234">
        <v>0.58888888888888891</v>
      </c>
      <c r="AD107" s="234">
        <v>0.4680555555555555</v>
      </c>
      <c r="AE107" s="254">
        <v>0.75486111111111109</v>
      </c>
      <c r="AG107" s="226">
        <f>VLOOKUP(AH107,id!$A:$C,3,0)</f>
        <v>318</v>
      </c>
      <c r="AH107" s="226" t="str">
        <f t="shared" si="15"/>
        <v>GirjatJakub Krzysztof1992</v>
      </c>
      <c r="AI107" s="226" t="str">
        <f t="shared" si="18"/>
        <v>Girjat</v>
      </c>
      <c r="AJ107" s="226" t="str">
        <f t="shared" si="19"/>
        <v>Jakub Krzysztof</v>
      </c>
      <c r="AK107" s="226" t="str">
        <f t="shared" si="16"/>
        <v>Gryźć poduchę</v>
      </c>
      <c r="AL107" s="226">
        <f t="shared" si="17"/>
        <v>1992</v>
      </c>
      <c r="AM107" s="226">
        <f t="shared" si="20"/>
        <v>14.967707115554186</v>
      </c>
      <c r="AO107" s="226">
        <f t="shared" si="21"/>
        <v>1.0014711821381179</v>
      </c>
      <c r="AP107" s="226">
        <f t="shared" si="22"/>
        <v>0.92307692307692313</v>
      </c>
      <c r="AQ107" s="226">
        <f t="shared" si="23"/>
        <v>1</v>
      </c>
      <c r="AR107" s="226">
        <f t="shared" si="24"/>
        <v>0.98411891413352426</v>
      </c>
    </row>
    <row r="108" spans="1:44">
      <c r="A108" s="255">
        <v>114</v>
      </c>
      <c r="B108" s="235">
        <v>106</v>
      </c>
      <c r="C108" s="235"/>
      <c r="D108" s="237">
        <v>3201</v>
      </c>
      <c r="E108" s="236" t="s">
        <v>15</v>
      </c>
      <c r="F108" s="236" t="s">
        <v>1679</v>
      </c>
      <c r="G108" s="235">
        <v>1973</v>
      </c>
      <c r="H108" s="236" t="s">
        <v>3668</v>
      </c>
      <c r="I108" s="236"/>
      <c r="J108" s="235">
        <v>31</v>
      </c>
      <c r="K108" s="235">
        <v>13</v>
      </c>
      <c r="L108" s="235">
        <v>31</v>
      </c>
      <c r="M108" s="238">
        <v>0.36291666666666672</v>
      </c>
      <c r="N108" s="235">
        <v>0</v>
      </c>
      <c r="O108" s="239">
        <v>0.36874999999999997</v>
      </c>
      <c r="P108" s="239">
        <v>0.69861111111111107</v>
      </c>
      <c r="Q108" s="239"/>
      <c r="R108" s="239">
        <v>0.5229166666666667</v>
      </c>
      <c r="S108" s="239">
        <v>0.5854166666666667</v>
      </c>
      <c r="T108" s="239">
        <v>0.50138888888888888</v>
      </c>
      <c r="U108" s="239">
        <v>0.70972222222222225</v>
      </c>
      <c r="V108" s="239">
        <v>0.41180555555555554</v>
      </c>
      <c r="W108" s="239">
        <v>0.66736111111111107</v>
      </c>
      <c r="X108" s="239">
        <v>0.61527777777777781</v>
      </c>
      <c r="Y108" s="239">
        <v>0.39374999999999999</v>
      </c>
      <c r="Z108" s="239">
        <v>0.44166666666666665</v>
      </c>
      <c r="AA108" s="239"/>
      <c r="AB108" s="239">
        <v>0.46736111111111112</v>
      </c>
      <c r="AC108" s="239"/>
      <c r="AD108" s="239">
        <v>0.54305555555555551</v>
      </c>
      <c r="AE108" s="256">
        <v>0.71666666666666667</v>
      </c>
      <c r="AG108" s="226">
        <f>VLOOKUP(AH108,id!$A:$C,3,0)</f>
        <v>319</v>
      </c>
      <c r="AH108" s="226" t="str">
        <f t="shared" si="15"/>
        <v>BołbotPiotr1973</v>
      </c>
      <c r="AI108" s="226" t="str">
        <f t="shared" si="18"/>
        <v>Bołbot</v>
      </c>
      <c r="AJ108" s="226" t="str">
        <f t="shared" si="19"/>
        <v>Piotr</v>
      </c>
      <c r="AK108" s="226">
        <f t="shared" si="16"/>
        <v>0</v>
      </c>
      <c r="AL108" s="226">
        <f t="shared" si="17"/>
        <v>1973</v>
      </c>
      <c r="AM108" s="226">
        <f t="shared" si="20"/>
        <v>14.499966268193118</v>
      </c>
      <c r="AO108" s="226">
        <f t="shared" si="21"/>
        <v>1.1055619339201428</v>
      </c>
      <c r="AP108" s="226">
        <f t="shared" si="22"/>
        <v>1.0833333333333333</v>
      </c>
      <c r="AQ108" s="226">
        <f t="shared" si="23"/>
        <v>0.96875</v>
      </c>
      <c r="AR108" s="226">
        <f t="shared" si="24"/>
        <v>1.0161373647415957</v>
      </c>
    </row>
    <row r="109" spans="1:44">
      <c r="A109" s="253">
        <v>115</v>
      </c>
      <c r="B109" s="230">
        <v>107</v>
      </c>
      <c r="C109" s="230"/>
      <c r="D109" s="232">
        <v>3176</v>
      </c>
      <c r="E109" s="231" t="s">
        <v>22</v>
      </c>
      <c r="F109" s="231" t="s">
        <v>1389</v>
      </c>
      <c r="G109" s="230">
        <v>1970</v>
      </c>
      <c r="H109" s="231" t="s">
        <v>3668</v>
      </c>
      <c r="I109" s="231"/>
      <c r="J109" s="230">
        <v>31</v>
      </c>
      <c r="K109" s="230">
        <v>13</v>
      </c>
      <c r="L109" s="230">
        <v>31</v>
      </c>
      <c r="M109" s="233">
        <v>0.39150462962962962</v>
      </c>
      <c r="N109" s="230">
        <v>0</v>
      </c>
      <c r="O109" s="234">
        <v>0.3666666666666667</v>
      </c>
      <c r="P109" s="234">
        <v>0.7319444444444444</v>
      </c>
      <c r="Q109" s="234">
        <v>0.42708333333333331</v>
      </c>
      <c r="R109" s="234">
        <v>0.60416666666666663</v>
      </c>
      <c r="S109" s="234">
        <v>0.55555555555555558</v>
      </c>
      <c r="T109" s="234">
        <v>0.63124999999999998</v>
      </c>
      <c r="U109" s="234">
        <v>0.71875</v>
      </c>
      <c r="V109" s="234"/>
      <c r="W109" s="234">
        <v>0.47986111111111113</v>
      </c>
      <c r="X109" s="234">
        <v>0.58124999999999993</v>
      </c>
      <c r="Y109" s="234"/>
      <c r="Z109" s="234">
        <v>0.68888888888888899</v>
      </c>
      <c r="AA109" s="234">
        <v>0.38055555555555554</v>
      </c>
      <c r="AB109" s="234">
        <v>0.65833333333333333</v>
      </c>
      <c r="AC109" s="234">
        <v>0.51388888888888895</v>
      </c>
      <c r="AD109" s="234"/>
      <c r="AE109" s="254">
        <v>0.74513888888888891</v>
      </c>
      <c r="AG109" s="226">
        <f>VLOOKUP(AH109,id!$A:$C,3,0)</f>
        <v>320</v>
      </c>
      <c r="AH109" s="226" t="str">
        <f t="shared" si="15"/>
        <v>SoleckiKrzysztof1970</v>
      </c>
      <c r="AI109" s="226" t="str">
        <f t="shared" si="18"/>
        <v>Solecki</v>
      </c>
      <c r="AJ109" s="226" t="str">
        <f t="shared" si="19"/>
        <v>Krzysztof</v>
      </c>
      <c r="AK109" s="226">
        <f t="shared" si="16"/>
        <v>0</v>
      </c>
      <c r="AL109" s="226">
        <f t="shared" si="17"/>
        <v>1970</v>
      </c>
      <c r="AM109" s="226">
        <f t="shared" si="20"/>
        <v>13.441167808947657</v>
      </c>
      <c r="AO109" s="226">
        <f t="shared" si="21"/>
        <v>0.92697924673328225</v>
      </c>
      <c r="AP109" s="226">
        <f t="shared" si="22"/>
        <v>1</v>
      </c>
      <c r="AQ109" s="226">
        <f t="shared" si="23"/>
        <v>1</v>
      </c>
      <c r="AR109" s="226">
        <f t="shared" si="24"/>
        <v>1</v>
      </c>
    </row>
    <row r="110" spans="1:44">
      <c r="A110" s="255">
        <v>116</v>
      </c>
      <c r="B110" s="235">
        <v>108</v>
      </c>
      <c r="C110" s="235"/>
      <c r="D110" s="237">
        <v>3183</v>
      </c>
      <c r="E110" s="236" t="s">
        <v>467</v>
      </c>
      <c r="F110" s="236" t="s">
        <v>374</v>
      </c>
      <c r="G110" s="235">
        <v>1976</v>
      </c>
      <c r="H110" s="236" t="s">
        <v>3554</v>
      </c>
      <c r="I110" s="236"/>
      <c r="J110" s="235">
        <v>31</v>
      </c>
      <c r="K110" s="235">
        <v>13</v>
      </c>
      <c r="L110" s="235">
        <v>31</v>
      </c>
      <c r="M110" s="238">
        <v>0.39157407407407407</v>
      </c>
      <c r="N110" s="235">
        <v>0</v>
      </c>
      <c r="O110" s="239">
        <v>0.36736111111111108</v>
      </c>
      <c r="P110" s="239">
        <v>0.7319444444444444</v>
      </c>
      <c r="Q110" s="239">
        <v>0.42708333333333331</v>
      </c>
      <c r="R110" s="239">
        <v>0.60416666666666663</v>
      </c>
      <c r="S110" s="239">
        <v>0.55555555555555558</v>
      </c>
      <c r="T110" s="239">
        <v>0.63194444444444442</v>
      </c>
      <c r="U110" s="239">
        <v>0.71875</v>
      </c>
      <c r="V110" s="239"/>
      <c r="W110" s="239">
        <v>0.47986111111111113</v>
      </c>
      <c r="X110" s="239">
        <v>0.58124999999999993</v>
      </c>
      <c r="Y110" s="239"/>
      <c r="Z110" s="239">
        <v>0.68958333333333333</v>
      </c>
      <c r="AA110" s="239">
        <v>0.38055555555555554</v>
      </c>
      <c r="AB110" s="239">
        <v>0.65902777777777777</v>
      </c>
      <c r="AC110" s="239">
        <v>0.51458333333333328</v>
      </c>
      <c r="AD110" s="239"/>
      <c r="AE110" s="256">
        <v>0.74513888888888891</v>
      </c>
      <c r="AG110" s="226">
        <f>VLOOKUP(AH110,id!$A:$C,3,0)</f>
        <v>321</v>
      </c>
      <c r="AH110" s="226" t="str">
        <f t="shared" si="15"/>
        <v>DejaDawid1976</v>
      </c>
      <c r="AI110" s="226" t="str">
        <f t="shared" si="18"/>
        <v>Deja</v>
      </c>
      <c r="AJ110" s="226" t="str">
        <f t="shared" si="19"/>
        <v>Dawid</v>
      </c>
      <c r="AK110" s="226">
        <f t="shared" si="16"/>
        <v>0</v>
      </c>
      <c r="AL110" s="226">
        <f t="shared" si="17"/>
        <v>1976</v>
      </c>
      <c r="AM110" s="226">
        <f t="shared" si="20"/>
        <v>13.438784059631812</v>
      </c>
      <c r="AO110" s="226">
        <f t="shared" si="21"/>
        <v>0.99982265310948215</v>
      </c>
      <c r="AP110" s="226">
        <f t="shared" si="22"/>
        <v>1</v>
      </c>
      <c r="AQ110" s="226">
        <f t="shared" si="23"/>
        <v>1</v>
      </c>
      <c r="AR110" s="226">
        <f t="shared" si="24"/>
        <v>1</v>
      </c>
    </row>
    <row r="111" spans="1:44">
      <c r="A111" s="255">
        <v>118</v>
      </c>
      <c r="B111" s="235">
        <v>109</v>
      </c>
      <c r="C111" s="235"/>
      <c r="D111" s="237">
        <v>3110</v>
      </c>
      <c r="E111" s="236" t="s">
        <v>91</v>
      </c>
      <c r="F111" s="236" t="s">
        <v>355</v>
      </c>
      <c r="G111" s="235">
        <v>1991</v>
      </c>
      <c r="H111" s="236" t="s">
        <v>3799</v>
      </c>
      <c r="I111" s="236" t="s">
        <v>354</v>
      </c>
      <c r="J111" s="235">
        <v>31</v>
      </c>
      <c r="K111" s="235">
        <v>12</v>
      </c>
      <c r="L111" s="235">
        <v>31</v>
      </c>
      <c r="M111" s="238">
        <v>0.38584490740740746</v>
      </c>
      <c r="N111" s="235">
        <v>0</v>
      </c>
      <c r="O111" s="239"/>
      <c r="P111" s="239">
        <v>0.49305555555555558</v>
      </c>
      <c r="Q111" s="239"/>
      <c r="R111" s="239">
        <v>0.58402777777777781</v>
      </c>
      <c r="S111" s="239">
        <v>0.46458333333333335</v>
      </c>
      <c r="T111" s="239">
        <v>0.61111111111111105</v>
      </c>
      <c r="U111" s="239">
        <v>0.36527777777777781</v>
      </c>
      <c r="V111" s="239">
        <v>0.71597222222222223</v>
      </c>
      <c r="W111" s="239">
        <v>0.39027777777777778</v>
      </c>
      <c r="X111" s="239">
        <v>0.51458333333333328</v>
      </c>
      <c r="Y111" s="239"/>
      <c r="Z111" s="239">
        <v>0.67291666666666661</v>
      </c>
      <c r="AA111" s="239"/>
      <c r="AB111" s="239">
        <v>0.64652777777777781</v>
      </c>
      <c r="AC111" s="239">
        <v>0.41736111111111113</v>
      </c>
      <c r="AD111" s="239">
        <v>0.55902777777777779</v>
      </c>
      <c r="AE111" s="256">
        <v>0.73958333333333337</v>
      </c>
      <c r="AG111" s="226">
        <f>VLOOKUP(AH111,id!$A:$C,3,0)</f>
        <v>322</v>
      </c>
      <c r="AH111" s="226" t="str">
        <f t="shared" si="15"/>
        <v>MyślakMateusz1991</v>
      </c>
      <c r="AI111" s="226" t="str">
        <f t="shared" si="18"/>
        <v>Myślak</v>
      </c>
      <c r="AJ111" s="226" t="str">
        <f t="shared" si="19"/>
        <v>Mateusz</v>
      </c>
      <c r="AK111" s="226" t="str">
        <f t="shared" si="16"/>
        <v>Kulawi Krulowie</v>
      </c>
      <c r="AL111" s="226">
        <f t="shared" si="17"/>
        <v>1991</v>
      </c>
      <c r="AM111" s="226">
        <f t="shared" si="20"/>
        <v>13.225361576039774</v>
      </c>
      <c r="AO111" s="226">
        <f t="shared" si="21"/>
        <v>1.014848366679665</v>
      </c>
      <c r="AP111" s="226">
        <f t="shared" si="22"/>
        <v>0.92307692307692313</v>
      </c>
      <c r="AQ111" s="226">
        <f t="shared" si="23"/>
        <v>1</v>
      </c>
      <c r="AR111" s="226">
        <f t="shared" si="24"/>
        <v>0.98411891413352426</v>
      </c>
    </row>
    <row r="112" spans="1:44">
      <c r="A112" s="255">
        <v>120</v>
      </c>
      <c r="B112" s="235">
        <v>110</v>
      </c>
      <c r="C112" s="235"/>
      <c r="D112" s="237">
        <v>3086</v>
      </c>
      <c r="E112" s="236" t="s">
        <v>144</v>
      </c>
      <c r="F112" s="236" t="s">
        <v>506</v>
      </c>
      <c r="G112" s="235">
        <v>1965</v>
      </c>
      <c r="H112" s="236" t="s">
        <v>3800</v>
      </c>
      <c r="I112" s="236" t="s">
        <v>3801</v>
      </c>
      <c r="J112" s="235">
        <v>30</v>
      </c>
      <c r="K112" s="235">
        <v>12</v>
      </c>
      <c r="L112" s="235">
        <v>30</v>
      </c>
      <c r="M112" s="238">
        <v>0.36458333333333331</v>
      </c>
      <c r="N112" s="235">
        <v>0</v>
      </c>
      <c r="O112" s="239">
        <v>0.38611111111111113</v>
      </c>
      <c r="P112" s="239">
        <v>0.65763888888888888</v>
      </c>
      <c r="Q112" s="239"/>
      <c r="R112" s="239">
        <v>0.59305555555555556</v>
      </c>
      <c r="S112" s="239"/>
      <c r="T112" s="239">
        <v>0.55972222222222223</v>
      </c>
      <c r="U112" s="239">
        <v>0.67291666666666661</v>
      </c>
      <c r="V112" s="239">
        <v>0.49374999999999997</v>
      </c>
      <c r="W112" s="239"/>
      <c r="X112" s="239">
        <v>0.64861111111111114</v>
      </c>
      <c r="Y112" s="239">
        <v>0.43333333333333335</v>
      </c>
      <c r="Z112" s="239">
        <v>0.70208333333333339</v>
      </c>
      <c r="AA112" s="239">
        <v>0.40486111111111112</v>
      </c>
      <c r="AB112" s="239">
        <v>0.53472222222222221</v>
      </c>
      <c r="AC112" s="239"/>
      <c r="AD112" s="239">
        <v>0.61111111111111105</v>
      </c>
      <c r="AE112" s="256">
        <v>0.71875</v>
      </c>
      <c r="AG112" s="226">
        <f>VLOOKUP(AH112,id!$A:$C,3,0)</f>
        <v>323</v>
      </c>
      <c r="AH112" s="226" t="str">
        <f t="shared" si="15"/>
        <v>BanachewiczDariusz1965</v>
      </c>
      <c r="AI112" s="226" t="str">
        <f t="shared" si="18"/>
        <v>Banachewicz</v>
      </c>
      <c r="AJ112" s="226" t="str">
        <f t="shared" si="19"/>
        <v>Dariusz</v>
      </c>
      <c r="AK112" s="226" t="str">
        <f t="shared" si="16"/>
        <v>Szweje</v>
      </c>
      <c r="AL112" s="226">
        <f t="shared" si="17"/>
        <v>1965</v>
      </c>
      <c r="AM112" s="226">
        <f t="shared" si="20"/>
        <v>12.798737009070749</v>
      </c>
      <c r="AO112" s="226">
        <f t="shared" si="21"/>
        <v>1.0583174603174605</v>
      </c>
      <c r="AP112" s="226">
        <f t="shared" si="22"/>
        <v>1</v>
      </c>
      <c r="AQ112" s="226">
        <f t="shared" si="23"/>
        <v>0.967741935483871</v>
      </c>
      <c r="AR112" s="226">
        <f t="shared" si="24"/>
        <v>1</v>
      </c>
    </row>
    <row r="113" spans="1:44">
      <c r="A113" s="253">
        <v>121</v>
      </c>
      <c r="B113" s="230">
        <v>111</v>
      </c>
      <c r="C113" s="230"/>
      <c r="D113" s="232">
        <v>3085</v>
      </c>
      <c r="E113" s="231" t="s">
        <v>19</v>
      </c>
      <c r="F113" s="231" t="s">
        <v>506</v>
      </c>
      <c r="G113" s="230">
        <v>1963</v>
      </c>
      <c r="H113" s="231" t="s">
        <v>3554</v>
      </c>
      <c r="I113" s="231" t="s">
        <v>3801</v>
      </c>
      <c r="J113" s="230">
        <v>30</v>
      </c>
      <c r="K113" s="230">
        <v>12</v>
      </c>
      <c r="L113" s="230">
        <v>30</v>
      </c>
      <c r="M113" s="233">
        <v>0.36464120370370368</v>
      </c>
      <c r="N113" s="230">
        <v>0</v>
      </c>
      <c r="O113" s="234">
        <v>0.38611111111111113</v>
      </c>
      <c r="P113" s="234">
        <v>0.65763888888888888</v>
      </c>
      <c r="Q113" s="234"/>
      <c r="R113" s="234">
        <v>0.59305555555555556</v>
      </c>
      <c r="S113" s="234"/>
      <c r="T113" s="234">
        <v>0.56597222222222221</v>
      </c>
      <c r="U113" s="234">
        <v>0.67291666666666661</v>
      </c>
      <c r="V113" s="234">
        <v>0.49374999999999997</v>
      </c>
      <c r="W113" s="234"/>
      <c r="X113" s="234">
        <v>0.64861111111111114</v>
      </c>
      <c r="Y113" s="234">
        <v>0.43333333333333335</v>
      </c>
      <c r="Z113" s="234">
        <v>0.70208333333333339</v>
      </c>
      <c r="AA113" s="234">
        <v>0.4055555555555555</v>
      </c>
      <c r="AB113" s="234">
        <v>0.53472222222222221</v>
      </c>
      <c r="AC113" s="234"/>
      <c r="AD113" s="234">
        <v>0.6118055555555556</v>
      </c>
      <c r="AE113" s="254">
        <v>0.71875</v>
      </c>
      <c r="AG113" s="226">
        <f>VLOOKUP(AH113,id!$A:$C,3,0)</f>
        <v>324</v>
      </c>
      <c r="AH113" s="226" t="str">
        <f t="shared" si="15"/>
        <v>BanachewiczGrzegorz1963</v>
      </c>
      <c r="AI113" s="226" t="str">
        <f t="shared" si="18"/>
        <v>Banachewicz</v>
      </c>
      <c r="AJ113" s="226" t="str">
        <f t="shared" si="19"/>
        <v>Grzegorz</v>
      </c>
      <c r="AK113" s="226" t="str">
        <f t="shared" si="16"/>
        <v>Szweje</v>
      </c>
      <c r="AL113" s="226">
        <f t="shared" si="17"/>
        <v>1963</v>
      </c>
      <c r="AM113" s="226">
        <f t="shared" si="20"/>
        <v>12.796705785930124</v>
      </c>
      <c r="AO113" s="226">
        <f t="shared" si="21"/>
        <v>0.99984129503253449</v>
      </c>
      <c r="AP113" s="226">
        <f t="shared" si="22"/>
        <v>1</v>
      </c>
      <c r="AQ113" s="226">
        <f t="shared" si="23"/>
        <v>1</v>
      </c>
      <c r="AR113" s="226">
        <f t="shared" si="24"/>
        <v>1</v>
      </c>
    </row>
    <row r="114" spans="1:44">
      <c r="A114" s="255">
        <v>122</v>
      </c>
      <c r="B114" s="235">
        <v>112</v>
      </c>
      <c r="C114" s="235"/>
      <c r="D114" s="237">
        <v>3009</v>
      </c>
      <c r="E114" s="236" t="s">
        <v>17</v>
      </c>
      <c r="F114" s="236" t="s">
        <v>3802</v>
      </c>
      <c r="G114" s="235">
        <v>2018</v>
      </c>
      <c r="H114" s="236" t="s">
        <v>273</v>
      </c>
      <c r="I114" s="236" t="s">
        <v>417</v>
      </c>
      <c r="J114" s="235">
        <v>30</v>
      </c>
      <c r="K114" s="235">
        <v>12</v>
      </c>
      <c r="L114" s="235">
        <v>30</v>
      </c>
      <c r="M114" s="238">
        <v>0.41576388888888888</v>
      </c>
      <c r="N114" s="235">
        <v>0</v>
      </c>
      <c r="O114" s="239">
        <v>0.36527777777777781</v>
      </c>
      <c r="P114" s="239">
        <v>0.65138888888888891</v>
      </c>
      <c r="Q114" s="239"/>
      <c r="R114" s="239">
        <v>0.55069444444444449</v>
      </c>
      <c r="S114" s="239">
        <v>0.62083333333333335</v>
      </c>
      <c r="T114" s="239"/>
      <c r="U114" s="239">
        <v>0.67638888888888893</v>
      </c>
      <c r="V114" s="239">
        <v>0.44236111111111115</v>
      </c>
      <c r="W114" s="239"/>
      <c r="X114" s="239">
        <v>0.64236111111111105</v>
      </c>
      <c r="Y114" s="239">
        <v>0.40416666666666662</v>
      </c>
      <c r="Z114" s="239">
        <v>0.46388888888888885</v>
      </c>
      <c r="AA114" s="239">
        <v>0.37916666666666665</v>
      </c>
      <c r="AB114" s="239">
        <v>0.48680555555555555</v>
      </c>
      <c r="AC114" s="239"/>
      <c r="AD114" s="239">
        <v>0.57361111111111118</v>
      </c>
      <c r="AE114" s="256">
        <v>0.76944444444444438</v>
      </c>
      <c r="AG114" s="226">
        <f>VLOOKUP(AH114,id!$A:$C,3,0)</f>
        <v>325</v>
      </c>
      <c r="AH114" s="226" t="str">
        <f t="shared" si="15"/>
        <v>WiniarskiMarcin2018</v>
      </c>
      <c r="AI114" s="226" t="str">
        <f t="shared" si="18"/>
        <v>Winiarski</v>
      </c>
      <c r="AJ114" s="226" t="str">
        <f t="shared" si="19"/>
        <v>Marcin</v>
      </c>
      <c r="AK114" s="226" t="str">
        <f t="shared" si="16"/>
        <v>ITS</v>
      </c>
      <c r="AL114" s="226">
        <f t="shared" si="17"/>
        <v>2018</v>
      </c>
      <c r="AM114" s="226">
        <f t="shared" si="20"/>
        <v>11.223211841927746</v>
      </c>
      <c r="AO114" s="226">
        <f t="shared" si="21"/>
        <v>0.87703914035966812</v>
      </c>
      <c r="AP114" s="226">
        <f t="shared" si="22"/>
        <v>1</v>
      </c>
      <c r="AQ114" s="226">
        <f t="shared" si="23"/>
        <v>1</v>
      </c>
      <c r="AR114" s="226">
        <f t="shared" si="24"/>
        <v>1</v>
      </c>
    </row>
    <row r="115" spans="1:44">
      <c r="A115" s="253">
        <v>125</v>
      </c>
      <c r="B115" s="230">
        <v>113</v>
      </c>
      <c r="C115" s="230"/>
      <c r="D115" s="232">
        <v>3025</v>
      </c>
      <c r="E115" s="231" t="s">
        <v>59</v>
      </c>
      <c r="F115" s="231" t="s">
        <v>1095</v>
      </c>
      <c r="G115" s="230">
        <v>1980</v>
      </c>
      <c r="H115" s="231" t="s">
        <v>3807</v>
      </c>
      <c r="I115" s="231"/>
      <c r="J115" s="230">
        <v>29</v>
      </c>
      <c r="K115" s="230">
        <v>11</v>
      </c>
      <c r="L115" s="230">
        <v>29</v>
      </c>
      <c r="M115" s="233">
        <v>0.40663194444444445</v>
      </c>
      <c r="N115" s="230">
        <v>0</v>
      </c>
      <c r="O115" s="234"/>
      <c r="P115" s="234">
        <v>0.63958333333333328</v>
      </c>
      <c r="Q115" s="234"/>
      <c r="R115" s="234">
        <v>0.55694444444444446</v>
      </c>
      <c r="S115" s="234"/>
      <c r="T115" s="234">
        <v>0.52569444444444446</v>
      </c>
      <c r="U115" s="234">
        <v>0.65277777777777779</v>
      </c>
      <c r="V115" s="234">
        <v>0.3923611111111111</v>
      </c>
      <c r="W115" s="234">
        <v>0.69097222222222221</v>
      </c>
      <c r="X115" s="234">
        <v>0.62569444444444444</v>
      </c>
      <c r="Y115" s="234"/>
      <c r="Z115" s="234">
        <v>0.45069444444444445</v>
      </c>
      <c r="AA115" s="234"/>
      <c r="AB115" s="234">
        <v>0.49374999999999997</v>
      </c>
      <c r="AC115" s="234">
        <v>0.72430555555555554</v>
      </c>
      <c r="AD115" s="234">
        <v>0.57500000000000007</v>
      </c>
      <c r="AE115" s="254">
        <v>0.76041666666666663</v>
      </c>
      <c r="AG115" s="226">
        <f>VLOOKUP(AH115,id!$A:$C,3,0)</f>
        <v>326</v>
      </c>
      <c r="AH115" s="226" t="str">
        <f t="shared" si="15"/>
        <v>GizelaMichał1980</v>
      </c>
      <c r="AI115" s="226" t="str">
        <f t="shared" si="18"/>
        <v>Gizela</v>
      </c>
      <c r="AJ115" s="226" t="str">
        <f t="shared" si="19"/>
        <v>Michał</v>
      </c>
      <c r="AK115" s="226">
        <f t="shared" si="16"/>
        <v>0</v>
      </c>
      <c r="AL115" s="226">
        <f t="shared" si="17"/>
        <v>1980</v>
      </c>
      <c r="AM115" s="226">
        <f t="shared" si="20"/>
        <v>10.849104780530155</v>
      </c>
      <c r="AO115" s="226">
        <f t="shared" si="21"/>
        <v>1.0224575185722824</v>
      </c>
      <c r="AP115" s="226">
        <f t="shared" si="22"/>
        <v>0.91666666666666663</v>
      </c>
      <c r="AQ115" s="226">
        <f t="shared" si="23"/>
        <v>0.96666666666666667</v>
      </c>
      <c r="AR115" s="226">
        <f t="shared" si="24"/>
        <v>0.98274826965614603</v>
      </c>
    </row>
    <row r="116" spans="1:44">
      <c r="A116" s="253">
        <v>127</v>
      </c>
      <c r="B116" s="230">
        <v>114</v>
      </c>
      <c r="C116" s="230"/>
      <c r="D116" s="232">
        <v>3119</v>
      </c>
      <c r="E116" s="231" t="s">
        <v>383</v>
      </c>
      <c r="F116" s="231" t="s">
        <v>1442</v>
      </c>
      <c r="G116" s="230">
        <v>1973</v>
      </c>
      <c r="H116" s="231" t="s">
        <v>3554</v>
      </c>
      <c r="I116" s="231"/>
      <c r="J116" s="230">
        <v>29</v>
      </c>
      <c r="K116" s="230">
        <v>11</v>
      </c>
      <c r="L116" s="230">
        <v>29</v>
      </c>
      <c r="M116" s="233">
        <v>0.41032407407407406</v>
      </c>
      <c r="N116" s="230">
        <v>0</v>
      </c>
      <c r="O116" s="234"/>
      <c r="P116" s="234">
        <v>0.63958333333333328</v>
      </c>
      <c r="Q116" s="234"/>
      <c r="R116" s="234">
        <v>0.55069444444444449</v>
      </c>
      <c r="S116" s="234"/>
      <c r="T116" s="234">
        <v>0.52361111111111114</v>
      </c>
      <c r="U116" s="234">
        <v>0.65277777777777779</v>
      </c>
      <c r="V116" s="234">
        <v>0.39097222222222222</v>
      </c>
      <c r="W116" s="234">
        <v>0.69027777777777777</v>
      </c>
      <c r="X116" s="234">
        <v>0.61597222222222225</v>
      </c>
      <c r="Y116" s="234"/>
      <c r="Z116" s="234">
        <v>0.44722222222222219</v>
      </c>
      <c r="AA116" s="234"/>
      <c r="AB116" s="234">
        <v>0.49444444444444446</v>
      </c>
      <c r="AC116" s="234">
        <v>0.72499999999999998</v>
      </c>
      <c r="AD116" s="234">
        <v>0.57430555555555551</v>
      </c>
      <c r="AE116" s="254">
        <v>0.76388888888888884</v>
      </c>
      <c r="AG116" s="226">
        <f>VLOOKUP(AH116,id!$A:$C,3,0)</f>
        <v>327</v>
      </c>
      <c r="AH116" s="226" t="str">
        <f t="shared" si="15"/>
        <v>MłyńskiMariusz1973</v>
      </c>
      <c r="AI116" s="226" t="str">
        <f t="shared" si="18"/>
        <v>Młyński</v>
      </c>
      <c r="AJ116" s="226" t="str">
        <f t="shared" si="19"/>
        <v>Mariusz</v>
      </c>
      <c r="AK116" s="226">
        <f t="shared" si="16"/>
        <v>0</v>
      </c>
      <c r="AL116" s="226">
        <f t="shared" si="17"/>
        <v>1973</v>
      </c>
      <c r="AM116" s="226">
        <f t="shared" si="20"/>
        <v>10.751483647026006</v>
      </c>
      <c r="AO116" s="226">
        <f t="shared" si="21"/>
        <v>0.99100191808642679</v>
      </c>
      <c r="AP116" s="226">
        <f t="shared" si="22"/>
        <v>1</v>
      </c>
      <c r="AQ116" s="226">
        <f t="shared" si="23"/>
        <v>1</v>
      </c>
      <c r="AR116" s="226">
        <f t="shared" si="24"/>
        <v>1</v>
      </c>
    </row>
    <row r="117" spans="1:44">
      <c r="A117" s="255">
        <v>128</v>
      </c>
      <c r="B117" s="235">
        <v>115</v>
      </c>
      <c r="C117" s="235"/>
      <c r="D117" s="237">
        <v>3205</v>
      </c>
      <c r="E117" s="236" t="s">
        <v>83</v>
      </c>
      <c r="F117" s="236" t="s">
        <v>3808</v>
      </c>
      <c r="G117" s="235">
        <v>1990</v>
      </c>
      <c r="H117" s="236" t="s">
        <v>3668</v>
      </c>
      <c r="I117" s="236"/>
      <c r="J117" s="235">
        <v>28</v>
      </c>
      <c r="K117" s="235">
        <v>11</v>
      </c>
      <c r="L117" s="235">
        <v>28</v>
      </c>
      <c r="M117" s="238">
        <v>0.39597222222222223</v>
      </c>
      <c r="N117" s="235">
        <v>0</v>
      </c>
      <c r="O117" s="239">
        <v>0.3923611111111111</v>
      </c>
      <c r="P117" s="239"/>
      <c r="Q117" s="239">
        <v>0.42430555555555555</v>
      </c>
      <c r="R117" s="239">
        <v>0.66597222222222219</v>
      </c>
      <c r="S117" s="239"/>
      <c r="T117" s="239">
        <v>0.64097222222222217</v>
      </c>
      <c r="U117" s="239"/>
      <c r="V117" s="239">
        <v>0.52638888888888891</v>
      </c>
      <c r="W117" s="239"/>
      <c r="X117" s="239">
        <v>0.72499999999999998</v>
      </c>
      <c r="Y117" s="239">
        <v>0.49027777777777781</v>
      </c>
      <c r="Z117" s="239">
        <v>0.60486111111111118</v>
      </c>
      <c r="AA117" s="239">
        <v>0.44930555555555557</v>
      </c>
      <c r="AB117" s="239">
        <v>0.57291666666666663</v>
      </c>
      <c r="AC117" s="239"/>
      <c r="AD117" s="239">
        <v>0.69374999999999998</v>
      </c>
      <c r="AE117" s="256">
        <v>0.75</v>
      </c>
      <c r="AG117" s="226">
        <f>VLOOKUP(AH117,id!$A:$C,3,0)</f>
        <v>328</v>
      </c>
      <c r="AH117" s="226" t="str">
        <f t="shared" si="15"/>
        <v>UlickiAdam1990</v>
      </c>
      <c r="AI117" s="226" t="str">
        <f t="shared" si="18"/>
        <v>Ulicki</v>
      </c>
      <c r="AJ117" s="226" t="str">
        <f t="shared" si="19"/>
        <v>Adam</v>
      </c>
      <c r="AK117" s="226">
        <f t="shared" si="16"/>
        <v>0</v>
      </c>
      <c r="AL117" s="226">
        <f t="shared" si="17"/>
        <v>1990</v>
      </c>
      <c r="AM117" s="226">
        <f t="shared" si="20"/>
        <v>10.380742831611316</v>
      </c>
      <c r="AO117" s="226">
        <f t="shared" si="21"/>
        <v>1.036244592540629</v>
      </c>
      <c r="AP117" s="226">
        <f t="shared" si="22"/>
        <v>1</v>
      </c>
      <c r="AQ117" s="226">
        <f t="shared" si="23"/>
        <v>0.96551724137931039</v>
      </c>
      <c r="AR117" s="226">
        <f t="shared" si="24"/>
        <v>1</v>
      </c>
    </row>
    <row r="118" spans="1:44">
      <c r="A118" s="253">
        <v>129</v>
      </c>
      <c r="B118" s="230">
        <v>116</v>
      </c>
      <c r="C118" s="230"/>
      <c r="D118" s="232">
        <v>3204</v>
      </c>
      <c r="E118" s="231" t="s">
        <v>151</v>
      </c>
      <c r="F118" s="231" t="s">
        <v>3808</v>
      </c>
      <c r="G118" s="230">
        <v>1965</v>
      </c>
      <c r="H118" s="231" t="s">
        <v>3668</v>
      </c>
      <c r="I118" s="231"/>
      <c r="J118" s="230">
        <v>28</v>
      </c>
      <c r="K118" s="230">
        <v>11</v>
      </c>
      <c r="L118" s="230">
        <v>28</v>
      </c>
      <c r="M118" s="233">
        <v>0.39605324074074072</v>
      </c>
      <c r="N118" s="230">
        <v>0</v>
      </c>
      <c r="O118" s="234">
        <v>0.3923611111111111</v>
      </c>
      <c r="P118" s="234"/>
      <c r="Q118" s="234">
        <v>0.42430555555555555</v>
      </c>
      <c r="R118" s="234">
        <v>0.66597222222222219</v>
      </c>
      <c r="S118" s="234"/>
      <c r="T118" s="234">
        <v>0.64097222222222217</v>
      </c>
      <c r="U118" s="234"/>
      <c r="V118" s="234">
        <v>0.52708333333333335</v>
      </c>
      <c r="W118" s="234"/>
      <c r="X118" s="234">
        <v>0.72499999999999998</v>
      </c>
      <c r="Y118" s="234">
        <v>0.48819444444444443</v>
      </c>
      <c r="Z118" s="234">
        <v>0.60486111111111118</v>
      </c>
      <c r="AA118" s="234">
        <v>0.45</v>
      </c>
      <c r="AB118" s="234">
        <v>0.57291666666666663</v>
      </c>
      <c r="AC118" s="234"/>
      <c r="AD118" s="234">
        <v>0.69444444444444453</v>
      </c>
      <c r="AE118" s="254">
        <v>0.75</v>
      </c>
      <c r="AG118" s="226">
        <f>VLOOKUP(AH118,id!$A:$C,3,0)</f>
        <v>329</v>
      </c>
      <c r="AH118" s="226" t="str">
        <f t="shared" ref="AH118:AH165" si="25">AI118&amp;AJ118&amp;AL118</f>
        <v>UlickiWojciech1965</v>
      </c>
      <c r="AI118" s="226" t="str">
        <f t="shared" si="18"/>
        <v>Ulicki</v>
      </c>
      <c r="AJ118" s="226" t="str">
        <f t="shared" si="19"/>
        <v>Wojciech</v>
      </c>
      <c r="AK118" s="226">
        <f t="shared" si="16"/>
        <v>0</v>
      </c>
      <c r="AL118" s="226">
        <f t="shared" si="17"/>
        <v>1965</v>
      </c>
      <c r="AM118" s="226">
        <f t="shared" si="20"/>
        <v>10.378619297907196</v>
      </c>
      <c r="AO118" s="226">
        <f t="shared" si="21"/>
        <v>0.99979543528449111</v>
      </c>
      <c r="AP118" s="226">
        <f t="shared" si="22"/>
        <v>1</v>
      </c>
      <c r="AQ118" s="226">
        <f t="shared" si="23"/>
        <v>1</v>
      </c>
      <c r="AR118" s="226">
        <f t="shared" si="24"/>
        <v>1</v>
      </c>
    </row>
    <row r="119" spans="1:44">
      <c r="A119" s="255">
        <v>130</v>
      </c>
      <c r="B119" s="235">
        <v>117</v>
      </c>
      <c r="C119" s="235"/>
      <c r="D119" s="237">
        <v>3126</v>
      </c>
      <c r="E119" s="236" t="s">
        <v>431</v>
      </c>
      <c r="F119" s="236" t="s">
        <v>146</v>
      </c>
      <c r="G119" s="235">
        <v>1975</v>
      </c>
      <c r="H119" s="236" t="s">
        <v>3554</v>
      </c>
      <c r="I119" s="236" t="s">
        <v>329</v>
      </c>
      <c r="J119" s="235">
        <v>28</v>
      </c>
      <c r="K119" s="235">
        <v>10</v>
      </c>
      <c r="L119" s="235">
        <v>28</v>
      </c>
      <c r="M119" s="238">
        <v>0.36967592592592591</v>
      </c>
      <c r="N119" s="235">
        <v>0</v>
      </c>
      <c r="O119" s="239"/>
      <c r="P119" s="239"/>
      <c r="Q119" s="239"/>
      <c r="R119" s="239">
        <v>0.61527777777777781</v>
      </c>
      <c r="S119" s="239">
        <v>0.49583333333333335</v>
      </c>
      <c r="T119" s="239">
        <v>0.64722222222222225</v>
      </c>
      <c r="U119" s="239">
        <v>0.3756944444444445</v>
      </c>
      <c r="V119" s="239"/>
      <c r="W119" s="239">
        <v>0.40069444444444446</v>
      </c>
      <c r="X119" s="239">
        <v>0.58819444444444446</v>
      </c>
      <c r="Y119" s="239"/>
      <c r="Z119" s="239">
        <v>0.70208333333333339</v>
      </c>
      <c r="AA119" s="239"/>
      <c r="AB119" s="239">
        <v>0.67638888888888893</v>
      </c>
      <c r="AC119" s="239">
        <v>0.44722222222222219</v>
      </c>
      <c r="AD119" s="239">
        <v>0.5395833333333333</v>
      </c>
      <c r="AE119" s="256">
        <v>0.72361111111111109</v>
      </c>
      <c r="AG119" s="226">
        <f>VLOOKUP(AH119,id!$A:$C,3,0)</f>
        <v>330</v>
      </c>
      <c r="AH119" s="226" t="str">
        <f t="shared" si="25"/>
        <v>MorawskiMikołaj1975</v>
      </c>
      <c r="AI119" s="226" t="str">
        <f t="shared" si="18"/>
        <v>Morawski</v>
      </c>
      <c r="AJ119" s="226" t="str">
        <f t="shared" si="19"/>
        <v>Mikołaj</v>
      </c>
      <c r="AK119" s="226" t="str">
        <f t="shared" ref="AK119:AK165" si="26">I119</f>
        <v>WARMA Team</v>
      </c>
      <c r="AL119" s="226">
        <f t="shared" ref="AL119:AL165" si="27">G119</f>
        <v>1975</v>
      </c>
      <c r="AM119" s="226">
        <f t="shared" si="20"/>
        <v>10.182655353278285</v>
      </c>
      <c r="AO119" s="226">
        <f t="shared" si="21"/>
        <v>1.0713525360050093</v>
      </c>
      <c r="AP119" s="226">
        <f t="shared" si="22"/>
        <v>0.90909090909090906</v>
      </c>
      <c r="AQ119" s="226">
        <f t="shared" si="23"/>
        <v>1</v>
      </c>
      <c r="AR119" s="226">
        <f t="shared" si="24"/>
        <v>0.98111849572626431</v>
      </c>
    </row>
    <row r="120" spans="1:44">
      <c r="A120" s="253">
        <v>131</v>
      </c>
      <c r="B120" s="230">
        <v>118</v>
      </c>
      <c r="C120" s="230"/>
      <c r="D120" s="232">
        <v>3128</v>
      </c>
      <c r="E120" s="231" t="s">
        <v>24</v>
      </c>
      <c r="F120" s="231" t="s">
        <v>1058</v>
      </c>
      <c r="G120" s="230">
        <v>1984</v>
      </c>
      <c r="H120" s="231" t="s">
        <v>3554</v>
      </c>
      <c r="I120" s="231" t="s">
        <v>329</v>
      </c>
      <c r="J120" s="230">
        <v>28</v>
      </c>
      <c r="K120" s="230">
        <v>10</v>
      </c>
      <c r="L120" s="230">
        <v>28</v>
      </c>
      <c r="M120" s="233">
        <v>0.3696875</v>
      </c>
      <c r="N120" s="230">
        <v>0</v>
      </c>
      <c r="O120" s="234"/>
      <c r="P120" s="234"/>
      <c r="Q120" s="234"/>
      <c r="R120" s="234">
        <v>0.61527777777777781</v>
      </c>
      <c r="S120" s="234">
        <v>0.49583333333333335</v>
      </c>
      <c r="T120" s="234">
        <v>0.64722222222222225</v>
      </c>
      <c r="U120" s="234">
        <v>0.3756944444444445</v>
      </c>
      <c r="V120" s="234"/>
      <c r="W120" s="234">
        <v>0.40138888888888885</v>
      </c>
      <c r="X120" s="234">
        <v>0.58819444444444446</v>
      </c>
      <c r="Y120" s="234"/>
      <c r="Z120" s="234">
        <v>0.70208333333333339</v>
      </c>
      <c r="AA120" s="234"/>
      <c r="AB120" s="234">
        <v>0.67638888888888893</v>
      </c>
      <c r="AC120" s="234">
        <v>0.44791666666666669</v>
      </c>
      <c r="AD120" s="234">
        <v>0.54027777777777775</v>
      </c>
      <c r="AE120" s="254">
        <v>0.72361111111111109</v>
      </c>
      <c r="AG120" s="226">
        <f>VLOOKUP(AH120,id!$A:$C,3,0)</f>
        <v>331</v>
      </c>
      <c r="AH120" s="226" t="str">
        <f t="shared" si="25"/>
        <v>OgrodnikPrzemysław1984</v>
      </c>
      <c r="AI120" s="226" t="str">
        <f t="shared" si="18"/>
        <v>Ogrodnik</v>
      </c>
      <c r="AJ120" s="226" t="str">
        <f t="shared" si="19"/>
        <v>Przemysław</v>
      </c>
      <c r="AK120" s="226" t="str">
        <f t="shared" si="26"/>
        <v>WARMA Team</v>
      </c>
      <c r="AL120" s="226">
        <f t="shared" si="27"/>
        <v>1984</v>
      </c>
      <c r="AM120" s="226">
        <f t="shared" si="20"/>
        <v>10.182336557518813</v>
      </c>
      <c r="AO120" s="226">
        <f t="shared" si="21"/>
        <v>0.99996869227638452</v>
      </c>
      <c r="AP120" s="226">
        <f t="shared" si="22"/>
        <v>1</v>
      </c>
      <c r="AQ120" s="226">
        <f t="shared" si="23"/>
        <v>1</v>
      </c>
      <c r="AR120" s="226">
        <f t="shared" si="24"/>
        <v>1</v>
      </c>
    </row>
    <row r="121" spans="1:44">
      <c r="A121" s="255">
        <v>132</v>
      </c>
      <c r="B121" s="235">
        <v>119</v>
      </c>
      <c r="C121" s="235"/>
      <c r="D121" s="237">
        <v>3095</v>
      </c>
      <c r="E121" s="236" t="s">
        <v>48</v>
      </c>
      <c r="F121" s="236" t="s">
        <v>962</v>
      </c>
      <c r="G121" s="235">
        <v>1974</v>
      </c>
      <c r="H121" s="236" t="s">
        <v>3554</v>
      </c>
      <c r="I121" s="236"/>
      <c r="J121" s="235">
        <v>27</v>
      </c>
      <c r="K121" s="235">
        <v>12</v>
      </c>
      <c r="L121" s="235">
        <v>27</v>
      </c>
      <c r="M121" s="238">
        <v>0.38057870370370367</v>
      </c>
      <c r="N121" s="235">
        <v>0</v>
      </c>
      <c r="O121" s="239">
        <v>0.36736111111111108</v>
      </c>
      <c r="P121" s="239">
        <v>0.65347222222222223</v>
      </c>
      <c r="Q121" s="239">
        <v>0.48680555555555555</v>
      </c>
      <c r="R121" s="239">
        <v>0.70416666666666661</v>
      </c>
      <c r="S121" s="239">
        <v>0.60486111111111118</v>
      </c>
      <c r="T121" s="239"/>
      <c r="U121" s="239">
        <v>0.64374999999999993</v>
      </c>
      <c r="V121" s="239">
        <v>0.39652777777777781</v>
      </c>
      <c r="W121" s="239">
        <v>0.53541666666666665</v>
      </c>
      <c r="X121" s="239">
        <v>0.67638888888888893</v>
      </c>
      <c r="Y121" s="239">
        <v>0.42569444444444443</v>
      </c>
      <c r="Z121" s="239"/>
      <c r="AA121" s="239">
        <v>0.46180555555555558</v>
      </c>
      <c r="AB121" s="239"/>
      <c r="AC121" s="239">
        <v>0.56388888888888888</v>
      </c>
      <c r="AD121" s="239"/>
      <c r="AE121" s="256">
        <v>0.73472222222222217</v>
      </c>
      <c r="AG121" s="226">
        <f>VLOOKUP(AH121,id!$A:$C,3,0)</f>
        <v>332</v>
      </c>
      <c r="AH121" s="226" t="str">
        <f t="shared" si="25"/>
        <v>NawrockiTomasz1974</v>
      </c>
      <c r="AI121" s="226" t="str">
        <f t="shared" si="18"/>
        <v>Nawrocki</v>
      </c>
      <c r="AJ121" s="226" t="str">
        <f t="shared" si="19"/>
        <v>Tomasz</v>
      </c>
      <c r="AK121" s="226">
        <f t="shared" si="26"/>
        <v>0</v>
      </c>
      <c r="AL121" s="226">
        <f t="shared" si="27"/>
        <v>1974</v>
      </c>
      <c r="AM121" s="226">
        <f t="shared" si="20"/>
        <v>9.8186816804645698</v>
      </c>
      <c r="AO121" s="226">
        <f t="shared" si="21"/>
        <v>0.97138251931147745</v>
      </c>
      <c r="AP121" s="226">
        <f t="shared" si="22"/>
        <v>1.2</v>
      </c>
      <c r="AQ121" s="226">
        <f t="shared" si="23"/>
        <v>0.9642857142857143</v>
      </c>
      <c r="AR121" s="226">
        <f t="shared" si="24"/>
        <v>1.0371372893366482</v>
      </c>
    </row>
    <row r="122" spans="1:44">
      <c r="A122" s="253">
        <v>133</v>
      </c>
      <c r="B122" s="230">
        <v>120</v>
      </c>
      <c r="C122" s="230"/>
      <c r="D122" s="232">
        <v>3068</v>
      </c>
      <c r="E122" s="231" t="s">
        <v>17</v>
      </c>
      <c r="F122" s="231" t="s">
        <v>992</v>
      </c>
      <c r="G122" s="230">
        <v>1979</v>
      </c>
      <c r="H122" s="231" t="s">
        <v>3554</v>
      </c>
      <c r="I122" s="231"/>
      <c r="J122" s="230">
        <v>27</v>
      </c>
      <c r="K122" s="230">
        <v>11</v>
      </c>
      <c r="L122" s="230">
        <v>27</v>
      </c>
      <c r="M122" s="233">
        <v>0.38120370370370371</v>
      </c>
      <c r="N122" s="230">
        <v>0</v>
      </c>
      <c r="O122" s="234">
        <v>0.36944444444444446</v>
      </c>
      <c r="P122" s="234"/>
      <c r="Q122" s="234">
        <v>0.45347222222222222</v>
      </c>
      <c r="R122" s="234">
        <v>0.64513888888888882</v>
      </c>
      <c r="S122" s="234">
        <v>0.58124999999999993</v>
      </c>
      <c r="T122" s="234">
        <v>0.66527777777777775</v>
      </c>
      <c r="U122" s="234"/>
      <c r="V122" s="234"/>
      <c r="W122" s="234">
        <v>0.50069444444444444</v>
      </c>
      <c r="X122" s="234">
        <v>0.61319444444444449</v>
      </c>
      <c r="Y122" s="234">
        <v>0.39999999999999997</v>
      </c>
      <c r="Z122" s="234">
        <v>0.71875</v>
      </c>
      <c r="AA122" s="234">
        <v>0.4381944444444445</v>
      </c>
      <c r="AB122" s="234"/>
      <c r="AC122" s="234">
        <v>0.53888888888888886</v>
      </c>
      <c r="AD122" s="234"/>
      <c r="AE122" s="254">
        <v>0.73472222222222217</v>
      </c>
      <c r="AG122" s="226">
        <f>VLOOKUP(AH122,id!$A:$C,3,0)</f>
        <v>333</v>
      </c>
      <c r="AH122" s="226" t="str">
        <f t="shared" si="25"/>
        <v>SkalskiMarcin1979</v>
      </c>
      <c r="AI122" s="226" t="str">
        <f t="shared" si="18"/>
        <v>Skalski</v>
      </c>
      <c r="AJ122" s="226" t="str">
        <f t="shared" si="19"/>
        <v>Marcin</v>
      </c>
      <c r="AK122" s="226">
        <f t="shared" si="26"/>
        <v>0</v>
      </c>
      <c r="AL122" s="226">
        <f t="shared" si="27"/>
        <v>1979</v>
      </c>
      <c r="AM122" s="226">
        <f t="shared" si="20"/>
        <v>9.6492924317810562</v>
      </c>
      <c r="AO122" s="226">
        <f t="shared" si="21"/>
        <v>0.99836045664318662</v>
      </c>
      <c r="AP122" s="226">
        <f t="shared" si="22"/>
        <v>0.91666666666666663</v>
      </c>
      <c r="AQ122" s="226">
        <f t="shared" si="23"/>
        <v>1</v>
      </c>
      <c r="AR122" s="226">
        <f t="shared" si="24"/>
        <v>0.98274826965614603</v>
      </c>
    </row>
    <row r="123" spans="1:44">
      <c r="A123" s="255">
        <v>134</v>
      </c>
      <c r="B123" s="235">
        <v>121</v>
      </c>
      <c r="C123" s="235"/>
      <c r="D123" s="237">
        <v>3050</v>
      </c>
      <c r="E123" s="236" t="s">
        <v>34</v>
      </c>
      <c r="F123" s="236" t="s">
        <v>1015</v>
      </c>
      <c r="G123" s="235">
        <v>1975</v>
      </c>
      <c r="H123" s="236" t="s">
        <v>3778</v>
      </c>
      <c r="I123" s="236"/>
      <c r="J123" s="235">
        <v>27</v>
      </c>
      <c r="K123" s="235">
        <v>11</v>
      </c>
      <c r="L123" s="235">
        <v>27</v>
      </c>
      <c r="M123" s="238">
        <v>0.3819791666666667</v>
      </c>
      <c r="N123" s="235">
        <v>0</v>
      </c>
      <c r="O123" s="239">
        <v>0.37013888888888885</v>
      </c>
      <c r="P123" s="239"/>
      <c r="Q123" s="239">
        <v>0.45555555555555555</v>
      </c>
      <c r="R123" s="239">
        <v>0.64583333333333337</v>
      </c>
      <c r="S123" s="239">
        <v>0.58124999999999993</v>
      </c>
      <c r="T123" s="239">
        <v>0.66527777777777775</v>
      </c>
      <c r="U123" s="239"/>
      <c r="V123" s="239"/>
      <c r="W123" s="239">
        <v>0.50069444444444444</v>
      </c>
      <c r="X123" s="239">
        <v>0.61249999999999993</v>
      </c>
      <c r="Y123" s="239">
        <v>0.39999999999999997</v>
      </c>
      <c r="Z123" s="239">
        <v>0.71875</v>
      </c>
      <c r="AA123" s="239">
        <v>0.44027777777777777</v>
      </c>
      <c r="AB123" s="239"/>
      <c r="AC123" s="239">
        <v>0.52777777777777779</v>
      </c>
      <c r="AD123" s="239"/>
      <c r="AE123" s="256">
        <v>0.73611111111111116</v>
      </c>
      <c r="AG123" s="226">
        <f>VLOOKUP(AH123,id!$A:$C,3,0)</f>
        <v>334</v>
      </c>
      <c r="AH123" s="226" t="str">
        <f t="shared" si="25"/>
        <v>KaszewskiMarek1975</v>
      </c>
      <c r="AI123" s="226" t="str">
        <f t="shared" ref="AI123:AI165" si="28">F123</f>
        <v>Kaszewski</v>
      </c>
      <c r="AJ123" s="226" t="str">
        <f t="shared" ref="AJ123:AJ165" si="29">E123</f>
        <v>Marek</v>
      </c>
      <c r="AK123" s="226">
        <f t="shared" si="26"/>
        <v>0</v>
      </c>
      <c r="AL123" s="226">
        <f t="shared" si="27"/>
        <v>1975</v>
      </c>
      <c r="AM123" s="226">
        <f t="shared" si="20"/>
        <v>9.6297032249535146</v>
      </c>
      <c r="AO123" s="226">
        <f t="shared" si="21"/>
        <v>0.99796988152592181</v>
      </c>
      <c r="AP123" s="226">
        <f t="shared" si="22"/>
        <v>1</v>
      </c>
      <c r="AQ123" s="226">
        <f t="shared" si="23"/>
        <v>1</v>
      </c>
      <c r="AR123" s="226">
        <f t="shared" si="24"/>
        <v>1</v>
      </c>
    </row>
    <row r="124" spans="1:44">
      <c r="A124" s="255">
        <v>136</v>
      </c>
      <c r="B124" s="235">
        <v>122</v>
      </c>
      <c r="C124" s="235"/>
      <c r="D124" s="237">
        <v>3181</v>
      </c>
      <c r="E124" s="236" t="s">
        <v>95</v>
      </c>
      <c r="F124" s="236" t="s">
        <v>3810</v>
      </c>
      <c r="G124" s="235">
        <v>1980</v>
      </c>
      <c r="H124" s="236" t="s">
        <v>3554</v>
      </c>
      <c r="I124" s="236"/>
      <c r="J124" s="235">
        <v>26</v>
      </c>
      <c r="K124" s="235">
        <v>11</v>
      </c>
      <c r="L124" s="235">
        <v>26</v>
      </c>
      <c r="M124" s="238">
        <v>0.38087962962962968</v>
      </c>
      <c r="N124" s="235">
        <v>0</v>
      </c>
      <c r="O124" s="239">
        <v>0.37152777777777773</v>
      </c>
      <c r="P124" s="239">
        <v>0.5444444444444444</v>
      </c>
      <c r="Q124" s="239">
        <v>0.40277777777777773</v>
      </c>
      <c r="R124" s="239">
        <v>0.61736111111111114</v>
      </c>
      <c r="S124" s="239">
        <v>0.51666666666666672</v>
      </c>
      <c r="T124" s="239">
        <v>0.6333333333333333</v>
      </c>
      <c r="U124" s="239"/>
      <c r="V124" s="239"/>
      <c r="W124" s="239">
        <v>0.43402777777777773</v>
      </c>
      <c r="X124" s="239">
        <v>0.56041666666666667</v>
      </c>
      <c r="Y124" s="239"/>
      <c r="Z124" s="239"/>
      <c r="AA124" s="239">
        <v>0.38611111111111113</v>
      </c>
      <c r="AB124" s="239"/>
      <c r="AC124" s="239">
        <v>0.46875</v>
      </c>
      <c r="AD124" s="239">
        <v>0.59027777777777779</v>
      </c>
      <c r="AE124" s="256">
        <v>0.73472222222222217</v>
      </c>
      <c r="AG124" s="226">
        <f>VLOOKUP(AH124,id!$A:$C,3,0)</f>
        <v>335</v>
      </c>
      <c r="AH124" s="226" t="str">
        <f t="shared" si="25"/>
        <v>JanulewiczKarol1980</v>
      </c>
      <c r="AI124" s="226" t="str">
        <f t="shared" si="28"/>
        <v>Janulewicz</v>
      </c>
      <c r="AJ124" s="226" t="str">
        <f t="shared" si="29"/>
        <v>Karol</v>
      </c>
      <c r="AK124" s="226">
        <f t="shared" si="26"/>
        <v>0</v>
      </c>
      <c r="AL124" s="226">
        <f t="shared" si="27"/>
        <v>1980</v>
      </c>
      <c r="AM124" s="226">
        <f t="shared" si="20"/>
        <v>9.2730475499552352</v>
      </c>
      <c r="AO124" s="226">
        <f t="shared" si="21"/>
        <v>1.0028868360277137</v>
      </c>
      <c r="AP124" s="226">
        <f t="shared" si="22"/>
        <v>1</v>
      </c>
      <c r="AQ124" s="226">
        <f t="shared" si="23"/>
        <v>0.96296296296296291</v>
      </c>
      <c r="AR124" s="226">
        <f t="shared" si="24"/>
        <v>1</v>
      </c>
    </row>
    <row r="125" spans="1:44">
      <c r="A125" s="253">
        <v>137</v>
      </c>
      <c r="B125" s="230">
        <v>123</v>
      </c>
      <c r="C125" s="230"/>
      <c r="D125" s="232">
        <v>3022</v>
      </c>
      <c r="E125" s="231" t="s">
        <v>70</v>
      </c>
      <c r="F125" s="231" t="s">
        <v>3811</v>
      </c>
      <c r="G125" s="230">
        <v>1975</v>
      </c>
      <c r="H125" s="231" t="s">
        <v>253</v>
      </c>
      <c r="I125" s="231" t="s">
        <v>3812</v>
      </c>
      <c r="J125" s="230">
        <v>24</v>
      </c>
      <c r="K125" s="230">
        <v>16</v>
      </c>
      <c r="L125" s="230">
        <v>40</v>
      </c>
      <c r="M125" s="233">
        <v>0.42751157407407409</v>
      </c>
      <c r="N125" s="230">
        <v>16</v>
      </c>
      <c r="O125" s="234">
        <v>0.37291666666666662</v>
      </c>
      <c r="P125" s="234">
        <v>0.59513888888888888</v>
      </c>
      <c r="Q125" s="234">
        <v>0.49444444444444446</v>
      </c>
      <c r="R125" s="234">
        <v>0.68958333333333333</v>
      </c>
      <c r="S125" s="234">
        <v>0.61041666666666672</v>
      </c>
      <c r="T125" s="234">
        <v>0.70763888888888893</v>
      </c>
      <c r="U125" s="234">
        <v>0.58472222222222225</v>
      </c>
      <c r="V125" s="234">
        <v>0.40347222222222223</v>
      </c>
      <c r="W125" s="234">
        <v>0.5625</v>
      </c>
      <c r="X125" s="234">
        <v>0.6333333333333333</v>
      </c>
      <c r="Y125" s="234">
        <v>0.43888888888888888</v>
      </c>
      <c r="Z125" s="234">
        <v>0.76736111111111116</v>
      </c>
      <c r="AA125" s="234">
        <v>0.47500000000000003</v>
      </c>
      <c r="AB125" s="234">
        <v>0.73402777777777783</v>
      </c>
      <c r="AC125" s="234">
        <v>0.53263888888888888</v>
      </c>
      <c r="AD125" s="234">
        <v>0.66319444444444442</v>
      </c>
      <c r="AE125" s="254">
        <v>0.78125</v>
      </c>
      <c r="AG125" s="226">
        <f>VLOOKUP(AH125,id!$A:$C,3,0)</f>
        <v>336</v>
      </c>
      <c r="AH125" s="226" t="str">
        <f t="shared" si="25"/>
        <v>SzczechuraMaciej1975</v>
      </c>
      <c r="AI125" s="226" t="str">
        <f t="shared" si="28"/>
        <v>Szczechura</v>
      </c>
      <c r="AJ125" s="226" t="str">
        <f t="shared" si="29"/>
        <v>Maciej</v>
      </c>
      <c r="AK125" s="226" t="str">
        <f t="shared" si="26"/>
        <v>SZCZECHURA TIM</v>
      </c>
      <c r="AL125" s="226">
        <f t="shared" si="27"/>
        <v>1975</v>
      </c>
      <c r="AM125" s="226">
        <f t="shared" si="20"/>
        <v>8.5597361999586798</v>
      </c>
      <c r="AO125" s="226">
        <f t="shared" si="21"/>
        <v>0.89092238135203194</v>
      </c>
      <c r="AP125" s="226">
        <f t="shared" si="22"/>
        <v>1.4545454545454546</v>
      </c>
      <c r="AQ125" s="226">
        <f t="shared" si="23"/>
        <v>0.92307692307692313</v>
      </c>
      <c r="AR125" s="226">
        <f t="shared" si="24"/>
        <v>1.0778180677127258</v>
      </c>
    </row>
    <row r="126" spans="1:44">
      <c r="A126" s="255">
        <v>138</v>
      </c>
      <c r="B126" s="235">
        <v>124</v>
      </c>
      <c r="C126" s="235"/>
      <c r="D126" s="237">
        <v>3014</v>
      </c>
      <c r="E126" s="236" t="s">
        <v>16</v>
      </c>
      <c r="F126" s="236" t="s">
        <v>1063</v>
      </c>
      <c r="G126" s="235">
        <v>1983</v>
      </c>
      <c r="H126" s="236" t="s">
        <v>253</v>
      </c>
      <c r="I126" s="236"/>
      <c r="J126" s="235">
        <v>24</v>
      </c>
      <c r="K126" s="235">
        <v>16</v>
      </c>
      <c r="L126" s="235">
        <v>40</v>
      </c>
      <c r="M126" s="238">
        <v>0.42761574074074077</v>
      </c>
      <c r="N126" s="235">
        <v>16</v>
      </c>
      <c r="O126" s="239">
        <v>0.37291666666666662</v>
      </c>
      <c r="P126" s="239">
        <v>0.59513888888888888</v>
      </c>
      <c r="Q126" s="239">
        <v>0.49444444444444446</v>
      </c>
      <c r="R126" s="239">
        <v>0.68958333333333333</v>
      </c>
      <c r="S126" s="239">
        <v>0.61041666666666672</v>
      </c>
      <c r="T126" s="239">
        <v>0.70763888888888893</v>
      </c>
      <c r="U126" s="239">
        <v>0.58472222222222225</v>
      </c>
      <c r="V126" s="239">
        <v>0.40347222222222223</v>
      </c>
      <c r="W126" s="239">
        <v>0.5625</v>
      </c>
      <c r="X126" s="239">
        <v>0.6333333333333333</v>
      </c>
      <c r="Y126" s="239">
        <v>0.43888888888888888</v>
      </c>
      <c r="Z126" s="239">
        <v>0.76736111111111116</v>
      </c>
      <c r="AA126" s="239">
        <v>0.47569444444444442</v>
      </c>
      <c r="AB126" s="239">
        <v>0.73402777777777783</v>
      </c>
      <c r="AC126" s="239">
        <v>0.53263888888888888</v>
      </c>
      <c r="AD126" s="239">
        <v>0.66388888888888886</v>
      </c>
      <c r="AE126" s="256">
        <v>0.78125</v>
      </c>
      <c r="AG126" s="226">
        <f>VLOOKUP(AH126,id!$A:$C,3,0)</f>
        <v>337</v>
      </c>
      <c r="AH126" s="226" t="str">
        <f t="shared" si="25"/>
        <v>ManistaPaweł1983</v>
      </c>
      <c r="AI126" s="226" t="str">
        <f t="shared" si="28"/>
        <v>Manista</v>
      </c>
      <c r="AJ126" s="226" t="str">
        <f t="shared" si="29"/>
        <v>Paweł</v>
      </c>
      <c r="AK126" s="226">
        <f t="shared" si="26"/>
        <v>0</v>
      </c>
      <c r="AL126" s="226">
        <f t="shared" si="27"/>
        <v>1983</v>
      </c>
      <c r="AM126" s="226">
        <f t="shared" si="20"/>
        <v>8.5576510587850851</v>
      </c>
      <c r="AO126" s="226">
        <f t="shared" si="21"/>
        <v>0.9997564012342337</v>
      </c>
      <c r="AP126" s="226">
        <f t="shared" si="22"/>
        <v>1</v>
      </c>
      <c r="AQ126" s="226">
        <f t="shared" si="23"/>
        <v>1</v>
      </c>
      <c r="AR126" s="226">
        <f t="shared" si="24"/>
        <v>1</v>
      </c>
    </row>
    <row r="127" spans="1:44">
      <c r="A127" s="253">
        <v>139</v>
      </c>
      <c r="B127" s="230">
        <v>125</v>
      </c>
      <c r="C127" s="230"/>
      <c r="D127" s="232">
        <v>3191</v>
      </c>
      <c r="E127" s="231" t="s">
        <v>19</v>
      </c>
      <c r="F127" s="231" t="s">
        <v>1104</v>
      </c>
      <c r="G127" s="230">
        <v>1964</v>
      </c>
      <c r="H127" s="231" t="s">
        <v>3669</v>
      </c>
      <c r="I127" s="231"/>
      <c r="J127" s="230">
        <v>24</v>
      </c>
      <c r="K127" s="230">
        <v>10</v>
      </c>
      <c r="L127" s="230">
        <v>24</v>
      </c>
      <c r="M127" s="233">
        <v>0.34623842592592591</v>
      </c>
      <c r="N127" s="230">
        <v>0</v>
      </c>
      <c r="O127" s="234">
        <v>0.3666666666666667</v>
      </c>
      <c r="P127" s="234">
        <v>0.53333333333333333</v>
      </c>
      <c r="Q127" s="234">
        <v>0.39930555555555558</v>
      </c>
      <c r="R127" s="234">
        <v>0.60555555555555551</v>
      </c>
      <c r="S127" s="234">
        <v>0.50902777777777775</v>
      </c>
      <c r="T127" s="234"/>
      <c r="U127" s="234"/>
      <c r="V127" s="234"/>
      <c r="W127" s="234">
        <v>0.44236111111111115</v>
      </c>
      <c r="X127" s="234">
        <v>0.54375000000000007</v>
      </c>
      <c r="Y127" s="234"/>
      <c r="Z127" s="234"/>
      <c r="AA127" s="234">
        <v>0.37986111111111115</v>
      </c>
      <c r="AB127" s="234"/>
      <c r="AC127" s="234">
        <v>0.46597222222222223</v>
      </c>
      <c r="AD127" s="234">
        <v>0.5805555555555556</v>
      </c>
      <c r="AE127" s="254">
        <v>0.70000000000000007</v>
      </c>
      <c r="AG127" s="226">
        <f>VLOOKUP(AH127,id!$A:$C,3,0)</f>
        <v>338</v>
      </c>
      <c r="AH127" s="226" t="str">
        <f t="shared" si="25"/>
        <v>ŚwiątkiewiczGrzegorz1964</v>
      </c>
      <c r="AI127" s="226" t="str">
        <f t="shared" si="28"/>
        <v>Świątkiewicz</v>
      </c>
      <c r="AJ127" s="226" t="str">
        <f t="shared" si="29"/>
        <v>Grzegorz</v>
      </c>
      <c r="AK127" s="226">
        <f t="shared" si="26"/>
        <v>0</v>
      </c>
      <c r="AL127" s="226">
        <f t="shared" si="27"/>
        <v>1964</v>
      </c>
      <c r="AM127" s="226">
        <f t="shared" si="20"/>
        <v>7.7898765898061804</v>
      </c>
      <c r="AO127" s="226">
        <f t="shared" si="21"/>
        <v>1.2350325923449776</v>
      </c>
      <c r="AP127" s="226">
        <f t="shared" si="22"/>
        <v>0.625</v>
      </c>
      <c r="AQ127" s="226">
        <f t="shared" si="23"/>
        <v>1</v>
      </c>
      <c r="AR127" s="226">
        <f t="shared" si="24"/>
        <v>0.91028210151304012</v>
      </c>
    </row>
    <row r="128" spans="1:44">
      <c r="A128" s="255">
        <v>140</v>
      </c>
      <c r="B128" s="235">
        <v>126</v>
      </c>
      <c r="C128" s="235"/>
      <c r="D128" s="237">
        <v>3047</v>
      </c>
      <c r="E128" s="236" t="s">
        <v>22</v>
      </c>
      <c r="F128" s="236" t="s">
        <v>3813</v>
      </c>
      <c r="G128" s="235">
        <v>2018</v>
      </c>
      <c r="H128" s="236" t="s">
        <v>253</v>
      </c>
      <c r="I128" s="236"/>
      <c r="J128" s="235">
        <v>24</v>
      </c>
      <c r="K128" s="235">
        <v>10</v>
      </c>
      <c r="L128" s="235">
        <v>24</v>
      </c>
      <c r="M128" s="238">
        <v>0.3628587962962963</v>
      </c>
      <c r="N128" s="235">
        <v>0</v>
      </c>
      <c r="O128" s="239">
        <v>0.37083333333333335</v>
      </c>
      <c r="P128" s="239">
        <v>0.69236111111111109</v>
      </c>
      <c r="Q128" s="239">
        <v>0.45555555555555555</v>
      </c>
      <c r="R128" s="239"/>
      <c r="S128" s="239">
        <v>0.62777777777777777</v>
      </c>
      <c r="T128" s="239"/>
      <c r="U128" s="239">
        <v>0.70624999999999993</v>
      </c>
      <c r="V128" s="239"/>
      <c r="W128" s="239">
        <v>0.50208333333333333</v>
      </c>
      <c r="X128" s="239">
        <v>0.66666666666666663</v>
      </c>
      <c r="Y128" s="239">
        <v>0.40069444444444446</v>
      </c>
      <c r="Z128" s="239"/>
      <c r="AA128" s="239">
        <v>0.43888888888888888</v>
      </c>
      <c r="AB128" s="239"/>
      <c r="AC128" s="239">
        <v>0.55138888888888882</v>
      </c>
      <c r="AD128" s="239"/>
      <c r="AE128" s="256">
        <v>0.71666666666666667</v>
      </c>
      <c r="AG128" s="226">
        <f>VLOOKUP(AH128,id!$A:$C,3,0)</f>
        <v>339</v>
      </c>
      <c r="AH128" s="226" t="str">
        <f t="shared" si="25"/>
        <v>KrzyżanowskiKrzysztof2018</v>
      </c>
      <c r="AI128" s="226" t="str">
        <f t="shared" si="28"/>
        <v>Krzyżanowski</v>
      </c>
      <c r="AJ128" s="226" t="str">
        <f t="shared" si="29"/>
        <v>Krzysztof</v>
      </c>
      <c r="AK128" s="226">
        <f t="shared" si="26"/>
        <v>0</v>
      </c>
      <c r="AL128" s="226">
        <f t="shared" si="27"/>
        <v>2018</v>
      </c>
      <c r="AM128" s="226">
        <f t="shared" si="20"/>
        <v>7.4330693816481723</v>
      </c>
      <c r="AO128" s="226">
        <f t="shared" si="21"/>
        <v>0.95419603840387857</v>
      </c>
      <c r="AP128" s="226">
        <f t="shared" si="22"/>
        <v>1</v>
      </c>
      <c r="AQ128" s="226">
        <f t="shared" si="23"/>
        <v>1</v>
      </c>
      <c r="AR128" s="226">
        <f t="shared" si="24"/>
        <v>1</v>
      </c>
    </row>
    <row r="129" spans="1:44">
      <c r="A129" s="255">
        <v>142</v>
      </c>
      <c r="B129" s="235">
        <v>127</v>
      </c>
      <c r="C129" s="235"/>
      <c r="D129" s="237">
        <v>3145</v>
      </c>
      <c r="E129" s="236" t="s">
        <v>46</v>
      </c>
      <c r="F129" s="236" t="s">
        <v>1719</v>
      </c>
      <c r="G129" s="235">
        <v>1979</v>
      </c>
      <c r="H129" s="236" t="s">
        <v>253</v>
      </c>
      <c r="I129" s="236" t="s">
        <v>1327</v>
      </c>
      <c r="J129" s="235">
        <v>23</v>
      </c>
      <c r="K129" s="235">
        <v>10</v>
      </c>
      <c r="L129" s="235">
        <v>23</v>
      </c>
      <c r="M129" s="238">
        <v>0.39523148148148146</v>
      </c>
      <c r="N129" s="235">
        <v>0</v>
      </c>
      <c r="O129" s="239">
        <v>0.7368055555555556</v>
      </c>
      <c r="P129" s="239">
        <v>0.39861111111111108</v>
      </c>
      <c r="Q129" s="239">
        <v>0.65902777777777777</v>
      </c>
      <c r="R129" s="239">
        <v>0.43541666666666662</v>
      </c>
      <c r="S129" s="239">
        <v>0.51527777777777783</v>
      </c>
      <c r="T129" s="239"/>
      <c r="U129" s="239">
        <v>0.38611111111111113</v>
      </c>
      <c r="V129" s="239"/>
      <c r="W129" s="239"/>
      <c r="X129" s="239">
        <v>0.41041666666666665</v>
      </c>
      <c r="Y129" s="239"/>
      <c r="Z129" s="239"/>
      <c r="AA129" s="239">
        <v>0.70000000000000007</v>
      </c>
      <c r="AB129" s="239"/>
      <c r="AC129" s="239">
        <v>0.58819444444444446</v>
      </c>
      <c r="AD129" s="239">
        <v>0.46319444444444446</v>
      </c>
      <c r="AE129" s="256">
        <v>0.74930555555555556</v>
      </c>
      <c r="AG129" s="226">
        <f>VLOOKUP(AH129,id!$A:$C,3,0)</f>
        <v>340</v>
      </c>
      <c r="AH129" s="226" t="str">
        <f t="shared" si="25"/>
        <v>GórskiBartosz1979</v>
      </c>
      <c r="AI129" s="226" t="str">
        <f t="shared" si="28"/>
        <v>Górski</v>
      </c>
      <c r="AJ129" s="226" t="str">
        <f t="shared" si="29"/>
        <v>Bartosz</v>
      </c>
      <c r="AK129" s="226" t="str">
        <f t="shared" si="26"/>
        <v>T-Mobile Cycling Team</v>
      </c>
      <c r="AL129" s="226">
        <f t="shared" si="27"/>
        <v>1979</v>
      </c>
      <c r="AM129" s="226">
        <f t="shared" si="20"/>
        <v>7.1233581574128317</v>
      </c>
      <c r="AO129" s="226">
        <f t="shared" si="21"/>
        <v>0.91809183553941676</v>
      </c>
      <c r="AP129" s="226">
        <f t="shared" si="22"/>
        <v>1</v>
      </c>
      <c r="AQ129" s="226">
        <f t="shared" si="23"/>
        <v>0.95833333333333337</v>
      </c>
      <c r="AR129" s="226">
        <f t="shared" si="24"/>
        <v>1</v>
      </c>
    </row>
    <row r="130" spans="1:44">
      <c r="A130" s="253">
        <v>143</v>
      </c>
      <c r="B130" s="230">
        <v>128</v>
      </c>
      <c r="C130" s="230"/>
      <c r="D130" s="232">
        <v>3091</v>
      </c>
      <c r="E130" s="231" t="s">
        <v>19</v>
      </c>
      <c r="F130" s="231" t="s">
        <v>1757</v>
      </c>
      <c r="G130" s="230">
        <v>1979</v>
      </c>
      <c r="H130" s="231" t="s">
        <v>875</v>
      </c>
      <c r="I130" s="231" t="s">
        <v>3816</v>
      </c>
      <c r="J130" s="230">
        <v>23</v>
      </c>
      <c r="K130" s="230">
        <v>10</v>
      </c>
      <c r="L130" s="230">
        <v>23</v>
      </c>
      <c r="M130" s="233">
        <v>0.4017013888888889</v>
      </c>
      <c r="N130" s="230">
        <v>0</v>
      </c>
      <c r="O130" s="234">
        <v>0.37291666666666662</v>
      </c>
      <c r="P130" s="234">
        <v>0.63888888888888895</v>
      </c>
      <c r="Q130" s="234"/>
      <c r="R130" s="234">
        <v>0.55069444444444449</v>
      </c>
      <c r="S130" s="234">
        <v>0.6743055555555556</v>
      </c>
      <c r="T130" s="234">
        <v>0.52361111111111114</v>
      </c>
      <c r="U130" s="234"/>
      <c r="V130" s="234">
        <v>0.39652777777777781</v>
      </c>
      <c r="W130" s="234"/>
      <c r="X130" s="234">
        <v>0.61111111111111105</v>
      </c>
      <c r="Y130" s="234"/>
      <c r="Z130" s="234">
        <v>0.48055555555555557</v>
      </c>
      <c r="AA130" s="234"/>
      <c r="AB130" s="234">
        <v>0.4548611111111111</v>
      </c>
      <c r="AC130" s="234"/>
      <c r="AD130" s="234">
        <v>0.57430555555555551</v>
      </c>
      <c r="AE130" s="254">
        <v>0.75555555555555554</v>
      </c>
      <c r="AG130" s="226">
        <f>VLOOKUP(AH130,id!$A:$C,3,0)</f>
        <v>341</v>
      </c>
      <c r="AH130" s="226" t="str">
        <f t="shared" si="25"/>
        <v>ĆwiklińskiGrzegorz1979</v>
      </c>
      <c r="AI130" s="226" t="str">
        <f t="shared" si="28"/>
        <v>Ćwikliński</v>
      </c>
      <c r="AJ130" s="226" t="str">
        <f t="shared" si="29"/>
        <v>Grzegorz</v>
      </c>
      <c r="AK130" s="226" t="str">
        <f t="shared" si="26"/>
        <v>Szybka Lanca Team</v>
      </c>
      <c r="AL130" s="226">
        <f t="shared" si="27"/>
        <v>1979</v>
      </c>
      <c r="AM130" s="226">
        <f t="shared" si="20"/>
        <v>7.0086274918412244</v>
      </c>
      <c r="AO130" s="226">
        <f t="shared" si="21"/>
        <v>0.98389373901518418</v>
      </c>
      <c r="AP130" s="226">
        <f t="shared" si="22"/>
        <v>1</v>
      </c>
      <c r="AQ130" s="226">
        <f t="shared" si="23"/>
        <v>1</v>
      </c>
      <c r="AR130" s="226">
        <f t="shared" si="24"/>
        <v>1</v>
      </c>
    </row>
    <row r="131" spans="1:44">
      <c r="A131" s="255">
        <v>144</v>
      </c>
      <c r="B131" s="235">
        <v>129</v>
      </c>
      <c r="C131" s="235"/>
      <c r="D131" s="237">
        <v>3146</v>
      </c>
      <c r="E131" s="236" t="s">
        <v>679</v>
      </c>
      <c r="F131" s="236" t="s">
        <v>3817</v>
      </c>
      <c r="G131" s="235">
        <v>1983</v>
      </c>
      <c r="H131" s="236" t="s">
        <v>3686</v>
      </c>
      <c r="I131" s="236" t="s">
        <v>477</v>
      </c>
      <c r="J131" s="235">
        <v>23</v>
      </c>
      <c r="K131" s="235">
        <v>10</v>
      </c>
      <c r="L131" s="235">
        <v>23</v>
      </c>
      <c r="M131" s="238">
        <v>0.40173611111111113</v>
      </c>
      <c r="N131" s="235">
        <v>0</v>
      </c>
      <c r="O131" s="239">
        <v>0.37222222222222223</v>
      </c>
      <c r="P131" s="239">
        <v>0.63888888888888895</v>
      </c>
      <c r="Q131" s="239"/>
      <c r="R131" s="239">
        <v>0.55069444444444449</v>
      </c>
      <c r="S131" s="239">
        <v>0.6743055555555556</v>
      </c>
      <c r="T131" s="239">
        <v>0.52361111111111114</v>
      </c>
      <c r="U131" s="239"/>
      <c r="V131" s="239">
        <v>0.39583333333333331</v>
      </c>
      <c r="W131" s="239"/>
      <c r="X131" s="239">
        <v>0.61111111111111105</v>
      </c>
      <c r="Y131" s="239"/>
      <c r="Z131" s="239">
        <v>0.48055555555555557</v>
      </c>
      <c r="AA131" s="239"/>
      <c r="AB131" s="239">
        <v>0.4548611111111111</v>
      </c>
      <c r="AC131" s="239"/>
      <c r="AD131" s="239">
        <v>0.57500000000000007</v>
      </c>
      <c r="AE131" s="256">
        <v>0.75555555555555554</v>
      </c>
      <c r="AG131" s="226">
        <f>VLOOKUP(AH131,id!$A:$C,3,0)</f>
        <v>342</v>
      </c>
      <c r="AH131" s="226" t="str">
        <f t="shared" si="25"/>
        <v>TOMASZEWSKIPIOTR1983</v>
      </c>
      <c r="AI131" s="226" t="str">
        <f t="shared" si="28"/>
        <v>TOMASZEWSKI</v>
      </c>
      <c r="AJ131" s="226" t="str">
        <f t="shared" si="29"/>
        <v>PIOTR</v>
      </c>
      <c r="AK131" s="226" t="str">
        <f t="shared" si="26"/>
        <v>BYSEWO KOLOR TEAM</v>
      </c>
      <c r="AL131" s="226">
        <f t="shared" si="27"/>
        <v>1983</v>
      </c>
      <c r="AM131" s="226">
        <f t="shared" si="20"/>
        <v>7.0080217331988868</v>
      </c>
      <c r="AO131" s="226">
        <f t="shared" si="21"/>
        <v>0.99991356957649091</v>
      </c>
      <c r="AP131" s="226">
        <f t="shared" si="22"/>
        <v>1</v>
      </c>
      <c r="AQ131" s="226">
        <f t="shared" si="23"/>
        <v>1</v>
      </c>
      <c r="AR131" s="226">
        <f t="shared" si="24"/>
        <v>1</v>
      </c>
    </row>
    <row r="132" spans="1:44">
      <c r="A132" s="253">
        <v>145</v>
      </c>
      <c r="B132" s="230">
        <v>130</v>
      </c>
      <c r="C132" s="230"/>
      <c r="D132" s="232">
        <v>3007</v>
      </c>
      <c r="E132" s="231" t="s">
        <v>3818</v>
      </c>
      <c r="F132" s="231" t="s">
        <v>3819</v>
      </c>
      <c r="G132" s="230">
        <v>1962</v>
      </c>
      <c r="H132" s="231" t="s">
        <v>3820</v>
      </c>
      <c r="I132" s="231" t="s">
        <v>3821</v>
      </c>
      <c r="J132" s="230">
        <v>23</v>
      </c>
      <c r="K132" s="230">
        <v>10</v>
      </c>
      <c r="L132" s="230">
        <v>23</v>
      </c>
      <c r="M132" s="233">
        <v>0.40194444444444444</v>
      </c>
      <c r="N132" s="230">
        <v>0</v>
      </c>
      <c r="O132" s="234">
        <v>0.37291666666666662</v>
      </c>
      <c r="P132" s="234">
        <v>0.64027777777777783</v>
      </c>
      <c r="Q132" s="234"/>
      <c r="R132" s="234">
        <v>0.55069444444444449</v>
      </c>
      <c r="S132" s="234">
        <v>0.67499999999999993</v>
      </c>
      <c r="T132" s="234">
        <v>0.5229166666666667</v>
      </c>
      <c r="U132" s="234"/>
      <c r="V132" s="234">
        <v>0.39652777777777781</v>
      </c>
      <c r="W132" s="234"/>
      <c r="X132" s="234">
        <v>0.61111111111111105</v>
      </c>
      <c r="Y132" s="234"/>
      <c r="Z132" s="234">
        <v>0.47986111111111113</v>
      </c>
      <c r="AA132" s="234"/>
      <c r="AB132" s="234">
        <v>0.4548611111111111</v>
      </c>
      <c r="AC132" s="234"/>
      <c r="AD132" s="234">
        <v>0.5756944444444444</v>
      </c>
      <c r="AE132" s="254">
        <v>0.75555555555555554</v>
      </c>
      <c r="AG132" s="226">
        <f>VLOOKUP(AH132,id!$A:$C,3,0)</f>
        <v>343</v>
      </c>
      <c r="AH132" s="226" t="str">
        <f t="shared" si="25"/>
        <v>mikołajczykprzemysław1962</v>
      </c>
      <c r="AI132" s="226" t="str">
        <f t="shared" si="28"/>
        <v>mikołajczyk</v>
      </c>
      <c r="AJ132" s="226" t="str">
        <f t="shared" si="29"/>
        <v>przemysław</v>
      </c>
      <c r="AK132" s="226" t="str">
        <f t="shared" si="26"/>
        <v>bysewo team</v>
      </c>
      <c r="AL132" s="226">
        <f t="shared" si="27"/>
        <v>1962</v>
      </c>
      <c r="AM132" s="226">
        <f t="shared" si="20"/>
        <v>7.0043893791561098</v>
      </c>
      <c r="AO132" s="226">
        <f t="shared" si="21"/>
        <v>0.99948168624740852</v>
      </c>
      <c r="AP132" s="226">
        <f t="shared" si="22"/>
        <v>1</v>
      </c>
      <c r="AQ132" s="226">
        <f t="shared" si="23"/>
        <v>1</v>
      </c>
      <c r="AR132" s="226">
        <f t="shared" si="24"/>
        <v>1</v>
      </c>
    </row>
    <row r="133" spans="1:44">
      <c r="A133" s="255">
        <v>146</v>
      </c>
      <c r="B133" s="235">
        <v>131</v>
      </c>
      <c r="C133" s="235"/>
      <c r="D133" s="237">
        <v>3172</v>
      </c>
      <c r="E133" s="236" t="s">
        <v>467</v>
      </c>
      <c r="F133" s="236" t="s">
        <v>1762</v>
      </c>
      <c r="G133" s="235">
        <v>1981</v>
      </c>
      <c r="H133" s="236" t="s">
        <v>3554</v>
      </c>
      <c r="I133" s="236" t="s">
        <v>3816</v>
      </c>
      <c r="J133" s="235">
        <v>23</v>
      </c>
      <c r="K133" s="235">
        <v>10</v>
      </c>
      <c r="L133" s="235">
        <v>23</v>
      </c>
      <c r="M133" s="238">
        <v>0.4020023148148148</v>
      </c>
      <c r="N133" s="235">
        <v>0</v>
      </c>
      <c r="O133" s="239">
        <v>0.37291666666666662</v>
      </c>
      <c r="P133" s="239">
        <v>0.63888888888888895</v>
      </c>
      <c r="Q133" s="239"/>
      <c r="R133" s="239">
        <v>0.55069444444444449</v>
      </c>
      <c r="S133" s="239">
        <v>0.67499999999999993</v>
      </c>
      <c r="T133" s="239">
        <v>0.52361111111111114</v>
      </c>
      <c r="U133" s="239"/>
      <c r="V133" s="239">
        <v>0.39583333333333331</v>
      </c>
      <c r="W133" s="239"/>
      <c r="X133" s="239">
        <v>0.61111111111111105</v>
      </c>
      <c r="Y133" s="239"/>
      <c r="Z133" s="239">
        <v>0.48055555555555557</v>
      </c>
      <c r="AA133" s="239"/>
      <c r="AB133" s="239">
        <v>0.45555555555555555</v>
      </c>
      <c r="AC133" s="239"/>
      <c r="AD133" s="239">
        <v>0.57500000000000007</v>
      </c>
      <c r="AE133" s="256">
        <v>0.75555555555555554</v>
      </c>
      <c r="AG133" s="226">
        <f>VLOOKUP(AH133,id!$A:$C,3,0)</f>
        <v>344</v>
      </c>
      <c r="AH133" s="226" t="str">
        <f t="shared" si="25"/>
        <v>ModrzyńskiDawid1981</v>
      </c>
      <c r="AI133" s="226" t="str">
        <f t="shared" si="28"/>
        <v>Modrzyński</v>
      </c>
      <c r="AJ133" s="226" t="str">
        <f t="shared" si="29"/>
        <v>Dawid</v>
      </c>
      <c r="AK133" s="226" t="str">
        <f t="shared" si="26"/>
        <v>Szybka Lanca Team</v>
      </c>
      <c r="AL133" s="226">
        <f t="shared" si="27"/>
        <v>1981</v>
      </c>
      <c r="AM133" s="226">
        <f t="shared" si="20"/>
        <v>7.0033810600677571</v>
      </c>
      <c r="AO133" s="226">
        <f t="shared" si="21"/>
        <v>0.99985604468373024</v>
      </c>
      <c r="AP133" s="226">
        <f t="shared" si="22"/>
        <v>1</v>
      </c>
      <c r="AQ133" s="226">
        <f t="shared" si="23"/>
        <v>1</v>
      </c>
      <c r="AR133" s="226">
        <f t="shared" si="24"/>
        <v>1</v>
      </c>
    </row>
    <row r="134" spans="1:44">
      <c r="A134" s="253">
        <v>147</v>
      </c>
      <c r="B134" s="230">
        <v>132</v>
      </c>
      <c r="C134" s="230"/>
      <c r="D134" s="232">
        <v>3178</v>
      </c>
      <c r="E134" s="231" t="s">
        <v>22</v>
      </c>
      <c r="F134" s="231" t="s">
        <v>1137</v>
      </c>
      <c r="G134" s="230">
        <v>1981</v>
      </c>
      <c r="H134" s="231" t="s">
        <v>3477</v>
      </c>
      <c r="I134" s="231"/>
      <c r="J134" s="230">
        <v>22</v>
      </c>
      <c r="K134" s="230">
        <v>13</v>
      </c>
      <c r="L134" s="230">
        <v>31</v>
      </c>
      <c r="M134" s="233">
        <v>0.42236111111111113</v>
      </c>
      <c r="N134" s="230">
        <v>9</v>
      </c>
      <c r="O134" s="234">
        <v>0.37708333333333338</v>
      </c>
      <c r="P134" s="234">
        <v>0.74652777777777779</v>
      </c>
      <c r="Q134" s="234">
        <v>0.42430555555555555</v>
      </c>
      <c r="R134" s="234">
        <v>0.62569444444444444</v>
      </c>
      <c r="S134" s="234">
        <v>0.53819444444444442</v>
      </c>
      <c r="T134" s="234">
        <v>0.65763888888888888</v>
      </c>
      <c r="U134" s="234">
        <v>0.76736111111111116</v>
      </c>
      <c r="V134" s="234"/>
      <c r="W134" s="234">
        <v>0.4680555555555555</v>
      </c>
      <c r="X134" s="234">
        <v>0.7368055555555556</v>
      </c>
      <c r="Y134" s="234"/>
      <c r="Z134" s="234">
        <v>0.70277777777777783</v>
      </c>
      <c r="AA134" s="234">
        <v>0.40208333333333335</v>
      </c>
      <c r="AB134" s="234"/>
      <c r="AC134" s="234">
        <v>0.49027777777777781</v>
      </c>
      <c r="AD134" s="234">
        <v>0.59722222222222221</v>
      </c>
      <c r="AE134" s="254">
        <v>0.77638888888888891</v>
      </c>
      <c r="AG134" s="226">
        <f>VLOOKUP(AH134,id!$A:$C,3,0)</f>
        <v>345</v>
      </c>
      <c r="AH134" s="226" t="str">
        <f t="shared" si="25"/>
        <v>PrażanowskiKrzysztof1981</v>
      </c>
      <c r="AI134" s="226" t="str">
        <f t="shared" si="28"/>
        <v>Prażanowski</v>
      </c>
      <c r="AJ134" s="226" t="str">
        <f t="shared" si="29"/>
        <v>Krzysztof</v>
      </c>
      <c r="AK134" s="226">
        <f t="shared" si="26"/>
        <v>0</v>
      </c>
      <c r="AL134" s="226">
        <f t="shared" si="27"/>
        <v>1981</v>
      </c>
      <c r="AM134" s="226">
        <f t="shared" si="20"/>
        <v>6.6988862313691593</v>
      </c>
      <c r="AO134" s="226">
        <f t="shared" si="21"/>
        <v>0.95179765428039009</v>
      </c>
      <c r="AP134" s="226">
        <f t="shared" si="22"/>
        <v>1.3</v>
      </c>
      <c r="AQ134" s="226">
        <f t="shared" si="23"/>
        <v>0.95652173913043481</v>
      </c>
      <c r="AR134" s="226">
        <f t="shared" si="24"/>
        <v>1.0538739520617835</v>
      </c>
    </row>
    <row r="135" spans="1:44">
      <c r="A135" s="255">
        <v>150</v>
      </c>
      <c r="B135" s="235">
        <v>133</v>
      </c>
      <c r="C135" s="235"/>
      <c r="D135" s="237">
        <v>3158</v>
      </c>
      <c r="E135" s="236" t="s">
        <v>17</v>
      </c>
      <c r="F135" s="236" t="s">
        <v>1392</v>
      </c>
      <c r="G135" s="235">
        <v>1973</v>
      </c>
      <c r="H135" s="236" t="s">
        <v>3668</v>
      </c>
      <c r="I135" s="236" t="s">
        <v>1391</v>
      </c>
      <c r="J135" s="235">
        <v>20</v>
      </c>
      <c r="K135" s="235">
        <v>8</v>
      </c>
      <c r="L135" s="235">
        <v>20</v>
      </c>
      <c r="M135" s="238">
        <v>0.35813657407407407</v>
      </c>
      <c r="N135" s="235">
        <v>0</v>
      </c>
      <c r="O135" s="239"/>
      <c r="P135" s="239">
        <v>0.37291666666666662</v>
      </c>
      <c r="Q135" s="239"/>
      <c r="R135" s="239">
        <v>0.4152777777777778</v>
      </c>
      <c r="S135" s="239">
        <v>0.50763888888888886</v>
      </c>
      <c r="T135" s="239"/>
      <c r="U135" s="239">
        <v>0.36458333333333331</v>
      </c>
      <c r="V135" s="239"/>
      <c r="W135" s="239">
        <v>0.65902777777777777</v>
      </c>
      <c r="X135" s="239">
        <v>0.38472222222222219</v>
      </c>
      <c r="Y135" s="239"/>
      <c r="Z135" s="239"/>
      <c r="AA135" s="239"/>
      <c r="AB135" s="239"/>
      <c r="AC135" s="239">
        <v>0.57916666666666672</v>
      </c>
      <c r="AD135" s="239">
        <v>0.45069444444444445</v>
      </c>
      <c r="AE135" s="256">
        <v>0.71180555555555547</v>
      </c>
      <c r="AG135" s="226">
        <f>VLOOKUP(AH135,id!$A:$C,3,0)</f>
        <v>346</v>
      </c>
      <c r="AH135" s="226" t="str">
        <f t="shared" si="25"/>
        <v>ŁaszkiewiczMarcin1973</v>
      </c>
      <c r="AI135" s="226" t="str">
        <f t="shared" si="28"/>
        <v>Łaszkiewicz</v>
      </c>
      <c r="AJ135" s="226" t="str">
        <f t="shared" si="29"/>
        <v>Marcin</v>
      </c>
      <c r="AK135" s="226" t="str">
        <f t="shared" si="26"/>
        <v>WATAHA</v>
      </c>
      <c r="AL135" s="226">
        <f t="shared" si="27"/>
        <v>1973</v>
      </c>
      <c r="AM135" s="226">
        <f t="shared" si="20"/>
        <v>6.0898965739719628</v>
      </c>
      <c r="AO135" s="226">
        <f t="shared" si="21"/>
        <v>1.1793297353197816</v>
      </c>
      <c r="AP135" s="226">
        <f t="shared" si="22"/>
        <v>0.61538461538461542</v>
      </c>
      <c r="AQ135" s="226">
        <f t="shared" si="23"/>
        <v>0.90909090909090906</v>
      </c>
      <c r="AR135" s="226">
        <f t="shared" si="24"/>
        <v>0.90746383656132978</v>
      </c>
    </row>
    <row r="136" spans="1:44">
      <c r="A136" s="253">
        <v>151</v>
      </c>
      <c r="B136" s="230">
        <v>134</v>
      </c>
      <c r="C136" s="230"/>
      <c r="D136" s="232">
        <v>3045</v>
      </c>
      <c r="E136" s="231" t="s">
        <v>3822</v>
      </c>
      <c r="F136" s="231" t="s">
        <v>3823</v>
      </c>
      <c r="G136" s="230">
        <v>1955</v>
      </c>
      <c r="H136" s="231" t="s">
        <v>3824</v>
      </c>
      <c r="I136" s="231"/>
      <c r="J136" s="230">
        <v>19</v>
      </c>
      <c r="K136" s="230">
        <v>13</v>
      </c>
      <c r="L136" s="230">
        <v>31</v>
      </c>
      <c r="M136" s="233">
        <v>0.4244560185185185</v>
      </c>
      <c r="N136" s="230">
        <v>12</v>
      </c>
      <c r="O136" s="234">
        <v>0.37013888888888885</v>
      </c>
      <c r="P136" s="234">
        <v>0.59722222222222221</v>
      </c>
      <c r="Q136" s="234">
        <v>0.45694444444444443</v>
      </c>
      <c r="R136" s="234">
        <v>0.71319444444444446</v>
      </c>
      <c r="S136" s="234">
        <v>0.63194444444444442</v>
      </c>
      <c r="T136" s="234">
        <v>0.73055555555555562</v>
      </c>
      <c r="U136" s="234">
        <v>0.58124999999999993</v>
      </c>
      <c r="V136" s="234"/>
      <c r="W136" s="234">
        <v>0.55486111111111114</v>
      </c>
      <c r="X136" s="234">
        <v>0.65347222222222223</v>
      </c>
      <c r="Y136" s="234">
        <v>0.4055555555555555</v>
      </c>
      <c r="Z136" s="234"/>
      <c r="AA136" s="234">
        <v>0.4381944444444445</v>
      </c>
      <c r="AB136" s="234"/>
      <c r="AC136" s="234">
        <v>0.51736111111111105</v>
      </c>
      <c r="AD136" s="234">
        <v>0.68472222222222223</v>
      </c>
      <c r="AE136" s="254">
        <v>0.77847222222222223</v>
      </c>
      <c r="AG136" s="226">
        <f>VLOOKUP(AH136,id!$A:$C,3,0)</f>
        <v>347</v>
      </c>
      <c r="AH136" s="226" t="str">
        <f t="shared" si="25"/>
        <v>BENASIEWICZMAREK1955</v>
      </c>
      <c r="AI136" s="226" t="str">
        <f t="shared" si="28"/>
        <v>BENASIEWICZ</v>
      </c>
      <c r="AJ136" s="226" t="str">
        <f t="shared" si="29"/>
        <v>MAREK</v>
      </c>
      <c r="AK136" s="226">
        <f t="shared" si="26"/>
        <v>0</v>
      </c>
      <c r="AL136" s="226">
        <f t="shared" si="27"/>
        <v>1955</v>
      </c>
      <c r="AM136" s="226">
        <f t="shared" si="20"/>
        <v>5.7854017452733641</v>
      </c>
      <c r="AO136" s="226">
        <f t="shared" si="21"/>
        <v>0.84375426062770975</v>
      </c>
      <c r="AP136" s="226">
        <f t="shared" si="22"/>
        <v>1.625</v>
      </c>
      <c r="AQ136" s="226">
        <f t="shared" si="23"/>
        <v>0.95</v>
      </c>
      <c r="AR136" s="226">
        <f t="shared" si="24"/>
        <v>1.1019722877214801</v>
      </c>
    </row>
    <row r="137" spans="1:44">
      <c r="A137" s="255">
        <v>152</v>
      </c>
      <c r="B137" s="235">
        <v>135</v>
      </c>
      <c r="C137" s="235"/>
      <c r="D137" s="237">
        <v>3115</v>
      </c>
      <c r="E137" s="236" t="s">
        <v>48</v>
      </c>
      <c r="F137" s="236" t="s">
        <v>617</v>
      </c>
      <c r="G137" s="235">
        <v>1978</v>
      </c>
      <c r="H137" s="236" t="s">
        <v>3554</v>
      </c>
      <c r="I137" s="236"/>
      <c r="J137" s="235">
        <v>19</v>
      </c>
      <c r="K137" s="235">
        <v>13</v>
      </c>
      <c r="L137" s="235">
        <v>31</v>
      </c>
      <c r="M137" s="238">
        <v>0.42447916666666669</v>
      </c>
      <c r="N137" s="235">
        <v>12</v>
      </c>
      <c r="O137" s="239">
        <v>0.36944444444444446</v>
      </c>
      <c r="P137" s="239">
        <v>0.59791666666666665</v>
      </c>
      <c r="Q137" s="239">
        <v>0.45555555555555555</v>
      </c>
      <c r="R137" s="239">
        <v>0.71319444444444446</v>
      </c>
      <c r="S137" s="239">
        <v>0.63194444444444442</v>
      </c>
      <c r="T137" s="239">
        <v>0.73055555555555562</v>
      </c>
      <c r="U137" s="239">
        <v>0.58124999999999993</v>
      </c>
      <c r="V137" s="239"/>
      <c r="W137" s="239">
        <v>0.55486111111111114</v>
      </c>
      <c r="X137" s="239">
        <v>0.65347222222222223</v>
      </c>
      <c r="Y137" s="239">
        <v>0.40486111111111112</v>
      </c>
      <c r="Z137" s="239"/>
      <c r="AA137" s="239">
        <v>0.4381944444444445</v>
      </c>
      <c r="AB137" s="239"/>
      <c r="AC137" s="239">
        <v>0.51666666666666672</v>
      </c>
      <c r="AD137" s="239">
        <v>0.68472222222222223</v>
      </c>
      <c r="AE137" s="256">
        <v>0.77847222222222223</v>
      </c>
      <c r="AG137" s="226">
        <f>VLOOKUP(AH137,id!$A:$C,3,0)</f>
        <v>348</v>
      </c>
      <c r="AH137" s="226" t="str">
        <f t="shared" si="25"/>
        <v>SitekTomasz1978</v>
      </c>
      <c r="AI137" s="226" t="str">
        <f t="shared" si="28"/>
        <v>Sitek</v>
      </c>
      <c r="AJ137" s="226" t="str">
        <f t="shared" si="29"/>
        <v>Tomasz</v>
      </c>
      <c r="AK137" s="226">
        <f t="shared" si="26"/>
        <v>0</v>
      </c>
      <c r="AL137" s="226">
        <f t="shared" si="27"/>
        <v>1978</v>
      </c>
      <c r="AM137" s="226">
        <f t="shared" si="20"/>
        <v>5.7850862496089999</v>
      </c>
      <c r="AO137" s="226">
        <f t="shared" si="21"/>
        <v>0.99994546693933184</v>
      </c>
      <c r="AP137" s="226">
        <f t="shared" si="22"/>
        <v>1</v>
      </c>
      <c r="AQ137" s="226">
        <f t="shared" si="23"/>
        <v>1</v>
      </c>
      <c r="AR137" s="226">
        <f t="shared" si="24"/>
        <v>1</v>
      </c>
    </row>
    <row r="138" spans="1:44">
      <c r="A138" s="253">
        <v>153</v>
      </c>
      <c r="B138" s="230">
        <v>136</v>
      </c>
      <c r="C138" s="230"/>
      <c r="D138" s="232">
        <v>3167</v>
      </c>
      <c r="E138" s="231" t="s">
        <v>34</v>
      </c>
      <c r="F138" s="231" t="s">
        <v>471</v>
      </c>
      <c r="G138" s="230">
        <v>1983</v>
      </c>
      <c r="H138" s="231" t="s">
        <v>3680</v>
      </c>
      <c r="I138" s="231" t="s">
        <v>3825</v>
      </c>
      <c r="J138" s="230">
        <v>19</v>
      </c>
      <c r="K138" s="230">
        <v>9</v>
      </c>
      <c r="L138" s="230">
        <v>19</v>
      </c>
      <c r="M138" s="233">
        <v>0.39383101851851854</v>
      </c>
      <c r="N138" s="230">
        <v>0</v>
      </c>
      <c r="O138" s="234">
        <v>0.73888888888888893</v>
      </c>
      <c r="P138" s="234">
        <v>0.66041666666666665</v>
      </c>
      <c r="Q138" s="234"/>
      <c r="R138" s="234">
        <v>0.50555555555555554</v>
      </c>
      <c r="S138" s="234">
        <v>0.58958333333333335</v>
      </c>
      <c r="T138" s="234">
        <v>0.47083333333333338</v>
      </c>
      <c r="U138" s="234">
        <v>0.70694444444444438</v>
      </c>
      <c r="V138" s="234"/>
      <c r="W138" s="234"/>
      <c r="X138" s="234">
        <v>0.67638888888888893</v>
      </c>
      <c r="Y138" s="234"/>
      <c r="Z138" s="234">
        <v>0.37986111111111115</v>
      </c>
      <c r="AA138" s="234"/>
      <c r="AB138" s="234"/>
      <c r="AC138" s="234"/>
      <c r="AD138" s="234">
        <v>0.52986111111111112</v>
      </c>
      <c r="AE138" s="254">
        <v>0.74791666666666667</v>
      </c>
      <c r="AG138" s="226">
        <f>VLOOKUP(AH138,id!$A:$C,3,0)</f>
        <v>349</v>
      </c>
      <c r="AH138" s="226" t="str">
        <f t="shared" si="25"/>
        <v>TrzynskiMarek1983</v>
      </c>
      <c r="AI138" s="226" t="str">
        <f t="shared" si="28"/>
        <v>Trzynski</v>
      </c>
      <c r="AJ138" s="226" t="str">
        <f t="shared" si="29"/>
        <v>Marek</v>
      </c>
      <c r="AK138" s="226" t="str">
        <f t="shared" si="26"/>
        <v>Stojące Wentyle</v>
      </c>
      <c r="AL138" s="226">
        <f t="shared" si="27"/>
        <v>1983</v>
      </c>
      <c r="AM138" s="226">
        <f t="shared" si="20"/>
        <v>5.3748911018626044</v>
      </c>
      <c r="AO138" s="226">
        <f t="shared" si="21"/>
        <v>1.0778205542657302</v>
      </c>
      <c r="AP138" s="226">
        <f t="shared" si="22"/>
        <v>0.69230769230769229</v>
      </c>
      <c r="AQ138" s="226">
        <f t="shared" si="23"/>
        <v>1</v>
      </c>
      <c r="AR138" s="226">
        <f t="shared" si="24"/>
        <v>0.92909437646256021</v>
      </c>
    </row>
    <row r="139" spans="1:44">
      <c r="A139" s="255">
        <v>154</v>
      </c>
      <c r="B139" s="235">
        <v>137</v>
      </c>
      <c r="C139" s="235"/>
      <c r="D139" s="237">
        <v>3166</v>
      </c>
      <c r="E139" s="236" t="s">
        <v>91</v>
      </c>
      <c r="F139" s="236" t="s">
        <v>468</v>
      </c>
      <c r="G139" s="235">
        <v>1989</v>
      </c>
      <c r="H139" s="236" t="s">
        <v>3680</v>
      </c>
      <c r="I139" s="236" t="s">
        <v>3825</v>
      </c>
      <c r="J139" s="235">
        <v>19</v>
      </c>
      <c r="K139" s="235">
        <v>9</v>
      </c>
      <c r="L139" s="235">
        <v>19</v>
      </c>
      <c r="M139" s="238">
        <v>0.39395833333333335</v>
      </c>
      <c r="N139" s="235">
        <v>0</v>
      </c>
      <c r="O139" s="239">
        <v>0.73819444444444438</v>
      </c>
      <c r="P139" s="239">
        <v>0.66041666666666665</v>
      </c>
      <c r="Q139" s="239"/>
      <c r="R139" s="239">
        <v>0.50069444444444444</v>
      </c>
      <c r="S139" s="239">
        <v>0.58958333333333335</v>
      </c>
      <c r="T139" s="239">
        <v>0.47152777777777777</v>
      </c>
      <c r="U139" s="239">
        <v>0.70624999999999993</v>
      </c>
      <c r="V139" s="239"/>
      <c r="W139" s="239"/>
      <c r="X139" s="239">
        <v>0.67638888888888893</v>
      </c>
      <c r="Y139" s="239"/>
      <c r="Z139" s="239">
        <v>0.37916666666666665</v>
      </c>
      <c r="AA139" s="239"/>
      <c r="AB139" s="239"/>
      <c r="AC139" s="239"/>
      <c r="AD139" s="239">
        <v>0.52569444444444446</v>
      </c>
      <c r="AE139" s="256">
        <v>0.74791666666666667</v>
      </c>
      <c r="AG139" s="226">
        <f>VLOOKUP(AH139,id!$A:$C,3,0)</f>
        <v>350</v>
      </c>
      <c r="AH139" s="226" t="str">
        <f t="shared" si="25"/>
        <v>GatzkeMateusz1989</v>
      </c>
      <c r="AI139" s="226" t="str">
        <f t="shared" si="28"/>
        <v>Gatzke</v>
      </c>
      <c r="AJ139" s="226" t="str">
        <f t="shared" si="29"/>
        <v>Mateusz</v>
      </c>
      <c r="AK139" s="226" t="str">
        <f t="shared" si="26"/>
        <v>Stojące Wentyle</v>
      </c>
      <c r="AL139" s="226">
        <f t="shared" si="27"/>
        <v>1989</v>
      </c>
      <c r="AM139" s="226">
        <f t="shared" si="20"/>
        <v>5.3731541078523666</v>
      </c>
      <c r="AO139" s="226">
        <f t="shared" si="21"/>
        <v>0.99967683177625011</v>
      </c>
      <c r="AP139" s="226">
        <f t="shared" si="22"/>
        <v>1</v>
      </c>
      <c r="AQ139" s="226">
        <f t="shared" si="23"/>
        <v>1</v>
      </c>
      <c r="AR139" s="226">
        <f t="shared" si="24"/>
        <v>1</v>
      </c>
    </row>
    <row r="140" spans="1:44">
      <c r="A140" s="253">
        <v>155</v>
      </c>
      <c r="B140" s="230">
        <v>138</v>
      </c>
      <c r="C140" s="230"/>
      <c r="D140" s="232">
        <v>3032</v>
      </c>
      <c r="E140" s="231" t="s">
        <v>95</v>
      </c>
      <c r="F140" s="231" t="s">
        <v>1763</v>
      </c>
      <c r="G140" s="230">
        <v>1994</v>
      </c>
      <c r="H140" s="231" t="s">
        <v>3826</v>
      </c>
      <c r="I140" s="231"/>
      <c r="J140" s="230">
        <v>19</v>
      </c>
      <c r="K140" s="230">
        <v>9</v>
      </c>
      <c r="L140" s="230">
        <v>19</v>
      </c>
      <c r="M140" s="233">
        <v>0.39417824074074076</v>
      </c>
      <c r="N140" s="230">
        <v>0</v>
      </c>
      <c r="O140" s="234">
        <v>0.73819444444444438</v>
      </c>
      <c r="P140" s="234">
        <v>0.66527777777777775</v>
      </c>
      <c r="Q140" s="234"/>
      <c r="R140" s="234">
        <v>0.50138888888888888</v>
      </c>
      <c r="S140" s="234">
        <v>0.58958333333333335</v>
      </c>
      <c r="T140" s="234">
        <v>0.47500000000000003</v>
      </c>
      <c r="U140" s="234">
        <v>0.70624999999999993</v>
      </c>
      <c r="V140" s="234"/>
      <c r="W140" s="234"/>
      <c r="X140" s="234">
        <v>0.67638888888888893</v>
      </c>
      <c r="Y140" s="234"/>
      <c r="Z140" s="234">
        <v>0.37916666666666665</v>
      </c>
      <c r="AA140" s="234"/>
      <c r="AB140" s="234"/>
      <c r="AC140" s="234"/>
      <c r="AD140" s="234">
        <v>0.52569444444444446</v>
      </c>
      <c r="AE140" s="254">
        <v>0.74791666666666667</v>
      </c>
      <c r="AG140" s="226">
        <f>VLOOKUP(AH140,id!$A:$C,3,0)</f>
        <v>351</v>
      </c>
      <c r="AH140" s="226" t="str">
        <f t="shared" si="25"/>
        <v>PuckowskiKarol1994</v>
      </c>
      <c r="AI140" s="226" t="str">
        <f t="shared" si="28"/>
        <v>Puckowski</v>
      </c>
      <c r="AJ140" s="226" t="str">
        <f t="shared" si="29"/>
        <v>Karol</v>
      </c>
      <c r="AK140" s="226">
        <f t="shared" si="26"/>
        <v>0</v>
      </c>
      <c r="AL140" s="226">
        <f t="shared" si="27"/>
        <v>1994</v>
      </c>
      <c r="AM140" s="226">
        <f t="shared" si="20"/>
        <v>5.3701564883307062</v>
      </c>
      <c r="AO140" s="226">
        <f t="shared" si="21"/>
        <v>0.99944211175382447</v>
      </c>
      <c r="AP140" s="226">
        <f t="shared" si="22"/>
        <v>1</v>
      </c>
      <c r="AQ140" s="226">
        <f t="shared" si="23"/>
        <v>1</v>
      </c>
      <c r="AR140" s="226">
        <f t="shared" si="24"/>
        <v>1</v>
      </c>
    </row>
    <row r="141" spans="1:44">
      <c r="A141" s="255">
        <v>156</v>
      </c>
      <c r="B141" s="235">
        <v>139</v>
      </c>
      <c r="C141" s="235"/>
      <c r="D141" s="237">
        <v>3168</v>
      </c>
      <c r="E141" s="236" t="s">
        <v>45</v>
      </c>
      <c r="F141" s="236" t="s">
        <v>1781</v>
      </c>
      <c r="G141" s="235">
        <v>1979</v>
      </c>
      <c r="H141" s="236" t="s">
        <v>3680</v>
      </c>
      <c r="I141" s="236" t="s">
        <v>3825</v>
      </c>
      <c r="J141" s="235">
        <v>19</v>
      </c>
      <c r="K141" s="235">
        <v>9</v>
      </c>
      <c r="L141" s="235">
        <v>19</v>
      </c>
      <c r="M141" s="238">
        <v>0.39424768518518521</v>
      </c>
      <c r="N141" s="235">
        <v>0</v>
      </c>
      <c r="O141" s="239">
        <v>0.73888888888888893</v>
      </c>
      <c r="P141" s="239">
        <v>0.6645833333333333</v>
      </c>
      <c r="Q141" s="239"/>
      <c r="R141" s="239">
        <v>0.50208333333333333</v>
      </c>
      <c r="S141" s="239">
        <v>0.58958333333333335</v>
      </c>
      <c r="T141" s="239">
        <v>0.47638888888888892</v>
      </c>
      <c r="U141" s="239">
        <v>0.70624999999999993</v>
      </c>
      <c r="V141" s="239"/>
      <c r="W141" s="239"/>
      <c r="X141" s="239">
        <v>0.67638888888888893</v>
      </c>
      <c r="Y141" s="239"/>
      <c r="Z141" s="239">
        <v>0.37986111111111115</v>
      </c>
      <c r="AA141" s="239"/>
      <c r="AB141" s="239"/>
      <c r="AC141" s="239"/>
      <c r="AD141" s="239">
        <v>0.52569444444444446</v>
      </c>
      <c r="AE141" s="256">
        <v>0.74791666666666667</v>
      </c>
      <c r="AG141" s="226">
        <f>VLOOKUP(AH141,id!$A:$C,3,0)</f>
        <v>352</v>
      </c>
      <c r="AH141" s="226" t="str">
        <f t="shared" si="25"/>
        <v>CzernyRafał1979</v>
      </c>
      <c r="AI141" s="226" t="str">
        <f t="shared" si="28"/>
        <v>Czerny</v>
      </c>
      <c r="AJ141" s="226" t="str">
        <f t="shared" si="29"/>
        <v>Rafał</v>
      </c>
      <c r="AK141" s="226" t="str">
        <f t="shared" si="26"/>
        <v>Stojące Wentyle</v>
      </c>
      <c r="AL141" s="226">
        <f t="shared" si="27"/>
        <v>1979</v>
      </c>
      <c r="AM141" s="226">
        <f t="shared" si="20"/>
        <v>5.3692105663940008</v>
      </c>
      <c r="AO141" s="226">
        <f t="shared" si="21"/>
        <v>0.99982385579661215</v>
      </c>
      <c r="AP141" s="226">
        <f t="shared" si="22"/>
        <v>1</v>
      </c>
      <c r="AQ141" s="226">
        <f t="shared" si="23"/>
        <v>1</v>
      </c>
      <c r="AR141" s="226">
        <f t="shared" si="24"/>
        <v>1</v>
      </c>
    </row>
    <row r="142" spans="1:44">
      <c r="A142" s="253">
        <v>157</v>
      </c>
      <c r="B142" s="230">
        <v>140</v>
      </c>
      <c r="C142" s="230"/>
      <c r="D142" s="232">
        <v>3169</v>
      </c>
      <c r="E142" s="231" t="s">
        <v>15</v>
      </c>
      <c r="F142" s="231" t="s">
        <v>3827</v>
      </c>
      <c r="G142" s="230">
        <v>1980</v>
      </c>
      <c r="H142" s="231" t="s">
        <v>3680</v>
      </c>
      <c r="I142" s="231" t="s">
        <v>3825</v>
      </c>
      <c r="J142" s="230">
        <v>19</v>
      </c>
      <c r="K142" s="230">
        <v>9</v>
      </c>
      <c r="L142" s="230">
        <v>19</v>
      </c>
      <c r="M142" s="233">
        <v>0.39506944444444447</v>
      </c>
      <c r="N142" s="230">
        <v>0</v>
      </c>
      <c r="O142" s="234">
        <v>0.73819444444444438</v>
      </c>
      <c r="P142" s="234">
        <v>0.66041666666666665</v>
      </c>
      <c r="Q142" s="234"/>
      <c r="R142" s="234">
        <v>0.50624999999999998</v>
      </c>
      <c r="S142" s="234">
        <v>0.58958333333333335</v>
      </c>
      <c r="T142" s="234">
        <v>0.4770833333333333</v>
      </c>
      <c r="U142" s="234">
        <v>0.70624999999999993</v>
      </c>
      <c r="V142" s="234"/>
      <c r="W142" s="234"/>
      <c r="X142" s="234">
        <v>0.67638888888888893</v>
      </c>
      <c r="Y142" s="234"/>
      <c r="Z142" s="234">
        <v>0.38472222222222219</v>
      </c>
      <c r="AA142" s="234"/>
      <c r="AB142" s="234"/>
      <c r="AC142" s="234"/>
      <c r="AD142" s="234">
        <v>0.52708333333333335</v>
      </c>
      <c r="AE142" s="254">
        <v>0.74861111111111101</v>
      </c>
      <c r="AG142" s="226">
        <f>VLOOKUP(AH142,id!$A:$C,3,0)</f>
        <v>353</v>
      </c>
      <c r="AH142" s="226" t="str">
        <f t="shared" si="25"/>
        <v>RydygierPiotr1980</v>
      </c>
      <c r="AI142" s="226" t="str">
        <f t="shared" si="28"/>
        <v>Rydygier</v>
      </c>
      <c r="AJ142" s="226" t="str">
        <f t="shared" si="29"/>
        <v>Piotr</v>
      </c>
      <c r="AK142" s="226" t="str">
        <f t="shared" si="26"/>
        <v>Stojące Wentyle</v>
      </c>
      <c r="AL142" s="226">
        <f t="shared" si="27"/>
        <v>1980</v>
      </c>
      <c r="AM142" s="226">
        <f t="shared" si="20"/>
        <v>5.3580424070744375</v>
      </c>
      <c r="AO142" s="226">
        <f t="shared" si="21"/>
        <v>0.99791996250073245</v>
      </c>
      <c r="AP142" s="226">
        <f t="shared" si="22"/>
        <v>1</v>
      </c>
      <c r="AQ142" s="226">
        <f t="shared" si="23"/>
        <v>1</v>
      </c>
      <c r="AR142" s="226">
        <f t="shared" si="24"/>
        <v>1</v>
      </c>
    </row>
    <row r="143" spans="1:44">
      <c r="A143" s="255">
        <v>158</v>
      </c>
      <c r="B143" s="235">
        <v>141</v>
      </c>
      <c r="C143" s="235"/>
      <c r="D143" s="237">
        <v>3200</v>
      </c>
      <c r="E143" s="236" t="s">
        <v>139</v>
      </c>
      <c r="F143" s="236" t="s">
        <v>471</v>
      </c>
      <c r="G143" s="235">
        <v>1987</v>
      </c>
      <c r="H143" s="236" t="s">
        <v>3680</v>
      </c>
      <c r="I143" s="236"/>
      <c r="J143" s="235">
        <v>19</v>
      </c>
      <c r="K143" s="235">
        <v>9</v>
      </c>
      <c r="L143" s="235">
        <v>19</v>
      </c>
      <c r="M143" s="238">
        <v>0.39508101851851851</v>
      </c>
      <c r="N143" s="235">
        <v>0</v>
      </c>
      <c r="O143" s="239">
        <v>0.73819444444444438</v>
      </c>
      <c r="P143" s="239">
        <v>0.66319444444444442</v>
      </c>
      <c r="Q143" s="239"/>
      <c r="R143" s="239">
        <v>0.50555555555555554</v>
      </c>
      <c r="S143" s="239">
        <v>0.58958333333333335</v>
      </c>
      <c r="T143" s="239">
        <v>0.47638888888888892</v>
      </c>
      <c r="U143" s="239">
        <v>0.70694444444444438</v>
      </c>
      <c r="V143" s="239"/>
      <c r="W143" s="239"/>
      <c r="X143" s="239">
        <v>0.67638888888888893</v>
      </c>
      <c r="Y143" s="239"/>
      <c r="Z143" s="239">
        <v>0.37916666666666665</v>
      </c>
      <c r="AA143" s="239"/>
      <c r="AB143" s="239"/>
      <c r="AC143" s="239"/>
      <c r="AD143" s="239">
        <v>0.52916666666666667</v>
      </c>
      <c r="AE143" s="256">
        <v>0.74861111111111101</v>
      </c>
      <c r="AG143" s="226">
        <f>VLOOKUP(AH143,id!$A:$C,3,0)</f>
        <v>354</v>
      </c>
      <c r="AH143" s="226" t="str">
        <f t="shared" si="25"/>
        <v>TrzynskiDaniel1987</v>
      </c>
      <c r="AI143" s="226" t="str">
        <f t="shared" si="28"/>
        <v>Trzynski</v>
      </c>
      <c r="AJ143" s="226" t="str">
        <f t="shared" si="29"/>
        <v>Daniel</v>
      </c>
      <c r="AK143" s="226">
        <f t="shared" si="26"/>
        <v>0</v>
      </c>
      <c r="AL143" s="226">
        <f t="shared" si="27"/>
        <v>1987</v>
      </c>
      <c r="AM143" s="226">
        <f t="shared" si="20"/>
        <v>5.3578854408401595</v>
      </c>
      <c r="AO143" s="226">
        <f t="shared" si="21"/>
        <v>0.99997070455544168</v>
      </c>
      <c r="AP143" s="226">
        <f t="shared" si="22"/>
        <v>1</v>
      </c>
      <c r="AQ143" s="226">
        <f t="shared" si="23"/>
        <v>1</v>
      </c>
      <c r="AR143" s="226">
        <f t="shared" si="24"/>
        <v>1</v>
      </c>
    </row>
    <row r="144" spans="1:44">
      <c r="A144" s="253">
        <v>159</v>
      </c>
      <c r="B144" s="230">
        <v>142</v>
      </c>
      <c r="C144" s="230"/>
      <c r="D144" s="232">
        <v>3165</v>
      </c>
      <c r="E144" s="231" t="s">
        <v>48</v>
      </c>
      <c r="F144" s="231" t="s">
        <v>466</v>
      </c>
      <c r="G144" s="230">
        <v>1973</v>
      </c>
      <c r="H144" s="231" t="s">
        <v>3680</v>
      </c>
      <c r="I144" s="231" t="s">
        <v>3825</v>
      </c>
      <c r="J144" s="230">
        <v>19</v>
      </c>
      <c r="K144" s="230">
        <v>9</v>
      </c>
      <c r="L144" s="230">
        <v>19</v>
      </c>
      <c r="M144" s="233">
        <v>0.39548611111111115</v>
      </c>
      <c r="N144" s="230">
        <v>0</v>
      </c>
      <c r="O144" s="234">
        <v>0.73888888888888893</v>
      </c>
      <c r="P144" s="234">
        <v>0.66319444444444442</v>
      </c>
      <c r="Q144" s="234"/>
      <c r="R144" s="234">
        <v>0.51041666666666663</v>
      </c>
      <c r="S144" s="234">
        <v>0.58958333333333335</v>
      </c>
      <c r="T144" s="234">
        <v>0.4770833333333333</v>
      </c>
      <c r="U144" s="234">
        <v>0.70624999999999993</v>
      </c>
      <c r="V144" s="234"/>
      <c r="W144" s="234"/>
      <c r="X144" s="234">
        <v>0.67708333333333337</v>
      </c>
      <c r="Y144" s="234"/>
      <c r="Z144" s="234">
        <v>0.37916666666666665</v>
      </c>
      <c r="AA144" s="234"/>
      <c r="AB144" s="234"/>
      <c r="AC144" s="234"/>
      <c r="AD144" s="234">
        <v>0.52708333333333335</v>
      </c>
      <c r="AE144" s="254">
        <v>0.74930555555555556</v>
      </c>
      <c r="AG144" s="226">
        <f>VLOOKUP(AH144,id!$A:$C,3,0)</f>
        <v>355</v>
      </c>
      <c r="AH144" s="226" t="str">
        <f t="shared" si="25"/>
        <v>TrzcińskiTomasz1973</v>
      </c>
      <c r="AI144" s="226" t="str">
        <f t="shared" si="28"/>
        <v>Trzciński</v>
      </c>
      <c r="AJ144" s="226" t="str">
        <f t="shared" si="29"/>
        <v>Tomasz</v>
      </c>
      <c r="AK144" s="226" t="str">
        <f t="shared" si="26"/>
        <v>Stojące Wentyle</v>
      </c>
      <c r="AL144" s="226">
        <f t="shared" si="27"/>
        <v>1973</v>
      </c>
      <c r="AM144" s="226">
        <f t="shared" si="20"/>
        <v>5.3523974106841914</v>
      </c>
      <c r="AO144" s="226">
        <f t="shared" si="21"/>
        <v>0.99897570968685967</v>
      </c>
      <c r="AP144" s="226">
        <f t="shared" si="22"/>
        <v>1</v>
      </c>
      <c r="AQ144" s="226">
        <f t="shared" si="23"/>
        <v>1</v>
      </c>
      <c r="AR144" s="226">
        <f t="shared" si="24"/>
        <v>1</v>
      </c>
    </row>
    <row r="145" spans="1:44">
      <c r="A145" s="255">
        <v>160</v>
      </c>
      <c r="B145" s="235">
        <v>143</v>
      </c>
      <c r="C145" s="235"/>
      <c r="D145" s="237">
        <v>3189</v>
      </c>
      <c r="E145" s="236" t="s">
        <v>1565</v>
      </c>
      <c r="F145" s="236" t="s">
        <v>471</v>
      </c>
      <c r="G145" s="235">
        <v>1975</v>
      </c>
      <c r="H145" s="236" t="s">
        <v>3680</v>
      </c>
      <c r="I145" s="236" t="s">
        <v>3825</v>
      </c>
      <c r="J145" s="235">
        <v>19</v>
      </c>
      <c r="K145" s="235">
        <v>9</v>
      </c>
      <c r="L145" s="235">
        <v>19</v>
      </c>
      <c r="M145" s="238">
        <v>0.40386574074074072</v>
      </c>
      <c r="N145" s="235">
        <v>0</v>
      </c>
      <c r="O145" s="239">
        <v>0.73888888888888893</v>
      </c>
      <c r="P145" s="239">
        <v>0.66527777777777775</v>
      </c>
      <c r="Q145" s="239"/>
      <c r="R145" s="239">
        <v>0.50624999999999998</v>
      </c>
      <c r="S145" s="239">
        <v>0.59027777777777779</v>
      </c>
      <c r="T145" s="239">
        <v>0.47638888888888892</v>
      </c>
      <c r="U145" s="239">
        <v>0.70694444444444438</v>
      </c>
      <c r="V145" s="239"/>
      <c r="W145" s="239"/>
      <c r="X145" s="239">
        <v>0.67638888888888893</v>
      </c>
      <c r="Y145" s="239"/>
      <c r="Z145" s="239">
        <v>0.38472222222222219</v>
      </c>
      <c r="AA145" s="239"/>
      <c r="AB145" s="239"/>
      <c r="AC145" s="239"/>
      <c r="AD145" s="239">
        <v>0.52986111111111112</v>
      </c>
      <c r="AE145" s="256">
        <v>0.75763888888888886</v>
      </c>
      <c r="AG145" s="226">
        <f>VLOOKUP(AH145,id!$A:$C,3,0)</f>
        <v>356</v>
      </c>
      <c r="AH145" s="226" t="str">
        <f t="shared" si="25"/>
        <v>TrzynskiIreneusz1975</v>
      </c>
      <c r="AI145" s="226" t="str">
        <f t="shared" si="28"/>
        <v>Trzynski</v>
      </c>
      <c r="AJ145" s="226" t="str">
        <f t="shared" si="29"/>
        <v>Ireneusz</v>
      </c>
      <c r="AK145" s="226" t="str">
        <f t="shared" si="26"/>
        <v>Stojące Wentyle</v>
      </c>
      <c r="AL145" s="226">
        <f t="shared" si="27"/>
        <v>1975</v>
      </c>
      <c r="AM145" s="226">
        <f t="shared" si="20"/>
        <v>5.2413429106172655</v>
      </c>
      <c r="AO145" s="226">
        <f t="shared" si="21"/>
        <v>0.9792514472402134</v>
      </c>
      <c r="AP145" s="226">
        <f t="shared" si="22"/>
        <v>1</v>
      </c>
      <c r="AQ145" s="226">
        <f t="shared" si="23"/>
        <v>1</v>
      </c>
      <c r="AR145" s="226">
        <f t="shared" si="24"/>
        <v>1</v>
      </c>
    </row>
    <row r="146" spans="1:44">
      <c r="A146" s="253">
        <v>161</v>
      </c>
      <c r="B146" s="230">
        <v>144</v>
      </c>
      <c r="C146" s="230"/>
      <c r="D146" s="232">
        <v>3087</v>
      </c>
      <c r="E146" s="231" t="s">
        <v>22</v>
      </c>
      <c r="F146" s="231" t="s">
        <v>540</v>
      </c>
      <c r="G146" s="230">
        <v>1955</v>
      </c>
      <c r="H146" s="231" t="s">
        <v>3828</v>
      </c>
      <c r="I146" s="231"/>
      <c r="J146" s="230">
        <v>19</v>
      </c>
      <c r="K146" s="230">
        <v>8</v>
      </c>
      <c r="L146" s="230">
        <v>19</v>
      </c>
      <c r="M146" s="233">
        <v>0.40587962962962965</v>
      </c>
      <c r="N146" s="230">
        <v>0</v>
      </c>
      <c r="O146" s="234"/>
      <c r="P146" s="234">
        <v>0.53194444444444444</v>
      </c>
      <c r="Q146" s="234">
        <v>0.7006944444444444</v>
      </c>
      <c r="R146" s="234">
        <v>0.45</v>
      </c>
      <c r="S146" s="234">
        <v>0.56319444444444444</v>
      </c>
      <c r="T146" s="234"/>
      <c r="U146" s="234"/>
      <c r="V146" s="234"/>
      <c r="W146" s="234"/>
      <c r="X146" s="234">
        <v>0.51388888888888895</v>
      </c>
      <c r="Y146" s="234"/>
      <c r="Z146" s="234">
        <v>0.37638888888888888</v>
      </c>
      <c r="AA146" s="234"/>
      <c r="AB146" s="234"/>
      <c r="AC146" s="234">
        <v>0.6430555555555556</v>
      </c>
      <c r="AD146" s="234">
        <v>0.4777777777777778</v>
      </c>
      <c r="AE146" s="254">
        <v>0.7597222222222223</v>
      </c>
      <c r="AG146" s="226">
        <f>VLOOKUP(AH146,id!$A:$C,3,0)</f>
        <v>357</v>
      </c>
      <c r="AH146" s="226" t="str">
        <f t="shared" si="25"/>
        <v>SawickiKrzysztof1955</v>
      </c>
      <c r="AI146" s="226" t="str">
        <f t="shared" si="28"/>
        <v>Sawicki</v>
      </c>
      <c r="AJ146" s="226" t="str">
        <f t="shared" si="29"/>
        <v>Krzysztof</v>
      </c>
      <c r="AK146" s="226">
        <f t="shared" si="26"/>
        <v>0</v>
      </c>
      <c r="AL146" s="226">
        <f t="shared" si="27"/>
        <v>1955</v>
      </c>
      <c r="AM146" s="226">
        <f t="shared" si="20"/>
        <v>5.1193175493231902</v>
      </c>
      <c r="AO146" s="226">
        <f t="shared" si="21"/>
        <v>0.99503821147484872</v>
      </c>
      <c r="AP146" s="226">
        <f t="shared" si="22"/>
        <v>0.88888888888888884</v>
      </c>
      <c r="AQ146" s="226">
        <f t="shared" si="23"/>
        <v>1</v>
      </c>
      <c r="AR146" s="226">
        <f t="shared" si="24"/>
        <v>0.97671868386117389</v>
      </c>
    </row>
    <row r="147" spans="1:44">
      <c r="A147" s="255">
        <v>162</v>
      </c>
      <c r="B147" s="235">
        <v>145</v>
      </c>
      <c r="C147" s="235"/>
      <c r="D147" s="237">
        <v>3088</v>
      </c>
      <c r="E147" s="236" t="s">
        <v>89</v>
      </c>
      <c r="F147" s="236" t="s">
        <v>444</v>
      </c>
      <c r="G147" s="235">
        <v>1955</v>
      </c>
      <c r="H147" s="236" t="s">
        <v>3829</v>
      </c>
      <c r="I147" s="236"/>
      <c r="J147" s="235">
        <v>19</v>
      </c>
      <c r="K147" s="235">
        <v>8</v>
      </c>
      <c r="L147" s="235">
        <v>19</v>
      </c>
      <c r="M147" s="238">
        <v>0.40612268518518518</v>
      </c>
      <c r="N147" s="235">
        <v>0</v>
      </c>
      <c r="O147" s="239"/>
      <c r="P147" s="239">
        <v>0.53263888888888888</v>
      </c>
      <c r="Q147" s="239">
        <v>0.70138888888888884</v>
      </c>
      <c r="R147" s="239">
        <v>0.45</v>
      </c>
      <c r="S147" s="239">
        <v>0.56458333333333333</v>
      </c>
      <c r="T147" s="239"/>
      <c r="U147" s="239"/>
      <c r="V147" s="239"/>
      <c r="W147" s="239"/>
      <c r="X147" s="239">
        <v>0.5131944444444444</v>
      </c>
      <c r="Y147" s="239"/>
      <c r="Z147" s="239">
        <v>0.37638888888888888</v>
      </c>
      <c r="AA147" s="239"/>
      <c r="AB147" s="239"/>
      <c r="AC147" s="239">
        <v>0.6430555555555556</v>
      </c>
      <c r="AD147" s="239">
        <v>0.47847222222222219</v>
      </c>
      <c r="AE147" s="256">
        <v>0.7597222222222223</v>
      </c>
      <c r="AG147" s="226">
        <f>VLOOKUP(AH147,id!$A:$C,3,0)</f>
        <v>358</v>
      </c>
      <c r="AH147" s="226" t="str">
        <f t="shared" si="25"/>
        <v>KałkaTadeusz1955</v>
      </c>
      <c r="AI147" s="226" t="str">
        <f t="shared" si="28"/>
        <v>Kałka</v>
      </c>
      <c r="AJ147" s="226" t="str">
        <f t="shared" si="29"/>
        <v>Tadeusz</v>
      </c>
      <c r="AK147" s="226">
        <f t="shared" si="26"/>
        <v>0</v>
      </c>
      <c r="AL147" s="226">
        <f t="shared" si="27"/>
        <v>1955</v>
      </c>
      <c r="AM147" s="226">
        <f t="shared" si="20"/>
        <v>5.1162537495986102</v>
      </c>
      <c r="AO147" s="226">
        <f t="shared" si="21"/>
        <v>0.99940152184445274</v>
      </c>
      <c r="AP147" s="226">
        <f t="shared" si="22"/>
        <v>1</v>
      </c>
      <c r="AQ147" s="226">
        <f t="shared" si="23"/>
        <v>1</v>
      </c>
      <c r="AR147" s="226">
        <f t="shared" si="24"/>
        <v>1</v>
      </c>
    </row>
    <row r="148" spans="1:44">
      <c r="A148" s="253">
        <v>163</v>
      </c>
      <c r="B148" s="230">
        <v>146</v>
      </c>
      <c r="C148" s="230"/>
      <c r="D148" s="232">
        <v>3089</v>
      </c>
      <c r="E148" s="231" t="s">
        <v>21</v>
      </c>
      <c r="F148" s="231" t="s">
        <v>536</v>
      </c>
      <c r="G148" s="230">
        <v>1957</v>
      </c>
      <c r="H148" s="231" t="s">
        <v>3830</v>
      </c>
      <c r="I148" s="231"/>
      <c r="J148" s="230">
        <v>19</v>
      </c>
      <c r="K148" s="230">
        <v>8</v>
      </c>
      <c r="L148" s="230">
        <v>19</v>
      </c>
      <c r="M148" s="233">
        <v>0.40616898148148151</v>
      </c>
      <c r="N148" s="230">
        <v>0</v>
      </c>
      <c r="O148" s="234"/>
      <c r="P148" s="234">
        <v>0.53263888888888888</v>
      </c>
      <c r="Q148" s="234">
        <v>0.70208333333333339</v>
      </c>
      <c r="R148" s="234">
        <v>0.45</v>
      </c>
      <c r="S148" s="234">
        <v>0.56458333333333333</v>
      </c>
      <c r="T148" s="234"/>
      <c r="U148" s="234"/>
      <c r="V148" s="234"/>
      <c r="W148" s="234"/>
      <c r="X148" s="234">
        <v>0.51388888888888895</v>
      </c>
      <c r="Y148" s="234"/>
      <c r="Z148" s="234">
        <v>0.37708333333333338</v>
      </c>
      <c r="AA148" s="234"/>
      <c r="AB148" s="234"/>
      <c r="AC148" s="234">
        <v>0.6430555555555556</v>
      </c>
      <c r="AD148" s="234">
        <v>0.47986111111111113</v>
      </c>
      <c r="AE148" s="254">
        <v>0.7597222222222223</v>
      </c>
      <c r="AG148" s="226">
        <f>VLOOKUP(AH148,id!$A:$C,3,0)</f>
        <v>359</v>
      </c>
      <c r="AH148" s="226" t="str">
        <f t="shared" si="25"/>
        <v>MaciejewskiJacek1957</v>
      </c>
      <c r="AI148" s="226" t="str">
        <f t="shared" si="28"/>
        <v>Maciejewski</v>
      </c>
      <c r="AJ148" s="226" t="str">
        <f t="shared" si="29"/>
        <v>Jacek</v>
      </c>
      <c r="AK148" s="226">
        <f t="shared" si="26"/>
        <v>0</v>
      </c>
      <c r="AL148" s="226">
        <f t="shared" si="27"/>
        <v>1957</v>
      </c>
      <c r="AM148" s="226">
        <f t="shared" si="20"/>
        <v>5.1156705844375123</v>
      </c>
      <c r="AO148" s="226">
        <f t="shared" si="21"/>
        <v>0.99988601715441816</v>
      </c>
      <c r="AP148" s="226">
        <f t="shared" si="22"/>
        <v>1</v>
      </c>
      <c r="AQ148" s="226">
        <f t="shared" si="23"/>
        <v>1</v>
      </c>
      <c r="AR148" s="226">
        <f t="shared" si="24"/>
        <v>1</v>
      </c>
    </row>
    <row r="149" spans="1:44">
      <c r="A149" s="255">
        <v>164</v>
      </c>
      <c r="B149" s="235">
        <v>147</v>
      </c>
      <c r="C149" s="235"/>
      <c r="D149" s="237">
        <v>3149</v>
      </c>
      <c r="E149" s="236" t="s">
        <v>63</v>
      </c>
      <c r="F149" s="236" t="s">
        <v>3831</v>
      </c>
      <c r="G149" s="235">
        <v>1990</v>
      </c>
      <c r="H149" s="236" t="s">
        <v>3832</v>
      </c>
      <c r="I149" s="236"/>
      <c r="J149" s="235">
        <v>19</v>
      </c>
      <c r="K149" s="235">
        <v>8</v>
      </c>
      <c r="L149" s="235">
        <v>19</v>
      </c>
      <c r="M149" s="238">
        <v>0.40744212962962961</v>
      </c>
      <c r="N149" s="235">
        <v>0</v>
      </c>
      <c r="O149" s="239"/>
      <c r="P149" s="239">
        <v>0.53263888888888888</v>
      </c>
      <c r="Q149" s="239">
        <v>0.7006944444444444</v>
      </c>
      <c r="R149" s="239">
        <v>0.45</v>
      </c>
      <c r="S149" s="239">
        <v>0.56319444444444444</v>
      </c>
      <c r="T149" s="239"/>
      <c r="U149" s="239"/>
      <c r="V149" s="239"/>
      <c r="W149" s="239"/>
      <c r="X149" s="239">
        <v>0.51388888888888895</v>
      </c>
      <c r="Y149" s="239"/>
      <c r="Z149" s="239">
        <v>0.37708333333333338</v>
      </c>
      <c r="AA149" s="239"/>
      <c r="AB149" s="239"/>
      <c r="AC149" s="239">
        <v>0.64027777777777783</v>
      </c>
      <c r="AD149" s="239">
        <v>0.47847222222222219</v>
      </c>
      <c r="AE149" s="256">
        <v>0.76111111111111107</v>
      </c>
      <c r="AG149" s="226">
        <f>VLOOKUP(AH149,id!$A:$C,3,0)</f>
        <v>360</v>
      </c>
      <c r="AH149" s="226" t="str">
        <f t="shared" si="25"/>
        <v>ŚwitońŁukasz1990</v>
      </c>
      <c r="AI149" s="226" t="str">
        <f t="shared" si="28"/>
        <v>Świtoń</v>
      </c>
      <c r="AJ149" s="226" t="str">
        <f t="shared" si="29"/>
        <v>Łukasz</v>
      </c>
      <c r="AK149" s="226">
        <f t="shared" si="26"/>
        <v>0</v>
      </c>
      <c r="AL149" s="226">
        <f t="shared" si="27"/>
        <v>1990</v>
      </c>
      <c r="AM149" s="226">
        <f t="shared" si="20"/>
        <v>5.0996854762283226</v>
      </c>
      <c r="AO149" s="226">
        <f t="shared" si="21"/>
        <v>0.99687526631253032</v>
      </c>
      <c r="AP149" s="226">
        <f t="shared" si="22"/>
        <v>1</v>
      </c>
      <c r="AQ149" s="226">
        <f t="shared" si="23"/>
        <v>1</v>
      </c>
      <c r="AR149" s="226">
        <f t="shared" si="24"/>
        <v>1</v>
      </c>
    </row>
    <row r="150" spans="1:44">
      <c r="A150" s="255">
        <v>166</v>
      </c>
      <c r="B150" s="235">
        <v>148</v>
      </c>
      <c r="C150" s="235"/>
      <c r="D150" s="237">
        <v>3055</v>
      </c>
      <c r="E150" s="236" t="s">
        <v>49</v>
      </c>
      <c r="F150" s="236" t="s">
        <v>3835</v>
      </c>
      <c r="G150" s="235">
        <v>1980</v>
      </c>
      <c r="H150" s="236" t="s">
        <v>253</v>
      </c>
      <c r="I150" s="236"/>
      <c r="J150" s="235">
        <v>19</v>
      </c>
      <c r="K150" s="235">
        <v>7</v>
      </c>
      <c r="L150" s="235">
        <v>19</v>
      </c>
      <c r="M150" s="238">
        <v>0.26260416666666669</v>
      </c>
      <c r="N150" s="235">
        <v>0</v>
      </c>
      <c r="O150" s="239"/>
      <c r="P150" s="239"/>
      <c r="Q150" s="239"/>
      <c r="R150" s="239">
        <v>0.45069444444444445</v>
      </c>
      <c r="S150" s="239"/>
      <c r="T150" s="239">
        <v>0.42777777777777781</v>
      </c>
      <c r="U150" s="239">
        <v>0.59513888888888888</v>
      </c>
      <c r="V150" s="239"/>
      <c r="W150" s="239"/>
      <c r="X150" s="239">
        <v>0.55694444444444446</v>
      </c>
      <c r="Y150" s="239"/>
      <c r="Z150" s="239">
        <v>0.3743055555555555</v>
      </c>
      <c r="AA150" s="239"/>
      <c r="AB150" s="239">
        <v>0.40277777777777773</v>
      </c>
      <c r="AC150" s="239"/>
      <c r="AD150" s="239">
        <v>0.47916666666666669</v>
      </c>
      <c r="AE150" s="256">
        <v>0.6166666666666667</v>
      </c>
      <c r="AG150" s="226">
        <f>VLOOKUP(AH150,id!$A:$C,3,0)</f>
        <v>361</v>
      </c>
      <c r="AH150" s="226" t="str">
        <f t="shared" si="25"/>
        <v>JaniszewskiRobert1980</v>
      </c>
      <c r="AI150" s="226" t="str">
        <f t="shared" si="28"/>
        <v>Janiszewski</v>
      </c>
      <c r="AJ150" s="226" t="str">
        <f t="shared" si="29"/>
        <v>Robert</v>
      </c>
      <c r="AK150" s="226">
        <f t="shared" si="26"/>
        <v>0</v>
      </c>
      <c r="AL150" s="226">
        <f t="shared" si="27"/>
        <v>1980</v>
      </c>
      <c r="AM150" s="226">
        <f t="shared" si="20"/>
        <v>4.9652943859538272</v>
      </c>
      <c r="AO150" s="226">
        <f t="shared" si="21"/>
        <v>1.5515448014456341</v>
      </c>
      <c r="AP150" s="226">
        <f t="shared" si="22"/>
        <v>0.875</v>
      </c>
      <c r="AQ150" s="226">
        <f t="shared" si="23"/>
        <v>1</v>
      </c>
      <c r="AR150" s="226">
        <f t="shared" si="24"/>
        <v>0.97364718061516808</v>
      </c>
    </row>
    <row r="151" spans="1:44">
      <c r="A151" s="253">
        <v>167</v>
      </c>
      <c r="B151" s="230">
        <v>149</v>
      </c>
      <c r="C151" s="230"/>
      <c r="D151" s="232">
        <v>3100</v>
      </c>
      <c r="E151" s="231" t="s">
        <v>16</v>
      </c>
      <c r="F151" s="231" t="s">
        <v>735</v>
      </c>
      <c r="G151" s="230">
        <v>1978</v>
      </c>
      <c r="H151" s="231" t="s">
        <v>3836</v>
      </c>
      <c r="I151" s="231"/>
      <c r="J151" s="230">
        <v>19</v>
      </c>
      <c r="K151" s="230">
        <v>7</v>
      </c>
      <c r="L151" s="230">
        <v>19</v>
      </c>
      <c r="M151" s="233">
        <v>0.40884259259259265</v>
      </c>
      <c r="N151" s="230">
        <v>0</v>
      </c>
      <c r="O151" s="234">
        <v>0.75486111111111109</v>
      </c>
      <c r="P151" s="234">
        <v>0.47638888888888892</v>
      </c>
      <c r="Q151" s="234"/>
      <c r="R151" s="234"/>
      <c r="S151" s="234">
        <v>0.57847222222222217</v>
      </c>
      <c r="T151" s="234"/>
      <c r="U151" s="234"/>
      <c r="V151" s="234"/>
      <c r="W151" s="234"/>
      <c r="X151" s="234">
        <v>0.46319444444444446</v>
      </c>
      <c r="Y151" s="234"/>
      <c r="Z151" s="234"/>
      <c r="AA151" s="234">
        <v>0.72916666666666663</v>
      </c>
      <c r="AB151" s="234"/>
      <c r="AC151" s="234">
        <v>0.62361111111111112</v>
      </c>
      <c r="AD151" s="234">
        <v>0.4145833333333333</v>
      </c>
      <c r="AE151" s="254">
        <v>0.76250000000000007</v>
      </c>
      <c r="AG151" s="226">
        <f>VLOOKUP(AH151,id!$A:$C,3,0)</f>
        <v>362</v>
      </c>
      <c r="AH151" s="226" t="str">
        <f t="shared" si="25"/>
        <v>WittPaweł1978</v>
      </c>
      <c r="AI151" s="226" t="str">
        <f t="shared" si="28"/>
        <v>Witt</v>
      </c>
      <c r="AJ151" s="226" t="str">
        <f t="shared" si="29"/>
        <v>Paweł</v>
      </c>
      <c r="AK151" s="226">
        <f t="shared" si="26"/>
        <v>0</v>
      </c>
      <c r="AL151" s="226">
        <f t="shared" si="27"/>
        <v>1978</v>
      </c>
      <c r="AM151" s="226">
        <f t="shared" si="20"/>
        <v>3.1892640788955493</v>
      </c>
      <c r="AO151" s="226">
        <f t="shared" si="21"/>
        <v>0.64231117653719849</v>
      </c>
      <c r="AP151" s="226">
        <f t="shared" si="22"/>
        <v>1</v>
      </c>
      <c r="AQ151" s="226">
        <f t="shared" si="23"/>
        <v>1</v>
      </c>
      <c r="AR151" s="226">
        <f t="shared" si="24"/>
        <v>1</v>
      </c>
    </row>
    <row r="152" spans="1:44">
      <c r="A152" s="255">
        <v>168</v>
      </c>
      <c r="B152" s="235">
        <v>150</v>
      </c>
      <c r="C152" s="235"/>
      <c r="D152" s="237">
        <v>3160</v>
      </c>
      <c r="E152" s="236" t="s">
        <v>1769</v>
      </c>
      <c r="F152" s="236" t="s">
        <v>1103</v>
      </c>
      <c r="G152" s="235">
        <v>1984</v>
      </c>
      <c r="H152" s="236" t="s">
        <v>3688</v>
      </c>
      <c r="I152" s="236"/>
      <c r="J152" s="235">
        <v>17</v>
      </c>
      <c r="K152" s="235">
        <v>13</v>
      </c>
      <c r="L152" s="235">
        <v>31</v>
      </c>
      <c r="M152" s="238">
        <v>0.42577546296296293</v>
      </c>
      <c r="N152" s="235">
        <v>14</v>
      </c>
      <c r="O152" s="239">
        <v>0.37013888888888885</v>
      </c>
      <c r="P152" s="239">
        <v>0.59791666666666665</v>
      </c>
      <c r="Q152" s="239">
        <v>0.45763888888888887</v>
      </c>
      <c r="R152" s="239">
        <v>0.71388888888888891</v>
      </c>
      <c r="S152" s="239">
        <v>0.63194444444444442</v>
      </c>
      <c r="T152" s="239">
        <v>0.73055555555555562</v>
      </c>
      <c r="U152" s="239">
        <v>0.58194444444444449</v>
      </c>
      <c r="V152" s="239"/>
      <c r="W152" s="239">
        <v>0.55486111111111114</v>
      </c>
      <c r="X152" s="239">
        <v>0.65416666666666667</v>
      </c>
      <c r="Y152" s="239">
        <v>0.4055555555555555</v>
      </c>
      <c r="Z152" s="239"/>
      <c r="AA152" s="239">
        <v>0.43888888888888888</v>
      </c>
      <c r="AB152" s="239"/>
      <c r="AC152" s="239">
        <v>0.5229166666666667</v>
      </c>
      <c r="AD152" s="239">
        <v>0.68472222222222223</v>
      </c>
      <c r="AE152" s="256">
        <v>0.77986111111111101</v>
      </c>
      <c r="AG152" s="226">
        <f>VLOOKUP(AH152,id!$A:$C,3,0)</f>
        <v>363</v>
      </c>
      <c r="AH152" s="226" t="str">
        <f t="shared" si="25"/>
        <v>ChylakPawel1984</v>
      </c>
      <c r="AI152" s="226" t="str">
        <f t="shared" si="28"/>
        <v>Chylak</v>
      </c>
      <c r="AJ152" s="226" t="str">
        <f t="shared" si="29"/>
        <v>Pawel</v>
      </c>
      <c r="AK152" s="226">
        <f t="shared" si="26"/>
        <v>0</v>
      </c>
      <c r="AL152" s="226">
        <f t="shared" si="27"/>
        <v>1984</v>
      </c>
      <c r="AM152" s="226">
        <f t="shared" si="20"/>
        <v>2.8535520705907547</v>
      </c>
      <c r="AO152" s="226">
        <f t="shared" si="21"/>
        <v>0.96023051621496747</v>
      </c>
      <c r="AP152" s="226">
        <f t="shared" si="22"/>
        <v>1.8571428571428572</v>
      </c>
      <c r="AQ152" s="226">
        <f t="shared" si="23"/>
        <v>0.89473684210526316</v>
      </c>
      <c r="AR152" s="226">
        <f t="shared" si="24"/>
        <v>1.1317983656310018</v>
      </c>
    </row>
    <row r="153" spans="1:44">
      <c r="A153" s="253">
        <v>169</v>
      </c>
      <c r="B153" s="230">
        <v>151</v>
      </c>
      <c r="C153" s="230"/>
      <c r="D153" s="232">
        <v>3142</v>
      </c>
      <c r="E153" s="231" t="s">
        <v>46</v>
      </c>
      <c r="F153" s="231" t="s">
        <v>868</v>
      </c>
      <c r="G153" s="230">
        <v>1983</v>
      </c>
      <c r="H153" s="231" t="s">
        <v>3837</v>
      </c>
      <c r="I153" s="231" t="s">
        <v>3838</v>
      </c>
      <c r="J153" s="230">
        <v>17</v>
      </c>
      <c r="K153" s="230">
        <v>13</v>
      </c>
      <c r="L153" s="230">
        <v>33</v>
      </c>
      <c r="M153" s="233">
        <v>0.42754629629629631</v>
      </c>
      <c r="N153" s="230">
        <v>16</v>
      </c>
      <c r="O153" s="234"/>
      <c r="P153" s="234">
        <v>0.37013888888888885</v>
      </c>
      <c r="Q153" s="234">
        <v>0.66041666666666665</v>
      </c>
      <c r="R153" s="234">
        <v>0.45833333333333331</v>
      </c>
      <c r="S153" s="234">
        <v>0.5229166666666667</v>
      </c>
      <c r="T153" s="234">
        <v>0.43958333333333338</v>
      </c>
      <c r="U153" s="234">
        <v>0.36249999999999999</v>
      </c>
      <c r="V153" s="234"/>
      <c r="W153" s="234">
        <v>0.62638888888888888</v>
      </c>
      <c r="X153" s="234">
        <v>0.3888888888888889</v>
      </c>
      <c r="Y153" s="234">
        <v>0.72083333333333333</v>
      </c>
      <c r="Z153" s="234">
        <v>0.40833333333333338</v>
      </c>
      <c r="AA153" s="234">
        <v>0.68402777777777779</v>
      </c>
      <c r="AB153" s="234"/>
      <c r="AC153" s="234">
        <v>0.57986111111111105</v>
      </c>
      <c r="AD153" s="234">
        <v>0.4777777777777778</v>
      </c>
      <c r="AE153" s="254">
        <v>0.78125</v>
      </c>
      <c r="AG153" s="226">
        <f>VLOOKUP(AH153,id!$A:$C,3,0)</f>
        <v>364</v>
      </c>
      <c r="AH153" s="226" t="str">
        <f t="shared" si="25"/>
        <v>DutkiewiczBartosz1983</v>
      </c>
      <c r="AI153" s="226" t="str">
        <f t="shared" si="28"/>
        <v>Dutkiewicz</v>
      </c>
      <c r="AJ153" s="226" t="str">
        <f t="shared" si="29"/>
        <v>Bartosz</v>
      </c>
      <c r="AK153" s="226" t="str">
        <f t="shared" si="26"/>
        <v>EPO</v>
      </c>
      <c r="AL153" s="226">
        <f t="shared" si="27"/>
        <v>1983</v>
      </c>
      <c r="AM153" s="226">
        <f t="shared" si="20"/>
        <v>2.8417330812350317</v>
      </c>
      <c r="AO153" s="226">
        <f t="shared" si="21"/>
        <v>0.99585814834867337</v>
      </c>
      <c r="AP153" s="226">
        <f t="shared" si="22"/>
        <v>1</v>
      </c>
      <c r="AQ153" s="226">
        <f t="shared" si="23"/>
        <v>1</v>
      </c>
      <c r="AR153" s="226">
        <f t="shared" si="24"/>
        <v>1</v>
      </c>
    </row>
    <row r="154" spans="1:44">
      <c r="A154" s="255">
        <v>170</v>
      </c>
      <c r="B154" s="235">
        <v>152</v>
      </c>
      <c r="C154" s="235"/>
      <c r="D154" s="237">
        <v>3151</v>
      </c>
      <c r="E154" s="236" t="s">
        <v>644</v>
      </c>
      <c r="F154" s="236" t="s">
        <v>645</v>
      </c>
      <c r="G154" s="235">
        <v>1952</v>
      </c>
      <c r="H154" s="236" t="s">
        <v>3688</v>
      </c>
      <c r="I154" s="236"/>
      <c r="J154" s="235">
        <v>17</v>
      </c>
      <c r="K154" s="235">
        <v>13</v>
      </c>
      <c r="L154" s="235">
        <v>33</v>
      </c>
      <c r="M154" s="238">
        <v>0.42766203703703703</v>
      </c>
      <c r="N154" s="235">
        <v>16</v>
      </c>
      <c r="O154" s="239"/>
      <c r="P154" s="239">
        <v>0.37013888888888885</v>
      </c>
      <c r="Q154" s="239">
        <v>0.66041666666666665</v>
      </c>
      <c r="R154" s="239">
        <v>0.45833333333333331</v>
      </c>
      <c r="S154" s="239">
        <v>0.52361111111111114</v>
      </c>
      <c r="T154" s="239">
        <v>0.43888888888888888</v>
      </c>
      <c r="U154" s="239">
        <v>0.36249999999999999</v>
      </c>
      <c r="V154" s="239"/>
      <c r="W154" s="239">
        <v>0.62847222222222221</v>
      </c>
      <c r="X154" s="239">
        <v>0.3888888888888889</v>
      </c>
      <c r="Y154" s="239">
        <v>0.72013888888888899</v>
      </c>
      <c r="Z154" s="239">
        <v>0.40902777777777777</v>
      </c>
      <c r="AA154" s="239">
        <v>0.68402777777777779</v>
      </c>
      <c r="AB154" s="239"/>
      <c r="AC154" s="239">
        <v>0.57916666666666672</v>
      </c>
      <c r="AD154" s="239">
        <v>0.4777777777777778</v>
      </c>
      <c r="AE154" s="256">
        <v>0.78125</v>
      </c>
      <c r="AG154" s="226">
        <f>VLOOKUP(AH154,id!$A:$C,3,0)</f>
        <v>365</v>
      </c>
      <c r="AH154" s="226" t="str">
        <f t="shared" si="25"/>
        <v>GrundkowskiLesław1952</v>
      </c>
      <c r="AI154" s="226" t="str">
        <f t="shared" si="28"/>
        <v>Grundkowski</v>
      </c>
      <c r="AJ154" s="226" t="str">
        <f t="shared" si="29"/>
        <v>Lesław</v>
      </c>
      <c r="AK154" s="226">
        <f t="shared" si="26"/>
        <v>0</v>
      </c>
      <c r="AL154" s="226">
        <f t="shared" si="27"/>
        <v>1952</v>
      </c>
      <c r="AM154" s="226">
        <f t="shared" ref="AM154:AM162" si="30">AM153*IF(AQ154&lt;1,AQ154,IF(AR154&lt;1,AR154,IF(AP154&lt;1,AP154,IF(AO154&lt;1,AO154,1))))</f>
        <v>2.8409640059762404</v>
      </c>
      <c r="AO154" s="226">
        <f t="shared" ref="AO154:AO162" si="31">M153/M154</f>
        <v>0.99972936400541279</v>
      </c>
      <c r="AP154" s="226">
        <f t="shared" ref="AP154:AP162" si="32">K154/K153</f>
        <v>1</v>
      </c>
      <c r="AQ154" s="226">
        <f t="shared" ref="AQ154:AQ162" si="33">J154/J153</f>
        <v>1</v>
      </c>
      <c r="AR154" s="226">
        <f t="shared" ref="AR154:AR162" si="34">AP154^0.2</f>
        <v>1</v>
      </c>
    </row>
    <row r="155" spans="1:44">
      <c r="A155" s="253">
        <v>171</v>
      </c>
      <c r="B155" s="230">
        <v>153</v>
      </c>
      <c r="C155" s="230"/>
      <c r="D155" s="232">
        <v>3150</v>
      </c>
      <c r="E155" s="231" t="s">
        <v>544</v>
      </c>
      <c r="F155" s="231" t="s">
        <v>1080</v>
      </c>
      <c r="G155" s="230">
        <v>1986</v>
      </c>
      <c r="H155" s="231" t="s">
        <v>3477</v>
      </c>
      <c r="I155" s="231" t="s">
        <v>3838</v>
      </c>
      <c r="J155" s="230">
        <v>15</v>
      </c>
      <c r="K155" s="230">
        <v>13</v>
      </c>
      <c r="L155" s="230">
        <v>33</v>
      </c>
      <c r="M155" s="233">
        <v>0.42873842592592593</v>
      </c>
      <c r="N155" s="230">
        <v>18</v>
      </c>
      <c r="O155" s="234"/>
      <c r="P155" s="234">
        <v>0.37013888888888885</v>
      </c>
      <c r="Q155" s="234">
        <v>0.66111111111111109</v>
      </c>
      <c r="R155" s="234">
        <v>0.45833333333333331</v>
      </c>
      <c r="S155" s="234">
        <v>0.5229166666666667</v>
      </c>
      <c r="T155" s="234">
        <v>0.43958333333333338</v>
      </c>
      <c r="U155" s="234">
        <v>0.36249999999999999</v>
      </c>
      <c r="V155" s="234"/>
      <c r="W155" s="234">
        <v>0.62638888888888888</v>
      </c>
      <c r="X155" s="234">
        <v>0.3888888888888889</v>
      </c>
      <c r="Y155" s="234">
        <v>0.72222222222222221</v>
      </c>
      <c r="Z155" s="234">
        <v>0.40833333333333338</v>
      </c>
      <c r="AA155" s="234">
        <v>0.68472222222222223</v>
      </c>
      <c r="AB155" s="234"/>
      <c r="AC155" s="234">
        <v>0.57986111111111105</v>
      </c>
      <c r="AD155" s="234">
        <v>0.4777777777777778</v>
      </c>
      <c r="AE155" s="254">
        <v>0.78263888888888899</v>
      </c>
      <c r="AG155" s="226">
        <f>VLOOKUP(AH155,id!$A:$C,3,0)</f>
        <v>366</v>
      </c>
      <c r="AH155" s="226" t="str">
        <f t="shared" si="25"/>
        <v>StanisławskiFilip1986</v>
      </c>
      <c r="AI155" s="226" t="str">
        <f t="shared" si="28"/>
        <v>Stanisławski</v>
      </c>
      <c r="AJ155" s="226" t="str">
        <f t="shared" si="29"/>
        <v>Filip</v>
      </c>
      <c r="AK155" s="226" t="str">
        <f t="shared" si="26"/>
        <v>EPO</v>
      </c>
      <c r="AL155" s="226">
        <f t="shared" si="27"/>
        <v>1986</v>
      </c>
      <c r="AM155" s="226">
        <f t="shared" si="30"/>
        <v>2.506732946449624</v>
      </c>
      <c r="AO155" s="226">
        <f t="shared" si="31"/>
        <v>0.9974894042059228</v>
      </c>
      <c r="AP155" s="226">
        <f t="shared" si="32"/>
        <v>1</v>
      </c>
      <c r="AQ155" s="226">
        <f t="shared" si="33"/>
        <v>0.88235294117647056</v>
      </c>
      <c r="AR155" s="226">
        <f t="shared" si="34"/>
        <v>1</v>
      </c>
    </row>
    <row r="156" spans="1:44">
      <c r="A156" s="253">
        <v>173</v>
      </c>
      <c r="B156" s="230">
        <v>154</v>
      </c>
      <c r="C156" s="230"/>
      <c r="D156" s="232">
        <v>3147</v>
      </c>
      <c r="E156" s="231" t="s">
        <v>19</v>
      </c>
      <c r="F156" s="231" t="s">
        <v>1788</v>
      </c>
      <c r="G156" s="230">
        <v>1974</v>
      </c>
      <c r="H156" s="231" t="s">
        <v>3554</v>
      </c>
      <c r="I156" s="231" t="s">
        <v>3839</v>
      </c>
      <c r="J156" s="230">
        <v>15</v>
      </c>
      <c r="K156" s="230">
        <v>5</v>
      </c>
      <c r="L156" s="230">
        <v>15</v>
      </c>
      <c r="M156" s="233">
        <v>0.31436342592592592</v>
      </c>
      <c r="N156" s="230">
        <v>0</v>
      </c>
      <c r="O156" s="234"/>
      <c r="P156" s="234"/>
      <c r="Q156" s="234"/>
      <c r="R156" s="234"/>
      <c r="S156" s="234">
        <v>0.54097222222222219</v>
      </c>
      <c r="T156" s="234"/>
      <c r="U156" s="234">
        <v>0.37638888888888888</v>
      </c>
      <c r="V156" s="234"/>
      <c r="W156" s="234">
        <v>0.40833333333333338</v>
      </c>
      <c r="X156" s="234"/>
      <c r="Y156" s="234"/>
      <c r="Z156" s="234"/>
      <c r="AA156" s="234"/>
      <c r="AB156" s="234"/>
      <c r="AC156" s="234">
        <v>0.4604166666666667</v>
      </c>
      <c r="AD156" s="234">
        <v>0.61041666666666672</v>
      </c>
      <c r="AE156" s="254">
        <v>0.66805555555555562</v>
      </c>
      <c r="AG156" s="226">
        <f>VLOOKUP(AH156,id!$A:$C,3,0)</f>
        <v>367</v>
      </c>
      <c r="AH156" s="226" t="str">
        <f t="shared" si="25"/>
        <v>GralakGrzegorz1974</v>
      </c>
      <c r="AI156" s="226" t="str">
        <f t="shared" si="28"/>
        <v>Gralak</v>
      </c>
      <c r="AJ156" s="226" t="str">
        <f t="shared" si="29"/>
        <v>Grzegorz</v>
      </c>
      <c r="AK156" s="226" t="str">
        <f t="shared" si="26"/>
        <v>AlgorytmHicksaTeam</v>
      </c>
      <c r="AL156" s="226">
        <f t="shared" si="27"/>
        <v>1974</v>
      </c>
      <c r="AM156" s="226">
        <f t="shared" si="30"/>
        <v>2.070681958022945</v>
      </c>
      <c r="AO156" s="226">
        <f t="shared" si="31"/>
        <v>1.3638304922499171</v>
      </c>
      <c r="AP156" s="226">
        <f t="shared" si="32"/>
        <v>0.38461538461538464</v>
      </c>
      <c r="AQ156" s="226">
        <f t="shared" si="33"/>
        <v>1</v>
      </c>
      <c r="AR156" s="226">
        <f t="shared" si="34"/>
        <v>0.82604808819213327</v>
      </c>
    </row>
    <row r="157" spans="1:44">
      <c r="A157" s="255">
        <v>174</v>
      </c>
      <c r="B157" s="235">
        <v>155</v>
      </c>
      <c r="C157" s="235"/>
      <c r="D157" s="237">
        <v>3164</v>
      </c>
      <c r="E157" s="236" t="s">
        <v>467</v>
      </c>
      <c r="F157" s="236" t="s">
        <v>466</v>
      </c>
      <c r="G157" s="235">
        <v>1983</v>
      </c>
      <c r="H157" s="236" t="s">
        <v>3680</v>
      </c>
      <c r="I157" s="236" t="s">
        <v>1072</v>
      </c>
      <c r="J157" s="235">
        <v>14</v>
      </c>
      <c r="K157" s="235">
        <v>6</v>
      </c>
      <c r="L157" s="235">
        <v>14</v>
      </c>
      <c r="M157" s="238">
        <v>0.29619212962962965</v>
      </c>
      <c r="N157" s="235">
        <v>0</v>
      </c>
      <c r="O157" s="239"/>
      <c r="P157" s="239"/>
      <c r="Q157" s="239"/>
      <c r="R157" s="239">
        <v>0.50069444444444444</v>
      </c>
      <c r="S157" s="239">
        <v>0.58958333333333335</v>
      </c>
      <c r="T157" s="239">
        <v>0.47152777777777777</v>
      </c>
      <c r="U157" s="239">
        <v>0.64236111111111105</v>
      </c>
      <c r="V157" s="239"/>
      <c r="W157" s="239"/>
      <c r="X157" s="239"/>
      <c r="Y157" s="239"/>
      <c r="Z157" s="239">
        <v>0.37916666666666665</v>
      </c>
      <c r="AA157" s="239"/>
      <c r="AB157" s="239"/>
      <c r="AC157" s="239"/>
      <c r="AD157" s="239">
        <v>0.52569444444444446</v>
      </c>
      <c r="AE157" s="256">
        <v>0.65</v>
      </c>
      <c r="AG157" s="226">
        <f>VLOOKUP(AH157,id!$A:$C,3,0)</f>
        <v>368</v>
      </c>
      <c r="AH157" s="226" t="str">
        <f t="shared" si="25"/>
        <v>TrzcińskiDawid1983</v>
      </c>
      <c r="AI157" s="226" t="str">
        <f t="shared" si="28"/>
        <v>Trzciński</v>
      </c>
      <c r="AJ157" s="226" t="str">
        <f t="shared" si="29"/>
        <v>Dawid</v>
      </c>
      <c r="AK157" s="226" t="str">
        <f t="shared" si="26"/>
        <v>Stojące wentyle</v>
      </c>
      <c r="AL157" s="226">
        <f t="shared" si="27"/>
        <v>1983</v>
      </c>
      <c r="AM157" s="226">
        <f t="shared" si="30"/>
        <v>1.9326364941547487</v>
      </c>
      <c r="AO157" s="226">
        <f t="shared" si="31"/>
        <v>1.0613496932515336</v>
      </c>
      <c r="AP157" s="226">
        <f t="shared" si="32"/>
        <v>1.2</v>
      </c>
      <c r="AQ157" s="226">
        <f t="shared" si="33"/>
        <v>0.93333333333333335</v>
      </c>
      <c r="AR157" s="226">
        <f t="shared" si="34"/>
        <v>1.0371372893366482</v>
      </c>
    </row>
    <row r="158" spans="1:44">
      <c r="A158" s="255">
        <v>176</v>
      </c>
      <c r="B158" s="235">
        <v>156</v>
      </c>
      <c r="C158" s="235"/>
      <c r="D158" s="237">
        <v>3044</v>
      </c>
      <c r="E158" s="236" t="s">
        <v>17</v>
      </c>
      <c r="F158" s="236" t="s">
        <v>3842</v>
      </c>
      <c r="G158" s="235">
        <v>1981</v>
      </c>
      <c r="H158" s="236" t="s">
        <v>3668</v>
      </c>
      <c r="I158" s="236" t="s">
        <v>3843</v>
      </c>
      <c r="J158" s="235">
        <v>13</v>
      </c>
      <c r="K158" s="235">
        <v>11</v>
      </c>
      <c r="L158" s="235">
        <v>29</v>
      </c>
      <c r="M158" s="238">
        <v>0.4274074074074074</v>
      </c>
      <c r="N158" s="235">
        <v>16</v>
      </c>
      <c r="O158" s="239">
        <v>0.36736111111111108</v>
      </c>
      <c r="P158" s="239"/>
      <c r="Q158" s="239"/>
      <c r="R158" s="239">
        <v>0.57291666666666663</v>
      </c>
      <c r="S158" s="239">
        <v>0.66805555555555562</v>
      </c>
      <c r="T158" s="239">
        <v>0.54236111111111118</v>
      </c>
      <c r="U158" s="239"/>
      <c r="V158" s="239">
        <v>0.44861111111111113</v>
      </c>
      <c r="W158" s="239"/>
      <c r="X158" s="239">
        <v>0.63958333333333328</v>
      </c>
      <c r="Y158" s="239">
        <v>0.41180555555555554</v>
      </c>
      <c r="Z158" s="239">
        <v>0.47986111111111113</v>
      </c>
      <c r="AA158" s="239"/>
      <c r="AB158" s="239">
        <v>0.51527777777777783</v>
      </c>
      <c r="AC158" s="239">
        <v>0.73402777777777783</v>
      </c>
      <c r="AD158" s="239">
        <v>0.59652777777777777</v>
      </c>
      <c r="AE158" s="256">
        <v>0.78125</v>
      </c>
      <c r="AG158" s="226">
        <f>VLOOKUP(AH158,id!$A:$C,3,0)</f>
        <v>369</v>
      </c>
      <c r="AH158" s="226" t="str">
        <f t="shared" si="25"/>
        <v>KotłowskiMarcin1981</v>
      </c>
      <c r="AI158" s="226" t="str">
        <f t="shared" si="28"/>
        <v>Kotłowski</v>
      </c>
      <c r="AJ158" s="226" t="str">
        <f t="shared" si="29"/>
        <v>Marcin</v>
      </c>
      <c r="AK158" s="226" t="str">
        <f t="shared" si="26"/>
        <v>BigYellowFoot Adventure Team</v>
      </c>
      <c r="AL158" s="226">
        <f t="shared" si="27"/>
        <v>1981</v>
      </c>
      <c r="AM158" s="226">
        <f t="shared" si="30"/>
        <v>1.7945910302865524</v>
      </c>
      <c r="AO158" s="226">
        <f t="shared" si="31"/>
        <v>0.69299718370883889</v>
      </c>
      <c r="AP158" s="226">
        <f t="shared" si="32"/>
        <v>1.8333333333333333</v>
      </c>
      <c r="AQ158" s="226">
        <f t="shared" si="33"/>
        <v>0.9285714285714286</v>
      </c>
      <c r="AR158" s="226">
        <f t="shared" si="34"/>
        <v>1.1288813207301975</v>
      </c>
    </row>
    <row r="159" spans="1:44">
      <c r="A159" s="255">
        <v>178</v>
      </c>
      <c r="B159" s="235">
        <v>157</v>
      </c>
      <c r="C159" s="235"/>
      <c r="D159" s="237">
        <v>3036</v>
      </c>
      <c r="E159" s="236" t="s">
        <v>3845</v>
      </c>
      <c r="F159" s="236" t="s">
        <v>3846</v>
      </c>
      <c r="G159" s="235">
        <v>1961</v>
      </c>
      <c r="H159" s="236" t="s">
        <v>3847</v>
      </c>
      <c r="I159" s="236"/>
      <c r="J159" s="235">
        <v>12</v>
      </c>
      <c r="K159" s="235">
        <v>5</v>
      </c>
      <c r="L159" s="235">
        <v>12</v>
      </c>
      <c r="M159" s="238">
        <v>0.34980324074074076</v>
      </c>
      <c r="N159" s="235">
        <v>0</v>
      </c>
      <c r="O159" s="239"/>
      <c r="P159" s="239"/>
      <c r="Q159" s="239"/>
      <c r="R159" s="239">
        <v>0.50138888888888888</v>
      </c>
      <c r="S159" s="239">
        <v>0.59166666666666667</v>
      </c>
      <c r="T159" s="239">
        <v>0.4770833333333333</v>
      </c>
      <c r="U159" s="239"/>
      <c r="V159" s="239"/>
      <c r="W159" s="239"/>
      <c r="X159" s="239"/>
      <c r="Y159" s="239"/>
      <c r="Z159" s="239">
        <v>0.37986111111111115</v>
      </c>
      <c r="AA159" s="239"/>
      <c r="AB159" s="239"/>
      <c r="AC159" s="239"/>
      <c r="AD159" s="239">
        <v>0.52638888888888891</v>
      </c>
      <c r="AE159" s="256">
        <v>0.70347222222222217</v>
      </c>
      <c r="AG159" s="226">
        <f>VLOOKUP(AH159,id!$A:$C,3,0)</f>
        <v>370</v>
      </c>
      <c r="AH159" s="226" t="str">
        <f t="shared" si="25"/>
        <v>SzłykEugeniusz1961</v>
      </c>
      <c r="AI159" s="226" t="str">
        <f t="shared" si="28"/>
        <v>Szłyk</v>
      </c>
      <c r="AJ159" s="226" t="str">
        <f t="shared" si="29"/>
        <v>Eugeniusz</v>
      </c>
      <c r="AK159" s="226">
        <f t="shared" si="26"/>
        <v>0</v>
      </c>
      <c r="AL159" s="226">
        <f t="shared" si="27"/>
        <v>1961</v>
      </c>
      <c r="AM159" s="226">
        <f t="shared" si="30"/>
        <v>1.6565455664183562</v>
      </c>
      <c r="AO159" s="226">
        <f t="shared" si="31"/>
        <v>1.2218509082486846</v>
      </c>
      <c r="AP159" s="226">
        <f t="shared" si="32"/>
        <v>0.45454545454545453</v>
      </c>
      <c r="AQ159" s="226">
        <f t="shared" si="33"/>
        <v>0.92307692307692313</v>
      </c>
      <c r="AR159" s="226">
        <f t="shared" si="34"/>
        <v>0.85411325911474534</v>
      </c>
    </row>
    <row r="160" spans="1:44">
      <c r="A160" s="253">
        <v>179</v>
      </c>
      <c r="B160" s="230">
        <v>158</v>
      </c>
      <c r="C160" s="230"/>
      <c r="D160" s="232">
        <v>3113</v>
      </c>
      <c r="E160" s="231" t="s">
        <v>269</v>
      </c>
      <c r="F160" s="231" t="s">
        <v>1149</v>
      </c>
      <c r="G160" s="230">
        <v>1969</v>
      </c>
      <c r="H160" s="231" t="s">
        <v>3554</v>
      </c>
      <c r="I160" s="231"/>
      <c r="J160" s="230">
        <v>7</v>
      </c>
      <c r="K160" s="230">
        <v>2</v>
      </c>
      <c r="L160" s="230">
        <v>7</v>
      </c>
      <c r="M160" s="233">
        <v>0.19895833333333335</v>
      </c>
      <c r="N160" s="230">
        <v>0</v>
      </c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>
        <v>0.44861111111111113</v>
      </c>
      <c r="AA160" s="234"/>
      <c r="AB160" s="234">
        <v>0.47916666666666669</v>
      </c>
      <c r="AC160" s="234"/>
      <c r="AD160" s="234"/>
      <c r="AE160" s="254">
        <v>0.55277777777777781</v>
      </c>
      <c r="AG160" s="226">
        <f>VLOOKUP(AH160,id!$A:$C,3,0)</f>
        <v>371</v>
      </c>
      <c r="AH160" s="226" t="str">
        <f t="shared" si="25"/>
        <v>WulczyńskiZbigniew1969</v>
      </c>
      <c r="AI160" s="226" t="str">
        <f t="shared" si="28"/>
        <v>Wulczyński</v>
      </c>
      <c r="AJ160" s="226" t="str">
        <f t="shared" si="29"/>
        <v>Zbigniew</v>
      </c>
      <c r="AK160" s="226">
        <f t="shared" si="26"/>
        <v>0</v>
      </c>
      <c r="AL160" s="226">
        <f t="shared" si="27"/>
        <v>1969</v>
      </c>
      <c r="AM160" s="226">
        <f t="shared" si="30"/>
        <v>0.96631824707737446</v>
      </c>
      <c r="AO160" s="226">
        <f t="shared" si="31"/>
        <v>1.758173356602676</v>
      </c>
      <c r="AP160" s="226">
        <f t="shared" si="32"/>
        <v>0.4</v>
      </c>
      <c r="AQ160" s="226">
        <f t="shared" si="33"/>
        <v>0.58333333333333337</v>
      </c>
      <c r="AR160" s="226">
        <f t="shared" si="34"/>
        <v>0.83255320740187311</v>
      </c>
    </row>
    <row r="161" spans="1:44">
      <c r="A161" s="255">
        <v>180</v>
      </c>
      <c r="B161" s="235">
        <v>159</v>
      </c>
      <c r="C161" s="235"/>
      <c r="D161" s="237">
        <v>3190</v>
      </c>
      <c r="E161" s="236" t="s">
        <v>209</v>
      </c>
      <c r="F161" s="236" t="s">
        <v>1104</v>
      </c>
      <c r="G161" s="235">
        <v>2018</v>
      </c>
      <c r="H161" s="236" t="s">
        <v>3554</v>
      </c>
      <c r="I161" s="236"/>
      <c r="J161" s="235">
        <v>6</v>
      </c>
      <c r="K161" s="235">
        <v>3</v>
      </c>
      <c r="L161" s="235">
        <v>6</v>
      </c>
      <c r="M161" s="238">
        <v>0.36262731481481486</v>
      </c>
      <c r="N161" s="235">
        <v>0</v>
      </c>
      <c r="O161" s="239"/>
      <c r="P161" s="239"/>
      <c r="Q161" s="239"/>
      <c r="R161" s="239">
        <v>0.63472222222222219</v>
      </c>
      <c r="S161" s="239"/>
      <c r="T161" s="239">
        <v>0.65277777777777779</v>
      </c>
      <c r="U161" s="239"/>
      <c r="V161" s="239"/>
      <c r="W161" s="239"/>
      <c r="X161" s="239"/>
      <c r="Y161" s="239"/>
      <c r="Z161" s="239">
        <v>0.59166666666666667</v>
      </c>
      <c r="AA161" s="239"/>
      <c r="AB161" s="239"/>
      <c r="AC161" s="239"/>
      <c r="AD161" s="239"/>
      <c r="AE161" s="256">
        <v>0.71666666666666667</v>
      </c>
      <c r="AG161" s="226">
        <f>VLOOKUP(AH161,id!$A:$C,3,0)</f>
        <v>372</v>
      </c>
      <c r="AH161" s="226" t="str">
        <f t="shared" si="25"/>
        <v>ŚwiątkiewiczJerzy2018</v>
      </c>
      <c r="AI161" s="226" t="str">
        <f t="shared" si="28"/>
        <v>Świątkiewicz</v>
      </c>
      <c r="AJ161" s="226" t="str">
        <f t="shared" si="29"/>
        <v>Jerzy</v>
      </c>
      <c r="AK161" s="226">
        <f t="shared" si="26"/>
        <v>0</v>
      </c>
      <c r="AL161" s="226">
        <f t="shared" si="27"/>
        <v>2018</v>
      </c>
      <c r="AM161" s="226">
        <f t="shared" si="30"/>
        <v>0.82827278320917808</v>
      </c>
      <c r="AO161" s="226">
        <f t="shared" si="31"/>
        <v>0.54865787877820682</v>
      </c>
      <c r="AP161" s="226">
        <f t="shared" si="32"/>
        <v>1.5</v>
      </c>
      <c r="AQ161" s="226">
        <f t="shared" si="33"/>
        <v>0.8571428571428571</v>
      </c>
      <c r="AR161" s="226">
        <f t="shared" si="34"/>
        <v>1.0844717711976986</v>
      </c>
    </row>
    <row r="162" spans="1:44">
      <c r="A162" s="253" t="s">
        <v>3848</v>
      </c>
      <c r="B162" s="230"/>
      <c r="C162" s="230"/>
      <c r="D162" s="232">
        <v>3071</v>
      </c>
      <c r="E162" s="231" t="s">
        <v>681</v>
      </c>
      <c r="F162" s="231" t="s">
        <v>3849</v>
      </c>
      <c r="G162" s="230">
        <v>1986</v>
      </c>
      <c r="H162" s="231" t="s">
        <v>3850</v>
      </c>
      <c r="I162" s="231" t="s">
        <v>3851</v>
      </c>
      <c r="J162" s="230"/>
      <c r="K162" s="230"/>
      <c r="L162" s="230"/>
      <c r="M162" s="233" t="s">
        <v>3848</v>
      </c>
      <c r="N162" s="230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54"/>
      <c r="AG162" s="226">
        <f>VLOOKUP(AH162,id!$A:$C,3,0)</f>
        <v>373</v>
      </c>
      <c r="AH162" s="226" t="str">
        <f t="shared" si="25"/>
        <v>GOŁUŃSKIKRZYSZTOF1986</v>
      </c>
      <c r="AI162" s="226" t="str">
        <f t="shared" si="28"/>
        <v>GOŁUŃSKI</v>
      </c>
      <c r="AJ162" s="226" t="str">
        <f t="shared" si="29"/>
        <v>KRZYSZTOF</v>
      </c>
      <c r="AK162" s="226" t="str">
        <f t="shared" si="26"/>
        <v>SAILŻE</v>
      </c>
      <c r="AL162" s="226">
        <f t="shared" si="27"/>
        <v>1986</v>
      </c>
      <c r="AM162" s="226">
        <f t="shared" si="30"/>
        <v>0</v>
      </c>
      <c r="AO162" s="226" t="e">
        <f t="shared" si="31"/>
        <v>#VALUE!</v>
      </c>
      <c r="AP162" s="226">
        <f t="shared" si="32"/>
        <v>0</v>
      </c>
      <c r="AQ162" s="226">
        <f t="shared" si="33"/>
        <v>0</v>
      </c>
      <c r="AR162" s="226">
        <f t="shared" si="34"/>
        <v>0</v>
      </c>
    </row>
    <row r="163" spans="1:44">
      <c r="A163" s="253" t="s">
        <v>3848</v>
      </c>
      <c r="B163" s="230"/>
      <c r="C163" s="230"/>
      <c r="D163" s="232">
        <v>3018</v>
      </c>
      <c r="E163" s="231" t="s">
        <v>91</v>
      </c>
      <c r="F163" s="231" t="s">
        <v>98</v>
      </c>
      <c r="G163" s="230"/>
      <c r="H163" s="231" t="s">
        <v>3682</v>
      </c>
      <c r="I163" s="231"/>
      <c r="J163" s="230"/>
      <c r="K163" s="230"/>
      <c r="L163" s="230"/>
      <c r="M163" s="233" t="s">
        <v>3848</v>
      </c>
      <c r="N163" s="230"/>
      <c r="O163" s="234"/>
      <c r="P163" s="234"/>
      <c r="Q163" s="234"/>
      <c r="R163" s="234"/>
      <c r="S163" s="234"/>
      <c r="T163" s="234"/>
      <c r="U163" s="234"/>
      <c r="V163" s="234"/>
      <c r="W163" s="234"/>
      <c r="X163" s="234"/>
      <c r="Y163" s="234"/>
      <c r="Z163" s="234"/>
      <c r="AA163" s="234"/>
      <c r="AB163" s="234"/>
      <c r="AC163" s="234"/>
      <c r="AD163" s="234"/>
      <c r="AE163" s="254"/>
      <c r="AG163" s="226">
        <f>VLOOKUP(AH163,id!$A:$C,3,0)</f>
        <v>374</v>
      </c>
      <c r="AH163" s="226" t="str">
        <f t="shared" si="25"/>
        <v>WiśniewskiMateusz0</v>
      </c>
      <c r="AI163" s="226" t="str">
        <f t="shared" si="28"/>
        <v>Wiśniewski</v>
      </c>
      <c r="AJ163" s="226" t="str">
        <f t="shared" si="29"/>
        <v>Mateusz</v>
      </c>
      <c r="AK163" s="226">
        <f t="shared" si="26"/>
        <v>0</v>
      </c>
      <c r="AL163" s="226">
        <f t="shared" si="27"/>
        <v>0</v>
      </c>
      <c r="AM163" s="226">
        <f>AM162</f>
        <v>0</v>
      </c>
      <c r="AO163" s="226" t="e">
        <f>#REF!/M163</f>
        <v>#REF!</v>
      </c>
      <c r="AP163" s="226" t="e">
        <f>K163/#REF!</f>
        <v>#REF!</v>
      </c>
      <c r="AQ163" s="226" t="e">
        <f>J163/#REF!</f>
        <v>#REF!</v>
      </c>
      <c r="AR163" s="226" t="e">
        <f t="shared" ref="AR163:AR165" si="35">AP163^0.2</f>
        <v>#REF!</v>
      </c>
    </row>
    <row r="164" spans="1:44">
      <c r="A164" s="271" t="s">
        <v>3848</v>
      </c>
      <c r="B164" s="272"/>
      <c r="C164" s="272"/>
      <c r="D164" s="273">
        <v>3019</v>
      </c>
      <c r="E164" s="274" t="s">
        <v>96</v>
      </c>
      <c r="F164" s="274" t="s">
        <v>3854</v>
      </c>
      <c r="G164" s="272"/>
      <c r="H164" s="274" t="s">
        <v>3683</v>
      </c>
      <c r="I164" s="274"/>
      <c r="J164" s="272"/>
      <c r="K164" s="272"/>
      <c r="L164" s="272"/>
      <c r="M164" s="275" t="s">
        <v>3848</v>
      </c>
      <c r="N164" s="272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7"/>
      <c r="AG164" s="226">
        <f>VLOOKUP(AH164,id!$A:$C,3,0)</f>
        <v>375</v>
      </c>
      <c r="AH164" s="226" t="str">
        <f t="shared" si="25"/>
        <v>TurowskiJan0</v>
      </c>
      <c r="AI164" s="226" t="str">
        <f t="shared" si="28"/>
        <v>Turowski</v>
      </c>
      <c r="AJ164" s="226" t="str">
        <f t="shared" si="29"/>
        <v>Jan</v>
      </c>
      <c r="AK164" s="226">
        <f t="shared" si="26"/>
        <v>0</v>
      </c>
      <c r="AL164" s="226">
        <f t="shared" si="27"/>
        <v>0</v>
      </c>
      <c r="AM164" s="226">
        <f t="shared" ref="AM164:AM165" si="36">AM163</f>
        <v>0</v>
      </c>
      <c r="AO164" s="226" t="e">
        <f t="shared" ref="AO164:AO165" si="37">M163/M164</f>
        <v>#VALUE!</v>
      </c>
      <c r="AP164" s="226" t="e">
        <f t="shared" ref="AP164:AP165" si="38">K164/K163</f>
        <v>#DIV/0!</v>
      </c>
      <c r="AQ164" s="226" t="e">
        <f t="shared" ref="AQ164:AQ165" si="39">J164/J163</f>
        <v>#DIV/0!</v>
      </c>
      <c r="AR164" s="226" t="e">
        <f t="shared" si="35"/>
        <v>#DIV/0!</v>
      </c>
    </row>
    <row r="165" spans="1:44" ht="15" thickBot="1">
      <c r="A165" s="257" t="s">
        <v>3848</v>
      </c>
      <c r="B165" s="258"/>
      <c r="C165" s="258"/>
      <c r="D165" s="259">
        <v>3139</v>
      </c>
      <c r="E165" s="260" t="s">
        <v>365</v>
      </c>
      <c r="F165" s="260" t="s">
        <v>1358</v>
      </c>
      <c r="G165" s="258"/>
      <c r="H165" s="260" t="s">
        <v>3855</v>
      </c>
      <c r="I165" s="260"/>
      <c r="J165" s="258"/>
      <c r="K165" s="258"/>
      <c r="L165" s="258"/>
      <c r="M165" s="261" t="s">
        <v>3848</v>
      </c>
      <c r="N165" s="258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3"/>
      <c r="AG165" s="226">
        <f>VLOOKUP(AH165,id!$A:$C,3,0)</f>
        <v>376</v>
      </c>
      <c r="AH165" s="226" t="str">
        <f t="shared" si="25"/>
        <v>WrześniewskiWaldemar0</v>
      </c>
      <c r="AI165" s="226" t="str">
        <f t="shared" si="28"/>
        <v>Wrześniewski</v>
      </c>
      <c r="AJ165" s="226" t="str">
        <f t="shared" si="29"/>
        <v>Waldemar</v>
      </c>
      <c r="AK165" s="226">
        <f t="shared" si="26"/>
        <v>0</v>
      </c>
      <c r="AL165" s="226">
        <f t="shared" si="27"/>
        <v>0</v>
      </c>
      <c r="AM165" s="226">
        <f t="shared" si="36"/>
        <v>0</v>
      </c>
      <c r="AO165" s="226" t="e">
        <f t="shared" si="37"/>
        <v>#VALUE!</v>
      </c>
      <c r="AP165" s="226" t="e">
        <f t="shared" si="38"/>
        <v>#DIV/0!</v>
      </c>
      <c r="AQ165" s="226" t="e">
        <f t="shared" si="39"/>
        <v>#DIV/0!</v>
      </c>
      <c r="AR165" s="226" t="e">
        <f t="shared" si="35"/>
        <v>#DIV/0!</v>
      </c>
    </row>
    <row r="166" spans="1:44" ht="15" thickBot="1">
      <c r="A166" s="278" t="s">
        <v>3856</v>
      </c>
      <c r="B166" s="279"/>
      <c r="C166" s="279"/>
      <c r="D166" s="280"/>
    </row>
  </sheetData>
  <mergeCells count="2">
    <mergeCell ref="A1:H1"/>
    <mergeCell ref="I1:AE1"/>
  </mergeCells>
  <pageMargins left="0.25" right="0.25" top="0.75" bottom="0.75" header="0.3" footer="0.3"/>
  <pageSetup paperSize="9" scale="41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10"/>
  <sheetViews>
    <sheetView workbookViewId="0"/>
  </sheetViews>
  <sheetFormatPr defaultRowHeight="13.8"/>
  <cols>
    <col min="1" max="1" width="4.33203125" style="281" bestFit="1" customWidth="1"/>
    <col min="2" max="2" width="4.21875" style="281" customWidth="1"/>
    <col min="3" max="3" width="35.44140625" style="281" customWidth="1"/>
    <col min="4" max="4" width="11.5546875" style="281" bestFit="1" customWidth="1"/>
    <col min="5" max="5" width="12.44140625" style="281" bestFit="1" customWidth="1"/>
    <col min="6" max="6" width="16.5546875" style="281" customWidth="1"/>
    <col min="7" max="7" width="20.44140625" style="281" customWidth="1"/>
    <col min="8" max="9" width="9.5546875" style="281" customWidth="1"/>
    <col min="10" max="11" width="11" style="282" customWidth="1"/>
    <col min="12" max="12" width="8.6640625" style="281" bestFit="1" customWidth="1"/>
    <col min="13" max="13" width="14.77734375" style="281" bestFit="1" customWidth="1"/>
    <col min="14" max="14" width="15" style="281" bestFit="1" customWidth="1"/>
    <col min="15" max="15" width="18.5546875" style="281" bestFit="1" customWidth="1"/>
    <col min="16" max="17" width="15" style="281" customWidth="1"/>
    <col min="18" max="19" width="3.33203125" style="281" customWidth="1"/>
    <col min="20" max="20" width="2.88671875" style="281" customWidth="1"/>
    <col min="21" max="21" width="3.33203125" style="281" customWidth="1"/>
    <col min="22" max="22" width="2.109375" style="281" customWidth="1"/>
    <col min="23" max="23" width="3.33203125" style="281" customWidth="1"/>
    <col min="24" max="24" width="2.109375" style="281" customWidth="1"/>
    <col min="25" max="25" width="3.33203125" style="281" customWidth="1"/>
    <col min="26" max="26" width="2.109375" style="281" customWidth="1"/>
    <col min="27" max="27" width="3.33203125" style="281" customWidth="1"/>
    <col min="28" max="28" width="2.109375" style="281" customWidth="1"/>
    <col min="29" max="29" width="3.33203125" style="281" customWidth="1"/>
    <col min="30" max="30" width="2.109375" style="281" customWidth="1"/>
    <col min="31" max="31" width="3.33203125" style="281" customWidth="1"/>
    <col min="32" max="32" width="2.109375" style="281" customWidth="1"/>
    <col min="33" max="33" width="3.33203125" style="281" customWidth="1"/>
    <col min="34" max="34" width="2.109375" style="281" customWidth="1"/>
    <col min="35" max="36" width="3.33203125" style="281" customWidth="1"/>
    <col min="37" max="37" width="2.109375" style="281" customWidth="1"/>
    <col min="38" max="38" width="3.33203125" style="281" customWidth="1"/>
    <col min="39" max="39" width="2.109375" style="281" customWidth="1"/>
    <col min="40" max="40" width="3.33203125" style="281" customWidth="1"/>
    <col min="41" max="41" width="2.109375" style="281" customWidth="1"/>
    <col min="42" max="42" width="3.33203125" style="281" customWidth="1"/>
    <col min="43" max="43" width="2.109375" style="281" customWidth="1"/>
    <col min="44" max="44" width="3.33203125" style="281" customWidth="1"/>
    <col min="45" max="45" width="2.109375" style="281" customWidth="1"/>
    <col min="46" max="46" width="3.33203125" style="281" customWidth="1"/>
    <col min="47" max="47" width="2.109375" style="281" customWidth="1"/>
    <col min="48" max="48" width="3.33203125" style="281" customWidth="1"/>
    <col min="49" max="49" width="2.109375" style="281" customWidth="1"/>
    <col min="50" max="50" width="3.33203125" style="281" customWidth="1"/>
    <col min="51" max="51" width="2.109375" style="281" customWidth="1"/>
    <col min="52" max="52" width="3.33203125" style="281" customWidth="1"/>
    <col min="53" max="53" width="2.109375" style="281" customWidth="1"/>
    <col min="54" max="54" width="3.33203125" style="281" customWidth="1"/>
    <col min="55" max="55" width="2.109375" style="281" customWidth="1"/>
    <col min="56" max="56" width="3.33203125" style="281" customWidth="1"/>
    <col min="57" max="57" width="2.109375" style="281" customWidth="1"/>
    <col min="58" max="58" width="3.33203125" style="281" customWidth="1"/>
    <col min="59" max="59" width="2.109375" style="281" customWidth="1"/>
    <col min="60" max="61" width="3.33203125" style="281" customWidth="1"/>
    <col min="62" max="62" width="2.109375" style="281" customWidth="1"/>
    <col min="63" max="63" width="3.33203125" style="281" customWidth="1"/>
    <col min="64" max="64" width="2.109375" style="281" customWidth="1"/>
    <col min="65" max="65" width="3.33203125" style="281" customWidth="1"/>
    <col min="66" max="66" width="2.109375" style="281" customWidth="1"/>
    <col min="67" max="67" width="3.33203125" style="281" customWidth="1"/>
    <col min="68" max="68" width="2.109375" style="281" customWidth="1"/>
    <col min="69" max="69" width="3.33203125" style="281" customWidth="1"/>
    <col min="70" max="70" width="2.109375" style="281" customWidth="1"/>
    <col min="71" max="71" width="3.33203125" style="281" customWidth="1"/>
    <col min="72" max="72" width="2.109375" style="281" customWidth="1"/>
    <col min="73" max="73" width="3.33203125" style="281" customWidth="1"/>
    <col min="74" max="74" width="2.109375" style="281" customWidth="1"/>
    <col min="75" max="75" width="3.33203125" style="281" customWidth="1"/>
    <col min="76" max="76" width="2.109375" style="281" customWidth="1"/>
    <col min="77" max="77" width="3.33203125" style="281" customWidth="1"/>
    <col min="78" max="78" width="2.109375" style="281" customWidth="1"/>
    <col min="79" max="79" width="3.33203125" style="281" customWidth="1"/>
    <col min="80" max="80" width="2.109375" style="281" customWidth="1"/>
    <col min="81" max="81" width="3.33203125" style="281" customWidth="1"/>
    <col min="82" max="82" width="2.109375" style="281" customWidth="1"/>
    <col min="83" max="83" width="3.33203125" style="281" customWidth="1"/>
    <col min="84" max="84" width="2.109375" style="281" customWidth="1"/>
    <col min="85" max="86" width="3.33203125" style="281" customWidth="1"/>
    <col min="87" max="87" width="2.109375" style="281" customWidth="1"/>
    <col min="88" max="88" width="3.33203125" style="281" customWidth="1"/>
    <col min="89" max="89" width="2.109375" style="281" customWidth="1"/>
    <col min="90" max="90" width="3.33203125" style="281" customWidth="1"/>
    <col min="91" max="91" width="2.109375" style="281" customWidth="1"/>
    <col min="92" max="92" width="3.33203125" style="281" customWidth="1"/>
    <col min="93" max="93" width="2.109375" style="281" customWidth="1"/>
    <col min="94" max="94" width="3.33203125" style="281" customWidth="1"/>
    <col min="95" max="95" width="2.109375" style="281" customWidth="1"/>
    <col min="96" max="96" width="3.33203125" style="281" customWidth="1"/>
    <col min="97" max="97" width="2.109375" style="281" customWidth="1"/>
    <col min="98" max="98" width="3.33203125" style="281" customWidth="1"/>
    <col min="99" max="99" width="2.109375" style="281" customWidth="1"/>
    <col min="100" max="100" width="3.33203125" style="281" customWidth="1"/>
    <col min="101" max="101" width="2.109375" style="281" customWidth="1"/>
    <col min="102" max="102" width="3.33203125" style="281" customWidth="1"/>
    <col min="103" max="103" width="2.109375" style="281" customWidth="1"/>
    <col min="104" max="105" width="3.33203125" style="281" customWidth="1"/>
    <col min="106" max="106" width="2.109375" style="281" customWidth="1"/>
    <col min="107" max="107" width="3.33203125" style="281" customWidth="1"/>
    <col min="108" max="108" width="2.109375" style="281" customWidth="1"/>
    <col min="109" max="109" width="3.33203125" style="281" customWidth="1"/>
    <col min="110" max="110" width="2.109375" style="281" customWidth="1"/>
    <col min="111" max="111" width="3.33203125" style="281" customWidth="1"/>
    <col min="112" max="112" width="2.109375" style="281" customWidth="1"/>
    <col min="113" max="113" width="3.33203125" style="281" customWidth="1"/>
    <col min="114" max="114" width="2.109375" style="281" customWidth="1"/>
    <col min="115" max="115" width="3.33203125" style="281" customWidth="1"/>
    <col min="116" max="116" width="2.109375" style="281" customWidth="1"/>
    <col min="117" max="117" width="3.33203125" style="281" customWidth="1"/>
    <col min="118" max="118" width="2.109375" style="281" customWidth="1"/>
    <col min="119" max="119" width="3.33203125" style="281" customWidth="1"/>
    <col min="120" max="120" width="2.109375" style="281" customWidth="1"/>
    <col min="121" max="121" width="3.33203125" style="281" customWidth="1"/>
    <col min="122" max="122" width="2.109375" style="281" customWidth="1"/>
    <col min="123" max="124" width="3.33203125" style="281" customWidth="1"/>
    <col min="125" max="125" width="2.109375" style="281" customWidth="1"/>
    <col min="126" max="126" width="3.33203125" style="281" customWidth="1"/>
    <col min="127" max="127" width="2.109375" style="281" customWidth="1"/>
    <col min="128" max="128" width="3.33203125" style="281" customWidth="1"/>
    <col min="129" max="129" width="2.109375" style="281" customWidth="1"/>
    <col min="130" max="130" width="3.33203125" style="281" customWidth="1"/>
    <col min="131" max="131" width="2.109375" style="281" customWidth="1"/>
    <col min="132" max="132" width="3.33203125" style="281" customWidth="1"/>
    <col min="133" max="133" width="2.109375" style="281" customWidth="1"/>
    <col min="134" max="134" width="3.33203125" style="281" customWidth="1"/>
    <col min="135" max="135" width="2.109375" style="281" customWidth="1"/>
    <col min="136" max="136" width="3.33203125" style="281" customWidth="1"/>
    <col min="137" max="137" width="2.109375" style="281" customWidth="1"/>
    <col min="138" max="139" width="3.33203125" style="281" customWidth="1"/>
    <col min="140" max="140" width="2.109375" style="281" customWidth="1"/>
    <col min="141" max="141" width="3.33203125" style="281" customWidth="1"/>
    <col min="142" max="142" width="2.109375" style="281" customWidth="1"/>
    <col min="143" max="143" width="3.33203125" style="281" customWidth="1"/>
    <col min="144" max="144" width="5.21875" style="281" bestFit="1" customWidth="1"/>
    <col min="145" max="145" width="3.33203125" style="281" customWidth="1"/>
    <col min="146" max="152" width="11" style="281" customWidth="1"/>
    <col min="153" max="155" width="14" style="281" customWidth="1"/>
    <col min="156" max="16384" width="8.88671875" style="281"/>
  </cols>
  <sheetData>
    <row r="1" spans="1:155" ht="18" customHeight="1">
      <c r="A1" s="290"/>
      <c r="B1" s="291" t="s">
        <v>3959</v>
      </c>
      <c r="E1" s="289"/>
    </row>
    <row r="2" spans="1:155" ht="15.6" customHeight="1">
      <c r="B2" s="292" t="s">
        <v>3921</v>
      </c>
      <c r="C2" s="283"/>
      <c r="E2" s="288"/>
      <c r="F2" s="283"/>
      <c r="G2" s="283"/>
      <c r="H2" s="283"/>
      <c r="I2" s="283"/>
      <c r="J2" s="284"/>
      <c r="K2" s="284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3"/>
      <c r="EB2" s="283"/>
      <c r="EC2" s="283"/>
      <c r="ED2" s="283"/>
      <c r="EE2" s="283"/>
      <c r="EF2" s="283"/>
      <c r="EG2" s="283"/>
      <c r="EH2" s="283"/>
      <c r="EI2" s="283"/>
      <c r="EJ2" s="283"/>
      <c r="EK2" s="283"/>
      <c r="EL2" s="283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</row>
    <row r="3" spans="1:155" s="285" customFormat="1" ht="12.75" customHeight="1">
      <c r="A3" s="285" t="s">
        <v>3659</v>
      </c>
      <c r="B3" s="285" t="s">
        <v>3958</v>
      </c>
      <c r="C3" s="286" t="s">
        <v>3957</v>
      </c>
      <c r="D3" s="286" t="s">
        <v>3956</v>
      </c>
      <c r="E3" s="286"/>
      <c r="F3" s="286" t="s">
        <v>3955</v>
      </c>
      <c r="G3" s="286" t="s">
        <v>897</v>
      </c>
      <c r="H3" s="286" t="s">
        <v>3954</v>
      </c>
      <c r="I3" s="286" t="s">
        <v>3953</v>
      </c>
      <c r="J3" s="287" t="s">
        <v>3952</v>
      </c>
      <c r="K3" s="287" t="s">
        <v>3951</v>
      </c>
      <c r="L3" s="286" t="s">
        <v>3559</v>
      </c>
      <c r="M3" s="286" t="s">
        <v>3950</v>
      </c>
      <c r="N3" s="286" t="s">
        <v>3949</v>
      </c>
      <c r="O3" s="286" t="s">
        <v>3948</v>
      </c>
      <c r="P3" s="286" t="s">
        <v>3947</v>
      </c>
      <c r="Q3" s="286" t="s">
        <v>3946</v>
      </c>
      <c r="R3" s="286"/>
      <c r="S3" s="286" t="s">
        <v>3919</v>
      </c>
      <c r="T3" s="286">
        <v>30</v>
      </c>
      <c r="U3" s="286" t="s">
        <v>3918</v>
      </c>
      <c r="V3" s="286">
        <v>30</v>
      </c>
      <c r="W3" s="286" t="s">
        <v>3917</v>
      </c>
      <c r="X3" s="286">
        <v>30</v>
      </c>
      <c r="Y3" s="286" t="s">
        <v>3916</v>
      </c>
      <c r="Z3" s="286">
        <v>30</v>
      </c>
      <c r="AA3" s="286" t="s">
        <v>3915</v>
      </c>
      <c r="AB3" s="286">
        <v>30</v>
      </c>
      <c r="AC3" s="286" t="s">
        <v>3914</v>
      </c>
      <c r="AD3" s="286">
        <v>30</v>
      </c>
      <c r="AE3" s="286" t="s">
        <v>3913</v>
      </c>
      <c r="AF3" s="286">
        <v>30</v>
      </c>
      <c r="AG3" s="286" t="s">
        <v>3912</v>
      </c>
      <c r="AH3" s="286">
        <v>30</v>
      </c>
      <c r="AI3" s="286"/>
      <c r="AJ3" s="286" t="s">
        <v>3911</v>
      </c>
      <c r="AK3" s="286">
        <v>40</v>
      </c>
      <c r="AL3" s="286" t="s">
        <v>3910</v>
      </c>
      <c r="AM3" s="286">
        <v>40</v>
      </c>
      <c r="AN3" s="286" t="s">
        <v>3909</v>
      </c>
      <c r="AO3" s="286">
        <v>40</v>
      </c>
      <c r="AP3" s="286" t="s">
        <v>3908</v>
      </c>
      <c r="AQ3" s="286">
        <v>40</v>
      </c>
      <c r="AR3" s="286" t="s">
        <v>3907</v>
      </c>
      <c r="AS3" s="286">
        <v>40</v>
      </c>
      <c r="AT3" s="286" t="s">
        <v>3906</v>
      </c>
      <c r="AU3" s="286">
        <v>40</v>
      </c>
      <c r="AV3" s="286" t="s">
        <v>3905</v>
      </c>
      <c r="AW3" s="286">
        <v>40</v>
      </c>
      <c r="AX3" s="286" t="s">
        <v>3904</v>
      </c>
      <c r="AY3" s="286">
        <v>40</v>
      </c>
      <c r="AZ3" s="286" t="s">
        <v>3903</v>
      </c>
      <c r="BA3" s="286">
        <v>40</v>
      </c>
      <c r="BB3" s="286" t="s">
        <v>3902</v>
      </c>
      <c r="BC3" s="286">
        <v>40</v>
      </c>
      <c r="BD3" s="286" t="s">
        <v>3901</v>
      </c>
      <c r="BE3" s="286">
        <v>40</v>
      </c>
      <c r="BF3" s="286" t="s">
        <v>3900</v>
      </c>
      <c r="BG3" s="286">
        <v>40</v>
      </c>
      <c r="BH3" s="286"/>
      <c r="BI3" s="286" t="s">
        <v>3899</v>
      </c>
      <c r="BJ3" s="286">
        <v>50</v>
      </c>
      <c r="BK3" s="286" t="s">
        <v>3898</v>
      </c>
      <c r="BL3" s="286">
        <v>50</v>
      </c>
      <c r="BM3" s="286" t="s">
        <v>3897</v>
      </c>
      <c r="BN3" s="286">
        <v>50</v>
      </c>
      <c r="BO3" s="286" t="s">
        <v>3896</v>
      </c>
      <c r="BP3" s="286">
        <v>50</v>
      </c>
      <c r="BQ3" s="286" t="s">
        <v>3895</v>
      </c>
      <c r="BR3" s="286">
        <v>50</v>
      </c>
      <c r="BS3" s="286" t="s">
        <v>3894</v>
      </c>
      <c r="BT3" s="286">
        <v>50</v>
      </c>
      <c r="BU3" s="286" t="s">
        <v>3893</v>
      </c>
      <c r="BV3" s="286">
        <v>50</v>
      </c>
      <c r="BW3" s="286" t="s">
        <v>3892</v>
      </c>
      <c r="BX3" s="286">
        <v>50</v>
      </c>
      <c r="BY3" s="286" t="s">
        <v>3891</v>
      </c>
      <c r="BZ3" s="286">
        <v>50</v>
      </c>
      <c r="CA3" s="286" t="s">
        <v>3890</v>
      </c>
      <c r="CB3" s="286">
        <v>50</v>
      </c>
      <c r="CC3" s="286" t="s">
        <v>3889</v>
      </c>
      <c r="CD3" s="286">
        <v>50</v>
      </c>
      <c r="CE3" s="286" t="s">
        <v>3888</v>
      </c>
      <c r="CF3" s="286">
        <v>50</v>
      </c>
      <c r="CG3" s="286"/>
      <c r="CH3" s="286" t="s">
        <v>3887</v>
      </c>
      <c r="CI3" s="286">
        <v>60</v>
      </c>
      <c r="CJ3" s="286" t="s">
        <v>3886</v>
      </c>
      <c r="CK3" s="286">
        <v>60</v>
      </c>
      <c r="CL3" s="286" t="s">
        <v>3885</v>
      </c>
      <c r="CM3" s="286">
        <v>60</v>
      </c>
      <c r="CN3" s="286" t="s">
        <v>3884</v>
      </c>
      <c r="CO3" s="286">
        <v>60</v>
      </c>
      <c r="CP3" s="286" t="s">
        <v>3883</v>
      </c>
      <c r="CQ3" s="286">
        <v>60</v>
      </c>
      <c r="CR3" s="286" t="s">
        <v>3882</v>
      </c>
      <c r="CS3" s="286">
        <v>60</v>
      </c>
      <c r="CT3" s="286" t="s">
        <v>3881</v>
      </c>
      <c r="CU3" s="286">
        <v>60</v>
      </c>
      <c r="CV3" s="286" t="s">
        <v>3880</v>
      </c>
      <c r="CW3" s="286">
        <v>60</v>
      </c>
      <c r="CX3" s="286" t="s">
        <v>3879</v>
      </c>
      <c r="CY3" s="286">
        <v>60</v>
      </c>
      <c r="CZ3" s="286"/>
      <c r="DA3" s="286" t="s">
        <v>3878</v>
      </c>
      <c r="DB3" s="286">
        <v>70</v>
      </c>
      <c r="DC3" s="286" t="s">
        <v>3877</v>
      </c>
      <c r="DD3" s="286">
        <v>70</v>
      </c>
      <c r="DE3" s="286" t="s">
        <v>3876</v>
      </c>
      <c r="DF3" s="286">
        <v>70</v>
      </c>
      <c r="DG3" s="286" t="s">
        <v>3875</v>
      </c>
      <c r="DH3" s="286">
        <v>70</v>
      </c>
      <c r="DI3" s="286" t="s">
        <v>3874</v>
      </c>
      <c r="DJ3" s="286">
        <v>70</v>
      </c>
      <c r="DK3" s="286" t="s">
        <v>3873</v>
      </c>
      <c r="DL3" s="286">
        <v>70</v>
      </c>
      <c r="DM3" s="286" t="s">
        <v>3872</v>
      </c>
      <c r="DN3" s="286">
        <v>70</v>
      </c>
      <c r="DO3" s="286" t="s">
        <v>3871</v>
      </c>
      <c r="DP3" s="286">
        <v>70</v>
      </c>
      <c r="DQ3" s="286" t="s">
        <v>3870</v>
      </c>
      <c r="DR3" s="286">
        <v>70</v>
      </c>
      <c r="DS3" s="286"/>
      <c r="DT3" s="286" t="s">
        <v>3869</v>
      </c>
      <c r="DU3" s="286">
        <v>80</v>
      </c>
      <c r="DV3" s="286" t="s">
        <v>3868</v>
      </c>
      <c r="DW3" s="286">
        <v>80</v>
      </c>
      <c r="DX3" s="286" t="s">
        <v>3867</v>
      </c>
      <c r="DY3" s="286">
        <v>80</v>
      </c>
      <c r="DZ3" s="286" t="s">
        <v>3866</v>
      </c>
      <c r="EA3" s="286">
        <v>80</v>
      </c>
      <c r="EB3" s="286" t="s">
        <v>3865</v>
      </c>
      <c r="EC3" s="286">
        <v>80</v>
      </c>
      <c r="ED3" s="286" t="s">
        <v>3864</v>
      </c>
      <c r="EE3" s="286">
        <v>80</v>
      </c>
      <c r="EF3" s="286" t="s">
        <v>3863</v>
      </c>
      <c r="EG3" s="286">
        <v>80</v>
      </c>
      <c r="EH3" s="286"/>
      <c r="EI3" s="286" t="s">
        <v>3862</v>
      </c>
      <c r="EJ3" s="286">
        <v>90</v>
      </c>
      <c r="EK3" s="286" t="s">
        <v>3861</v>
      </c>
      <c r="EL3" s="286">
        <v>90</v>
      </c>
      <c r="EN3" s="226" t="s">
        <v>71</v>
      </c>
      <c r="EO3" s="226" t="s">
        <v>72</v>
      </c>
      <c r="EP3" s="226" t="s">
        <v>99</v>
      </c>
      <c r="EQ3" s="226" t="s">
        <v>100</v>
      </c>
      <c r="ER3" s="226" t="s">
        <v>75</v>
      </c>
      <c r="ES3" s="226" t="s">
        <v>73</v>
      </c>
      <c r="ET3" s="226" t="s">
        <v>42</v>
      </c>
      <c r="EU3" s="226"/>
      <c r="EV3" s="226" t="s">
        <v>39</v>
      </c>
      <c r="EW3" s="226" t="s">
        <v>40</v>
      </c>
      <c r="EX3" s="226" t="s">
        <v>31</v>
      </c>
      <c r="EY3" s="226" t="s">
        <v>41</v>
      </c>
    </row>
    <row r="4" spans="1:155" ht="12.75" customHeight="1">
      <c r="A4" s="281">
        <v>314</v>
      </c>
      <c r="B4" s="281">
        <v>7</v>
      </c>
      <c r="C4" s="283" t="s">
        <v>805</v>
      </c>
      <c r="D4" s="283" t="s">
        <v>409</v>
      </c>
      <c r="E4" s="283" t="s">
        <v>807</v>
      </c>
      <c r="F4" s="283">
        <v>1982</v>
      </c>
      <c r="G4" s="283" t="s">
        <v>201</v>
      </c>
      <c r="H4" s="283" t="s">
        <v>3921</v>
      </c>
      <c r="I4" s="283" t="s">
        <v>0</v>
      </c>
      <c r="J4" s="284">
        <v>0.74583333333333302</v>
      </c>
      <c r="K4" s="284">
        <v>0.41249999999999998</v>
      </c>
      <c r="L4" s="283">
        <v>6</v>
      </c>
      <c r="M4" s="283">
        <v>1</v>
      </c>
      <c r="N4" s="283"/>
      <c r="O4" s="283"/>
      <c r="P4" s="283"/>
      <c r="Q4" s="283">
        <f t="shared" ref="Q4:Q9" si="0">SUM(T4,V4,X4,Z4,AB4,AD4,AF4,AH4,AK4,AM4,AO4,AQ4,AS4,AU4,AW4,AY4,BA4,BC4,BE4,BG4,BJ4,BL4,BN4,BP4,BR4,BT4,BV4,BX4,BZ4,CB4,CD4,CF4,CI4,CK4,CM4,CO4,CQ4,CS4,CU4,CW4,CY4,DB4,DD4,DF4,DH4,DJ4,DL4,DN4,DP4,DR4,DU4,DW4,DY4,EA4,EC4,EE4,EG4,EJ4,EL4)-P4</f>
        <v>1690</v>
      </c>
      <c r="R4" s="283"/>
      <c r="S4" s="283"/>
      <c r="T4" s="283"/>
      <c r="U4" s="283"/>
      <c r="V4" s="283"/>
      <c r="W4" s="283"/>
      <c r="X4" s="283"/>
      <c r="Y4" s="283" t="s">
        <v>3916</v>
      </c>
      <c r="Z4" s="283">
        <v>30</v>
      </c>
      <c r="AA4" s="283" t="s">
        <v>3915</v>
      </c>
      <c r="AB4" s="283">
        <v>30</v>
      </c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 t="s">
        <v>3908</v>
      </c>
      <c r="AQ4" s="283">
        <v>40</v>
      </c>
      <c r="AR4" s="283"/>
      <c r="AS4" s="283"/>
      <c r="AT4" s="283" t="s">
        <v>3906</v>
      </c>
      <c r="AU4" s="283">
        <v>40</v>
      </c>
      <c r="AV4" s="283"/>
      <c r="AW4" s="283"/>
      <c r="AX4" s="283" t="s">
        <v>3904</v>
      </c>
      <c r="AY4" s="283">
        <v>40</v>
      </c>
      <c r="AZ4" s="283"/>
      <c r="BA4" s="283"/>
      <c r="BB4" s="283"/>
      <c r="BC4" s="283"/>
      <c r="BD4" s="283" t="s">
        <v>3901</v>
      </c>
      <c r="BE4" s="283">
        <v>40</v>
      </c>
      <c r="BF4" s="283"/>
      <c r="BG4" s="283"/>
      <c r="BH4" s="283"/>
      <c r="BI4" s="283"/>
      <c r="BJ4" s="283"/>
      <c r="BK4" s="283"/>
      <c r="BL4" s="283"/>
      <c r="BM4" s="283"/>
      <c r="BN4" s="283"/>
      <c r="BO4" s="283" t="s">
        <v>3896</v>
      </c>
      <c r="BP4" s="283">
        <v>50</v>
      </c>
      <c r="BQ4" s="283" t="s">
        <v>3895</v>
      </c>
      <c r="BR4" s="283">
        <v>50</v>
      </c>
      <c r="BS4" s="283"/>
      <c r="BT4" s="283"/>
      <c r="BU4" s="283" t="s">
        <v>3893</v>
      </c>
      <c r="BV4" s="283">
        <v>50</v>
      </c>
      <c r="BW4" s="283" t="s">
        <v>3892</v>
      </c>
      <c r="BX4" s="283">
        <v>50</v>
      </c>
      <c r="BY4" s="283" t="s">
        <v>3891</v>
      </c>
      <c r="BZ4" s="283">
        <v>50</v>
      </c>
      <c r="CA4" s="283" t="s">
        <v>3890</v>
      </c>
      <c r="CB4" s="283">
        <v>50</v>
      </c>
      <c r="CC4" s="283" t="s">
        <v>3889</v>
      </c>
      <c r="CD4" s="283">
        <v>50</v>
      </c>
      <c r="CE4" s="283"/>
      <c r="CF4" s="283"/>
      <c r="CG4" s="283"/>
      <c r="CH4" s="283" t="s">
        <v>3887</v>
      </c>
      <c r="CI4" s="283">
        <v>60</v>
      </c>
      <c r="CJ4" s="283"/>
      <c r="CK4" s="283"/>
      <c r="CL4" s="283" t="s">
        <v>3885</v>
      </c>
      <c r="CM4" s="283">
        <v>60</v>
      </c>
      <c r="CN4" s="283" t="s">
        <v>3884</v>
      </c>
      <c r="CO4" s="283">
        <v>60</v>
      </c>
      <c r="CP4" s="283" t="s">
        <v>3883</v>
      </c>
      <c r="CQ4" s="283">
        <v>60</v>
      </c>
      <c r="CR4" s="283" t="s">
        <v>3882</v>
      </c>
      <c r="CS4" s="283">
        <v>60</v>
      </c>
      <c r="CT4" s="283" t="s">
        <v>3881</v>
      </c>
      <c r="CU4" s="283">
        <v>60</v>
      </c>
      <c r="CV4" s="283"/>
      <c r="CW4" s="283"/>
      <c r="CX4" s="283" t="s">
        <v>3879</v>
      </c>
      <c r="CY4" s="283">
        <v>60</v>
      </c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3"/>
      <c r="DK4" s="283" t="s">
        <v>3873</v>
      </c>
      <c r="DL4" s="283">
        <v>70</v>
      </c>
      <c r="DM4" s="283" t="s">
        <v>3872</v>
      </c>
      <c r="DN4" s="283">
        <v>70</v>
      </c>
      <c r="DO4" s="283"/>
      <c r="DP4" s="283"/>
      <c r="DQ4" s="283" t="s">
        <v>3870</v>
      </c>
      <c r="DR4" s="283">
        <v>70</v>
      </c>
      <c r="DS4" s="283"/>
      <c r="DT4" s="283"/>
      <c r="DU4" s="283"/>
      <c r="DV4" s="283" t="s">
        <v>3868</v>
      </c>
      <c r="DW4" s="283">
        <v>80</v>
      </c>
      <c r="DX4" s="283" t="s">
        <v>3867</v>
      </c>
      <c r="DY4" s="283">
        <v>80</v>
      </c>
      <c r="DZ4" s="283" t="s">
        <v>3866</v>
      </c>
      <c r="EA4" s="283">
        <v>80</v>
      </c>
      <c r="EB4" s="283" t="s">
        <v>3865</v>
      </c>
      <c r="EC4" s="283">
        <v>80</v>
      </c>
      <c r="ED4" s="283" t="s">
        <v>3864</v>
      </c>
      <c r="EE4" s="283">
        <v>80</v>
      </c>
      <c r="EF4" s="283"/>
      <c r="EG4" s="283"/>
      <c r="EH4" s="283"/>
      <c r="EI4" s="283"/>
      <c r="EJ4" s="283"/>
      <c r="EK4" s="283" t="s">
        <v>3861</v>
      </c>
      <c r="EL4" s="283">
        <v>90</v>
      </c>
      <c r="EN4" s="226">
        <f>VLOOKUP(EO4,id!$A:$C,3,0)</f>
        <v>36</v>
      </c>
      <c r="EO4" s="226" t="str">
        <f t="shared" ref="EO4:EO10" si="1">EP4&amp;EQ4&amp;ES4</f>
        <v>CzarnyBarbara1982</v>
      </c>
      <c r="EP4" s="226" t="str">
        <f t="shared" ref="EP4:EP10" si="2">E4</f>
        <v>Czarny</v>
      </c>
      <c r="EQ4" s="226" t="str">
        <f t="shared" ref="EQ4:EQ10" si="3">D4</f>
        <v>Barbara</v>
      </c>
      <c r="ER4" s="226" t="str">
        <f t="shared" ref="ER4:ER10" si="4">C4</f>
        <v>Szkoła Fechtunku ARAMIS</v>
      </c>
      <c r="ES4" s="226">
        <f t="shared" ref="ES4:ES10" si="5">F4</f>
        <v>1982</v>
      </c>
      <c r="ET4" s="226">
        <v>50</v>
      </c>
      <c r="EU4" s="226"/>
      <c r="EV4" s="226"/>
      <c r="EW4" s="226"/>
      <c r="EX4" s="226"/>
      <c r="EY4" s="226"/>
    </row>
    <row r="5" spans="1:155" ht="12.75" customHeight="1">
      <c r="A5" s="281">
        <v>316</v>
      </c>
      <c r="B5" s="281">
        <v>10</v>
      </c>
      <c r="C5" s="283" t="s">
        <v>335</v>
      </c>
      <c r="D5" s="283" t="s">
        <v>334</v>
      </c>
      <c r="E5" s="283" t="s">
        <v>230</v>
      </c>
      <c r="F5" s="283">
        <v>1975</v>
      </c>
      <c r="G5" s="283" t="s">
        <v>1319</v>
      </c>
      <c r="H5" s="283" t="s">
        <v>3921</v>
      </c>
      <c r="I5" s="283" t="s">
        <v>0</v>
      </c>
      <c r="J5" s="284">
        <v>0.74236111111111103</v>
      </c>
      <c r="K5" s="284">
        <v>0.40902777777777799</v>
      </c>
      <c r="L5" s="283">
        <v>10</v>
      </c>
      <c r="M5" s="283">
        <v>2</v>
      </c>
      <c r="N5" s="283"/>
      <c r="O5" s="283"/>
      <c r="P5" s="283"/>
      <c r="Q5" s="283">
        <f t="shared" si="0"/>
        <v>1570</v>
      </c>
      <c r="R5" s="283"/>
      <c r="S5" s="283"/>
      <c r="T5" s="283"/>
      <c r="U5" s="283"/>
      <c r="V5" s="283"/>
      <c r="W5" s="283" t="s">
        <v>3917</v>
      </c>
      <c r="X5" s="283">
        <v>30</v>
      </c>
      <c r="Y5" s="283" t="s">
        <v>3916</v>
      </c>
      <c r="Z5" s="283">
        <v>30</v>
      </c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 t="s">
        <v>3910</v>
      </c>
      <c r="AM5" s="283">
        <v>40</v>
      </c>
      <c r="AN5" s="283"/>
      <c r="AO5" s="283"/>
      <c r="AP5" s="283" t="s">
        <v>3908</v>
      </c>
      <c r="AQ5" s="283">
        <v>40</v>
      </c>
      <c r="AR5" s="283"/>
      <c r="AS5" s="283"/>
      <c r="AT5" s="283" t="s">
        <v>3906</v>
      </c>
      <c r="AU5" s="283">
        <v>40</v>
      </c>
      <c r="AV5" s="283"/>
      <c r="AW5" s="283"/>
      <c r="AX5" s="283" t="s">
        <v>3904</v>
      </c>
      <c r="AY5" s="283">
        <v>40</v>
      </c>
      <c r="AZ5" s="283"/>
      <c r="BA5" s="283"/>
      <c r="BB5" s="283"/>
      <c r="BC5" s="283"/>
      <c r="BD5" s="283"/>
      <c r="BE5" s="283"/>
      <c r="BF5" s="283" t="s">
        <v>3900</v>
      </c>
      <c r="BG5" s="283">
        <v>40</v>
      </c>
      <c r="BH5" s="283"/>
      <c r="BI5" s="283"/>
      <c r="BJ5" s="283"/>
      <c r="BK5" s="283"/>
      <c r="BL5" s="283"/>
      <c r="BM5" s="283"/>
      <c r="BN5" s="283"/>
      <c r="BO5" s="283"/>
      <c r="BP5" s="283"/>
      <c r="BQ5" s="283" t="s">
        <v>3895</v>
      </c>
      <c r="BR5" s="283">
        <v>50</v>
      </c>
      <c r="BS5" s="283"/>
      <c r="BT5" s="283"/>
      <c r="BU5" s="283" t="s">
        <v>3893</v>
      </c>
      <c r="BV5" s="283">
        <v>50</v>
      </c>
      <c r="BW5" s="283"/>
      <c r="BX5" s="283"/>
      <c r="BY5" s="283"/>
      <c r="BZ5" s="283"/>
      <c r="CA5" s="283" t="s">
        <v>3890</v>
      </c>
      <c r="CB5" s="283">
        <v>50</v>
      </c>
      <c r="CC5" s="283"/>
      <c r="CD5" s="283"/>
      <c r="CE5" s="283" t="s">
        <v>3888</v>
      </c>
      <c r="CF5" s="283">
        <v>50</v>
      </c>
      <c r="CG5" s="283"/>
      <c r="CH5" s="283" t="s">
        <v>3887</v>
      </c>
      <c r="CI5" s="283">
        <v>60</v>
      </c>
      <c r="CJ5" s="283"/>
      <c r="CK5" s="283"/>
      <c r="CL5" s="283" t="s">
        <v>3885</v>
      </c>
      <c r="CM5" s="283">
        <v>60</v>
      </c>
      <c r="CN5" s="283" t="s">
        <v>3884</v>
      </c>
      <c r="CO5" s="283">
        <v>60</v>
      </c>
      <c r="CP5" s="283" t="s">
        <v>3883</v>
      </c>
      <c r="CQ5" s="283">
        <v>60</v>
      </c>
      <c r="CR5" s="283" t="s">
        <v>3882</v>
      </c>
      <c r="CS5" s="283">
        <v>60</v>
      </c>
      <c r="CT5" s="283" t="s">
        <v>3881</v>
      </c>
      <c r="CU5" s="283">
        <v>60</v>
      </c>
      <c r="CV5" s="283"/>
      <c r="CW5" s="283"/>
      <c r="CX5" s="283" t="s">
        <v>3879</v>
      </c>
      <c r="CY5" s="283">
        <v>60</v>
      </c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 t="s">
        <v>3873</v>
      </c>
      <c r="DL5" s="283">
        <v>70</v>
      </c>
      <c r="DM5" s="283" t="s">
        <v>3872</v>
      </c>
      <c r="DN5" s="283">
        <v>70</v>
      </c>
      <c r="DO5" s="283" t="s">
        <v>3871</v>
      </c>
      <c r="DP5" s="283">
        <v>70</v>
      </c>
      <c r="DQ5" s="283" t="s">
        <v>3870</v>
      </c>
      <c r="DR5" s="283">
        <v>70</v>
      </c>
      <c r="DS5" s="283"/>
      <c r="DT5" s="283"/>
      <c r="DU5" s="283"/>
      <c r="DV5" s="283" t="s">
        <v>3868</v>
      </c>
      <c r="DW5" s="283">
        <v>80</v>
      </c>
      <c r="DX5" s="283" t="s">
        <v>3867</v>
      </c>
      <c r="DY5" s="283">
        <v>80</v>
      </c>
      <c r="DZ5" s="283" t="s">
        <v>3866</v>
      </c>
      <c r="EA5" s="283">
        <v>80</v>
      </c>
      <c r="EB5" s="283" t="s">
        <v>3865</v>
      </c>
      <c r="EC5" s="283">
        <v>80</v>
      </c>
      <c r="ED5" s="283"/>
      <c r="EE5" s="283"/>
      <c r="EF5" s="283"/>
      <c r="EG5" s="283"/>
      <c r="EH5" s="283"/>
      <c r="EI5" s="283"/>
      <c r="EJ5" s="283"/>
      <c r="EK5" s="283" t="s">
        <v>3861</v>
      </c>
      <c r="EL5" s="283">
        <v>90</v>
      </c>
      <c r="EN5" s="226">
        <f>VLOOKUP(EO5,id!$A:$C,3,0)</f>
        <v>35</v>
      </c>
      <c r="EO5" s="226" t="str">
        <f t="shared" si="1"/>
        <v>AdamczykEwa1975</v>
      </c>
      <c r="EP5" s="226" t="str">
        <f t="shared" si="2"/>
        <v>Adamczyk</v>
      </c>
      <c r="EQ5" s="226" t="str">
        <f t="shared" si="3"/>
        <v>Ewa</v>
      </c>
      <c r="ER5" s="226" t="str">
        <f t="shared" si="4"/>
        <v>Zbieranina z Niesięcina</v>
      </c>
      <c r="ES5" s="226">
        <f t="shared" si="5"/>
        <v>1975</v>
      </c>
      <c r="ET5" s="226">
        <f t="shared" ref="ET5:ET10" si="6">ET4*IF(EX5&lt;1,EX5,IF(EY5&lt;1,EY5,IF(EW5&lt;1,EW5,IF(EV5&lt;1,EV5,1))))</f>
        <v>46.449704142011832</v>
      </c>
      <c r="EU5" s="226"/>
      <c r="EV5" s="226">
        <f t="shared" ref="EV5:EV10" si="7">K4/K5</f>
        <v>1.0084889643463493</v>
      </c>
      <c r="EW5" s="226">
        <v>1</v>
      </c>
      <c r="EX5" s="226">
        <f t="shared" ref="EX5:EX10" si="8">Q5/Q4</f>
        <v>0.92899408284023666</v>
      </c>
      <c r="EY5" s="226">
        <v>1</v>
      </c>
    </row>
    <row r="6" spans="1:155" ht="12.75" customHeight="1">
      <c r="A6" s="281">
        <v>324</v>
      </c>
      <c r="B6" s="281">
        <v>16</v>
      </c>
      <c r="C6" s="283" t="s">
        <v>3934</v>
      </c>
      <c r="D6" s="283" t="s">
        <v>770</v>
      </c>
      <c r="E6" s="283" t="s">
        <v>3566</v>
      </c>
      <c r="F6" s="283">
        <v>1985</v>
      </c>
      <c r="G6" s="283" t="s">
        <v>3927</v>
      </c>
      <c r="H6" s="283" t="s">
        <v>3921</v>
      </c>
      <c r="I6" s="283" t="s">
        <v>0</v>
      </c>
      <c r="J6" s="284">
        <v>0.75208333333333299</v>
      </c>
      <c r="K6" s="284">
        <v>0.41875000000000001</v>
      </c>
      <c r="L6" s="283">
        <v>16</v>
      </c>
      <c r="M6" s="283">
        <v>3</v>
      </c>
      <c r="N6" s="283"/>
      <c r="O6" s="283" t="s">
        <v>3933</v>
      </c>
      <c r="P6" s="283">
        <v>30</v>
      </c>
      <c r="Q6" s="283">
        <f t="shared" si="0"/>
        <v>1420</v>
      </c>
      <c r="R6" s="283"/>
      <c r="S6" s="283" t="s">
        <v>3919</v>
      </c>
      <c r="T6" s="283">
        <v>30</v>
      </c>
      <c r="U6" s="283"/>
      <c r="V6" s="283"/>
      <c r="W6" s="283" t="s">
        <v>3917</v>
      </c>
      <c r="X6" s="283">
        <v>30</v>
      </c>
      <c r="Y6" s="283"/>
      <c r="Z6" s="283"/>
      <c r="AA6" s="283" t="s">
        <v>3915</v>
      </c>
      <c r="AB6" s="283">
        <v>30</v>
      </c>
      <c r="AC6" s="283"/>
      <c r="AD6" s="283"/>
      <c r="AE6" s="283"/>
      <c r="AF6" s="283"/>
      <c r="AG6" s="283" t="s">
        <v>3912</v>
      </c>
      <c r="AH6" s="283">
        <v>30</v>
      </c>
      <c r="AI6" s="283"/>
      <c r="AJ6" s="283"/>
      <c r="AK6" s="283"/>
      <c r="AL6" s="283" t="s">
        <v>3910</v>
      </c>
      <c r="AM6" s="283">
        <v>40</v>
      </c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 t="s">
        <v>3901</v>
      </c>
      <c r="BE6" s="283">
        <v>40</v>
      </c>
      <c r="BF6" s="283" t="s">
        <v>3900</v>
      </c>
      <c r="BG6" s="283">
        <v>40</v>
      </c>
      <c r="BH6" s="283"/>
      <c r="BI6" s="283"/>
      <c r="BJ6" s="283"/>
      <c r="BK6" s="283"/>
      <c r="BL6" s="283"/>
      <c r="BM6" s="283"/>
      <c r="BN6" s="283"/>
      <c r="BO6" s="283"/>
      <c r="BP6" s="283"/>
      <c r="BQ6" s="283" t="s">
        <v>3895</v>
      </c>
      <c r="BR6" s="283">
        <v>50</v>
      </c>
      <c r="BS6" s="283" t="s">
        <v>3894</v>
      </c>
      <c r="BT6" s="283">
        <v>50</v>
      </c>
      <c r="BU6" s="283" t="s">
        <v>3893</v>
      </c>
      <c r="BV6" s="283">
        <v>50</v>
      </c>
      <c r="BW6" s="283"/>
      <c r="BX6" s="283"/>
      <c r="BY6" s="283" t="s">
        <v>3891</v>
      </c>
      <c r="BZ6" s="283">
        <v>50</v>
      </c>
      <c r="CA6" s="283" t="s">
        <v>3890</v>
      </c>
      <c r="CB6" s="283">
        <v>50</v>
      </c>
      <c r="CC6" s="283" t="s">
        <v>3889</v>
      </c>
      <c r="CD6" s="283">
        <v>50</v>
      </c>
      <c r="CE6" s="283" t="s">
        <v>3888</v>
      </c>
      <c r="CF6" s="283">
        <v>50</v>
      </c>
      <c r="CG6" s="283"/>
      <c r="CH6" s="283" t="s">
        <v>3887</v>
      </c>
      <c r="CI6" s="283">
        <v>60</v>
      </c>
      <c r="CJ6" s="283"/>
      <c r="CK6" s="283"/>
      <c r="CL6" s="283" t="s">
        <v>3885</v>
      </c>
      <c r="CM6" s="283">
        <v>60</v>
      </c>
      <c r="CN6" s="283"/>
      <c r="CO6" s="283"/>
      <c r="CP6" s="283"/>
      <c r="CQ6" s="283"/>
      <c r="CR6" s="283" t="s">
        <v>3882</v>
      </c>
      <c r="CS6" s="283">
        <v>60</v>
      </c>
      <c r="CT6" s="283"/>
      <c r="CU6" s="283"/>
      <c r="CV6" s="283"/>
      <c r="CW6" s="283"/>
      <c r="CX6" s="283" t="s">
        <v>3879</v>
      </c>
      <c r="CY6" s="283">
        <v>60</v>
      </c>
      <c r="CZ6" s="283"/>
      <c r="DA6" s="283"/>
      <c r="DB6" s="283"/>
      <c r="DC6" s="283"/>
      <c r="DD6" s="283"/>
      <c r="DE6" s="283"/>
      <c r="DF6" s="283"/>
      <c r="DG6" s="283"/>
      <c r="DH6" s="283"/>
      <c r="DI6" s="283"/>
      <c r="DJ6" s="283"/>
      <c r="DK6" s="283" t="s">
        <v>3873</v>
      </c>
      <c r="DL6" s="283">
        <v>70</v>
      </c>
      <c r="DM6" s="283"/>
      <c r="DN6" s="283"/>
      <c r="DO6" s="283" t="s">
        <v>3871</v>
      </c>
      <c r="DP6" s="283">
        <v>70</v>
      </c>
      <c r="DQ6" s="283" t="s">
        <v>3870</v>
      </c>
      <c r="DR6" s="283">
        <v>70</v>
      </c>
      <c r="DS6" s="283"/>
      <c r="DT6" s="283"/>
      <c r="DU6" s="283"/>
      <c r="DV6" s="283" t="s">
        <v>3868</v>
      </c>
      <c r="DW6" s="283">
        <v>80</v>
      </c>
      <c r="DX6" s="283" t="s">
        <v>3867</v>
      </c>
      <c r="DY6" s="283">
        <v>80</v>
      </c>
      <c r="DZ6" s="283" t="s">
        <v>3866</v>
      </c>
      <c r="EA6" s="283">
        <v>80</v>
      </c>
      <c r="EB6" s="283" t="s">
        <v>3865</v>
      </c>
      <c r="EC6" s="283">
        <v>80</v>
      </c>
      <c r="ED6" s="283"/>
      <c r="EE6" s="283"/>
      <c r="EF6" s="283"/>
      <c r="EG6" s="283"/>
      <c r="EH6" s="283"/>
      <c r="EI6" s="283"/>
      <c r="EJ6" s="283"/>
      <c r="EK6" s="283" t="s">
        <v>3861</v>
      </c>
      <c r="EL6" s="283">
        <v>90</v>
      </c>
      <c r="EN6" s="226">
        <f>VLOOKUP(EO6,id!$A:$C,3,0)</f>
        <v>123</v>
      </c>
      <c r="EO6" s="226" t="str">
        <f t="shared" si="1"/>
        <v>ZimnyUrszula1985</v>
      </c>
      <c r="EP6" s="226" t="str">
        <f t="shared" si="2"/>
        <v>Zimny</v>
      </c>
      <c r="EQ6" s="226" t="str">
        <f t="shared" si="3"/>
        <v>Urszula</v>
      </c>
      <c r="ER6" s="226" t="str">
        <f t="shared" si="4"/>
        <v>sporting travel</v>
      </c>
      <c r="ES6" s="226">
        <f t="shared" si="5"/>
        <v>1985</v>
      </c>
      <c r="ET6" s="226">
        <f t="shared" si="6"/>
        <v>42.011834319526628</v>
      </c>
      <c r="EU6" s="226"/>
      <c r="EV6" s="226">
        <f t="shared" si="7"/>
        <v>0.97678275290215633</v>
      </c>
      <c r="EW6" s="226">
        <v>1</v>
      </c>
      <c r="EX6" s="226">
        <f t="shared" si="8"/>
        <v>0.90445859872611467</v>
      </c>
      <c r="EY6" s="226">
        <v>1</v>
      </c>
    </row>
    <row r="7" spans="1:155" ht="12.75" customHeight="1">
      <c r="A7" s="281">
        <v>330</v>
      </c>
      <c r="B7" s="281">
        <v>17</v>
      </c>
      <c r="C7" s="283" t="s">
        <v>747</v>
      </c>
      <c r="D7" s="283" t="s">
        <v>276</v>
      </c>
      <c r="E7" s="283" t="s">
        <v>748</v>
      </c>
      <c r="F7" s="283">
        <v>1983</v>
      </c>
      <c r="G7" s="283" t="s">
        <v>3930</v>
      </c>
      <c r="H7" s="283" t="s">
        <v>3921</v>
      </c>
      <c r="I7" s="283" t="s">
        <v>0</v>
      </c>
      <c r="J7" s="284">
        <v>0.74027777777777803</v>
      </c>
      <c r="K7" s="284">
        <v>0.406944444444444</v>
      </c>
      <c r="L7" s="283">
        <v>17</v>
      </c>
      <c r="M7" s="283">
        <v>4</v>
      </c>
      <c r="N7" s="283"/>
      <c r="O7" s="283"/>
      <c r="P7" s="283"/>
      <c r="Q7" s="283">
        <f t="shared" si="0"/>
        <v>1390</v>
      </c>
      <c r="R7" s="283"/>
      <c r="S7" s="283"/>
      <c r="T7" s="283"/>
      <c r="U7" s="283"/>
      <c r="V7" s="283"/>
      <c r="W7" s="283" t="s">
        <v>3917</v>
      </c>
      <c r="X7" s="283">
        <v>30</v>
      </c>
      <c r="Y7" s="283"/>
      <c r="Z7" s="283"/>
      <c r="AA7" s="283" t="s">
        <v>3915</v>
      </c>
      <c r="AB7" s="283">
        <v>30</v>
      </c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 t="s">
        <v>3908</v>
      </c>
      <c r="AQ7" s="283">
        <v>40</v>
      </c>
      <c r="AR7" s="283"/>
      <c r="AS7" s="283"/>
      <c r="AT7" s="283"/>
      <c r="AU7" s="283"/>
      <c r="AV7" s="283"/>
      <c r="AW7" s="283"/>
      <c r="AX7" s="283" t="s">
        <v>3904</v>
      </c>
      <c r="AY7" s="283">
        <v>40</v>
      </c>
      <c r="AZ7" s="283"/>
      <c r="BA7" s="283"/>
      <c r="BB7" s="283"/>
      <c r="BC7" s="283"/>
      <c r="BD7" s="283"/>
      <c r="BE7" s="283"/>
      <c r="BF7" s="283" t="s">
        <v>3900</v>
      </c>
      <c r="BG7" s="283">
        <v>40</v>
      </c>
      <c r="BH7" s="283"/>
      <c r="BI7" s="283"/>
      <c r="BJ7" s="283"/>
      <c r="BK7" s="283"/>
      <c r="BL7" s="283"/>
      <c r="BM7" s="283"/>
      <c r="BN7" s="283"/>
      <c r="BO7" s="283"/>
      <c r="BP7" s="283"/>
      <c r="BQ7" s="283" t="s">
        <v>3895</v>
      </c>
      <c r="BR7" s="283">
        <v>50</v>
      </c>
      <c r="BS7" s="283"/>
      <c r="BT7" s="283"/>
      <c r="BU7" s="283" t="s">
        <v>3893</v>
      </c>
      <c r="BV7" s="283">
        <v>50</v>
      </c>
      <c r="BW7" s="283" t="s">
        <v>3892</v>
      </c>
      <c r="BX7" s="283">
        <v>50</v>
      </c>
      <c r="BY7" s="283" t="s">
        <v>3891</v>
      </c>
      <c r="BZ7" s="283">
        <v>50</v>
      </c>
      <c r="CA7" s="283" t="s">
        <v>3890</v>
      </c>
      <c r="CB7" s="283">
        <v>50</v>
      </c>
      <c r="CC7" s="283" t="s">
        <v>3889</v>
      </c>
      <c r="CD7" s="283">
        <v>50</v>
      </c>
      <c r="CE7" s="283"/>
      <c r="CF7" s="283"/>
      <c r="CG7" s="283"/>
      <c r="CH7" s="283" t="s">
        <v>3887</v>
      </c>
      <c r="CI7" s="283">
        <v>60</v>
      </c>
      <c r="CJ7" s="283"/>
      <c r="CK7" s="283"/>
      <c r="CL7" s="283" t="s">
        <v>3885</v>
      </c>
      <c r="CM7" s="283">
        <v>60</v>
      </c>
      <c r="CN7" s="283"/>
      <c r="CO7" s="283"/>
      <c r="CP7" s="283" t="s">
        <v>3883</v>
      </c>
      <c r="CQ7" s="283">
        <v>60</v>
      </c>
      <c r="CR7" s="283" t="s">
        <v>3882</v>
      </c>
      <c r="CS7" s="283">
        <v>60</v>
      </c>
      <c r="CT7" s="283" t="s">
        <v>3881</v>
      </c>
      <c r="CU7" s="283">
        <v>60</v>
      </c>
      <c r="CV7" s="283"/>
      <c r="CW7" s="283"/>
      <c r="CX7" s="283" t="s">
        <v>3879</v>
      </c>
      <c r="CY7" s="283">
        <v>60</v>
      </c>
      <c r="CZ7" s="283"/>
      <c r="DA7" s="283"/>
      <c r="DB7" s="283"/>
      <c r="DC7" s="283"/>
      <c r="DD7" s="283"/>
      <c r="DE7" s="283"/>
      <c r="DF7" s="283"/>
      <c r="DG7" s="283"/>
      <c r="DH7" s="283"/>
      <c r="DI7" s="283"/>
      <c r="DJ7" s="283"/>
      <c r="DK7" s="283" t="s">
        <v>3873</v>
      </c>
      <c r="DL7" s="283">
        <v>70</v>
      </c>
      <c r="DM7" s="283"/>
      <c r="DN7" s="283"/>
      <c r="DO7" s="283"/>
      <c r="DP7" s="283"/>
      <c r="DQ7" s="283" t="s">
        <v>3870</v>
      </c>
      <c r="DR7" s="283">
        <v>70</v>
      </c>
      <c r="DS7" s="283"/>
      <c r="DT7" s="283"/>
      <c r="DU7" s="283"/>
      <c r="DV7" s="283" t="s">
        <v>3868</v>
      </c>
      <c r="DW7" s="283">
        <v>80</v>
      </c>
      <c r="DX7" s="283" t="s">
        <v>3867</v>
      </c>
      <c r="DY7" s="283">
        <v>80</v>
      </c>
      <c r="DZ7" s="283" t="s">
        <v>3866</v>
      </c>
      <c r="EA7" s="283">
        <v>80</v>
      </c>
      <c r="EB7" s="283" t="s">
        <v>3865</v>
      </c>
      <c r="EC7" s="283">
        <v>80</v>
      </c>
      <c r="ED7" s="283"/>
      <c r="EE7" s="283"/>
      <c r="EF7" s="283"/>
      <c r="EG7" s="283"/>
      <c r="EH7" s="283"/>
      <c r="EI7" s="283"/>
      <c r="EJ7" s="283"/>
      <c r="EK7" s="283" t="s">
        <v>3861</v>
      </c>
      <c r="EL7" s="283">
        <v>90</v>
      </c>
      <c r="EN7" s="226">
        <f>VLOOKUP(EO7,id!$A:$C,3,0)</f>
        <v>128</v>
      </c>
      <c r="EO7" s="226" t="str">
        <f t="shared" si="1"/>
        <v>RychlikAnna1983</v>
      </c>
      <c r="EP7" s="226" t="str">
        <f t="shared" si="2"/>
        <v>Rychlik</v>
      </c>
      <c r="EQ7" s="226" t="str">
        <f t="shared" si="3"/>
        <v>Anna</v>
      </c>
      <c r="ER7" s="226" t="str">
        <f t="shared" si="4"/>
        <v>OrientAkcja</v>
      </c>
      <c r="ES7" s="226">
        <f t="shared" si="5"/>
        <v>1983</v>
      </c>
      <c r="ET7" s="226">
        <f t="shared" si="6"/>
        <v>41.124260355029584</v>
      </c>
      <c r="EU7" s="226"/>
      <c r="EV7" s="226">
        <f t="shared" si="7"/>
        <v>1.029010238907851</v>
      </c>
      <c r="EW7" s="226">
        <v>1</v>
      </c>
      <c r="EX7" s="226">
        <f t="shared" si="8"/>
        <v>0.97887323943661975</v>
      </c>
      <c r="EY7" s="226">
        <v>1</v>
      </c>
    </row>
    <row r="8" spans="1:155" ht="12.75" customHeight="1">
      <c r="A8" s="281">
        <v>312</v>
      </c>
      <c r="B8" s="281">
        <v>18</v>
      </c>
      <c r="C8" s="283"/>
      <c r="D8" s="283" t="s">
        <v>1659</v>
      </c>
      <c r="E8" s="283" t="s">
        <v>1627</v>
      </c>
      <c r="F8" s="283">
        <v>1983</v>
      </c>
      <c r="G8" s="283" t="s">
        <v>3932</v>
      </c>
      <c r="H8" s="283" t="s">
        <v>3921</v>
      </c>
      <c r="I8" s="283" t="s">
        <v>0</v>
      </c>
      <c r="J8" s="284">
        <v>0.73541666666666705</v>
      </c>
      <c r="K8" s="284">
        <v>0.40208333333333302</v>
      </c>
      <c r="L8" s="283">
        <v>18</v>
      </c>
      <c r="M8" s="283">
        <v>5</v>
      </c>
      <c r="N8" s="283"/>
      <c r="O8" s="283"/>
      <c r="P8" s="283"/>
      <c r="Q8" s="283">
        <f t="shared" si="0"/>
        <v>1350</v>
      </c>
      <c r="R8" s="283"/>
      <c r="S8" s="283"/>
      <c r="T8" s="283"/>
      <c r="U8" s="283" t="s">
        <v>3918</v>
      </c>
      <c r="V8" s="283">
        <v>30</v>
      </c>
      <c r="W8" s="283" t="s">
        <v>3917</v>
      </c>
      <c r="X8" s="283">
        <v>30</v>
      </c>
      <c r="Y8" s="283" t="s">
        <v>3916</v>
      </c>
      <c r="Z8" s="283">
        <v>30</v>
      </c>
      <c r="AA8" s="283" t="s">
        <v>3915</v>
      </c>
      <c r="AB8" s="283">
        <v>30</v>
      </c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 t="s">
        <v>3909</v>
      </c>
      <c r="AO8" s="283">
        <v>40</v>
      </c>
      <c r="AP8" s="283" t="s">
        <v>3908</v>
      </c>
      <c r="AQ8" s="283">
        <v>40</v>
      </c>
      <c r="AR8" s="283" t="s">
        <v>3907</v>
      </c>
      <c r="AS8" s="283">
        <v>40</v>
      </c>
      <c r="AT8" s="283" t="s">
        <v>3906</v>
      </c>
      <c r="AU8" s="283">
        <v>40</v>
      </c>
      <c r="AV8" s="283"/>
      <c r="AW8" s="283"/>
      <c r="AX8" s="283" t="s">
        <v>3904</v>
      </c>
      <c r="AY8" s="283">
        <v>40</v>
      </c>
      <c r="AZ8" s="283"/>
      <c r="BA8" s="283"/>
      <c r="BB8" s="283"/>
      <c r="BC8" s="283"/>
      <c r="BD8" s="283" t="s">
        <v>3901</v>
      </c>
      <c r="BE8" s="283">
        <v>40</v>
      </c>
      <c r="BF8" s="283" t="s">
        <v>3900</v>
      </c>
      <c r="BG8" s="283">
        <v>40</v>
      </c>
      <c r="BH8" s="283"/>
      <c r="BI8" s="283"/>
      <c r="BJ8" s="283"/>
      <c r="BK8" s="283"/>
      <c r="BL8" s="283"/>
      <c r="BM8" s="283" t="s">
        <v>3897</v>
      </c>
      <c r="BN8" s="283">
        <v>50</v>
      </c>
      <c r="BO8" s="283"/>
      <c r="BP8" s="283"/>
      <c r="BQ8" s="283"/>
      <c r="BR8" s="283"/>
      <c r="BS8" s="283"/>
      <c r="BT8" s="283"/>
      <c r="BU8" s="283" t="s">
        <v>3893</v>
      </c>
      <c r="BV8" s="283">
        <v>50</v>
      </c>
      <c r="BW8" s="283" t="s">
        <v>3892</v>
      </c>
      <c r="BX8" s="283">
        <v>50</v>
      </c>
      <c r="BY8" s="283" t="s">
        <v>3891</v>
      </c>
      <c r="BZ8" s="283">
        <v>50</v>
      </c>
      <c r="CA8" s="283" t="s">
        <v>3890</v>
      </c>
      <c r="CB8" s="283">
        <v>50</v>
      </c>
      <c r="CC8" s="283" t="s">
        <v>3889</v>
      </c>
      <c r="CD8" s="283">
        <v>50</v>
      </c>
      <c r="CE8" s="283"/>
      <c r="CF8" s="283"/>
      <c r="CG8" s="283"/>
      <c r="CH8" s="283"/>
      <c r="CI8" s="283"/>
      <c r="CJ8" s="283"/>
      <c r="CK8" s="283"/>
      <c r="CL8" s="283" t="s">
        <v>3885</v>
      </c>
      <c r="CM8" s="283">
        <v>60</v>
      </c>
      <c r="CN8" s="283" t="s">
        <v>3884</v>
      </c>
      <c r="CO8" s="283">
        <v>60</v>
      </c>
      <c r="CP8" s="283" t="s">
        <v>3883</v>
      </c>
      <c r="CQ8" s="283">
        <v>60</v>
      </c>
      <c r="CR8" s="283"/>
      <c r="CS8" s="283"/>
      <c r="CT8" s="283" t="s">
        <v>3881</v>
      </c>
      <c r="CU8" s="283">
        <v>60</v>
      </c>
      <c r="CV8" s="283"/>
      <c r="CW8" s="283"/>
      <c r="CX8" s="283" t="s">
        <v>3879</v>
      </c>
      <c r="CY8" s="283">
        <v>60</v>
      </c>
      <c r="CZ8" s="283"/>
      <c r="DA8" s="283"/>
      <c r="DB8" s="283"/>
      <c r="DC8" s="283"/>
      <c r="DD8" s="283"/>
      <c r="DE8" s="283"/>
      <c r="DF8" s="283"/>
      <c r="DG8" s="283" t="s">
        <v>3875</v>
      </c>
      <c r="DH8" s="283">
        <v>70</v>
      </c>
      <c r="DI8" s="283" t="s">
        <v>3874</v>
      </c>
      <c r="DJ8" s="283">
        <v>70</v>
      </c>
      <c r="DK8" s="283" t="s">
        <v>3873</v>
      </c>
      <c r="DL8" s="283">
        <v>70</v>
      </c>
      <c r="DM8" s="283" t="s">
        <v>3872</v>
      </c>
      <c r="DN8" s="283">
        <v>70</v>
      </c>
      <c r="DO8" s="283"/>
      <c r="DP8" s="283"/>
      <c r="DQ8" s="283" t="s">
        <v>3870</v>
      </c>
      <c r="DR8" s="283">
        <v>70</v>
      </c>
      <c r="DS8" s="283"/>
      <c r="DT8" s="283"/>
      <c r="DU8" s="283"/>
      <c r="DV8" s="283"/>
      <c r="DW8" s="283"/>
      <c r="DX8" s="283"/>
      <c r="DY8" s="283"/>
      <c r="DZ8" s="283"/>
      <c r="EA8" s="283"/>
      <c r="EB8" s="283"/>
      <c r="EC8" s="283"/>
      <c r="ED8" s="283"/>
      <c r="EE8" s="283"/>
      <c r="EF8" s="283"/>
      <c r="EG8" s="283"/>
      <c r="EH8" s="283"/>
      <c r="EI8" s="283"/>
      <c r="EJ8" s="283"/>
      <c r="EK8" s="283"/>
      <c r="EL8" s="283"/>
      <c r="EN8" s="226">
        <f>VLOOKUP(EO8,id!$A:$C,3,0)</f>
        <v>381</v>
      </c>
      <c r="EO8" s="226" t="str">
        <f t="shared" si="1"/>
        <v>NieduziakAngelika1983</v>
      </c>
      <c r="EP8" s="226" t="str">
        <f t="shared" si="2"/>
        <v>Nieduziak</v>
      </c>
      <c r="EQ8" s="226" t="str">
        <f t="shared" si="3"/>
        <v>Angelika</v>
      </c>
      <c r="ER8" s="226">
        <f t="shared" si="4"/>
        <v>0</v>
      </c>
      <c r="ES8" s="226">
        <f t="shared" si="5"/>
        <v>1983</v>
      </c>
      <c r="ET8" s="226">
        <f t="shared" si="6"/>
        <v>39.940828402366861</v>
      </c>
      <c r="EU8" s="226"/>
      <c r="EV8" s="226">
        <f t="shared" si="7"/>
        <v>1.0120898100172708</v>
      </c>
      <c r="EW8" s="226">
        <v>1</v>
      </c>
      <c r="EX8" s="226">
        <f t="shared" si="8"/>
        <v>0.97122302158273377</v>
      </c>
      <c r="EY8" s="226">
        <v>1</v>
      </c>
    </row>
    <row r="9" spans="1:155" ht="12.75" customHeight="1">
      <c r="A9" s="281">
        <v>318</v>
      </c>
      <c r="B9" s="281">
        <v>20</v>
      </c>
      <c r="C9" s="283" t="s">
        <v>3</v>
      </c>
      <c r="D9" s="283" t="s">
        <v>276</v>
      </c>
      <c r="E9" s="283" t="s">
        <v>3636</v>
      </c>
      <c r="F9" s="283">
        <v>1982</v>
      </c>
      <c r="G9" s="283" t="s">
        <v>3922</v>
      </c>
      <c r="H9" s="283" t="s">
        <v>3921</v>
      </c>
      <c r="I9" s="283" t="s">
        <v>0</v>
      </c>
      <c r="J9" s="284">
        <v>0.72222222222222199</v>
      </c>
      <c r="K9" s="284">
        <v>0.38888888888888901</v>
      </c>
      <c r="L9" s="283">
        <v>20</v>
      </c>
      <c r="M9" s="283">
        <v>6</v>
      </c>
      <c r="N9" s="283"/>
      <c r="O9" s="283"/>
      <c r="P9" s="283"/>
      <c r="Q9" s="283">
        <f t="shared" si="0"/>
        <v>1300</v>
      </c>
      <c r="R9" s="283"/>
      <c r="S9" s="283"/>
      <c r="T9" s="283"/>
      <c r="U9" s="283"/>
      <c r="V9" s="283"/>
      <c r="W9" s="283" t="s">
        <v>3917</v>
      </c>
      <c r="X9" s="283">
        <v>30</v>
      </c>
      <c r="Y9" s="283" t="s">
        <v>3916</v>
      </c>
      <c r="Z9" s="283">
        <v>30</v>
      </c>
      <c r="AA9" s="283" t="s">
        <v>3915</v>
      </c>
      <c r="AB9" s="283">
        <v>30</v>
      </c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 t="s">
        <v>3909</v>
      </c>
      <c r="AO9" s="283">
        <v>40</v>
      </c>
      <c r="AP9" s="283" t="s">
        <v>3908</v>
      </c>
      <c r="AQ9" s="283">
        <v>40</v>
      </c>
      <c r="AR9" s="283" t="s">
        <v>3907</v>
      </c>
      <c r="AS9" s="283">
        <v>40</v>
      </c>
      <c r="AT9" s="283" t="s">
        <v>3906</v>
      </c>
      <c r="AU9" s="283">
        <v>40</v>
      </c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 t="s">
        <v>3899</v>
      </c>
      <c r="BJ9" s="283">
        <v>50</v>
      </c>
      <c r="BK9" s="283"/>
      <c r="BL9" s="283"/>
      <c r="BM9" s="283"/>
      <c r="BN9" s="283"/>
      <c r="BO9" s="283"/>
      <c r="BP9" s="283"/>
      <c r="BQ9" s="283" t="s">
        <v>3895</v>
      </c>
      <c r="BR9" s="283">
        <v>50</v>
      </c>
      <c r="BS9" s="283"/>
      <c r="BT9" s="283"/>
      <c r="BU9" s="283"/>
      <c r="BV9" s="283"/>
      <c r="BW9" s="283" t="s">
        <v>3892</v>
      </c>
      <c r="BX9" s="283">
        <v>50</v>
      </c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 t="s">
        <v>3886</v>
      </c>
      <c r="CK9" s="283">
        <v>60</v>
      </c>
      <c r="CL9" s="283"/>
      <c r="CM9" s="283"/>
      <c r="CN9" s="283" t="s">
        <v>3884</v>
      </c>
      <c r="CO9" s="283">
        <v>60</v>
      </c>
      <c r="CP9" s="283" t="s">
        <v>3883</v>
      </c>
      <c r="CQ9" s="283">
        <v>60</v>
      </c>
      <c r="CR9" s="283"/>
      <c r="CS9" s="283"/>
      <c r="CT9" s="283"/>
      <c r="CU9" s="283"/>
      <c r="CV9" s="283" t="s">
        <v>3880</v>
      </c>
      <c r="CW9" s="283">
        <v>60</v>
      </c>
      <c r="CX9" s="283" t="s">
        <v>3879</v>
      </c>
      <c r="CY9" s="283">
        <v>60</v>
      </c>
      <c r="CZ9" s="283"/>
      <c r="DA9" s="283" t="s">
        <v>3878</v>
      </c>
      <c r="DB9" s="283">
        <v>70</v>
      </c>
      <c r="DC9" s="283" t="s">
        <v>3877</v>
      </c>
      <c r="DD9" s="283">
        <v>70</v>
      </c>
      <c r="DE9" s="283"/>
      <c r="DF9" s="283"/>
      <c r="DG9" s="283" t="s">
        <v>3875</v>
      </c>
      <c r="DH9" s="283">
        <v>70</v>
      </c>
      <c r="DI9" s="283" t="s">
        <v>3874</v>
      </c>
      <c r="DJ9" s="283">
        <v>70</v>
      </c>
      <c r="DK9" s="283"/>
      <c r="DL9" s="283"/>
      <c r="DM9" s="283" t="s">
        <v>3872</v>
      </c>
      <c r="DN9" s="283">
        <v>70</v>
      </c>
      <c r="DO9" s="283"/>
      <c r="DP9" s="283"/>
      <c r="DQ9" s="283"/>
      <c r="DR9" s="283"/>
      <c r="DS9" s="283"/>
      <c r="DT9" s="283" t="s">
        <v>3869</v>
      </c>
      <c r="DU9" s="283">
        <v>80</v>
      </c>
      <c r="DV9" s="283"/>
      <c r="DW9" s="283"/>
      <c r="DX9" s="283"/>
      <c r="DY9" s="283"/>
      <c r="DZ9" s="283"/>
      <c r="EA9" s="283"/>
      <c r="EB9" s="283"/>
      <c r="EC9" s="283"/>
      <c r="ED9" s="283" t="s">
        <v>3864</v>
      </c>
      <c r="EE9" s="283">
        <v>80</v>
      </c>
      <c r="EF9" s="283"/>
      <c r="EG9" s="283"/>
      <c r="EH9" s="283"/>
      <c r="EI9" s="283" t="s">
        <v>3862</v>
      </c>
      <c r="EJ9" s="283">
        <v>90</v>
      </c>
      <c r="EK9" s="283"/>
      <c r="EL9" s="283"/>
      <c r="EN9" s="226">
        <f>VLOOKUP(EO9,id!$A:$C,3,0)</f>
        <v>131</v>
      </c>
      <c r="EO9" s="226" t="str">
        <f t="shared" si="1"/>
        <v>KwitowskaAnna1982</v>
      </c>
      <c r="EP9" s="226" t="str">
        <f t="shared" si="2"/>
        <v>Kwitowska</v>
      </c>
      <c r="EQ9" s="226" t="str">
        <f t="shared" si="3"/>
        <v>Anna</v>
      </c>
      <c r="ER9" s="226" t="str">
        <f t="shared" si="4"/>
        <v>Mazurskie Tropy</v>
      </c>
      <c r="ES9" s="226">
        <f t="shared" si="5"/>
        <v>1982</v>
      </c>
      <c r="ET9" s="226">
        <f t="shared" si="6"/>
        <v>38.46153846153846</v>
      </c>
      <c r="EU9" s="226"/>
      <c r="EV9" s="226">
        <f t="shared" si="7"/>
        <v>1.0339285714285702</v>
      </c>
      <c r="EW9" s="226">
        <v>1</v>
      </c>
      <c r="EX9" s="226">
        <f t="shared" si="8"/>
        <v>0.96296296296296291</v>
      </c>
      <c r="EY9" s="226">
        <v>1</v>
      </c>
    </row>
    <row r="10" spans="1:155" ht="12.75" customHeight="1">
      <c r="A10" s="281">
        <v>307</v>
      </c>
      <c r="B10" s="281">
        <v>26</v>
      </c>
      <c r="C10" s="283" t="s">
        <v>3923</v>
      </c>
      <c r="D10" s="283" t="s">
        <v>768</v>
      </c>
      <c r="E10" s="283" t="s">
        <v>1307</v>
      </c>
      <c r="F10" s="283">
        <v>1988</v>
      </c>
      <c r="G10" s="283" t="s">
        <v>3922</v>
      </c>
      <c r="H10" s="283" t="s">
        <v>3921</v>
      </c>
      <c r="I10" s="283" t="s">
        <v>0</v>
      </c>
      <c r="J10" s="284">
        <v>0.70833333333333304</v>
      </c>
      <c r="K10" s="284">
        <v>0.375</v>
      </c>
      <c r="L10" s="283">
        <v>26</v>
      </c>
      <c r="M10" s="283">
        <v>7</v>
      </c>
      <c r="N10" s="283">
        <v>20</v>
      </c>
      <c r="O10" s="283" t="s">
        <v>3920</v>
      </c>
      <c r="P10" s="283"/>
      <c r="Q10" s="283">
        <v>0</v>
      </c>
      <c r="R10" s="283"/>
      <c r="S10" s="283" t="s">
        <v>3919</v>
      </c>
      <c r="T10" s="283">
        <v>30</v>
      </c>
      <c r="U10" s="283" t="s">
        <v>3918</v>
      </c>
      <c r="V10" s="283">
        <v>30</v>
      </c>
      <c r="W10" s="283" t="s">
        <v>3917</v>
      </c>
      <c r="X10" s="283">
        <v>30</v>
      </c>
      <c r="Y10" s="283" t="s">
        <v>3916</v>
      </c>
      <c r="Z10" s="283">
        <v>30</v>
      </c>
      <c r="AA10" s="283" t="s">
        <v>3915</v>
      </c>
      <c r="AB10" s="283">
        <v>30</v>
      </c>
      <c r="AC10" s="283" t="s">
        <v>3914</v>
      </c>
      <c r="AD10" s="283">
        <v>30</v>
      </c>
      <c r="AE10" s="283" t="s">
        <v>3913</v>
      </c>
      <c r="AF10" s="283">
        <v>30</v>
      </c>
      <c r="AG10" s="283" t="s">
        <v>3912</v>
      </c>
      <c r="AH10" s="283">
        <v>30</v>
      </c>
      <c r="AI10" s="283"/>
      <c r="AJ10" s="283" t="s">
        <v>3911</v>
      </c>
      <c r="AK10" s="283">
        <v>40</v>
      </c>
      <c r="AL10" s="283" t="s">
        <v>3910</v>
      </c>
      <c r="AM10" s="283">
        <v>40</v>
      </c>
      <c r="AN10" s="283" t="s">
        <v>3909</v>
      </c>
      <c r="AO10" s="283">
        <v>40</v>
      </c>
      <c r="AP10" s="283" t="s">
        <v>3908</v>
      </c>
      <c r="AQ10" s="283">
        <v>40</v>
      </c>
      <c r="AR10" s="283" t="s">
        <v>3907</v>
      </c>
      <c r="AS10" s="283">
        <v>40</v>
      </c>
      <c r="AT10" s="283" t="s">
        <v>3906</v>
      </c>
      <c r="AU10" s="283">
        <v>40</v>
      </c>
      <c r="AV10" s="283" t="s">
        <v>3905</v>
      </c>
      <c r="AW10" s="283">
        <v>40</v>
      </c>
      <c r="AX10" s="283" t="s">
        <v>3904</v>
      </c>
      <c r="AY10" s="283">
        <v>40</v>
      </c>
      <c r="AZ10" s="283" t="s">
        <v>3903</v>
      </c>
      <c r="BA10" s="283">
        <v>40</v>
      </c>
      <c r="BB10" s="283" t="s">
        <v>3902</v>
      </c>
      <c r="BC10" s="283">
        <v>40</v>
      </c>
      <c r="BD10" s="283" t="s">
        <v>3901</v>
      </c>
      <c r="BE10" s="283">
        <v>40</v>
      </c>
      <c r="BF10" s="283" t="s">
        <v>3900</v>
      </c>
      <c r="BG10" s="283">
        <v>40</v>
      </c>
      <c r="BH10" s="283"/>
      <c r="BI10" s="283" t="s">
        <v>3899</v>
      </c>
      <c r="BJ10" s="283">
        <v>50</v>
      </c>
      <c r="BK10" s="283" t="s">
        <v>3898</v>
      </c>
      <c r="BL10" s="283">
        <v>50</v>
      </c>
      <c r="BM10" s="283" t="s">
        <v>3897</v>
      </c>
      <c r="BN10" s="283">
        <v>50</v>
      </c>
      <c r="BO10" s="283" t="s">
        <v>3896</v>
      </c>
      <c r="BP10" s="283">
        <v>50</v>
      </c>
      <c r="BQ10" s="283" t="s">
        <v>3895</v>
      </c>
      <c r="BR10" s="283">
        <v>50</v>
      </c>
      <c r="BS10" s="283" t="s">
        <v>3894</v>
      </c>
      <c r="BT10" s="283">
        <v>50</v>
      </c>
      <c r="BU10" s="283" t="s">
        <v>3893</v>
      </c>
      <c r="BV10" s="283">
        <v>50</v>
      </c>
      <c r="BW10" s="283" t="s">
        <v>3892</v>
      </c>
      <c r="BX10" s="283">
        <v>50</v>
      </c>
      <c r="BY10" s="283" t="s">
        <v>3891</v>
      </c>
      <c r="BZ10" s="283">
        <v>50</v>
      </c>
      <c r="CA10" s="283" t="s">
        <v>3890</v>
      </c>
      <c r="CB10" s="283">
        <v>50</v>
      </c>
      <c r="CC10" s="283" t="s">
        <v>3889</v>
      </c>
      <c r="CD10" s="283">
        <v>50</v>
      </c>
      <c r="CE10" s="283" t="s">
        <v>3888</v>
      </c>
      <c r="CF10" s="283">
        <v>50</v>
      </c>
      <c r="CG10" s="283"/>
      <c r="CH10" s="283" t="s">
        <v>3887</v>
      </c>
      <c r="CI10" s="283">
        <v>60</v>
      </c>
      <c r="CJ10" s="283" t="s">
        <v>3886</v>
      </c>
      <c r="CK10" s="283">
        <v>60</v>
      </c>
      <c r="CL10" s="283" t="s">
        <v>3885</v>
      </c>
      <c r="CM10" s="283">
        <v>60</v>
      </c>
      <c r="CN10" s="283" t="s">
        <v>3884</v>
      </c>
      <c r="CO10" s="283">
        <v>60</v>
      </c>
      <c r="CP10" s="283" t="s">
        <v>3883</v>
      </c>
      <c r="CQ10" s="283">
        <v>60</v>
      </c>
      <c r="CR10" s="283" t="s">
        <v>3882</v>
      </c>
      <c r="CS10" s="283">
        <v>60</v>
      </c>
      <c r="CT10" s="283" t="s">
        <v>3881</v>
      </c>
      <c r="CU10" s="283">
        <v>60</v>
      </c>
      <c r="CV10" s="283" t="s">
        <v>3880</v>
      </c>
      <c r="CW10" s="283">
        <v>60</v>
      </c>
      <c r="CX10" s="283" t="s">
        <v>3879</v>
      </c>
      <c r="CY10" s="283">
        <v>60</v>
      </c>
      <c r="CZ10" s="283"/>
      <c r="DA10" s="283" t="s">
        <v>3878</v>
      </c>
      <c r="DB10" s="283">
        <v>70</v>
      </c>
      <c r="DC10" s="283" t="s">
        <v>3877</v>
      </c>
      <c r="DD10" s="283">
        <v>70</v>
      </c>
      <c r="DE10" s="283" t="s">
        <v>3876</v>
      </c>
      <c r="DF10" s="283">
        <v>70</v>
      </c>
      <c r="DG10" s="283" t="s">
        <v>3875</v>
      </c>
      <c r="DH10" s="283">
        <v>70</v>
      </c>
      <c r="DI10" s="283" t="s">
        <v>3874</v>
      </c>
      <c r="DJ10" s="283">
        <v>70</v>
      </c>
      <c r="DK10" s="283" t="s">
        <v>3873</v>
      </c>
      <c r="DL10" s="283">
        <v>70</v>
      </c>
      <c r="DM10" s="283" t="s">
        <v>3872</v>
      </c>
      <c r="DN10" s="283">
        <v>70</v>
      </c>
      <c r="DO10" s="283" t="s">
        <v>3871</v>
      </c>
      <c r="DP10" s="283">
        <v>70</v>
      </c>
      <c r="DQ10" s="283" t="s">
        <v>3870</v>
      </c>
      <c r="DR10" s="283">
        <v>70</v>
      </c>
      <c r="DS10" s="283"/>
      <c r="DT10" s="283" t="s">
        <v>3869</v>
      </c>
      <c r="DU10" s="283">
        <v>80</v>
      </c>
      <c r="DV10" s="283" t="s">
        <v>3868</v>
      </c>
      <c r="DW10" s="283">
        <v>80</v>
      </c>
      <c r="DX10" s="283" t="s">
        <v>3867</v>
      </c>
      <c r="DY10" s="283">
        <v>80</v>
      </c>
      <c r="DZ10" s="283" t="s">
        <v>3866</v>
      </c>
      <c r="EA10" s="283">
        <v>80</v>
      </c>
      <c r="EB10" s="283" t="s">
        <v>3865</v>
      </c>
      <c r="EC10" s="283">
        <v>80</v>
      </c>
      <c r="ED10" s="283" t="s">
        <v>3864</v>
      </c>
      <c r="EE10" s="283">
        <v>80</v>
      </c>
      <c r="EF10" s="283" t="s">
        <v>3863</v>
      </c>
      <c r="EG10" s="283">
        <v>80</v>
      </c>
      <c r="EH10" s="283"/>
      <c r="EI10" s="283" t="s">
        <v>3862</v>
      </c>
      <c r="EJ10" s="283">
        <v>90</v>
      </c>
      <c r="EK10" s="283" t="s">
        <v>3861</v>
      </c>
      <c r="EL10" s="283">
        <v>90</v>
      </c>
      <c r="EN10" s="226">
        <f>VLOOKUP(EO10,id!$A:$C,3,0)</f>
        <v>382</v>
      </c>
      <c r="EO10" s="226" t="str">
        <f t="shared" si="1"/>
        <v>LipińskaKatarzyna1988</v>
      </c>
      <c r="EP10" s="226" t="str">
        <f t="shared" si="2"/>
        <v>Lipińska</v>
      </c>
      <c r="EQ10" s="226" t="str">
        <f t="shared" si="3"/>
        <v>Katarzyna</v>
      </c>
      <c r="ER10" s="226" t="str">
        <f t="shared" si="4"/>
        <v>x</v>
      </c>
      <c r="ES10" s="226">
        <f t="shared" si="5"/>
        <v>1988</v>
      </c>
      <c r="ET10" s="226">
        <f t="shared" si="6"/>
        <v>0</v>
      </c>
      <c r="EU10" s="226"/>
      <c r="EV10" s="226">
        <f t="shared" si="7"/>
        <v>1.0370370370370374</v>
      </c>
      <c r="EW10" s="226">
        <v>1</v>
      </c>
      <c r="EX10" s="226">
        <f t="shared" si="8"/>
        <v>0</v>
      </c>
      <c r="EY10" s="226">
        <v>1</v>
      </c>
    </row>
  </sheetData>
  <pageMargins left="0" right="0" top="0.13888888888888901" bottom="0.13888888888888901" header="0" footer="0"/>
  <pageSetup paperSize="9" firstPageNumber="0" orientation="portrait" horizontalDpi="300" verticalDpi="300"/>
  <headerFooter>
    <oddHeader>&amp;C&amp;A</oddHeader>
    <oddFooter>&amp;CStrona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00"/>
  <sheetViews>
    <sheetView tabSelected="1" workbookViewId="0"/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4" bestFit="1" customWidth="1"/>
    <col min="5" max="5" width="6.5546875" style="8" bestFit="1" customWidth="1"/>
    <col min="6" max="21" width="6.5546875" bestFit="1" customWidth="1"/>
    <col min="22" max="37" width="5.5546875" bestFit="1" customWidth="1"/>
    <col min="38" max="38" width="6.5546875" bestFit="1" customWidth="1"/>
    <col min="39" max="48" width="5.5546875" bestFit="1" customWidth="1"/>
    <col min="49" max="49" width="3.33203125" bestFit="1" customWidth="1"/>
    <col min="50" max="50" width="5.77734375" style="24" bestFit="1" customWidth="1"/>
  </cols>
  <sheetData>
    <row r="1" spans="1:50" s="1" customFormat="1" ht="132.6" customHeight="1">
      <c r="A1" s="1" t="s">
        <v>71</v>
      </c>
      <c r="B1" s="3" t="s">
        <v>14</v>
      </c>
      <c r="C1" s="3" t="s">
        <v>11</v>
      </c>
      <c r="D1" s="4" t="s">
        <v>13</v>
      </c>
      <c r="E1" s="7" t="s">
        <v>12</v>
      </c>
      <c r="F1" s="19" t="s">
        <v>4</v>
      </c>
      <c r="G1" s="20" t="s">
        <v>3345</v>
      </c>
      <c r="H1" s="20" t="s">
        <v>3347</v>
      </c>
      <c r="I1" s="20" t="s">
        <v>56</v>
      </c>
      <c r="J1" s="19" t="s">
        <v>3351</v>
      </c>
      <c r="K1" s="20" t="s">
        <v>3</v>
      </c>
      <c r="L1" s="20" t="s">
        <v>3353</v>
      </c>
      <c r="M1" s="20" t="s">
        <v>1</v>
      </c>
      <c r="N1" s="20" t="s">
        <v>37</v>
      </c>
      <c r="O1" s="20" t="s">
        <v>109</v>
      </c>
      <c r="P1" s="20" t="s">
        <v>3358</v>
      </c>
      <c r="Q1" s="20" t="s">
        <v>3363</v>
      </c>
      <c r="R1" s="51" t="s">
        <v>3364</v>
      </c>
      <c r="S1" s="20" t="s">
        <v>6</v>
      </c>
      <c r="T1" s="20" t="s">
        <v>43</v>
      </c>
      <c r="U1" s="20" t="s">
        <v>44</v>
      </c>
      <c r="V1" s="19" t="s">
        <v>1223</v>
      </c>
      <c r="W1" s="51" t="s">
        <v>33</v>
      </c>
      <c r="X1" s="20" t="s">
        <v>3344</v>
      </c>
      <c r="Y1" s="20" t="s">
        <v>128</v>
      </c>
      <c r="Z1" s="19" t="s">
        <v>3348</v>
      </c>
      <c r="AA1" s="20" t="s">
        <v>3346</v>
      </c>
      <c r="AB1" s="20" t="s">
        <v>3349</v>
      </c>
      <c r="AC1" s="51" t="s">
        <v>3350</v>
      </c>
      <c r="AD1" s="19" t="s">
        <v>1226</v>
      </c>
      <c r="AE1" s="20" t="s">
        <v>3352</v>
      </c>
      <c r="AF1" s="19" t="s">
        <v>3354</v>
      </c>
      <c r="AG1" s="20" t="s">
        <v>3355</v>
      </c>
      <c r="AH1" s="19" t="s">
        <v>3356</v>
      </c>
      <c r="AI1" s="51" t="s">
        <v>1323</v>
      </c>
      <c r="AJ1" s="51" t="s">
        <v>3357</v>
      </c>
      <c r="AK1" s="19" t="s">
        <v>1237</v>
      </c>
      <c r="AL1" s="20" t="s">
        <v>57</v>
      </c>
      <c r="AM1" s="51" t="s">
        <v>5</v>
      </c>
      <c r="AN1" s="51" t="s">
        <v>3359</v>
      </c>
      <c r="AO1" s="19" t="s">
        <v>3360</v>
      </c>
      <c r="AP1" s="19" t="s">
        <v>1224</v>
      </c>
      <c r="AQ1" s="19" t="s">
        <v>1225</v>
      </c>
      <c r="AR1" s="51" t="s">
        <v>3361</v>
      </c>
      <c r="AS1" s="20" t="s">
        <v>3362</v>
      </c>
      <c r="AT1" s="51" t="s">
        <v>3365</v>
      </c>
      <c r="AU1" s="51" t="s">
        <v>115</v>
      </c>
      <c r="AV1" s="20" t="s">
        <v>3366</v>
      </c>
      <c r="AW1" s="20" t="s">
        <v>7</v>
      </c>
      <c r="AX1" s="27" t="s">
        <v>974</v>
      </c>
    </row>
    <row r="2" spans="1:50" s="1" customFormat="1">
      <c r="B2" s="3"/>
      <c r="C2" s="5" t="s">
        <v>30</v>
      </c>
      <c r="D2" s="4"/>
      <c r="E2" s="30" t="s">
        <v>1184</v>
      </c>
      <c r="F2" s="6">
        <v>100</v>
      </c>
      <c r="G2" s="16">
        <v>100</v>
      </c>
      <c r="H2" s="6">
        <v>100</v>
      </c>
      <c r="I2" s="6">
        <v>100</v>
      </c>
      <c r="J2" s="52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22">
        <v>100</v>
      </c>
      <c r="U2" s="22">
        <v>100</v>
      </c>
      <c r="V2" s="6">
        <v>50</v>
      </c>
      <c r="W2" s="52">
        <v>50</v>
      </c>
      <c r="X2" s="16">
        <v>50</v>
      </c>
      <c r="Y2" s="16">
        <v>50</v>
      </c>
      <c r="Z2" s="6">
        <v>50</v>
      </c>
      <c r="AA2" s="6">
        <v>50</v>
      </c>
      <c r="AB2" s="6">
        <v>50</v>
      </c>
      <c r="AC2" s="6">
        <v>50</v>
      </c>
      <c r="AD2" s="16">
        <v>50</v>
      </c>
      <c r="AE2" s="6">
        <v>50</v>
      </c>
      <c r="AF2" s="6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52">
        <v>50</v>
      </c>
      <c r="AN2" s="52">
        <v>50</v>
      </c>
      <c r="AO2" s="6">
        <v>50</v>
      </c>
      <c r="AP2" s="6">
        <v>50</v>
      </c>
      <c r="AQ2" s="6">
        <v>50</v>
      </c>
      <c r="AR2" s="52">
        <v>50</v>
      </c>
      <c r="AS2" s="6">
        <v>50</v>
      </c>
      <c r="AT2" s="6">
        <v>50</v>
      </c>
      <c r="AU2" s="6">
        <v>50</v>
      </c>
      <c r="AV2" s="6">
        <v>50</v>
      </c>
      <c r="AW2" s="6">
        <v>50</v>
      </c>
      <c r="AX2" s="26"/>
    </row>
    <row r="3" spans="1:50" s="13" customFormat="1">
      <c r="A3" s="13">
        <v>1</v>
      </c>
      <c r="B3" s="21" t="str">
        <f>VLOOKUP($A3,id!$C:$H,6,0)</f>
        <v>Brudło Paweł</v>
      </c>
      <c r="C3" s="21" t="str">
        <f>VLOOKUP($A3,id!$C:$H,4,0)</f>
        <v>KTE Tramp</v>
      </c>
      <c r="D3" s="2">
        <f>IF(E2=E3,D2,ROW(B1))</f>
        <v>1</v>
      </c>
      <c r="E3" s="11">
        <f>LARGE(F3:U3,1)+LARGE(F3:U3,2)+IFERROR(LARGE(F3:U3,3),0)+IFERROR(LARGE(F3:U3,4),0)+IFERROR(LARGE(F3:U3,5),0)+IFERROR(LARGE(F3:U3,6),0)</f>
        <v>600</v>
      </c>
      <c r="F3" s="12">
        <f>IFERROR(VLOOKUP($A3,'ZdZ M'!$AN$5:$AT$47,7,0),"")</f>
        <v>100</v>
      </c>
      <c r="G3" s="12">
        <f>IFERROR(VLOOKUP($A3,'Liszkor M'!$BA$2:$BG$44,7,0),"")</f>
        <v>100</v>
      </c>
      <c r="H3" s="12">
        <f>IFERROR(VLOOKUP($A3,'H55 TR200 M'!$AT$3:$AZ$84,7,0),"")</f>
        <v>100</v>
      </c>
      <c r="I3" s="12">
        <f>IFERROR(VLOOKUP($A3,'Dymno M'!$U$2:$AA$35,7,0),"")</f>
        <v>100</v>
      </c>
      <c r="J3" s="12" t="str">
        <f>IFERROR(VLOOKUP($A3,'XIV RzK M'!$K$3:$Q$39,7,0),"")</f>
        <v/>
      </c>
      <c r="K3" s="12">
        <f>IFERROR(VLOOKUP($A3,'Tropy M'!$Q$4:$W$66,7,0),"")</f>
        <v>100</v>
      </c>
      <c r="L3" s="12" t="str">
        <f>IFERROR(VLOOKUP($A3,'Grassor 300 M'!$CA$6:$CG$39,7,0),"")</f>
        <v/>
      </c>
      <c r="M3" s="12" t="str">
        <f>IFERROR(VLOOKUP($A3,'BO M'!$Q$2:$W$37,7,0),"")</f>
        <v/>
      </c>
      <c r="N3" s="12" t="str">
        <f>IFERROR(VLOOKUP($A3,'Konwalie M'!$M$2:$S$32,7,0),"")</f>
        <v/>
      </c>
      <c r="O3" s="12" t="str">
        <f>IFERROR(VLOOKUP($A3,'KoRnO M'!$AD$2:$AJ$42,7,0),"")</f>
        <v/>
      </c>
      <c r="P3" s="12">
        <f>IFERROR(VLOOKUP($A3,'XVI Szago M'!$K$2:$Q$48,7,0),"")</f>
        <v>97.73782643888724</v>
      </c>
      <c r="Q3" s="12">
        <f>IFERROR(VLOOKUP($A3,'H56 TR200 M'!$AT$3:$AZ$106,7,0),"")</f>
        <v>100</v>
      </c>
      <c r="R3" s="12">
        <f>IFERROR(VLOOKUP($A3,'Azymut M'!$AO$6:$AU$38,7,0),"")</f>
        <v>44.652307359169264</v>
      </c>
      <c r="S3" s="12">
        <f>IFERROR(VLOOKUP($A3,'NM 200 M'!$AI$5:$AO$38,7,0),"")</f>
        <v>100</v>
      </c>
      <c r="T3" s="10">
        <f>IFERROR(LARGE(V3:AW3,1),0)+IFERROR(LARGE(V3:AW3,2),0)</f>
        <v>100</v>
      </c>
      <c r="U3" s="10">
        <f>IFERROR(LARGE(V3:AW3,3),0)+IFERROR(LARGE(V3:AW3,4),0)</f>
        <v>100</v>
      </c>
      <c r="V3" s="12">
        <f>IFERROR(VLOOKUP($A3,'Liczyrzepa - zima M'!$M$1:$S$35,7,0),"")</f>
        <v>50</v>
      </c>
      <c r="W3" s="12" t="str">
        <f>IFERROR(VLOOKUP($A3,'Róża M'!$L$2:$R$34,7,0),"")</f>
        <v/>
      </c>
      <c r="X3" s="12">
        <f>IFERROR(VLOOKUP($A3,'XV Szago M'!$DK$4:$DQ$28,7,0),"")</f>
        <v>50</v>
      </c>
      <c r="Y3" s="12">
        <f>IFERROR(VLOOKUP($A3,'Wiosenne 360 M'!$J$3:$P$22,7,0),"")</f>
        <v>50</v>
      </c>
      <c r="Z3" s="12" t="str">
        <f>IFERROR(VLOOKUP($A3,'H55 TR100 M'!$AG$3:$AM$165,7,0),"")</f>
        <v/>
      </c>
      <c r="AA3" s="12" t="str">
        <f>IFERROR(VLOOKUP($A3,'Irokez M'!$EN$4:$ET$22,7,0),"")</f>
        <v/>
      </c>
      <c r="AB3" s="12" t="str">
        <f>IFERROR(VLOOKUP($A3,'BO Wielkopolska M'!$Q$2:$W$38,7,0),"")</f>
        <v/>
      </c>
      <c r="AC3" s="12" t="str">
        <f>IFERROR(VLOOKUP($A3,'RW TR200 M'!$K$2:$Q$10,7,0),"")</f>
        <v/>
      </c>
      <c r="AD3" s="12">
        <f>IFERROR(VLOOKUP($A3,'Liczyrzepa wiosna M'!$M$2:$S$26,7,0),"")</f>
        <v>44.324512534818936</v>
      </c>
      <c r="AE3" s="12" t="str">
        <f>IFERROR(VLOOKUP($A3,'13 M'!$J$6:$P$27,7,0),"")</f>
        <v/>
      </c>
      <c r="AF3" s="12" t="str">
        <f>IFERROR(VLOOKUP($A3,'ZnO Grassor M'!$J$2:$P$9,7,0),"")</f>
        <v/>
      </c>
      <c r="AG3" s="12" t="str">
        <f>IFERROR(VLOOKUP($A3,'Celestynów M'!$H$2:$N$7,7,0),"")</f>
        <v/>
      </c>
      <c r="AH3" s="12" t="str">
        <f>IFERROR(VLOOKUP($A3,'Komorów M'!$H$2:$N$15,7,0),"")</f>
        <v/>
      </c>
      <c r="AI3" s="12" t="str">
        <f>IFERROR(VLOOKUP($A3,'ITOrient M'!$P$3:$V$16,7,0),"")</f>
        <v/>
      </c>
      <c r="AJ3" s="12" t="str">
        <f>IFERROR(VLOOKUP($A3,'ŚJatka M'!$P$3:$V$25,7,0),"")</f>
        <v/>
      </c>
      <c r="AK3" s="12" t="str">
        <f>IFERROR(VLOOKUP($A3,'Sudecka Wyrypa M'!$N$4:$T$18,7,0),"")</f>
        <v/>
      </c>
      <c r="AL3" s="12" t="str">
        <f>IFERROR(VLOOKUP($A3,'Abentojra M'!$I$3:$O$39,7,0),"")</f>
        <v/>
      </c>
      <c r="AM3" s="12">
        <f>IFERROR(VLOOKUP($A3,'Mordownik M'!$M$3:$S$29,7,0),"")</f>
        <v>34.573643410852767</v>
      </c>
      <c r="AN3" s="12" t="str">
        <f>IFERROR(VLOOKUP($A3,'Kaczawska M'!$L$3:$R$9,7,0),"")</f>
        <v/>
      </c>
      <c r="AO3" s="12" t="str">
        <f>IFERROR(VLOOKUP($A3,'XV RzK M'!$K$2:$Q$13,7,0),"")</f>
        <v/>
      </c>
      <c r="AP3" s="12">
        <f>IFERROR(VLOOKUP($A3,'Jesienne 360 M'!$J$2:$P$20,7,0),"")</f>
        <v>50</v>
      </c>
      <c r="AQ3" s="12" t="str">
        <f>IFERROR(VLOOKUP($A3,'Waligóra M'!$P$2:$V$25,7,0),"")</f>
        <v/>
      </c>
      <c r="AR3" s="12">
        <f>IFERROR(VLOOKUP($A3,'Jurajska Jatka M'!$L$3:$R$42,7,0),"")</f>
        <v>50</v>
      </c>
      <c r="AS3" s="12" t="str">
        <f>IFERROR(VLOOKUP($A3,'H56 TR100 M'!$AI$3:$AO$224,7,0),"")</f>
        <v/>
      </c>
      <c r="AT3" s="12">
        <f>IFERROR(VLOOKUP($A3,'Wawer M'!$H$2:$N$15,7,0),"")</f>
        <v>47.957595276435853</v>
      </c>
      <c r="AU3" s="12" t="str">
        <f>IFERROR(VLOOKUP($A3,'Pazur M'!$AU$2:$BA$36,7,0),"")</f>
        <v/>
      </c>
      <c r="AV3" s="12" t="str">
        <f>IFERROR(VLOOKUP($A3,'Wilga M'!$L$3:$R$29,7,0),"")</f>
        <v/>
      </c>
      <c r="AW3" s="12" t="str">
        <f>IFERROR(VLOOKUP($A3,'NM 100 M'!$Y$5:$AE$7,7,0),"")</f>
        <v/>
      </c>
      <c r="AX3" s="25">
        <f>MIN(COUNT(F3:S3)+MIN(COUNT(V3:AW3)/2,2),6)</f>
        <v>6</v>
      </c>
    </row>
    <row r="4" spans="1:50" s="13" customFormat="1">
      <c r="A4">
        <v>132</v>
      </c>
      <c r="B4" s="21" t="str">
        <f>VLOOKUP($A4,id!$C:$H,6,0)</f>
        <v>Buciak Piotr</v>
      </c>
      <c r="C4" s="21" t="str">
        <f>VLOOKUP($A4,id!$C:$H,4,0)</f>
        <v>Stowarzyszenie Team 360 stopni</v>
      </c>
      <c r="D4" s="2">
        <f>IF(E3=E4,D3,ROW(B2))</f>
        <v>2</v>
      </c>
      <c r="E4" s="11">
        <f>LARGE(F4:U4,1)+LARGE(F4:U4,2)+IFERROR(LARGE(F4:U4,3),0)+IFERROR(LARGE(F4:U4,4),0)+IFERROR(LARGE(F4:U4,5),0)+IFERROR(LARGE(F4:U4,6),0)</f>
        <v>598.4509468583301</v>
      </c>
      <c r="F4" s="12"/>
      <c r="G4" s="12" t="str">
        <f>IFERROR(VLOOKUP($A4,'Liszkor M'!$BA$2:$BG$44,7,0),"")</f>
        <v/>
      </c>
      <c r="H4" s="12">
        <f>IFERROR(VLOOKUP($A4,'H55 TR200 M'!$AT$3:$AZ$84,7,0),"")</f>
        <v>89.868788510128979</v>
      </c>
      <c r="I4" s="12">
        <f>IFERROR(VLOOKUP($A4,'Dymno M'!$U$2:$AA$35,7,0),"")</f>
        <v>99.955212182286232</v>
      </c>
      <c r="J4" s="12">
        <f>IFERROR(VLOOKUP($A4,'XIV RzK M'!$K$3:$Q$39,7,0),"")</f>
        <v>100</v>
      </c>
      <c r="K4" s="12" t="str">
        <f>IFERROR(VLOOKUP($A4,'Tropy M'!$Q$4:$W$66,7,0),"")</f>
        <v/>
      </c>
      <c r="L4" s="12" t="str">
        <f>IFERROR(VLOOKUP($A4,'Grassor 300 M'!$CA$6:$CG$39,7,0),"")</f>
        <v/>
      </c>
      <c r="M4" s="12">
        <f>IFERROR(VLOOKUP($A4,'BO M'!$Q$2:$W$37,7,0),"")</f>
        <v>98.680755683637514</v>
      </c>
      <c r="N4" s="12">
        <f>IFERROR(VLOOKUP($A4,'Konwalie M'!$M$2:$S$32,7,0),"")</f>
        <v>96.052631578947341</v>
      </c>
      <c r="O4" s="12">
        <f>IFERROR(VLOOKUP($A4,'KoRnO M'!$AD$2:$AJ$42,7,0),"")</f>
        <v>95.411224849982347</v>
      </c>
      <c r="P4" s="12">
        <f>IFERROR(VLOOKUP($A4,'XVI Szago M'!$K$2:$Q$48,7,0),"")</f>
        <v>100</v>
      </c>
      <c r="Q4" s="12">
        <f>IFERROR(VLOOKUP($A4,'H56 TR200 M'!$AT$3:$AZ$106,7,0),"")</f>
        <v>96.241106188750166</v>
      </c>
      <c r="R4" s="12" t="str">
        <f>IFERROR(VLOOKUP($A4,'Azymut M'!$AO$6:$AU$38,7,0),"")</f>
        <v/>
      </c>
      <c r="S4" s="12" t="str">
        <f>IFERROR(VLOOKUP($A4,'NM 200 M'!$AI$5:$AO$38,7,0),"")</f>
        <v/>
      </c>
      <c r="T4" s="10">
        <f>IFERROR(LARGE(V4:AW4,1),0)+IFERROR(LARGE(V4:AW4,2),0)</f>
        <v>100</v>
      </c>
      <c r="U4" s="10">
        <f>IFERROR(LARGE(V4:AW4,3),0)+IFERROR(LARGE(V4:AW4,4),0)</f>
        <v>99.814978992406424</v>
      </c>
      <c r="V4" s="12"/>
      <c r="W4" s="12"/>
      <c r="X4" s="12"/>
      <c r="Y4" s="12">
        <f>IFERROR(VLOOKUP($A4,'Wiosenne 360 M'!$J$3:$P$22,7,0),"")</f>
        <v>45.029875067897876</v>
      </c>
      <c r="Z4" s="12" t="str">
        <f>IFERROR(VLOOKUP($A4,'H55 TR100 M'!$AG$3:$AM$165,7,0),"")</f>
        <v/>
      </c>
      <c r="AA4" s="12" t="str">
        <f>IFERROR(VLOOKUP($A4,'Irokez M'!$EN$4:$ET$22,7,0),"")</f>
        <v/>
      </c>
      <c r="AB4" s="12" t="str">
        <f>IFERROR(VLOOKUP($A4,'BO Wielkopolska M'!$Q$2:$W$38,7,0),"")</f>
        <v/>
      </c>
      <c r="AC4" s="12" t="str">
        <f>IFERROR(VLOOKUP($A4,'RW TR200 M'!$K$2:$Q$10,7,0),"")</f>
        <v/>
      </c>
      <c r="AD4" s="12" t="str">
        <f>IFERROR(VLOOKUP($A4,'Liczyrzepa wiosna M'!$M$2:$S$26,7,0),"")</f>
        <v/>
      </c>
      <c r="AE4" s="12" t="str">
        <f>IFERROR(VLOOKUP($A4,'13 M'!$J$6:$P$27,7,0),"")</f>
        <v/>
      </c>
      <c r="AF4" s="12" t="str">
        <f>IFERROR(VLOOKUP($A4,'ZnO Grassor M'!$J$2:$P$9,7,0),"")</f>
        <v/>
      </c>
      <c r="AG4" s="12" t="str">
        <f>IFERROR(VLOOKUP($A4,'Celestynów M'!$H$2:$N$7,7,0),"")</f>
        <v/>
      </c>
      <c r="AH4" s="12">
        <f>IFERROR(VLOOKUP($A4,'Komorów M'!$H$2:$N$15,7,0),"")</f>
        <v>50</v>
      </c>
      <c r="AI4" s="12" t="str">
        <f>IFERROR(VLOOKUP($A4,'ITOrient M'!$P$3:$V$16,7,0),"")</f>
        <v/>
      </c>
      <c r="AJ4" s="12">
        <f>IFERROR(VLOOKUP($A4,'ŚJatka M'!$P$3:$V$25,7,0),"")</f>
        <v>50</v>
      </c>
      <c r="AK4" s="12" t="str">
        <f>IFERROR(VLOOKUP($A4,'Sudecka Wyrypa M'!$N$4:$T$18,7,0),"")</f>
        <v/>
      </c>
      <c r="AL4" s="12">
        <f>IFERROR(VLOOKUP($A4,'Abentojra M'!$I$3:$O$39,7,0),"")</f>
        <v>49.814978992406431</v>
      </c>
      <c r="AM4" s="12" t="str">
        <f>IFERROR(VLOOKUP($A4,'Mordownik M'!$M$3:$S$29,7,0),"")</f>
        <v/>
      </c>
      <c r="AN4" s="12" t="str">
        <f>IFERROR(VLOOKUP($A4,'Kaczawska M'!$L$3:$R$9,7,0),"")</f>
        <v/>
      </c>
      <c r="AO4" s="12" t="str">
        <f>IFERROR(VLOOKUP($A4,'XV RzK M'!$K$2:$Q$13,7,0),"")</f>
        <v/>
      </c>
      <c r="AP4" s="12">
        <f>IFERROR(VLOOKUP($A4,'Jesienne 360 M'!$J$2:$P$20,7,0),"")</f>
        <v>47.557003257328979</v>
      </c>
      <c r="AQ4" s="12" t="str">
        <f>IFERROR(VLOOKUP($A4,'Waligóra M'!$P$2:$V$25,7,0),"")</f>
        <v/>
      </c>
      <c r="AR4" s="12" t="str">
        <f>IFERROR(VLOOKUP($A4,'Jurajska Jatka M'!$L$3:$R$42,7,0),"")</f>
        <v/>
      </c>
      <c r="AS4" s="12" t="str">
        <f>IFERROR(VLOOKUP($A4,'H56 TR100 M'!$AI$3:$AO$224,7,0),"")</f>
        <v/>
      </c>
      <c r="AT4" s="12">
        <f>IFERROR(VLOOKUP($A4,'Wawer M'!$H$2:$N$15,7,0),"")</f>
        <v>50</v>
      </c>
      <c r="AU4" s="12" t="str">
        <f>IFERROR(VLOOKUP($A4,'Pazur M'!$AU$2:$BA$36,7,0),"")</f>
        <v/>
      </c>
      <c r="AV4" s="12" t="str">
        <f>IFERROR(VLOOKUP($A4,'Wilga M'!$L$3:$R$29,7,0),"")</f>
        <v/>
      </c>
      <c r="AW4" s="12" t="str">
        <f>IFERROR(VLOOKUP($A4,'NM 100 M'!$Y$5:$AE$7,7,0),"")</f>
        <v/>
      </c>
      <c r="AX4" s="25">
        <f>MIN(COUNT(F4:S4)+MIN(COUNT(V4:AW4)/2,2),6)</f>
        <v>6</v>
      </c>
    </row>
    <row r="5" spans="1:50" s="13" customFormat="1">
      <c r="A5">
        <v>38</v>
      </c>
      <c r="B5" s="21" t="str">
        <f>VLOOKUP($A5,id!$C:$H,6,0)</f>
        <v>Mirowski Łukasz</v>
      </c>
      <c r="C5" s="21">
        <f>VLOOKUP($A5,id!$C:$H,4,0)</f>
        <v>0</v>
      </c>
      <c r="D5" s="2">
        <f>IF(E4=E5,D4,ROW(B3))</f>
        <v>3</v>
      </c>
      <c r="E5" s="11">
        <f>LARGE(F5:U5,1)+LARGE(F5:U5,2)+IFERROR(LARGE(F5:U5,3),0)+IFERROR(LARGE(F5:U5,4),0)+IFERROR(LARGE(F5:U5,5),0)+IFERROR(LARGE(F5:U5,6),0)</f>
        <v>597.6127080505629</v>
      </c>
      <c r="F5" s="12">
        <f>IFERROR(VLOOKUP(A5,'ZdZ M'!$AN$5:$AT$47,7,0),"")</f>
        <v>100</v>
      </c>
      <c r="G5" s="12">
        <f>IFERROR(VLOOKUP($A5,'Liszkor M'!$BA$2:$BG$44,7,0),"")</f>
        <v>78.900112233445569</v>
      </c>
      <c r="H5" s="12">
        <f>IFERROR(VLOOKUP($A5,'H55 TR200 M'!$AT$3:$AZ$84,7,0),"")</f>
        <v>91.493106482839536</v>
      </c>
      <c r="I5" s="12">
        <f>IFERROR(VLOOKUP($A5,'Dymno M'!$U$2:$AA$35,7,0),"")</f>
        <v>79.701799026829107</v>
      </c>
      <c r="J5" s="12" t="str">
        <f>IFERROR(VLOOKUP($A5,'XIV RzK M'!$K$3:$Q$39,7,0),"")</f>
        <v/>
      </c>
      <c r="K5" s="12">
        <f>IFERROR(VLOOKUP($A5,'Tropy M'!$Q$4:$W$66,7,0),"")</f>
        <v>100</v>
      </c>
      <c r="L5" s="12">
        <f>IFERROR(VLOOKUP($A5,'Grassor 300 M'!$CA$6:$CG$39,7,0),"")</f>
        <v>100</v>
      </c>
      <c r="M5" s="12">
        <f>IFERROR(VLOOKUP($A5,'BO M'!$Q$2:$W$37,7,0),"")</f>
        <v>100</v>
      </c>
      <c r="N5" s="12" t="str">
        <f>IFERROR(VLOOKUP($A5,'Konwalie M'!$M$2:$S$32,7,0),"")</f>
        <v/>
      </c>
      <c r="O5" s="12">
        <f>IFERROR(VLOOKUP($A5,'KoRnO M'!$AD$2:$AJ$42,7,0),"")</f>
        <v>75.644193434521696</v>
      </c>
      <c r="P5" s="12" t="str">
        <f>IFERROR(VLOOKUP($A5,'XVI Szago M'!$K$2:$Q$48,7,0),"")</f>
        <v/>
      </c>
      <c r="Q5" s="12" t="str">
        <f>IFERROR(VLOOKUP($A5,'H56 TR200 M'!$AT$3:$AZ$106,7,0),"")</f>
        <v/>
      </c>
      <c r="R5" s="12">
        <f>IFERROR(VLOOKUP($A5,'Azymut M'!$AO$6:$AU$38,7,0),"")</f>
        <v>91.694352159468437</v>
      </c>
      <c r="S5" s="12">
        <f>IFERROR(VLOOKUP($A5,'NM 200 M'!$AI$5:$AO$38,7,0),"")</f>
        <v>92.784810126582272</v>
      </c>
      <c r="T5" s="10">
        <f>IFERROR(LARGE(V5:AW5,1),0)+IFERROR(LARGE(V5:AW5,2),0)</f>
        <v>99.838187702265373</v>
      </c>
      <c r="U5" s="10">
        <f>IFERROR(LARGE(V5:AW5,3),0)+IFERROR(LARGE(V5:AW5,4),0)</f>
        <v>97.774520348297528</v>
      </c>
      <c r="V5" s="12"/>
      <c r="W5" s="12" t="str">
        <f>IFERROR(VLOOKUP($A5,'Róża M'!$L$2:$R$34,7,0),"")</f>
        <v/>
      </c>
      <c r="X5" s="12" t="str">
        <f>IFERROR(VLOOKUP($A5,'XV Szago M'!$DK$4:$DQ$28,7,0),"")</f>
        <v/>
      </c>
      <c r="Y5" s="12">
        <f>IFERROR(VLOOKUP($A5,'Wiosenne 360 M'!$J$3:$P$22,7,0),"")</f>
        <v>50</v>
      </c>
      <c r="Z5" s="12" t="str">
        <f>IFERROR(VLOOKUP($A5,'H55 TR100 M'!$AG$3:$AM$165,7,0),"")</f>
        <v/>
      </c>
      <c r="AA5" s="12" t="str">
        <f>IFERROR(VLOOKUP($A5,'Irokez M'!$EN$4:$ET$22,7,0),"")</f>
        <v/>
      </c>
      <c r="AB5" s="12">
        <f>IFERROR(VLOOKUP($A5,'BO Wielkopolska M'!$Q$2:$W$38,7,0),"")</f>
        <v>48.749450710414528</v>
      </c>
      <c r="AC5" s="12" t="str">
        <f>IFERROR(VLOOKUP($A5,'RW TR200 M'!$K$2:$Q$10,7,0),"")</f>
        <v/>
      </c>
      <c r="AD5" s="12">
        <f>IFERROR(VLOOKUP($A5,'Liczyrzepa wiosna M'!$M$2:$S$26,7,0),"")</f>
        <v>49.025069637883007</v>
      </c>
      <c r="AE5" s="12" t="str">
        <f>IFERROR(VLOOKUP($A5,'13 M'!$J$6:$P$27,7,0),"")</f>
        <v/>
      </c>
      <c r="AF5" s="12" t="str">
        <f>IFERROR(VLOOKUP($A5,'ZnO Grassor M'!$J$2:$P$9,7,0),"")</f>
        <v/>
      </c>
      <c r="AG5" s="12" t="str">
        <f>IFERROR(VLOOKUP($A5,'Celestynów M'!$H$2:$N$7,7,0),"")</f>
        <v/>
      </c>
      <c r="AH5" s="12" t="str">
        <f>IFERROR(VLOOKUP($A5,'Komorów M'!$H$2:$N$15,7,0),"")</f>
        <v/>
      </c>
      <c r="AI5" s="12" t="str">
        <f>IFERROR(VLOOKUP($A5,'ITOrient M'!$P$3:$V$16,7,0),"")</f>
        <v/>
      </c>
      <c r="AJ5" s="12" t="str">
        <f>IFERROR(VLOOKUP($A5,'ŚJatka M'!$P$3:$V$25,7,0),"")</f>
        <v/>
      </c>
      <c r="AK5" s="12">
        <f>IFERROR(VLOOKUP($A5,'Sudecka Wyrypa M'!$N$4:$T$18,7,0),"")</f>
        <v>44.676594798844192</v>
      </c>
      <c r="AL5" s="12" t="str">
        <f>IFERROR(VLOOKUP($A5,'Abentojra M'!$I$3:$O$39,7,0),"")</f>
        <v/>
      </c>
      <c r="AM5" s="12">
        <f>IFERROR(VLOOKUP($A5,'Mordownik M'!$M$3:$S$29,7,0),"")</f>
        <v>44.510978043912239</v>
      </c>
      <c r="AN5" s="12" t="str">
        <f>IFERROR(VLOOKUP($A5,'Kaczawska M'!$L$3:$R$9,7,0),"")</f>
        <v/>
      </c>
      <c r="AO5" s="12" t="str">
        <f>IFERROR(VLOOKUP($A5,'XV RzK M'!$K$2:$Q$13,7,0),"")</f>
        <v/>
      </c>
      <c r="AP5" s="12" t="str">
        <f>IFERROR(VLOOKUP($A5,'Jesienne 360 M'!$J$2:$P$20,7,0),"")</f>
        <v/>
      </c>
      <c r="AQ5" s="12">
        <f>IFERROR(VLOOKUP($A5,'Waligóra M'!$P$2:$V$25,7,0),"")</f>
        <v>46.838487972508489</v>
      </c>
      <c r="AR5" s="12" t="str">
        <f>IFERROR(VLOOKUP($A5,'Jurajska Jatka M'!$L$3:$R$42,7,0),"")</f>
        <v/>
      </c>
      <c r="AS5" s="12" t="str">
        <f>IFERROR(VLOOKUP($A5,'H56 TR100 M'!$AI$3:$AO$224,7,0),"")</f>
        <v/>
      </c>
      <c r="AT5" s="12" t="str">
        <f>IFERROR(VLOOKUP($A5,'Wawer M'!$H$2:$N$15,7,0),"")</f>
        <v/>
      </c>
      <c r="AU5" s="12" t="str">
        <f>IFERROR(VLOOKUP($A5,'Pazur M'!$AU$2:$BA$36,7,0),"")</f>
        <v/>
      </c>
      <c r="AV5" s="12">
        <f>IFERROR(VLOOKUP($A5,'Wilga M'!$L$3:$R$29,7,0),"")</f>
        <v>49.838187702265373</v>
      </c>
      <c r="AW5" s="12" t="str">
        <f>IFERROR(VLOOKUP($A5,'NM 100 M'!$Y$5:$AE$7,7,0),"")</f>
        <v/>
      </c>
      <c r="AX5" s="25">
        <f>MIN(COUNT(F5:S5)+MIN(COUNT(V5:AW5)/2,2),6)</f>
        <v>6</v>
      </c>
    </row>
    <row r="6" spans="1:50" s="13" customFormat="1">
      <c r="A6">
        <v>3</v>
      </c>
      <c r="B6" s="21" t="str">
        <f>VLOOKUP($A6,id!$C:$H,6,0)</f>
        <v>Śmieja Daniel</v>
      </c>
      <c r="C6" s="21" t="str">
        <f>VLOOKUP($A6,id!$C:$H,4,0)</f>
        <v>mrdp.pl</v>
      </c>
      <c r="D6" s="2">
        <f>IF(E5=E6,D5,ROW(B4))</f>
        <v>4</v>
      </c>
      <c r="E6" s="11">
        <f>LARGE(F6:U6,1)+LARGE(F6:U6,2)+IFERROR(LARGE(F6:U6,3),0)+IFERROR(LARGE(F6:U6,4),0)+IFERROR(LARGE(F6:U6,5),0)+IFERROR(LARGE(F6:U6,6),0)</f>
        <v>591.08737733639111</v>
      </c>
      <c r="F6" s="12">
        <f>IFERROR(VLOOKUP(A6,'ZdZ M'!$AN$5:$AT$47,7,0),"")</f>
        <v>90.199637023593468</v>
      </c>
      <c r="G6" s="12">
        <f>IFERROR(VLOOKUP($A6,'Liszkor M'!$BA$2:$BG$44,7,0),"")</f>
        <v>79.795686719636777</v>
      </c>
      <c r="H6" s="12">
        <f>IFERROR(VLOOKUP($A6,'H55 TR200 M'!$AT$3:$AZ$84,7,0),"")</f>
        <v>91.49517104431807</v>
      </c>
      <c r="I6" s="12" t="str">
        <f>IFERROR(VLOOKUP($A6,'Dymno M'!$U$2:$AA$35,7,0),"")</f>
        <v/>
      </c>
      <c r="J6" s="12" t="str">
        <f>IFERROR(VLOOKUP($A6,'XIV RzK M'!$K$3:$Q$39,7,0),"")</f>
        <v/>
      </c>
      <c r="K6" s="12" t="str">
        <f>IFERROR(VLOOKUP($A6,'Tropy M'!$Q$4:$W$66,7,0),"")</f>
        <v/>
      </c>
      <c r="L6" s="12">
        <f>IFERROR(VLOOKUP($A6,'Grassor 300 M'!$CA$6:$CG$39,7,0),"")</f>
        <v>96.816208393632422</v>
      </c>
      <c r="M6" s="12" t="str">
        <f>IFERROR(VLOOKUP($A6,'BO M'!$Q$2:$W$37,7,0),"")</f>
        <v/>
      </c>
      <c r="N6" s="12">
        <f>IFERROR(VLOOKUP($A6,'Konwalie M'!$M$2:$S$32,7,0),"")</f>
        <v>100</v>
      </c>
      <c r="O6" s="12" t="str">
        <f>IFERROR(VLOOKUP($A6,'KoRnO M'!$AD$2:$AJ$42,7,0),"")</f>
        <v/>
      </c>
      <c r="P6" s="12" t="str">
        <f>IFERROR(VLOOKUP($A6,'XVI Szago M'!$K$2:$Q$48,7,0),"")</f>
        <v/>
      </c>
      <c r="Q6" s="12">
        <f>IFERROR(VLOOKUP($A6,'H56 TR200 M'!$AT$3:$AZ$106,7,0),"")</f>
        <v>94.941067408290294</v>
      </c>
      <c r="R6" s="12">
        <f>IFERROR(VLOOKUP($A6,'Azymut M'!$AO$6:$AU$38,7,0),"")</f>
        <v>100</v>
      </c>
      <c r="S6" s="12" t="str">
        <f>IFERROR(VLOOKUP($A6,'NM 200 M'!$AI$5:$AO$38,7,0),"")</f>
        <v/>
      </c>
      <c r="T6" s="10">
        <f>IFERROR(LARGE(V6:AW6,1),0)+IFERROR(LARGE(V6:AW6,2),0)</f>
        <v>100</v>
      </c>
      <c r="U6" s="10">
        <f>IFERROR(LARGE(V6:AW6,3),0)+IFERROR(LARGE(V6:AW6,4),0)</f>
        <v>99.330101534468298</v>
      </c>
      <c r="V6" s="12">
        <f>IFERROR(VLOOKUP(A6,'Liczyrzepa - zima M'!$M$1:$S$35,7,0),"")</f>
        <v>48.325358851674643</v>
      </c>
      <c r="W6" s="12" t="str">
        <f>IFERROR(VLOOKUP($A6,'Róża M'!$L$2:$R$34,7,0),"")</f>
        <v/>
      </c>
      <c r="X6" s="12" t="str">
        <f>IFERROR(VLOOKUP($A6,'XV Szago M'!$DK$4:$DQ$28,7,0),"")</f>
        <v/>
      </c>
      <c r="Y6" s="12" t="str">
        <f>IFERROR(VLOOKUP($A6,'Wiosenne 360 M'!$J$3:$P$22,7,0),"")</f>
        <v/>
      </c>
      <c r="Z6" s="12" t="str">
        <f>IFERROR(VLOOKUP($A6,'H55 TR100 M'!$AG$3:$AM$165,7,0),"")</f>
        <v/>
      </c>
      <c r="AA6" s="12" t="str">
        <f>IFERROR(VLOOKUP($A6,'Irokez M'!$EN$4:$ET$22,7,0),"")</f>
        <v/>
      </c>
      <c r="AB6" s="12" t="str">
        <f>IFERROR(VLOOKUP($A6,'BO Wielkopolska M'!$Q$2:$W$38,7,0),"")</f>
        <v/>
      </c>
      <c r="AC6" s="12" t="str">
        <f>IFERROR(VLOOKUP($A6,'RW TR200 M'!$K$2:$Q$10,7,0),"")</f>
        <v/>
      </c>
      <c r="AD6" s="12">
        <f>IFERROR(VLOOKUP($A6,'Liczyrzepa wiosna M'!$M$2:$S$26,7,0),"")</f>
        <v>44.394150417827291</v>
      </c>
      <c r="AE6" s="12" t="str">
        <f>IFERROR(VLOOKUP($A6,'13 M'!$J$6:$P$27,7,0),"")</f>
        <v/>
      </c>
      <c r="AF6" s="12">
        <f>IFERROR(VLOOKUP($A6,'ZnO Grassor M'!$J$2:$P$9,7,0),"")</f>
        <v>50</v>
      </c>
      <c r="AG6" s="12" t="str">
        <f>IFERROR(VLOOKUP($A6,'Celestynów M'!$H$2:$N$7,7,0),"")</f>
        <v/>
      </c>
      <c r="AH6" s="12" t="str">
        <f>IFERROR(VLOOKUP($A6,'Komorów M'!$H$2:$N$15,7,0),"")</f>
        <v/>
      </c>
      <c r="AI6" s="12" t="str">
        <f>IFERROR(VLOOKUP($A6,'ITOrient M'!$P$3:$V$16,7,0),"")</f>
        <v/>
      </c>
      <c r="AJ6" s="12" t="str">
        <f>IFERROR(VLOOKUP($A6,'ŚJatka M'!$P$3:$V$25,7,0),"")</f>
        <v/>
      </c>
      <c r="AK6" s="12">
        <f>IFERROR(VLOOKUP($A6,'Sudecka Wyrypa M'!$N$4:$T$18,7,0),"")</f>
        <v>50</v>
      </c>
      <c r="AL6" s="12">
        <f>IFERROR(VLOOKUP($A6,'Abentojra M'!$I$3:$O$39,7,0),"")</f>
        <v>49.330101534468291</v>
      </c>
      <c r="AM6" s="12" t="str">
        <f>IFERROR(VLOOKUP($A6,'Mordownik M'!$M$3:$S$29,7,0),"")</f>
        <v/>
      </c>
      <c r="AN6" s="12" t="str">
        <f>IFERROR(VLOOKUP($A6,'Kaczawska M'!$L$3:$R$9,7,0),"")</f>
        <v/>
      </c>
      <c r="AO6" s="12" t="str">
        <f>IFERROR(VLOOKUP($A6,'XV RzK M'!$K$2:$Q$13,7,0),"")</f>
        <v/>
      </c>
      <c r="AP6" s="12" t="str">
        <f>IFERROR(VLOOKUP($A6,'Jesienne 360 M'!$J$2:$P$20,7,0),"")</f>
        <v/>
      </c>
      <c r="AQ6" s="12" t="str">
        <f>IFERROR(VLOOKUP($A6,'Waligóra M'!$P$2:$V$25,7,0),"")</f>
        <v/>
      </c>
      <c r="AR6" s="12" t="str">
        <f>IFERROR(VLOOKUP($A6,'Jurajska Jatka M'!$L$3:$R$42,7,0),"")</f>
        <v/>
      </c>
      <c r="AS6" s="12" t="str">
        <f>IFERROR(VLOOKUP($A6,'H56 TR100 M'!$AI$3:$AO$224,7,0),"")</f>
        <v/>
      </c>
      <c r="AT6" s="12" t="str">
        <f>IFERROR(VLOOKUP($A6,'Wawer M'!$H$2:$N$15,7,0),"")</f>
        <v/>
      </c>
      <c r="AU6" s="12">
        <f>IFERROR(VLOOKUP($A6,'Pazur M'!$AU$2:$BA$36,7,0),"")</f>
        <v>50</v>
      </c>
      <c r="AV6" s="12">
        <f>IFERROR(VLOOKUP($A6,'Wilga M'!$L$3:$R$29,7,0),"")</f>
        <v>49.044585987261144</v>
      </c>
      <c r="AW6" s="12" t="str">
        <f>IFERROR(VLOOKUP($A6,'NM 100 M'!$Y$5:$AE$7,7,0),"")</f>
        <v/>
      </c>
      <c r="AX6" s="25">
        <f>MIN(COUNT(F6:S6)+MIN(COUNT(V6:AW6)/2,2),6)</f>
        <v>6</v>
      </c>
    </row>
    <row r="7" spans="1:50" s="13" customFormat="1">
      <c r="A7" s="13">
        <v>5</v>
      </c>
      <c r="B7" s="21" t="str">
        <f>VLOOKUP($A7,id!$C:$H,6,0)</f>
        <v>Szawdzin Krzysztof</v>
      </c>
      <c r="C7" s="21">
        <f>VLOOKUP($A7,id!$C:$H,4,0)</f>
        <v>0</v>
      </c>
      <c r="D7" s="2">
        <f>IF(E6=E7,D6,ROW(B5))</f>
        <v>5</v>
      </c>
      <c r="E7" s="11">
        <f>LARGE(F7:U7,1)+LARGE(F7:U7,2)+IFERROR(LARGE(F7:U7,3),0)+IFERROR(LARGE(F7:U7,4),0)+IFERROR(LARGE(F7:U7,5),0)+IFERROR(LARGE(F7:U7,6),0)</f>
        <v>584.5570901721685</v>
      </c>
      <c r="F7" s="12" t="str">
        <f>IFERROR(VLOOKUP(A7,'ZdZ M'!$AN$5:$AT$47,7,0),"")</f>
        <v/>
      </c>
      <c r="G7" s="12">
        <f>IFERROR(VLOOKUP($A7,'Liszkor M'!$BA$2:$BG$44,7,0),"")</f>
        <v>88.205771643663738</v>
      </c>
      <c r="H7" s="12" t="str">
        <f>IFERROR(VLOOKUP($A7,'H55 TR200 M'!$AT$3:$AZ$84,7,0),"")</f>
        <v/>
      </c>
      <c r="I7" s="12">
        <f>IFERROR(VLOOKUP($A7,'Dymno M'!$U$2:$AA$35,7,0),"")</f>
        <v>79.701799026829107</v>
      </c>
      <c r="J7" s="12" t="str">
        <f>IFERROR(VLOOKUP($A7,'XIV RzK M'!$K$3:$Q$39,7,0),"")</f>
        <v/>
      </c>
      <c r="K7" s="12">
        <f>IFERROR(VLOOKUP($A7,'Tropy M'!$Q$4:$W$66,7,0),"")</f>
        <v>100</v>
      </c>
      <c r="L7" s="12">
        <f>IFERROR(VLOOKUP($A7,'Grassor 300 M'!$CA$6:$CG$39,7,0),"")</f>
        <v>94.088991255783625</v>
      </c>
      <c r="M7" s="12">
        <f>IFERROR(VLOOKUP($A7,'BO M'!$Q$2:$W$37,7,0),"")</f>
        <v>98.680755683637514</v>
      </c>
      <c r="N7" s="12" t="str">
        <f>IFERROR(VLOOKUP($A7,'Konwalie M'!$M$2:$S$32,7,0),"")</f>
        <v/>
      </c>
      <c r="O7" s="12">
        <f>IFERROR(VLOOKUP($A7,'KoRnO M'!$AD$2:$AJ$42,7,0),"")</f>
        <v>85.84539357571478</v>
      </c>
      <c r="P7" s="12" t="str">
        <f>IFERROR(VLOOKUP($A7,'XVI Szago M'!$K$2:$Q$48,7,0),"")</f>
        <v/>
      </c>
      <c r="Q7" s="12" t="str">
        <f>IFERROR(VLOOKUP($A7,'H56 TR200 M'!$AT$3:$AZ$106,7,0),"")</f>
        <v/>
      </c>
      <c r="R7" s="12">
        <f>IFERROR(VLOOKUP($A7,'Azymut M'!$AO$6:$AU$38,7,0),"")</f>
        <v>91.694352159468437</v>
      </c>
      <c r="S7" s="12">
        <f>IFERROR(VLOOKUP($A7,'NM 200 M'!$AI$5:$AO$38,7,0),"")</f>
        <v>92.784810126582272</v>
      </c>
      <c r="T7" s="10">
        <f>IFERROR(LARGE(V7:AW7,1),0)+IFERROR(LARGE(V7:AW7,2),0)</f>
        <v>100</v>
      </c>
      <c r="U7" s="10">
        <f>IFERROR(LARGE(V7:AW7,3),0)+IFERROR(LARGE(V7:AW7,4),0)</f>
        <v>99.002533106165089</v>
      </c>
      <c r="V7" s="12">
        <f>IFERROR(VLOOKUP(A7,'Liczyrzepa - zima M'!$M$1:$S$35,7,0),"")</f>
        <v>46.411483253588521</v>
      </c>
      <c r="W7" s="12">
        <f>IFERROR(VLOOKUP($A7,'Róża M'!$L$2:$R$34,7,0),"")</f>
        <v>45.812182741116743</v>
      </c>
      <c r="X7" s="12" t="str">
        <f>IFERROR(VLOOKUP($A7,'XV Szago M'!$DK$4:$DQ$28,7,0),"")</f>
        <v/>
      </c>
      <c r="Y7" s="12" t="str">
        <f>IFERROR(VLOOKUP($A7,'Wiosenne 360 M'!$J$3:$P$22,7,0),"")</f>
        <v/>
      </c>
      <c r="Z7" s="12" t="str">
        <f>IFERROR(VLOOKUP($A7,'H55 TR100 M'!$AG$3:$AM$165,7,0),"")</f>
        <v/>
      </c>
      <c r="AA7" s="12">
        <f>IFERROR(VLOOKUP($A7,'Irokez M'!$EN$4:$ET$22,7,0),"")</f>
        <v>47.048791018998251</v>
      </c>
      <c r="AB7" s="12">
        <f>IFERROR(VLOOKUP($A7,'BO Wielkopolska M'!$Q$2:$W$38,7,0),"")</f>
        <v>48.749450710414528</v>
      </c>
      <c r="AC7" s="12">
        <f>IFERROR(VLOOKUP($A7,'RW TR200 M'!$K$2:$Q$10,7,0),"")</f>
        <v>29.411764705882344</v>
      </c>
      <c r="AD7" s="12">
        <f>IFERROR(VLOOKUP($A7,'Liczyrzepa wiosna M'!$M$2:$S$26,7,0),"")</f>
        <v>49.164345403899723</v>
      </c>
      <c r="AE7" s="12" t="str">
        <f>IFERROR(VLOOKUP($A7,'13 M'!$J$6:$P$27,7,0),"")</f>
        <v/>
      </c>
      <c r="AF7" s="12" t="str">
        <f>IFERROR(VLOOKUP($A7,'ZnO Grassor M'!$J$2:$P$9,7,0),"")</f>
        <v/>
      </c>
      <c r="AG7" s="12" t="str">
        <f>IFERROR(VLOOKUP($A7,'Celestynów M'!$H$2:$N$7,7,0),"")</f>
        <v/>
      </c>
      <c r="AH7" s="12" t="str">
        <f>IFERROR(VLOOKUP($A7,'Komorów M'!$H$2:$N$15,7,0),"")</f>
        <v/>
      </c>
      <c r="AI7" s="12" t="str">
        <f>IFERROR(VLOOKUP($A7,'ITOrient M'!$P$3:$V$16,7,0),"")</f>
        <v/>
      </c>
      <c r="AJ7" s="12">
        <f>IFERROR(VLOOKUP($A7,'ŚJatka M'!$P$3:$V$25,7,0),"")</f>
        <v>45.529197080291972</v>
      </c>
      <c r="AK7" s="12">
        <f>IFERROR(VLOOKUP($A7,'Sudecka Wyrypa M'!$N$4:$T$18,7,0),"")</f>
        <v>44.676594798844192</v>
      </c>
      <c r="AL7" s="12" t="str">
        <f>IFERROR(VLOOKUP($A7,'Abentojra M'!$I$3:$O$39,7,0),"")</f>
        <v/>
      </c>
      <c r="AM7" s="12" t="str">
        <f>IFERROR(VLOOKUP($A7,'Mordownik M'!$M$3:$S$29,7,0),"")</f>
        <v/>
      </c>
      <c r="AN7" s="12">
        <f>IFERROR(VLOOKUP($A7,'Kaczawska M'!$L$3:$R$9,7,0),"")</f>
        <v>50</v>
      </c>
      <c r="AO7" s="12" t="str">
        <f>IFERROR(VLOOKUP($A7,'XV RzK M'!$K$2:$Q$13,7,0),"")</f>
        <v/>
      </c>
      <c r="AP7" s="12" t="str">
        <f>IFERROR(VLOOKUP($A7,'Jesienne 360 M'!$J$2:$P$20,7,0),"")</f>
        <v/>
      </c>
      <c r="AQ7" s="12">
        <f>IFERROR(VLOOKUP($A7,'Waligóra M'!$P$2:$V$25,7,0),"")</f>
        <v>46.838487972508489</v>
      </c>
      <c r="AR7" s="12">
        <f>IFERROR(VLOOKUP($A7,'Jurajska Jatka M'!$L$3:$R$42,7,0),"")</f>
        <v>50</v>
      </c>
      <c r="AS7" s="12" t="str">
        <f>IFERROR(VLOOKUP($A7,'H56 TR100 M'!$AI$3:$AO$224,7,0),"")</f>
        <v/>
      </c>
      <c r="AT7" s="12" t="str">
        <f>IFERROR(VLOOKUP($A7,'Wawer M'!$H$2:$N$15,7,0),"")</f>
        <v/>
      </c>
      <c r="AU7" s="12" t="str">
        <f>IFERROR(VLOOKUP($A7,'Pazur M'!$AU$2:$BA$36,7,0),"")</f>
        <v/>
      </c>
      <c r="AV7" s="12">
        <f>IFERROR(VLOOKUP($A7,'Wilga M'!$L$3:$R$29,7,0),"")</f>
        <v>49.838187702265373</v>
      </c>
      <c r="AW7" s="12" t="str">
        <f>IFERROR(VLOOKUP($A7,'NM 100 M'!$Y$5:$AE$7,7,0),"")</f>
        <v/>
      </c>
      <c r="AX7" s="25">
        <f>MIN(COUNT(F7:S7)+MIN(COUNT(V7:AW7)/2,2),6)</f>
        <v>6</v>
      </c>
    </row>
    <row r="8" spans="1:50" s="13" customFormat="1">
      <c r="A8">
        <v>4</v>
      </c>
      <c r="B8" s="21" t="str">
        <f>VLOOKUP($A8,id!$C:$H,6,0)</f>
        <v>Słomka Paweł</v>
      </c>
      <c r="C8" s="21" t="str">
        <f>VLOOKUP($A8,id!$C:$H,4,0)</f>
        <v>Stowarzyszenie Team 360 stopni</v>
      </c>
      <c r="D8" s="2">
        <f>IF(E7=E8,D7,ROW(B6))</f>
        <v>6</v>
      </c>
      <c r="E8" s="11">
        <f>LARGE(F8:U8,1)+LARGE(F8:U8,2)+IFERROR(LARGE(F8:U8,3),0)+IFERROR(LARGE(F8:U8,4),0)+IFERROR(LARGE(F8:U8,5),0)+IFERROR(LARGE(F8:U8,6),0)</f>
        <v>583.06099688732388</v>
      </c>
      <c r="F8" s="12" t="str">
        <f>IFERROR(VLOOKUP(A8,'ZdZ M'!$AN$5:$AT$47,7,0),"")</f>
        <v/>
      </c>
      <c r="G8" s="12">
        <f>IFERROR(VLOOKUP($A8,'Liszkor M'!$BA$2:$BG$44,7,0),"")</f>
        <v>90.359897172236501</v>
      </c>
      <c r="H8" s="12" t="str">
        <f>IFERROR(VLOOKUP($A8,'H55 TR200 M'!$AT$3:$AZ$84,7,0),"")</f>
        <v/>
      </c>
      <c r="I8" s="12">
        <f>IFERROR(VLOOKUP($A8,'Dymno M'!$U$2:$AA$35,7,0),"")</f>
        <v>91.756603967519723</v>
      </c>
      <c r="J8" s="12" t="str">
        <f>IFERROR(VLOOKUP($A8,'XIV RzK M'!$K$3:$Q$39,7,0),"")</f>
        <v/>
      </c>
      <c r="K8" s="12">
        <f>IFERROR(VLOOKUP($A8,'Tropy M'!$Q$4:$W$66,7,0),"")</f>
        <v>95.524956970740106</v>
      </c>
      <c r="L8" s="12">
        <f>IFERROR(VLOOKUP($A8,'Grassor 300 M'!$CA$6:$CG$39,7,0),"")</f>
        <v>61.362385601598035</v>
      </c>
      <c r="M8" s="12">
        <f>IFERROR(VLOOKUP($A8,'BO M'!$Q$2:$W$37,7,0),"")</f>
        <v>96.577875274208694</v>
      </c>
      <c r="N8" s="12">
        <f>IFERROR(VLOOKUP($A8,'Konwalie M'!$M$2:$S$32,7,0),"")</f>
        <v>93.589743589743577</v>
      </c>
      <c r="O8" s="12">
        <f>IFERROR(VLOOKUP($A8,'KoRnO M'!$AD$2:$AJ$42,7,0),"")</f>
        <v>100</v>
      </c>
      <c r="P8" s="12" t="str">
        <f>IFERROR(VLOOKUP($A8,'XVI Szago M'!$K$2:$Q$48,7,0),"")</f>
        <v/>
      </c>
      <c r="Q8" s="12" t="str">
        <f>IFERROR(VLOOKUP($A8,'H56 TR200 M'!$AT$3:$AZ$106,7,0),"")</f>
        <v/>
      </c>
      <c r="R8" s="12" t="str">
        <f>IFERROR(VLOOKUP($A8,'Azymut M'!$AO$6:$AU$38,7,0),"")</f>
        <v/>
      </c>
      <c r="S8" s="12" t="str">
        <f>IFERROR(VLOOKUP($A8,'NM 200 M'!$AI$5:$AO$38,7,0),"")</f>
        <v/>
      </c>
      <c r="T8" s="10">
        <f>IFERROR(LARGE(V8:AW8,1),0)+IFERROR(LARGE(V8:AW8,2),0)</f>
        <v>100</v>
      </c>
      <c r="U8" s="10">
        <f>IFERROR(LARGE(V8:AW8,3),0)+IFERROR(LARGE(V8:AW8,4),0)</f>
        <v>97.368421052631589</v>
      </c>
      <c r="V8" s="12">
        <f>IFERROR(VLOOKUP(A8,'Liczyrzepa - zima M'!$M$1:$S$35,7,0),"")</f>
        <v>47.368421052631582</v>
      </c>
      <c r="W8" s="12" t="str">
        <f>IFERROR(VLOOKUP($A8,'Róża M'!$L$2:$R$34,7,0),"")</f>
        <v/>
      </c>
      <c r="X8" s="12" t="str">
        <f>IFERROR(VLOOKUP($A8,'XV Szago M'!$DK$4:$DQ$28,7,0),"")</f>
        <v/>
      </c>
      <c r="Y8" s="12" t="str">
        <f>IFERROR(VLOOKUP($A8,'Wiosenne 360 M'!$J$3:$P$22,7,0),"")</f>
        <v/>
      </c>
      <c r="Z8" s="12" t="str">
        <f>IFERROR(VLOOKUP($A8,'H55 TR100 M'!$AG$3:$AM$165,7,0),"")</f>
        <v/>
      </c>
      <c r="AA8" s="12" t="str">
        <f>IFERROR(VLOOKUP($A8,'Irokez M'!$EN$4:$ET$22,7,0),"")</f>
        <v/>
      </c>
      <c r="AB8" s="12" t="str">
        <f>IFERROR(VLOOKUP($A8,'BO Wielkopolska M'!$Q$2:$W$38,7,0),"")</f>
        <v/>
      </c>
      <c r="AC8" s="12" t="str">
        <f>IFERROR(VLOOKUP($A8,'RW TR200 M'!$K$2:$Q$10,7,0),"")</f>
        <v/>
      </c>
      <c r="AD8" s="12">
        <f>IFERROR(VLOOKUP($A8,'Liczyrzepa wiosna M'!$M$2:$S$26,7,0),"")</f>
        <v>50</v>
      </c>
      <c r="AE8" s="12" t="str">
        <f>IFERROR(VLOOKUP($A8,'13 M'!$J$6:$P$27,7,0),"")</f>
        <v/>
      </c>
      <c r="AF8" s="12" t="str">
        <f>IFERROR(VLOOKUP($A8,'ZnO Grassor M'!$J$2:$P$9,7,0),"")</f>
        <v/>
      </c>
      <c r="AG8" s="12">
        <f>IFERROR(VLOOKUP($A8,'Celestynów M'!$H$2:$N$7,7,0),"")</f>
        <v>50</v>
      </c>
      <c r="AH8" s="12">
        <f>IFERROR(VLOOKUP($A8,'Komorów M'!$H$2:$N$15,7,0),"")</f>
        <v>46.467547386559445</v>
      </c>
      <c r="AI8" s="12" t="str">
        <f>IFERROR(VLOOKUP($A8,'ITOrient M'!$P$3:$V$16,7,0),"")</f>
        <v/>
      </c>
      <c r="AJ8" s="12" t="str">
        <f>IFERROR(VLOOKUP($A8,'ŚJatka M'!$P$3:$V$25,7,0),"")</f>
        <v/>
      </c>
      <c r="AK8" s="12" t="str">
        <f>IFERROR(VLOOKUP($A8,'Sudecka Wyrypa M'!$N$4:$T$18,7,0),"")</f>
        <v/>
      </c>
      <c r="AL8" s="12">
        <f>IFERROR(VLOOKUP($A8,'Abentojra M'!$I$3:$O$39,7,0),"")</f>
        <v>50</v>
      </c>
      <c r="AM8" s="12" t="str">
        <f>IFERROR(VLOOKUP($A8,'Mordownik M'!$M$3:$S$29,7,0),"")</f>
        <v/>
      </c>
      <c r="AN8" s="12" t="str">
        <f>IFERROR(VLOOKUP($A8,'Kaczawska M'!$L$3:$R$9,7,0),"")</f>
        <v/>
      </c>
      <c r="AO8" s="12" t="str">
        <f>IFERROR(VLOOKUP($A8,'XV RzK M'!$K$2:$Q$13,7,0),"")</f>
        <v/>
      </c>
      <c r="AP8" s="12">
        <f>IFERROR(VLOOKUP($A8,'Jesienne 360 M'!$J$2:$P$20,7,0),"")</f>
        <v>46.687985381452705</v>
      </c>
      <c r="AQ8" s="12" t="str">
        <f>IFERROR(VLOOKUP($A8,'Waligóra M'!$P$2:$V$25,7,0),"")</f>
        <v/>
      </c>
      <c r="AR8" s="12">
        <f>IFERROR(VLOOKUP($A8,'Jurajska Jatka M'!$L$3:$R$42,7,0),"")</f>
        <v>12.887214425751365</v>
      </c>
      <c r="AS8" s="12" t="str">
        <f>IFERROR(VLOOKUP($A8,'H56 TR100 M'!$AI$3:$AO$224,7,0),"")</f>
        <v/>
      </c>
      <c r="AT8" s="12" t="str">
        <f>IFERROR(VLOOKUP($A8,'Wawer M'!$H$2:$N$15,7,0),"")</f>
        <v/>
      </c>
      <c r="AU8" s="12" t="str">
        <f>IFERROR(VLOOKUP($A8,'Pazur M'!$AU$2:$BA$36,7,0),"")</f>
        <v/>
      </c>
      <c r="AV8" s="12" t="str">
        <f>IFERROR(VLOOKUP($A8,'Wilga M'!$L$3:$R$29,7,0),"")</f>
        <v/>
      </c>
      <c r="AW8" s="12" t="str">
        <f>IFERROR(VLOOKUP($A8,'NM 100 M'!$Y$5:$AE$7,7,0),"")</f>
        <v/>
      </c>
      <c r="AX8" s="25">
        <f>MIN(COUNT(F8:S8)+MIN(COUNT(V8:AW8)/2,2),6)</f>
        <v>6</v>
      </c>
    </row>
    <row r="9" spans="1:50" s="13" customFormat="1">
      <c r="A9" s="13">
        <v>8</v>
      </c>
      <c r="B9" s="21" t="str">
        <f>VLOOKUP($A9,id!$C:$H,6,0)</f>
        <v>Walentowski Radosław</v>
      </c>
      <c r="C9" s="21" t="str">
        <f>VLOOKUP($A9,id!$C:$H,4,0)</f>
        <v>Los Maruderos</v>
      </c>
      <c r="D9" s="2">
        <f>IF(E8=E9,D8,ROW(B7))</f>
        <v>7</v>
      </c>
      <c r="E9" s="11">
        <f>LARGE(F9:U9,1)+LARGE(F9:U9,2)+IFERROR(LARGE(F9:U9,3),0)+IFERROR(LARGE(F9:U9,4),0)+IFERROR(LARGE(F9:U9,5),0)+IFERROR(LARGE(F9:U9,6),0)</f>
        <v>577.37346285976025</v>
      </c>
      <c r="F9" s="12">
        <f>IFERROR(VLOOKUP(A9,'ZdZ M'!$AN$5:$AT$47,7,0),"")</f>
        <v>73.508590785171521</v>
      </c>
      <c r="G9" s="12">
        <f>IFERROR(VLOOKUP($A9,'Liszkor M'!$BA$2:$BG$44,7,0),"")</f>
        <v>60.909530691909985</v>
      </c>
      <c r="H9" s="12" t="str">
        <f>IFERROR(VLOOKUP($A9,'H55 TR200 M'!$AT$3:$AZ$84,7,0),"")</f>
        <v/>
      </c>
      <c r="I9" s="12">
        <f>IFERROR(VLOOKUP($A9,'Dymno M'!$U$2:$AA$35,7,0),"")</f>
        <v>71.861541557657461</v>
      </c>
      <c r="J9" s="12" t="str">
        <f>IFERROR(VLOOKUP($A9,'XIV RzK M'!$K$3:$Q$39,7,0),"")</f>
        <v/>
      </c>
      <c r="K9" s="12">
        <f>IFERROR(VLOOKUP($A9,'Tropy M'!$Q$4:$W$66,7,0),"")</f>
        <v>95.524956970740106</v>
      </c>
      <c r="L9" s="12" t="str">
        <f>IFERROR(VLOOKUP($A9,'Grassor 300 M'!$CA$6:$CG$39,7,0),"")</f>
        <v/>
      </c>
      <c r="M9" s="12" t="str">
        <f>IFERROR(VLOOKUP($A9,'BO M'!$Q$2:$W$37,7,0),"")</f>
        <v/>
      </c>
      <c r="N9" s="12">
        <f>IFERROR(VLOOKUP($A9,'Konwalie M'!$M$2:$S$32,7,0),"")</f>
        <v>96.560846560846542</v>
      </c>
      <c r="O9" s="12">
        <f>IFERROR(VLOOKUP($A9,'KoRnO M'!$AD$2:$AJ$42,7,0),"")</f>
        <v>95.764207553829863</v>
      </c>
      <c r="P9" s="12">
        <f>IFERROR(VLOOKUP($A9,'XVI Szago M'!$K$2:$Q$48,7,0),"")</f>
        <v>93.450101832993866</v>
      </c>
      <c r="Q9" s="12" t="str">
        <f>IFERROR(VLOOKUP($A9,'H56 TR200 M'!$AT$3:$AZ$106,7,0),"")</f>
        <v/>
      </c>
      <c r="R9" s="12">
        <f>IFERROR(VLOOKUP($A9,'Azymut M'!$AO$6:$AU$38,7,0),"")</f>
        <v>8.8504249325381572</v>
      </c>
      <c r="S9" s="12" t="str">
        <f>IFERROR(VLOOKUP($A9,'NM 200 M'!$AI$5:$AO$38,7,0),"")</f>
        <v/>
      </c>
      <c r="T9" s="10">
        <f>IFERROR(LARGE(V9:AW9,1),0)+IFERROR(LARGE(V9:AW9,2),0)</f>
        <v>100</v>
      </c>
      <c r="U9" s="10">
        <f>IFERROR(LARGE(V9:AW9,3),0)+IFERROR(LARGE(V9:AW9,4),0)</f>
        <v>96.073349941349875</v>
      </c>
      <c r="V9" s="12">
        <f>IFERROR(VLOOKUP(A9,'Liczyrzepa - zima M'!$M$1:$S$35,7,0),"")</f>
        <v>40.909090909090914</v>
      </c>
      <c r="W9" s="12" t="str">
        <f>IFERROR(VLOOKUP($A9,'Róża M'!$L$2:$R$34,7,0),"")</f>
        <v/>
      </c>
      <c r="X9" s="12">
        <f>IFERROR(VLOOKUP($A9,'XV Szago M'!$DK$4:$DQ$28,7,0),"")</f>
        <v>49.529401965683832</v>
      </c>
      <c r="Y9" s="12">
        <f>IFERROR(VLOOKUP($A9,'Wiosenne 360 M'!$J$3:$P$22,7,0),"")</f>
        <v>40.675471235229182</v>
      </c>
      <c r="Z9" s="12">
        <f>IFERROR(VLOOKUP($A9,'H55 TR100 M'!$AG$3:$AM$165,7,0),"")</f>
        <v>50</v>
      </c>
      <c r="AA9" s="12" t="str">
        <f>IFERROR(VLOOKUP($A9,'Irokez M'!$EN$4:$ET$22,7,0),"")</f>
        <v/>
      </c>
      <c r="AB9" s="12">
        <f>IFERROR(VLOOKUP($A9,'BO Wielkopolska M'!$Q$2:$W$38,7,0),"")</f>
        <v>46.543947975666036</v>
      </c>
      <c r="AC9" s="12" t="str">
        <f>IFERROR(VLOOKUP($A9,'RW TR200 M'!$K$2:$Q$10,7,0),"")</f>
        <v/>
      </c>
      <c r="AD9" s="12" t="str">
        <f>IFERROR(VLOOKUP($A9,'Liczyrzepa wiosna M'!$M$2:$S$26,7,0),"")</f>
        <v/>
      </c>
      <c r="AE9" s="12" t="str">
        <f>IFERROR(VLOOKUP($A9,'13 M'!$J$6:$P$27,7,0),"")</f>
        <v/>
      </c>
      <c r="AF9" s="12" t="str">
        <f>IFERROR(VLOOKUP($A9,'ZnO Grassor M'!$J$2:$P$9,7,0),"")</f>
        <v/>
      </c>
      <c r="AG9" s="12" t="str">
        <f>IFERROR(VLOOKUP($A9,'Celestynów M'!$H$2:$N$7,7,0),"")</f>
        <v/>
      </c>
      <c r="AH9" s="12" t="str">
        <f>IFERROR(VLOOKUP($A9,'Komorów M'!$H$2:$N$15,7,0),"")</f>
        <v/>
      </c>
      <c r="AI9" s="12">
        <f>IFERROR(VLOOKUP($A9,'ITOrient M'!$P$3:$V$16,7,0),"")</f>
        <v>40.231968972832064</v>
      </c>
      <c r="AJ9" s="12" t="str">
        <f>IFERROR(VLOOKUP($A9,'ŚJatka M'!$P$3:$V$25,7,0),"")</f>
        <v/>
      </c>
      <c r="AK9" s="12">
        <f>IFERROR(VLOOKUP($A9,'Sudecka Wyrypa M'!$N$4:$T$18,7,0),"")</f>
        <v>41.698155145587911</v>
      </c>
      <c r="AL9" s="12" t="str">
        <f>IFERROR(VLOOKUP($A9,'Abentojra M'!$I$3:$O$39,7,0),"")</f>
        <v/>
      </c>
      <c r="AM9" s="12">
        <f>IFERROR(VLOOKUP($A9,'Mordownik M'!$M$3:$S$29,7,0),"")</f>
        <v>37.353433835845919</v>
      </c>
      <c r="AN9" s="12" t="str">
        <f>IFERROR(VLOOKUP($A9,'Kaczawska M'!$L$3:$R$9,7,0),"")</f>
        <v/>
      </c>
      <c r="AO9" s="12" t="str">
        <f>IFERROR(VLOOKUP($A9,'XV RzK M'!$K$2:$Q$13,7,0),"")</f>
        <v/>
      </c>
      <c r="AP9" s="12" t="str">
        <f>IFERROR(VLOOKUP($A9,'Jesienne 360 M'!$J$2:$P$20,7,0),"")</f>
        <v/>
      </c>
      <c r="AQ9" s="12">
        <f>IFERROR(VLOOKUP($A9,'Waligóra M'!$P$2:$V$25,7,0),"")</f>
        <v>43.854568854568846</v>
      </c>
      <c r="AR9" s="12">
        <f>IFERROR(VLOOKUP($A9,'Jurajska Jatka M'!$L$3:$R$42,7,0),"")</f>
        <v>25.155374463409345</v>
      </c>
      <c r="AS9" s="12">
        <f>IFERROR(VLOOKUP($A9,'H56 TR100 M'!$AI$3:$AO$224,7,0),"")</f>
        <v>50</v>
      </c>
      <c r="AT9" s="12" t="str">
        <f>IFERROR(VLOOKUP($A9,'Wawer M'!$H$2:$N$15,7,0),"")</f>
        <v/>
      </c>
      <c r="AU9" s="12" t="str">
        <f>IFERROR(VLOOKUP($A9,'Pazur M'!$AU$2:$BA$36,7,0),"")</f>
        <v/>
      </c>
      <c r="AV9" s="12">
        <f>IFERROR(VLOOKUP($A9,'Wilga M'!$L$3:$R$29,7,0),"")</f>
        <v>42.19178082191781</v>
      </c>
      <c r="AW9" s="12" t="str">
        <f>IFERROR(VLOOKUP($A9,'NM 100 M'!$Y$5:$AE$7,7,0),"")</f>
        <v/>
      </c>
      <c r="AX9" s="25">
        <f>MIN(COUNT(F9:S9)+MIN(COUNT(V9:AW9)/2,2),6)</f>
        <v>6</v>
      </c>
    </row>
    <row r="10" spans="1:50" s="13" customFormat="1">
      <c r="A10">
        <v>6</v>
      </c>
      <c r="B10" s="21" t="str">
        <f>VLOOKUP($A10,id!$C:$H,6,0)</f>
        <v>Jakubek Krystian</v>
      </c>
      <c r="C10" s="21" t="str">
        <f>VLOOKUP($A10,id!$C:$H,4,0)</f>
        <v>Mitutoyo AZS Wratislavia</v>
      </c>
      <c r="D10" s="2">
        <f>IF(E9=E10,D9,ROW(B8))</f>
        <v>8</v>
      </c>
      <c r="E10" s="11">
        <f>LARGE(F10:U10,1)+LARGE(F10:U10,2)+IFERROR(LARGE(F10:U10,3),0)+IFERROR(LARGE(F10:U10,4),0)+IFERROR(LARGE(F10:U10,5),0)+IFERROR(LARGE(F10:U10,6),0)</f>
        <v>574.78694611265018</v>
      </c>
      <c r="F10" s="12">
        <f>IFERROR(VLOOKUP(A10,'ZdZ M'!$AN$5:$AT$47,7,0),"")</f>
        <v>93.071161048689149</v>
      </c>
      <c r="G10" s="12">
        <f>IFERROR(VLOOKUP($A10,'Liszkor M'!$BA$2:$BG$44,7,0),"")</f>
        <v>86.469864698646987</v>
      </c>
      <c r="H10" s="12">
        <f>IFERROR(VLOOKUP($A10,'H55 TR200 M'!$AT$3:$AZ$84,7,0),"")</f>
        <v>96.345491267672557</v>
      </c>
      <c r="I10" s="12" t="str">
        <f>IFERROR(VLOOKUP($A10,'Dymno M'!$U$2:$AA$35,7,0),"")</f>
        <v/>
      </c>
      <c r="J10" s="12" t="str">
        <f>IFERROR(VLOOKUP($A10,'XIV RzK M'!$K$3:$Q$39,7,0),"")</f>
        <v/>
      </c>
      <c r="K10" s="12" t="str">
        <f>IFERROR(VLOOKUP($A10,'Tropy M'!$Q$4:$W$66,7,0),"")</f>
        <v/>
      </c>
      <c r="L10" s="12">
        <f>IFERROR(VLOOKUP($A10,'Grassor 300 M'!$CA$6:$CG$39,7,0),"")</f>
        <v>79.907462138969876</v>
      </c>
      <c r="M10" s="12">
        <f>IFERROR(VLOOKUP($A10,'BO M'!$Q$2:$W$37,7,0),"")</f>
        <v>84.94403240243831</v>
      </c>
      <c r="N10" s="12">
        <f>IFERROR(VLOOKUP($A10,'Konwalie M'!$M$2:$S$32,7,0),"")</f>
        <v>87.112171837708857</v>
      </c>
      <c r="O10" s="12" t="str">
        <f>IFERROR(VLOOKUP($A10,'KoRnO M'!$AD$2:$AJ$42,7,0),"")</f>
        <v/>
      </c>
      <c r="P10" s="12" t="str">
        <f>IFERROR(VLOOKUP($A10,'XVI Szago M'!$K$2:$Q$48,7,0),"")</f>
        <v/>
      </c>
      <c r="Q10" s="12">
        <f>IFERROR(VLOOKUP($A10,'H56 TR200 M'!$AT$3:$AZ$106,7,0),"")</f>
        <v>99.51415880066628</v>
      </c>
      <c r="R10" s="12">
        <f>IFERROR(VLOOKUP($A10,'Azymut M'!$AO$6:$AU$38,7,0),"")</f>
        <v>86.3849765258216</v>
      </c>
      <c r="S10" s="12">
        <f>IFERROR(VLOOKUP($A10,'NM 200 M'!$AI$5:$AO$38,7,0),"")</f>
        <v>53.736953766855081</v>
      </c>
      <c r="T10" s="10">
        <f>IFERROR(LARGE(V10:AW10,1),0)+IFERROR(LARGE(V10:AW10,2),0)</f>
        <v>100</v>
      </c>
      <c r="U10" s="10">
        <f>IFERROR(LARGE(V10:AW10,3),0)+IFERROR(LARGE(V10:AW10,4),0)</f>
        <v>98.743963157913356</v>
      </c>
      <c r="V10" s="12">
        <f>IFERROR(VLOOKUP(A10,'Liczyrzepa - zima M'!$M$1:$S$35,7,0),"")</f>
        <v>44.497607655502399</v>
      </c>
      <c r="W10" s="12">
        <f>IFERROR(VLOOKUP($A10,'Róża M'!$L$2:$R$34,7,0),"")</f>
        <v>45.92875318066158</v>
      </c>
      <c r="X10" s="12" t="str">
        <f>IFERROR(VLOOKUP($A10,'XV Szago M'!$DK$4:$DQ$28,7,0),"")</f>
        <v/>
      </c>
      <c r="Y10" s="12" t="str">
        <f>IFERROR(VLOOKUP($A10,'Wiosenne 360 M'!$J$3:$P$22,7,0),"")</f>
        <v/>
      </c>
      <c r="Z10" s="12" t="str">
        <f>IFERROR(VLOOKUP($A10,'H55 TR100 M'!$AG$3:$AM$165,7,0),"")</f>
        <v/>
      </c>
      <c r="AA10" s="12" t="str">
        <f>IFERROR(VLOOKUP($A10,'Irokez M'!$EN$4:$ET$22,7,0),"")</f>
        <v/>
      </c>
      <c r="AB10" s="12">
        <f>IFERROR(VLOOKUP($A10,'BO Wielkopolska M'!$Q$2:$W$38,7,0),"")</f>
        <v>44.99442322641702</v>
      </c>
      <c r="AC10" s="12" t="str">
        <f>IFERROR(VLOOKUP($A10,'RW TR200 M'!$K$2:$Q$10,7,0),"")</f>
        <v/>
      </c>
      <c r="AD10" s="12">
        <f>IFERROR(VLOOKUP($A10,'Liczyrzepa wiosna M'!$M$2:$S$26,7,0),"")</f>
        <v>39.484679665738156</v>
      </c>
      <c r="AE10" s="12" t="str">
        <f>IFERROR(VLOOKUP($A10,'13 M'!$J$6:$P$27,7,0),"")</f>
        <v/>
      </c>
      <c r="AF10" s="12">
        <f>IFERROR(VLOOKUP($A10,'ZnO Grassor M'!$J$2:$P$9,7,0),"")</f>
        <v>50</v>
      </c>
      <c r="AG10" s="12" t="str">
        <f>IFERROR(VLOOKUP($A10,'Celestynów M'!$H$2:$N$7,7,0),"")</f>
        <v/>
      </c>
      <c r="AH10" s="12" t="str">
        <f>IFERROR(VLOOKUP($A10,'Komorów M'!$H$2:$N$15,7,0),"")</f>
        <v/>
      </c>
      <c r="AI10" s="12" t="str">
        <f>IFERROR(VLOOKUP($A10,'ITOrient M'!$P$3:$V$16,7,0),"")</f>
        <v/>
      </c>
      <c r="AJ10" s="12" t="str">
        <f>IFERROR(VLOOKUP($A10,'ŚJatka M'!$P$3:$V$25,7,0),"")</f>
        <v/>
      </c>
      <c r="AK10" s="12">
        <f>IFERROR(VLOOKUP($A10,'Sudecka Wyrypa M'!$N$4:$T$18,7,0),"")</f>
        <v>49.14425427872861</v>
      </c>
      <c r="AL10" s="12">
        <f>IFERROR(VLOOKUP($A10,'Abentojra M'!$I$3:$O$39,7,0),"")</f>
        <v>43.591257125510168</v>
      </c>
      <c r="AM10" s="12" t="str">
        <f>IFERROR(VLOOKUP($A10,'Mordownik M'!$M$3:$S$29,7,0),"")</f>
        <v/>
      </c>
      <c r="AN10" s="12" t="str">
        <f>IFERROR(VLOOKUP($A10,'Kaczawska M'!$L$3:$R$9,7,0),"")</f>
        <v/>
      </c>
      <c r="AO10" s="12" t="str">
        <f>IFERROR(VLOOKUP($A10,'XV RzK M'!$K$2:$Q$13,7,0),"")</f>
        <v/>
      </c>
      <c r="AP10" s="12" t="str">
        <f>IFERROR(VLOOKUP($A10,'Jesienne 360 M'!$J$2:$P$20,7,0),"")</f>
        <v/>
      </c>
      <c r="AQ10" s="12">
        <f>IFERROR(VLOOKUP($A10,'Waligóra M'!$P$2:$V$25,7,0),"")</f>
        <v>49.599708879184753</v>
      </c>
      <c r="AR10" s="12" t="str">
        <f>IFERROR(VLOOKUP($A10,'Jurajska Jatka M'!$L$3:$R$42,7,0),"")</f>
        <v/>
      </c>
      <c r="AS10" s="12" t="str">
        <f>IFERROR(VLOOKUP($A10,'H56 TR100 M'!$AI$3:$AO$224,7,0),"")</f>
        <v/>
      </c>
      <c r="AT10" s="12" t="str">
        <f>IFERROR(VLOOKUP($A10,'Wawer M'!$H$2:$N$15,7,0),"")</f>
        <v/>
      </c>
      <c r="AU10" s="12">
        <f>IFERROR(VLOOKUP($A10,'Pazur M'!$AU$2:$BA$36,7,0),"")</f>
        <v>45.466321243523311</v>
      </c>
      <c r="AV10" s="12">
        <f>IFERROR(VLOOKUP($A10,'Wilga M'!$L$3:$R$29,7,0),"")</f>
        <v>50</v>
      </c>
      <c r="AW10" s="12" t="str">
        <f>IFERROR(VLOOKUP($A10,'NM 100 M'!$Y$5:$AE$7,7,0),"")</f>
        <v/>
      </c>
      <c r="AX10" s="25">
        <f>MIN(COUNT(F10:S10)+MIN(COUNT(V10:AW10)/2,2),6)</f>
        <v>6</v>
      </c>
    </row>
    <row r="11" spans="1:50" s="13" customFormat="1">
      <c r="A11">
        <v>91</v>
      </c>
      <c r="B11" s="21" t="str">
        <f>VLOOKUP($A11,id!$C:$H,6,0)</f>
        <v>Piwakowski Wojciech</v>
      </c>
      <c r="C11" s="21" t="str">
        <f>VLOOKUP($A11,id!$C:$H,4,0)</f>
        <v>Bez natchnienia</v>
      </c>
      <c r="D11" s="2">
        <f>IF(E10=E11,D10,ROW(B9))</f>
        <v>9</v>
      </c>
      <c r="E11" s="11">
        <f>LARGE(F11:U11,1)+LARGE(F11:U11,2)+IFERROR(LARGE(F11:U11,3),0)+IFERROR(LARGE(F11:U11,4),0)+IFERROR(LARGE(F11:U11,5),0)+IFERROR(LARGE(F11:U11,6),0)</f>
        <v>555.66460641396338</v>
      </c>
      <c r="F11" s="12"/>
      <c r="G11" s="12" t="str">
        <f>IFERROR(VLOOKUP($A11,'Liszkor M'!$BA$2:$BG$44,7,0),"")</f>
        <v/>
      </c>
      <c r="H11" s="12">
        <f>IFERROR(VLOOKUP($A11,'H55 TR200 M'!$AT$3:$AZ$84,7,0),"")</f>
        <v>88.7767389924025</v>
      </c>
      <c r="I11" s="12" t="str">
        <f>IFERROR(VLOOKUP($A11,'Dymno M'!$U$2:$AA$35,7,0),"")</f>
        <v/>
      </c>
      <c r="J11" s="12">
        <f>IFERROR(VLOOKUP($A11,'XIV RzK M'!$K$3:$Q$39,7,0),"")</f>
        <v>96.992481203007515</v>
      </c>
      <c r="K11" s="12">
        <f>IFERROR(VLOOKUP($A11,'Tropy M'!$Q$4:$W$66,7,0),"")</f>
        <v>77.816101623622444</v>
      </c>
      <c r="L11" s="12" t="str">
        <f>IFERROR(VLOOKUP($A11,'Grassor 300 M'!$CA$6:$CG$39,7,0),"")</f>
        <v/>
      </c>
      <c r="M11" s="12" t="str">
        <f>IFERROR(VLOOKUP($A11,'BO M'!$Q$2:$W$37,7,0),"")</f>
        <v/>
      </c>
      <c r="N11" s="12">
        <f>IFERROR(VLOOKUP($A11,'Konwalie M'!$M$2:$S$32,7,0),"")</f>
        <v>87.740384615384642</v>
      </c>
      <c r="O11" s="12" t="str">
        <f>IFERROR(VLOOKUP($A11,'KoRnO M'!$AD$2:$AJ$42,7,0),"")</f>
        <v/>
      </c>
      <c r="P11" s="12" t="str">
        <f>IFERROR(VLOOKUP($A11,'XVI Szago M'!$K$2:$Q$48,7,0),"")</f>
        <v/>
      </c>
      <c r="Q11" s="12">
        <f>IFERROR(VLOOKUP($A11,'H56 TR200 M'!$AT$3:$AZ$106,7,0),"")</f>
        <v>86.722473568335246</v>
      </c>
      <c r="R11" s="12" t="str">
        <f>IFERROR(VLOOKUP($A11,'Azymut M'!$AO$6:$AU$38,7,0),"")</f>
        <v/>
      </c>
      <c r="S11" s="12" t="str">
        <f>IFERROR(VLOOKUP($A11,'NM 200 M'!$AI$5:$AO$38,7,0),"")</f>
        <v/>
      </c>
      <c r="T11" s="10">
        <f>IFERROR(LARGE(V11:AW11,1),0)+IFERROR(LARGE(V11:AW11,2),0)</f>
        <v>99.336619352925922</v>
      </c>
      <c r="U11" s="10">
        <f>IFERROR(LARGE(V11:AW11,3),0)+IFERROR(LARGE(V11:AW11,4),0)</f>
        <v>96.095908681907588</v>
      </c>
      <c r="V11" s="12"/>
      <c r="W11" s="12" t="str">
        <f>IFERROR(VLOOKUP($A11,'Róża M'!$L$2:$R$34,7,0),"")</f>
        <v/>
      </c>
      <c r="X11" s="12">
        <f>IFERROR(VLOOKUP($A11,'XV Szago M'!$DK$4:$DQ$28,7,0),"")</f>
        <v>48.534933072151489</v>
      </c>
      <c r="Y11" s="12" t="str">
        <f>IFERROR(VLOOKUP($A11,'Wiosenne 360 M'!$J$3:$P$22,7,0),"")</f>
        <v/>
      </c>
      <c r="Z11" s="12" t="str">
        <f>IFERROR(VLOOKUP($A11,'H55 TR100 M'!$AG$3:$AM$165,7,0),"")</f>
        <v/>
      </c>
      <c r="AA11" s="12" t="str">
        <f>IFERROR(VLOOKUP($A11,'Irokez M'!$EN$4:$ET$22,7,0),"")</f>
        <v/>
      </c>
      <c r="AB11" s="12">
        <f>IFERROR(VLOOKUP($A11,'BO Wielkopolska M'!$Q$2:$W$38,7,0),"")</f>
        <v>49.336619352925922</v>
      </c>
      <c r="AC11" s="12" t="str">
        <f>IFERROR(VLOOKUP($A11,'RW TR200 M'!$K$2:$Q$10,7,0),"")</f>
        <v/>
      </c>
      <c r="AD11" s="12" t="str">
        <f>IFERROR(VLOOKUP($A11,'Liczyrzepa wiosna M'!$M$2:$S$26,7,0),"")</f>
        <v/>
      </c>
      <c r="AE11" s="12" t="str">
        <f>IFERROR(VLOOKUP($A11,'13 M'!$J$6:$P$27,7,0),"")</f>
        <v/>
      </c>
      <c r="AF11" s="12" t="str">
        <f>IFERROR(VLOOKUP($A11,'ZnO Grassor M'!$J$2:$P$9,7,0),"")</f>
        <v/>
      </c>
      <c r="AG11" s="12" t="str">
        <f>IFERROR(VLOOKUP($A11,'Celestynów M'!$H$2:$N$7,7,0),"")</f>
        <v/>
      </c>
      <c r="AH11" s="12" t="str">
        <f>IFERROR(VLOOKUP($A11,'Komorów M'!$H$2:$N$15,7,0),"")</f>
        <v/>
      </c>
      <c r="AI11" s="12" t="str">
        <f>IFERROR(VLOOKUP($A11,'ITOrient M'!$P$3:$V$16,7,0),"")</f>
        <v/>
      </c>
      <c r="AJ11" s="12" t="str">
        <f>IFERROR(VLOOKUP($A11,'ŚJatka M'!$P$3:$V$25,7,0),"")</f>
        <v/>
      </c>
      <c r="AK11" s="12" t="str">
        <f>IFERROR(VLOOKUP($A11,'Sudecka Wyrypa M'!$N$4:$T$18,7,0),"")</f>
        <v/>
      </c>
      <c r="AL11" s="12">
        <f>IFERROR(VLOOKUP($A11,'Abentojra M'!$I$3:$O$39,7,0),"")</f>
        <v>42.526901181348514</v>
      </c>
      <c r="AM11" s="12" t="str">
        <f>IFERROR(VLOOKUP($A11,'Mordownik M'!$M$3:$S$29,7,0),"")</f>
        <v/>
      </c>
      <c r="AN11" s="12" t="str">
        <f>IFERROR(VLOOKUP($A11,'Kaczawska M'!$L$3:$R$9,7,0),"")</f>
        <v/>
      </c>
      <c r="AO11" s="12">
        <f>IFERROR(VLOOKUP($A11,'XV RzK M'!$K$2:$Q$13,7,0),"")</f>
        <v>50</v>
      </c>
      <c r="AP11" s="12" t="str">
        <f>IFERROR(VLOOKUP($A11,'Jesienne 360 M'!$J$2:$P$20,7,0),"")</f>
        <v/>
      </c>
      <c r="AQ11" s="12" t="str">
        <f>IFERROR(VLOOKUP($A11,'Waligóra M'!$P$2:$V$25,7,0),"")</f>
        <v/>
      </c>
      <c r="AR11" s="12" t="str">
        <f>IFERROR(VLOOKUP($A11,'Jurajska Jatka M'!$L$3:$R$42,7,0),"")</f>
        <v/>
      </c>
      <c r="AS11" s="12" t="str">
        <f>IFERROR(VLOOKUP($A11,'H56 TR100 M'!$AI$3:$AO$224,7,0),"")</f>
        <v/>
      </c>
      <c r="AT11" s="12" t="str">
        <f>IFERROR(VLOOKUP($A11,'Wawer M'!$H$2:$N$15,7,0),"")</f>
        <v/>
      </c>
      <c r="AU11" s="12">
        <f>IFERROR(VLOOKUP($A11,'Pazur M'!$AU$2:$BA$36,7,0),"")</f>
        <v>47.560975609756106</v>
      </c>
      <c r="AV11" s="12" t="str">
        <f>IFERROR(VLOOKUP($A11,'Wilga M'!$L$3:$R$29,7,0),"")</f>
        <v/>
      </c>
      <c r="AW11" s="12" t="str">
        <f>IFERROR(VLOOKUP($A11,'NM 100 M'!$Y$5:$AE$7,7,0),"")</f>
        <v/>
      </c>
      <c r="AX11" s="25">
        <f>MIN(COUNT(F11:S11)+MIN(COUNT(V11:AW11)/2,2),6)</f>
        <v>6</v>
      </c>
    </row>
    <row r="12" spans="1:50" s="13" customFormat="1">
      <c r="A12">
        <v>173</v>
      </c>
      <c r="B12" s="21" t="str">
        <f>VLOOKUP($A12,id!$C:$H,6,0)</f>
        <v>Łosiewicz Mariusz</v>
      </c>
      <c r="C12" s="21" t="str">
        <f>VLOOKUP($A12,id!$C:$H,4,0)</f>
        <v>Morenka Team</v>
      </c>
      <c r="D12" s="2">
        <f>IF(E11=E12,D11,ROW(B10))</f>
        <v>10</v>
      </c>
      <c r="E12" s="11">
        <f>LARGE(F12:U12,1)+LARGE(F12:U12,2)+IFERROR(LARGE(F12:U12,3),0)+IFERROR(LARGE(F12:U12,4),0)+IFERROR(LARGE(F12:U12,5),0)+IFERROR(LARGE(F12:U12,6),0)</f>
        <v>547.15937324586002</v>
      </c>
      <c r="F12" s="12"/>
      <c r="G12" s="12"/>
      <c r="H12" s="12">
        <f>IFERROR(VLOOKUP($A12,'H55 TR200 M'!$AT$3:$AZ$84,7,0),"")</f>
        <v>91.22755703550375</v>
      </c>
      <c r="I12" s="12">
        <f>IFERROR(VLOOKUP($A12,'Dymno M'!$U$2:$AA$35,7,0),"")</f>
        <v>73.862320039715371</v>
      </c>
      <c r="J12" s="12">
        <f>IFERROR(VLOOKUP($A12,'XIV RzK M'!$K$3:$Q$39,7,0),"")</f>
        <v>90</v>
      </c>
      <c r="K12" s="12">
        <f>IFERROR(VLOOKUP($A12,'Tropy M'!$Q$4:$W$66,7,0),"")</f>
        <v>89.153762128124399</v>
      </c>
      <c r="L12" s="12">
        <f>IFERROR(VLOOKUP($A12,'Grassor 300 M'!$CA$6:$CG$39,7,0),"")</f>
        <v>16.363302827092806</v>
      </c>
      <c r="M12" s="12" t="str">
        <f>IFERROR(VLOOKUP($A12,'BO M'!$Q$2:$W$37,7,0),"")</f>
        <v/>
      </c>
      <c r="N12" s="12" t="str">
        <f>IFERROR(VLOOKUP($A12,'Konwalie M'!$M$2:$S$32,7,0),"")</f>
        <v/>
      </c>
      <c r="O12" s="12" t="str">
        <f>IFERROR(VLOOKUP($A12,'KoRnO M'!$AD$2:$AJ$42,7,0),"")</f>
        <v/>
      </c>
      <c r="P12" s="12">
        <f>IFERROR(VLOOKUP($A12,'XVI Szago M'!$K$2:$Q$48,7,0),"")</f>
        <v>100</v>
      </c>
      <c r="Q12" s="12">
        <f>IFERROR(VLOOKUP($A12,'H56 TR200 M'!$AT$3:$AZ$106,7,0),"")</f>
        <v>84.068202073268012</v>
      </c>
      <c r="R12" s="12">
        <f>IFERROR(VLOOKUP($A12,'Azymut M'!$AO$6:$AU$38,7,0),"")</f>
        <v>84.998550976641752</v>
      </c>
      <c r="S12" s="12" t="str">
        <f>IFERROR(VLOOKUP($A12,'NM 200 M'!$AI$5:$AO$38,7,0),"")</f>
        <v/>
      </c>
      <c r="T12" s="10">
        <f>IFERROR(LARGE(V12:AW12,1),0)+IFERROR(LARGE(V12:AW12,2),0)</f>
        <v>91.779503105590081</v>
      </c>
      <c r="U12" s="10">
        <f>IFERROR(LARGE(V12:AW12,3),0)+IFERROR(LARGE(V12:AW12,4),0)</f>
        <v>0</v>
      </c>
      <c r="V12" s="12"/>
      <c r="W12" s="12"/>
      <c r="X12" s="12"/>
      <c r="Y12" s="12"/>
      <c r="Z12" s="12" t="str">
        <f>IFERROR(VLOOKUP($A12,'H55 TR100 M'!$AG$3:$AM$165,7,0),"")</f>
        <v/>
      </c>
      <c r="AA12" s="12" t="str">
        <f>IFERROR(VLOOKUP($A12,'Irokez M'!$EN$4:$ET$22,7,0),"")</f>
        <v/>
      </c>
      <c r="AB12" s="12" t="str">
        <f>IFERROR(VLOOKUP($A12,'BO Wielkopolska M'!$Q$2:$W$38,7,0),"")</f>
        <v/>
      </c>
      <c r="AC12" s="12" t="str">
        <f>IFERROR(VLOOKUP($A12,'RW TR200 M'!$K$2:$Q$10,7,0),"")</f>
        <v/>
      </c>
      <c r="AD12" s="12" t="str">
        <f>IFERROR(VLOOKUP($A12,'Liczyrzepa wiosna M'!$M$2:$S$26,7,0),"")</f>
        <v/>
      </c>
      <c r="AE12" s="12" t="str">
        <f>IFERROR(VLOOKUP($A12,'13 M'!$J$6:$P$27,7,0),"")</f>
        <v/>
      </c>
      <c r="AF12" s="12" t="str">
        <f>IFERROR(VLOOKUP($A12,'ZnO Grassor M'!$J$2:$P$9,7,0),"")</f>
        <v/>
      </c>
      <c r="AG12" s="12" t="str">
        <f>IFERROR(VLOOKUP($A12,'Celestynów M'!$H$2:$N$7,7,0),"")</f>
        <v/>
      </c>
      <c r="AH12" s="12" t="str">
        <f>IFERROR(VLOOKUP($A12,'Komorów M'!$H$2:$N$15,7,0),"")</f>
        <v/>
      </c>
      <c r="AI12" s="12" t="str">
        <f>IFERROR(VLOOKUP($A12,'ITOrient M'!$P$3:$V$16,7,0),"")</f>
        <v/>
      </c>
      <c r="AJ12" s="12" t="str">
        <f>IFERROR(VLOOKUP($A12,'ŚJatka M'!$P$3:$V$25,7,0),"")</f>
        <v/>
      </c>
      <c r="AK12" s="12" t="str">
        <f>IFERROR(VLOOKUP($A12,'Sudecka Wyrypa M'!$N$4:$T$18,7,0),"")</f>
        <v/>
      </c>
      <c r="AL12" s="12" t="str">
        <f>IFERROR(VLOOKUP($A12,'Abentojra M'!$I$3:$O$39,7,0),"")</f>
        <v/>
      </c>
      <c r="AM12" s="12" t="str">
        <f>IFERROR(VLOOKUP($A12,'Mordownik M'!$M$3:$S$29,7,0),"")</f>
        <v/>
      </c>
      <c r="AN12" s="12" t="str">
        <f>IFERROR(VLOOKUP($A12,'Kaczawska M'!$L$3:$R$9,7,0),"")</f>
        <v/>
      </c>
      <c r="AO12" s="12" t="str">
        <f>IFERROR(VLOOKUP($A12,'XV RzK M'!$K$2:$Q$13,7,0),"")</f>
        <v/>
      </c>
      <c r="AP12" s="12" t="str">
        <f>IFERROR(VLOOKUP($A12,'Jesienne 360 M'!$J$2:$P$20,7,0),"")</f>
        <v/>
      </c>
      <c r="AQ12" s="12" t="str">
        <f>IFERROR(VLOOKUP($A12,'Waligóra M'!$P$2:$V$25,7,0),"")</f>
        <v/>
      </c>
      <c r="AR12" s="12">
        <f>IFERROR(VLOOKUP($A12,'Jurajska Jatka M'!$L$3:$R$42,7,0),"")</f>
        <v>43.565217391304358</v>
      </c>
      <c r="AS12" s="12" t="str">
        <f>IFERROR(VLOOKUP($A12,'H56 TR100 M'!$AI$3:$AO$224,7,0),"")</f>
        <v/>
      </c>
      <c r="AT12" s="12" t="str">
        <f>IFERROR(VLOOKUP($A12,'Wawer M'!$H$2:$N$15,7,0),"")</f>
        <v/>
      </c>
      <c r="AU12" s="12">
        <f>IFERROR(VLOOKUP($A12,'Pazur M'!$AU$2:$BA$36,7,0),"")</f>
        <v>48.214285714285722</v>
      </c>
      <c r="AV12" s="12" t="str">
        <f>IFERROR(VLOOKUP($A12,'Wilga M'!$L$3:$R$29,7,0),"")</f>
        <v/>
      </c>
      <c r="AW12" s="12" t="str">
        <f>IFERROR(VLOOKUP($A12,'NM 100 M'!$Y$5:$AE$7,7,0),"")</f>
        <v/>
      </c>
      <c r="AX12" s="25">
        <f>MIN(COUNT(F12:S12)+MIN(COUNT(V12:AW12)/2,2),6)</f>
        <v>6</v>
      </c>
    </row>
    <row r="13" spans="1:50" s="13" customFormat="1">
      <c r="A13">
        <v>41</v>
      </c>
      <c r="B13" s="21" t="str">
        <f>VLOOKUP($A13,id!$C:$H,6,0)</f>
        <v>Wieczorek Jarosław</v>
      </c>
      <c r="C13" s="21">
        <f>VLOOKUP($A13,id!$C:$H,4,0)</f>
        <v>0</v>
      </c>
      <c r="D13" s="2">
        <f>IF(E12=E13,D12,ROW(B11))</f>
        <v>11</v>
      </c>
      <c r="E13" s="11">
        <f>LARGE(F13:U13,1)+LARGE(F13:U13,2)+IFERROR(LARGE(F13:U13,3),0)+IFERROR(LARGE(F13:U13,4),0)+IFERROR(LARGE(F13:U13,5),0)+IFERROR(LARGE(F13:U13,6),0)</f>
        <v>529.83525864348815</v>
      </c>
      <c r="F13" s="12">
        <f>IFERROR(VLOOKUP(A13,'ZdZ M'!$AN$5:$AT$47,7,0),"")</f>
        <v>73.767423851316479</v>
      </c>
      <c r="G13" s="12">
        <f>IFERROR(VLOOKUP($A13,'Liszkor M'!$BA$2:$BG$44,7,0),"")</f>
        <v>38.58045844078196</v>
      </c>
      <c r="H13" s="12" t="str">
        <f>IFERROR(VLOOKUP($A13,'H55 TR200 M'!$AT$3:$AZ$84,7,0),"")</f>
        <v/>
      </c>
      <c r="I13" s="12" t="str">
        <f>IFERROR(VLOOKUP($A13,'Dymno M'!$U$2:$AA$35,7,0),"")</f>
        <v/>
      </c>
      <c r="J13" s="12" t="str">
        <f>IFERROR(VLOOKUP($A13,'XIV RzK M'!$K$3:$Q$39,7,0),"")</f>
        <v/>
      </c>
      <c r="K13" s="12">
        <f>IFERROR(VLOOKUP($A13,'Tropy M'!$Q$4:$W$66,7,0),"")</f>
        <v>12.711261644206708</v>
      </c>
      <c r="L13" s="12">
        <f>IFERROR(VLOOKUP($A13,'Grassor 300 M'!$CA$6:$CG$39,7,0),"")</f>
        <v>87.680030981838939</v>
      </c>
      <c r="M13" s="12">
        <f>IFERROR(VLOOKUP($A13,'BO M'!$Q$2:$W$37,7,0),"")</f>
        <v>79.683381943999521</v>
      </c>
      <c r="N13" s="12" t="str">
        <f>IFERROR(VLOOKUP($A13,'Konwalie M'!$M$2:$S$32,7,0),"")</f>
        <v/>
      </c>
      <c r="O13" s="12">
        <f>IFERROR(VLOOKUP($A13,'KoRnO M'!$AD$2:$AJ$42,7,0),"")</f>
        <v>85.810095305330023</v>
      </c>
      <c r="P13" s="12" t="str">
        <f>IFERROR(VLOOKUP($A13,'XVI Szago M'!$K$2:$Q$48,7,0),"")</f>
        <v/>
      </c>
      <c r="Q13" s="12" t="str">
        <f>IFERROR(VLOOKUP($A13,'H56 TR200 M'!$AT$3:$AZ$106,7,0),"")</f>
        <v/>
      </c>
      <c r="R13" s="12">
        <f>IFERROR(VLOOKUP($A13,'Azymut M'!$AO$6:$AU$38,7,0),"")</f>
        <v>83.18553295079117</v>
      </c>
      <c r="S13" s="12">
        <f>IFERROR(VLOOKUP($A13,'NM 200 M'!$AI$5:$AO$38,7,0),"")</f>
        <v>84.810126582278471</v>
      </c>
      <c r="T13" s="10">
        <f>IFERROR(LARGE(V13:AW13,1),0)+IFERROR(LARGE(V13:AW13,2),0)</f>
        <v>98.060344827586206</v>
      </c>
      <c r="U13" s="10">
        <f>IFERROR(LARGE(V13:AW13,3),0)+IFERROR(LARGE(V13:AW13,4),0)</f>
        <v>90.289127995663279</v>
      </c>
      <c r="V13" s="12"/>
      <c r="W13" s="12">
        <f>IFERROR(VLOOKUP($A13,'Róża M'!$L$2:$R$34,7,0),"")</f>
        <v>41.116173120728924</v>
      </c>
      <c r="X13" s="12" t="str">
        <f>IFERROR(VLOOKUP($A13,'XV Szago M'!$DK$4:$DQ$28,7,0),"")</f>
        <v/>
      </c>
      <c r="Y13" s="12" t="str">
        <f>IFERROR(VLOOKUP($A13,'Wiosenne 360 M'!$J$3:$P$22,7,0),"")</f>
        <v/>
      </c>
      <c r="Z13" s="12" t="str">
        <f>IFERROR(VLOOKUP($A13,'H55 TR100 M'!$AG$3:$AM$165,7,0),"")</f>
        <v/>
      </c>
      <c r="AA13" s="12">
        <f>IFERROR(VLOOKUP($A13,'Irokez M'!$EN$4:$ET$22,7,0),"")</f>
        <v>44.759930915371314</v>
      </c>
      <c r="AB13" s="12">
        <f>IFERROR(VLOOKUP($A13,'BO Wielkopolska M'!$Q$2:$W$38,7,0),"")</f>
        <v>39.772376066262844</v>
      </c>
      <c r="AC13" s="12" t="str">
        <f>IFERROR(VLOOKUP($A13,'RW TR200 M'!$K$2:$Q$10,7,0),"")</f>
        <v/>
      </c>
      <c r="AD13" s="12" t="str">
        <f>IFERROR(VLOOKUP($A13,'Liczyrzepa wiosna M'!$M$2:$S$26,7,0),"")</f>
        <v/>
      </c>
      <c r="AE13" s="12">
        <f>IFERROR(VLOOKUP($A13,'13 M'!$J$6:$P$27,7,0),"")</f>
        <v>48.060344827586206</v>
      </c>
      <c r="AF13" s="12" t="str">
        <f>IFERROR(VLOOKUP($A13,'ZnO Grassor M'!$J$2:$P$9,7,0),"")</f>
        <v/>
      </c>
      <c r="AG13" s="12" t="str">
        <f>IFERROR(VLOOKUP($A13,'Celestynów M'!$H$2:$N$7,7,0),"")</f>
        <v/>
      </c>
      <c r="AH13" s="12" t="str">
        <f>IFERROR(VLOOKUP($A13,'Komorów M'!$H$2:$N$15,7,0),"")</f>
        <v/>
      </c>
      <c r="AI13" s="12" t="str">
        <f>IFERROR(VLOOKUP($A13,'ITOrient M'!$P$3:$V$16,7,0),"")</f>
        <v/>
      </c>
      <c r="AJ13" s="12">
        <f>IFERROR(VLOOKUP($A13,'ŚJatka M'!$P$3:$V$25,7,0),"")</f>
        <v>45.529197080291972</v>
      </c>
      <c r="AK13" s="12">
        <f>IFERROR(VLOOKUP($A13,'Sudecka Wyrypa M'!$N$4:$T$18,7,0),"")</f>
        <v>34.252056012447213</v>
      </c>
      <c r="AL13" s="12" t="str">
        <f>IFERROR(VLOOKUP($A13,'Abentojra M'!$I$3:$O$39,7,0),"")</f>
        <v/>
      </c>
      <c r="AM13" s="12">
        <f>IFERROR(VLOOKUP($A13,'Mordownik M'!$M$3:$S$29,7,0),"")</f>
        <v>37.166666666666721</v>
      </c>
      <c r="AN13" s="12">
        <f>IFERROR(VLOOKUP($A13,'Kaczawska M'!$L$3:$R$9,7,0),"")</f>
        <v>50</v>
      </c>
      <c r="AO13" s="12" t="str">
        <f>IFERROR(VLOOKUP($A13,'XV RzK M'!$K$2:$Q$13,7,0),"")</f>
        <v/>
      </c>
      <c r="AP13" s="12" t="str">
        <f>IFERROR(VLOOKUP($A13,'Jesienne 360 M'!$J$2:$P$20,7,0),"")</f>
        <v/>
      </c>
      <c r="AQ13" s="12">
        <f>IFERROR(VLOOKUP($A13,'Waligóra M'!$P$2:$V$25,7,0),"")</f>
        <v>35.531803962460828</v>
      </c>
      <c r="AR13" s="12">
        <f>IFERROR(VLOOKUP($A13,'Jurajska Jatka M'!$L$3:$R$42,7,0),"")</f>
        <v>41.680532445923468</v>
      </c>
      <c r="AS13" s="12" t="str">
        <f>IFERROR(VLOOKUP($A13,'H56 TR100 M'!$AI$3:$AO$224,7,0),"")</f>
        <v/>
      </c>
      <c r="AT13" s="12" t="str">
        <f>IFERROR(VLOOKUP($A13,'Wawer M'!$H$2:$N$15,7,0),"")</f>
        <v/>
      </c>
      <c r="AU13" s="12" t="str">
        <f>IFERROR(VLOOKUP($A13,'Pazur M'!$AU$2:$BA$36,7,0),"")</f>
        <v/>
      </c>
      <c r="AV13" s="12">
        <f>IFERROR(VLOOKUP($A13,'Wilga M'!$L$3:$R$29,7,0),"")</f>
        <v>40.633245382585748</v>
      </c>
      <c r="AW13" s="12" t="str">
        <f>IFERROR(VLOOKUP($A13,'NM 100 M'!$Y$5:$AE$7,7,0),"")</f>
        <v/>
      </c>
      <c r="AX13" s="25">
        <f>MIN(COUNT(F13:S13)+MIN(COUNT(V13:AW13)/2,2),6)</f>
        <v>6</v>
      </c>
    </row>
    <row r="14" spans="1:50" s="13" customFormat="1">
      <c r="A14">
        <v>105</v>
      </c>
      <c r="B14" s="21" t="str">
        <f>VLOOKUP($A14,id!$C:$H,6,0)</f>
        <v>Bober Bartłomiej</v>
      </c>
      <c r="C14" s="21" t="str">
        <f>VLOOKUP($A14,id!$C:$H,4,0)</f>
        <v>Harpagan</v>
      </c>
      <c r="D14" s="2">
        <f>IF(E13=E14,D13,ROW(B12))</f>
        <v>12</v>
      </c>
      <c r="E14" s="11">
        <f>LARGE(F14:U14,1)+LARGE(F14:U14,2)+IFERROR(LARGE(F14:U14,3),0)+IFERROR(LARGE(F14:U14,4),0)+IFERROR(LARGE(F14:U14,5),0)+IFERROR(LARGE(F14:U14,6),0)</f>
        <v>528.39381184975298</v>
      </c>
      <c r="F14" s="12"/>
      <c r="G14" s="12">
        <f>IFERROR(VLOOKUP($A14,'Liszkor M'!$BA$2:$BG$44,7,0),"")</f>
        <v>72.602920177255072</v>
      </c>
      <c r="H14" s="12" t="str">
        <f>IFERROR(VLOOKUP($A14,'H55 TR200 M'!$AT$3:$AZ$84,7,0),"")</f>
        <v/>
      </c>
      <c r="I14" s="12" t="str">
        <f>IFERROR(VLOOKUP($A14,'Dymno M'!$U$2:$AA$35,7,0),"")</f>
        <v/>
      </c>
      <c r="J14" s="12">
        <f>IFERROR(VLOOKUP($A14,'XIV RzK M'!$K$3:$Q$39,7,0),"")</f>
        <v>16.723547327418697</v>
      </c>
      <c r="K14" s="12">
        <f>IFERROR(VLOOKUP($A14,'Tropy M'!$Q$4:$W$66,7,0),"")</f>
        <v>86.791980733744097</v>
      </c>
      <c r="L14" s="12" t="str">
        <f>IFERROR(VLOOKUP($A14,'Grassor 300 M'!$CA$6:$CG$39,7,0),"")</f>
        <v/>
      </c>
      <c r="M14" s="12">
        <f>IFERROR(VLOOKUP($A14,'BO M'!$Q$2:$W$37,7,0),"")</f>
        <v>90.139350255928122</v>
      </c>
      <c r="N14" s="12">
        <f>IFERROR(VLOOKUP($A14,'Konwalie M'!$M$2:$S$32,7,0),"")</f>
        <v>99.184782608695656</v>
      </c>
      <c r="O14" s="12">
        <f>IFERROR(VLOOKUP($A14,'KoRnO M'!$AD$2:$AJ$42,7,0),"")</f>
        <v>84.645252382633245</v>
      </c>
      <c r="P14" s="12" t="str">
        <f>IFERROR(VLOOKUP($A14,'XVI Szago M'!$K$2:$Q$48,7,0),"")</f>
        <v/>
      </c>
      <c r="Q14" s="12" t="str">
        <f>IFERROR(VLOOKUP($A14,'H56 TR200 M'!$AT$3:$AZ$106,7,0),"")</f>
        <v/>
      </c>
      <c r="R14" s="12">
        <f>IFERROR(VLOOKUP($A14,'Azymut M'!$AO$6:$AU$38,7,0),"")</f>
        <v>76.786645800730312</v>
      </c>
      <c r="S14" s="12" t="str">
        <f>IFERROR(VLOOKUP($A14,'NM 200 M'!$AI$5:$AO$38,7,0),"")</f>
        <v/>
      </c>
      <c r="T14" s="10">
        <f>IFERROR(LARGE(V14:AW14,1),0)+IFERROR(LARGE(V14:AW14,2),0)</f>
        <v>89.216554697284266</v>
      </c>
      <c r="U14" s="10">
        <f>IFERROR(LARGE(V14:AW14,3),0)+IFERROR(LARGE(V14:AW14,4),0)</f>
        <v>78.415891171467564</v>
      </c>
      <c r="V14" s="12"/>
      <c r="W14" s="12"/>
      <c r="X14" s="12"/>
      <c r="Y14" s="12" t="str">
        <f>IFERROR(VLOOKUP($A14,'Wiosenne 360 M'!$J$3:$P$22,7,0),"")</f>
        <v/>
      </c>
      <c r="Z14" s="12" t="str">
        <f>IFERROR(VLOOKUP($A14,'H55 TR100 M'!$AG$3:$AM$165,7,0),"")</f>
        <v/>
      </c>
      <c r="AA14" s="12" t="str">
        <f>IFERROR(VLOOKUP($A14,'Irokez M'!$EN$4:$ET$22,7,0),"")</f>
        <v/>
      </c>
      <c r="AB14" s="12">
        <f>IFERROR(VLOOKUP($A14,'BO Wielkopolska M'!$Q$2:$W$38,7,0),"")</f>
        <v>43.435348624751235</v>
      </c>
      <c r="AC14" s="12" t="str">
        <f>IFERROR(VLOOKUP($A14,'RW TR200 M'!$K$2:$Q$10,7,0),"")</f>
        <v/>
      </c>
      <c r="AD14" s="12" t="str">
        <f>IFERROR(VLOOKUP($A14,'Liczyrzepa wiosna M'!$M$2:$S$26,7,0),"")</f>
        <v/>
      </c>
      <c r="AE14" s="12" t="str">
        <f>IFERROR(VLOOKUP($A14,'13 M'!$J$6:$P$27,7,0),"")</f>
        <v/>
      </c>
      <c r="AF14" s="12" t="str">
        <f>IFERROR(VLOOKUP($A14,'ZnO Grassor M'!$J$2:$P$9,7,0),"")</f>
        <v/>
      </c>
      <c r="AG14" s="12" t="str">
        <f>IFERROR(VLOOKUP($A14,'Celestynów M'!$H$2:$N$7,7,0),"")</f>
        <v/>
      </c>
      <c r="AH14" s="12" t="str">
        <f>IFERROR(VLOOKUP($A14,'Komorów M'!$H$2:$N$15,7,0),"")</f>
        <v/>
      </c>
      <c r="AI14" s="12">
        <f>IFERROR(VLOOKUP($A14,'ITOrient M'!$P$3:$V$16,7,0),"")</f>
        <v>45.781206072533038</v>
      </c>
      <c r="AJ14" s="12" t="str">
        <f>IFERROR(VLOOKUP($A14,'ŚJatka M'!$P$3:$V$25,7,0),"")</f>
        <v/>
      </c>
      <c r="AK14" s="12" t="str">
        <f>IFERROR(VLOOKUP($A14,'Sudecka Wyrypa M'!$N$4:$T$18,7,0),"")</f>
        <v/>
      </c>
      <c r="AL14" s="12">
        <f>IFERROR(VLOOKUP($A14,'Abentojra M'!$I$3:$O$39,7,0),"")</f>
        <v>40.754946965458991</v>
      </c>
      <c r="AM14" s="12" t="str">
        <f>IFERROR(VLOOKUP($A14,'Mordownik M'!$M$3:$S$29,7,0),"")</f>
        <v/>
      </c>
      <c r="AN14" s="12" t="str">
        <f>IFERROR(VLOOKUP($A14,'Kaczawska M'!$L$3:$R$9,7,0),"")</f>
        <v/>
      </c>
      <c r="AO14" s="12" t="str">
        <f>IFERROR(VLOOKUP($A14,'XV RzK M'!$K$2:$Q$13,7,0),"")</f>
        <v/>
      </c>
      <c r="AP14" s="12" t="str">
        <f>IFERROR(VLOOKUP($A14,'Jesienne 360 M'!$J$2:$P$20,7,0),"")</f>
        <v/>
      </c>
      <c r="AQ14" s="12">
        <f>IFERROR(VLOOKUP($A14,'Waligóra M'!$P$2:$V$25,7,0),"")</f>
        <v>36.541554959785486</v>
      </c>
      <c r="AR14" s="12" t="str">
        <f>IFERROR(VLOOKUP($A14,'Jurajska Jatka M'!$L$3:$R$42,7,0),"")</f>
        <v/>
      </c>
      <c r="AS14" s="12" t="str">
        <f>IFERROR(VLOOKUP($A14,'H56 TR100 M'!$AI$3:$AO$224,7,0),"")</f>
        <v/>
      </c>
      <c r="AT14" s="12" t="str">
        <f>IFERROR(VLOOKUP($A14,'Wawer M'!$H$2:$N$15,7,0),"")</f>
        <v/>
      </c>
      <c r="AU14" s="12">
        <f>IFERROR(VLOOKUP($A14,'Pazur M'!$AU$2:$BA$36,7,0),"")</f>
        <v>37.66094420600858</v>
      </c>
      <c r="AV14" s="12" t="str">
        <f>IFERROR(VLOOKUP($A14,'Wilga M'!$L$3:$R$29,7,0),"")</f>
        <v/>
      </c>
      <c r="AW14" s="12" t="str">
        <f>IFERROR(VLOOKUP($A14,'NM 100 M'!$Y$5:$AE$7,7,0),"")</f>
        <v/>
      </c>
      <c r="AX14" s="25">
        <f>MIN(COUNT(F14:S14)+MIN(COUNT(V14:AW14)/2,2),6)</f>
        <v>6</v>
      </c>
    </row>
    <row r="15" spans="1:50" s="13" customFormat="1">
      <c r="A15" s="13">
        <v>11</v>
      </c>
      <c r="B15" s="21" t="str">
        <f>VLOOKUP($A15,id!$C:$H,6,0)</f>
        <v>Liszka Grzegorz</v>
      </c>
      <c r="C15" s="21" t="str">
        <f>VLOOKUP($A15,id!$C:$H,4,0)</f>
        <v>Trezado BikeTires.pl</v>
      </c>
      <c r="D15" s="2">
        <f>IF(E14=E15,D14,ROW(B13))</f>
        <v>13</v>
      </c>
      <c r="E15" s="11">
        <f>LARGE(F15:U15,1)+LARGE(F15:U15,2)+IFERROR(LARGE(F15:U15,3),0)+IFERROR(LARGE(F15:U15,4),0)+IFERROR(LARGE(F15:U15,5),0)+IFERROR(LARGE(F15:U15,6),0)</f>
        <v>509.87946683773646</v>
      </c>
      <c r="F15" s="12" t="str">
        <f>IFERROR(VLOOKUP(A15,'ZdZ M'!$AN$5:$AT$47,7,0),"")</f>
        <v/>
      </c>
      <c r="G15" s="12" t="str">
        <f>IFERROR(VLOOKUP($A15,'Liszkor M'!$BA$2:$BG$44,7,0),"")</f>
        <v/>
      </c>
      <c r="H15" s="12" t="str">
        <f>IFERROR(VLOOKUP($A15,'H55 TR200 M'!$AT$3:$AZ$84,7,0),"")</f>
        <v/>
      </c>
      <c r="I15" s="12">
        <f>IFERROR(VLOOKUP($A15,'Dymno M'!$U$2:$AA$35,7,0),"")</f>
        <v>44.090482540623334</v>
      </c>
      <c r="J15" s="12" t="str">
        <f>IFERROR(VLOOKUP($A15,'XIV RzK M'!$K$3:$Q$39,7,0),"")</f>
        <v/>
      </c>
      <c r="K15" s="12">
        <f>IFERROR(VLOOKUP($A15,'Tropy M'!$Q$4:$W$66,7,0),"")</f>
        <v>88.658146964856229</v>
      </c>
      <c r="L15" s="12">
        <f>IFERROR(VLOOKUP($A15,'Grassor 300 M'!$CA$6:$CG$39,7,0),"")</f>
        <v>69.54403701514444</v>
      </c>
      <c r="M15" s="12">
        <f>IFERROR(VLOOKUP($A15,'BO M'!$Q$2:$W$37,7,0),"")</f>
        <v>86.920087746787829</v>
      </c>
      <c r="N15" s="12" t="str">
        <f>IFERROR(VLOOKUP($A15,'Konwalie M'!$M$2:$S$32,7,0),"")</f>
        <v/>
      </c>
      <c r="O15" s="12" t="str">
        <f>IFERROR(VLOOKUP($A15,'KoRnO M'!$AD$2:$AJ$42,7,0),"")</f>
        <v/>
      </c>
      <c r="P15" s="12">
        <f>IFERROR(VLOOKUP($A15,'XVI Szago M'!$K$2:$Q$48,7,0),"")</f>
        <v>82.850023473330666</v>
      </c>
      <c r="Q15" s="12">
        <f>IFERROR(VLOOKUP($A15,'H56 TR200 M'!$AT$3:$AZ$106,7,0),"")</f>
        <v>50.904077396874399</v>
      </c>
      <c r="R15" s="12">
        <f>IFERROR(VLOOKUP($A15,'Azymut M'!$AO$6:$AU$38,7,0),"")</f>
        <v>36.739716727827684</v>
      </c>
      <c r="S15" s="12">
        <f>IFERROR(VLOOKUP($A15,'NM 200 M'!$AI$5:$AO$38,7,0),"")</f>
        <v>83.797468354430364</v>
      </c>
      <c r="T15" s="10">
        <f>IFERROR(LARGE(V15:AW15,1),0)+IFERROR(LARGE(V15:AW15,2),0)</f>
        <v>89.376228336608875</v>
      </c>
      <c r="U15" s="10">
        <f>IFERROR(LARGE(V15:AW15,3),0)+IFERROR(LARGE(V15:AW15,4),0)</f>
        <v>78.277511961722496</v>
      </c>
      <c r="V15" s="12">
        <f>IFERROR(VLOOKUP(A15,'Liczyrzepa - zima M'!$M$1:$S$35,7,0),"")</f>
        <v>38.277511961722489</v>
      </c>
      <c r="W15" s="12" t="str">
        <f>IFERROR(VLOOKUP($A15,'Róża M'!$L$2:$R$34,7,0),"")</f>
        <v/>
      </c>
      <c r="X15" s="12" t="str">
        <f>IFERROR(VLOOKUP($A15,'XV Szago M'!$DK$4:$DQ$28,7,0),"")</f>
        <v/>
      </c>
      <c r="Y15" s="12" t="str">
        <f>IFERROR(VLOOKUP($A15,'Wiosenne 360 M'!$J$3:$P$22,7,0),"")</f>
        <v/>
      </c>
      <c r="Z15" s="12" t="str">
        <f>IFERROR(VLOOKUP($A15,'H55 TR100 M'!$AG$3:$AM$165,7,0),"")</f>
        <v/>
      </c>
      <c r="AA15" s="12">
        <f>IFERROR(VLOOKUP($A15,'Irokez M'!$EN$4:$ET$22,7,0),"")</f>
        <v>41.962435233160612</v>
      </c>
      <c r="AB15" s="12">
        <f>IFERROR(VLOOKUP($A15,'BO Wielkopolska M'!$Q$2:$W$38,7,0),"")</f>
        <v>34.890859192444495</v>
      </c>
      <c r="AC15" s="12" t="str">
        <f>IFERROR(VLOOKUP($A15,'RW TR200 M'!$K$2:$Q$10,7,0),"")</f>
        <v/>
      </c>
      <c r="AD15" s="12">
        <f>IFERROR(VLOOKUP($A15,'Liczyrzepa wiosna M'!$M$2:$S$26,7,0),"")</f>
        <v>27.50696378830083</v>
      </c>
      <c r="AE15" s="12">
        <f>IFERROR(VLOOKUP($A15,'13 M'!$J$6:$P$27,7,0),"")</f>
        <v>47.41379310344827</v>
      </c>
      <c r="AF15" s="12" t="str">
        <f>IFERROR(VLOOKUP($A15,'ZnO Grassor M'!$J$2:$P$9,7,0),"")</f>
        <v/>
      </c>
      <c r="AG15" s="12" t="str">
        <f>IFERROR(VLOOKUP($A15,'Celestynów M'!$H$2:$N$7,7,0),"")</f>
        <v/>
      </c>
      <c r="AH15" s="12" t="str">
        <f>IFERROR(VLOOKUP($A15,'Komorów M'!$H$2:$N$15,7,0),"")</f>
        <v/>
      </c>
      <c r="AI15" s="12" t="str">
        <f>IFERROR(VLOOKUP($A15,'ITOrient M'!$P$3:$V$16,7,0),"")</f>
        <v/>
      </c>
      <c r="AJ15" s="12">
        <f>IFERROR(VLOOKUP($A15,'ŚJatka M'!$P$3:$V$25,7,0),"")</f>
        <v>33.830508474576263</v>
      </c>
      <c r="AK15" s="12" t="str">
        <f>IFERROR(VLOOKUP($A15,'Sudecka Wyrypa M'!$N$4:$T$18,7,0),"")</f>
        <v/>
      </c>
      <c r="AL15" s="12" t="str">
        <f>IFERROR(VLOOKUP($A15,'Abentojra M'!$I$3:$O$39,7,0),"")</f>
        <v/>
      </c>
      <c r="AM15" s="12">
        <f>IFERROR(VLOOKUP($A15,'Mordownik M'!$M$3:$S$29,7,0),"")</f>
        <v>29.654255319148959</v>
      </c>
      <c r="AN15" s="12" t="str">
        <f>IFERROR(VLOOKUP($A15,'Kaczawska M'!$L$3:$R$9,7,0),"")</f>
        <v/>
      </c>
      <c r="AO15" s="12" t="str">
        <f>IFERROR(VLOOKUP($A15,'XV RzK M'!$K$2:$Q$13,7,0),"")</f>
        <v/>
      </c>
      <c r="AP15" s="12" t="str">
        <f>IFERROR(VLOOKUP($A15,'Jesienne 360 M'!$J$2:$P$20,7,0),"")</f>
        <v/>
      </c>
      <c r="AQ15" s="12">
        <f>IFERROR(VLOOKUP($A15,'Waligóra M'!$P$2:$V$25,7,0),"")</f>
        <v>35.531803962460828</v>
      </c>
      <c r="AR15" s="12">
        <f>IFERROR(VLOOKUP($A15,'Jurajska Jatka M'!$L$3:$R$42,7,0),"")</f>
        <v>32.539510716605328</v>
      </c>
      <c r="AS15" s="12" t="str">
        <f>IFERROR(VLOOKUP($A15,'H56 TR100 M'!$AI$3:$AO$224,7,0),"")</f>
        <v/>
      </c>
      <c r="AT15" s="12" t="str">
        <f>IFERROR(VLOOKUP($A15,'Wawer M'!$H$2:$N$15,7,0),"")</f>
        <v/>
      </c>
      <c r="AU15" s="12" t="str">
        <f>IFERROR(VLOOKUP($A15,'Pazur M'!$AU$2:$BA$36,7,0),"")</f>
        <v/>
      </c>
      <c r="AV15" s="12">
        <f>IFERROR(VLOOKUP($A15,'Wilga M'!$L$3:$R$29,7,0),"")</f>
        <v>40</v>
      </c>
      <c r="AW15" s="12" t="str">
        <f>IFERROR(VLOOKUP($A15,'NM 100 M'!$Y$5:$AE$7,7,0),"")</f>
        <v/>
      </c>
      <c r="AX15" s="25">
        <f>MIN(COUNT(F15:S15)+MIN(COUNT(V15:AW15)/2,2),6)</f>
        <v>6</v>
      </c>
    </row>
    <row r="16" spans="1:50" s="13" customFormat="1">
      <c r="A16" s="13">
        <v>7</v>
      </c>
      <c r="B16" s="21" t="str">
        <f>VLOOKUP($A16,id!$C:$H,6,0)</f>
        <v>Królikowski Roman</v>
      </c>
      <c r="C16" s="21">
        <f>VLOOKUP($A16,id!$C:$H,4,0)</f>
        <v>0</v>
      </c>
      <c r="D16" s="2">
        <f>IF(E15=E16,D15,ROW(B14))</f>
        <v>14</v>
      </c>
      <c r="E16" s="11">
        <f>LARGE(F16:U16,1)+LARGE(F16:U16,2)+IFERROR(LARGE(F16:U16,3),0)+IFERROR(LARGE(F16:U16,4),0)+IFERROR(LARGE(F16:U16,5),0)+IFERROR(LARGE(F16:U16,6),0)</f>
        <v>509.37079077766259</v>
      </c>
      <c r="F16" s="12">
        <f>IFERROR(VLOOKUP(A16,'ZdZ M'!$AN$5:$AT$47,7,0),"")</f>
        <v>73.637779872667423</v>
      </c>
      <c r="G16" s="12">
        <f>IFERROR(VLOOKUP($A16,'Liszkor M'!$BA$2:$BG$44,7,0),"")</f>
        <v>27.716468393532047</v>
      </c>
      <c r="H16" s="12" t="str">
        <f>IFERROR(VLOOKUP($A16,'H55 TR200 M'!$AT$3:$AZ$84,7,0),"")</f>
        <v/>
      </c>
      <c r="I16" s="12" t="str">
        <f>IFERROR(VLOOKUP($A16,'Dymno M'!$U$2:$AA$35,7,0),"")</f>
        <v/>
      </c>
      <c r="J16" s="12" t="str">
        <f>IFERROR(VLOOKUP($A16,'XIV RzK M'!$K$3:$Q$39,7,0),"")</f>
        <v/>
      </c>
      <c r="K16" s="12" t="str">
        <f>IFERROR(VLOOKUP($A16,'Tropy M'!$Q$4:$W$66,7,0),"")</f>
        <v/>
      </c>
      <c r="L16" s="12">
        <f>IFERROR(VLOOKUP($A16,'Grassor 300 M'!$CA$6:$CG$39,7,0),"")</f>
        <v>87.680030981838939</v>
      </c>
      <c r="M16" s="12">
        <f>IFERROR(VLOOKUP($A16,'BO M'!$Q$2:$W$37,7,0),"")</f>
        <v>79.683381943999521</v>
      </c>
      <c r="N16" s="12" t="str">
        <f>IFERROR(VLOOKUP($A16,'Konwalie M'!$M$2:$S$32,7,0),"")</f>
        <v/>
      </c>
      <c r="O16" s="12">
        <f>IFERROR(VLOOKUP($A16,'KoRnO M'!$AD$2:$AJ$42,7,0),"")</f>
        <v>78.468055065301797</v>
      </c>
      <c r="P16" s="12">
        <f>IFERROR(VLOOKUP($A16,'XVI Szago M'!$K$2:$Q$48,7,0),"")</f>
        <v>82.850023473330666</v>
      </c>
      <c r="Q16" s="12" t="str">
        <f>IFERROR(VLOOKUP($A16,'H56 TR200 M'!$AT$3:$AZ$106,7,0),"")</f>
        <v/>
      </c>
      <c r="R16" s="12" t="str">
        <f>IFERROR(VLOOKUP($A16,'Azymut M'!$AO$6:$AU$38,7,0),"")</f>
        <v/>
      </c>
      <c r="S16" s="12">
        <f>IFERROR(VLOOKUP($A16,'NM 200 M'!$AI$5:$AO$38,7,0),"")</f>
        <v>74.683544303797447</v>
      </c>
      <c r="T16" s="10">
        <f>IFERROR(LARGE(V16:AW16,1),0)+IFERROR(LARGE(V16:AW16,2),0)</f>
        <v>94.827586206896541</v>
      </c>
      <c r="U16" s="10">
        <f>IFERROR(LARGE(V16:AW16,3),0)+IFERROR(LARGE(V16:AW16,4),0)</f>
        <v>85.861713106295142</v>
      </c>
      <c r="V16" s="12">
        <f>IFERROR(VLOOKUP(A16,'Liczyrzepa - zima M'!$M$1:$S$35,7,0),"")</f>
        <v>41.387559808612444</v>
      </c>
      <c r="W16" s="12" t="str">
        <f>IFERROR(VLOOKUP($A16,'Róża M'!$L$2:$R$34,7,0),"")</f>
        <v/>
      </c>
      <c r="X16" s="12" t="str">
        <f>IFERROR(VLOOKUP($A16,'XV Szago M'!$DK$4:$DQ$28,7,0),"")</f>
        <v/>
      </c>
      <c r="Y16" s="12" t="str">
        <f>IFERROR(VLOOKUP($A16,'Wiosenne 360 M'!$J$3:$P$22,7,0),"")</f>
        <v/>
      </c>
      <c r="Z16" s="12" t="str">
        <f>IFERROR(VLOOKUP($A16,'H55 TR100 M'!$AG$3:$AM$165,7,0),"")</f>
        <v/>
      </c>
      <c r="AA16" s="12">
        <f>IFERROR(VLOOKUP($A16,'Irokez M'!$EN$4:$ET$22,7,0),"")</f>
        <v>50</v>
      </c>
      <c r="AB16" s="12" t="str">
        <f>IFERROR(VLOOKUP($A16,'BO Wielkopolska M'!$Q$2:$W$38,7,0),"")</f>
        <v/>
      </c>
      <c r="AC16" s="12" t="str">
        <f>IFERROR(VLOOKUP($A16,'RW TR200 M'!$K$2:$Q$10,7,0),"")</f>
        <v/>
      </c>
      <c r="AD16" s="12">
        <f>IFERROR(VLOOKUP($A16,'Liczyrzepa wiosna M'!$M$2:$S$26,7,0),"")</f>
        <v>35.689415041782723</v>
      </c>
      <c r="AE16" s="12">
        <f>IFERROR(VLOOKUP($A16,'13 M'!$J$6:$P$27,7,0),"")</f>
        <v>44.827586206896548</v>
      </c>
      <c r="AF16" s="12" t="str">
        <f>IFERROR(VLOOKUP($A16,'ZnO Grassor M'!$J$2:$P$9,7,0),"")</f>
        <v/>
      </c>
      <c r="AG16" s="12" t="str">
        <f>IFERROR(VLOOKUP($A16,'Celestynów M'!$H$2:$N$7,7,0),"")</f>
        <v/>
      </c>
      <c r="AH16" s="12" t="str">
        <f>IFERROR(VLOOKUP($A16,'Komorów M'!$H$2:$N$15,7,0),"")</f>
        <v/>
      </c>
      <c r="AI16" s="12" t="str">
        <f>IFERROR(VLOOKUP($A16,'ITOrient M'!$P$3:$V$16,7,0),"")</f>
        <v/>
      </c>
      <c r="AJ16" s="12">
        <f>IFERROR(VLOOKUP($A16,'ŚJatka M'!$P$3:$V$25,7,0),"")</f>
        <v>44.474153297682697</v>
      </c>
      <c r="AK16" s="12" t="str">
        <f>IFERROR(VLOOKUP($A16,'Sudecka Wyrypa M'!$N$4:$T$18,7,0),"")</f>
        <v/>
      </c>
      <c r="AL16" s="12" t="str">
        <f>IFERROR(VLOOKUP($A16,'Abentojra M'!$I$3:$O$39,7,0),"")</f>
        <v/>
      </c>
      <c r="AM16" s="12">
        <f>IFERROR(VLOOKUP($A16,'Mordownik M'!$M$3:$S$29,7,0),"")</f>
        <v>37.166666666666721</v>
      </c>
      <c r="AN16" s="12" t="str">
        <f>IFERROR(VLOOKUP($A16,'Kaczawska M'!$L$3:$R$9,7,0),"")</f>
        <v/>
      </c>
      <c r="AO16" s="12" t="str">
        <f>IFERROR(VLOOKUP($A16,'XV RzK M'!$K$2:$Q$13,7,0),"")</f>
        <v/>
      </c>
      <c r="AP16" s="12" t="str">
        <f>IFERROR(VLOOKUP($A16,'Jesienne 360 M'!$J$2:$P$20,7,0),"")</f>
        <v/>
      </c>
      <c r="AQ16" s="12" t="str">
        <f>IFERROR(VLOOKUP($A16,'Waligóra M'!$P$2:$V$25,7,0),"")</f>
        <v/>
      </c>
      <c r="AR16" s="12" t="str">
        <f>IFERROR(VLOOKUP($A16,'Jurajska Jatka M'!$L$3:$R$42,7,0),"")</f>
        <v/>
      </c>
      <c r="AS16" s="12" t="str">
        <f>IFERROR(VLOOKUP($A16,'H56 TR100 M'!$AI$3:$AO$224,7,0),"")</f>
        <v/>
      </c>
      <c r="AT16" s="12" t="str">
        <f>IFERROR(VLOOKUP($A16,'Wawer M'!$H$2:$N$15,7,0),"")</f>
        <v/>
      </c>
      <c r="AU16" s="12" t="str">
        <f>IFERROR(VLOOKUP($A16,'Pazur M'!$AU$2:$BA$36,7,0),"")</f>
        <v/>
      </c>
      <c r="AV16" s="12" t="str">
        <f>IFERROR(VLOOKUP($A16,'Wilga M'!$L$3:$R$29,7,0),"")</f>
        <v/>
      </c>
      <c r="AW16" s="12" t="str">
        <f>IFERROR(VLOOKUP($A16,'NM 100 M'!$Y$5:$AE$7,7,0),"")</f>
        <v/>
      </c>
      <c r="AX16" s="25">
        <f>MIN(COUNT(F16:S16)+MIN(COUNT(V16:AW16)/2,2),6)</f>
        <v>6</v>
      </c>
    </row>
    <row r="17" spans="1:50" s="13" customFormat="1">
      <c r="A17">
        <v>39</v>
      </c>
      <c r="B17" s="21" t="str">
        <f>VLOOKUP($A17,id!$C:$H,6,0)</f>
        <v>Cecuła Krzysztof</v>
      </c>
      <c r="C17" s="21">
        <f>VLOOKUP($A17,id!$C:$H,4,0)</f>
        <v>0</v>
      </c>
      <c r="D17" s="2">
        <f>IF(E16=E17,D16,ROW(B15))</f>
        <v>15</v>
      </c>
      <c r="E17" s="11">
        <f>LARGE(F17:U17,1)+LARGE(F17:U17,2)+IFERROR(LARGE(F17:U17,3),0)+IFERROR(LARGE(F17:U17,4),0)+IFERROR(LARGE(F17:U17,5),0)+IFERROR(LARGE(F17:U17,6),0)</f>
        <v>498.03371773975687</v>
      </c>
      <c r="F17" s="12">
        <f>IFERROR(VLOOKUP(A17,'ZdZ M'!$AN$5:$AT$47,7,0),"")</f>
        <v>80.181982447083129</v>
      </c>
      <c r="G17" s="12" t="str">
        <f>IFERROR(VLOOKUP($A17,'Liszkor M'!$BA$2:$BG$44,7,0),"")</f>
        <v/>
      </c>
      <c r="H17" s="12" t="str">
        <f>IFERROR(VLOOKUP($A17,'H55 TR200 M'!$AT$3:$AZ$84,7,0),"")</f>
        <v/>
      </c>
      <c r="I17" s="12" t="str">
        <f>IFERROR(VLOOKUP($A17,'Dymno M'!$U$2:$AA$35,7,0),"")</f>
        <v/>
      </c>
      <c r="J17" s="12">
        <f>IFERROR(VLOOKUP($A17,'XIV RzK M'!$K$3:$Q$39,7,0),"")</f>
        <v>78.979591836734699</v>
      </c>
      <c r="K17" s="12" t="str">
        <f>IFERROR(VLOOKUP($A17,'Tropy M'!$Q$4:$W$66,7,0),"")</f>
        <v/>
      </c>
      <c r="L17" s="12" t="str">
        <f>IFERROR(VLOOKUP($A17,'Grassor 300 M'!$CA$6:$CG$39,7,0),"")</f>
        <v/>
      </c>
      <c r="M17" s="12" t="str">
        <f>IFERROR(VLOOKUP($A17,'BO M'!$Q$2:$W$37,7,0),"")</f>
        <v/>
      </c>
      <c r="N17" s="12">
        <f>IFERROR(VLOOKUP($A17,'Konwalie M'!$M$2:$S$32,7,0),"")</f>
        <v>92.639593908629436</v>
      </c>
      <c r="O17" s="12" t="str">
        <f>IFERROR(VLOOKUP($A17,'KoRnO M'!$AD$2:$AJ$42,7,0),"")</f>
        <v/>
      </c>
      <c r="P17" s="12" t="str">
        <f>IFERROR(VLOOKUP($A17,'XVI Szago M'!$K$2:$Q$48,7,0),"")</f>
        <v/>
      </c>
      <c r="Q17" s="12" t="str">
        <f>IFERROR(VLOOKUP($A17,'H56 TR200 M'!$AT$3:$AZ$106,7,0),"")</f>
        <v/>
      </c>
      <c r="R17" s="12">
        <f>IFERROR(VLOOKUP($A17,'Azymut M'!$AO$6:$AU$38,7,0),"")</f>
        <v>63.512675247580809</v>
      </c>
      <c r="S17" s="12">
        <f>IFERROR(VLOOKUP($A17,'NM 200 M'!$AI$5:$AO$38,7,0),"")</f>
        <v>69.541940168871278</v>
      </c>
      <c r="T17" s="10">
        <f>IFERROR(LARGE(V17:AW17,1),0)+IFERROR(LARGE(V17:AW17,2),0)</f>
        <v>94.637681159420282</v>
      </c>
      <c r="U17" s="10">
        <f>IFERROR(LARGE(V17:AW17,3),0)+IFERROR(LARGE(V17:AW17,4),0)</f>
        <v>82.052928219017986</v>
      </c>
      <c r="V17" s="12"/>
      <c r="W17" s="12">
        <f>IFERROR(VLOOKUP($A17,'Róża M'!$L$2:$R$34,7,0),"")</f>
        <v>50</v>
      </c>
      <c r="X17" s="12" t="str">
        <f>IFERROR(VLOOKUP($A17,'XV Szago M'!$DK$4:$DQ$28,7,0),"")</f>
        <v/>
      </c>
      <c r="Y17" s="12" t="str">
        <f>IFERROR(VLOOKUP($A17,'Wiosenne 360 M'!$J$3:$P$22,7,0),"")</f>
        <v/>
      </c>
      <c r="Z17" s="12" t="str">
        <f>IFERROR(VLOOKUP($A17,'H55 TR100 M'!$AG$3:$AM$165,7,0),"")</f>
        <v/>
      </c>
      <c r="AA17" s="12" t="str">
        <f>IFERROR(VLOOKUP($A17,'Irokez M'!$EN$4:$ET$22,7,0),"")</f>
        <v/>
      </c>
      <c r="AB17" s="12">
        <f>IFERROR(VLOOKUP($A17,'BO Wielkopolska M'!$Q$2:$W$38,7,0),"")</f>
        <v>41.143837309927079</v>
      </c>
      <c r="AC17" s="12" t="str">
        <f>IFERROR(VLOOKUP($A17,'RW TR200 M'!$K$2:$Q$10,7,0),"")</f>
        <v/>
      </c>
      <c r="AD17" s="12" t="str">
        <f>IFERROR(VLOOKUP($A17,'Liczyrzepa wiosna M'!$M$2:$S$26,7,0),"")</f>
        <v/>
      </c>
      <c r="AE17" s="12" t="str">
        <f>IFERROR(VLOOKUP($A17,'13 M'!$J$6:$P$27,7,0),"")</f>
        <v/>
      </c>
      <c r="AF17" s="12">
        <f>IFERROR(VLOOKUP($A17,'ZnO Grassor M'!$J$2:$P$9,7,0),"")</f>
        <v>40.909090909090914</v>
      </c>
      <c r="AG17" s="12" t="str">
        <f>IFERROR(VLOOKUP($A17,'Celestynów M'!$H$2:$N$7,7,0),"")</f>
        <v/>
      </c>
      <c r="AH17" s="12" t="str">
        <f>IFERROR(VLOOKUP($A17,'Komorów M'!$H$2:$N$15,7,0),"")</f>
        <v/>
      </c>
      <c r="AI17" s="12" t="str">
        <f>IFERROR(VLOOKUP($A17,'ITOrient M'!$P$3:$V$16,7,0),"")</f>
        <v/>
      </c>
      <c r="AJ17" s="12" t="str">
        <f>IFERROR(VLOOKUP($A17,'ŚJatka M'!$P$3:$V$25,7,0),"")</f>
        <v/>
      </c>
      <c r="AK17" s="12" t="str">
        <f>IFERROR(VLOOKUP($A17,'Sudecka Wyrypa M'!$N$4:$T$18,7,0),"")</f>
        <v/>
      </c>
      <c r="AL17" s="12" t="str">
        <f>IFERROR(VLOOKUP($A17,'Abentojra M'!$I$3:$O$39,7,0),"")</f>
        <v/>
      </c>
      <c r="AM17" s="12" t="str">
        <f>IFERROR(VLOOKUP($A17,'Mordownik M'!$M$3:$S$29,7,0),"")</f>
        <v/>
      </c>
      <c r="AN17" s="12">
        <f>IFERROR(VLOOKUP($A17,'Kaczawska M'!$L$3:$R$9,7,0),"")</f>
        <v>0</v>
      </c>
      <c r="AO17" s="12" t="str">
        <f>IFERROR(VLOOKUP($A17,'XV RzK M'!$K$2:$Q$13,7,0),"")</f>
        <v/>
      </c>
      <c r="AP17" s="12" t="str">
        <f>IFERROR(VLOOKUP($A17,'Jesienne 360 M'!$J$2:$P$20,7,0),"")</f>
        <v/>
      </c>
      <c r="AQ17" s="12" t="str">
        <f>IFERROR(VLOOKUP($A17,'Waligóra M'!$P$2:$V$25,7,0),"")</f>
        <v/>
      </c>
      <c r="AR17" s="12" t="str">
        <f>IFERROR(VLOOKUP($A17,'Jurajska Jatka M'!$L$3:$R$42,7,0),"")</f>
        <v/>
      </c>
      <c r="AS17" s="12" t="str">
        <f>IFERROR(VLOOKUP($A17,'H56 TR100 M'!$AI$3:$AO$224,7,0),"")</f>
        <v/>
      </c>
      <c r="AT17" s="12" t="str">
        <f>IFERROR(VLOOKUP($A17,'Wawer M'!$H$2:$N$15,7,0),"")</f>
        <v/>
      </c>
      <c r="AU17" s="12" t="str">
        <f>IFERROR(VLOOKUP($A17,'Pazur M'!$AU$2:$BA$36,7,0),"")</f>
        <v/>
      </c>
      <c r="AV17" s="12">
        <f>IFERROR(VLOOKUP($A17,'Wilga M'!$L$3:$R$29,7,0),"")</f>
        <v>44.637681159420289</v>
      </c>
      <c r="AW17" s="12" t="str">
        <f>IFERROR(VLOOKUP($A17,'NM 100 M'!$Y$5:$AE$7,7,0),"")</f>
        <v/>
      </c>
      <c r="AX17" s="25">
        <f>MIN(COUNT(F17:S17)+MIN(COUNT(V17:AW17)/2,2),6)</f>
        <v>6</v>
      </c>
    </row>
    <row r="18" spans="1:50" s="13" customFormat="1">
      <c r="A18">
        <v>92</v>
      </c>
      <c r="B18" s="21" t="str">
        <f>VLOOKUP($A18,id!$C:$H,6,0)</f>
        <v>Pachulski Leszek</v>
      </c>
      <c r="C18" s="21">
        <f>VLOOKUP($A18,id!$C:$H,4,0)</f>
        <v>0</v>
      </c>
      <c r="D18" s="2">
        <f>IF(E17=E18,D17,ROW(B16))</f>
        <v>16</v>
      </c>
      <c r="E18" s="11">
        <f>LARGE(F18:U18,1)+LARGE(F18:U18,2)+IFERROR(LARGE(F18:U18,3),0)+IFERROR(LARGE(F18:U18,4),0)+IFERROR(LARGE(F18:U18,5),0)+IFERROR(LARGE(F18:U18,6),0)</f>
        <v>492.84693182022284</v>
      </c>
      <c r="F18" s="12"/>
      <c r="G18" s="12" t="str">
        <f>IFERROR(VLOOKUP($A18,'Liszkor M'!$BA$2:$BG$44,7,0),"")</f>
        <v/>
      </c>
      <c r="H18" s="12">
        <f>IFERROR(VLOOKUP($A18,'H55 TR200 M'!$AT$3:$AZ$84,7,0),"")</f>
        <v>94.258084013297065</v>
      </c>
      <c r="I18" s="12" t="str">
        <f>IFERROR(VLOOKUP($A18,'Dymno M'!$U$2:$AA$35,7,0),"")</f>
        <v/>
      </c>
      <c r="J18" s="12">
        <f>IFERROR(VLOOKUP($A18,'XIV RzK M'!$K$3:$Q$39,7,0),"")</f>
        <v>90.845070422535215</v>
      </c>
      <c r="K18" s="12">
        <f>IFERROR(VLOOKUP($A18,'Tropy M'!$Q$4:$W$66,7,0),"")</f>
        <v>91.481505900969196</v>
      </c>
      <c r="L18" s="12" t="str">
        <f>IFERROR(VLOOKUP($A18,'Grassor 300 M'!$CA$6:$CG$39,7,0),"")</f>
        <v/>
      </c>
      <c r="M18" s="12" t="str">
        <f>IFERROR(VLOOKUP($A18,'BO M'!$Q$2:$W$37,7,0),"")</f>
        <v/>
      </c>
      <c r="N18" s="12">
        <f>IFERROR(VLOOKUP($A18,'Konwalie M'!$M$2:$S$32,7,0),"")</f>
        <v>82.022471910112372</v>
      </c>
      <c r="O18" s="12" t="str">
        <f>IFERROR(VLOOKUP($A18,'KoRnO M'!$AD$2:$AJ$42,7,0),"")</f>
        <v/>
      </c>
      <c r="P18" s="12" t="str">
        <f>IFERROR(VLOOKUP($A18,'XVI Szago M'!$K$2:$Q$48,7,0),"")</f>
        <v/>
      </c>
      <c r="Q18" s="12">
        <f>IFERROR(VLOOKUP($A18,'H56 TR200 M'!$AT$3:$AZ$106,7,0),"")</f>
        <v>88.488693591389378</v>
      </c>
      <c r="R18" s="12" t="str">
        <f>IFERROR(VLOOKUP($A18,'Azymut M'!$AO$6:$AU$38,7,0),"")</f>
        <v/>
      </c>
      <c r="S18" s="12" t="str">
        <f>IFERROR(VLOOKUP($A18,'NM 200 M'!$AI$5:$AO$38,7,0),"")</f>
        <v/>
      </c>
      <c r="T18" s="10">
        <f>IFERROR(LARGE(V18:AW18,1),0)+IFERROR(LARGE(V18:AW18,2),0)</f>
        <v>45.751105981919601</v>
      </c>
      <c r="U18" s="10">
        <f>IFERROR(LARGE(V18:AW18,3),0)+IFERROR(LARGE(V18:AW18,4),0)</f>
        <v>0</v>
      </c>
      <c r="V18" s="12"/>
      <c r="W18" s="12" t="str">
        <f>IFERROR(VLOOKUP($A18,'Róża M'!$L$2:$R$34,7,0),"")</f>
        <v/>
      </c>
      <c r="X18" s="12">
        <f>IFERROR(VLOOKUP($A18,'XV Szago M'!$DK$4:$DQ$28,7,0),"")</f>
        <v>45.751105981919601</v>
      </c>
      <c r="Y18" s="12" t="str">
        <f>IFERROR(VLOOKUP($A18,'Wiosenne 360 M'!$J$3:$P$22,7,0),"")</f>
        <v/>
      </c>
      <c r="Z18" s="12" t="str">
        <f>IFERROR(VLOOKUP($A18,'H55 TR100 M'!$AG$3:$AM$165,7,0),"")</f>
        <v/>
      </c>
      <c r="AA18" s="12" t="str">
        <f>IFERROR(VLOOKUP($A18,'Irokez M'!$EN$4:$ET$22,7,0),"")</f>
        <v/>
      </c>
      <c r="AB18" s="12" t="str">
        <f>IFERROR(VLOOKUP($A18,'BO Wielkopolska M'!$Q$2:$W$38,7,0),"")</f>
        <v/>
      </c>
      <c r="AC18" s="12" t="str">
        <f>IFERROR(VLOOKUP($A18,'RW TR200 M'!$K$2:$Q$10,7,0),"")</f>
        <v/>
      </c>
      <c r="AD18" s="12" t="str">
        <f>IFERROR(VLOOKUP($A18,'Liczyrzepa wiosna M'!$M$2:$S$26,7,0),"")</f>
        <v/>
      </c>
      <c r="AE18" s="12" t="str">
        <f>IFERROR(VLOOKUP($A18,'13 M'!$J$6:$P$27,7,0),"")</f>
        <v/>
      </c>
      <c r="AF18" s="12" t="str">
        <f>IFERROR(VLOOKUP($A18,'ZnO Grassor M'!$J$2:$P$9,7,0),"")</f>
        <v/>
      </c>
      <c r="AG18" s="12" t="str">
        <f>IFERROR(VLOOKUP($A18,'Celestynów M'!$H$2:$N$7,7,0),"")</f>
        <v/>
      </c>
      <c r="AH18" s="12" t="str">
        <f>IFERROR(VLOOKUP($A18,'Komorów M'!$H$2:$N$15,7,0),"")</f>
        <v/>
      </c>
      <c r="AI18" s="12" t="str">
        <f>IFERROR(VLOOKUP($A18,'ITOrient M'!$P$3:$V$16,7,0),"")</f>
        <v/>
      </c>
      <c r="AJ18" s="12" t="str">
        <f>IFERROR(VLOOKUP($A18,'ŚJatka M'!$P$3:$V$25,7,0),"")</f>
        <v/>
      </c>
      <c r="AK18" s="12" t="str">
        <f>IFERROR(VLOOKUP($A18,'Sudecka Wyrypa M'!$N$4:$T$18,7,0),"")</f>
        <v/>
      </c>
      <c r="AL18" s="12" t="str">
        <f>IFERROR(VLOOKUP($A18,'Abentojra M'!$I$3:$O$39,7,0),"")</f>
        <v/>
      </c>
      <c r="AM18" s="12" t="str">
        <f>IFERROR(VLOOKUP($A18,'Mordownik M'!$M$3:$S$29,7,0),"")</f>
        <v/>
      </c>
      <c r="AN18" s="12" t="str">
        <f>IFERROR(VLOOKUP($A18,'Kaczawska M'!$L$3:$R$9,7,0),"")</f>
        <v/>
      </c>
      <c r="AO18" s="12" t="str">
        <f>IFERROR(VLOOKUP($A18,'XV RzK M'!$K$2:$Q$13,7,0),"")</f>
        <v/>
      </c>
      <c r="AP18" s="12" t="str">
        <f>IFERROR(VLOOKUP($A18,'Jesienne 360 M'!$J$2:$P$20,7,0),"")</f>
        <v/>
      </c>
      <c r="AQ18" s="12" t="str">
        <f>IFERROR(VLOOKUP($A18,'Waligóra M'!$P$2:$V$25,7,0),"")</f>
        <v/>
      </c>
      <c r="AR18" s="12" t="str">
        <f>IFERROR(VLOOKUP($A18,'Jurajska Jatka M'!$L$3:$R$42,7,0),"")</f>
        <v/>
      </c>
      <c r="AS18" s="12" t="str">
        <f>IFERROR(VLOOKUP($A18,'H56 TR100 M'!$AI$3:$AO$224,7,0),"")</f>
        <v/>
      </c>
      <c r="AT18" s="12" t="str">
        <f>IFERROR(VLOOKUP($A18,'Wawer M'!$H$2:$N$15,7,0),"")</f>
        <v/>
      </c>
      <c r="AU18" s="12" t="str">
        <f>IFERROR(VLOOKUP($A18,'Pazur M'!$AU$2:$BA$36,7,0),"")</f>
        <v/>
      </c>
      <c r="AV18" s="12" t="str">
        <f>IFERROR(VLOOKUP($A18,'Wilga M'!$L$3:$R$29,7,0),"")</f>
        <v/>
      </c>
      <c r="AW18" s="12" t="str">
        <f>IFERROR(VLOOKUP($A18,'NM 100 M'!$Y$5:$AE$7,7,0),"")</f>
        <v/>
      </c>
      <c r="AX18" s="25">
        <f>MIN(COUNT(F18:S18)+MIN(COUNT(V18:AW18)/2,2),6)</f>
        <v>5.5</v>
      </c>
    </row>
    <row r="19" spans="1:50" s="13" customFormat="1">
      <c r="A19">
        <v>40</v>
      </c>
      <c r="B19" s="21" t="str">
        <f>VLOOKUP($A19,id!$C:$H,6,0)</f>
        <v>Pachulski Marek</v>
      </c>
      <c r="C19" s="21">
        <f>VLOOKUP($A19,id!$C:$H,4,0)</f>
        <v>0</v>
      </c>
      <c r="D19" s="2">
        <f>IF(E18=E19,D18,ROW(B17))</f>
        <v>17</v>
      </c>
      <c r="E19" s="11">
        <f>LARGE(F19:U19,1)+LARGE(F19:U19,2)+IFERROR(LARGE(F19:U19,3),0)+IFERROR(LARGE(F19:U19,4),0)+IFERROR(LARGE(F19:U19,5),0)+IFERROR(LARGE(F19:U19,6),0)</f>
        <v>491.69666123505817</v>
      </c>
      <c r="F19" s="12">
        <f>IFERROR(VLOOKUP(A19,'ZdZ M'!$AN$5:$AT$47,7,0),"")</f>
        <v>79.005980037859246</v>
      </c>
      <c r="G19" s="12" t="str">
        <f>IFERROR(VLOOKUP($A19,'Liszkor M'!$BA$2:$BG$44,7,0),"")</f>
        <v/>
      </c>
      <c r="H19" s="12">
        <f>IFERROR(VLOOKUP($A19,'H55 TR200 M'!$AT$3:$AZ$84,7,0),"")</f>
        <v>96.123939120952059</v>
      </c>
      <c r="I19" s="12" t="str">
        <f>IFERROR(VLOOKUP($A19,'Dymno M'!$U$2:$AA$35,7,0),"")</f>
        <v/>
      </c>
      <c r="J19" s="12">
        <f>IFERROR(VLOOKUP($A19,'XIV RzK M'!$K$3:$Q$39,7,0),"")</f>
        <v>90.845070422535215</v>
      </c>
      <c r="K19" s="12">
        <f>IFERROR(VLOOKUP($A19,'Tropy M'!$Q$4:$W$66,7,0),"")</f>
        <v>91.481505900969196</v>
      </c>
      <c r="L19" s="12" t="str">
        <f>IFERROR(VLOOKUP($A19,'Grassor 300 M'!$CA$6:$CG$39,7,0),"")</f>
        <v/>
      </c>
      <c r="M19" s="12" t="str">
        <f>IFERROR(VLOOKUP($A19,'BO M'!$Q$2:$W$37,7,0),"")</f>
        <v/>
      </c>
      <c r="N19" s="12" t="str">
        <f>IFERROR(VLOOKUP($A19,'Konwalie M'!$M$2:$S$32,7,0),"")</f>
        <v/>
      </c>
      <c r="O19" s="12" t="str">
        <f>IFERROR(VLOOKUP($A19,'KoRnO M'!$AD$2:$AJ$42,7,0),"")</f>
        <v/>
      </c>
      <c r="P19" s="12" t="str">
        <f>IFERROR(VLOOKUP($A19,'XVI Szago M'!$K$2:$Q$48,7,0),"")</f>
        <v/>
      </c>
      <c r="Q19" s="12">
        <f>IFERROR(VLOOKUP($A19,'H56 TR200 M'!$AT$3:$AZ$106,7,0),"")</f>
        <v>88.499617312297886</v>
      </c>
      <c r="R19" s="12" t="str">
        <f>IFERROR(VLOOKUP($A19,'Azymut M'!$AO$6:$AU$38,7,0),"")</f>
        <v/>
      </c>
      <c r="S19" s="12" t="str">
        <f>IFERROR(VLOOKUP($A19,'NM 200 M'!$AI$5:$AO$38,7,0),"")</f>
        <v/>
      </c>
      <c r="T19" s="10">
        <f>IFERROR(LARGE(V19:AW19,1),0)+IFERROR(LARGE(V19:AW19,2),0)</f>
        <v>45.740548440444599</v>
      </c>
      <c r="U19" s="10">
        <f>IFERROR(LARGE(V19:AW19,3),0)+IFERROR(LARGE(V19:AW19,4),0)</f>
        <v>0</v>
      </c>
      <c r="V19" s="12"/>
      <c r="W19" s="12" t="str">
        <f>IFERROR(VLOOKUP($A19,'Róża M'!$L$2:$R$34,7,0),"")</f>
        <v/>
      </c>
      <c r="X19" s="12">
        <f>IFERROR(VLOOKUP($A19,'XV Szago M'!$DK$4:$DQ$28,7,0),"")</f>
        <v>45.740548440444599</v>
      </c>
      <c r="Y19" s="12" t="str">
        <f>IFERROR(VLOOKUP($A19,'Wiosenne 360 M'!$J$3:$P$22,7,0),"")</f>
        <v/>
      </c>
      <c r="Z19" s="12" t="str">
        <f>IFERROR(VLOOKUP($A19,'H55 TR100 M'!$AG$3:$AM$165,7,0),"")</f>
        <v/>
      </c>
      <c r="AA19" s="12" t="str">
        <f>IFERROR(VLOOKUP($A19,'Irokez M'!$EN$4:$ET$22,7,0),"")</f>
        <v/>
      </c>
      <c r="AB19" s="12" t="str">
        <f>IFERROR(VLOOKUP($A19,'BO Wielkopolska M'!$Q$2:$W$38,7,0),"")</f>
        <v/>
      </c>
      <c r="AC19" s="12" t="str">
        <f>IFERROR(VLOOKUP($A19,'RW TR200 M'!$K$2:$Q$10,7,0),"")</f>
        <v/>
      </c>
      <c r="AD19" s="12" t="str">
        <f>IFERROR(VLOOKUP($A19,'Liczyrzepa wiosna M'!$M$2:$S$26,7,0),"")</f>
        <v/>
      </c>
      <c r="AE19" s="12" t="str">
        <f>IFERROR(VLOOKUP($A19,'13 M'!$J$6:$P$27,7,0),"")</f>
        <v/>
      </c>
      <c r="AF19" s="12" t="str">
        <f>IFERROR(VLOOKUP($A19,'ZnO Grassor M'!$J$2:$P$9,7,0),"")</f>
        <v/>
      </c>
      <c r="AG19" s="12" t="str">
        <f>IFERROR(VLOOKUP($A19,'Celestynów M'!$H$2:$N$7,7,0),"")</f>
        <v/>
      </c>
      <c r="AH19" s="12" t="str">
        <f>IFERROR(VLOOKUP($A19,'Komorów M'!$H$2:$N$15,7,0),"")</f>
        <v/>
      </c>
      <c r="AI19" s="12" t="str">
        <f>IFERROR(VLOOKUP($A19,'ITOrient M'!$P$3:$V$16,7,0),"")</f>
        <v/>
      </c>
      <c r="AJ19" s="12" t="str">
        <f>IFERROR(VLOOKUP($A19,'ŚJatka M'!$P$3:$V$25,7,0),"")</f>
        <v/>
      </c>
      <c r="AK19" s="12" t="str">
        <f>IFERROR(VLOOKUP($A19,'Sudecka Wyrypa M'!$N$4:$T$18,7,0),"")</f>
        <v/>
      </c>
      <c r="AL19" s="12" t="str">
        <f>IFERROR(VLOOKUP($A19,'Abentojra M'!$I$3:$O$39,7,0),"")</f>
        <v/>
      </c>
      <c r="AM19" s="12" t="str">
        <f>IFERROR(VLOOKUP($A19,'Mordownik M'!$M$3:$S$29,7,0),"")</f>
        <v/>
      </c>
      <c r="AN19" s="12" t="str">
        <f>IFERROR(VLOOKUP($A19,'Kaczawska M'!$L$3:$R$9,7,0),"")</f>
        <v/>
      </c>
      <c r="AO19" s="12" t="str">
        <f>IFERROR(VLOOKUP($A19,'XV RzK M'!$K$2:$Q$13,7,0),"")</f>
        <v/>
      </c>
      <c r="AP19" s="12" t="str">
        <f>IFERROR(VLOOKUP($A19,'Jesienne 360 M'!$J$2:$P$20,7,0),"")</f>
        <v/>
      </c>
      <c r="AQ19" s="12" t="str">
        <f>IFERROR(VLOOKUP($A19,'Waligóra M'!$P$2:$V$25,7,0),"")</f>
        <v/>
      </c>
      <c r="AR19" s="12" t="str">
        <f>IFERROR(VLOOKUP($A19,'Jurajska Jatka M'!$L$3:$R$42,7,0),"")</f>
        <v/>
      </c>
      <c r="AS19" s="12" t="str">
        <f>IFERROR(VLOOKUP($A19,'H56 TR100 M'!$AI$3:$AO$224,7,0),"")</f>
        <v/>
      </c>
      <c r="AT19" s="12" t="str">
        <f>IFERROR(VLOOKUP($A19,'Wawer M'!$H$2:$N$15,7,0),"")</f>
        <v/>
      </c>
      <c r="AU19" s="12" t="str">
        <f>IFERROR(VLOOKUP($A19,'Pazur M'!$AU$2:$BA$36,7,0),"")</f>
        <v/>
      </c>
      <c r="AV19" s="12" t="str">
        <f>IFERROR(VLOOKUP($A19,'Wilga M'!$L$3:$R$29,7,0),"")</f>
        <v/>
      </c>
      <c r="AW19" s="12" t="str">
        <f>IFERROR(VLOOKUP($A19,'NM 100 M'!$Y$5:$AE$7,7,0),"")</f>
        <v/>
      </c>
      <c r="AX19" s="25">
        <f>MIN(COUNT(F19:S19)+MIN(COUNT(V19:AW19)/2,2),6)</f>
        <v>5.5</v>
      </c>
    </row>
    <row r="20" spans="1:50" s="13" customFormat="1">
      <c r="A20">
        <v>42</v>
      </c>
      <c r="B20" s="21" t="str">
        <f>VLOOKUP($A20,id!$C:$H,6,0)</f>
        <v>Hołdakowski Wojciech</v>
      </c>
      <c r="C20" s="21">
        <f>VLOOKUP($A20,id!$C:$H,4,0)</f>
        <v>0</v>
      </c>
      <c r="D20" s="2">
        <f>IF(E19=E20,D19,ROW(B18))</f>
        <v>18</v>
      </c>
      <c r="E20" s="11">
        <f>LARGE(F20:U20,1)+LARGE(F20:U20,2)+IFERROR(LARGE(F20:U20,3),0)+IFERROR(LARGE(F20:U20,4),0)+IFERROR(LARGE(F20:U20,5),0)+IFERROR(LARGE(F20:U20,6),0)</f>
        <v>486.6906020218297</v>
      </c>
      <c r="F20" s="12">
        <f>IFERROR(VLOOKUP(A20,'ZdZ M'!$AN$5:$AT$47,7,0),"")</f>
        <v>73.508590785171521</v>
      </c>
      <c r="G20" s="12">
        <f>IFERROR(VLOOKUP($A20,'Liszkor M'!$BA$2:$BG$44,7,0),"")</f>
        <v>64.08318974829146</v>
      </c>
      <c r="H20" s="12">
        <f>IFERROR(VLOOKUP($A20,'H55 TR200 M'!$AT$3:$AZ$84,7,0),"")</f>
        <v>74.64379925526616</v>
      </c>
      <c r="I20" s="12" t="str">
        <f>IFERROR(VLOOKUP($A20,'Dymno M'!$U$2:$AA$35,7,0),"")</f>
        <v/>
      </c>
      <c r="J20" s="12">
        <f>IFERROR(VLOOKUP($A20,'XIV RzK M'!$K$3:$Q$39,7,0),"")</f>
        <v>79.141104294478524</v>
      </c>
      <c r="K20" s="12" t="str">
        <f>IFERROR(VLOOKUP($A20,'Tropy M'!$Q$4:$W$66,7,0),"")</f>
        <v/>
      </c>
      <c r="L20" s="12" t="str">
        <f>IFERROR(VLOOKUP($A20,'Grassor 300 M'!$CA$6:$CG$39,7,0),"")</f>
        <v/>
      </c>
      <c r="M20" s="12" t="str">
        <f>IFERROR(VLOOKUP($A20,'BO M'!$Q$2:$W$37,7,0),"")</f>
        <v/>
      </c>
      <c r="N20" s="12" t="str">
        <f>IFERROR(VLOOKUP($A20,'Konwalie M'!$M$2:$S$32,7,0),"")</f>
        <v/>
      </c>
      <c r="O20" s="12">
        <f>IFERROR(VLOOKUP($A20,'KoRnO M'!$AD$2:$AJ$42,7,0),"")</f>
        <v>80.833039181080125</v>
      </c>
      <c r="P20" s="12">
        <f>IFERROR(VLOOKUP($A20,'XVI Szago M'!$K$2:$Q$48,7,0),"")</f>
        <v>76.309232146488768</v>
      </c>
      <c r="Q20" s="12">
        <f>IFERROR(VLOOKUP($A20,'H56 TR200 M'!$AT$3:$AZ$106,7,0),"")</f>
        <v>74.987970962950598</v>
      </c>
      <c r="R20" s="12">
        <f>IFERROR(VLOOKUP($A20,'Azymut M'!$AO$6:$AU$38,7,0),"")</f>
        <v>83.18553295079117</v>
      </c>
      <c r="S20" s="12">
        <f>IFERROR(VLOOKUP($A20,'NM 200 M'!$AI$5:$AO$38,7,0),"")</f>
        <v>84.810126582278471</v>
      </c>
      <c r="T20" s="10">
        <f>IFERROR(LARGE(V20:AW20,1),0)+IFERROR(LARGE(V20:AW20,2),0)</f>
        <v>82.411566866712718</v>
      </c>
      <c r="U20" s="10">
        <f>IFERROR(LARGE(V20:AW20,3),0)+IFERROR(LARGE(V20:AW20,4),0)</f>
        <v>34.784122562674085</v>
      </c>
      <c r="V20" s="12"/>
      <c r="W20" s="12" t="str">
        <f>IFERROR(VLOOKUP($A20,'Róża M'!$L$2:$R$34,7,0),"")</f>
        <v/>
      </c>
      <c r="X20" s="12" t="str">
        <f>IFERROR(VLOOKUP($A20,'XV Szago M'!$DK$4:$DQ$28,7,0),"")</f>
        <v/>
      </c>
      <c r="Y20" s="12" t="str">
        <f>IFERROR(VLOOKUP($A20,'Wiosenne 360 M'!$J$3:$P$22,7,0),"")</f>
        <v/>
      </c>
      <c r="Z20" s="12" t="str">
        <f>IFERROR(VLOOKUP($A20,'H55 TR100 M'!$AG$3:$AM$165,7,0),"")</f>
        <v/>
      </c>
      <c r="AA20" s="12" t="str">
        <f>IFERROR(VLOOKUP($A20,'Irokez M'!$EN$4:$ET$22,7,0),"")</f>
        <v/>
      </c>
      <c r="AB20" s="12" t="str">
        <f>IFERROR(VLOOKUP($A20,'BO Wielkopolska M'!$Q$2:$W$38,7,0),"")</f>
        <v/>
      </c>
      <c r="AC20" s="12" t="str">
        <f>IFERROR(VLOOKUP($A20,'RW TR200 M'!$K$2:$Q$10,7,0),"")</f>
        <v/>
      </c>
      <c r="AD20" s="12">
        <f>IFERROR(VLOOKUP($A20,'Liczyrzepa wiosna M'!$M$2:$S$26,7,0),"")</f>
        <v>34.784122562674085</v>
      </c>
      <c r="AE20" s="12" t="str">
        <f>IFERROR(VLOOKUP($A20,'13 M'!$J$6:$P$27,7,0),"")</f>
        <v/>
      </c>
      <c r="AF20" s="12" t="str">
        <f>IFERROR(VLOOKUP($A20,'ZnO Grassor M'!$J$2:$P$9,7,0),"")</f>
        <v/>
      </c>
      <c r="AG20" s="12" t="str">
        <f>IFERROR(VLOOKUP($A20,'Celestynów M'!$H$2:$N$7,7,0),"")</f>
        <v/>
      </c>
      <c r="AH20" s="12" t="str">
        <f>IFERROR(VLOOKUP($A20,'Komorów M'!$H$2:$N$15,7,0),"")</f>
        <v/>
      </c>
      <c r="AI20" s="12" t="str">
        <f>IFERROR(VLOOKUP($A20,'ITOrient M'!$P$3:$V$16,7,0),"")</f>
        <v/>
      </c>
      <c r="AJ20" s="12" t="str">
        <f>IFERROR(VLOOKUP($A20,'ŚJatka M'!$P$3:$V$25,7,0),"")</f>
        <v/>
      </c>
      <c r="AK20" s="12" t="str">
        <f>IFERROR(VLOOKUP($A20,'Sudecka Wyrypa M'!$N$4:$T$18,7,0),"")</f>
        <v/>
      </c>
      <c r="AL20" s="12">
        <f>IFERROR(VLOOKUP($A20,'Abentojra M'!$I$3:$O$39,7,0),"")</f>
        <v>40.731034420789257</v>
      </c>
      <c r="AM20" s="12" t="str">
        <f>IFERROR(VLOOKUP($A20,'Mordownik M'!$M$3:$S$29,7,0),"")</f>
        <v/>
      </c>
      <c r="AN20" s="12" t="str">
        <f>IFERROR(VLOOKUP($A20,'Kaczawska M'!$L$3:$R$9,7,0),"")</f>
        <v/>
      </c>
      <c r="AO20" s="12" t="str">
        <f>IFERROR(VLOOKUP($A20,'XV RzK M'!$K$2:$Q$13,7,0),"")</f>
        <v/>
      </c>
      <c r="AP20" s="12" t="str">
        <f>IFERROR(VLOOKUP($A20,'Jesienne 360 M'!$J$2:$P$20,7,0),"")</f>
        <v/>
      </c>
      <c r="AQ20" s="12" t="str">
        <f>IFERROR(VLOOKUP($A20,'Waligóra M'!$P$2:$V$25,7,0),"")</f>
        <v/>
      </c>
      <c r="AR20" s="12">
        <f>IFERROR(VLOOKUP($A20,'Jurajska Jatka M'!$L$3:$R$42,7,0),"")</f>
        <v>41.680532445923468</v>
      </c>
      <c r="AS20" s="12" t="str">
        <f>IFERROR(VLOOKUP($A20,'H56 TR100 M'!$AI$3:$AO$224,7,0),"")</f>
        <v/>
      </c>
      <c r="AT20" s="12" t="str">
        <f>IFERROR(VLOOKUP($A20,'Wawer M'!$H$2:$N$15,7,0),"")</f>
        <v/>
      </c>
      <c r="AU20" s="12" t="str">
        <f>IFERROR(VLOOKUP($A20,'Pazur M'!$AU$2:$BA$36,7,0),"")</f>
        <v/>
      </c>
      <c r="AV20" s="12" t="str">
        <f>IFERROR(VLOOKUP($A20,'Wilga M'!$L$3:$R$29,7,0),"")</f>
        <v/>
      </c>
      <c r="AW20" s="12" t="str">
        <f>IFERROR(VLOOKUP($A20,'NM 100 M'!$Y$5:$AE$7,7,0),"")</f>
        <v/>
      </c>
      <c r="AX20" s="25">
        <f>MIN(COUNT(F20:S20)+MIN(COUNT(V20:AW20)/2,2),6)</f>
        <v>6</v>
      </c>
    </row>
    <row r="21" spans="1:50" s="13" customFormat="1">
      <c r="A21">
        <v>70</v>
      </c>
      <c r="B21" s="21" t="str">
        <f>VLOOKUP($A21,id!$C:$H,6,0)</f>
        <v>Stanek Robert</v>
      </c>
      <c r="C21" s="21" t="str">
        <f>VLOOKUP($A21,id!$C:$H,4,0)</f>
        <v>RUDY KOT</v>
      </c>
      <c r="D21" s="2">
        <f>IF(E20=E21,D20,ROW(B19))</f>
        <v>19</v>
      </c>
      <c r="E21" s="11">
        <f>LARGE(F21:U21,1)+LARGE(F21:U21,2)+IFERROR(LARGE(F21:U21,3),0)+IFERROR(LARGE(F21:U21,4),0)+IFERROR(LARGE(F21:U21,5),0)+IFERROR(LARGE(F21:U21,6),0)</f>
        <v>469.19980587294947</v>
      </c>
      <c r="F21" s="12"/>
      <c r="G21" s="12">
        <f>IFERROR(VLOOKUP($A21,'Liszkor M'!$BA$2:$BG$44,7,0),"")</f>
        <v>63.862720058790458</v>
      </c>
      <c r="H21" s="12" t="str">
        <f>IFERROR(VLOOKUP($A21,'H55 TR200 M'!$AT$3:$AZ$84,7,0),"")</f>
        <v/>
      </c>
      <c r="I21" s="12" t="str">
        <f>IFERROR(VLOOKUP($A21,'Dymno M'!$U$2:$AA$35,7,0),"")</f>
        <v/>
      </c>
      <c r="J21" s="12" t="str">
        <f>IFERROR(VLOOKUP($A21,'XIV RzK M'!$K$3:$Q$39,7,0),"")</f>
        <v/>
      </c>
      <c r="K21" s="12">
        <f>IFERROR(VLOOKUP($A21,'Tropy M'!$Q$4:$W$66,7,0),"")</f>
        <v>71.657284511697583</v>
      </c>
      <c r="L21" s="12">
        <f>IFERROR(VLOOKUP($A21,'Grassor 300 M'!$CA$6:$CG$39,7,0),"")</f>
        <v>78.998389759686944</v>
      </c>
      <c r="M21" s="12" t="str">
        <f>IFERROR(VLOOKUP($A21,'BO M'!$Q$2:$W$37,7,0),"")</f>
        <v/>
      </c>
      <c r="N21" s="12" t="str">
        <f>IFERROR(VLOOKUP($A21,'Konwalie M'!$M$2:$S$32,7,0),"")</f>
        <v/>
      </c>
      <c r="O21" s="12" t="str">
        <f>IFERROR(VLOOKUP($A21,'KoRnO M'!$AD$2:$AJ$42,7,0),"")</f>
        <v/>
      </c>
      <c r="P21" s="12">
        <f>IFERROR(VLOOKUP($A21,'XVI Szago M'!$K$2:$Q$48,7,0),"")</f>
        <v>76.309232146488768</v>
      </c>
      <c r="Q21" s="12">
        <f>IFERROR(VLOOKUP($A21,'H56 TR200 M'!$AT$3:$AZ$106,7,0),"")</f>
        <v>74.983264998744886</v>
      </c>
      <c r="R21" s="12">
        <f>IFERROR(VLOOKUP($A21,'Azymut M'!$AO$6:$AU$38,7,0),"")</f>
        <v>83.18553295079117</v>
      </c>
      <c r="S21" s="12">
        <f>IFERROR(VLOOKUP($A21,'NM 200 M'!$AI$5:$AO$38,7,0),"")</f>
        <v>79.113924050632889</v>
      </c>
      <c r="T21" s="10">
        <f>IFERROR(LARGE(V21:AW21,1),0)+IFERROR(LARGE(V21:AW21,2),0)</f>
        <v>76.60946196660484</v>
      </c>
      <c r="U21" s="10">
        <f>IFERROR(LARGE(V21:AW21,3),0)+IFERROR(LARGE(V21:AW21,4),0)</f>
        <v>66.751335677428187</v>
      </c>
      <c r="V21" s="12"/>
      <c r="W21" s="12">
        <f>IFERROR(VLOOKUP($A21,'Róża M'!$L$2:$R$34,7,0),"")</f>
        <v>36.83673469387756</v>
      </c>
      <c r="X21" s="12" t="str">
        <f>IFERROR(VLOOKUP($A21,'XV Szago M'!$DK$4:$DQ$28,7,0),"")</f>
        <v/>
      </c>
      <c r="Y21" s="12" t="str">
        <f>IFERROR(VLOOKUP($A21,'Wiosenne 360 M'!$J$3:$P$22,7,0),"")</f>
        <v/>
      </c>
      <c r="Z21" s="12" t="str">
        <f>IFERROR(VLOOKUP($A21,'H55 TR100 M'!$AG$3:$AM$165,7,0),"")</f>
        <v/>
      </c>
      <c r="AA21" s="12" t="str">
        <f>IFERROR(VLOOKUP($A21,'Irokez M'!$EN$4:$ET$22,7,0),"")</f>
        <v/>
      </c>
      <c r="AB21" s="12" t="str">
        <f>IFERROR(VLOOKUP($A21,'BO Wielkopolska M'!$Q$2:$W$38,7,0),"")</f>
        <v/>
      </c>
      <c r="AC21" s="12" t="str">
        <f>IFERROR(VLOOKUP($A21,'RW TR200 M'!$K$2:$Q$10,7,0),"")</f>
        <v/>
      </c>
      <c r="AD21" s="12">
        <f>IFERROR(VLOOKUP($A21,'Liczyrzepa wiosna M'!$M$2:$S$26,7,0),"")</f>
        <v>34.784122562674085</v>
      </c>
      <c r="AE21" s="12" t="str">
        <f>IFERROR(VLOOKUP($A21,'13 M'!$J$6:$P$27,7,0),"")</f>
        <v/>
      </c>
      <c r="AF21" s="12">
        <f>IFERROR(VLOOKUP($A21,'ZnO Grassor M'!$J$2:$P$9,7,0),"")</f>
        <v>39.772727272727273</v>
      </c>
      <c r="AG21" s="12" t="str">
        <f>IFERROR(VLOOKUP($A21,'Celestynów M'!$H$2:$N$7,7,0),"")</f>
        <v/>
      </c>
      <c r="AH21" s="12" t="str">
        <f>IFERROR(VLOOKUP($A21,'Komorów M'!$H$2:$N$15,7,0),"")</f>
        <v/>
      </c>
      <c r="AI21" s="12" t="str">
        <f>IFERROR(VLOOKUP($A21,'ITOrient M'!$P$3:$V$16,7,0),"")</f>
        <v/>
      </c>
      <c r="AJ21" s="12" t="str">
        <f>IFERROR(VLOOKUP($A21,'ŚJatka M'!$P$3:$V$25,7,0),"")</f>
        <v/>
      </c>
      <c r="AK21" s="12">
        <f>IFERROR(VLOOKUP($A21,'Sudecka Wyrypa M'!$N$4:$T$18,7,0),"")</f>
        <v>24.786747900164873</v>
      </c>
      <c r="AL21" s="12" t="str">
        <f>IFERROR(VLOOKUP($A21,'Abentojra M'!$I$3:$O$39,7,0),"")</f>
        <v/>
      </c>
      <c r="AM21" s="12" t="str">
        <f>IFERROR(VLOOKUP($A21,'Mordownik M'!$M$3:$S$29,7,0),"")</f>
        <v/>
      </c>
      <c r="AN21" s="12" t="str">
        <f>IFERROR(VLOOKUP($A21,'Kaczawska M'!$L$3:$R$9,7,0),"")</f>
        <v/>
      </c>
      <c r="AO21" s="12" t="str">
        <f>IFERROR(VLOOKUP($A21,'XV RzK M'!$K$2:$Q$13,7,0),"")</f>
        <v/>
      </c>
      <c r="AP21" s="12" t="str">
        <f>IFERROR(VLOOKUP($A21,'Jesienne 360 M'!$J$2:$P$20,7,0),"")</f>
        <v/>
      </c>
      <c r="AQ21" s="12" t="str">
        <f>IFERROR(VLOOKUP($A21,'Waligóra M'!$P$2:$V$25,7,0),"")</f>
        <v/>
      </c>
      <c r="AR21" s="12" t="str">
        <f>IFERROR(VLOOKUP($A21,'Jurajska Jatka M'!$L$3:$R$42,7,0),"")</f>
        <v/>
      </c>
      <c r="AS21" s="12" t="str">
        <f>IFERROR(VLOOKUP($A21,'H56 TR100 M'!$AI$3:$AO$224,7,0),"")</f>
        <v/>
      </c>
      <c r="AT21" s="12" t="str">
        <f>IFERROR(VLOOKUP($A21,'Wawer M'!$H$2:$N$15,7,0),"")</f>
        <v/>
      </c>
      <c r="AU21" s="12">
        <f>IFERROR(VLOOKUP($A21,'Pazur M'!$AU$2:$BA$36,7,0),"")</f>
        <v>31.967213114754102</v>
      </c>
      <c r="AV21" s="12" t="str">
        <f>IFERROR(VLOOKUP($A21,'Wilga M'!$L$3:$R$29,7,0),"")</f>
        <v/>
      </c>
      <c r="AW21" s="12" t="str">
        <f>IFERROR(VLOOKUP($A21,'NM 100 M'!$Y$5:$AE$7,7,0),"")</f>
        <v/>
      </c>
      <c r="AX21" s="25">
        <f>MIN(COUNT(F21:S21)+MIN(COUNT(V21:AW21)/2,2),6)</f>
        <v>6</v>
      </c>
    </row>
    <row r="22" spans="1:50" s="13" customFormat="1">
      <c r="A22">
        <v>44</v>
      </c>
      <c r="B22" s="21" t="str">
        <f>VLOOKUP($A22,id!$C:$H,6,0)</f>
        <v>Gołębiewski Radosław</v>
      </c>
      <c r="C22" s="21">
        <f>VLOOKUP($A22,id!$C:$H,4,0)</f>
        <v>0</v>
      </c>
      <c r="D22" s="2">
        <f>IF(E21=E22,D21,ROW(B20))</f>
        <v>20</v>
      </c>
      <c r="E22" s="11">
        <f>LARGE(F22:U22,1)+LARGE(F22:U22,2)+IFERROR(LARGE(F22:U22,3),0)+IFERROR(LARGE(F22:U22,4),0)+IFERROR(LARGE(F22:U22,5),0)+IFERROR(LARGE(F22:U22,6),0)</f>
        <v>426.38665342821923</v>
      </c>
      <c r="F22" s="12">
        <f>IFERROR(VLOOKUP(A22,'ZdZ M'!$AN$5:$AT$47,7,0),"")</f>
        <v>70.066716969143428</v>
      </c>
      <c r="G22" s="12" t="str">
        <f>IFERROR(VLOOKUP($A22,'Liszkor M'!$BA$2:$BG$44,7,0),"")</f>
        <v/>
      </c>
      <c r="H22" s="12" t="str">
        <f>IFERROR(VLOOKUP($A22,'H55 TR200 M'!$AT$3:$AZ$84,7,0),"")</f>
        <v/>
      </c>
      <c r="I22" s="12" t="str">
        <f>IFERROR(VLOOKUP($A22,'Dymno M'!$U$2:$AA$35,7,0),"")</f>
        <v/>
      </c>
      <c r="J22" s="12">
        <f>IFERROR(VLOOKUP($A22,'XIV RzK M'!$K$3:$Q$39,7,0),"")</f>
        <v>75.882352941176464</v>
      </c>
      <c r="K22" s="12">
        <f>IFERROR(VLOOKUP($A22,'Tropy M'!$Q$4:$W$66,7,0),"")</f>
        <v>32.553293379566156</v>
      </c>
      <c r="L22" s="12" t="str">
        <f>IFERROR(VLOOKUP($A22,'Grassor 300 M'!$CA$6:$CG$39,7,0),"")</f>
        <v/>
      </c>
      <c r="M22" s="12" t="str">
        <f>IFERROR(VLOOKUP($A22,'BO M'!$Q$2:$W$37,7,0),"")</f>
        <v/>
      </c>
      <c r="N22" s="12" t="str">
        <f>IFERROR(VLOOKUP($A22,'Konwalie M'!$M$2:$S$32,7,0),"")</f>
        <v/>
      </c>
      <c r="O22" s="12" t="str">
        <f>IFERROR(VLOOKUP($A22,'KoRnO M'!$AD$2:$AJ$42,7,0),"")</f>
        <v/>
      </c>
      <c r="P22" s="12">
        <f>IFERROR(VLOOKUP($A22,'XVI Szago M'!$K$2:$Q$48,7,0),"")</f>
        <v>87.601664821108074</v>
      </c>
      <c r="Q22" s="12" t="str">
        <f>IFERROR(VLOOKUP($A22,'H56 TR200 M'!$AT$3:$AZ$106,7,0),"")</f>
        <v/>
      </c>
      <c r="R22" s="12">
        <f>IFERROR(VLOOKUP($A22,'Azymut M'!$AO$6:$AU$38,7,0),"")</f>
        <v>62.357899333988428</v>
      </c>
      <c r="S22" s="12" t="str">
        <f>IFERROR(VLOOKUP($A22,'NM 200 M'!$AI$5:$AO$38,7,0),"")</f>
        <v/>
      </c>
      <c r="T22" s="10">
        <f>IFERROR(LARGE(V22:AW22,1),0)+IFERROR(LARGE(V22:AW22,2),0)</f>
        <v>97.924725983236627</v>
      </c>
      <c r="U22" s="10">
        <f>IFERROR(LARGE(V22:AW22,3),0)+IFERROR(LARGE(V22:AW22,4),0)</f>
        <v>27.980332477425861</v>
      </c>
      <c r="V22" s="12"/>
      <c r="W22" s="12" t="str">
        <f>IFERROR(VLOOKUP($A22,'Róża M'!$L$2:$R$34,7,0),"")</f>
        <v/>
      </c>
      <c r="X22" s="12">
        <f>IFERROR(VLOOKUP($A22,'XV Szago M'!$DK$4:$DQ$28,7,0),"")</f>
        <v>47.924725983236627</v>
      </c>
      <c r="Y22" s="12" t="str">
        <f>IFERROR(VLOOKUP($A22,'Wiosenne 360 M'!$J$3:$P$22,7,0),"")</f>
        <v/>
      </c>
      <c r="Z22" s="12" t="str">
        <f>IFERROR(VLOOKUP($A22,'H55 TR100 M'!$AG$3:$AM$165,7,0),"")</f>
        <v/>
      </c>
      <c r="AA22" s="12" t="str">
        <f>IFERROR(VLOOKUP($A22,'Irokez M'!$EN$4:$ET$22,7,0),"")</f>
        <v/>
      </c>
      <c r="AB22" s="12">
        <f>IFERROR(VLOOKUP($A22,'BO Wielkopolska M'!$Q$2:$W$38,7,0),"")</f>
        <v>50</v>
      </c>
      <c r="AC22" s="12" t="str">
        <f>IFERROR(VLOOKUP($A22,'RW TR200 M'!$K$2:$Q$10,7,0),"")</f>
        <v/>
      </c>
      <c r="AD22" s="12" t="str">
        <f>IFERROR(VLOOKUP($A22,'Liczyrzepa wiosna M'!$M$2:$S$26,7,0),"")</f>
        <v/>
      </c>
      <c r="AE22" s="12" t="str">
        <f>IFERROR(VLOOKUP($A22,'13 M'!$J$6:$P$27,7,0),"")</f>
        <v/>
      </c>
      <c r="AF22" s="12" t="str">
        <f>IFERROR(VLOOKUP($A22,'ZnO Grassor M'!$J$2:$P$9,7,0),"")</f>
        <v/>
      </c>
      <c r="AG22" s="12" t="str">
        <f>IFERROR(VLOOKUP($A22,'Celestynów M'!$H$2:$N$7,7,0),"")</f>
        <v/>
      </c>
      <c r="AH22" s="12" t="str">
        <f>IFERROR(VLOOKUP($A22,'Komorów M'!$H$2:$N$15,7,0),"")</f>
        <v/>
      </c>
      <c r="AI22" s="12">
        <f>IFERROR(VLOOKUP($A22,'ITOrient M'!$P$3:$V$16,7,0),"")</f>
        <v>27.980332477425861</v>
      </c>
      <c r="AJ22" s="12" t="str">
        <f>IFERROR(VLOOKUP($A22,'ŚJatka M'!$P$3:$V$25,7,0),"")</f>
        <v/>
      </c>
      <c r="AK22" s="12" t="str">
        <f>IFERROR(VLOOKUP($A22,'Sudecka Wyrypa M'!$N$4:$T$18,7,0),"")</f>
        <v/>
      </c>
      <c r="AL22" s="12" t="str">
        <f>IFERROR(VLOOKUP($A22,'Abentojra M'!$I$3:$O$39,7,0),"")</f>
        <v/>
      </c>
      <c r="AM22" s="12" t="str">
        <f>IFERROR(VLOOKUP($A22,'Mordownik M'!$M$3:$S$29,7,0),"")</f>
        <v/>
      </c>
      <c r="AN22" s="12" t="str">
        <f>IFERROR(VLOOKUP($A22,'Kaczawska M'!$L$3:$R$9,7,0),"")</f>
        <v/>
      </c>
      <c r="AO22" s="12" t="str">
        <f>IFERROR(VLOOKUP($A22,'XV RzK M'!$K$2:$Q$13,7,0),"")</f>
        <v/>
      </c>
      <c r="AP22" s="12" t="str">
        <f>IFERROR(VLOOKUP($A22,'Jesienne 360 M'!$J$2:$P$20,7,0),"")</f>
        <v/>
      </c>
      <c r="AQ22" s="12" t="str">
        <f>IFERROR(VLOOKUP($A22,'Waligóra M'!$P$2:$V$25,7,0),"")</f>
        <v/>
      </c>
      <c r="AR22" s="12" t="str">
        <f>IFERROR(VLOOKUP($A22,'Jurajska Jatka M'!$L$3:$R$42,7,0),"")</f>
        <v/>
      </c>
      <c r="AS22" s="12" t="str">
        <f>IFERROR(VLOOKUP($A22,'H56 TR100 M'!$AI$3:$AO$224,7,0),"")</f>
        <v/>
      </c>
      <c r="AT22" s="12" t="str">
        <f>IFERROR(VLOOKUP($A22,'Wawer M'!$H$2:$N$15,7,0),"")</f>
        <v/>
      </c>
      <c r="AU22" s="12" t="str">
        <f>IFERROR(VLOOKUP($A22,'Pazur M'!$AU$2:$BA$36,7,0),"")</f>
        <v/>
      </c>
      <c r="AV22" s="12" t="str">
        <f>IFERROR(VLOOKUP($A22,'Wilga M'!$L$3:$R$29,7,0),"")</f>
        <v/>
      </c>
      <c r="AW22" s="12" t="str">
        <f>IFERROR(VLOOKUP($A22,'NM 100 M'!$Y$5:$AE$7,7,0),"")</f>
        <v/>
      </c>
      <c r="AX22" s="25">
        <f>MIN(COUNT(F22:S22)+MIN(COUNT(V22:AW22)/2,2),6)</f>
        <v>6</v>
      </c>
    </row>
    <row r="23" spans="1:50" s="13" customFormat="1">
      <c r="A23">
        <v>43</v>
      </c>
      <c r="B23" s="21" t="str">
        <f>VLOOKUP($A23,id!$C:$H,6,0)</f>
        <v>Zawadzki Artur</v>
      </c>
      <c r="C23" s="21">
        <f>VLOOKUP($A23,id!$C:$H,4,0)</f>
        <v>0</v>
      </c>
      <c r="D23" s="2">
        <f>IF(E22=E23,D22,ROW(B21))</f>
        <v>21</v>
      </c>
      <c r="E23" s="11">
        <f>LARGE(F23:U23,1)+LARGE(F23:U23,2)+IFERROR(LARGE(F23:U23,3),0)+IFERROR(LARGE(F23:U23,4),0)+IFERROR(LARGE(F23:U23,5),0)+IFERROR(LARGE(F23:U23,6),0)</f>
        <v>421.69129832487641</v>
      </c>
      <c r="F23" s="12">
        <f>IFERROR(VLOOKUP(A23,'ZdZ M'!$AN$5:$AT$47,7,0),"")</f>
        <v>71.746398540321522</v>
      </c>
      <c r="G23" s="12" t="str">
        <f>IFERROR(VLOOKUP($A23,'Liszkor M'!$BA$2:$BG$44,7,0),"")</f>
        <v/>
      </c>
      <c r="H23" s="12" t="str">
        <f>IFERROR(VLOOKUP($A23,'H55 TR200 M'!$AT$3:$AZ$84,7,0),"")</f>
        <v/>
      </c>
      <c r="I23" s="12">
        <f>IFERROR(VLOOKUP($A23,'Dymno M'!$U$2:$AA$35,7,0),"")</f>
        <v>48.853499699009426</v>
      </c>
      <c r="J23" s="12" t="str">
        <f>IFERROR(VLOOKUP($A23,'XIV RzK M'!$K$3:$Q$39,7,0),"")</f>
        <v/>
      </c>
      <c r="K23" s="12">
        <f>IFERROR(VLOOKUP($A23,'Tropy M'!$Q$4:$W$66,7,0),"")</f>
        <v>41.252335487222567</v>
      </c>
      <c r="L23" s="12" t="str">
        <f>IFERROR(VLOOKUP($A23,'Grassor 300 M'!$CA$6:$CG$39,7,0),"")</f>
        <v/>
      </c>
      <c r="M23" s="12" t="str">
        <f>IFERROR(VLOOKUP($A23,'BO M'!$Q$2:$W$37,7,0),"")</f>
        <v/>
      </c>
      <c r="N23" s="12" t="str">
        <f>IFERROR(VLOOKUP($A23,'Konwalie M'!$M$2:$S$32,7,0),"")</f>
        <v/>
      </c>
      <c r="O23" s="12" t="str">
        <f>IFERROR(VLOOKUP($A23,'KoRnO M'!$AD$2:$AJ$42,7,0),"")</f>
        <v/>
      </c>
      <c r="P23" s="12" t="str">
        <f>IFERROR(VLOOKUP($A23,'XVI Szago M'!$K$2:$Q$48,7,0),"")</f>
        <v/>
      </c>
      <c r="Q23" s="12">
        <f>IFERROR(VLOOKUP($A23,'H56 TR200 M'!$AT$3:$AZ$106,7,0),"")</f>
        <v>93.499752197615891</v>
      </c>
      <c r="R23" s="12">
        <f>IFERROR(VLOOKUP($A23,'Azymut M'!$AO$6:$AU$38,7,0),"")</f>
        <v>69.286554815542701</v>
      </c>
      <c r="S23" s="12" t="str">
        <f>IFERROR(VLOOKUP($A23,'NM 200 M'!$AI$5:$AO$38,7,0),"")</f>
        <v/>
      </c>
      <c r="T23" s="10">
        <f>IFERROR(LARGE(V23:AW23,1),0)+IFERROR(LARGE(V23:AW23,2),0)</f>
        <v>78.60190989959213</v>
      </c>
      <c r="U23" s="10">
        <f>IFERROR(LARGE(V23:AW23,3),0)+IFERROR(LARGE(V23:AW23,4),0)</f>
        <v>59.70318317279478</v>
      </c>
      <c r="V23" s="12"/>
      <c r="W23" s="12" t="str">
        <f>IFERROR(VLOOKUP($A23,'Róża M'!$L$2:$R$34,7,0),"")</f>
        <v/>
      </c>
      <c r="X23" s="12" t="str">
        <f>IFERROR(VLOOKUP($A23,'XV Szago M'!$DK$4:$DQ$28,7,0),"")</f>
        <v/>
      </c>
      <c r="Y23" s="12" t="str">
        <f>IFERROR(VLOOKUP($A23,'Wiosenne 360 M'!$J$3:$P$22,7,0),"")</f>
        <v/>
      </c>
      <c r="Z23" s="12" t="str">
        <f>IFERROR(VLOOKUP($A23,'H55 TR100 M'!$AG$3:$AM$165,7,0),"")</f>
        <v/>
      </c>
      <c r="AA23" s="12" t="str">
        <f>IFERROR(VLOOKUP($A23,'Irokez M'!$EN$4:$ET$22,7,0),"")</f>
        <v/>
      </c>
      <c r="AB23" s="12">
        <f>IFERROR(VLOOKUP($A23,'BO Wielkopolska M'!$Q$2:$W$38,7,0),"")</f>
        <v>37.029453578934373</v>
      </c>
      <c r="AC23" s="12" t="str">
        <f>IFERROR(VLOOKUP($A23,'RW TR200 M'!$K$2:$Q$10,7,0),"")</f>
        <v/>
      </c>
      <c r="AD23" s="12" t="str">
        <f>IFERROR(VLOOKUP($A23,'Liczyrzepa wiosna M'!$M$2:$S$26,7,0),"")</f>
        <v/>
      </c>
      <c r="AE23" s="12" t="str">
        <f>IFERROR(VLOOKUP($A23,'13 M'!$J$6:$P$27,7,0),"")</f>
        <v/>
      </c>
      <c r="AF23" s="12" t="str">
        <f>IFERROR(VLOOKUP($A23,'ZnO Grassor M'!$J$2:$P$9,7,0),"")</f>
        <v/>
      </c>
      <c r="AG23" s="12">
        <f>IFERROR(VLOOKUP($A23,'Celestynów M'!$H$2:$N$7,7,0),"")</f>
        <v>36.995856616109791</v>
      </c>
      <c r="AH23" s="12">
        <f>IFERROR(VLOOKUP($A23,'Komorów M'!$H$2:$N$15,7,0),"")</f>
        <v>41.572456320657757</v>
      </c>
      <c r="AI23" s="12" t="str">
        <f>IFERROR(VLOOKUP($A23,'ITOrient M'!$P$3:$V$16,7,0),"")</f>
        <v/>
      </c>
      <c r="AJ23" s="12" t="str">
        <f>IFERROR(VLOOKUP($A23,'ŚJatka M'!$P$3:$V$25,7,0),"")</f>
        <v/>
      </c>
      <c r="AK23" s="12" t="str">
        <f>IFERROR(VLOOKUP($A23,'Sudecka Wyrypa M'!$N$4:$T$18,7,0),"")</f>
        <v/>
      </c>
      <c r="AL23" s="12" t="str">
        <f>IFERROR(VLOOKUP($A23,'Abentojra M'!$I$3:$O$39,7,0),"")</f>
        <v/>
      </c>
      <c r="AM23" s="12" t="str">
        <f>IFERROR(VLOOKUP($A23,'Mordownik M'!$M$3:$S$29,7,0),"")</f>
        <v/>
      </c>
      <c r="AN23" s="12" t="str">
        <f>IFERROR(VLOOKUP($A23,'Kaczawska M'!$L$3:$R$9,7,0),"")</f>
        <v/>
      </c>
      <c r="AO23" s="12" t="str">
        <f>IFERROR(VLOOKUP($A23,'XV RzK M'!$K$2:$Q$13,7,0),"")</f>
        <v/>
      </c>
      <c r="AP23" s="12">
        <f>IFERROR(VLOOKUP($A23,'Jesienne 360 M'!$J$2:$P$20,7,0),"")</f>
        <v>22.70732655668499</v>
      </c>
      <c r="AQ23" s="12" t="str">
        <f>IFERROR(VLOOKUP($A23,'Waligóra M'!$P$2:$V$25,7,0),"")</f>
        <v/>
      </c>
      <c r="AR23" s="12">
        <f>IFERROR(VLOOKUP($A23,'Jurajska Jatka M'!$L$3:$R$42,7,0),"")</f>
        <v>19.668334257873045</v>
      </c>
      <c r="AS23" s="12" t="str">
        <f>IFERROR(VLOOKUP($A23,'H56 TR100 M'!$AI$3:$AO$224,7,0),"")</f>
        <v/>
      </c>
      <c r="AT23" s="12" t="str">
        <f>IFERROR(VLOOKUP($A23,'Wawer M'!$H$2:$N$15,7,0),"")</f>
        <v/>
      </c>
      <c r="AU23" s="12" t="str">
        <f>IFERROR(VLOOKUP($A23,'Pazur M'!$AU$2:$BA$36,7,0),"")</f>
        <v/>
      </c>
      <c r="AV23" s="12" t="str">
        <f>IFERROR(VLOOKUP($A23,'Wilga M'!$L$3:$R$29,7,0),"")</f>
        <v/>
      </c>
      <c r="AW23" s="12" t="str">
        <f>IFERROR(VLOOKUP($A23,'NM 100 M'!$Y$5:$AE$7,7,0),"")</f>
        <v/>
      </c>
      <c r="AX23" s="25">
        <f>MIN(COUNT(F23:S23)+MIN(COUNT(V23:AW23)/2,2),6)</f>
        <v>6</v>
      </c>
    </row>
    <row r="24" spans="1:50" s="13" customFormat="1">
      <c r="A24">
        <v>47</v>
      </c>
      <c r="B24" s="21" t="str">
        <f>VLOOKUP($A24,id!$C:$H,6,0)</f>
        <v>Stefański Tomasz</v>
      </c>
      <c r="C24" s="21">
        <f>VLOOKUP($A24,id!$C:$H,4,0)</f>
        <v>0</v>
      </c>
      <c r="D24" s="2">
        <f>IF(E23=E24,D23,ROW(B22))</f>
        <v>22</v>
      </c>
      <c r="E24" s="11">
        <f>LARGE(F24:U24,1)+LARGE(F24:U24,2)+IFERROR(LARGE(F24:U24,3),0)+IFERROR(LARGE(F24:U24,4),0)+IFERROR(LARGE(F24:U24,5),0)+IFERROR(LARGE(F24:U24,6),0)</f>
        <v>409.87850075125226</v>
      </c>
      <c r="F24" s="12">
        <f>IFERROR(VLOOKUP(A24,'ZdZ M'!$AN$5:$AT$47,7,0),"")</f>
        <v>63.973958971826605</v>
      </c>
      <c r="G24" s="12">
        <f>IFERROR(VLOOKUP($A24,'Liszkor M'!$BA$2:$BG$44,7,0),"")</f>
        <v>61.389423964028062</v>
      </c>
      <c r="H24" s="12">
        <f>IFERROR(VLOOKUP($A24,'H55 TR200 M'!$AT$3:$AZ$84,7,0),"")</f>
        <v>58.577953077018691</v>
      </c>
      <c r="I24" s="12">
        <f>IFERROR(VLOOKUP($A24,'Dymno M'!$U$2:$AA$35,7,0),"")</f>
        <v>0</v>
      </c>
      <c r="J24" s="12" t="str">
        <f>IFERROR(VLOOKUP($A24,'XIV RzK M'!$K$3:$Q$39,7,0),"")</f>
        <v/>
      </c>
      <c r="K24" s="12">
        <f>IFERROR(VLOOKUP($A24,'Tropy M'!$Q$4:$W$66,7,0),"")</f>
        <v>75.545150137478558</v>
      </c>
      <c r="L24" s="12" t="str">
        <f>IFERROR(VLOOKUP($A24,'Grassor 300 M'!$CA$6:$CG$39,7,0),"")</f>
        <v/>
      </c>
      <c r="M24" s="12" t="str">
        <f>IFERROR(VLOOKUP($A24,'BO M'!$Q$2:$W$37,7,0),"")</f>
        <v/>
      </c>
      <c r="N24" s="12" t="str">
        <f>IFERROR(VLOOKUP($A24,'Konwalie M'!$M$2:$S$32,7,0),"")</f>
        <v/>
      </c>
      <c r="O24" s="12" t="str">
        <f>IFERROR(VLOOKUP($A24,'KoRnO M'!$AD$2:$AJ$42,7,0),"")</f>
        <v/>
      </c>
      <c r="P24" s="12">
        <f>IFERROR(VLOOKUP($A24,'XVI Szago M'!$K$2:$Q$48,7,0),"")</f>
        <v>80.6697596977167</v>
      </c>
      <c r="Q24" s="12">
        <f>IFERROR(VLOOKUP($A24,'H56 TR200 M'!$AT$3:$AZ$106,7,0),"")</f>
        <v>62.260297028835005</v>
      </c>
      <c r="R24" s="12" t="str">
        <f>IFERROR(VLOOKUP($A24,'Azymut M'!$AO$6:$AU$38,7,0),"")</f>
        <v/>
      </c>
      <c r="S24" s="12" t="str">
        <f>IFERROR(VLOOKUP($A24,'NM 200 M'!$AI$5:$AO$38,7,0),"")</f>
        <v/>
      </c>
      <c r="T24" s="10">
        <f>IFERROR(LARGE(V24:AW24,1),0)+IFERROR(LARGE(V24:AW24,2),0)</f>
        <v>66.039910951367318</v>
      </c>
      <c r="U24" s="10">
        <f>IFERROR(LARGE(V24:AW24,3),0)+IFERROR(LARGE(V24:AW24,4),0)</f>
        <v>16.122498382006938</v>
      </c>
      <c r="V24" s="12"/>
      <c r="W24" s="12">
        <f>IFERROR(VLOOKUP($A24,'Róża M'!$L$2:$R$34,7,0),"")</f>
        <v>31.850752422180999</v>
      </c>
      <c r="X24" s="12" t="str">
        <f>IFERROR(VLOOKUP($A24,'XV Szago M'!$DK$4:$DQ$28,7,0),"")</f>
        <v/>
      </c>
      <c r="Y24" s="12" t="str">
        <f>IFERROR(VLOOKUP($A24,'Wiosenne 360 M'!$J$3:$P$22,7,0),"")</f>
        <v/>
      </c>
      <c r="Z24" s="12" t="str">
        <f>IFERROR(VLOOKUP($A24,'H55 TR100 M'!$AG$3:$AM$165,7,0),"")</f>
        <v/>
      </c>
      <c r="AA24" s="12" t="str">
        <f>IFERROR(VLOOKUP($A24,'Irokez M'!$EN$4:$ET$22,7,0),"")</f>
        <v/>
      </c>
      <c r="AB24" s="12" t="str">
        <f>IFERROR(VLOOKUP($A24,'BO Wielkopolska M'!$Q$2:$W$38,7,0),"")</f>
        <v/>
      </c>
      <c r="AC24" s="12" t="str">
        <f>IFERROR(VLOOKUP($A24,'RW TR200 M'!$K$2:$Q$10,7,0),"")</f>
        <v/>
      </c>
      <c r="AD24" s="12" t="str">
        <f>IFERROR(VLOOKUP($A24,'Liczyrzepa wiosna M'!$M$2:$S$26,7,0),"")</f>
        <v/>
      </c>
      <c r="AE24" s="12" t="str">
        <f>IFERROR(VLOOKUP($A24,'13 M'!$J$6:$P$27,7,0),"")</f>
        <v/>
      </c>
      <c r="AF24" s="12" t="str">
        <f>IFERROR(VLOOKUP($A24,'ZnO Grassor M'!$J$2:$P$9,7,0),"")</f>
        <v/>
      </c>
      <c r="AG24" s="12" t="str">
        <f>IFERROR(VLOOKUP($A24,'Celestynów M'!$H$2:$N$7,7,0),"")</f>
        <v/>
      </c>
      <c r="AH24" s="12" t="str">
        <f>IFERROR(VLOOKUP($A24,'Komorów M'!$H$2:$N$15,7,0),"")</f>
        <v/>
      </c>
      <c r="AI24" s="12" t="str">
        <f>IFERROR(VLOOKUP($A24,'ITOrient M'!$P$3:$V$16,7,0),"")</f>
        <v/>
      </c>
      <c r="AJ24" s="12" t="str">
        <f>IFERROR(VLOOKUP($A24,'ŚJatka M'!$P$3:$V$25,7,0),"")</f>
        <v/>
      </c>
      <c r="AK24" s="12" t="str">
        <f>IFERROR(VLOOKUP($A24,'Sudecka Wyrypa M'!$N$4:$T$18,7,0),"")</f>
        <v/>
      </c>
      <c r="AL24" s="12">
        <f>IFERROR(VLOOKUP($A24,'Abentojra M'!$I$3:$O$39,7,0),"")</f>
        <v>34.189158529186322</v>
      </c>
      <c r="AM24" s="12" t="str">
        <f>IFERROR(VLOOKUP($A24,'Mordownik M'!$M$3:$S$29,7,0),"")</f>
        <v/>
      </c>
      <c r="AN24" s="12" t="str">
        <f>IFERROR(VLOOKUP($A24,'Kaczawska M'!$L$3:$R$9,7,0),"")</f>
        <v/>
      </c>
      <c r="AO24" s="12" t="str">
        <f>IFERROR(VLOOKUP($A24,'XV RzK M'!$K$2:$Q$13,7,0),"")</f>
        <v/>
      </c>
      <c r="AP24" s="12" t="str">
        <f>IFERROR(VLOOKUP($A24,'Jesienne 360 M'!$J$2:$P$20,7,0),"")</f>
        <v/>
      </c>
      <c r="AQ24" s="12" t="str">
        <f>IFERROR(VLOOKUP($A24,'Waligóra M'!$P$2:$V$25,7,0),"")</f>
        <v/>
      </c>
      <c r="AR24" s="12">
        <f>IFERROR(VLOOKUP($A24,'Jurajska Jatka M'!$L$3:$R$42,7,0),"")</f>
        <v>16.122498382006938</v>
      </c>
      <c r="AS24" s="12" t="str">
        <f>IFERROR(VLOOKUP($A24,'H56 TR100 M'!$AI$3:$AO$224,7,0),"")</f>
        <v/>
      </c>
      <c r="AT24" s="12" t="str">
        <f>IFERROR(VLOOKUP($A24,'Wawer M'!$H$2:$N$15,7,0),"")</f>
        <v/>
      </c>
      <c r="AU24" s="12" t="str">
        <f>IFERROR(VLOOKUP($A24,'Pazur M'!$AU$2:$BA$36,7,0),"")</f>
        <v/>
      </c>
      <c r="AV24" s="12" t="str">
        <f>IFERROR(VLOOKUP($A24,'Wilga M'!$L$3:$R$29,7,0),"")</f>
        <v/>
      </c>
      <c r="AW24" s="12" t="str">
        <f>IFERROR(VLOOKUP($A24,'NM 100 M'!$Y$5:$AE$7,7,0),"")</f>
        <v/>
      </c>
      <c r="AX24" s="25">
        <f>MIN(COUNT(F24:S24)+MIN(COUNT(V24:AW24)/2,2),6)</f>
        <v>6</v>
      </c>
    </row>
    <row r="25" spans="1:50" s="13" customFormat="1">
      <c r="A25">
        <v>138</v>
      </c>
      <c r="B25" s="21" t="str">
        <f>VLOOKUP($A25,id!$C:$H,6,0)</f>
        <v>Senderek Łukasz</v>
      </c>
      <c r="C25" s="21" t="str">
        <f>VLOOKUP($A25,id!$C:$H,4,0)</f>
        <v>Stowarzyszenie Team 360 stopni</v>
      </c>
      <c r="D25" s="2">
        <f>IF(E24=E25,D24,ROW(B23))</f>
        <v>23</v>
      </c>
      <c r="E25" s="11">
        <f>LARGE(F25:U25,1)+LARGE(F25:U25,2)+IFERROR(LARGE(F25:U25,3),0)+IFERROR(LARGE(F25:U25,4),0)+IFERROR(LARGE(F25:U25,5),0)+IFERROR(LARGE(F25:U25,6),0)</f>
        <v>408.06222848609235</v>
      </c>
      <c r="F25" s="12" t="str">
        <f>IFERROR(VLOOKUP(A25,'ZdZ M'!$AN$5:$AT$47,7,0),"")</f>
        <v/>
      </c>
      <c r="G25" s="12" t="str">
        <f>IFERROR(VLOOKUP($A25,'Liszkor M'!$BA$2:$BG$44,7,0),"")</f>
        <v/>
      </c>
      <c r="H25" s="12" t="str">
        <f>IFERROR(VLOOKUP($A25,'H55 TR200 M'!$AT$3:$AZ$84,7,0),"")</f>
        <v/>
      </c>
      <c r="I25" s="12" t="str">
        <f>IFERROR(VLOOKUP($A25,'Dymno M'!$U$2:$AA$35,7,0),"")</f>
        <v/>
      </c>
      <c r="J25" s="12" t="str">
        <f>IFERROR(VLOOKUP($A25,'XIV RzK M'!$K$3:$Q$39,7,0),"")</f>
        <v/>
      </c>
      <c r="K25" s="12">
        <f>IFERROR(VLOOKUP($A25,'Tropy M'!$Q$4:$W$66,7,0),"")</f>
        <v>88.658146964856229</v>
      </c>
      <c r="L25" s="12">
        <f>IFERROR(VLOOKUP($A25,'Grassor 300 M'!$CA$6:$CG$39,7,0),"")</f>
        <v>41.362793257373475</v>
      </c>
      <c r="M25" s="12" t="str">
        <f>IFERROR(VLOOKUP($A25,'BO M'!$Q$2:$W$37,7,0),"")</f>
        <v/>
      </c>
      <c r="N25" s="12">
        <f>IFERROR(VLOOKUP($A25,'Konwalie M'!$M$2:$S$32,7,0),"")</f>
        <v>39.282828169979197</v>
      </c>
      <c r="O25" s="12" t="str">
        <f>IFERROR(VLOOKUP($A25,'KoRnO M'!$AD$2:$AJ$42,7,0),"")</f>
        <v/>
      </c>
      <c r="P25" s="12">
        <f>IFERROR(VLOOKUP($A25,'XVI Szago M'!$K$2:$Q$48,7,0),"")</f>
        <v>61.802548801118675</v>
      </c>
      <c r="Q25" s="12" t="str">
        <f>IFERROR(VLOOKUP($A25,'H56 TR200 M'!$AT$3:$AZ$106,7,0),"")</f>
        <v/>
      </c>
      <c r="R25" s="12" t="str">
        <f>IFERROR(VLOOKUP($A25,'Azymut M'!$AO$6:$AU$38,7,0),"")</f>
        <v/>
      </c>
      <c r="S25" s="12" t="str">
        <f>IFERROR(VLOOKUP($A25,'NM 200 M'!$AI$5:$AO$38,7,0),"")</f>
        <v/>
      </c>
      <c r="T25" s="10">
        <f>IFERROR(LARGE(V25:AW25,1),0)+IFERROR(LARGE(V25:AW25,2),0)</f>
        <v>90.286538488393475</v>
      </c>
      <c r="U25" s="10">
        <f>IFERROR(LARGE(V25:AW25,3),0)+IFERROR(LARGE(V25:AW25,4),0)</f>
        <v>86.66937280437125</v>
      </c>
      <c r="V25" s="12" t="str">
        <f>IFERROR(VLOOKUP(A25,'Liczyrzepa - zima M'!$M$1:$S$35,7,0),"")</f>
        <v/>
      </c>
      <c r="W25" s="12" t="str">
        <f>IFERROR(VLOOKUP($A25,'Róża M'!$L$2:$R$34,7,0),"")</f>
        <v/>
      </c>
      <c r="X25" s="12" t="str">
        <f>IFERROR(VLOOKUP($A25,'XV Szago M'!$DK$4:$DQ$28,7,0),"")</f>
        <v/>
      </c>
      <c r="Y25" s="12">
        <f>IFERROR(VLOOKUP($A25,'Wiosenne 360 M'!$J$3:$P$22,7,0),"")</f>
        <v>37.52829334540516</v>
      </c>
      <c r="Z25" s="12" t="str">
        <f>IFERROR(VLOOKUP($A25,'H55 TR100 M'!$AG$3:$AM$165,7,0),"")</f>
        <v/>
      </c>
      <c r="AA25" s="12">
        <f>IFERROR(VLOOKUP($A25,'Irokez M'!$EN$4:$ET$22,7,0),"")</f>
        <v>43.234024179620022</v>
      </c>
      <c r="AB25" s="12">
        <f>IFERROR(VLOOKUP($A25,'BO Wielkopolska M'!$Q$2:$W$38,7,0),"")</f>
        <v>43.435348624751235</v>
      </c>
      <c r="AC25" s="12" t="str">
        <f>IFERROR(VLOOKUP($A25,'RW TR200 M'!$K$2:$Q$10,7,0),"")</f>
        <v/>
      </c>
      <c r="AD25" s="12" t="str">
        <f>IFERROR(VLOOKUP($A25,'Liczyrzepa wiosna M'!$M$2:$S$26,7,0),"")</f>
        <v/>
      </c>
      <c r="AE25" s="12" t="str">
        <f>IFERROR(VLOOKUP($A25,'13 M'!$J$6:$P$27,7,0),"")</f>
        <v/>
      </c>
      <c r="AF25" s="12" t="str">
        <f>IFERROR(VLOOKUP($A25,'ZnO Grassor M'!$J$2:$P$9,7,0),"")</f>
        <v/>
      </c>
      <c r="AG25" s="12">
        <f>IFERROR(VLOOKUP($A25,'Celestynów M'!$H$2:$N$7,7,0),"")</f>
        <v>46.51357293060601</v>
      </c>
      <c r="AH25" s="12">
        <f>IFERROR(VLOOKUP($A25,'Komorów M'!$H$2:$N$15,7,0),"")</f>
        <v>42.226320551186589</v>
      </c>
      <c r="AI25" s="12" t="str">
        <f>IFERROR(VLOOKUP($A25,'ITOrient M'!$P$3:$V$16,7,0),"")</f>
        <v/>
      </c>
      <c r="AJ25" s="12" t="str">
        <f>IFERROR(VLOOKUP($A25,'ŚJatka M'!$P$3:$V$25,7,0),"")</f>
        <v/>
      </c>
      <c r="AK25" s="12" t="str">
        <f>IFERROR(VLOOKUP($A25,'Sudecka Wyrypa M'!$N$4:$T$18,7,0),"")</f>
        <v/>
      </c>
      <c r="AL25" s="12" t="str">
        <f>IFERROR(VLOOKUP($A25,'Abentojra M'!$I$3:$O$39,7,0),"")</f>
        <v/>
      </c>
      <c r="AM25" s="12" t="str">
        <f>IFERROR(VLOOKUP($A25,'Mordownik M'!$M$3:$S$29,7,0),"")</f>
        <v/>
      </c>
      <c r="AN25" s="12" t="str">
        <f>IFERROR(VLOOKUP($A25,'Kaczawska M'!$L$3:$R$9,7,0),"")</f>
        <v/>
      </c>
      <c r="AO25" s="12" t="str">
        <f>IFERROR(VLOOKUP($A25,'XV RzK M'!$K$2:$Q$13,7,0),"")</f>
        <v/>
      </c>
      <c r="AP25" s="12">
        <f>IFERROR(VLOOKUP($A25,'Jesienne 360 M'!$J$2:$P$20,7,0),"")</f>
        <v>41.85951259471635</v>
      </c>
      <c r="AQ25" s="12" t="str">
        <f>IFERROR(VLOOKUP($A25,'Waligóra M'!$P$2:$V$25,7,0),"")</f>
        <v/>
      </c>
      <c r="AR25" s="12">
        <f>IFERROR(VLOOKUP($A25,'Jurajska Jatka M'!$L$3:$R$42,7,0),"")</f>
        <v>36.409883720930246</v>
      </c>
      <c r="AS25" s="12" t="str">
        <f>IFERROR(VLOOKUP($A25,'H56 TR100 M'!$AI$3:$AO$224,7,0),"")</f>
        <v/>
      </c>
      <c r="AT25" s="12">
        <f>IFERROR(VLOOKUP($A25,'Wawer M'!$H$2:$N$15,7,0),"")</f>
        <v>43.772965557787465</v>
      </c>
      <c r="AU25" s="12" t="str">
        <f>IFERROR(VLOOKUP($A25,'Pazur M'!$AU$2:$BA$36,7,0),"")</f>
        <v/>
      </c>
      <c r="AV25" s="12" t="str">
        <f>IFERROR(VLOOKUP($A25,'Wilga M'!$L$3:$R$29,7,0),"")</f>
        <v/>
      </c>
      <c r="AW25" s="12" t="str">
        <f>IFERROR(VLOOKUP($A25,'NM 100 M'!$Y$5:$AE$7,7,0),"")</f>
        <v/>
      </c>
      <c r="AX25" s="25">
        <f>MIN(COUNT(F25:S25)+MIN(COUNT(V25:AW25)/2,2),6)</f>
        <v>6</v>
      </c>
    </row>
    <row r="26" spans="1:50" s="13" customFormat="1">
      <c r="A26">
        <v>23</v>
      </c>
      <c r="B26" s="21" t="str">
        <f>VLOOKUP($A26,id!$C:$H,6,0)</f>
        <v>Sójka Tomasz</v>
      </c>
      <c r="C26" s="21" t="str">
        <f>VLOOKUP($A26,id!$C:$H,4,0)</f>
        <v>RKS Fiedorek</v>
      </c>
      <c r="D26" s="2">
        <f>IF(E25=E26,D25,ROW(B24))</f>
        <v>24</v>
      </c>
      <c r="E26" s="11">
        <f>LARGE(F26:U26,1)+LARGE(F26:U26,2)+IFERROR(LARGE(F26:U26,3),0)+IFERROR(LARGE(F26:U26,4),0)+IFERROR(LARGE(F26:U26,5),0)+IFERROR(LARGE(F26:U26,6),0)</f>
        <v>395.36801237541107</v>
      </c>
      <c r="F26" s="12">
        <f>IFERROR(VLOOKUP(A26,'ZdZ M'!$AN$5:$AT$47,7,0),"")</f>
        <v>60.615662792540924</v>
      </c>
      <c r="G26" s="12">
        <f>IFERROR(VLOOKUP($A26,'Liszkor M'!$BA$2:$BG$44,7,0),"")</f>
        <v>51.200920648290392</v>
      </c>
      <c r="H26" s="12" t="str">
        <f>IFERROR(VLOOKUP($A26,'H55 TR200 M'!$AT$3:$AZ$84,7,0),"")</f>
        <v/>
      </c>
      <c r="I26" s="12" t="str">
        <f>IFERROR(VLOOKUP($A26,'Dymno M'!$U$2:$AA$35,7,0),"")</f>
        <v/>
      </c>
      <c r="J26" s="12" t="str">
        <f>IFERROR(VLOOKUP($A26,'XIV RzK M'!$K$3:$Q$39,7,0),"")</f>
        <v/>
      </c>
      <c r="K26" s="12" t="str">
        <f>IFERROR(VLOOKUP($A26,'Tropy M'!$Q$4:$W$66,7,0),"")</f>
        <v/>
      </c>
      <c r="L26" s="12">
        <f>IFERROR(VLOOKUP($A26,'Grassor 300 M'!$CA$6:$CG$39,7,0),"")</f>
        <v>61.407839220562181</v>
      </c>
      <c r="M26" s="12">
        <f>IFERROR(VLOOKUP($A26,'BO M'!$Q$2:$W$37,7,0),"")</f>
        <v>58.215640660315685</v>
      </c>
      <c r="N26" s="12" t="str">
        <f>IFERROR(VLOOKUP($A26,'Konwalie M'!$M$2:$S$32,7,0),"")</f>
        <v/>
      </c>
      <c r="O26" s="12">
        <f>IFERROR(VLOOKUP($A26,'KoRnO M'!$AD$2:$AJ$42,7,0),"")</f>
        <v>67.299752304310246</v>
      </c>
      <c r="P26" s="12" t="str">
        <f>IFERROR(VLOOKUP($A26,'XVI Szago M'!$K$2:$Q$48,7,0),"")</f>
        <v/>
      </c>
      <c r="Q26" s="12" t="str">
        <f>IFERROR(VLOOKUP($A26,'H56 TR200 M'!$AT$3:$AZ$106,7,0),"")</f>
        <v/>
      </c>
      <c r="R26" s="12" t="str">
        <f>IFERROR(VLOOKUP($A26,'Azymut M'!$AO$6:$AU$38,7,0),"")</f>
        <v/>
      </c>
      <c r="S26" s="12">
        <f>IFERROR(VLOOKUP($A26,'NM 200 M'!$AI$5:$AO$38,7,0),"")</f>
        <v>53.231194201990562</v>
      </c>
      <c r="T26" s="10">
        <f>IFERROR(LARGE(V26:AW26,1),0)+IFERROR(LARGE(V26:AW26,2),0)</f>
        <v>85.914894884164127</v>
      </c>
      <c r="U26" s="10">
        <f>IFERROR(LARGE(V26:AW26,3),0)+IFERROR(LARGE(V26:AW26,4),0)</f>
        <v>61.914222513517927</v>
      </c>
      <c r="V26" s="12">
        <f>IFERROR(VLOOKUP(A26,'Liczyrzepa - zima M'!$M$1:$S$35,7,0),"")</f>
        <v>27.272727272727273</v>
      </c>
      <c r="W26" s="12">
        <f>IFERROR(VLOOKUP($A26,'Róża M'!$L$2:$R$34,7,0),"")</f>
        <v>21.006873169979972</v>
      </c>
      <c r="X26" s="12" t="str">
        <f>IFERROR(VLOOKUP($A26,'XV Szago M'!$DK$4:$DQ$28,7,0),"")</f>
        <v/>
      </c>
      <c r="Y26" s="12" t="str">
        <f>IFERROR(VLOOKUP($A26,'Wiosenne 360 M'!$J$3:$P$22,7,0),"")</f>
        <v/>
      </c>
      <c r="Z26" s="12" t="str">
        <f>IFERROR(VLOOKUP($A26,'H55 TR100 M'!$AG$3:$AM$165,7,0),"")</f>
        <v/>
      </c>
      <c r="AA26" s="12">
        <f>IFERROR(VLOOKUP($A26,'Irokez M'!$EN$4:$ET$22,7,0),"")</f>
        <v>37.639032815198611</v>
      </c>
      <c r="AB26" s="12">
        <f>IFERROR(VLOOKUP($A26,'BO Wielkopolska M'!$Q$2:$W$38,7,0),"")</f>
        <v>29.170311830124302</v>
      </c>
      <c r="AC26" s="12">
        <f>IFERROR(VLOOKUP($A26,'RW TR200 M'!$K$2:$Q$10,7,0),"")</f>
        <v>32.35294117647058</v>
      </c>
      <c r="AD26" s="12">
        <f>IFERROR(VLOOKUP($A26,'Liczyrzepa wiosna M'!$M$2:$S$26,7,0),"")</f>
        <v>29.561281337047344</v>
      </c>
      <c r="AE26" s="12" t="str">
        <f>IFERROR(VLOOKUP($A26,'13 M'!$J$6:$P$27,7,0),"")</f>
        <v/>
      </c>
      <c r="AF26" s="12" t="str">
        <f>IFERROR(VLOOKUP($A26,'ZnO Grassor M'!$J$2:$P$9,7,0),"")</f>
        <v/>
      </c>
      <c r="AG26" s="12" t="str">
        <f>IFERROR(VLOOKUP($A26,'Celestynów M'!$H$2:$N$7,7,0),"")</f>
        <v/>
      </c>
      <c r="AH26" s="12" t="str">
        <f>IFERROR(VLOOKUP($A26,'Komorów M'!$H$2:$N$15,7,0),"")</f>
        <v/>
      </c>
      <c r="AI26" s="12" t="str">
        <f>IFERROR(VLOOKUP($A26,'ITOrient M'!$P$3:$V$16,7,0),"")</f>
        <v/>
      </c>
      <c r="AJ26" s="12">
        <f>IFERROR(VLOOKUP($A26,'ŚJatka M'!$P$3:$V$25,7,0),"")</f>
        <v>21.269094600137969</v>
      </c>
      <c r="AK26" s="12">
        <f>IFERROR(VLOOKUP($A26,'Sudecka Wyrypa M'!$N$4:$T$18,7,0),"")</f>
        <v>29.144966943326718</v>
      </c>
      <c r="AL26" s="12" t="str">
        <f>IFERROR(VLOOKUP($A26,'Abentojra M'!$I$3:$O$39,7,0),"")</f>
        <v/>
      </c>
      <c r="AM26" s="12" t="str">
        <f>IFERROR(VLOOKUP($A26,'Mordownik M'!$M$3:$S$29,7,0),"")</f>
        <v/>
      </c>
      <c r="AN26" s="12">
        <f>IFERROR(VLOOKUP($A26,'Kaczawska M'!$L$3:$R$9,7,0),"")</f>
        <v>48.275862068965516</v>
      </c>
      <c r="AO26" s="12" t="str">
        <f>IFERROR(VLOOKUP($A26,'XV RzK M'!$K$2:$Q$13,7,0),"")</f>
        <v/>
      </c>
      <c r="AP26" s="12" t="str">
        <f>IFERROR(VLOOKUP($A26,'Jesienne 360 M'!$J$2:$P$20,7,0),"")</f>
        <v/>
      </c>
      <c r="AQ26" s="12" t="str">
        <f>IFERROR(VLOOKUP($A26,'Waligóra M'!$P$2:$V$25,7,0),"")</f>
        <v/>
      </c>
      <c r="AR26" s="12" t="str">
        <f>IFERROR(VLOOKUP($A26,'Jurajska Jatka M'!$L$3:$R$42,7,0),"")</f>
        <v/>
      </c>
      <c r="AS26" s="12" t="str">
        <f>IFERROR(VLOOKUP($A26,'H56 TR100 M'!$AI$3:$AO$224,7,0),"")</f>
        <v/>
      </c>
      <c r="AT26" s="12" t="str">
        <f>IFERROR(VLOOKUP($A26,'Wawer M'!$H$2:$N$15,7,0),"")</f>
        <v/>
      </c>
      <c r="AU26" s="12" t="str">
        <f>IFERROR(VLOOKUP($A26,'Pazur M'!$AU$2:$BA$36,7,0),"")</f>
        <v/>
      </c>
      <c r="AV26" s="12">
        <f>IFERROR(VLOOKUP($A26,'Wilga M'!$L$3:$R$29,7,0),"")</f>
        <v>25.969645868465435</v>
      </c>
      <c r="AW26" s="12" t="str">
        <f>IFERROR(VLOOKUP($A26,'NM 100 M'!$Y$5:$AE$7,7,0),"")</f>
        <v/>
      </c>
      <c r="AX26" s="25">
        <f>MIN(COUNT(F26:S26)+MIN(COUNT(V26:AW26)/2,2),6)</f>
        <v>6</v>
      </c>
    </row>
    <row r="27" spans="1:50" s="13" customFormat="1">
      <c r="A27">
        <v>18</v>
      </c>
      <c r="B27" s="21" t="str">
        <f>VLOOKUP($A27,id!$C:$H,6,0)</f>
        <v>Rudnicki Mariusz</v>
      </c>
      <c r="C27" s="21" t="str">
        <f>VLOOKUP($A27,id!$C:$H,4,0)</f>
        <v>Orient Express</v>
      </c>
      <c r="D27" s="2">
        <f>IF(E26=E27,D26,ROW(B25))</f>
        <v>25</v>
      </c>
      <c r="E27" s="11">
        <f>LARGE(F27:U27,1)+LARGE(F27:U27,2)+IFERROR(LARGE(F27:U27,3),0)+IFERROR(LARGE(F27:U27,4),0)+IFERROR(LARGE(F27:U27,5),0)+IFERROR(LARGE(F27:U27,6),0)</f>
        <v>392.94405296078543</v>
      </c>
      <c r="F27" s="12">
        <f>IFERROR(VLOOKUP(A27,'ZdZ M'!$AN$5:$AT$47,7,0),"")</f>
        <v>65.497148471155811</v>
      </c>
      <c r="G27" s="12" t="str">
        <f>IFERROR(VLOOKUP($A27,'Liszkor M'!$BA$2:$BG$44,7,0),"")</f>
        <v/>
      </c>
      <c r="H27" s="12" t="str">
        <f>IFERROR(VLOOKUP($A27,'H55 TR200 M'!$AT$3:$AZ$84,7,0),"")</f>
        <v/>
      </c>
      <c r="I27" s="12" t="str">
        <f>IFERROR(VLOOKUP($A27,'Dymno M'!$U$2:$AA$35,7,0),"")</f>
        <v/>
      </c>
      <c r="J27" s="12" t="str">
        <f>IFERROR(VLOOKUP($A27,'XIV RzK M'!$K$3:$Q$39,7,0),"")</f>
        <v/>
      </c>
      <c r="K27" s="12" t="str">
        <f>IFERROR(VLOOKUP($A27,'Tropy M'!$Q$4:$W$66,7,0),"")</f>
        <v/>
      </c>
      <c r="L27" s="12">
        <f>IFERROR(VLOOKUP($A27,'Grassor 300 M'!$CA$6:$CG$39,7,0),"")</f>
        <v>61.816921791239501</v>
      </c>
      <c r="M27" s="12" t="str">
        <f>IFERROR(VLOOKUP($A27,'BO M'!$Q$2:$W$37,7,0),"")</f>
        <v/>
      </c>
      <c r="N27" s="12">
        <f>IFERROR(VLOOKUP($A27,'Konwalie M'!$M$2:$S$32,7,0),"")</f>
        <v>60.732113144758742</v>
      </c>
      <c r="O27" s="12">
        <f>IFERROR(VLOOKUP($A27,'KoRnO M'!$AD$2:$AJ$42,7,0),"")</f>
        <v>57.524172132158206</v>
      </c>
      <c r="P27" s="12" t="str">
        <f>IFERROR(VLOOKUP($A27,'XVI Szago M'!$K$2:$Q$48,7,0),"")</f>
        <v/>
      </c>
      <c r="Q27" s="12" t="str">
        <f>IFERROR(VLOOKUP($A27,'H56 TR200 M'!$AT$3:$AZ$106,7,0),"")</f>
        <v/>
      </c>
      <c r="R27" s="12">
        <f>IFERROR(VLOOKUP($A27,'Azymut M'!$AO$6:$AU$38,7,0),"")</f>
        <v>59.431592189316838</v>
      </c>
      <c r="S27" s="12" t="str">
        <f>IFERROR(VLOOKUP($A27,'NM 200 M'!$AI$5:$AO$38,7,0),"")</f>
        <v/>
      </c>
      <c r="T27" s="10">
        <f>IFERROR(LARGE(V27:AW27,1),0)+IFERROR(LARGE(V27:AW27,2),0)</f>
        <v>83.312383594821853</v>
      </c>
      <c r="U27" s="10">
        <f>IFERROR(LARGE(V27:AW27,3),0)+IFERROR(LARGE(V27:AW27,4),0)</f>
        <v>62.153893769492655</v>
      </c>
      <c r="V27" s="12">
        <f>IFERROR(VLOOKUP(A27,'Liczyrzepa - zima M'!$M$1:$S$35,7,0),"")</f>
        <v>29.186602870813399</v>
      </c>
      <c r="W27" s="12">
        <f>IFERROR(VLOOKUP($A27,'Róża M'!$L$2:$R$34,7,0),"")</f>
        <v>29.191369210231908</v>
      </c>
      <c r="X27" s="12" t="str">
        <f>IFERROR(VLOOKUP($A27,'XV Szago M'!$DK$4:$DQ$28,7,0),"")</f>
        <v/>
      </c>
      <c r="Y27" s="12" t="str">
        <f>IFERROR(VLOOKUP($A27,'Wiosenne 360 M'!$J$3:$P$22,7,0),"")</f>
        <v/>
      </c>
      <c r="Z27" s="12" t="str">
        <f>IFERROR(VLOOKUP($A27,'H55 TR100 M'!$AG$3:$AM$165,7,0),"")</f>
        <v/>
      </c>
      <c r="AA27" s="12" t="str">
        <f>IFERROR(VLOOKUP($A27,'Irokez M'!$EN$4:$ET$22,7,0),"")</f>
        <v/>
      </c>
      <c r="AB27" s="12" t="str">
        <f>IFERROR(VLOOKUP($A27,'BO Wielkopolska M'!$Q$2:$W$38,7,0),"")</f>
        <v/>
      </c>
      <c r="AC27" s="12">
        <f>IFERROR(VLOOKUP($A27,'RW TR200 M'!$K$2:$Q$10,7,0),"")</f>
        <v>25.490196078431364</v>
      </c>
      <c r="AD27" s="12">
        <f>IFERROR(VLOOKUP($A27,'Liczyrzepa wiosna M'!$M$2:$S$26,7,0),"")</f>
        <v>29.247910863509741</v>
      </c>
      <c r="AE27" s="12" t="str">
        <f>IFERROR(VLOOKUP($A27,'13 M'!$J$6:$P$27,7,0),"")</f>
        <v/>
      </c>
      <c r="AF27" s="12" t="str">
        <f>IFERROR(VLOOKUP($A27,'ZnO Grassor M'!$J$2:$P$9,7,0),"")</f>
        <v/>
      </c>
      <c r="AG27" s="12" t="str">
        <f>IFERROR(VLOOKUP($A27,'Celestynów M'!$H$2:$N$7,7,0),"")</f>
        <v/>
      </c>
      <c r="AH27" s="12" t="str">
        <f>IFERROR(VLOOKUP($A27,'Komorów M'!$H$2:$N$15,7,0),"")</f>
        <v/>
      </c>
      <c r="AI27" s="12" t="str">
        <f>IFERROR(VLOOKUP($A27,'ITOrient M'!$P$3:$V$16,7,0),"")</f>
        <v/>
      </c>
      <c r="AJ27" s="12" t="str">
        <f>IFERROR(VLOOKUP($A27,'ŚJatka M'!$P$3:$V$25,7,0),"")</f>
        <v/>
      </c>
      <c r="AK27" s="12">
        <f>IFERROR(VLOOKUP($A27,'Sudecka Wyrypa M'!$N$4:$T$18,7,0),"")</f>
        <v>40.208935318959774</v>
      </c>
      <c r="AL27" s="12" t="str">
        <f>IFERROR(VLOOKUP($A27,'Abentojra M'!$I$3:$O$39,7,0),"")</f>
        <v/>
      </c>
      <c r="AM27" s="12" t="str">
        <f>IFERROR(VLOOKUP($A27,'Mordownik M'!$M$3:$S$29,7,0),"")</f>
        <v/>
      </c>
      <c r="AN27" s="12">
        <f>IFERROR(VLOOKUP($A27,'Kaczawska M'!$L$3:$R$9,7,0),"")</f>
        <v>43.103448275862071</v>
      </c>
      <c r="AO27" s="12" t="str">
        <f>IFERROR(VLOOKUP($A27,'XV RzK M'!$K$2:$Q$13,7,0),"")</f>
        <v/>
      </c>
      <c r="AP27" s="12" t="str">
        <f>IFERROR(VLOOKUP($A27,'Jesienne 360 M'!$J$2:$P$20,7,0),"")</f>
        <v/>
      </c>
      <c r="AQ27" s="12" t="str">
        <f>IFERROR(VLOOKUP($A27,'Waligóra M'!$P$2:$V$25,7,0),"")</f>
        <v/>
      </c>
      <c r="AR27" s="12">
        <f>IFERROR(VLOOKUP($A27,'Jurajska Jatka M'!$L$3:$R$42,7,0),"")</f>
        <v>18.423144750899791</v>
      </c>
      <c r="AS27" s="12" t="str">
        <f>IFERROR(VLOOKUP($A27,'H56 TR100 M'!$AI$3:$AO$224,7,0),"")</f>
        <v/>
      </c>
      <c r="AT27" s="12" t="str">
        <f>IFERROR(VLOOKUP($A27,'Wawer M'!$H$2:$N$15,7,0),"")</f>
        <v/>
      </c>
      <c r="AU27" s="12" t="str">
        <f>IFERROR(VLOOKUP($A27,'Pazur M'!$AU$2:$BA$36,7,0),"")</f>
        <v/>
      </c>
      <c r="AV27" s="12">
        <f>IFERROR(VLOOKUP($A27,'Wilga M'!$L$3:$R$29,7,0),"")</f>
        <v>32.90598290598291</v>
      </c>
      <c r="AW27" s="12" t="str">
        <f>IFERROR(VLOOKUP($A27,'NM 100 M'!$Y$5:$AE$7,7,0),"")</f>
        <v/>
      </c>
      <c r="AX27" s="25">
        <f>MIN(COUNT(F27:S27)+MIN(COUNT(V27:AW27)/2,2),6)</f>
        <v>6</v>
      </c>
    </row>
    <row r="28" spans="1:50" s="13" customFormat="1">
      <c r="A28">
        <v>390</v>
      </c>
      <c r="B28" s="21" t="str">
        <f>VLOOKUP($A28,id!$C:$H,6,0)</f>
        <v>Adamczyk Jarek</v>
      </c>
      <c r="C28" s="21" t="str">
        <f>VLOOKUP($A28,id!$C:$H,4,0)</f>
        <v>Zbieranina z Niesięcina</v>
      </c>
      <c r="D28" s="2">
        <f>IF(E27=E28,D27,ROW(B26))</f>
        <v>26</v>
      </c>
      <c r="E28" s="11">
        <f>LARGE(F28:U28,1)+LARGE(F28:U28,2)+IFERROR(LARGE(F28:U28,3),0)+IFERROR(LARGE(F28:U28,4),0)+IFERROR(LARGE(F28:U28,5),0)+IFERROR(LARGE(F28:U28,6),0)</f>
        <v>387.76088140048614</v>
      </c>
      <c r="F28" s="12" t="str">
        <f>IFERROR(VLOOKUP(A28,'ZdZ M'!$AN$5:$AT$47,7,0),"")</f>
        <v/>
      </c>
      <c r="G28" s="12">
        <f>IFERROR(VLOOKUP($A28,'Liszkor M'!$BA$2:$BG$44,7,0),"")</f>
        <v>51.680813920408468</v>
      </c>
      <c r="H28" s="12" t="str">
        <f>IFERROR(VLOOKUP($A28,'H55 TR200 M'!$AT$3:$AZ$84,7,0),"")</f>
        <v/>
      </c>
      <c r="I28" s="12" t="str">
        <f>IFERROR(VLOOKUP($A28,'Dymno M'!$U$2:$AA$35,7,0),"")</f>
        <v/>
      </c>
      <c r="J28" s="12" t="str">
        <f>IFERROR(VLOOKUP($A28,'XIV RzK M'!$K$3:$Q$39,7,0),"")</f>
        <v/>
      </c>
      <c r="K28" s="12">
        <f>IFERROR(VLOOKUP($A28,'Tropy M'!$Q$4:$W$66,7,0),"")</f>
        <v>66.859414528370095</v>
      </c>
      <c r="L28" s="12">
        <f>IFERROR(VLOOKUP($A28,'Grassor 300 M'!$CA$6:$CG$39,7,0),"")</f>
        <v>55.680683231079684</v>
      </c>
      <c r="M28" s="12">
        <f>IFERROR(VLOOKUP($A28,'BO M'!$Q$2:$W$37,7,0),"")</f>
        <v>56.098708272667842</v>
      </c>
      <c r="N28" s="12" t="str">
        <f>IFERROR(VLOOKUP($A28,'Konwalie M'!$M$2:$S$32,7,0),"")</f>
        <v/>
      </c>
      <c r="O28" s="12">
        <f>IFERROR(VLOOKUP($A28,'KoRnO M'!$AD$2:$AJ$42,7,0),"")</f>
        <v>73.949876456053644</v>
      </c>
      <c r="P28" s="12" t="str">
        <f>IFERROR(VLOOKUP($A28,'XVI Szago M'!$K$2:$Q$48,7,0),"")</f>
        <v/>
      </c>
      <c r="Q28" s="12">
        <f>IFERROR(VLOOKUP($A28,'H56 TR200 M'!$AT$3:$AZ$106,7,0),"")</f>
        <v>57.058608804982214</v>
      </c>
      <c r="R28" s="12" t="str">
        <f>IFERROR(VLOOKUP($A28,'Azymut M'!$AO$6:$AU$38,7,0),"")</f>
        <v/>
      </c>
      <c r="S28" s="12" t="str">
        <f>IFERROR(VLOOKUP($A28,'NM 200 M'!$AI$5:$AO$38,7,0),"")</f>
        <v/>
      </c>
      <c r="T28" s="10">
        <f>IFERROR(LARGE(V28:AW28,1),0)+IFERROR(LARGE(V28:AW28,2),0)</f>
        <v>74.816472306012187</v>
      </c>
      <c r="U28" s="10">
        <f>IFERROR(LARGE(V28:AW28,3),0)+IFERROR(LARGE(V28:AW28,4),0)</f>
        <v>58.977801032400116</v>
      </c>
      <c r="V28" s="12">
        <f>IFERROR(VLOOKUP(A28,'Liczyrzepa - zima M'!$M$1:$S$35,7,0),"")</f>
        <v>29.665071770334929</v>
      </c>
      <c r="W28" s="12" t="str">
        <f>IFERROR(VLOOKUP($A28,'Róża M'!$L$2:$R$34,7,0),"")</f>
        <v/>
      </c>
      <c r="X28" s="12" t="str">
        <f>IFERROR(VLOOKUP($A28,'XV Szago M'!$DK$4:$DQ$28,7,0),"")</f>
        <v/>
      </c>
      <c r="Y28" s="12" t="str">
        <f>IFERROR(VLOOKUP($A28,'Wiosenne 360 M'!$J$3:$P$22,7,0),"")</f>
        <v/>
      </c>
      <c r="Z28" s="12" t="str">
        <f>IFERROR(VLOOKUP($A28,'H55 TR100 M'!$AG$3:$AM$165,7,0),"")</f>
        <v/>
      </c>
      <c r="AA28" s="12">
        <f>IFERROR(VLOOKUP($A28,'Irokez M'!$EN$4:$ET$22,7,0),"")</f>
        <v>39.927892918825549</v>
      </c>
      <c r="AB28" s="12">
        <f>IFERROR(VLOOKUP($A28,'BO Wielkopolska M'!$Q$2:$W$38,7,0),"")</f>
        <v>27.993120643216102</v>
      </c>
      <c r="AC28" s="12" t="str">
        <f>IFERROR(VLOOKUP($A28,'RW TR200 M'!$K$2:$Q$10,7,0),"")</f>
        <v/>
      </c>
      <c r="AD28" s="12">
        <f>IFERROR(VLOOKUP($A28,'Liczyrzepa wiosna M'!$M$2:$S$26,7,0),"")</f>
        <v>25.766016713091915</v>
      </c>
      <c r="AE28" s="12" t="str">
        <f>IFERROR(VLOOKUP($A28,'13 M'!$J$6:$P$27,7,0),"")</f>
        <v/>
      </c>
      <c r="AF28" s="12" t="str">
        <f>IFERROR(VLOOKUP($A28,'ZnO Grassor M'!$J$2:$P$9,7,0),"")</f>
        <v/>
      </c>
      <c r="AG28" s="12" t="str">
        <f>IFERROR(VLOOKUP($A28,'Celestynów M'!$H$2:$N$7,7,0),"")</f>
        <v/>
      </c>
      <c r="AH28" s="12" t="str">
        <f>IFERROR(VLOOKUP($A28,'Komorów M'!$H$2:$N$15,7,0),"")</f>
        <v/>
      </c>
      <c r="AI28" s="12">
        <f>IFERROR(VLOOKUP($A28,'ITOrient M'!$P$3:$V$16,7,0),"")</f>
        <v>29.312729262065186</v>
      </c>
      <c r="AJ28" s="12" t="str">
        <f>IFERROR(VLOOKUP($A28,'ŚJatka M'!$P$3:$V$25,7,0),"")</f>
        <v/>
      </c>
      <c r="AK28" s="12" t="str">
        <f>IFERROR(VLOOKUP($A28,'Sudecka Wyrypa M'!$N$4:$T$18,7,0),"")</f>
        <v/>
      </c>
      <c r="AL28" s="12" t="str">
        <f>IFERROR(VLOOKUP($A28,'Abentojra M'!$I$3:$O$39,7,0),"")</f>
        <v/>
      </c>
      <c r="AM28" s="12">
        <f>IFERROR(VLOOKUP($A28,'Mordownik M'!$M$3:$S$29,7,0),"")</f>
        <v>24.030172413793153</v>
      </c>
      <c r="AN28" s="12" t="str">
        <f>IFERROR(VLOOKUP($A28,'Kaczawska M'!$L$3:$R$9,7,0),"")</f>
        <v/>
      </c>
      <c r="AO28" s="12" t="str">
        <f>IFERROR(VLOOKUP($A28,'XV RzK M'!$K$2:$Q$13,7,0),"")</f>
        <v/>
      </c>
      <c r="AP28" s="12" t="str">
        <f>IFERROR(VLOOKUP($A28,'Jesienne 360 M'!$J$2:$P$20,7,0),"")</f>
        <v/>
      </c>
      <c r="AQ28" s="12" t="str">
        <f>IFERROR(VLOOKUP($A28,'Waligóra M'!$P$2:$V$25,7,0),"")</f>
        <v/>
      </c>
      <c r="AR28" s="12">
        <f>IFERROR(VLOOKUP($A28,'Jurajska Jatka M'!$L$3:$R$42,7,0),"")</f>
        <v>34.888579387186638</v>
      </c>
      <c r="AS28" s="12" t="str">
        <f>IFERROR(VLOOKUP($A28,'H56 TR100 M'!$AI$3:$AO$224,7,0),"")</f>
        <v/>
      </c>
      <c r="AT28" s="12" t="str">
        <f>IFERROR(VLOOKUP($A28,'Wawer M'!$H$2:$N$15,7,0),"")</f>
        <v/>
      </c>
      <c r="AU28" s="12" t="str">
        <f>IFERROR(VLOOKUP($A28,'Pazur M'!$AU$2:$BA$36,7,0),"")</f>
        <v/>
      </c>
      <c r="AV28" s="12" t="str">
        <f>IFERROR(VLOOKUP($A28,'Wilga M'!$L$3:$R$29,7,0),"")</f>
        <v/>
      </c>
      <c r="AW28" s="12" t="str">
        <f>IFERROR(VLOOKUP($A28,'NM 100 M'!$Y$5:$AE$7,7,0),"")</f>
        <v/>
      </c>
      <c r="AX28" s="25">
        <f>MIN(COUNT(F28:S28)+MIN(COUNT(V28:AW28)/2,2),6)</f>
        <v>6</v>
      </c>
    </row>
    <row r="29" spans="1:50" s="13" customFormat="1">
      <c r="A29">
        <v>19</v>
      </c>
      <c r="B29" s="21" t="str">
        <f>VLOOKUP($A29,id!$C:$H,6,0)</f>
        <v>Kowalski Krzysztof</v>
      </c>
      <c r="C29" s="21" t="str">
        <f>VLOOKUP($A29,id!$C:$H,4,0)</f>
        <v>Orient Express</v>
      </c>
      <c r="D29" s="2">
        <f>IF(E28=E29,D28,ROW(B27))</f>
        <v>27</v>
      </c>
      <c r="E29" s="11">
        <f>LARGE(F29:U29,1)+LARGE(F29:U29,2)+IFERROR(LARGE(F29:U29,3),0)+IFERROR(LARGE(F29:U29,4),0)+IFERROR(LARGE(F29:U29,5),0)+IFERROR(LARGE(F29:U29,6),0)</f>
        <v>381.92648685205756</v>
      </c>
      <c r="F29" s="12">
        <f>IFERROR(VLOOKUP(A29,'ZdZ M'!$AN$5:$AT$47,7,0),"")</f>
        <v>65.497148471155811</v>
      </c>
      <c r="G29" s="12" t="str">
        <f>IFERROR(VLOOKUP($A29,'Liszkor M'!$BA$2:$BG$44,7,0),"")</f>
        <v/>
      </c>
      <c r="H29" s="12" t="str">
        <f>IFERROR(VLOOKUP($A29,'H55 TR200 M'!$AT$3:$AZ$84,7,0),"")</f>
        <v/>
      </c>
      <c r="I29" s="12" t="str">
        <f>IFERROR(VLOOKUP($A29,'Dymno M'!$U$2:$AA$35,7,0),"")</f>
        <v/>
      </c>
      <c r="J29" s="12" t="str">
        <f>IFERROR(VLOOKUP($A29,'XIV RzK M'!$K$3:$Q$39,7,0),"")</f>
        <v/>
      </c>
      <c r="K29" s="12" t="str">
        <f>IFERROR(VLOOKUP($A29,'Tropy M'!$Q$4:$W$66,7,0),"")</f>
        <v/>
      </c>
      <c r="L29" s="12">
        <f>IFERROR(VLOOKUP($A29,'Grassor 300 M'!$CA$6:$CG$39,7,0),"")</f>
        <v>61.816921791239501</v>
      </c>
      <c r="M29" s="12" t="str">
        <f>IFERROR(VLOOKUP($A29,'BO M'!$Q$2:$W$37,7,0),"")</f>
        <v/>
      </c>
      <c r="N29" s="12">
        <f>IFERROR(VLOOKUP($A29,'Konwalie M'!$M$2:$S$32,7,0),"")</f>
        <v>60.732113144758742</v>
      </c>
      <c r="O29" s="12">
        <f>IFERROR(VLOOKUP($A29,'KoRnO M'!$AD$2:$AJ$42,7,0),"")</f>
        <v>57.524172132158206</v>
      </c>
      <c r="P29" s="12" t="str">
        <f>IFERROR(VLOOKUP($A29,'XVI Szago M'!$K$2:$Q$48,7,0),"")</f>
        <v/>
      </c>
      <c r="Q29" s="12" t="str">
        <f>IFERROR(VLOOKUP($A29,'H56 TR200 M'!$AT$3:$AZ$106,7,0),"")</f>
        <v/>
      </c>
      <c r="R29" s="12">
        <f>IFERROR(VLOOKUP($A29,'Azymut M'!$AO$6:$AU$38,7,0),"")</f>
        <v>59.431592189316838</v>
      </c>
      <c r="S29" s="12" t="str">
        <f>IFERROR(VLOOKUP($A29,'NM 200 M'!$AI$5:$AO$38,7,0),"")</f>
        <v/>
      </c>
      <c r="T29" s="10">
        <f>IFERROR(LARGE(V29:AW29,1),0)+IFERROR(LARGE(V29:AW29,2),0)</f>
        <v>76.009431181844974</v>
      </c>
      <c r="U29" s="10">
        <f>IFERROR(LARGE(V29:AW29,3),0)+IFERROR(LARGE(V29:AW29,4),0)</f>
        <v>58.439280073741649</v>
      </c>
      <c r="V29" s="12">
        <f>IFERROR(VLOOKUP(A29,'Liczyrzepa - zima M'!$M$1:$S$35,7,0),"")</f>
        <v>29.186602870813399</v>
      </c>
      <c r="W29" s="12">
        <f>IFERROR(VLOOKUP($A29,'Róża M'!$L$2:$R$34,7,0),"")</f>
        <v>29.191369210231908</v>
      </c>
      <c r="X29" s="12" t="str">
        <f>IFERROR(VLOOKUP($A29,'XV Szago M'!$DK$4:$DQ$28,7,0),"")</f>
        <v/>
      </c>
      <c r="Y29" s="12" t="str">
        <f>IFERROR(VLOOKUP($A29,'Wiosenne 360 M'!$J$3:$P$22,7,0),"")</f>
        <v/>
      </c>
      <c r="Z29" s="12" t="str">
        <f>IFERROR(VLOOKUP($A29,'H55 TR100 M'!$AG$3:$AM$165,7,0),"")</f>
        <v/>
      </c>
      <c r="AA29" s="12" t="str">
        <f>IFERROR(VLOOKUP($A29,'Irokez M'!$EN$4:$ET$22,7,0),"")</f>
        <v/>
      </c>
      <c r="AB29" s="12" t="str">
        <f>IFERROR(VLOOKUP($A29,'BO Wielkopolska M'!$Q$2:$W$38,7,0),"")</f>
        <v/>
      </c>
      <c r="AC29" s="12">
        <f>IFERROR(VLOOKUP($A29,'RW TR200 M'!$K$2:$Q$10,7,0),"")</f>
        <v>25.490196078431364</v>
      </c>
      <c r="AD29" s="12">
        <f>IFERROR(VLOOKUP($A29,'Liczyrzepa wiosna M'!$M$2:$S$26,7,0),"")</f>
        <v>29.247910863509741</v>
      </c>
      <c r="AE29" s="12" t="str">
        <f>IFERROR(VLOOKUP($A29,'13 M'!$J$6:$P$27,7,0),"")</f>
        <v/>
      </c>
      <c r="AF29" s="12" t="str">
        <f>IFERROR(VLOOKUP($A29,'ZnO Grassor M'!$J$2:$P$9,7,0),"")</f>
        <v/>
      </c>
      <c r="AG29" s="12" t="str">
        <f>IFERROR(VLOOKUP($A29,'Celestynów M'!$H$2:$N$7,7,0),"")</f>
        <v/>
      </c>
      <c r="AH29" s="12" t="str">
        <f>IFERROR(VLOOKUP($A29,'Komorów M'!$H$2:$N$15,7,0),"")</f>
        <v/>
      </c>
      <c r="AI29" s="12" t="str">
        <f>IFERROR(VLOOKUP($A29,'ITOrient M'!$P$3:$V$16,7,0),"")</f>
        <v/>
      </c>
      <c r="AJ29" s="12" t="str">
        <f>IFERROR(VLOOKUP($A29,'ŚJatka M'!$P$3:$V$25,7,0),"")</f>
        <v/>
      </c>
      <c r="AK29" s="12" t="str">
        <f>IFERROR(VLOOKUP($A29,'Sudecka Wyrypa M'!$N$4:$T$18,7,0),"")</f>
        <v/>
      </c>
      <c r="AL29" s="12" t="str">
        <f>IFERROR(VLOOKUP($A29,'Abentojra M'!$I$3:$O$39,7,0),"")</f>
        <v/>
      </c>
      <c r="AM29" s="12" t="str">
        <f>IFERROR(VLOOKUP($A29,'Mordownik M'!$M$3:$S$29,7,0),"")</f>
        <v/>
      </c>
      <c r="AN29" s="12">
        <f>IFERROR(VLOOKUP($A29,'Kaczawska M'!$L$3:$R$9,7,0),"")</f>
        <v>43.103448275862071</v>
      </c>
      <c r="AO29" s="12" t="str">
        <f>IFERROR(VLOOKUP($A29,'XV RzK M'!$K$2:$Q$13,7,0),"")</f>
        <v/>
      </c>
      <c r="AP29" s="12" t="str">
        <f>IFERROR(VLOOKUP($A29,'Jesienne 360 M'!$J$2:$P$20,7,0),"")</f>
        <v/>
      </c>
      <c r="AQ29" s="12" t="str">
        <f>IFERROR(VLOOKUP($A29,'Waligóra M'!$P$2:$V$25,7,0),"")</f>
        <v/>
      </c>
      <c r="AR29" s="12">
        <f>IFERROR(VLOOKUP($A29,'Jurajska Jatka M'!$L$3:$R$42,7,0),"")</f>
        <v>18.423144750899791</v>
      </c>
      <c r="AS29" s="12" t="str">
        <f>IFERROR(VLOOKUP($A29,'H56 TR100 M'!$AI$3:$AO$224,7,0),"")</f>
        <v/>
      </c>
      <c r="AT29" s="12" t="str">
        <f>IFERROR(VLOOKUP($A29,'Wawer M'!$H$2:$N$15,7,0),"")</f>
        <v/>
      </c>
      <c r="AU29" s="12" t="str">
        <f>IFERROR(VLOOKUP($A29,'Pazur M'!$AU$2:$BA$36,7,0),"")</f>
        <v/>
      </c>
      <c r="AV29" s="12">
        <f>IFERROR(VLOOKUP($A29,'Wilga M'!$L$3:$R$29,7,0),"")</f>
        <v>32.90598290598291</v>
      </c>
      <c r="AW29" s="12" t="str">
        <f>IFERROR(VLOOKUP($A29,'NM 100 M'!$Y$5:$AE$7,7,0),"")</f>
        <v/>
      </c>
      <c r="AX29" s="25">
        <f>MIN(COUNT(F29:S29)+MIN(COUNT(V29:AW29)/2,2),6)</f>
        <v>6</v>
      </c>
    </row>
    <row r="30" spans="1:50" s="13" customFormat="1">
      <c r="A30">
        <v>13</v>
      </c>
      <c r="B30" s="21" t="str">
        <f>VLOOKUP($A30,id!$C:$H,6,0)</f>
        <v>Białka Marcin</v>
      </c>
      <c r="C30" s="21">
        <f>VLOOKUP($A30,id!$C:$H,4,0)</f>
        <v>0</v>
      </c>
      <c r="D30" s="2">
        <f>IF(E29=E30,D29,ROW(B28))</f>
        <v>28</v>
      </c>
      <c r="E30" s="11">
        <f>LARGE(F30:U30,1)+LARGE(F30:U30,2)+IFERROR(LARGE(F30:U30,3),0)+IFERROR(LARGE(F30:U30,4),0)+IFERROR(LARGE(F30:U30,5),0)+IFERROR(LARGE(F30:U30,6),0)</f>
        <v>377.54394927231772</v>
      </c>
      <c r="F30" s="12">
        <f>IFERROR(VLOOKUP(A30,'ZdZ M'!$AN$5:$AT$47,7,0),"")</f>
        <v>44.468397052677126</v>
      </c>
      <c r="G30" s="12">
        <f>IFERROR(VLOOKUP($A30,'Liszkor M'!$BA$2:$BG$44,7,0),"")</f>
        <v>63.124422717070338</v>
      </c>
      <c r="H30" s="12" t="str">
        <f>IFERROR(VLOOKUP($A30,'H55 TR200 M'!$AT$3:$AZ$84,7,0),"")</f>
        <v/>
      </c>
      <c r="I30" s="12" t="str">
        <f>IFERROR(VLOOKUP($A30,'Dymno M'!$U$2:$AA$35,7,0),"")</f>
        <v/>
      </c>
      <c r="J30" s="12" t="str">
        <f>IFERROR(VLOOKUP($A30,'XIV RzK M'!$K$3:$Q$39,7,0),"")</f>
        <v/>
      </c>
      <c r="K30" s="12" t="str">
        <f>IFERROR(VLOOKUP($A30,'Tropy M'!$Q$4:$W$66,7,0),"")</f>
        <v/>
      </c>
      <c r="L30" s="12">
        <f>IFERROR(VLOOKUP($A30,'Grassor 300 M'!$CA$6:$CG$39,7,0),"")</f>
        <v>43.635474205580813</v>
      </c>
      <c r="M30" s="12" t="str">
        <f>IFERROR(VLOOKUP($A30,'BO M'!$Q$2:$W$37,7,0),"")</f>
        <v/>
      </c>
      <c r="N30" s="12" t="str">
        <f>IFERROR(VLOOKUP($A30,'Konwalie M'!$M$2:$S$32,7,0),"")</f>
        <v/>
      </c>
      <c r="O30" s="12">
        <f>IFERROR(VLOOKUP($A30,'KoRnO M'!$AD$2:$AJ$42,7,0),"")</f>
        <v>88.492763854571123</v>
      </c>
      <c r="P30" s="12" t="str">
        <f>IFERROR(VLOOKUP($A30,'XVI Szago M'!$K$2:$Q$48,7,0),"")</f>
        <v/>
      </c>
      <c r="Q30" s="12" t="str">
        <f>IFERROR(VLOOKUP($A30,'H56 TR200 M'!$AT$3:$AZ$106,7,0),"")</f>
        <v/>
      </c>
      <c r="R30" s="12" t="str">
        <f>IFERROR(VLOOKUP($A30,'Azymut M'!$AO$6:$AU$38,7,0),"")</f>
        <v/>
      </c>
      <c r="S30" s="12" t="str">
        <f>IFERROR(VLOOKUP($A30,'NM 200 M'!$AI$5:$AO$38,7,0),"")</f>
        <v/>
      </c>
      <c r="T30" s="10">
        <f>IFERROR(LARGE(V30:AW30,1),0)+IFERROR(LARGE(V30:AW30,2),0)</f>
        <v>75.589836660617067</v>
      </c>
      <c r="U30" s="10">
        <f>IFERROR(LARGE(V30:AW30,3),0)+IFERROR(LARGE(V30:AW30,4),0)</f>
        <v>62.233054781801286</v>
      </c>
      <c r="V30" s="12">
        <f>IFERROR(VLOOKUP(A30,'Liczyrzepa - zima M'!$M$1:$S$35,7,0),"")</f>
        <v>34.210526315789473</v>
      </c>
      <c r="W30" s="12" t="str">
        <f>IFERROR(VLOOKUP($A30,'Róża M'!$L$2:$R$34,7,0),"")</f>
        <v/>
      </c>
      <c r="X30" s="12" t="str">
        <f>IFERROR(VLOOKUP($A30,'XV Szago M'!$DK$4:$DQ$28,7,0),"")</f>
        <v/>
      </c>
      <c r="Y30" s="12" t="str">
        <f>IFERROR(VLOOKUP($A30,'Wiosenne 360 M'!$J$3:$P$22,7,0),"")</f>
        <v/>
      </c>
      <c r="Z30" s="12" t="str">
        <f>IFERROR(VLOOKUP($A30,'H55 TR100 M'!$AG$3:$AM$165,7,0),"")</f>
        <v/>
      </c>
      <c r="AA30" s="12" t="str">
        <f>IFERROR(VLOOKUP($A30,'Irokez M'!$EN$4:$ET$22,7,0),"")</f>
        <v/>
      </c>
      <c r="AB30" s="12" t="str">
        <f>IFERROR(VLOOKUP($A30,'BO Wielkopolska M'!$Q$2:$W$38,7,0),"")</f>
        <v/>
      </c>
      <c r="AC30" s="12">
        <f>IFERROR(VLOOKUP($A30,'RW TR200 M'!$K$2:$Q$10,7,0),"")</f>
        <v>33.333333333333329</v>
      </c>
      <c r="AD30" s="12">
        <f>IFERROR(VLOOKUP($A30,'Liczyrzepa wiosna M'!$M$2:$S$26,7,0),"")</f>
        <v>28.899721448467961</v>
      </c>
      <c r="AE30" s="12" t="str">
        <f>IFERROR(VLOOKUP($A30,'13 M'!$J$6:$P$27,7,0),"")</f>
        <v/>
      </c>
      <c r="AF30" s="12" t="str">
        <f>IFERROR(VLOOKUP($A30,'ZnO Grassor M'!$J$2:$P$9,7,0),"")</f>
        <v/>
      </c>
      <c r="AG30" s="12" t="str">
        <f>IFERROR(VLOOKUP($A30,'Celestynów M'!$H$2:$N$7,7,0),"")</f>
        <v/>
      </c>
      <c r="AH30" s="12" t="str">
        <f>IFERROR(VLOOKUP($A30,'Komorów M'!$H$2:$N$15,7,0),"")</f>
        <v/>
      </c>
      <c r="AI30" s="12" t="str">
        <f>IFERROR(VLOOKUP($A30,'ITOrient M'!$P$3:$V$16,7,0),"")</f>
        <v/>
      </c>
      <c r="AJ30" s="12">
        <f>IFERROR(VLOOKUP($A30,'ŚJatka M'!$P$3:$V$25,7,0),"")</f>
        <v>19.24346654298197</v>
      </c>
      <c r="AK30" s="12" t="str">
        <f>IFERROR(VLOOKUP($A30,'Sudecka Wyrypa M'!$N$4:$T$18,7,0),"")</f>
        <v/>
      </c>
      <c r="AL30" s="12" t="str">
        <f>IFERROR(VLOOKUP($A30,'Abentojra M'!$I$3:$O$39,7,0),"")</f>
        <v/>
      </c>
      <c r="AM30" s="12" t="str">
        <f>IFERROR(VLOOKUP($A30,'Mordownik M'!$M$3:$S$29,7,0),"")</f>
        <v/>
      </c>
      <c r="AN30" s="12">
        <f>IFERROR(VLOOKUP($A30,'Kaczawska M'!$L$3:$R$9,7,0),"")</f>
        <v>41.379310344827587</v>
      </c>
      <c r="AO30" s="12" t="str">
        <f>IFERROR(VLOOKUP($A30,'XV RzK M'!$K$2:$Q$13,7,0),"")</f>
        <v/>
      </c>
      <c r="AP30" s="12" t="str">
        <f>IFERROR(VLOOKUP($A30,'Jesienne 360 M'!$J$2:$P$20,7,0),"")</f>
        <v/>
      </c>
      <c r="AQ30" s="12" t="str">
        <f>IFERROR(VLOOKUP($A30,'Waligóra M'!$P$2:$V$25,7,0),"")</f>
        <v/>
      </c>
      <c r="AR30" s="12" t="str">
        <f>IFERROR(VLOOKUP($A30,'Jurajska Jatka M'!$L$3:$R$42,7,0),"")</f>
        <v/>
      </c>
      <c r="AS30" s="12" t="str">
        <f>IFERROR(VLOOKUP($A30,'H56 TR100 M'!$AI$3:$AO$224,7,0),"")</f>
        <v/>
      </c>
      <c r="AT30" s="12" t="str">
        <f>IFERROR(VLOOKUP($A30,'Wawer M'!$H$2:$N$15,7,0),"")</f>
        <v/>
      </c>
      <c r="AU30" s="12" t="str">
        <f>IFERROR(VLOOKUP($A30,'Pazur M'!$AU$2:$BA$36,7,0),"")</f>
        <v/>
      </c>
      <c r="AV30" s="12" t="str">
        <f>IFERROR(VLOOKUP($A30,'Wilga M'!$L$3:$R$29,7,0),"")</f>
        <v/>
      </c>
      <c r="AW30" s="12" t="str">
        <f>IFERROR(VLOOKUP($A30,'NM 100 M'!$Y$5:$AE$7,7,0),"")</f>
        <v/>
      </c>
      <c r="AX30" s="25">
        <f>MIN(COUNT(F30:S30)+MIN(COUNT(V30:AW30)/2,2),6)</f>
        <v>6</v>
      </c>
    </row>
    <row r="31" spans="1:50" s="13" customFormat="1">
      <c r="A31">
        <v>26</v>
      </c>
      <c r="B31" s="21" t="str">
        <f>VLOOKUP($A31,id!$C:$H,6,0)</f>
        <v>Rychlik Michał</v>
      </c>
      <c r="C31" s="21" t="str">
        <f>VLOOKUP($A31,id!$C:$H,4,0)</f>
        <v>OrientAkcja</v>
      </c>
      <c r="D31" s="2">
        <f>IF(E30=E31,D30,ROW(B29))</f>
        <v>29</v>
      </c>
      <c r="E31" s="11">
        <f>LARGE(F31:U31,1)+LARGE(F31:U31,2)+IFERROR(LARGE(F31:U31,3),0)+IFERROR(LARGE(F31:U31,4),0)+IFERROR(LARGE(F31:U31,5),0)+IFERROR(LARGE(F31:U31,6),0)</f>
        <v>376.96502528842655</v>
      </c>
      <c r="F31" s="12" t="str">
        <f>IFERROR(VLOOKUP(A31,'ZdZ M'!$AN$5:$AT$47,7,0),"")</f>
        <v/>
      </c>
      <c r="G31" s="12">
        <f>IFERROR(VLOOKUP($A31,'Liszkor M'!$BA$2:$BG$44,7,0),"")</f>
        <v>42.979984403327272</v>
      </c>
      <c r="H31" s="12" t="str">
        <f>IFERROR(VLOOKUP($A31,'H55 TR200 M'!$AT$3:$AZ$84,7,0),"")</f>
        <v/>
      </c>
      <c r="I31" s="12" t="str">
        <f>IFERROR(VLOOKUP($A31,'Dymno M'!$U$2:$AA$35,7,0),"")</f>
        <v/>
      </c>
      <c r="J31" s="12" t="str">
        <f>IFERROR(VLOOKUP($A31,'XIV RzK M'!$K$3:$Q$39,7,0),"")</f>
        <v/>
      </c>
      <c r="K31" s="12">
        <f>IFERROR(VLOOKUP($A31,'Tropy M'!$Q$4:$W$66,7,0),"")</f>
        <v>64.585951682725877</v>
      </c>
      <c r="L31" s="12">
        <f>IFERROR(VLOOKUP($A31,'Grassor 300 M'!$CA$6:$CG$39,7,0),"")</f>
        <v>29.544852326695345</v>
      </c>
      <c r="M31" s="12">
        <f>IFERROR(VLOOKUP($A31,'BO M'!$Q$2:$W$37,7,0),"")</f>
        <v>43.948053044129708</v>
      </c>
      <c r="N31" s="12" t="str">
        <f>IFERROR(VLOOKUP($A31,'Konwalie M'!$M$2:$S$32,7,0),"")</f>
        <v/>
      </c>
      <c r="O31" s="12">
        <f>IFERROR(VLOOKUP($A31,'KoRnO M'!$AD$2:$AJ$42,7,0),"")</f>
        <v>60.170989868300452</v>
      </c>
      <c r="P31" s="12">
        <f>IFERROR(VLOOKUP($A31,'XVI Szago M'!$K$2:$Q$48,7,0),"")</f>
        <v>70.517103124685548</v>
      </c>
      <c r="Q31" s="12" t="str">
        <f>IFERROR(VLOOKUP($A31,'H56 TR200 M'!$AT$3:$AZ$106,7,0),"")</f>
        <v/>
      </c>
      <c r="R31" s="12" t="str">
        <f>IFERROR(VLOOKUP($A31,'Azymut M'!$AO$6:$AU$38,7,0),"")</f>
        <v/>
      </c>
      <c r="S31" s="12" t="str">
        <f>IFERROR(VLOOKUP($A31,'NM 200 M'!$AI$5:$AO$38,7,0),"")</f>
        <v/>
      </c>
      <c r="T31" s="10">
        <f>IFERROR(LARGE(V31:AW31,1),0)+IFERROR(LARGE(V31:AW31,2),0)</f>
        <v>77.21660413316657</v>
      </c>
      <c r="U31" s="10">
        <f>IFERROR(LARGE(V31:AW31,3),0)+IFERROR(LARGE(V31:AW31,4),0)</f>
        <v>60.526323435418369</v>
      </c>
      <c r="V31" s="12">
        <f>IFERROR(VLOOKUP(A31,'Liczyrzepa - zima M'!$M$1:$S$35,7,0),"")</f>
        <v>25.645141429777652</v>
      </c>
      <c r="W31" s="12" t="str">
        <f>IFERROR(VLOOKUP($A31,'Róża M'!$L$2:$R$34,7,0),"")</f>
        <v/>
      </c>
      <c r="X31" s="12" t="str">
        <f>IFERROR(VLOOKUP($A31,'XV Szago M'!$DK$4:$DQ$28,7,0),"")</f>
        <v/>
      </c>
      <c r="Y31" s="12" t="str">
        <f>IFERROR(VLOOKUP($A31,'Wiosenne 360 M'!$J$3:$P$22,7,0),"")</f>
        <v/>
      </c>
      <c r="Z31" s="12" t="str">
        <f>IFERROR(VLOOKUP($A31,'H55 TR100 M'!$AG$3:$AM$165,7,0),"")</f>
        <v/>
      </c>
      <c r="AA31" s="12">
        <f>IFERROR(VLOOKUP($A31,'Irokez M'!$EN$4:$ET$22,7,0),"")</f>
        <v>37.130397236614847</v>
      </c>
      <c r="AB31" s="12">
        <f>IFERROR(VLOOKUP($A31,'BO Wielkopolska M'!$Q$2:$W$38,7,0),"")</f>
        <v>29.881197388713858</v>
      </c>
      <c r="AC31" s="12" t="str">
        <f>IFERROR(VLOOKUP($A31,'RW TR200 M'!$K$2:$Q$10,7,0),"")</f>
        <v/>
      </c>
      <c r="AD31" s="12" t="str">
        <f>IFERROR(VLOOKUP($A31,'Liczyrzepa wiosna M'!$M$2:$S$26,7,0),"")</f>
        <v/>
      </c>
      <c r="AE31" s="12">
        <f>IFERROR(VLOOKUP($A31,'13 M'!$J$6:$P$27,7,0),"")</f>
        <v>40.086206896551722</v>
      </c>
      <c r="AF31" s="12" t="str">
        <f>IFERROR(VLOOKUP($A31,'ZnO Grassor M'!$J$2:$P$9,7,0),"")</f>
        <v/>
      </c>
      <c r="AG31" s="12" t="str">
        <f>IFERROR(VLOOKUP($A31,'Celestynów M'!$H$2:$N$7,7,0),"")</f>
        <v/>
      </c>
      <c r="AH31" s="12" t="str">
        <f>IFERROR(VLOOKUP($A31,'Komorów M'!$H$2:$N$15,7,0),"")</f>
        <v/>
      </c>
      <c r="AI31" s="12">
        <f>IFERROR(VLOOKUP($A31,'ITOrient M'!$P$3:$V$16,7,0),"")</f>
        <v>30.645126046704512</v>
      </c>
      <c r="AJ31" s="12" t="str">
        <f>IFERROR(VLOOKUP($A31,'ŚJatka M'!$P$3:$V$25,7,0),"")</f>
        <v/>
      </c>
      <c r="AK31" s="12" t="str">
        <f>IFERROR(VLOOKUP($A31,'Sudecka Wyrypa M'!$N$4:$T$18,7,0),"")</f>
        <v/>
      </c>
      <c r="AL31" s="12" t="str">
        <f>IFERROR(VLOOKUP($A31,'Abentojra M'!$I$3:$O$39,7,0),"")</f>
        <v/>
      </c>
      <c r="AM31" s="12" t="str">
        <f>IFERROR(VLOOKUP($A31,'Mordownik M'!$M$3:$S$29,7,0),"")</f>
        <v/>
      </c>
      <c r="AN31" s="12" t="str">
        <f>IFERROR(VLOOKUP($A31,'Kaczawska M'!$L$3:$R$9,7,0),"")</f>
        <v/>
      </c>
      <c r="AO31" s="12" t="str">
        <f>IFERROR(VLOOKUP($A31,'XV RzK M'!$K$2:$Q$13,7,0),"")</f>
        <v/>
      </c>
      <c r="AP31" s="12" t="str">
        <f>IFERROR(VLOOKUP($A31,'Jesienne 360 M'!$J$2:$P$20,7,0),"")</f>
        <v/>
      </c>
      <c r="AQ31" s="12">
        <f>IFERROR(VLOOKUP($A31,'Waligóra M'!$P$2:$V$25,7,0),"")</f>
        <v>26.447473120352953</v>
      </c>
      <c r="AR31" s="12" t="str">
        <f>IFERROR(VLOOKUP($A31,'Jurajska Jatka M'!$L$3:$R$42,7,0),"")</f>
        <v/>
      </c>
      <c r="AS31" s="12" t="str">
        <f>IFERROR(VLOOKUP($A31,'H56 TR100 M'!$AI$3:$AO$224,7,0),"")</f>
        <v/>
      </c>
      <c r="AT31" s="12" t="str">
        <f>IFERROR(VLOOKUP($A31,'Wawer M'!$H$2:$N$15,7,0),"")</f>
        <v/>
      </c>
      <c r="AU31" s="12" t="str">
        <f>IFERROR(VLOOKUP($A31,'Pazur M'!$AU$2:$BA$36,7,0),"")</f>
        <v/>
      </c>
      <c r="AV31" s="12" t="str">
        <f>IFERROR(VLOOKUP($A31,'Wilga M'!$L$3:$R$29,7,0),"")</f>
        <v/>
      </c>
      <c r="AW31" s="12" t="str">
        <f>IFERROR(VLOOKUP($A31,'NM 100 M'!$Y$5:$AE$7,7,0),"")</f>
        <v/>
      </c>
      <c r="AX31" s="25">
        <f>MIN(COUNT(F31:S31)+MIN(COUNT(V31:AW31)/2,2),6)</f>
        <v>6</v>
      </c>
    </row>
    <row r="32" spans="1:50" s="13" customFormat="1">
      <c r="A32" s="13">
        <v>12</v>
      </c>
      <c r="B32" s="21" t="str">
        <f>VLOOKUP($A32,id!$C:$H,6,0)</f>
        <v>Smejda Andrzej</v>
      </c>
      <c r="C32" s="21">
        <f>VLOOKUP($A32,id!$C:$H,4,0)</f>
        <v>0</v>
      </c>
      <c r="D32" s="2">
        <f>IF(E31=E32,D31,ROW(B30))</f>
        <v>30</v>
      </c>
      <c r="E32" s="11">
        <f>LARGE(F32:U32,1)+LARGE(F32:U32,2)+IFERROR(LARGE(F32:U32,3),0)+IFERROR(LARGE(F32:U32,4),0)+IFERROR(LARGE(F32:U32,5),0)+IFERROR(LARGE(F32:U32,6),0)</f>
        <v>374.86926608350677</v>
      </c>
      <c r="F32" s="12">
        <f>IFERROR(VLOOKUP(A32,'ZdZ M'!$AN$5:$AT$47,7,0),"")</f>
        <v>48.989213758586999</v>
      </c>
      <c r="G32" s="12">
        <f>IFERROR(VLOOKUP($A32,'Liszkor M'!$BA$2:$BG$44,7,0),"")</f>
        <v>49.835070566108165</v>
      </c>
      <c r="H32" s="12">
        <f>IFERROR(VLOOKUP($A32,'H55 TR200 M'!$AT$3:$AZ$84,7,0),"")</f>
        <v>44.992748319065086</v>
      </c>
      <c r="I32" s="12">
        <f>IFERROR(VLOOKUP($A32,'Dymno M'!$U$2:$AA$35,7,0),"")</f>
        <v>34.89426572333187</v>
      </c>
      <c r="J32" s="12">
        <f>IFERROR(VLOOKUP($A32,'XIV RzK M'!$K$3:$Q$39,7,0),"")</f>
        <v>41.792656587472997</v>
      </c>
      <c r="K32" s="12">
        <f>IFERROR(VLOOKUP($A32,'Tropy M'!$Q$4:$W$66,7,0),"")</f>
        <v>45.02686992018868</v>
      </c>
      <c r="L32" s="12" t="str">
        <f>IFERROR(VLOOKUP($A32,'Grassor 300 M'!$CA$6:$CG$39,7,0),"")</f>
        <v/>
      </c>
      <c r="M32" s="12">
        <f>IFERROR(VLOOKUP($A32,'BO M'!$Q$2:$W$37,7,0),"")</f>
        <v>57.367752494516225</v>
      </c>
      <c r="N32" s="12">
        <f>IFERROR(VLOOKUP($A32,'Konwalie M'!$M$2:$S$32,7,0),"")</f>
        <v>60.732113144758742</v>
      </c>
      <c r="O32" s="12">
        <f>IFERROR(VLOOKUP($A32,'KoRnO M'!$AD$2:$AJ$42,7,0),"")</f>
        <v>67.0527159822703</v>
      </c>
      <c r="P32" s="12" t="str">
        <f>IFERROR(VLOOKUP($A32,'XVI Szago M'!$K$2:$Q$48,7,0),"")</f>
        <v/>
      </c>
      <c r="Q32" s="12">
        <f>IFERROR(VLOOKUP($A32,'H56 TR200 M'!$AT$3:$AZ$106,7,0),"")</f>
        <v>57.649448939456434</v>
      </c>
      <c r="R32" s="12">
        <f>IFERROR(VLOOKUP($A32,'Azymut M'!$AO$6:$AU$38,7,0),"")</f>
        <v>33.189093497018085</v>
      </c>
      <c r="S32" s="12" t="str">
        <f>IFERROR(VLOOKUP($A32,'NM 200 M'!$AI$5:$AO$38,7,0),"")</f>
        <v/>
      </c>
      <c r="T32" s="10">
        <f>IFERROR(LARGE(V32:AW32,1),0)+IFERROR(LARGE(V32:AW32,2),0)</f>
        <v>70.326425530248827</v>
      </c>
      <c r="U32" s="10">
        <f>IFERROR(LARGE(V32:AW32,3),0)+IFERROR(LARGE(V32:AW32,4),0)</f>
        <v>61.74080999225621</v>
      </c>
      <c r="V32" s="12">
        <f>IFERROR(VLOOKUP(A32,'Liczyrzepa - zima M'!$M$1:$S$35,7,0),"")</f>
        <v>34.688995215311003</v>
      </c>
      <c r="W32" s="12" t="str">
        <f>IFERROR(VLOOKUP($A32,'Róża M'!$L$2:$R$34,7,0),"")</f>
        <v/>
      </c>
      <c r="X32" s="12">
        <f>IFERROR(VLOOKUP($A32,'XV Szago M'!$DK$4:$DQ$28,7,0),"")</f>
        <v>35.637430314937831</v>
      </c>
      <c r="Y32" s="12">
        <f>IFERROR(VLOOKUP($A32,'Wiosenne 360 M'!$J$3:$P$22,7,0),"")</f>
        <v>26.417399155535485</v>
      </c>
      <c r="Z32" s="12" t="str">
        <f>IFERROR(VLOOKUP($A32,'H55 TR100 M'!$AG$3:$AM$165,7,0),"")</f>
        <v/>
      </c>
      <c r="AA32" s="12" t="str">
        <f>IFERROR(VLOOKUP($A32,'Irokez M'!$EN$4:$ET$22,7,0),"")</f>
        <v/>
      </c>
      <c r="AB32" s="12">
        <f>IFERROR(VLOOKUP($A32,'BO Wielkopolska M'!$Q$2:$W$38,7,0),"")</f>
        <v>20.860354666783397</v>
      </c>
      <c r="AC32" s="12" t="str">
        <f>IFERROR(VLOOKUP($A32,'RW TR200 M'!$K$2:$Q$10,7,0),"")</f>
        <v/>
      </c>
      <c r="AD32" s="12">
        <f>IFERROR(VLOOKUP($A32,'Liczyrzepa wiosna M'!$M$2:$S$26,7,0),"")</f>
        <v>17.778141897427489</v>
      </c>
      <c r="AE32" s="12" t="str">
        <f>IFERROR(VLOOKUP($A32,'13 M'!$J$6:$P$27,7,0),"")</f>
        <v/>
      </c>
      <c r="AF32" s="12" t="str">
        <f>IFERROR(VLOOKUP($A32,'ZnO Grassor M'!$J$2:$P$9,7,0),"")</f>
        <v/>
      </c>
      <c r="AG32" s="12">
        <f>IFERROR(VLOOKUP($A32,'Celestynów M'!$H$2:$N$7,7,0),"")</f>
        <v>26.935957046385479</v>
      </c>
      <c r="AH32" s="12">
        <f>IFERROR(VLOOKUP($A32,'Komorów M'!$H$2:$N$15,7,0),"")</f>
        <v>29.195626603934986</v>
      </c>
      <c r="AI32" s="12" t="str">
        <f>IFERROR(VLOOKUP($A32,'ITOrient M'!$P$3:$V$16,7,0),"")</f>
        <v/>
      </c>
      <c r="AJ32" s="12">
        <f>IFERROR(VLOOKUP($A32,'ŚJatka M'!$P$3:$V$25,7,0),"")</f>
        <v>14.47257940836456</v>
      </c>
      <c r="AK32" s="12">
        <f>IFERROR(VLOOKUP($A32,'Sudecka Wyrypa M'!$N$4:$T$18,7,0),"")</f>
        <v>26.610621991733094</v>
      </c>
      <c r="AL32" s="12">
        <f>IFERROR(VLOOKUP($A32,'Abentojra M'!$I$3:$O$39,7,0),"")</f>
        <v>31.899651384454302</v>
      </c>
      <c r="AM32" s="12">
        <f>IFERROR(VLOOKUP($A32,'Mordownik M'!$M$3:$S$29,7,0),"")</f>
        <v>20.570366077465536</v>
      </c>
      <c r="AN32" s="12" t="str">
        <f>IFERROR(VLOOKUP($A32,'Kaczawska M'!$L$3:$R$9,7,0),"")</f>
        <v/>
      </c>
      <c r="AO32" s="12" t="str">
        <f>IFERROR(VLOOKUP($A32,'XV RzK M'!$K$2:$Q$13,7,0),"")</f>
        <v/>
      </c>
      <c r="AP32" s="12">
        <f>IFERROR(VLOOKUP($A32,'Jesienne 360 M'!$J$2:$P$20,7,0),"")</f>
        <v>29.841158607801908</v>
      </c>
      <c r="AQ32" s="12" t="str">
        <f>IFERROR(VLOOKUP($A32,'Waligóra M'!$P$2:$V$25,7,0),"")</f>
        <v/>
      </c>
      <c r="AR32" s="12">
        <f>IFERROR(VLOOKUP($A32,'Jurajska Jatka M'!$L$3:$R$42,7,0),"")</f>
        <v>17.686218960863798</v>
      </c>
      <c r="AS32" s="12" t="str">
        <f>IFERROR(VLOOKUP($A32,'H56 TR100 M'!$AI$3:$AO$224,7,0),"")</f>
        <v/>
      </c>
      <c r="AT32" s="12">
        <f>IFERROR(VLOOKUP($A32,'Wawer M'!$H$2:$N$15,7,0),"")</f>
        <v>28.176876165396628</v>
      </c>
      <c r="AU32" s="12" t="str">
        <f>IFERROR(VLOOKUP($A32,'Pazur M'!$AU$2:$BA$36,7,0),"")</f>
        <v/>
      </c>
      <c r="AV32" s="12" t="str">
        <f>IFERROR(VLOOKUP($A32,'Wilga M'!$L$3:$R$29,7,0),"")</f>
        <v/>
      </c>
      <c r="AW32" s="12" t="str">
        <f>IFERROR(VLOOKUP($A32,'NM 100 M'!$Y$5:$AE$7,7,0),"")</f>
        <v/>
      </c>
      <c r="AX32" s="25">
        <f>MIN(COUNT(F32:S32)+MIN(COUNT(V32:AW32)/2,2),6)</f>
        <v>6</v>
      </c>
    </row>
    <row r="33" spans="1:50" s="13" customFormat="1">
      <c r="A33">
        <v>407</v>
      </c>
      <c r="B33" s="21" t="str">
        <f>VLOOKUP($A33,id!$C:$H,6,0)</f>
        <v>Wesołowski Stefan</v>
      </c>
      <c r="C33" s="21" t="str">
        <f>VLOOKUP($A33,id!$C:$H,4,0)</f>
        <v>Koło Brzegu</v>
      </c>
      <c r="D33" s="2">
        <f>IF(E32=E33,D32,ROW(B31))</f>
        <v>31</v>
      </c>
      <c r="E33" s="11">
        <f>LARGE(F33:U33,1)+LARGE(F33:U33,2)+IFERROR(LARGE(F33:U33,3),0)+IFERROR(LARGE(F33:U33,4),0)+IFERROR(LARGE(F33:U33,5),0)+IFERROR(LARGE(F33:U33,6),0)</f>
        <v>371.45699152590157</v>
      </c>
      <c r="F33" s="12">
        <f>IFERROR(VLOOKUP(A33,'ZdZ M'!$AN$5:$AT$47,7,0),"")</f>
        <v>37.551090844482907</v>
      </c>
      <c r="G33" s="12" t="str">
        <f>IFERROR(VLOOKUP($A33,'Liszkor M'!$BA$2:$BG$44,7,0),"")</f>
        <v/>
      </c>
      <c r="H33" s="12">
        <f>IFERROR(VLOOKUP($A33,'H55 TR200 M'!$AT$3:$AZ$84,7,0),"")</f>
        <v>63.671688127194237</v>
      </c>
      <c r="I33" s="12">
        <f>IFERROR(VLOOKUP($A33,'Dymno M'!$U$2:$AA$35,7,0),"")</f>
        <v>18.562724834168549</v>
      </c>
      <c r="J33" s="12" t="str">
        <f>IFERROR(VLOOKUP($A33,'XIV RzK M'!$K$3:$Q$39,7,0),"")</f>
        <v/>
      </c>
      <c r="K33" s="12" t="str">
        <f>IFERROR(VLOOKUP($A33,'Tropy M'!$Q$4:$W$66,7,0),"")</f>
        <v/>
      </c>
      <c r="L33" s="12">
        <f>IFERROR(VLOOKUP($A33,'Grassor 300 M'!$CA$6:$CG$39,7,0),"")</f>
        <v>57.362467132753117</v>
      </c>
      <c r="M33" s="12" t="str">
        <f>IFERROR(VLOOKUP($A33,'BO M'!$Q$2:$W$37,7,0),"")</f>
        <v/>
      </c>
      <c r="N33" s="12" t="str">
        <f>IFERROR(VLOOKUP($A33,'Konwalie M'!$M$2:$S$32,7,0),"")</f>
        <v/>
      </c>
      <c r="O33" s="12" t="str">
        <f>IFERROR(VLOOKUP($A33,'KoRnO M'!$AD$2:$AJ$42,7,0),"")</f>
        <v/>
      </c>
      <c r="P33" s="12" t="str">
        <f>IFERROR(VLOOKUP($A33,'XVI Szago M'!$K$2:$Q$48,7,0),"")</f>
        <v/>
      </c>
      <c r="Q33" s="12">
        <f>IFERROR(VLOOKUP($A33,'H56 TR200 M'!$AT$3:$AZ$106,7,0),"")</f>
        <v>70.263297783979539</v>
      </c>
      <c r="R33" s="12">
        <f>IFERROR(VLOOKUP($A33,'Azymut M'!$AO$6:$AU$38,7,0),"")</f>
        <v>68.131778901950327</v>
      </c>
      <c r="S33" s="12" t="str">
        <f>IFERROR(VLOOKUP($A33,'NM 200 M'!$AI$5:$AO$38,7,0),"")</f>
        <v/>
      </c>
      <c r="T33" s="10">
        <f>IFERROR(LARGE(V33:AW33,1),0)+IFERROR(LARGE(V33:AW33,2),0)</f>
        <v>74.476668735541409</v>
      </c>
      <c r="U33" s="10">
        <f>IFERROR(LARGE(V33:AW33,3),0)+IFERROR(LARGE(V33:AW33,4),0)</f>
        <v>19.31818181818182</v>
      </c>
      <c r="V33" s="12" t="str">
        <f>IFERROR(VLOOKUP(A33,'Liczyrzepa - zima M'!$M$1:$S$35,7,0),"")</f>
        <v/>
      </c>
      <c r="W33" s="12" t="str">
        <f>IFERROR(VLOOKUP($A33,'Róża M'!$L$2:$R$34,7,0),"")</f>
        <v/>
      </c>
      <c r="X33" s="12" t="str">
        <f>IFERROR(VLOOKUP($A33,'XV Szago M'!$DK$4:$DQ$28,7,0),"")</f>
        <v/>
      </c>
      <c r="Y33" s="12" t="str">
        <f>IFERROR(VLOOKUP($A33,'Wiosenne 360 M'!$J$3:$P$22,7,0),"")</f>
        <v/>
      </c>
      <c r="Z33" s="12" t="str">
        <f>IFERROR(VLOOKUP($A33,'H55 TR100 M'!$AG$3:$AM$165,7,0),"")</f>
        <v/>
      </c>
      <c r="AA33" s="12" t="str">
        <f>IFERROR(VLOOKUP($A33,'Irokez M'!$EN$4:$ET$22,7,0),"")</f>
        <v/>
      </c>
      <c r="AB33" s="12" t="str">
        <f>IFERROR(VLOOKUP($A33,'BO Wielkopolska M'!$Q$2:$W$38,7,0),"")</f>
        <v/>
      </c>
      <c r="AC33" s="12" t="str">
        <f>IFERROR(VLOOKUP($A33,'RW TR200 M'!$K$2:$Q$10,7,0),"")</f>
        <v/>
      </c>
      <c r="AD33" s="12" t="str">
        <f>IFERROR(VLOOKUP($A33,'Liczyrzepa wiosna M'!$M$2:$S$26,7,0),"")</f>
        <v/>
      </c>
      <c r="AE33" s="12" t="str">
        <f>IFERROR(VLOOKUP($A33,'13 M'!$J$6:$P$27,7,0),"")</f>
        <v/>
      </c>
      <c r="AF33" s="12">
        <f>IFERROR(VLOOKUP($A33,'ZnO Grassor M'!$J$2:$P$9,7,0),"")</f>
        <v>19.31818181818182</v>
      </c>
      <c r="AG33" s="12" t="str">
        <f>IFERROR(VLOOKUP($A33,'Celestynów M'!$H$2:$N$7,7,0),"")</f>
        <v/>
      </c>
      <c r="AH33" s="12" t="str">
        <f>IFERROR(VLOOKUP($A33,'Komorów M'!$H$2:$N$15,7,0),"")</f>
        <v/>
      </c>
      <c r="AI33" s="12" t="str">
        <f>IFERROR(VLOOKUP($A33,'ITOrient M'!$P$3:$V$16,7,0),"")</f>
        <v/>
      </c>
      <c r="AJ33" s="12" t="str">
        <f>IFERROR(VLOOKUP($A33,'ŚJatka M'!$P$3:$V$25,7,0),"")</f>
        <v/>
      </c>
      <c r="AK33" s="12" t="str">
        <f>IFERROR(VLOOKUP($A33,'Sudecka Wyrypa M'!$N$4:$T$18,7,0),"")</f>
        <v/>
      </c>
      <c r="AL33" s="12" t="str">
        <f>IFERROR(VLOOKUP($A33,'Abentojra M'!$I$3:$O$39,7,0),"")</f>
        <v/>
      </c>
      <c r="AM33" s="12" t="str">
        <f>IFERROR(VLOOKUP($A33,'Mordownik M'!$M$3:$S$29,7,0),"")</f>
        <v/>
      </c>
      <c r="AN33" s="12" t="str">
        <f>IFERROR(VLOOKUP($A33,'Kaczawska M'!$L$3:$R$9,7,0),"")</f>
        <v/>
      </c>
      <c r="AO33" s="12" t="str">
        <f>IFERROR(VLOOKUP($A33,'XV RzK M'!$K$2:$Q$13,7,0),"")</f>
        <v/>
      </c>
      <c r="AP33" s="12" t="str">
        <f>IFERROR(VLOOKUP($A33,'Jesienne 360 M'!$J$2:$P$20,7,0),"")</f>
        <v/>
      </c>
      <c r="AQ33" s="12" t="str">
        <f>IFERROR(VLOOKUP($A33,'Waligóra M'!$P$2:$V$25,7,0),"")</f>
        <v/>
      </c>
      <c r="AR33" s="12" t="str">
        <f>IFERROR(VLOOKUP($A33,'Jurajska Jatka M'!$L$3:$R$42,7,0),"")</f>
        <v/>
      </c>
      <c r="AS33" s="12" t="str">
        <f>IFERROR(VLOOKUP($A33,'H56 TR100 M'!$AI$3:$AO$224,7,0),"")</f>
        <v/>
      </c>
      <c r="AT33" s="12" t="str">
        <f>IFERROR(VLOOKUP($A33,'Wawer M'!$H$2:$N$15,7,0),"")</f>
        <v/>
      </c>
      <c r="AU33" s="12">
        <f>IFERROR(VLOOKUP($A33,'Pazur M'!$AU$2:$BA$36,7,0),"")</f>
        <v>36.638830897703563</v>
      </c>
      <c r="AV33" s="12">
        <f>IFERROR(VLOOKUP($A33,'Wilga M'!$L$3:$R$29,7,0),"")</f>
        <v>37.837837837837846</v>
      </c>
      <c r="AW33" s="12" t="str">
        <f>IFERROR(VLOOKUP($A33,'NM 100 M'!$Y$5:$AE$7,7,0),"")</f>
        <v/>
      </c>
      <c r="AX33" s="25">
        <f>MIN(COUNT(F33:S33)+MIN(COUNT(V33:AW33)/2,2),6)</f>
        <v>6</v>
      </c>
    </row>
    <row r="34" spans="1:50" s="13" customFormat="1">
      <c r="A34">
        <v>34</v>
      </c>
      <c r="B34" s="21" t="str">
        <f>VLOOKUP($A34,id!$C:$H,6,0)</f>
        <v>Sadowski Marek</v>
      </c>
      <c r="C34" s="21" t="str">
        <f>VLOOKUP($A34,id!$C:$H,4,0)</f>
        <v>GR3miasto</v>
      </c>
      <c r="D34" s="2">
        <f>IF(E33=E34,D33,ROW(B32))</f>
        <v>32</v>
      </c>
      <c r="E34" s="11">
        <f>LARGE(F34:U34,1)+LARGE(F34:U34,2)+IFERROR(LARGE(F34:U34,3),0)+IFERROR(LARGE(F34:U34,4),0)+IFERROR(LARGE(F34:U34,5),0)+IFERROR(LARGE(F34:U34,6),0)</f>
        <v>368.96261734925008</v>
      </c>
      <c r="F34" s="12" t="str">
        <f>IFERROR(VLOOKUP(A34,'ZdZ M'!$AN$5:$AT$47,7,0),"")</f>
        <v/>
      </c>
      <c r="G34" s="12" t="str">
        <f>IFERROR(VLOOKUP($A34,'Liszkor M'!$BA$2:$BG$44,7,0),"")</f>
        <v/>
      </c>
      <c r="H34" s="12">
        <f>IFERROR(VLOOKUP($A34,'H55 TR200 M'!$AT$3:$AZ$84,7,0),"")</f>
        <v>41.04053719896487</v>
      </c>
      <c r="I34" s="12">
        <f>IFERROR(VLOOKUP($A34,'Dymno M'!$U$2:$AA$35,7,0),"")</f>
        <v>37.489501091886474</v>
      </c>
      <c r="J34" s="12" t="str">
        <f>IFERROR(VLOOKUP($A34,'XIV RzK M'!$K$3:$Q$39,7,0),"")</f>
        <v/>
      </c>
      <c r="K34" s="12">
        <f>IFERROR(VLOOKUP($A34,'Tropy M'!$Q$4:$W$66,7,0),"")</f>
        <v>59.016522403020623</v>
      </c>
      <c r="L34" s="12" t="str">
        <f>IFERROR(VLOOKUP($A34,'Grassor 300 M'!$CA$6:$CG$39,7,0),"")</f>
        <v/>
      </c>
      <c r="M34" s="12" t="str">
        <f>IFERROR(VLOOKUP($A34,'BO M'!$Q$2:$W$37,7,0),"")</f>
        <v/>
      </c>
      <c r="N34" s="12">
        <f>IFERROR(VLOOKUP($A34,'Konwalie M'!$M$2:$S$32,7,0),"")</f>
        <v>46.215091964681406</v>
      </c>
      <c r="O34" s="12">
        <f>IFERROR(VLOOKUP($A34,'KoRnO M'!$AD$2:$AJ$42,7,0),"")</f>
        <v>55.406717943244409</v>
      </c>
      <c r="P34" s="12">
        <f>IFERROR(VLOOKUP($A34,'XVI Szago M'!$K$2:$Q$48,7,0),"")</f>
        <v>70.980408712152581</v>
      </c>
      <c r="Q34" s="12">
        <f>IFERROR(VLOOKUP($A34,'H56 TR200 M'!$AT$3:$AZ$106,7,0),"")</f>
        <v>38.288101347567718</v>
      </c>
      <c r="R34" s="12">
        <f>IFERROR(VLOOKUP($A34,'Azymut M'!$AO$6:$AU$38,7,0),"")</f>
        <v>39.690939874817118</v>
      </c>
      <c r="S34" s="12">
        <f>IFERROR(VLOOKUP($A34,'NM 200 M'!$AI$5:$AO$38,7,0),"")</f>
        <v>79.113924050632889</v>
      </c>
      <c r="T34" s="10">
        <f>IFERROR(LARGE(V34:AW34,1),0)+IFERROR(LARGE(V34:AW34,2),0)</f>
        <v>58.229952275518201</v>
      </c>
      <c r="U34" s="10">
        <f>IFERROR(LARGE(V34:AW34,3),0)+IFERROR(LARGE(V34:AW34,4),0)</f>
        <v>11.293273290177314</v>
      </c>
      <c r="V34" s="12">
        <f>IFERROR(VLOOKUP(A34,'Liczyrzepa - zima M'!$M$1:$S$35,7,0),"")</f>
        <v>11.293273290177314</v>
      </c>
      <c r="W34" s="12" t="str">
        <f>IFERROR(VLOOKUP($A34,'Róża M'!$L$2:$R$34,7,0),"")</f>
        <v/>
      </c>
      <c r="X34" s="12">
        <f>IFERROR(VLOOKUP($A34,'XV Szago M'!$DK$4:$DQ$28,7,0),"")</f>
        <v>27.168005372863341</v>
      </c>
      <c r="Y34" s="12" t="str">
        <f>IFERROR(VLOOKUP($A34,'Wiosenne 360 M'!$J$3:$P$22,7,0),"")</f>
        <v/>
      </c>
      <c r="Z34" s="12" t="str">
        <f>IFERROR(VLOOKUP($A34,'H55 TR100 M'!$AG$3:$AM$165,7,0),"")</f>
        <v/>
      </c>
      <c r="AA34" s="12" t="str">
        <f>IFERROR(VLOOKUP($A34,'Irokez M'!$EN$4:$ET$22,7,0),"")</f>
        <v/>
      </c>
      <c r="AB34" s="12" t="str">
        <f>IFERROR(VLOOKUP($A34,'BO Wielkopolska M'!$Q$2:$W$38,7,0),"")</f>
        <v/>
      </c>
      <c r="AC34" s="12" t="str">
        <f>IFERROR(VLOOKUP($A34,'RW TR200 M'!$K$2:$Q$10,7,0),"")</f>
        <v/>
      </c>
      <c r="AD34" s="12" t="str">
        <f>IFERROR(VLOOKUP($A34,'Liczyrzepa wiosna M'!$M$2:$S$26,7,0),"")</f>
        <v/>
      </c>
      <c r="AE34" s="12" t="str">
        <f>IFERROR(VLOOKUP($A34,'13 M'!$J$6:$P$27,7,0),"")</f>
        <v/>
      </c>
      <c r="AF34" s="12" t="str">
        <f>IFERROR(VLOOKUP($A34,'ZnO Grassor M'!$J$2:$P$9,7,0),"")</f>
        <v/>
      </c>
      <c r="AG34" s="12" t="str">
        <f>IFERROR(VLOOKUP($A34,'Celestynów M'!$H$2:$N$7,7,0),"")</f>
        <v/>
      </c>
      <c r="AH34" s="12" t="str">
        <f>IFERROR(VLOOKUP($A34,'Komorów M'!$H$2:$N$15,7,0),"")</f>
        <v/>
      </c>
      <c r="AI34" s="12" t="str">
        <f>IFERROR(VLOOKUP($A34,'ITOrient M'!$P$3:$V$16,7,0),"")</f>
        <v/>
      </c>
      <c r="AJ34" s="12" t="str">
        <f>IFERROR(VLOOKUP($A34,'ŚJatka M'!$P$3:$V$25,7,0),"")</f>
        <v/>
      </c>
      <c r="AK34" s="12" t="str">
        <f>IFERROR(VLOOKUP($A34,'Sudecka Wyrypa M'!$N$4:$T$18,7,0),"")</f>
        <v/>
      </c>
      <c r="AL34" s="12" t="str">
        <f>IFERROR(VLOOKUP($A34,'Abentojra M'!$I$3:$O$39,7,0),"")</f>
        <v/>
      </c>
      <c r="AM34" s="12" t="str">
        <f>IFERROR(VLOOKUP($A34,'Mordownik M'!$M$3:$S$29,7,0),"")</f>
        <v/>
      </c>
      <c r="AN34" s="12" t="str">
        <f>IFERROR(VLOOKUP($A34,'Kaczawska M'!$L$3:$R$9,7,0),"")</f>
        <v/>
      </c>
      <c r="AO34" s="12" t="str">
        <f>IFERROR(VLOOKUP($A34,'XV RzK M'!$K$2:$Q$13,7,0),"")</f>
        <v/>
      </c>
      <c r="AP34" s="12" t="str">
        <f>IFERROR(VLOOKUP($A34,'Jesienne 360 M'!$J$2:$P$20,7,0),"")</f>
        <v/>
      </c>
      <c r="AQ34" s="12" t="str">
        <f>IFERROR(VLOOKUP($A34,'Waligóra M'!$P$2:$V$25,7,0),"")</f>
        <v/>
      </c>
      <c r="AR34" s="12" t="str">
        <f>IFERROR(VLOOKUP($A34,'Jurajska Jatka M'!$L$3:$R$42,7,0),"")</f>
        <v/>
      </c>
      <c r="AS34" s="12" t="str">
        <f>IFERROR(VLOOKUP($A34,'H56 TR100 M'!$AI$3:$AO$224,7,0),"")</f>
        <v/>
      </c>
      <c r="AT34" s="12" t="str">
        <f>IFERROR(VLOOKUP($A34,'Wawer M'!$H$2:$N$15,7,0),"")</f>
        <v/>
      </c>
      <c r="AU34" s="12">
        <f>IFERROR(VLOOKUP($A34,'Pazur M'!$AU$2:$BA$36,7,0),"")</f>
        <v>31.061946902654864</v>
      </c>
      <c r="AV34" s="12" t="str">
        <f>IFERROR(VLOOKUP($A34,'Wilga M'!$L$3:$R$29,7,0),"")</f>
        <v/>
      </c>
      <c r="AW34" s="12" t="str">
        <f>IFERROR(VLOOKUP($A34,'NM 100 M'!$Y$5:$AE$7,7,0),"")</f>
        <v/>
      </c>
      <c r="AX34" s="25">
        <f>MIN(COUNT(F34:S34)+MIN(COUNT(V34:AW34)/2,2),6)</f>
        <v>6</v>
      </c>
    </row>
    <row r="35" spans="1:50" s="13" customFormat="1">
      <c r="A35">
        <v>53</v>
      </c>
      <c r="B35" s="21" t="str">
        <f>VLOOKUP($A35,id!$C:$H,6,0)</f>
        <v>Staszewski Daniel</v>
      </c>
      <c r="C35" s="21">
        <f>VLOOKUP($A35,id!$C:$H,4,0)</f>
        <v>0</v>
      </c>
      <c r="D35" s="2">
        <f>IF(E34=E35,D34,ROW(B33))</f>
        <v>33</v>
      </c>
      <c r="E35" s="11">
        <f>LARGE(F35:U35,1)+LARGE(F35:U35,2)+IFERROR(LARGE(F35:U35,3),0)+IFERROR(LARGE(F35:U35,4),0)+IFERROR(LARGE(F35:U35,5),0)+IFERROR(LARGE(F35:U35,6),0)</f>
        <v>366.4282365077317</v>
      </c>
      <c r="F35" s="12">
        <f>IFERROR(VLOOKUP(A35,'ZdZ M'!$AN$5:$AT$47,7,0),"")</f>
        <v>44.920618039653505</v>
      </c>
      <c r="G35" s="12">
        <f>IFERROR(VLOOKUP($A35,'Liszkor M'!$BA$2:$BG$44,7,0),"")</f>
        <v>60.171233350189858</v>
      </c>
      <c r="H35" s="12" t="str">
        <f>IFERROR(VLOOKUP($A35,'H55 TR200 M'!$AT$3:$AZ$84,7,0),"")</f>
        <v/>
      </c>
      <c r="I35" s="12" t="str">
        <f>IFERROR(VLOOKUP($A35,'Dymno M'!$U$2:$AA$35,7,0),"")</f>
        <v/>
      </c>
      <c r="J35" s="12" t="str">
        <f>IFERROR(VLOOKUP($A35,'XIV RzK M'!$K$3:$Q$39,7,0),"")</f>
        <v/>
      </c>
      <c r="K35" s="12" t="str">
        <f>IFERROR(VLOOKUP($A35,'Tropy M'!$Q$4:$W$66,7,0),"")</f>
        <v/>
      </c>
      <c r="L35" s="12" t="str">
        <f>IFERROR(VLOOKUP($A35,'Grassor 300 M'!$CA$6:$CG$39,7,0),"")</f>
        <v/>
      </c>
      <c r="M35" s="12">
        <f>IFERROR(VLOOKUP($A35,'BO M'!$Q$2:$W$37,7,0),"")</f>
        <v>37.029857209545419</v>
      </c>
      <c r="N35" s="12" t="str">
        <f>IFERROR(VLOOKUP($A35,'Konwalie M'!$M$2:$S$32,7,0),"")</f>
        <v/>
      </c>
      <c r="O35" s="12" t="str">
        <f>IFERROR(VLOOKUP($A35,'KoRnO M'!$AD$2:$AJ$42,7,0),"")</f>
        <v/>
      </c>
      <c r="P35" s="12">
        <f>IFERROR(VLOOKUP($A35,'XVI Szago M'!$K$2:$Q$48,7,0),"")</f>
        <v>62.096878749602581</v>
      </c>
      <c r="Q35" s="12" t="str">
        <f>IFERROR(VLOOKUP($A35,'H56 TR200 M'!$AT$3:$AZ$106,7,0),"")</f>
        <v/>
      </c>
      <c r="R35" s="12">
        <f>IFERROR(VLOOKUP($A35,'Azymut M'!$AO$6:$AU$38,7,0),"")</f>
        <v>60.62573546359986</v>
      </c>
      <c r="S35" s="12" t="str">
        <f>IFERROR(VLOOKUP($A35,'NM 200 M'!$AI$5:$AO$38,7,0),"")</f>
        <v/>
      </c>
      <c r="T35" s="10">
        <f>IFERROR(LARGE(V35:AW35,1),0)+IFERROR(LARGE(V35:AW35,2),0)</f>
        <v>74.731246106392334</v>
      </c>
      <c r="U35" s="10">
        <f>IFERROR(LARGE(V35:AW35,3),0)+IFERROR(LARGE(V35:AW35,4),0)</f>
        <v>63.882524798293531</v>
      </c>
      <c r="V35" s="12"/>
      <c r="W35" s="12">
        <f>IFERROR(VLOOKUP($A35,'Róża M'!$L$2:$R$34,7,0),"")</f>
        <v>33.48794063079778</v>
      </c>
      <c r="X35" s="12" t="str">
        <f>IFERROR(VLOOKUP($A35,'XV Szago M'!$DK$4:$DQ$28,7,0),"")</f>
        <v/>
      </c>
      <c r="Y35" s="12" t="str">
        <f>IFERROR(VLOOKUP($A35,'Wiosenne 360 M'!$J$3:$P$22,7,0),"")</f>
        <v/>
      </c>
      <c r="Z35" s="12" t="str">
        <f>IFERROR(VLOOKUP($A35,'H55 TR100 M'!$AG$3:$AM$165,7,0),"")</f>
        <v/>
      </c>
      <c r="AA35" s="12">
        <f>IFERROR(VLOOKUP($A35,'Irokez M'!$EN$4:$ET$22,7,0),"")</f>
        <v>38.147668393782375</v>
      </c>
      <c r="AB35" s="12" t="str">
        <f>IFERROR(VLOOKUP($A35,'BO Wielkopolska M'!$Q$2:$W$38,7,0),"")</f>
        <v/>
      </c>
      <c r="AC35" s="12" t="str">
        <f>IFERROR(VLOOKUP($A35,'RW TR200 M'!$K$2:$Q$10,7,0),"")</f>
        <v/>
      </c>
      <c r="AD35" s="12">
        <f>IFERROR(VLOOKUP($A35,'Liczyrzepa wiosna M'!$M$2:$S$26,7,0),"")</f>
        <v>20.741165546998737</v>
      </c>
      <c r="AE35" s="12" t="str">
        <f>IFERROR(VLOOKUP($A35,'13 M'!$J$6:$P$27,7,0),"")</f>
        <v/>
      </c>
      <c r="AF35" s="12" t="str">
        <f>IFERROR(VLOOKUP($A35,'ZnO Grassor M'!$J$2:$P$9,7,0),"")</f>
        <v/>
      </c>
      <c r="AG35" s="12" t="str">
        <f>IFERROR(VLOOKUP($A35,'Celestynów M'!$H$2:$N$7,7,0),"")</f>
        <v/>
      </c>
      <c r="AH35" s="12" t="str">
        <f>IFERROR(VLOOKUP($A35,'Komorów M'!$H$2:$N$15,7,0),"")</f>
        <v/>
      </c>
      <c r="AI35" s="12" t="str">
        <f>IFERROR(VLOOKUP($A35,'ITOrient M'!$P$3:$V$16,7,0),"")</f>
        <v/>
      </c>
      <c r="AJ35" s="12">
        <f>IFERROR(VLOOKUP($A35,'ŚJatka M'!$P$3:$V$25,7,0),"")</f>
        <v>36.583577712609959</v>
      </c>
      <c r="AK35" s="12" t="str">
        <f>IFERROR(VLOOKUP($A35,'Sudecka Wyrypa M'!$N$4:$T$18,7,0),"")</f>
        <v/>
      </c>
      <c r="AL35" s="12" t="str">
        <f>IFERROR(VLOOKUP($A35,'Abentojra M'!$I$3:$O$39,7,0),"")</f>
        <v/>
      </c>
      <c r="AM35" s="12">
        <f>IFERROR(VLOOKUP($A35,'Mordownik M'!$M$3:$S$29,7,0),"")</f>
        <v>27.463054187192174</v>
      </c>
      <c r="AN35" s="12" t="str">
        <f>IFERROR(VLOOKUP($A35,'Kaczawska M'!$L$3:$R$9,7,0),"")</f>
        <v/>
      </c>
      <c r="AO35" s="12" t="str">
        <f>IFERROR(VLOOKUP($A35,'XV RzK M'!$K$2:$Q$13,7,0),"")</f>
        <v/>
      </c>
      <c r="AP35" s="12" t="str">
        <f>IFERROR(VLOOKUP($A35,'Jesienne 360 M'!$J$2:$P$20,7,0),"")</f>
        <v/>
      </c>
      <c r="AQ35" s="12">
        <f>IFERROR(VLOOKUP($A35,'Waligóra M'!$P$2:$V$25,7,0),"")</f>
        <v>29.628941420413799</v>
      </c>
      <c r="AR35" s="12">
        <f>IFERROR(VLOOKUP($A35,'Jurajska Jatka M'!$L$3:$R$42,7,0),"")</f>
        <v>30.394584167495754</v>
      </c>
      <c r="AS35" s="12" t="str">
        <f>IFERROR(VLOOKUP($A35,'H56 TR100 M'!$AI$3:$AO$224,7,0),"")</f>
        <v/>
      </c>
      <c r="AT35" s="12" t="str">
        <f>IFERROR(VLOOKUP($A35,'Wawer M'!$H$2:$N$15,7,0),"")</f>
        <v/>
      </c>
      <c r="AU35" s="12" t="str">
        <f>IFERROR(VLOOKUP($A35,'Pazur M'!$AU$2:$BA$36,7,0),"")</f>
        <v/>
      </c>
      <c r="AV35" s="12" t="str">
        <f>IFERROR(VLOOKUP($A35,'Wilga M'!$L$3:$R$29,7,0),"")</f>
        <v/>
      </c>
      <c r="AW35" s="12" t="str">
        <f>IFERROR(VLOOKUP($A35,'NM 100 M'!$Y$5:$AE$7,7,0),"")</f>
        <v/>
      </c>
      <c r="AX35" s="25">
        <f>MIN(COUNT(F35:S35)+MIN(COUNT(V35:AW35)/2,2),6)</f>
        <v>6</v>
      </c>
    </row>
    <row r="36" spans="1:50" s="13" customFormat="1">
      <c r="A36" s="13">
        <v>16</v>
      </c>
      <c r="B36" s="21" t="str">
        <f>VLOOKUP($A36,id!$C:$H,6,0)</f>
        <v>Belica Robert</v>
      </c>
      <c r="C36" s="21" t="str">
        <f>VLOOKUP($A36,id!$C:$H,4,0)</f>
        <v>T-Mobile Cycling Team</v>
      </c>
      <c r="D36" s="2">
        <f>IF(E35=E36,D35,ROW(B34))</f>
        <v>34</v>
      </c>
      <c r="E36" s="11">
        <f>LARGE(F36:U36,1)+LARGE(F36:U36,2)+IFERROR(LARGE(F36:U36,3),0)+IFERROR(LARGE(F36:U36,4),0)+IFERROR(LARGE(F36:U36,5),0)+IFERROR(LARGE(F36:U36,6),0)</f>
        <v>361.32550906125914</v>
      </c>
      <c r="F36" s="12">
        <f>IFERROR(VLOOKUP(A36,'ZdZ M'!$AN$5:$AT$47,7,0),"")</f>
        <v>65.801786371021649</v>
      </c>
      <c r="G36" s="12" t="str">
        <f>IFERROR(VLOOKUP($A36,'Liszkor M'!$BA$2:$BG$44,7,0),"")</f>
        <v/>
      </c>
      <c r="H36" s="12">
        <f>IFERROR(VLOOKUP($A36,'H55 TR200 M'!$AT$3:$AZ$84,7,0),"")</f>
        <v>43.274597682440174</v>
      </c>
      <c r="I36" s="12">
        <f>IFERROR(VLOOKUP($A36,'Dymno M'!$U$2:$AA$35,7,0),"")</f>
        <v>24.231484371819061</v>
      </c>
      <c r="J36" s="12" t="str">
        <f>IFERROR(VLOOKUP($A36,'XIV RzK M'!$K$3:$Q$39,7,0),"")</f>
        <v/>
      </c>
      <c r="K36" s="12">
        <f>IFERROR(VLOOKUP($A36,'Tropy M'!$Q$4:$W$66,7,0),"")</f>
        <v>68.171768289687037</v>
      </c>
      <c r="L36" s="12" t="str">
        <f>IFERROR(VLOOKUP($A36,'Grassor 300 M'!$CA$6:$CG$39,7,0),"")</f>
        <v/>
      </c>
      <c r="M36" s="12" t="str">
        <f>IFERROR(VLOOKUP($A36,'BO M'!$Q$2:$W$37,7,0),"")</f>
        <v/>
      </c>
      <c r="N36" s="12" t="str">
        <f>IFERROR(VLOOKUP($A36,'Konwalie M'!$M$2:$S$32,7,0),"")</f>
        <v/>
      </c>
      <c r="O36" s="12" t="str">
        <f>IFERROR(VLOOKUP($A36,'KoRnO M'!$AD$2:$AJ$42,7,0),"")</f>
        <v/>
      </c>
      <c r="P36" s="12" t="str">
        <f>IFERROR(VLOOKUP($A36,'XVI Szago M'!$K$2:$Q$48,7,0),"")</f>
        <v/>
      </c>
      <c r="Q36" s="12">
        <f>IFERROR(VLOOKUP($A36,'H56 TR200 M'!$AT$3:$AZ$106,7,0),"")</f>
        <v>52.478543591907489</v>
      </c>
      <c r="R36" s="12">
        <f>IFERROR(VLOOKUP($A36,'Azymut M'!$AO$6:$AU$38,7,0),"")</f>
        <v>62.357899333988428</v>
      </c>
      <c r="S36" s="12" t="str">
        <f>IFERROR(VLOOKUP($A36,'NM 200 M'!$AI$5:$AO$38,7,0),"")</f>
        <v/>
      </c>
      <c r="T36" s="10">
        <f>IFERROR(LARGE(V36:AW36,1),0)+IFERROR(LARGE(V36:AW36,2),0)</f>
        <v>68.950786056049225</v>
      </c>
      <c r="U36" s="10">
        <f>IFERROR(LARGE(V36:AW36,3),0)+IFERROR(LARGE(V36:AW36,4),0)</f>
        <v>43.564725418605299</v>
      </c>
      <c r="V36" s="12">
        <f>IFERROR(VLOOKUP(A36,'Liczyrzepa - zima M'!$M$1:$S$35,7,0),"")</f>
        <v>29.665071770334929</v>
      </c>
      <c r="W36" s="12" t="str">
        <f>IFERROR(VLOOKUP($A36,'Róża M'!$L$2:$R$34,7,0),"")</f>
        <v/>
      </c>
      <c r="X36" s="12">
        <f>IFERROR(VLOOKUP($A36,'XV Szago M'!$DK$4:$DQ$28,7,0),"")</f>
        <v>15.728845215868251</v>
      </c>
      <c r="Y36" s="12" t="str">
        <f>IFERROR(VLOOKUP($A36,'Wiosenne 360 M'!$J$3:$P$22,7,0),"")</f>
        <v/>
      </c>
      <c r="Z36" s="12" t="str">
        <f>IFERROR(VLOOKUP($A36,'H55 TR100 M'!$AG$3:$AM$165,7,0),"")</f>
        <v/>
      </c>
      <c r="AA36" s="12" t="str">
        <f>IFERROR(VLOOKUP($A36,'Irokez M'!$EN$4:$ET$22,7,0),"")</f>
        <v/>
      </c>
      <c r="AB36" s="12" t="str">
        <f>IFERROR(VLOOKUP($A36,'BO Wielkopolska M'!$Q$2:$W$38,7,0),"")</f>
        <v/>
      </c>
      <c r="AC36" s="12" t="str">
        <f>IFERROR(VLOOKUP($A36,'RW TR200 M'!$K$2:$Q$10,7,0),"")</f>
        <v/>
      </c>
      <c r="AD36" s="12">
        <f>IFERROR(VLOOKUP($A36,'Liczyrzepa wiosna M'!$M$2:$S$26,7,0),"")</f>
        <v>22.318941504178266</v>
      </c>
      <c r="AE36" s="12" t="str">
        <f>IFERROR(VLOOKUP($A36,'13 M'!$J$6:$P$27,7,0),"")</f>
        <v/>
      </c>
      <c r="AF36" s="12" t="str">
        <f>IFERROR(VLOOKUP($A36,'ZnO Grassor M'!$J$2:$P$9,7,0),"")</f>
        <v/>
      </c>
      <c r="AG36" s="12" t="str">
        <f>IFERROR(VLOOKUP($A36,'Celestynów M'!$H$2:$N$7,7,0),"")</f>
        <v/>
      </c>
      <c r="AH36" s="12" t="str">
        <f>IFERROR(VLOOKUP($A36,'Komorów M'!$H$2:$N$15,7,0),"")</f>
        <v/>
      </c>
      <c r="AI36" s="12" t="str">
        <f>IFERROR(VLOOKUP($A36,'ITOrient M'!$P$3:$V$16,7,0),"")</f>
        <v/>
      </c>
      <c r="AJ36" s="12" t="str">
        <f>IFERROR(VLOOKUP($A36,'ŚJatka M'!$P$3:$V$25,7,0),"")</f>
        <v/>
      </c>
      <c r="AK36" s="12">
        <f>IFERROR(VLOOKUP($A36,'Sudecka Wyrypa M'!$N$4:$T$18,7,0),"")</f>
        <v>21.245783914427033</v>
      </c>
      <c r="AL36" s="12" t="str">
        <f>IFERROR(VLOOKUP($A36,'Abentojra M'!$I$3:$O$39,7,0),"")</f>
        <v/>
      </c>
      <c r="AM36" s="12" t="str">
        <f>IFERROR(VLOOKUP($A36,'Mordownik M'!$M$3:$S$29,7,0),"")</f>
        <v/>
      </c>
      <c r="AN36" s="12" t="str">
        <f>IFERROR(VLOOKUP($A36,'Kaczawska M'!$L$3:$R$9,7,0),"")</f>
        <v/>
      </c>
      <c r="AO36" s="12" t="str">
        <f>IFERROR(VLOOKUP($A36,'XV RzK M'!$K$2:$Q$13,7,0),"")</f>
        <v/>
      </c>
      <c r="AP36" s="12" t="str">
        <f>IFERROR(VLOOKUP($A36,'Jesienne 360 M'!$J$2:$P$20,7,0),"")</f>
        <v/>
      </c>
      <c r="AQ36" s="12" t="str">
        <f>IFERROR(VLOOKUP($A36,'Waligóra M'!$P$2:$V$25,7,0),"")</f>
        <v/>
      </c>
      <c r="AR36" s="12" t="str">
        <f>IFERROR(VLOOKUP($A36,'Jurajska Jatka M'!$L$3:$R$42,7,0),"")</f>
        <v/>
      </c>
      <c r="AS36" s="12" t="str">
        <f>IFERROR(VLOOKUP($A36,'H56 TR100 M'!$AI$3:$AO$224,7,0),"")</f>
        <v/>
      </c>
      <c r="AT36" s="12" t="str">
        <f>IFERROR(VLOOKUP($A36,'Wawer M'!$H$2:$N$15,7,0),"")</f>
        <v/>
      </c>
      <c r="AU36" s="12" t="str">
        <f>IFERROR(VLOOKUP($A36,'Pazur M'!$AU$2:$BA$36,7,0),"")</f>
        <v/>
      </c>
      <c r="AV36" s="12">
        <f>IFERROR(VLOOKUP($A36,'Wilga M'!$L$3:$R$29,7,0),"")</f>
        <v>39.285714285714292</v>
      </c>
      <c r="AW36" s="12" t="str">
        <f>IFERROR(VLOOKUP($A36,'NM 100 M'!$Y$5:$AE$7,7,0),"")</f>
        <v/>
      </c>
      <c r="AX36" s="25">
        <f>MIN(COUNT(F36:S36)+MIN(COUNT(V36:AW36)/2,2),6)</f>
        <v>6</v>
      </c>
    </row>
    <row r="37" spans="1:50">
      <c r="A37">
        <v>93</v>
      </c>
      <c r="B37" s="21" t="str">
        <f>VLOOKUP($A37,id!$C:$H,6,0)</f>
        <v>Szumański Jakub</v>
      </c>
      <c r="C37" s="21" t="str">
        <f>VLOOKUP($A37,id!$C:$H,4,0)</f>
        <v>@</v>
      </c>
      <c r="D37" s="2">
        <f>IF(E36=E37,D36,ROW(B35))</f>
        <v>35</v>
      </c>
      <c r="E37" s="11">
        <f>LARGE(F37:U37,1)+LARGE(F37:U37,2)+IFERROR(LARGE(F37:U37,3),0)+IFERROR(LARGE(F37:U37,4),0)+IFERROR(LARGE(F37:U37,5),0)+IFERROR(LARGE(F37:U37,6),0)</f>
        <v>360.75682735715714</v>
      </c>
      <c r="F37" s="12"/>
      <c r="G37" s="12" t="str">
        <f>IFERROR(VLOOKUP($A37,'Liszkor M'!$BA$2:$BG$44,7,0),"")</f>
        <v/>
      </c>
      <c r="H37" s="12">
        <f>IFERROR(VLOOKUP($A37,'H55 TR200 M'!$AT$3:$AZ$84,7,0),"")</f>
        <v>83.003070624360276</v>
      </c>
      <c r="I37" s="12" t="str">
        <f>IFERROR(VLOOKUP($A37,'Dymno M'!$U$2:$AA$35,7,0),"")</f>
        <v/>
      </c>
      <c r="J37" s="12">
        <f>IFERROR(VLOOKUP($A37,'XIV RzK M'!$K$3:$Q$39,7,0),"")</f>
        <v>79.141104294478524</v>
      </c>
      <c r="K37" s="12" t="str">
        <f>IFERROR(VLOOKUP($A37,'Tropy M'!$Q$4:$W$66,7,0),"")</f>
        <v/>
      </c>
      <c r="L37" s="12" t="str">
        <f>IFERROR(VLOOKUP($A37,'Grassor 300 M'!$CA$6:$CG$39,7,0),"")</f>
        <v/>
      </c>
      <c r="M37" s="12" t="str">
        <f>IFERROR(VLOOKUP($A37,'BO M'!$Q$2:$W$37,7,0),"")</f>
        <v/>
      </c>
      <c r="N37" s="12" t="str">
        <f>IFERROR(VLOOKUP($A37,'Konwalie M'!$M$2:$S$32,7,0),"")</f>
        <v/>
      </c>
      <c r="O37" s="12" t="str">
        <f>IFERROR(VLOOKUP($A37,'KoRnO M'!$AD$2:$AJ$42,7,0),"")</f>
        <v/>
      </c>
      <c r="P37" s="12" t="str">
        <f>IFERROR(VLOOKUP($A37,'XVI Szago M'!$K$2:$Q$48,7,0),"")</f>
        <v/>
      </c>
      <c r="Q37" s="12">
        <f>IFERROR(VLOOKUP($A37,'H56 TR200 M'!$AT$3:$AZ$106,7,0),"")</f>
        <v>74.591613775881797</v>
      </c>
      <c r="R37" s="12" t="str">
        <f>IFERROR(VLOOKUP($A37,'Azymut M'!$AO$6:$AU$38,7,0),"")</f>
        <v/>
      </c>
      <c r="S37" s="12" t="str">
        <f>IFERROR(VLOOKUP($A37,'NM 200 M'!$AI$5:$AO$38,7,0),"")</f>
        <v/>
      </c>
      <c r="T37" s="10">
        <f>IFERROR(LARGE(V37:AW37,1),0)+IFERROR(LARGE(V37:AW37,2),0)</f>
        <v>85.951624345733734</v>
      </c>
      <c r="U37" s="10">
        <f>IFERROR(LARGE(V37:AW37,3),0)+IFERROR(LARGE(V37:AW37,4),0)</f>
        <v>38.069414316702826</v>
      </c>
      <c r="V37" s="12"/>
      <c r="W37" s="12" t="str">
        <f>IFERROR(VLOOKUP($A37,'Róża M'!$L$2:$R$34,7,0),"")</f>
        <v/>
      </c>
      <c r="X37" s="12">
        <f>IFERROR(VLOOKUP($A37,'XV Szago M'!$DK$4:$DQ$28,7,0),"")</f>
        <v>42.769806163915561</v>
      </c>
      <c r="Y37" s="12" t="str">
        <f>IFERROR(VLOOKUP($A37,'Wiosenne 360 M'!$J$3:$P$22,7,0),"")</f>
        <v/>
      </c>
      <c r="Z37" s="12" t="str">
        <f>IFERROR(VLOOKUP($A37,'H55 TR100 M'!$AG$3:$AM$165,7,0),"")</f>
        <v/>
      </c>
      <c r="AA37" s="12" t="str">
        <f>IFERROR(VLOOKUP($A37,'Irokez M'!$EN$4:$ET$22,7,0),"")</f>
        <v/>
      </c>
      <c r="AB37" s="12" t="str">
        <f>IFERROR(VLOOKUP($A37,'BO Wielkopolska M'!$Q$2:$W$38,7,0),"")</f>
        <v/>
      </c>
      <c r="AC37" s="12" t="str">
        <f>IFERROR(VLOOKUP($A37,'RW TR200 M'!$K$2:$Q$10,7,0),"")</f>
        <v/>
      </c>
      <c r="AD37" s="12" t="str">
        <f>IFERROR(VLOOKUP($A37,'Liczyrzepa wiosna M'!$M$2:$S$26,7,0),"")</f>
        <v/>
      </c>
      <c r="AE37" s="12" t="str">
        <f>IFERROR(VLOOKUP($A37,'13 M'!$J$6:$P$27,7,0),"")</f>
        <v/>
      </c>
      <c r="AF37" s="12" t="str">
        <f>IFERROR(VLOOKUP($A37,'ZnO Grassor M'!$J$2:$P$9,7,0),"")</f>
        <v/>
      </c>
      <c r="AG37" s="12" t="str">
        <f>IFERROR(VLOOKUP($A37,'Celestynów M'!$H$2:$N$7,7,0),"")</f>
        <v/>
      </c>
      <c r="AH37" s="12" t="str">
        <f>IFERROR(VLOOKUP($A37,'Komorów M'!$H$2:$N$15,7,0),"")</f>
        <v/>
      </c>
      <c r="AI37" s="12" t="str">
        <f>IFERROR(VLOOKUP($A37,'ITOrient M'!$P$3:$V$16,7,0),"")</f>
        <v/>
      </c>
      <c r="AJ37" s="12" t="str">
        <f>IFERROR(VLOOKUP($A37,'ŚJatka M'!$P$3:$V$25,7,0),"")</f>
        <v/>
      </c>
      <c r="AK37" s="12" t="str">
        <f>IFERROR(VLOOKUP($A37,'Sudecka Wyrypa M'!$N$4:$T$18,7,0),"")</f>
        <v/>
      </c>
      <c r="AL37" s="12" t="str">
        <f>IFERROR(VLOOKUP($A37,'Abentojra M'!$I$3:$O$39,7,0),"")</f>
        <v/>
      </c>
      <c r="AM37" s="12" t="str">
        <f>IFERROR(VLOOKUP($A37,'Mordownik M'!$M$3:$S$29,7,0),"")</f>
        <v/>
      </c>
      <c r="AN37" s="12" t="str">
        <f>IFERROR(VLOOKUP($A37,'Kaczawska M'!$L$3:$R$9,7,0),"")</f>
        <v/>
      </c>
      <c r="AO37" s="12">
        <f>IFERROR(VLOOKUP($A37,'XV RzK M'!$K$2:$Q$13,7,0),"")</f>
        <v>43.18181818181818</v>
      </c>
      <c r="AP37" s="12" t="str">
        <f>IFERROR(VLOOKUP($A37,'Jesienne 360 M'!$J$2:$P$20,7,0),"")</f>
        <v/>
      </c>
      <c r="AQ37" s="12" t="str">
        <f>IFERROR(VLOOKUP($A37,'Waligóra M'!$P$2:$V$25,7,0),"")</f>
        <v/>
      </c>
      <c r="AR37" s="12" t="str">
        <f>IFERROR(VLOOKUP($A37,'Jurajska Jatka M'!$L$3:$R$42,7,0),"")</f>
        <v/>
      </c>
      <c r="AS37" s="12" t="str">
        <f>IFERROR(VLOOKUP($A37,'H56 TR100 M'!$AI$3:$AO$224,7,0),"")</f>
        <v/>
      </c>
      <c r="AT37" s="12" t="str">
        <f>IFERROR(VLOOKUP($A37,'Wawer M'!$H$2:$N$15,7,0),"")</f>
        <v/>
      </c>
      <c r="AU37" s="12">
        <f>IFERROR(VLOOKUP($A37,'Pazur M'!$AU$2:$BA$36,7,0),"")</f>
        <v>38.069414316702826</v>
      </c>
      <c r="AV37" s="12" t="str">
        <f>IFERROR(VLOOKUP($A37,'Wilga M'!$L$3:$R$29,7,0),"")</f>
        <v/>
      </c>
      <c r="AW37" s="12" t="str">
        <f>IFERROR(VLOOKUP($A37,'NM 100 M'!$Y$5:$AE$7,7,0),"")</f>
        <v/>
      </c>
      <c r="AX37" s="25">
        <f>MIN(COUNT(F37:S37)+MIN(COUNT(V37:AW37)/2,2),6)</f>
        <v>4.5</v>
      </c>
    </row>
    <row r="38" spans="1:50">
      <c r="A38">
        <v>52</v>
      </c>
      <c r="B38" s="21" t="str">
        <f>VLOOKUP($A38,id!$C:$H,6,0)</f>
        <v>Beszterda Sebastian</v>
      </c>
      <c r="C38" s="21">
        <f>VLOOKUP($A38,id!$C:$H,4,0)</f>
        <v>0</v>
      </c>
      <c r="D38" s="2">
        <f>IF(E37=E38,D37,ROW(B36))</f>
        <v>36</v>
      </c>
      <c r="E38" s="11">
        <f>LARGE(F38:U38,1)+LARGE(F38:U38,2)+IFERROR(LARGE(F38:U38,3),0)+IFERROR(LARGE(F38:U38,4),0)+IFERROR(LARGE(F38:U38,5),0)+IFERROR(LARGE(F38:U38,6),0)</f>
        <v>355.86580590179011</v>
      </c>
      <c r="F38" s="12">
        <f>IFERROR(VLOOKUP(A38,'ZdZ M'!$AN$5:$AT$47,7,0),"")</f>
        <v>51.710836745175165</v>
      </c>
      <c r="G38" s="12" t="str">
        <f>IFERROR(VLOOKUP($A38,'Liszkor M'!$BA$2:$BG$44,7,0),"")</f>
        <v/>
      </c>
      <c r="H38" s="12">
        <f>IFERROR(VLOOKUP($A38,'H55 TR200 M'!$AT$3:$AZ$84,7,0),"")</f>
        <v>48.27370009501594</v>
      </c>
      <c r="I38" s="12" t="str">
        <f>IFERROR(VLOOKUP($A38,'Dymno M'!$U$2:$AA$35,7,0),"")</f>
        <v/>
      </c>
      <c r="J38" s="12" t="str">
        <f>IFERROR(VLOOKUP($A38,'XIV RzK M'!$K$3:$Q$39,7,0),"")</f>
        <v/>
      </c>
      <c r="K38" s="12" t="str">
        <f>IFERROR(VLOOKUP($A38,'Tropy M'!$Q$4:$W$66,7,0),"")</f>
        <v/>
      </c>
      <c r="L38" s="12">
        <f>IFERROR(VLOOKUP($A38,'Grassor 300 M'!$CA$6:$CG$39,7,0),"")</f>
        <v>59.498787224068018</v>
      </c>
      <c r="M38" s="12" t="str">
        <f>IFERROR(VLOOKUP($A38,'BO M'!$Q$2:$W$37,7,0),"")</f>
        <v/>
      </c>
      <c r="N38" s="12" t="str">
        <f>IFERROR(VLOOKUP($A38,'Konwalie M'!$M$2:$S$32,7,0),"")</f>
        <v/>
      </c>
      <c r="O38" s="12" t="str">
        <f>IFERROR(VLOOKUP($A38,'KoRnO M'!$AD$2:$AJ$42,7,0),"")</f>
        <v/>
      </c>
      <c r="P38" s="12">
        <f>IFERROR(VLOOKUP($A38,'XVI Szago M'!$K$2:$Q$48,7,0),"")</f>
        <v>52.756467361844109</v>
      </c>
      <c r="Q38" s="12">
        <f>IFERROR(VLOOKUP($A38,'H56 TR200 M'!$AT$3:$AZ$106,7,0),"")</f>
        <v>57.063222864119389</v>
      </c>
      <c r="R38" s="12">
        <f>IFERROR(VLOOKUP($A38,'Azymut M'!$AO$6:$AU$38,7,0),"")</f>
        <v>58.205226001283314</v>
      </c>
      <c r="S38" s="12">
        <f>IFERROR(VLOOKUP($A38,'NM 200 M'!$AI$5:$AO$38,7,0),"")</f>
        <v>66.88670245333256</v>
      </c>
      <c r="T38" s="10">
        <f>IFERROR(LARGE(V38:AW38,1),0)+IFERROR(LARGE(V38:AW38,2),0)</f>
        <v>61.455399997142749</v>
      </c>
      <c r="U38" s="10">
        <f>IFERROR(LARGE(V38:AW38,3),0)+IFERROR(LARGE(V38:AW38,4),0)</f>
        <v>0</v>
      </c>
      <c r="V38" s="12"/>
      <c r="W38" s="12">
        <f>IFERROR(VLOOKUP($A38,'Róża M'!$L$2:$R$34,7,0),"")</f>
        <v>29.947321002528753</v>
      </c>
      <c r="X38" s="12" t="str">
        <f>IFERROR(VLOOKUP($A38,'XV Szago M'!$DK$4:$DQ$28,7,0),"")</f>
        <v/>
      </c>
      <c r="Y38" s="12" t="str">
        <f>IFERROR(VLOOKUP($A38,'Wiosenne 360 M'!$J$3:$P$22,7,0),"")</f>
        <v/>
      </c>
      <c r="Z38" s="12" t="str">
        <f>IFERROR(VLOOKUP($A38,'H55 TR100 M'!$AG$3:$AM$165,7,0),"")</f>
        <v/>
      </c>
      <c r="AA38" s="12" t="str">
        <f>IFERROR(VLOOKUP($A38,'Irokez M'!$EN$4:$ET$22,7,0),"")</f>
        <v/>
      </c>
      <c r="AB38" s="12" t="str">
        <f>IFERROR(VLOOKUP($A38,'BO Wielkopolska M'!$Q$2:$W$38,7,0),"")</f>
        <v/>
      </c>
      <c r="AC38" s="12" t="str">
        <f>IFERROR(VLOOKUP($A38,'RW TR200 M'!$K$2:$Q$10,7,0),"")</f>
        <v/>
      </c>
      <c r="AD38" s="12" t="str">
        <f>IFERROR(VLOOKUP($A38,'Liczyrzepa wiosna M'!$M$2:$S$26,7,0),"")</f>
        <v/>
      </c>
      <c r="AE38" s="12" t="str">
        <f>IFERROR(VLOOKUP($A38,'13 M'!$J$6:$P$27,7,0),"")</f>
        <v/>
      </c>
      <c r="AF38" s="12" t="str">
        <f>IFERROR(VLOOKUP($A38,'ZnO Grassor M'!$J$2:$P$9,7,0),"")</f>
        <v/>
      </c>
      <c r="AG38" s="12" t="str">
        <f>IFERROR(VLOOKUP($A38,'Celestynów M'!$H$2:$N$7,7,0),"")</f>
        <v/>
      </c>
      <c r="AH38" s="12" t="str">
        <f>IFERROR(VLOOKUP($A38,'Komorów M'!$H$2:$N$15,7,0),"")</f>
        <v/>
      </c>
      <c r="AI38" s="12" t="str">
        <f>IFERROR(VLOOKUP($A38,'ITOrient M'!$P$3:$V$16,7,0),"")</f>
        <v/>
      </c>
      <c r="AJ38" s="12" t="str">
        <f>IFERROR(VLOOKUP($A38,'ŚJatka M'!$P$3:$V$25,7,0),"")</f>
        <v/>
      </c>
      <c r="AK38" s="12" t="str">
        <f>IFERROR(VLOOKUP($A38,'Sudecka Wyrypa M'!$N$4:$T$18,7,0),"")</f>
        <v/>
      </c>
      <c r="AL38" s="12" t="str">
        <f>IFERROR(VLOOKUP($A38,'Abentojra M'!$I$3:$O$39,7,0),"")</f>
        <v/>
      </c>
      <c r="AM38" s="12" t="str">
        <f>IFERROR(VLOOKUP($A38,'Mordownik M'!$M$3:$S$29,7,0),"")</f>
        <v/>
      </c>
      <c r="AN38" s="12" t="str">
        <f>IFERROR(VLOOKUP($A38,'Kaczawska M'!$L$3:$R$9,7,0),"")</f>
        <v/>
      </c>
      <c r="AO38" s="12" t="str">
        <f>IFERROR(VLOOKUP($A38,'XV RzK M'!$K$2:$Q$13,7,0),"")</f>
        <v/>
      </c>
      <c r="AP38" s="12" t="str">
        <f>IFERROR(VLOOKUP($A38,'Jesienne 360 M'!$J$2:$P$20,7,0),"")</f>
        <v/>
      </c>
      <c r="AQ38" s="12" t="str">
        <f>IFERROR(VLOOKUP($A38,'Waligóra M'!$P$2:$V$25,7,0),"")</f>
        <v/>
      </c>
      <c r="AR38" s="12" t="str">
        <f>IFERROR(VLOOKUP($A38,'Jurajska Jatka M'!$L$3:$R$42,7,0),"")</f>
        <v/>
      </c>
      <c r="AS38" s="12" t="str">
        <f>IFERROR(VLOOKUP($A38,'H56 TR100 M'!$AI$3:$AO$224,7,0),"")</f>
        <v/>
      </c>
      <c r="AT38" s="12" t="str">
        <f>IFERROR(VLOOKUP($A38,'Wawer M'!$H$2:$N$15,7,0),"")</f>
        <v/>
      </c>
      <c r="AU38" s="12">
        <f>IFERROR(VLOOKUP($A38,'Pazur M'!$AU$2:$BA$36,7,0),"")</f>
        <v>31.508078994613999</v>
      </c>
      <c r="AV38" s="12" t="str">
        <f>IFERROR(VLOOKUP($A38,'Wilga M'!$L$3:$R$29,7,0),"")</f>
        <v/>
      </c>
      <c r="AW38" s="12" t="str">
        <f>IFERROR(VLOOKUP($A38,'NM 100 M'!$Y$5:$AE$7,7,0),"")</f>
        <v/>
      </c>
      <c r="AX38" s="25">
        <f>MIN(COUNT(F38:S38)+MIN(COUNT(V38:AW38)/2,2),6)</f>
        <v>6</v>
      </c>
    </row>
    <row r="39" spans="1:50">
      <c r="A39">
        <v>15</v>
      </c>
      <c r="B39" s="21" t="str">
        <f>VLOOKUP($A39,id!$C:$H,6,0)</f>
        <v>Niewęgłowski Piotr</v>
      </c>
      <c r="C39" s="21">
        <f>VLOOKUP($A39,id!$C:$H,4,0)</f>
        <v>0</v>
      </c>
      <c r="D39" s="2">
        <f>IF(E38=E39,D38,ROW(B37))</f>
        <v>37</v>
      </c>
      <c r="E39" s="11">
        <f>LARGE(F39:U39,1)+LARGE(F39:U39,2)+IFERROR(LARGE(F39:U39,3),0)+IFERROR(LARGE(F39:U39,4),0)+IFERROR(LARGE(F39:U39,5),0)+IFERROR(LARGE(F39:U39,6),0)</f>
        <v>354.34884212402557</v>
      </c>
      <c r="F39" s="12">
        <f>IFERROR(VLOOKUP(A39,'ZdZ M'!$AN$5:$AT$47,7,0),"")</f>
        <v>52.05788934078037</v>
      </c>
      <c r="G39" s="12" t="str">
        <f>IFERROR(VLOOKUP($A39,'Liszkor M'!$BA$2:$BG$44,7,0),"")</f>
        <v/>
      </c>
      <c r="H39" s="12">
        <f>IFERROR(VLOOKUP($A39,'H55 TR200 M'!$AT$3:$AZ$84,7,0),"")</f>
        <v>43.272829387509852</v>
      </c>
      <c r="I39" s="12">
        <f>IFERROR(VLOOKUP($A39,'Dymno M'!$U$2:$AA$35,7,0),"")</f>
        <v>30.527485680088922</v>
      </c>
      <c r="J39" s="12" t="str">
        <f>IFERROR(VLOOKUP($A39,'XIV RzK M'!$K$3:$Q$39,7,0),"")</f>
        <v/>
      </c>
      <c r="K39" s="12" t="str">
        <f>IFERROR(VLOOKUP($A39,'Tropy M'!$Q$4:$W$66,7,0),"")</f>
        <v/>
      </c>
      <c r="L39" s="12" t="str">
        <f>IFERROR(VLOOKUP($A39,'Grassor 300 M'!$CA$6:$CG$39,7,0),"")</f>
        <v/>
      </c>
      <c r="M39" s="12">
        <f>IFERROR(VLOOKUP($A39,'BO M'!$Q$2:$W$37,7,0),"")</f>
        <v>50.752825224814877</v>
      </c>
      <c r="N39" s="12" t="str">
        <f>IFERROR(VLOOKUP($A39,'Konwalie M'!$M$2:$S$32,7,0),"")</f>
        <v/>
      </c>
      <c r="O39" s="12">
        <f>IFERROR(VLOOKUP($A39,'KoRnO M'!$AD$2:$AJ$42,7,0),"")</f>
        <v>55.794917877878603</v>
      </c>
      <c r="P39" s="12" t="str">
        <f>IFERROR(VLOOKUP($A39,'XVI Szago M'!$K$2:$Q$48,7,0),"")</f>
        <v/>
      </c>
      <c r="Q39" s="12">
        <f>IFERROR(VLOOKUP($A39,'H56 TR200 M'!$AT$3:$AZ$106,7,0),"")</f>
        <v>54.076687946169358</v>
      </c>
      <c r="R39" s="12">
        <f>IFERROR(VLOOKUP($A39,'Azymut M'!$AO$6:$AU$38,7,0),"")</f>
        <v>63.320212595315411</v>
      </c>
      <c r="S39" s="12" t="str">
        <f>IFERROR(VLOOKUP($A39,'NM 200 M'!$AI$5:$AO$38,7,0),"")</f>
        <v/>
      </c>
      <c r="T39" s="10">
        <f>IFERROR(LARGE(V39:AW39,1),0)+IFERROR(LARGE(V39:AW39,2),0)</f>
        <v>78.34630913906696</v>
      </c>
      <c r="U39" s="10">
        <f>IFERROR(LARGE(V39:AW39,3),0)+IFERROR(LARGE(V39:AW39,4),0)</f>
        <v>45.39391698620318</v>
      </c>
      <c r="V39" s="12">
        <f>IFERROR(VLOOKUP(A39,'Liczyrzepa - zima M'!$M$1:$S$35,7,0),"")</f>
        <v>29.665071770334929</v>
      </c>
      <c r="W39" s="12" t="str">
        <f>IFERROR(VLOOKUP($A39,'Róża M'!$L$2:$R$34,7,0),"")</f>
        <v/>
      </c>
      <c r="X39" s="12">
        <f>IFERROR(VLOOKUP($A39,'XV Szago M'!$DK$4:$DQ$28,7,0),"")</f>
        <v>15.728845215868251</v>
      </c>
      <c r="Y39" s="12" t="str">
        <f>IFERROR(VLOOKUP($A39,'Wiosenne 360 M'!$J$3:$P$22,7,0),"")</f>
        <v/>
      </c>
      <c r="Z39" s="12" t="str">
        <f>IFERROR(VLOOKUP($A39,'H55 TR100 M'!$AG$3:$AM$165,7,0),"")</f>
        <v/>
      </c>
      <c r="AA39" s="12" t="str">
        <f>IFERROR(VLOOKUP($A39,'Irokez M'!$EN$4:$ET$22,7,0),"")</f>
        <v/>
      </c>
      <c r="AB39" s="12" t="str">
        <f>IFERROR(VLOOKUP($A39,'BO Wielkopolska M'!$Q$2:$W$38,7,0),"")</f>
        <v/>
      </c>
      <c r="AC39" s="12" t="str">
        <f>IFERROR(VLOOKUP($A39,'RW TR200 M'!$K$2:$Q$10,7,0),"")</f>
        <v/>
      </c>
      <c r="AD39" s="12" t="str">
        <f>IFERROR(VLOOKUP($A39,'Liczyrzepa wiosna M'!$M$2:$S$26,7,0),"")</f>
        <v/>
      </c>
      <c r="AE39" s="12" t="str">
        <f>IFERROR(VLOOKUP($A39,'13 M'!$J$6:$P$27,7,0),"")</f>
        <v/>
      </c>
      <c r="AF39" s="12" t="str">
        <f>IFERROR(VLOOKUP($A39,'ZnO Grassor M'!$J$2:$P$9,7,0),"")</f>
        <v/>
      </c>
      <c r="AG39" s="12" t="str">
        <f>IFERROR(VLOOKUP($A39,'Celestynów M'!$H$2:$N$7,7,0),"")</f>
        <v/>
      </c>
      <c r="AH39" s="12" t="str">
        <f>IFERROR(VLOOKUP($A39,'Komorów M'!$H$2:$N$15,7,0),"")</f>
        <v/>
      </c>
      <c r="AI39" s="12" t="str">
        <f>IFERROR(VLOOKUP($A39,'ITOrient M'!$P$3:$V$16,7,0),"")</f>
        <v/>
      </c>
      <c r="AJ39" s="12" t="str">
        <f>IFERROR(VLOOKUP($A39,'ŚJatka M'!$P$3:$V$25,7,0),"")</f>
        <v/>
      </c>
      <c r="AK39" s="12" t="str">
        <f>IFERROR(VLOOKUP($A39,'Sudecka Wyrypa M'!$N$4:$T$18,7,0),"")</f>
        <v/>
      </c>
      <c r="AL39" s="12">
        <f>IFERROR(VLOOKUP($A39,'Abentojra M'!$I$3:$O$39,7,0),"")</f>
        <v>38.960119880754945</v>
      </c>
      <c r="AM39" s="12" t="str">
        <f>IFERROR(VLOOKUP($A39,'Mordownik M'!$M$3:$S$29,7,0),"")</f>
        <v/>
      </c>
      <c r="AN39" s="12" t="str">
        <f>IFERROR(VLOOKUP($A39,'Kaczawska M'!$L$3:$R$9,7,0),"")</f>
        <v/>
      </c>
      <c r="AO39" s="12" t="str">
        <f>IFERROR(VLOOKUP($A39,'XV RzK M'!$K$2:$Q$13,7,0),"")</f>
        <v/>
      </c>
      <c r="AP39" s="12" t="str">
        <f>IFERROR(VLOOKUP($A39,'Jesienne 360 M'!$J$2:$P$20,7,0),"")</f>
        <v/>
      </c>
      <c r="AQ39" s="12" t="str">
        <f>IFERROR(VLOOKUP($A39,'Waligóra M'!$P$2:$V$25,7,0),"")</f>
        <v/>
      </c>
      <c r="AR39" s="12" t="str">
        <f>IFERROR(VLOOKUP($A39,'Jurajska Jatka M'!$L$3:$R$42,7,0),"")</f>
        <v/>
      </c>
      <c r="AS39" s="12" t="str">
        <f>IFERROR(VLOOKUP($A39,'H56 TR100 M'!$AI$3:$AO$224,7,0),"")</f>
        <v/>
      </c>
      <c r="AT39" s="12" t="str">
        <f>IFERROR(VLOOKUP($A39,'Wawer M'!$H$2:$N$15,7,0),"")</f>
        <v/>
      </c>
      <c r="AU39" s="12" t="str">
        <f>IFERROR(VLOOKUP($A39,'Pazur M'!$AU$2:$BA$36,7,0),"")</f>
        <v/>
      </c>
      <c r="AV39" s="12">
        <f>IFERROR(VLOOKUP($A39,'Wilga M'!$L$3:$R$29,7,0),"")</f>
        <v>39.386189258312022</v>
      </c>
      <c r="AW39" s="12" t="str">
        <f>IFERROR(VLOOKUP($A39,'NM 100 M'!$Y$5:$AE$7,7,0),"")</f>
        <v/>
      </c>
      <c r="AX39" s="25">
        <f>MIN(COUNT(F39:S39)+MIN(COUNT(V39:AW39)/2,2),6)</f>
        <v>6</v>
      </c>
    </row>
    <row r="40" spans="1:50">
      <c r="A40">
        <v>56</v>
      </c>
      <c r="B40" s="21" t="str">
        <f>VLOOKUP($A40,id!$C:$H,6,0)</f>
        <v>Szajduk Piotr</v>
      </c>
      <c r="C40" s="21">
        <f>VLOOKUP($A40,id!$C:$H,4,0)</f>
        <v>0</v>
      </c>
      <c r="D40" s="2">
        <f>IF(E39=E40,D39,ROW(B38))</f>
        <v>38</v>
      </c>
      <c r="E40" s="11">
        <f>LARGE(F40:U40,1)+LARGE(F40:U40,2)+IFERROR(LARGE(F40:U40,3),0)+IFERROR(LARGE(F40:U40,4),0)+IFERROR(LARGE(F40:U40,5),0)+IFERROR(LARGE(F40:U40,6),0)</f>
        <v>336.93196600980855</v>
      </c>
      <c r="F40" s="12">
        <f>IFERROR(VLOOKUP(A40,'ZdZ M'!$AN$5:$AT$47,7,0),"")</f>
        <v>37.056997543897602</v>
      </c>
      <c r="G40" s="12" t="str">
        <f>IFERROR(VLOOKUP($A40,'Liszkor M'!$BA$2:$BG$44,7,0),"")</f>
        <v/>
      </c>
      <c r="H40" s="12">
        <f>IFERROR(VLOOKUP($A40,'H55 TR200 M'!$AT$3:$AZ$84,7,0),"")</f>
        <v>41.044008885062155</v>
      </c>
      <c r="I40" s="12" t="str">
        <f>IFERROR(VLOOKUP($A40,'Dymno M'!$U$2:$AA$35,7,0),"")</f>
        <v/>
      </c>
      <c r="J40" s="12" t="str">
        <f>IFERROR(VLOOKUP($A40,'XIV RzK M'!$K$3:$Q$39,7,0),"")</f>
        <v/>
      </c>
      <c r="K40" s="12" t="str">
        <f>IFERROR(VLOOKUP($A40,'Tropy M'!$Q$4:$W$66,7,0),"")</f>
        <v/>
      </c>
      <c r="L40" s="12">
        <f>IFERROR(VLOOKUP($A40,'Grassor 300 M'!$CA$6:$CG$39,7,0),"")</f>
        <v>49.089908481278414</v>
      </c>
      <c r="M40" s="12" t="str">
        <f>IFERROR(VLOOKUP($A40,'BO M'!$Q$2:$W$37,7,0),"")</f>
        <v/>
      </c>
      <c r="N40" s="12" t="str">
        <f>IFERROR(VLOOKUP($A40,'Konwalie M'!$M$2:$S$32,7,0),"")</f>
        <v/>
      </c>
      <c r="O40" s="12">
        <f>IFERROR(VLOOKUP($A40,'KoRnO M'!$AD$2:$AJ$42,7,0),"")</f>
        <v>55.398677729937162</v>
      </c>
      <c r="P40" s="12">
        <f>IFERROR(VLOOKUP($A40,'XVI Szago M'!$K$2:$Q$48,7,0),"")</f>
        <v>65.168415368655829</v>
      </c>
      <c r="Q40" s="12">
        <f>IFERROR(VLOOKUP($A40,'H56 TR200 M'!$AT$3:$AZ$106,7,0),"")</f>
        <v>47.11703149424212</v>
      </c>
      <c r="R40" s="12" t="str">
        <f>IFERROR(VLOOKUP($A40,'Azymut M'!$AO$6:$AU$38,7,0),"")</f>
        <v/>
      </c>
      <c r="S40" s="12">
        <f>IFERROR(VLOOKUP($A40,'NM 200 M'!$AI$5:$AO$38,7,0),"")</f>
        <v>79.113924050632889</v>
      </c>
      <c r="T40" s="10">
        <f>IFERROR(LARGE(V40:AW40,1),0)+IFERROR(LARGE(V40:AW40,2),0)</f>
        <v>24.826304655430878</v>
      </c>
      <c r="U40" s="10">
        <f>IFERROR(LARGE(V40:AW40,3),0)+IFERROR(LARGE(V40:AW40,4),0)</f>
        <v>0</v>
      </c>
      <c r="V40" s="12"/>
      <c r="W40" s="12">
        <f>IFERROR(VLOOKUP($A40,'Róża M'!$L$2:$R$34,7,0),"")</f>
        <v>24.826304655430878</v>
      </c>
      <c r="X40" s="12" t="str">
        <f>IFERROR(VLOOKUP($A40,'XV Szago M'!$DK$4:$DQ$28,7,0),"")</f>
        <v/>
      </c>
      <c r="Y40" s="12" t="str">
        <f>IFERROR(VLOOKUP($A40,'Wiosenne 360 M'!$J$3:$P$22,7,0),"")</f>
        <v/>
      </c>
      <c r="Z40" s="12" t="str">
        <f>IFERROR(VLOOKUP($A40,'H55 TR100 M'!$AG$3:$AM$165,7,0),"")</f>
        <v/>
      </c>
      <c r="AA40" s="12" t="str">
        <f>IFERROR(VLOOKUP($A40,'Irokez M'!$EN$4:$ET$22,7,0),"")</f>
        <v/>
      </c>
      <c r="AB40" s="12" t="str">
        <f>IFERROR(VLOOKUP($A40,'BO Wielkopolska M'!$Q$2:$W$38,7,0),"")</f>
        <v/>
      </c>
      <c r="AC40" s="12" t="str">
        <f>IFERROR(VLOOKUP($A40,'RW TR200 M'!$K$2:$Q$10,7,0),"")</f>
        <v/>
      </c>
      <c r="AD40" s="12" t="str">
        <f>IFERROR(VLOOKUP($A40,'Liczyrzepa wiosna M'!$M$2:$S$26,7,0),"")</f>
        <v/>
      </c>
      <c r="AE40" s="12" t="str">
        <f>IFERROR(VLOOKUP($A40,'13 M'!$J$6:$P$27,7,0),"")</f>
        <v/>
      </c>
      <c r="AF40" s="12" t="str">
        <f>IFERROR(VLOOKUP($A40,'ZnO Grassor M'!$J$2:$P$9,7,0),"")</f>
        <v/>
      </c>
      <c r="AG40" s="12" t="str">
        <f>IFERROR(VLOOKUP($A40,'Celestynów M'!$H$2:$N$7,7,0),"")</f>
        <v/>
      </c>
      <c r="AH40" s="12" t="str">
        <f>IFERROR(VLOOKUP($A40,'Komorów M'!$H$2:$N$15,7,0),"")</f>
        <v/>
      </c>
      <c r="AI40" s="12" t="str">
        <f>IFERROR(VLOOKUP($A40,'ITOrient M'!$P$3:$V$16,7,0),"")</f>
        <v/>
      </c>
      <c r="AJ40" s="12" t="str">
        <f>IFERROR(VLOOKUP($A40,'ŚJatka M'!$P$3:$V$25,7,0),"")</f>
        <v/>
      </c>
      <c r="AK40" s="12" t="str">
        <f>IFERROR(VLOOKUP($A40,'Sudecka Wyrypa M'!$N$4:$T$18,7,0),"")</f>
        <v/>
      </c>
      <c r="AL40" s="12" t="str">
        <f>IFERROR(VLOOKUP($A40,'Abentojra M'!$I$3:$O$39,7,0),"")</f>
        <v/>
      </c>
      <c r="AM40" s="12" t="str">
        <f>IFERROR(VLOOKUP($A40,'Mordownik M'!$M$3:$S$29,7,0),"")</f>
        <v/>
      </c>
      <c r="AN40" s="12" t="str">
        <f>IFERROR(VLOOKUP($A40,'Kaczawska M'!$L$3:$R$9,7,0),"")</f>
        <v/>
      </c>
      <c r="AO40" s="12" t="str">
        <f>IFERROR(VLOOKUP($A40,'XV RzK M'!$K$2:$Q$13,7,0),"")</f>
        <v/>
      </c>
      <c r="AP40" s="12" t="str">
        <f>IFERROR(VLOOKUP($A40,'Jesienne 360 M'!$J$2:$P$20,7,0),"")</f>
        <v/>
      </c>
      <c r="AQ40" s="12" t="str">
        <f>IFERROR(VLOOKUP($A40,'Waligóra M'!$P$2:$V$25,7,0),"")</f>
        <v/>
      </c>
      <c r="AR40" s="12" t="str">
        <f>IFERROR(VLOOKUP($A40,'Jurajska Jatka M'!$L$3:$R$42,7,0),"")</f>
        <v/>
      </c>
      <c r="AS40" s="12" t="str">
        <f>IFERROR(VLOOKUP($A40,'H56 TR100 M'!$AI$3:$AO$224,7,0),"")</f>
        <v/>
      </c>
      <c r="AT40" s="12" t="str">
        <f>IFERROR(VLOOKUP($A40,'Wawer M'!$H$2:$N$15,7,0),"")</f>
        <v/>
      </c>
      <c r="AU40" s="12" t="str">
        <f>IFERROR(VLOOKUP($A40,'Pazur M'!$AU$2:$BA$36,7,0),"")</f>
        <v/>
      </c>
      <c r="AV40" s="12" t="str">
        <f>IFERROR(VLOOKUP($A40,'Wilga M'!$L$3:$R$29,7,0),"")</f>
        <v/>
      </c>
      <c r="AW40" s="12" t="str">
        <f>IFERROR(VLOOKUP($A40,'NM 100 M'!$Y$5:$AE$7,7,0),"")</f>
        <v/>
      </c>
      <c r="AX40" s="25">
        <f>MIN(COUNT(F40:S40)+MIN(COUNT(V40:AW40)/2,2),6)</f>
        <v>6</v>
      </c>
    </row>
    <row r="41" spans="1:50">
      <c r="A41">
        <v>214</v>
      </c>
      <c r="B41" s="21" t="str">
        <f>VLOOKUP($A41,id!$C:$H,6,0)</f>
        <v>Kowal Zbigniew</v>
      </c>
      <c r="C41" s="21">
        <f>VLOOKUP($A41,id!$C:$H,4,0)</f>
        <v>0</v>
      </c>
      <c r="D41" s="2">
        <f>IF(E40=E41,D40,ROW(B39))</f>
        <v>39</v>
      </c>
      <c r="E41" s="11">
        <f>LARGE(F41:U41,1)+LARGE(F41:U41,2)+IFERROR(LARGE(F41:U41,3),0)+IFERROR(LARGE(F41:U41,4),0)+IFERROR(LARGE(F41:U41,5),0)+IFERROR(LARGE(F41:U41,6),0)</f>
        <v>336.29336095497081</v>
      </c>
      <c r="F41" s="12"/>
      <c r="G41" s="12"/>
      <c r="H41" s="12">
        <f>IFERROR(VLOOKUP($A41,'H55 TR200 M'!$AT$3:$AZ$84,7,0),"")</f>
        <v>21.527238602176176</v>
      </c>
      <c r="I41" s="12" t="str">
        <f>IFERROR(VLOOKUP($A41,'Dymno M'!$U$2:$AA$35,7,0),"")</f>
        <v/>
      </c>
      <c r="J41" s="12">
        <f>IFERROR(VLOOKUP($A41,'XIV RzK M'!$K$3:$Q$39,7,0),"")</f>
        <v>75.291828793774314</v>
      </c>
      <c r="K41" s="12" t="str">
        <f>IFERROR(VLOOKUP($A41,'Tropy M'!$Q$4:$W$66,7,0),"")</f>
        <v/>
      </c>
      <c r="L41" s="12" t="str">
        <f>IFERROR(VLOOKUP($A41,'Grassor 300 M'!$CA$6:$CG$39,7,0),"")</f>
        <v/>
      </c>
      <c r="M41" s="12" t="str">
        <f>IFERROR(VLOOKUP($A41,'BO M'!$Q$2:$W$37,7,0),"")</f>
        <v/>
      </c>
      <c r="N41" s="12" t="str">
        <f>IFERROR(VLOOKUP($A41,'Konwalie M'!$M$2:$S$32,7,0),"")</f>
        <v/>
      </c>
      <c r="O41" s="12" t="str">
        <f>IFERROR(VLOOKUP($A41,'KoRnO M'!$AD$2:$AJ$42,7,0),"")</f>
        <v/>
      </c>
      <c r="P41" s="12">
        <f>IFERROR(VLOOKUP($A41,'XVI Szago M'!$K$2:$Q$48,7,0),"")</f>
        <v>78.489495922102734</v>
      </c>
      <c r="Q41" s="12">
        <f>IFERROR(VLOOKUP($A41,'H56 TR200 M'!$AT$3:$AZ$106,7,0),"")</f>
        <v>77.328817362039985</v>
      </c>
      <c r="R41" s="12" t="str">
        <f>IFERROR(VLOOKUP($A41,'Azymut M'!$AO$6:$AU$38,7,0),"")</f>
        <v/>
      </c>
      <c r="S41" s="12">
        <f>IFERROR(VLOOKUP($A41,'NM 200 M'!$AI$5:$AO$38,7,0),"")</f>
        <v>49.311557574290539</v>
      </c>
      <c r="T41" s="10">
        <f>IFERROR(LARGE(V41:AW41,1),0)+IFERROR(LARGE(V41:AW41,2),0)</f>
        <v>34.344422700587096</v>
      </c>
      <c r="U41" s="10">
        <f>IFERROR(LARGE(V41:AW41,3),0)+IFERROR(LARGE(V41:AW41,4),0)</f>
        <v>0</v>
      </c>
      <c r="V41" s="12"/>
      <c r="W41" s="12"/>
      <c r="X41" s="12"/>
      <c r="Y41" s="12"/>
      <c r="Z41" s="12" t="str">
        <f>IFERROR(VLOOKUP($A41,'H55 TR100 M'!$AG$3:$AM$165,7,0),"")</f>
        <v/>
      </c>
      <c r="AA41" s="12" t="str">
        <f>IFERROR(VLOOKUP($A41,'Irokez M'!$EN$4:$ET$22,7,0),"")</f>
        <v/>
      </c>
      <c r="AB41" s="12" t="str">
        <f>IFERROR(VLOOKUP($A41,'BO Wielkopolska M'!$Q$2:$W$38,7,0),"")</f>
        <v/>
      </c>
      <c r="AC41" s="12" t="str">
        <f>IFERROR(VLOOKUP($A41,'RW TR200 M'!$K$2:$Q$10,7,0),"")</f>
        <v/>
      </c>
      <c r="AD41" s="12" t="str">
        <f>IFERROR(VLOOKUP($A41,'Liczyrzepa wiosna M'!$M$2:$S$26,7,0),"")</f>
        <v/>
      </c>
      <c r="AE41" s="12" t="str">
        <f>IFERROR(VLOOKUP($A41,'13 M'!$J$6:$P$27,7,0),"")</f>
        <v/>
      </c>
      <c r="AF41" s="12" t="str">
        <f>IFERROR(VLOOKUP($A41,'ZnO Grassor M'!$J$2:$P$9,7,0),"")</f>
        <v/>
      </c>
      <c r="AG41" s="12" t="str">
        <f>IFERROR(VLOOKUP($A41,'Celestynów M'!$H$2:$N$7,7,0),"")</f>
        <v/>
      </c>
      <c r="AH41" s="12" t="str">
        <f>IFERROR(VLOOKUP($A41,'Komorów M'!$H$2:$N$15,7,0),"")</f>
        <v/>
      </c>
      <c r="AI41" s="12" t="str">
        <f>IFERROR(VLOOKUP($A41,'ITOrient M'!$P$3:$V$16,7,0),"")</f>
        <v/>
      </c>
      <c r="AJ41" s="12" t="str">
        <f>IFERROR(VLOOKUP($A41,'ŚJatka M'!$P$3:$V$25,7,0),"")</f>
        <v/>
      </c>
      <c r="AK41" s="12" t="str">
        <f>IFERROR(VLOOKUP($A41,'Sudecka Wyrypa M'!$N$4:$T$18,7,0),"")</f>
        <v/>
      </c>
      <c r="AL41" s="12" t="str">
        <f>IFERROR(VLOOKUP($A41,'Abentojra M'!$I$3:$O$39,7,0),"")</f>
        <v/>
      </c>
      <c r="AM41" s="12" t="str">
        <f>IFERROR(VLOOKUP($A41,'Mordownik M'!$M$3:$S$29,7,0),"")</f>
        <v/>
      </c>
      <c r="AN41" s="12" t="str">
        <f>IFERROR(VLOOKUP($A41,'Kaczawska M'!$L$3:$R$9,7,0),"")</f>
        <v/>
      </c>
      <c r="AO41" s="12" t="str">
        <f>IFERROR(VLOOKUP($A41,'XV RzK M'!$K$2:$Q$13,7,0),"")</f>
        <v/>
      </c>
      <c r="AP41" s="12" t="str">
        <f>IFERROR(VLOOKUP($A41,'Jesienne 360 M'!$J$2:$P$20,7,0),"")</f>
        <v/>
      </c>
      <c r="AQ41" s="12" t="str">
        <f>IFERROR(VLOOKUP($A41,'Waligóra M'!$P$2:$V$25,7,0),"")</f>
        <v/>
      </c>
      <c r="AR41" s="12" t="str">
        <f>IFERROR(VLOOKUP($A41,'Jurajska Jatka M'!$L$3:$R$42,7,0),"")</f>
        <v/>
      </c>
      <c r="AS41" s="12" t="str">
        <f>IFERROR(VLOOKUP($A41,'H56 TR100 M'!$AI$3:$AO$224,7,0),"")</f>
        <v/>
      </c>
      <c r="AT41" s="12" t="str">
        <f>IFERROR(VLOOKUP($A41,'Wawer M'!$H$2:$N$15,7,0),"")</f>
        <v/>
      </c>
      <c r="AU41" s="12">
        <f>IFERROR(VLOOKUP($A41,'Pazur M'!$AU$2:$BA$36,7,0),"")</f>
        <v>34.344422700587096</v>
      </c>
      <c r="AV41" s="12" t="str">
        <f>IFERROR(VLOOKUP($A41,'Wilga M'!$L$3:$R$29,7,0),"")</f>
        <v/>
      </c>
      <c r="AW41" s="12" t="str">
        <f>IFERROR(VLOOKUP($A41,'NM 100 M'!$Y$5:$AE$7,7,0),"")</f>
        <v/>
      </c>
      <c r="AX41" s="25">
        <f>MIN(COUNT(F41:S41)+MIN(COUNT(V41:AW41)/2,2),6)</f>
        <v>5.5</v>
      </c>
    </row>
    <row r="42" spans="1:50">
      <c r="A42">
        <v>50</v>
      </c>
      <c r="B42" s="21" t="str">
        <f>VLOOKUP($A42,id!$C:$H,6,0)</f>
        <v>Paszkowski Wojciech</v>
      </c>
      <c r="C42" s="21">
        <f>VLOOKUP($A42,id!$C:$H,4,0)</f>
        <v>0</v>
      </c>
      <c r="D42" s="2">
        <f>IF(E41=E42,D41,ROW(B40))</f>
        <v>40</v>
      </c>
      <c r="E42" s="11">
        <f>LARGE(F42:U42,1)+LARGE(F42:U42,2)+IFERROR(LARGE(F42:U42,3),0)+IFERROR(LARGE(F42:U42,4),0)+IFERROR(LARGE(F42:U42,5),0)+IFERROR(LARGE(F42:U42,6),0)</f>
        <v>328.87663846646092</v>
      </c>
      <c r="F42" s="12">
        <f>IFERROR(VLOOKUP(A42,'ZdZ M'!$AN$5:$AT$47,7,0),"")</f>
        <v>57.777471223659411</v>
      </c>
      <c r="G42" s="12">
        <f>IFERROR(VLOOKUP($A42,'Liszkor M'!$BA$2:$BG$44,7,0),"")</f>
        <v>54.227939749342887</v>
      </c>
      <c r="H42" s="12" t="str">
        <f>IFERROR(VLOOKUP($A42,'H55 TR200 M'!$AT$3:$AZ$84,7,0),"")</f>
        <v/>
      </c>
      <c r="I42" s="12" t="str">
        <f>IFERROR(VLOOKUP($A42,'Dymno M'!$U$2:$AA$35,7,0),"")</f>
        <v/>
      </c>
      <c r="J42" s="12" t="str">
        <f>IFERROR(VLOOKUP($A42,'XIV RzK M'!$K$3:$Q$39,7,0),"")</f>
        <v/>
      </c>
      <c r="K42" s="12" t="str">
        <f>IFERROR(VLOOKUP($A42,'Tropy M'!$Q$4:$W$66,7,0),"")</f>
        <v/>
      </c>
      <c r="L42" s="12">
        <f>IFERROR(VLOOKUP($A42,'Grassor 300 M'!$CA$6:$CG$39,7,0),"")</f>
        <v>61.635107315382918</v>
      </c>
      <c r="M42" s="12" t="str">
        <f>IFERROR(VLOOKUP($A42,'BO M'!$Q$2:$W$37,7,0),"")</f>
        <v/>
      </c>
      <c r="N42" s="12" t="str">
        <f>IFERROR(VLOOKUP($A42,'Konwalie M'!$M$2:$S$32,7,0),"")</f>
        <v/>
      </c>
      <c r="O42" s="12" t="str">
        <f>IFERROR(VLOOKUP($A42,'KoRnO M'!$AD$2:$AJ$42,7,0),"")</f>
        <v/>
      </c>
      <c r="P42" s="12" t="str">
        <f>IFERROR(VLOOKUP($A42,'XVI Szago M'!$K$2:$Q$48,7,0),"")</f>
        <v/>
      </c>
      <c r="Q42" s="12" t="str">
        <f>IFERROR(VLOOKUP($A42,'H56 TR200 M'!$AT$3:$AZ$106,7,0),"")</f>
        <v/>
      </c>
      <c r="R42" s="12">
        <f>IFERROR(VLOOKUP($A42,'Azymut M'!$AO$6:$AU$38,7,0),"")</f>
        <v>68.324241554215718</v>
      </c>
      <c r="S42" s="12">
        <f>IFERROR(VLOOKUP($A42,'NM 200 M'!$AI$5:$AO$38,7,0),"")</f>
        <v>56.897951047258324</v>
      </c>
      <c r="T42" s="10">
        <f>IFERROR(LARGE(V42:AW42,1),0)+IFERROR(LARGE(V42:AW42,2),0)</f>
        <v>30.01392757660166</v>
      </c>
      <c r="U42" s="10">
        <f>IFERROR(LARGE(V42:AW42,3),0)+IFERROR(LARGE(V42:AW42,4),0)</f>
        <v>0</v>
      </c>
      <c r="V42" s="12"/>
      <c r="W42" s="12" t="str">
        <f>IFERROR(VLOOKUP($A42,'Róża M'!$L$2:$R$34,7,0),"")</f>
        <v/>
      </c>
      <c r="X42" s="12" t="str">
        <f>IFERROR(VLOOKUP($A42,'XV Szago M'!$DK$4:$DQ$28,7,0),"")</f>
        <v/>
      </c>
      <c r="Y42" s="12" t="str">
        <f>IFERROR(VLOOKUP($A42,'Wiosenne 360 M'!$J$3:$P$22,7,0),"")</f>
        <v/>
      </c>
      <c r="Z42" s="12" t="str">
        <f>IFERROR(VLOOKUP($A42,'H55 TR100 M'!$AG$3:$AM$165,7,0),"")</f>
        <v/>
      </c>
      <c r="AA42" s="12" t="str">
        <f>IFERROR(VLOOKUP($A42,'Irokez M'!$EN$4:$ET$22,7,0),"")</f>
        <v/>
      </c>
      <c r="AB42" s="12" t="str">
        <f>IFERROR(VLOOKUP($A42,'BO Wielkopolska M'!$Q$2:$W$38,7,0),"")</f>
        <v/>
      </c>
      <c r="AC42" s="12" t="str">
        <f>IFERROR(VLOOKUP($A42,'RW TR200 M'!$K$2:$Q$10,7,0),"")</f>
        <v/>
      </c>
      <c r="AD42" s="12">
        <f>IFERROR(VLOOKUP($A42,'Liczyrzepa wiosna M'!$M$2:$S$26,7,0),"")</f>
        <v>30.01392757660166</v>
      </c>
      <c r="AE42" s="12" t="str">
        <f>IFERROR(VLOOKUP($A42,'13 M'!$J$6:$P$27,7,0),"")</f>
        <v/>
      </c>
      <c r="AF42" s="12" t="str">
        <f>IFERROR(VLOOKUP($A42,'ZnO Grassor M'!$J$2:$P$9,7,0),"")</f>
        <v/>
      </c>
      <c r="AG42" s="12" t="str">
        <f>IFERROR(VLOOKUP($A42,'Celestynów M'!$H$2:$N$7,7,0),"")</f>
        <v/>
      </c>
      <c r="AH42" s="12" t="str">
        <f>IFERROR(VLOOKUP($A42,'Komorów M'!$H$2:$N$15,7,0),"")</f>
        <v/>
      </c>
      <c r="AI42" s="12" t="str">
        <f>IFERROR(VLOOKUP($A42,'ITOrient M'!$P$3:$V$16,7,0),"")</f>
        <v/>
      </c>
      <c r="AJ42" s="12" t="str">
        <f>IFERROR(VLOOKUP($A42,'ŚJatka M'!$P$3:$V$25,7,0),"")</f>
        <v/>
      </c>
      <c r="AK42" s="12" t="str">
        <f>IFERROR(VLOOKUP($A42,'Sudecka Wyrypa M'!$N$4:$T$18,7,0),"")</f>
        <v/>
      </c>
      <c r="AL42" s="12" t="str">
        <f>IFERROR(VLOOKUP($A42,'Abentojra M'!$I$3:$O$39,7,0),"")</f>
        <v/>
      </c>
      <c r="AM42" s="12" t="str">
        <f>IFERROR(VLOOKUP($A42,'Mordownik M'!$M$3:$S$29,7,0),"")</f>
        <v/>
      </c>
      <c r="AN42" s="12" t="str">
        <f>IFERROR(VLOOKUP($A42,'Kaczawska M'!$L$3:$R$9,7,0),"")</f>
        <v/>
      </c>
      <c r="AO42" s="12" t="str">
        <f>IFERROR(VLOOKUP($A42,'XV RzK M'!$K$2:$Q$13,7,0),"")</f>
        <v/>
      </c>
      <c r="AP42" s="12" t="str">
        <f>IFERROR(VLOOKUP($A42,'Jesienne 360 M'!$J$2:$P$20,7,0),"")</f>
        <v/>
      </c>
      <c r="AQ42" s="12" t="str">
        <f>IFERROR(VLOOKUP($A42,'Waligóra M'!$P$2:$V$25,7,0),"")</f>
        <v/>
      </c>
      <c r="AR42" s="12" t="str">
        <f>IFERROR(VLOOKUP($A42,'Jurajska Jatka M'!$L$3:$R$42,7,0),"")</f>
        <v/>
      </c>
      <c r="AS42" s="12" t="str">
        <f>IFERROR(VLOOKUP($A42,'H56 TR100 M'!$AI$3:$AO$224,7,0),"")</f>
        <v/>
      </c>
      <c r="AT42" s="12" t="str">
        <f>IFERROR(VLOOKUP($A42,'Wawer M'!$H$2:$N$15,7,0),"")</f>
        <v/>
      </c>
      <c r="AU42" s="12" t="str">
        <f>IFERROR(VLOOKUP($A42,'Pazur M'!$AU$2:$BA$36,7,0),"")</f>
        <v/>
      </c>
      <c r="AV42" s="12" t="str">
        <f>IFERROR(VLOOKUP($A42,'Wilga M'!$L$3:$R$29,7,0),"")</f>
        <v/>
      </c>
      <c r="AW42" s="12" t="str">
        <f>IFERROR(VLOOKUP($A42,'NM 100 M'!$Y$5:$AE$7,7,0),"")</f>
        <v/>
      </c>
      <c r="AX42" s="25">
        <f>MIN(COUNT(F42:S42)+MIN(COUNT(V42:AW42)/2,2),6)</f>
        <v>5.5</v>
      </c>
    </row>
    <row r="43" spans="1:50">
      <c r="A43">
        <v>57</v>
      </c>
      <c r="B43" s="21" t="str">
        <f>VLOOKUP($A43,id!$C:$H,6,0)</f>
        <v>Makowiec Sławomir</v>
      </c>
      <c r="C43" s="21">
        <f>VLOOKUP($A43,id!$C:$H,4,0)</f>
        <v>0</v>
      </c>
      <c r="D43" s="2">
        <f>IF(E42=E43,D42,ROW(B41))</f>
        <v>41</v>
      </c>
      <c r="E43" s="11">
        <f>LARGE(F43:U43,1)+LARGE(F43:U43,2)+IFERROR(LARGE(F43:U43,3),0)+IFERROR(LARGE(F43:U43,4),0)+IFERROR(LARGE(F43:U43,5),0)+IFERROR(LARGE(F43:U43,6),0)</f>
        <v>325.76902855753627</v>
      </c>
      <c r="F43" s="12">
        <f>IFERROR(VLOOKUP(A43,'ZdZ M'!$AN$5:$AT$47,7,0),"")</f>
        <v>31.005602322082673</v>
      </c>
      <c r="G43" s="12" t="str">
        <f>IFERROR(VLOOKUP($A43,'Liszkor M'!$BA$2:$BG$44,7,0),"")</f>
        <v/>
      </c>
      <c r="H43" s="12">
        <f>IFERROR(VLOOKUP($A43,'H55 TR200 M'!$AT$3:$AZ$84,7,0),"")</f>
        <v>57.885348420985324</v>
      </c>
      <c r="I43" s="12" t="str">
        <f>IFERROR(VLOOKUP($A43,'Dymno M'!$U$2:$AA$35,7,0),"")</f>
        <v/>
      </c>
      <c r="J43" s="12">
        <f>IFERROR(VLOOKUP($A43,'XIV RzK M'!$K$3:$Q$39,7,0),"")</f>
        <v>29.284658338569017</v>
      </c>
      <c r="K43" s="12" t="str">
        <f>IFERROR(VLOOKUP($A43,'Tropy M'!$Q$4:$W$66,7,0),"")</f>
        <v/>
      </c>
      <c r="L43" s="12">
        <f>IFERROR(VLOOKUP($A43,'Grassor 300 M'!$CA$6:$CG$39,7,0),"")</f>
        <v>50.908053239844278</v>
      </c>
      <c r="M43" s="12" t="str">
        <f>IFERROR(VLOOKUP($A43,'BO M'!$Q$2:$W$37,7,0),"")</f>
        <v/>
      </c>
      <c r="N43" s="12" t="str">
        <f>IFERROR(VLOOKUP($A43,'Konwalie M'!$M$2:$S$32,7,0),"")</f>
        <v/>
      </c>
      <c r="O43" s="12" t="str">
        <f>IFERROR(VLOOKUP($A43,'KoRnO M'!$AD$2:$AJ$42,7,0),"")</f>
        <v/>
      </c>
      <c r="P43" s="12">
        <f>IFERROR(VLOOKUP($A43,'XVI Szago M'!$K$2:$Q$48,7,0),"")</f>
        <v>55.394415494943402</v>
      </c>
      <c r="Q43" s="12">
        <f>IFERROR(VLOOKUP($A43,'H56 TR200 M'!$AT$3:$AZ$106,7,0),"")</f>
        <v>64.762961136898852</v>
      </c>
      <c r="R43" s="12">
        <f>IFERROR(VLOOKUP($A43,'Azymut M'!$AO$6:$AU$38,7,0),"")</f>
        <v>28.763881030749008</v>
      </c>
      <c r="S43" s="12">
        <f>IFERROR(VLOOKUP($A43,'NM 200 M'!$AI$5:$AO$38,7,0),"")</f>
        <v>61.955546695903507</v>
      </c>
      <c r="T43" s="10">
        <f>IFERROR(LARGE(V43:AW43,1),0)+IFERROR(LARGE(V43:AW43,2),0)</f>
        <v>34.862703568960924</v>
      </c>
      <c r="U43" s="10">
        <f>IFERROR(LARGE(V43:AW43,3),0)+IFERROR(LARGE(V43:AW43,4),0)</f>
        <v>0</v>
      </c>
      <c r="V43" s="12"/>
      <c r="W43" s="12" t="str">
        <f>IFERROR(VLOOKUP($A43,'Róża M'!$L$2:$R$34,7,0),"")</f>
        <v/>
      </c>
      <c r="X43" s="12">
        <f>IFERROR(VLOOKUP($A43,'XV Szago M'!$DK$4:$DQ$28,7,0),"")</f>
        <v>34.862703568960924</v>
      </c>
      <c r="Y43" s="12" t="str">
        <f>IFERROR(VLOOKUP($A43,'Wiosenne 360 M'!$J$3:$P$22,7,0),"")</f>
        <v/>
      </c>
      <c r="Z43" s="12" t="str">
        <f>IFERROR(VLOOKUP($A43,'H55 TR100 M'!$AG$3:$AM$165,7,0),"")</f>
        <v/>
      </c>
      <c r="AA43" s="12" t="str">
        <f>IFERROR(VLOOKUP($A43,'Irokez M'!$EN$4:$ET$22,7,0),"")</f>
        <v/>
      </c>
      <c r="AB43" s="12" t="str">
        <f>IFERROR(VLOOKUP($A43,'BO Wielkopolska M'!$Q$2:$W$38,7,0),"")</f>
        <v/>
      </c>
      <c r="AC43" s="12" t="str">
        <f>IFERROR(VLOOKUP($A43,'RW TR200 M'!$K$2:$Q$10,7,0),"")</f>
        <v/>
      </c>
      <c r="AD43" s="12" t="str">
        <f>IFERROR(VLOOKUP($A43,'Liczyrzepa wiosna M'!$M$2:$S$26,7,0),"")</f>
        <v/>
      </c>
      <c r="AE43" s="12" t="str">
        <f>IFERROR(VLOOKUP($A43,'13 M'!$J$6:$P$27,7,0),"")</f>
        <v/>
      </c>
      <c r="AF43" s="12" t="str">
        <f>IFERROR(VLOOKUP($A43,'ZnO Grassor M'!$J$2:$P$9,7,0),"")</f>
        <v/>
      </c>
      <c r="AG43" s="12" t="str">
        <f>IFERROR(VLOOKUP($A43,'Celestynów M'!$H$2:$N$7,7,0),"")</f>
        <v/>
      </c>
      <c r="AH43" s="12" t="str">
        <f>IFERROR(VLOOKUP($A43,'Komorów M'!$H$2:$N$15,7,0),"")</f>
        <v/>
      </c>
      <c r="AI43" s="12" t="str">
        <f>IFERROR(VLOOKUP($A43,'ITOrient M'!$P$3:$V$16,7,0),"")</f>
        <v/>
      </c>
      <c r="AJ43" s="12" t="str">
        <f>IFERROR(VLOOKUP($A43,'ŚJatka M'!$P$3:$V$25,7,0),"")</f>
        <v/>
      </c>
      <c r="AK43" s="12" t="str">
        <f>IFERROR(VLOOKUP($A43,'Sudecka Wyrypa M'!$N$4:$T$18,7,0),"")</f>
        <v/>
      </c>
      <c r="AL43" s="12" t="str">
        <f>IFERROR(VLOOKUP($A43,'Abentojra M'!$I$3:$O$39,7,0),"")</f>
        <v/>
      </c>
      <c r="AM43" s="12" t="str">
        <f>IFERROR(VLOOKUP($A43,'Mordownik M'!$M$3:$S$29,7,0),"")</f>
        <v/>
      </c>
      <c r="AN43" s="12" t="str">
        <f>IFERROR(VLOOKUP($A43,'Kaczawska M'!$L$3:$R$9,7,0),"")</f>
        <v/>
      </c>
      <c r="AO43" s="12" t="str">
        <f>IFERROR(VLOOKUP($A43,'XV RzK M'!$K$2:$Q$13,7,0),"")</f>
        <v/>
      </c>
      <c r="AP43" s="12" t="str">
        <f>IFERROR(VLOOKUP($A43,'Jesienne 360 M'!$J$2:$P$20,7,0),"")</f>
        <v/>
      </c>
      <c r="AQ43" s="12" t="str">
        <f>IFERROR(VLOOKUP($A43,'Waligóra M'!$P$2:$V$25,7,0),"")</f>
        <v/>
      </c>
      <c r="AR43" s="12" t="str">
        <f>IFERROR(VLOOKUP($A43,'Jurajska Jatka M'!$L$3:$R$42,7,0),"")</f>
        <v/>
      </c>
      <c r="AS43" s="12" t="str">
        <f>IFERROR(VLOOKUP($A43,'H56 TR100 M'!$AI$3:$AO$224,7,0),"")</f>
        <v/>
      </c>
      <c r="AT43" s="12" t="str">
        <f>IFERROR(VLOOKUP($A43,'Wawer M'!$H$2:$N$15,7,0),"")</f>
        <v/>
      </c>
      <c r="AU43" s="12" t="str">
        <f>IFERROR(VLOOKUP($A43,'Pazur M'!$AU$2:$BA$36,7,0),"")</f>
        <v/>
      </c>
      <c r="AV43" s="12" t="str">
        <f>IFERROR(VLOOKUP($A43,'Wilga M'!$L$3:$R$29,7,0),"")</f>
        <v/>
      </c>
      <c r="AW43" s="12" t="str">
        <f>IFERROR(VLOOKUP($A43,'NM 100 M'!$Y$5:$AE$7,7,0),"")</f>
        <v/>
      </c>
      <c r="AX43" s="25">
        <f>MIN(COUNT(F43:S43)+MIN(COUNT(V43:AW43)/2,2),6)</f>
        <v>6</v>
      </c>
    </row>
    <row r="44" spans="1:50">
      <c r="A44">
        <v>94</v>
      </c>
      <c r="B44" s="21" t="str">
        <f>VLOOKUP($A44,id!$C:$H,6,0)</f>
        <v>Buchajewicz Andrzej</v>
      </c>
      <c r="C44" s="21" t="str">
        <f>VLOOKUP($A44,id!$C:$H,4,0)</f>
        <v>MCkwadrat</v>
      </c>
      <c r="D44" s="2">
        <f>IF(E43=E44,D43,ROW(B42))</f>
        <v>42</v>
      </c>
      <c r="E44" s="11">
        <f>LARGE(F44:U44,1)+LARGE(F44:U44,2)+IFERROR(LARGE(F44:U44,3),0)+IFERROR(LARGE(F44:U44,4),0)+IFERROR(LARGE(F44:U44,5),0)+IFERROR(LARGE(F44:U44,6),0)</f>
        <v>313.94503353479405</v>
      </c>
      <c r="F44" s="12"/>
      <c r="G44" s="12" t="str">
        <f>IFERROR(VLOOKUP($A44,'Liszkor M'!$BA$2:$BG$44,7,0),"")</f>
        <v/>
      </c>
      <c r="H44" s="12">
        <f>IFERROR(VLOOKUP($A44,'H55 TR200 M'!$AT$3:$AZ$84,7,0),"")</f>
        <v>66.92202691851449</v>
      </c>
      <c r="I44" s="12" t="str">
        <f>IFERROR(VLOOKUP($A44,'Dymno M'!$U$2:$AA$35,7,0),"")</f>
        <v/>
      </c>
      <c r="J44" s="12" t="str">
        <f>IFERROR(VLOOKUP($A44,'XIV RzK M'!$K$3:$Q$39,7,0),"")</f>
        <v/>
      </c>
      <c r="K44" s="12" t="str">
        <f>IFERROR(VLOOKUP($A44,'Tropy M'!$Q$4:$W$66,7,0),"")</f>
        <v/>
      </c>
      <c r="L44" s="12">
        <f>IFERROR(VLOOKUP($A44,'Grassor 300 M'!$CA$6:$CG$39,7,0),"")</f>
        <v>80.861988137216954</v>
      </c>
      <c r="M44" s="12" t="str">
        <f>IFERROR(VLOOKUP($A44,'BO M'!$Q$2:$W$37,7,0),"")</f>
        <v/>
      </c>
      <c r="N44" s="12" t="str">
        <f>IFERROR(VLOOKUP($A44,'Konwalie M'!$M$2:$S$32,7,0),"")</f>
        <v/>
      </c>
      <c r="O44" s="12" t="str">
        <f>IFERROR(VLOOKUP($A44,'KoRnO M'!$AD$2:$AJ$42,7,0),"")</f>
        <v/>
      </c>
      <c r="P44" s="12" t="str">
        <f>IFERROR(VLOOKUP($A44,'XVI Szago M'!$K$2:$Q$48,7,0),"")</f>
        <v/>
      </c>
      <c r="Q44" s="12">
        <f>IFERROR(VLOOKUP($A44,'H56 TR200 M'!$AT$3:$AZ$106,7,0),"")</f>
        <v>55.137015160800132</v>
      </c>
      <c r="R44" s="12">
        <f>IFERROR(VLOOKUP($A44,'Azymut M'!$AO$6:$AU$38,7,0),"")</f>
        <v>69.09409216327731</v>
      </c>
      <c r="S44" s="12" t="str">
        <f>IFERROR(VLOOKUP($A44,'NM 200 M'!$AI$5:$AO$38,7,0),"")</f>
        <v/>
      </c>
      <c r="T44" s="10">
        <f>IFERROR(LARGE(V44:AW44,1),0)+IFERROR(LARGE(V44:AW44,2),0)</f>
        <v>41.929911154985192</v>
      </c>
      <c r="U44" s="10">
        <f>IFERROR(LARGE(V44:AW44,3),0)+IFERROR(LARGE(V44:AW44,4),0)</f>
        <v>0</v>
      </c>
      <c r="V44" s="12"/>
      <c r="W44" s="12" t="str">
        <f>IFERROR(VLOOKUP($A44,'Róża M'!$L$2:$R$34,7,0),"")</f>
        <v/>
      </c>
      <c r="X44" s="12">
        <f>IFERROR(VLOOKUP($A44,'XV Szago M'!$DK$4:$DQ$28,7,0),"")</f>
        <v>41.929911154985192</v>
      </c>
      <c r="Y44" s="12" t="str">
        <f>IFERROR(VLOOKUP($A44,'Wiosenne 360 M'!$J$3:$P$22,7,0),"")</f>
        <v/>
      </c>
      <c r="Z44" s="12" t="str">
        <f>IFERROR(VLOOKUP($A44,'H55 TR100 M'!$AG$3:$AM$165,7,0),"")</f>
        <v/>
      </c>
      <c r="AA44" s="12" t="str">
        <f>IFERROR(VLOOKUP($A44,'Irokez M'!$EN$4:$ET$22,7,0),"")</f>
        <v/>
      </c>
      <c r="AB44" s="12" t="str">
        <f>IFERROR(VLOOKUP($A44,'BO Wielkopolska M'!$Q$2:$W$38,7,0),"")</f>
        <v/>
      </c>
      <c r="AC44" s="12" t="str">
        <f>IFERROR(VLOOKUP($A44,'RW TR200 M'!$K$2:$Q$10,7,0),"")</f>
        <v/>
      </c>
      <c r="AD44" s="12" t="str">
        <f>IFERROR(VLOOKUP($A44,'Liczyrzepa wiosna M'!$M$2:$S$26,7,0),"")</f>
        <v/>
      </c>
      <c r="AE44" s="12" t="str">
        <f>IFERROR(VLOOKUP($A44,'13 M'!$J$6:$P$27,7,0),"")</f>
        <v/>
      </c>
      <c r="AF44" s="12" t="str">
        <f>IFERROR(VLOOKUP($A44,'ZnO Grassor M'!$J$2:$P$9,7,0),"")</f>
        <v/>
      </c>
      <c r="AG44" s="12" t="str">
        <f>IFERROR(VLOOKUP($A44,'Celestynów M'!$H$2:$N$7,7,0),"")</f>
        <v/>
      </c>
      <c r="AH44" s="12" t="str">
        <f>IFERROR(VLOOKUP($A44,'Komorów M'!$H$2:$N$15,7,0),"")</f>
        <v/>
      </c>
      <c r="AI44" s="12" t="str">
        <f>IFERROR(VLOOKUP($A44,'ITOrient M'!$P$3:$V$16,7,0),"")</f>
        <v/>
      </c>
      <c r="AJ44" s="12" t="str">
        <f>IFERROR(VLOOKUP($A44,'ŚJatka M'!$P$3:$V$25,7,0),"")</f>
        <v/>
      </c>
      <c r="AK44" s="12" t="str">
        <f>IFERROR(VLOOKUP($A44,'Sudecka Wyrypa M'!$N$4:$T$18,7,0),"")</f>
        <v/>
      </c>
      <c r="AL44" s="12" t="str">
        <f>IFERROR(VLOOKUP($A44,'Abentojra M'!$I$3:$O$39,7,0),"")</f>
        <v/>
      </c>
      <c r="AM44" s="12" t="str">
        <f>IFERROR(VLOOKUP($A44,'Mordownik M'!$M$3:$S$29,7,0),"")</f>
        <v/>
      </c>
      <c r="AN44" s="12" t="str">
        <f>IFERROR(VLOOKUP($A44,'Kaczawska M'!$L$3:$R$9,7,0),"")</f>
        <v/>
      </c>
      <c r="AO44" s="12" t="str">
        <f>IFERROR(VLOOKUP($A44,'XV RzK M'!$K$2:$Q$13,7,0),"")</f>
        <v/>
      </c>
      <c r="AP44" s="12" t="str">
        <f>IFERROR(VLOOKUP($A44,'Jesienne 360 M'!$J$2:$P$20,7,0),"")</f>
        <v/>
      </c>
      <c r="AQ44" s="12" t="str">
        <f>IFERROR(VLOOKUP($A44,'Waligóra M'!$P$2:$V$25,7,0),"")</f>
        <v/>
      </c>
      <c r="AR44" s="12" t="str">
        <f>IFERROR(VLOOKUP($A44,'Jurajska Jatka M'!$L$3:$R$42,7,0),"")</f>
        <v/>
      </c>
      <c r="AS44" s="12" t="str">
        <f>IFERROR(VLOOKUP($A44,'H56 TR100 M'!$AI$3:$AO$224,7,0),"")</f>
        <v/>
      </c>
      <c r="AT44" s="12" t="str">
        <f>IFERROR(VLOOKUP($A44,'Wawer M'!$H$2:$N$15,7,0),"")</f>
        <v/>
      </c>
      <c r="AU44" s="12" t="str">
        <f>IFERROR(VLOOKUP($A44,'Pazur M'!$AU$2:$BA$36,7,0),"")</f>
        <v/>
      </c>
      <c r="AV44" s="12" t="str">
        <f>IFERROR(VLOOKUP($A44,'Wilga M'!$L$3:$R$29,7,0),"")</f>
        <v/>
      </c>
      <c r="AW44" s="12" t="str">
        <f>IFERROR(VLOOKUP($A44,'NM 100 M'!$Y$5:$AE$7,7,0),"")</f>
        <v/>
      </c>
      <c r="AX44" s="25">
        <f>MIN(COUNT(F44:S44)+MIN(COUNT(V44:AW44)/2,2),6)</f>
        <v>4.5</v>
      </c>
    </row>
    <row r="45" spans="1:50">
      <c r="A45">
        <v>62</v>
      </c>
      <c r="B45" s="21" t="str">
        <f>VLOOKUP($A45,id!$C:$H,6,0)</f>
        <v>Papis Leszek</v>
      </c>
      <c r="C45" s="21">
        <f>VLOOKUP($A45,id!$C:$H,4,0)</f>
        <v>0</v>
      </c>
      <c r="D45" s="2">
        <f>IF(E44=E45,D44,ROW(B43))</f>
        <v>43</v>
      </c>
      <c r="E45" s="11">
        <f>LARGE(F45:U45,1)+LARGE(F45:U45,2)+IFERROR(LARGE(F45:U45,3),0)+IFERROR(LARGE(F45:U45,4),0)+IFERROR(LARGE(F45:U45,5),0)+IFERROR(LARGE(F45:U45,6),0)</f>
        <v>308.94945274238603</v>
      </c>
      <c r="F45" s="12">
        <f>IFERROR(VLOOKUP(A45,'ZdZ M'!$AN$5:$AT$47,7,0),"")</f>
        <v>19.884442360607309</v>
      </c>
      <c r="G45" s="12" t="str">
        <f>IFERROR(VLOOKUP($A45,'Liszkor M'!$BA$2:$BG$44,7,0),"")</f>
        <v/>
      </c>
      <c r="H45" s="12" t="str">
        <f>IFERROR(VLOOKUP($A45,'H55 TR200 M'!$AT$3:$AZ$84,7,0),"")</f>
        <v/>
      </c>
      <c r="I45" s="12" t="str">
        <f>IFERROR(VLOOKUP($A45,'Dymno M'!$U$2:$AA$35,7,0),"")</f>
        <v/>
      </c>
      <c r="J45" s="12">
        <f>IFERROR(VLOOKUP($A45,'XIV RzK M'!$K$3:$Q$39,7,0),"")</f>
        <v>60.658307210031353</v>
      </c>
      <c r="K45" s="12">
        <f>IFERROR(VLOOKUP($A45,'Tropy M'!$Q$4:$W$66,7,0),"")</f>
        <v>61.94589972233814</v>
      </c>
      <c r="L45" s="12" t="str">
        <f>IFERROR(VLOOKUP($A45,'Grassor 300 M'!$CA$6:$CG$39,7,0),"")</f>
        <v/>
      </c>
      <c r="M45" s="12" t="str">
        <f>IFERROR(VLOOKUP($A45,'BO M'!$Q$2:$W$37,7,0),"")</f>
        <v/>
      </c>
      <c r="N45" s="12" t="str">
        <f>IFERROR(VLOOKUP($A45,'Konwalie M'!$M$2:$S$32,7,0),"")</f>
        <v/>
      </c>
      <c r="O45" s="12" t="str">
        <f>IFERROR(VLOOKUP($A45,'KoRnO M'!$AD$2:$AJ$42,7,0),"")</f>
        <v/>
      </c>
      <c r="P45" s="12">
        <f>IFERROR(VLOOKUP($A45,'XVI Szago M'!$K$2:$Q$48,7,0),"")</f>
        <v>53.484263236497078</v>
      </c>
      <c r="Q45" s="12">
        <f>IFERROR(VLOOKUP($A45,'H56 TR200 M'!$AT$3:$AZ$106,7,0),"")</f>
        <v>49.865218674489206</v>
      </c>
      <c r="R45" s="12" t="str">
        <f>IFERROR(VLOOKUP($A45,'Azymut M'!$AO$6:$AU$38,7,0),"")</f>
        <v/>
      </c>
      <c r="S45" s="12" t="str">
        <f>IFERROR(VLOOKUP($A45,'NM 200 M'!$AI$5:$AO$38,7,0),"")</f>
        <v/>
      </c>
      <c r="T45" s="10">
        <f>IFERROR(LARGE(V45:AW45,1),0)+IFERROR(LARGE(V45:AW45,2),0)</f>
        <v>63.111321538422956</v>
      </c>
      <c r="U45" s="10">
        <f>IFERROR(LARGE(V45:AW45,3),0)+IFERROR(LARGE(V45:AW45,4),0)</f>
        <v>0</v>
      </c>
      <c r="V45" s="12"/>
      <c r="W45" s="12" t="str">
        <f>IFERROR(VLOOKUP($A45,'Róża M'!$L$2:$R$34,7,0),"")</f>
        <v/>
      </c>
      <c r="X45" s="12">
        <f>IFERROR(VLOOKUP($A45,'XV Szago M'!$DK$4:$DQ$28,7,0),"")</f>
        <v>32.049374635768096</v>
      </c>
      <c r="Y45" s="12" t="str">
        <f>IFERROR(VLOOKUP($A45,'Wiosenne 360 M'!$J$3:$P$22,7,0),"")</f>
        <v/>
      </c>
      <c r="Z45" s="12" t="str">
        <f>IFERROR(VLOOKUP($A45,'H55 TR100 M'!$AG$3:$AM$165,7,0),"")</f>
        <v/>
      </c>
      <c r="AA45" s="12" t="str">
        <f>IFERROR(VLOOKUP($A45,'Irokez M'!$EN$4:$ET$22,7,0),"")</f>
        <v/>
      </c>
      <c r="AB45" s="12" t="str">
        <f>IFERROR(VLOOKUP($A45,'BO Wielkopolska M'!$Q$2:$W$38,7,0),"")</f>
        <v/>
      </c>
      <c r="AC45" s="12" t="str">
        <f>IFERROR(VLOOKUP($A45,'RW TR200 M'!$K$2:$Q$10,7,0),"")</f>
        <v/>
      </c>
      <c r="AD45" s="12" t="str">
        <f>IFERROR(VLOOKUP($A45,'Liczyrzepa wiosna M'!$M$2:$S$26,7,0),"")</f>
        <v/>
      </c>
      <c r="AE45" s="12" t="str">
        <f>IFERROR(VLOOKUP($A45,'13 M'!$J$6:$P$27,7,0),"")</f>
        <v/>
      </c>
      <c r="AF45" s="12" t="str">
        <f>IFERROR(VLOOKUP($A45,'ZnO Grassor M'!$J$2:$P$9,7,0),"")</f>
        <v/>
      </c>
      <c r="AG45" s="12" t="str">
        <f>IFERROR(VLOOKUP($A45,'Celestynów M'!$H$2:$N$7,7,0),"")</f>
        <v/>
      </c>
      <c r="AH45" s="12" t="str">
        <f>IFERROR(VLOOKUP($A45,'Komorów M'!$H$2:$N$15,7,0),"")</f>
        <v/>
      </c>
      <c r="AI45" s="12" t="str">
        <f>IFERROR(VLOOKUP($A45,'ITOrient M'!$P$3:$V$16,7,0),"")</f>
        <v/>
      </c>
      <c r="AJ45" s="12" t="str">
        <f>IFERROR(VLOOKUP($A45,'ŚJatka M'!$P$3:$V$25,7,0),"")</f>
        <v/>
      </c>
      <c r="AK45" s="12" t="str">
        <f>IFERROR(VLOOKUP($A45,'Sudecka Wyrypa M'!$N$4:$T$18,7,0),"")</f>
        <v/>
      </c>
      <c r="AL45" s="12" t="str">
        <f>IFERROR(VLOOKUP($A45,'Abentojra M'!$I$3:$O$39,7,0),"")</f>
        <v/>
      </c>
      <c r="AM45" s="12" t="str">
        <f>IFERROR(VLOOKUP($A45,'Mordownik M'!$M$3:$S$29,7,0),"")</f>
        <v/>
      </c>
      <c r="AN45" s="12" t="str">
        <f>IFERROR(VLOOKUP($A45,'Kaczawska M'!$L$3:$R$9,7,0),"")</f>
        <v/>
      </c>
      <c r="AO45" s="12" t="str">
        <f>IFERROR(VLOOKUP($A45,'XV RzK M'!$K$2:$Q$13,7,0),"")</f>
        <v/>
      </c>
      <c r="AP45" s="12" t="str">
        <f>IFERROR(VLOOKUP($A45,'Jesienne 360 M'!$J$2:$P$20,7,0),"")</f>
        <v/>
      </c>
      <c r="AQ45" s="12" t="str">
        <f>IFERROR(VLOOKUP($A45,'Waligóra M'!$P$2:$V$25,7,0),"")</f>
        <v/>
      </c>
      <c r="AR45" s="12" t="str">
        <f>IFERROR(VLOOKUP($A45,'Jurajska Jatka M'!$L$3:$R$42,7,0),"")</f>
        <v/>
      </c>
      <c r="AS45" s="12" t="str">
        <f>IFERROR(VLOOKUP($A45,'H56 TR100 M'!$AI$3:$AO$224,7,0),"")</f>
        <v/>
      </c>
      <c r="AT45" s="12" t="str">
        <f>IFERROR(VLOOKUP($A45,'Wawer M'!$H$2:$N$15,7,0),"")</f>
        <v/>
      </c>
      <c r="AU45" s="12">
        <f>IFERROR(VLOOKUP($A45,'Pazur M'!$AU$2:$BA$36,7,0),"")</f>
        <v>31.061946902654864</v>
      </c>
      <c r="AV45" s="12" t="str">
        <f>IFERROR(VLOOKUP($A45,'Wilga M'!$L$3:$R$29,7,0),"")</f>
        <v/>
      </c>
      <c r="AW45" s="12" t="str">
        <f>IFERROR(VLOOKUP($A45,'NM 100 M'!$Y$5:$AE$7,7,0),"")</f>
        <v/>
      </c>
      <c r="AX45" s="25">
        <f>MIN(COUNT(F45:S45)+MIN(COUNT(V45:AW45)/2,2),6)</f>
        <v>6</v>
      </c>
    </row>
    <row r="46" spans="1:50">
      <c r="A46">
        <v>99</v>
      </c>
      <c r="B46" s="21" t="str">
        <f>VLOOKUP($A46,id!$C:$H,6,0)</f>
        <v>Bróż Wojciech</v>
      </c>
      <c r="C46" s="21" t="str">
        <f>VLOOKUP($A46,id!$C:$H,4,0)</f>
        <v>BIKE NOW BEER LATER</v>
      </c>
      <c r="D46" s="2">
        <f>IF(E45=E46,D45,ROW(B44))</f>
        <v>44</v>
      </c>
      <c r="E46" s="11">
        <f>LARGE(F46:U46,1)+LARGE(F46:U46,2)+IFERROR(LARGE(F46:U46,3),0)+IFERROR(LARGE(F46:U46,4),0)+IFERROR(LARGE(F46:U46,5),0)+IFERROR(LARGE(F46:U46,6),0)</f>
        <v>307.83664696968322</v>
      </c>
      <c r="F46" s="12"/>
      <c r="G46" s="12" t="str">
        <f>IFERROR(VLOOKUP($A46,'Liszkor M'!$BA$2:$BG$44,7,0),"")</f>
        <v/>
      </c>
      <c r="H46" s="12" t="str">
        <f>IFERROR(VLOOKUP($A46,'H55 TR200 M'!$AT$3:$AZ$84,7,0),"")</f>
        <v/>
      </c>
      <c r="I46" s="12" t="str">
        <f>IFERROR(VLOOKUP($A46,'Dymno M'!$U$2:$AA$35,7,0),"")</f>
        <v/>
      </c>
      <c r="J46" s="12">
        <f>IFERROR(VLOOKUP($A46,'XIV RzK M'!$K$3:$Q$39,7,0),"")</f>
        <v>54.893617021276597</v>
      </c>
      <c r="K46" s="12" t="str">
        <f>IFERROR(VLOOKUP($A46,'Tropy M'!$Q$4:$W$66,7,0),"")</f>
        <v/>
      </c>
      <c r="L46" s="12" t="str">
        <f>IFERROR(VLOOKUP($A46,'Grassor 300 M'!$CA$6:$CG$39,7,0),"")</f>
        <v/>
      </c>
      <c r="M46" s="12" t="str">
        <f>IFERROR(VLOOKUP($A46,'BO M'!$Q$2:$W$37,7,0),"")</f>
        <v/>
      </c>
      <c r="N46" s="12">
        <f>IFERROR(VLOOKUP($A46,'Konwalie M'!$M$2:$S$32,7,0),"")</f>
        <v>58.870967741935495</v>
      </c>
      <c r="O46" s="12" t="str">
        <f>IFERROR(VLOOKUP($A46,'KoRnO M'!$AD$2:$AJ$42,7,0),"")</f>
        <v/>
      </c>
      <c r="P46" s="12">
        <f>IFERROR(VLOOKUP($A46,'XVI Szago M'!$K$2:$Q$48,7,0),"")</f>
        <v>59.808918194630976</v>
      </c>
      <c r="Q46" s="12" t="str">
        <f>IFERROR(VLOOKUP($A46,'H56 TR200 M'!$AT$3:$AZ$106,7,0),"")</f>
        <v/>
      </c>
      <c r="R46" s="12" t="str">
        <f>IFERROR(VLOOKUP($A46,'Azymut M'!$AO$6:$AU$38,7,0),"")</f>
        <v/>
      </c>
      <c r="S46" s="12" t="str">
        <f>IFERROR(VLOOKUP($A46,'NM 200 M'!$AI$5:$AO$38,7,0),"")</f>
        <v/>
      </c>
      <c r="T46" s="10">
        <f>IFERROR(LARGE(V46:AW46,1),0)+IFERROR(LARGE(V46:AW46,2),0)</f>
        <v>74.33756325049464</v>
      </c>
      <c r="U46" s="10">
        <f>IFERROR(LARGE(V46:AW46,3),0)+IFERROR(LARGE(V46:AW46,4),0)</f>
        <v>59.925580761345493</v>
      </c>
      <c r="V46" s="12"/>
      <c r="W46" s="12" t="str">
        <f>IFERROR(VLOOKUP($A46,'Róża M'!$L$2:$R$34,7,0),"")</f>
        <v/>
      </c>
      <c r="X46" s="12">
        <f>IFERROR(VLOOKUP($A46,'XV Szago M'!$DK$4:$DQ$28,7,0),"")</f>
        <v>30.027795412112113</v>
      </c>
      <c r="Y46" s="12" t="str">
        <f>IFERROR(VLOOKUP($A46,'Wiosenne 360 M'!$J$3:$P$22,7,0),"")</f>
        <v/>
      </c>
      <c r="Z46" s="12">
        <f>IFERROR(VLOOKUP($A46,'H55 TR100 M'!$AG$3:$AM$165,7,0),"")</f>
        <v>34.43212322638373</v>
      </c>
      <c r="AA46" s="12" t="str">
        <f>IFERROR(VLOOKUP($A46,'Irokez M'!$EN$4:$ET$22,7,0),"")</f>
        <v/>
      </c>
      <c r="AB46" s="12" t="str">
        <f>IFERROR(VLOOKUP($A46,'BO Wielkopolska M'!$Q$2:$W$38,7,0),"")</f>
        <v/>
      </c>
      <c r="AC46" s="12" t="str">
        <f>IFERROR(VLOOKUP($A46,'RW TR200 M'!$K$2:$Q$10,7,0),"")</f>
        <v/>
      </c>
      <c r="AD46" s="12" t="str">
        <f>IFERROR(VLOOKUP($A46,'Liczyrzepa wiosna M'!$M$2:$S$26,7,0),"")</f>
        <v/>
      </c>
      <c r="AE46" s="12" t="str">
        <f>IFERROR(VLOOKUP($A46,'13 M'!$J$6:$P$27,7,0),"")</f>
        <v/>
      </c>
      <c r="AF46" s="12" t="str">
        <f>IFERROR(VLOOKUP($A46,'ZnO Grassor M'!$J$2:$P$9,7,0),"")</f>
        <v/>
      </c>
      <c r="AG46" s="12" t="str">
        <f>IFERROR(VLOOKUP($A46,'Celestynów M'!$H$2:$N$7,7,0),"")</f>
        <v/>
      </c>
      <c r="AH46" s="12" t="str">
        <f>IFERROR(VLOOKUP($A46,'Komorów M'!$H$2:$N$15,7,0),"")</f>
        <v/>
      </c>
      <c r="AI46" s="12" t="str">
        <f>IFERROR(VLOOKUP($A46,'ITOrient M'!$P$3:$V$16,7,0),"")</f>
        <v/>
      </c>
      <c r="AJ46" s="12" t="str">
        <f>IFERROR(VLOOKUP($A46,'ŚJatka M'!$P$3:$V$25,7,0),"")</f>
        <v/>
      </c>
      <c r="AK46" s="12" t="str">
        <f>IFERROR(VLOOKUP($A46,'Sudecka Wyrypa M'!$N$4:$T$18,7,0),"")</f>
        <v/>
      </c>
      <c r="AL46" s="12">
        <f>IFERROR(VLOOKUP($A46,'Abentojra M'!$I$3:$O$39,7,0),"")</f>
        <v>23.832365491979214</v>
      </c>
      <c r="AM46" s="12" t="str">
        <f>IFERROR(VLOOKUP($A46,'Mordownik M'!$M$3:$S$29,7,0),"")</f>
        <v/>
      </c>
      <c r="AN46" s="12" t="str">
        <f>IFERROR(VLOOKUP($A46,'Kaczawska M'!$L$3:$R$9,7,0),"")</f>
        <v/>
      </c>
      <c r="AO46" s="12" t="str">
        <f>IFERROR(VLOOKUP($A46,'XV RzK M'!$K$2:$Q$13,7,0),"")</f>
        <v/>
      </c>
      <c r="AP46" s="12" t="str">
        <f>IFERROR(VLOOKUP($A46,'Jesienne 360 M'!$J$2:$P$20,7,0),"")</f>
        <v/>
      </c>
      <c r="AQ46" s="12" t="str">
        <f>IFERROR(VLOOKUP($A46,'Waligóra M'!$P$2:$V$25,7,0),"")</f>
        <v/>
      </c>
      <c r="AR46" s="12" t="str">
        <f>IFERROR(VLOOKUP($A46,'Jurajska Jatka M'!$L$3:$R$42,7,0),"")</f>
        <v/>
      </c>
      <c r="AS46" s="12">
        <f>IFERROR(VLOOKUP($A46,'H56 TR100 M'!$AI$3:$AO$224,7,0),"")</f>
        <v>39.905440024110902</v>
      </c>
      <c r="AT46" s="12" t="str">
        <f>IFERROR(VLOOKUP($A46,'Wawer M'!$H$2:$N$15,7,0),"")</f>
        <v/>
      </c>
      <c r="AU46" s="12">
        <f>IFERROR(VLOOKUP($A46,'Pazur M'!$AU$2:$BA$36,7,0),"")</f>
        <v>29.897785349233381</v>
      </c>
      <c r="AV46" s="12" t="str">
        <f>IFERROR(VLOOKUP($A46,'Wilga M'!$L$3:$R$29,7,0),"")</f>
        <v/>
      </c>
      <c r="AW46" s="12" t="str">
        <f>IFERROR(VLOOKUP($A46,'NM 100 M'!$Y$5:$AE$7,7,0),"")</f>
        <v/>
      </c>
      <c r="AX46" s="25">
        <f>MIN(COUNT(F46:S46)+MIN(COUNT(V46:AW46)/2,2),6)</f>
        <v>5</v>
      </c>
    </row>
    <row r="47" spans="1:50">
      <c r="A47" s="13">
        <v>20</v>
      </c>
      <c r="B47" s="21" t="str">
        <f>VLOOKUP($A47,id!$C:$H,6,0)</f>
        <v>Czarny Grzegorz</v>
      </c>
      <c r="C47" s="21" t="str">
        <f>VLOOKUP($A47,id!$C:$H,4,0)</f>
        <v>Szkoła Fechtunku ARAMIS</v>
      </c>
      <c r="D47" s="2">
        <f>IF(E46=E47,D46,ROW(B45))</f>
        <v>45</v>
      </c>
      <c r="E47" s="11">
        <f>LARGE(F47:U47,1)+LARGE(F47:U47,2)+IFERROR(LARGE(F47:U47,3),0)+IFERROR(LARGE(F47:U47,4),0)+IFERROR(LARGE(F47:U47,5),0)+IFERROR(LARGE(F47:U47,6),0)</f>
        <v>307.38977255700087</v>
      </c>
      <c r="F47" s="12" t="str">
        <f>IFERROR(VLOOKUP(A47,'ZdZ M'!$AN$5:$AT$47,7,0),"")</f>
        <v/>
      </c>
      <c r="G47" s="12">
        <f>IFERROR(VLOOKUP($A47,'Liszkor M'!$BA$2:$BG$44,7,0),"")</f>
        <v>57.107299382051359</v>
      </c>
      <c r="H47" s="12" t="str">
        <f>IFERROR(VLOOKUP($A47,'H55 TR200 M'!$AT$3:$AZ$84,7,0),"")</f>
        <v/>
      </c>
      <c r="I47" s="12" t="str">
        <f>IFERROR(VLOOKUP($A47,'Dymno M'!$U$2:$AA$35,7,0),"")</f>
        <v/>
      </c>
      <c r="J47" s="12" t="str">
        <f>IFERROR(VLOOKUP($A47,'XIV RzK M'!$K$3:$Q$39,7,0),"")</f>
        <v/>
      </c>
      <c r="K47" s="12" t="str">
        <f>IFERROR(VLOOKUP($A47,'Tropy M'!$Q$4:$W$66,7,0),"")</f>
        <v/>
      </c>
      <c r="L47" s="12">
        <f>IFERROR(VLOOKUP($A47,'Grassor 300 M'!$CA$6:$CG$39,7,0),"")</f>
        <v>50.453517050202812</v>
      </c>
      <c r="M47" s="12" t="str">
        <f>IFERROR(VLOOKUP($A47,'BO M'!$Q$2:$W$37,7,0),"")</f>
        <v/>
      </c>
      <c r="N47" s="12" t="str">
        <f>IFERROR(VLOOKUP($A47,'Konwalie M'!$M$2:$S$32,7,0),"")</f>
        <v/>
      </c>
      <c r="O47" s="12">
        <f>IFERROR(VLOOKUP($A47,'KoRnO M'!$AD$2:$AJ$42,7,0),"")</f>
        <v>70.405351781383814</v>
      </c>
      <c r="P47" s="12" t="str">
        <f>IFERROR(VLOOKUP($A47,'XVI Szago M'!$K$2:$Q$48,7,0),"")</f>
        <v/>
      </c>
      <c r="Q47" s="12" t="str">
        <f>IFERROR(VLOOKUP($A47,'H56 TR200 M'!$AT$3:$AZ$106,7,0),"")</f>
        <v/>
      </c>
      <c r="R47" s="12" t="str">
        <f>IFERROR(VLOOKUP($A47,'Azymut M'!$AO$6:$AU$38,7,0),"")</f>
        <v/>
      </c>
      <c r="S47" s="12" t="str">
        <f>IFERROR(VLOOKUP($A47,'NM 200 M'!$AI$5:$AO$38,7,0),"")</f>
        <v/>
      </c>
      <c r="T47" s="10">
        <f>IFERROR(LARGE(V47:AW47,1),0)+IFERROR(LARGE(V47:AW47,2),0)</f>
        <v>72.365787635164764</v>
      </c>
      <c r="U47" s="10">
        <f>IFERROR(LARGE(V47:AW47,3),0)+IFERROR(LARGE(V47:AW47,4),0)</f>
        <v>57.057816708198061</v>
      </c>
      <c r="V47" s="12">
        <f>IFERROR(VLOOKUP(A47,'Liczyrzepa - zima M'!$M$1:$S$35,7,0),"")</f>
        <v>28.229665071770334</v>
      </c>
      <c r="W47" s="12" t="str">
        <f>IFERROR(VLOOKUP($A47,'Róża M'!$L$2:$R$34,7,0),"")</f>
        <v/>
      </c>
      <c r="X47" s="12" t="str">
        <f>IFERROR(VLOOKUP($A47,'XV Szago M'!$DK$4:$DQ$28,7,0),"")</f>
        <v/>
      </c>
      <c r="Y47" s="12" t="str">
        <f>IFERROR(VLOOKUP($A47,'Wiosenne 360 M'!$J$3:$P$22,7,0),"")</f>
        <v/>
      </c>
      <c r="Z47" s="12" t="str">
        <f>IFERROR(VLOOKUP($A47,'H55 TR100 M'!$AG$3:$AM$165,7,0),"")</f>
        <v/>
      </c>
      <c r="AA47" s="12">
        <f>IFERROR(VLOOKUP($A47,'Irokez M'!$EN$4:$ET$22,7,0),"")</f>
        <v>42.97970639032814</v>
      </c>
      <c r="AB47" s="12" t="str">
        <f>IFERROR(VLOOKUP($A47,'BO Wielkopolska M'!$Q$2:$W$38,7,0),"")</f>
        <v/>
      </c>
      <c r="AC47" s="12">
        <f>IFERROR(VLOOKUP($A47,'RW TR200 M'!$K$2:$Q$10,7,0),"")</f>
        <v>28.431372549019599</v>
      </c>
      <c r="AD47" s="12" t="str">
        <f>IFERROR(VLOOKUP($A47,'Liczyrzepa wiosna M'!$M$2:$S$26,7,0),"")</f>
        <v/>
      </c>
      <c r="AE47" s="12" t="str">
        <f>IFERROR(VLOOKUP($A47,'13 M'!$J$6:$P$27,7,0),"")</f>
        <v/>
      </c>
      <c r="AF47" s="12" t="str">
        <f>IFERROR(VLOOKUP($A47,'ZnO Grassor M'!$J$2:$P$9,7,0),"")</f>
        <v/>
      </c>
      <c r="AG47" s="12" t="str">
        <f>IFERROR(VLOOKUP($A47,'Celestynów M'!$H$2:$N$7,7,0),"")</f>
        <v/>
      </c>
      <c r="AH47" s="12" t="str">
        <f>IFERROR(VLOOKUP($A47,'Komorów M'!$H$2:$N$15,7,0),"")</f>
        <v/>
      </c>
      <c r="AI47" s="12" t="str">
        <f>IFERROR(VLOOKUP($A47,'ITOrient M'!$P$3:$V$16,7,0),"")</f>
        <v/>
      </c>
      <c r="AJ47" s="12">
        <f>IFERROR(VLOOKUP($A47,'ŚJatka M'!$P$3:$V$25,7,0),"")</f>
        <v>20.256280571559969</v>
      </c>
      <c r="AK47" s="12" t="str">
        <f>IFERROR(VLOOKUP($A47,'Sudecka Wyrypa M'!$N$4:$T$18,7,0),"")</f>
        <v/>
      </c>
      <c r="AL47" s="12" t="str">
        <f>IFERROR(VLOOKUP($A47,'Abentojra M'!$I$3:$O$39,7,0),"")</f>
        <v/>
      </c>
      <c r="AM47" s="12">
        <f>IFERROR(VLOOKUP($A47,'Mordownik M'!$M$3:$S$29,7,0),"")</f>
        <v>28.626444159178458</v>
      </c>
      <c r="AN47" s="12" t="str">
        <f>IFERROR(VLOOKUP($A47,'Kaczawska M'!$L$3:$R$9,7,0),"")</f>
        <v/>
      </c>
      <c r="AO47" s="12" t="str">
        <f>IFERROR(VLOOKUP($A47,'XV RzK M'!$K$2:$Q$13,7,0),"")</f>
        <v/>
      </c>
      <c r="AP47" s="12" t="str">
        <f>IFERROR(VLOOKUP($A47,'Jesienne 360 M'!$J$2:$P$20,7,0),"")</f>
        <v/>
      </c>
      <c r="AQ47" s="12">
        <f>IFERROR(VLOOKUP($A47,'Waligóra M'!$P$2:$V$25,7,0),"")</f>
        <v>29.386081244836618</v>
      </c>
      <c r="AR47" s="12">
        <f>IFERROR(VLOOKUP($A47,'Jurajska Jatka M'!$L$3:$R$42,7,0),"")</f>
        <v>28.174019399018466</v>
      </c>
      <c r="AS47" s="12" t="str">
        <f>IFERROR(VLOOKUP($A47,'H56 TR100 M'!$AI$3:$AO$224,7,0),"")</f>
        <v/>
      </c>
      <c r="AT47" s="12" t="str">
        <f>IFERROR(VLOOKUP($A47,'Wawer M'!$H$2:$N$15,7,0),"")</f>
        <v/>
      </c>
      <c r="AU47" s="12" t="str">
        <f>IFERROR(VLOOKUP($A47,'Pazur M'!$AU$2:$BA$36,7,0),"")</f>
        <v/>
      </c>
      <c r="AV47" s="12" t="str">
        <f>IFERROR(VLOOKUP($A47,'Wilga M'!$L$3:$R$29,7,0),"")</f>
        <v/>
      </c>
      <c r="AW47" s="12" t="str">
        <f>IFERROR(VLOOKUP($A47,'NM 100 M'!$Y$5:$AE$7,7,0),"")</f>
        <v/>
      </c>
      <c r="AX47" s="25">
        <f>MIN(COUNT(F47:S47)+MIN(COUNT(V47:AW47)/2,2),6)</f>
        <v>5</v>
      </c>
    </row>
    <row r="48" spans="1:50">
      <c r="A48">
        <v>51</v>
      </c>
      <c r="B48" s="21" t="str">
        <f>VLOOKUP($A48,id!$C:$H,6,0)</f>
        <v>Witkowski Marcin</v>
      </c>
      <c r="C48" s="21">
        <f>VLOOKUP($A48,id!$C:$H,4,0)</f>
        <v>0</v>
      </c>
      <c r="D48" s="2">
        <f>IF(E47=E48,D47,ROW(B46))</f>
        <v>46</v>
      </c>
      <c r="E48" s="11">
        <f>LARGE(F48:U48,1)+LARGE(F48:U48,2)+IFERROR(LARGE(F48:U48,3),0)+IFERROR(LARGE(F48:U48,4),0)+IFERROR(LARGE(F48:U48,5),0)+IFERROR(LARGE(F48:U48,6),0)</f>
        <v>304.20609953397451</v>
      </c>
      <c r="F48" s="12">
        <f>IFERROR(VLOOKUP(A48,'ZdZ M'!$AN$5:$AT$47,7,0),"")</f>
        <v>52.946249227141813</v>
      </c>
      <c r="G48" s="12">
        <f>IFERROR(VLOOKUP($A48,'Liszkor M'!$BA$2:$BG$44,7,0),"")</f>
        <v>68.380097268986148</v>
      </c>
      <c r="H48" s="12">
        <f>IFERROR(VLOOKUP($A48,'H55 TR200 M'!$AT$3:$AZ$84,7,0),"")</f>
        <v>56.45150858969123</v>
      </c>
      <c r="I48" s="12">
        <f>IFERROR(VLOOKUP($A48,'Dymno M'!$U$2:$AA$35,7,0),"")</f>
        <v>51.635480232524543</v>
      </c>
      <c r="J48" s="12" t="str">
        <f>IFERROR(VLOOKUP($A48,'XIV RzK M'!$K$3:$Q$39,7,0),"")</f>
        <v/>
      </c>
      <c r="K48" s="12" t="str">
        <f>IFERROR(VLOOKUP($A48,'Tropy M'!$Q$4:$W$66,7,0),"")</f>
        <v/>
      </c>
      <c r="L48" s="12" t="str">
        <f>IFERROR(VLOOKUP($A48,'Grassor 300 M'!$CA$6:$CG$39,7,0),"")</f>
        <v/>
      </c>
      <c r="M48" s="12" t="str">
        <f>IFERROR(VLOOKUP($A48,'BO M'!$Q$2:$W$37,7,0),"")</f>
        <v/>
      </c>
      <c r="N48" s="12" t="str">
        <f>IFERROR(VLOOKUP($A48,'Konwalie M'!$M$2:$S$32,7,0),"")</f>
        <v/>
      </c>
      <c r="O48" s="12" t="str">
        <f>IFERROR(VLOOKUP($A48,'KoRnO M'!$AD$2:$AJ$42,7,0),"")</f>
        <v/>
      </c>
      <c r="P48" s="12" t="str">
        <f>IFERROR(VLOOKUP($A48,'XVI Szago M'!$K$2:$Q$48,7,0),"")</f>
        <v/>
      </c>
      <c r="Q48" s="12" t="str">
        <f>IFERROR(VLOOKUP($A48,'H56 TR200 M'!$AT$3:$AZ$106,7,0),"")</f>
        <v/>
      </c>
      <c r="R48" s="12" t="str">
        <f>IFERROR(VLOOKUP($A48,'Azymut M'!$AO$6:$AU$38,7,0),"")</f>
        <v/>
      </c>
      <c r="S48" s="12" t="str">
        <f>IFERROR(VLOOKUP($A48,'NM 200 M'!$AI$5:$AO$38,7,0),"")</f>
        <v/>
      </c>
      <c r="T48" s="10">
        <f>IFERROR(LARGE(V48:AW48,1),0)+IFERROR(LARGE(V48:AW48,2),0)</f>
        <v>63.353604058635661</v>
      </c>
      <c r="U48" s="10">
        <f>IFERROR(LARGE(V48:AW48,3),0)+IFERROR(LARGE(V48:AW48,4),0)</f>
        <v>11.439160156995092</v>
      </c>
      <c r="V48" s="12"/>
      <c r="W48" s="12" t="str">
        <f>IFERROR(VLOOKUP($A48,'Róża M'!$L$2:$R$34,7,0),"")</f>
        <v/>
      </c>
      <c r="X48" s="12">
        <f>IFERROR(VLOOKUP($A48,'XV Szago M'!$DK$4:$DQ$28,7,0),"")</f>
        <v>11.439160156995092</v>
      </c>
      <c r="Y48" s="12" t="str">
        <f>IFERROR(VLOOKUP($A48,'Wiosenne 360 M'!$J$3:$P$22,7,0),"")</f>
        <v/>
      </c>
      <c r="Z48" s="12" t="str">
        <f>IFERROR(VLOOKUP($A48,'H55 TR100 M'!$AG$3:$AM$165,7,0),"")</f>
        <v/>
      </c>
      <c r="AA48" s="12" t="str">
        <f>IFERROR(VLOOKUP($A48,'Irokez M'!$EN$4:$ET$22,7,0),"")</f>
        <v/>
      </c>
      <c r="AB48" s="12">
        <f>IFERROR(VLOOKUP($A48,'BO Wielkopolska M'!$Q$2:$W$38,7,0),"")</f>
        <v>31.076445284262412</v>
      </c>
      <c r="AC48" s="12" t="str">
        <f>IFERROR(VLOOKUP($A48,'RW TR200 M'!$K$2:$Q$10,7,0),"")</f>
        <v/>
      </c>
      <c r="AD48" s="12">
        <f>IFERROR(VLOOKUP($A48,'Liczyrzepa wiosna M'!$M$2:$S$26,7,0),"")</f>
        <v>32.277158774373248</v>
      </c>
      <c r="AE48" s="12" t="str">
        <f>IFERROR(VLOOKUP($A48,'13 M'!$J$6:$P$27,7,0),"")</f>
        <v/>
      </c>
      <c r="AF48" s="12" t="str">
        <f>IFERROR(VLOOKUP($A48,'ZnO Grassor M'!$J$2:$P$9,7,0),"")</f>
        <v/>
      </c>
      <c r="AG48" s="12" t="str">
        <f>IFERROR(VLOOKUP($A48,'Celestynów M'!$H$2:$N$7,7,0),"")</f>
        <v/>
      </c>
      <c r="AH48" s="12" t="str">
        <f>IFERROR(VLOOKUP($A48,'Komorów M'!$H$2:$N$15,7,0),"")</f>
        <v/>
      </c>
      <c r="AI48" s="12" t="str">
        <f>IFERROR(VLOOKUP($A48,'ITOrient M'!$P$3:$V$16,7,0),"")</f>
        <v/>
      </c>
      <c r="AJ48" s="12" t="str">
        <f>IFERROR(VLOOKUP($A48,'ŚJatka M'!$P$3:$V$25,7,0),"")</f>
        <v/>
      </c>
      <c r="AK48" s="12" t="str">
        <f>IFERROR(VLOOKUP($A48,'Sudecka Wyrypa M'!$N$4:$T$18,7,0),"")</f>
        <v/>
      </c>
      <c r="AL48" s="12" t="str">
        <f>IFERROR(VLOOKUP($A48,'Abentojra M'!$I$3:$O$39,7,0),"")</f>
        <v/>
      </c>
      <c r="AM48" s="12" t="str">
        <f>IFERROR(VLOOKUP($A48,'Mordownik M'!$M$3:$S$29,7,0),"")</f>
        <v/>
      </c>
      <c r="AN48" s="12" t="str">
        <f>IFERROR(VLOOKUP($A48,'Kaczawska M'!$L$3:$R$9,7,0),"")</f>
        <v/>
      </c>
      <c r="AO48" s="12" t="str">
        <f>IFERROR(VLOOKUP($A48,'XV RzK M'!$K$2:$Q$13,7,0),"")</f>
        <v/>
      </c>
      <c r="AP48" s="12" t="str">
        <f>IFERROR(VLOOKUP($A48,'Jesienne 360 M'!$J$2:$P$20,7,0),"")</f>
        <v/>
      </c>
      <c r="AQ48" s="12" t="str">
        <f>IFERROR(VLOOKUP($A48,'Waligóra M'!$P$2:$V$25,7,0),"")</f>
        <v/>
      </c>
      <c r="AR48" s="12" t="str">
        <f>IFERROR(VLOOKUP($A48,'Jurajska Jatka M'!$L$3:$R$42,7,0),"")</f>
        <v/>
      </c>
      <c r="AS48" s="12" t="str">
        <f>IFERROR(VLOOKUP($A48,'H56 TR100 M'!$AI$3:$AO$224,7,0),"")</f>
        <v/>
      </c>
      <c r="AT48" s="12" t="str">
        <f>IFERROR(VLOOKUP($A48,'Wawer M'!$H$2:$N$15,7,0),"")</f>
        <v/>
      </c>
      <c r="AU48" s="12" t="str">
        <f>IFERROR(VLOOKUP($A48,'Pazur M'!$AU$2:$BA$36,7,0),"")</f>
        <v/>
      </c>
      <c r="AV48" s="12" t="str">
        <f>IFERROR(VLOOKUP($A48,'Wilga M'!$L$3:$R$29,7,0),"")</f>
        <v/>
      </c>
      <c r="AW48" s="12" t="str">
        <f>IFERROR(VLOOKUP($A48,'NM 100 M'!$Y$5:$AE$7,7,0),"")</f>
        <v/>
      </c>
      <c r="AX48" s="25">
        <f>MIN(COUNT(F48:S48)+MIN(COUNT(V48:AW48)/2,2),6)</f>
        <v>5.5</v>
      </c>
    </row>
    <row r="49" spans="1:50">
      <c r="A49">
        <v>139</v>
      </c>
      <c r="B49" s="21" t="str">
        <f>VLOOKUP($A49,id!$C:$H,6,0)</f>
        <v>Ruchlicki Stanisław</v>
      </c>
      <c r="C49" s="21" t="str">
        <f>VLOOKUP($A49,id!$C:$H,4,0)</f>
        <v>Białystok</v>
      </c>
      <c r="D49" s="2">
        <f>IF(E48=E49,D48,ROW(B47))</f>
        <v>47</v>
      </c>
      <c r="E49" s="11">
        <f>LARGE(F49:U49,1)+LARGE(F49:U49,2)+IFERROR(LARGE(F49:U49,3),0)+IFERROR(LARGE(F49:U49,4),0)+IFERROR(LARGE(F49:U49,5),0)+IFERROR(LARGE(F49:U49,6),0)</f>
        <v>302.78862355000786</v>
      </c>
      <c r="F49" s="12"/>
      <c r="G49" s="12" t="str">
        <f>IFERROR(VLOOKUP($A49,'Liszkor M'!$BA$2:$BG$44,7,0),"")</f>
        <v/>
      </c>
      <c r="H49" s="12">
        <f>IFERROR(VLOOKUP($A49,'H55 TR200 M'!$AT$3:$AZ$84,7,0),"")</f>
        <v>80.547885337412353</v>
      </c>
      <c r="I49" s="12" t="str">
        <f>IFERROR(VLOOKUP($A49,'Dymno M'!$U$2:$AA$35,7,0),"")</f>
        <v/>
      </c>
      <c r="J49" s="12" t="str">
        <f>IFERROR(VLOOKUP($A49,'XIV RzK M'!$K$3:$Q$39,7,0),"")</f>
        <v/>
      </c>
      <c r="K49" s="12">
        <f>IFERROR(VLOOKUP($A49,'Tropy M'!$Q$4:$W$66,7,0),"")</f>
        <v>72.855680117619272</v>
      </c>
      <c r="L49" s="12">
        <f>IFERROR(VLOOKUP($A49,'Grassor 300 M'!$CA$6:$CG$39,7,0),"")</f>
        <v>75.407553861519361</v>
      </c>
      <c r="M49" s="12" t="str">
        <f>IFERROR(VLOOKUP($A49,'BO M'!$Q$2:$W$37,7,0),"")</f>
        <v/>
      </c>
      <c r="N49" s="12" t="str">
        <f>IFERROR(VLOOKUP($A49,'Konwalie M'!$M$2:$S$32,7,0),"")</f>
        <v/>
      </c>
      <c r="O49" s="12" t="str">
        <f>IFERROR(VLOOKUP($A49,'KoRnO M'!$AD$2:$AJ$42,7,0),"")</f>
        <v/>
      </c>
      <c r="P49" s="12" t="str">
        <f>IFERROR(VLOOKUP($A49,'XVI Szago M'!$K$2:$Q$48,7,0),"")</f>
        <v/>
      </c>
      <c r="Q49" s="12" t="str">
        <f>IFERROR(VLOOKUP($A49,'H56 TR200 M'!$AT$3:$AZ$106,7,0),"")</f>
        <v/>
      </c>
      <c r="R49" s="12">
        <f>IFERROR(VLOOKUP($A49,'Azymut M'!$AO$6:$AU$38,7,0),"")</f>
        <v>36.663175651311377</v>
      </c>
      <c r="S49" s="12" t="str">
        <f>IFERROR(VLOOKUP($A49,'NM 200 M'!$AI$5:$AO$38,7,0),"")</f>
        <v/>
      </c>
      <c r="T49" s="10">
        <f>IFERROR(LARGE(V49:AW49,1),0)+IFERROR(LARGE(V49:AW49,2),0)</f>
        <v>37.314328582145528</v>
      </c>
      <c r="U49" s="10">
        <f>IFERROR(LARGE(V49:AW49,3),0)+IFERROR(LARGE(V49:AW49,4),0)</f>
        <v>0</v>
      </c>
      <c r="V49" s="12"/>
      <c r="W49" s="12"/>
      <c r="X49" s="12"/>
      <c r="Y49" s="12">
        <f>IFERROR(VLOOKUP($A49,'Wiosenne 360 M'!$J$3:$P$22,7,0),"")</f>
        <v>37.314328582145528</v>
      </c>
      <c r="Z49" s="12" t="str">
        <f>IFERROR(VLOOKUP($A49,'H55 TR100 M'!$AG$3:$AM$165,7,0),"")</f>
        <v/>
      </c>
      <c r="AA49" s="12" t="str">
        <f>IFERROR(VLOOKUP($A49,'Irokez M'!$EN$4:$ET$22,7,0),"")</f>
        <v/>
      </c>
      <c r="AB49" s="12" t="str">
        <f>IFERROR(VLOOKUP($A49,'BO Wielkopolska M'!$Q$2:$W$38,7,0),"")</f>
        <v/>
      </c>
      <c r="AC49" s="12" t="str">
        <f>IFERROR(VLOOKUP($A49,'RW TR200 M'!$K$2:$Q$10,7,0),"")</f>
        <v/>
      </c>
      <c r="AD49" s="12" t="str">
        <f>IFERROR(VLOOKUP($A49,'Liczyrzepa wiosna M'!$M$2:$S$26,7,0),"")</f>
        <v/>
      </c>
      <c r="AE49" s="12" t="str">
        <f>IFERROR(VLOOKUP($A49,'13 M'!$J$6:$P$27,7,0),"")</f>
        <v/>
      </c>
      <c r="AF49" s="12" t="str">
        <f>IFERROR(VLOOKUP($A49,'ZnO Grassor M'!$J$2:$P$9,7,0),"")</f>
        <v/>
      </c>
      <c r="AG49" s="12" t="str">
        <f>IFERROR(VLOOKUP($A49,'Celestynów M'!$H$2:$N$7,7,0),"")</f>
        <v/>
      </c>
      <c r="AH49" s="12" t="str">
        <f>IFERROR(VLOOKUP($A49,'Komorów M'!$H$2:$N$15,7,0),"")</f>
        <v/>
      </c>
      <c r="AI49" s="12" t="str">
        <f>IFERROR(VLOOKUP($A49,'ITOrient M'!$P$3:$V$16,7,0),"")</f>
        <v/>
      </c>
      <c r="AJ49" s="12" t="str">
        <f>IFERROR(VLOOKUP($A49,'ŚJatka M'!$P$3:$V$25,7,0),"")</f>
        <v/>
      </c>
      <c r="AK49" s="12" t="str">
        <f>IFERROR(VLOOKUP($A49,'Sudecka Wyrypa M'!$N$4:$T$18,7,0),"")</f>
        <v/>
      </c>
      <c r="AL49" s="12" t="str">
        <f>IFERROR(VLOOKUP($A49,'Abentojra M'!$I$3:$O$39,7,0),"")</f>
        <v/>
      </c>
      <c r="AM49" s="12" t="str">
        <f>IFERROR(VLOOKUP($A49,'Mordownik M'!$M$3:$S$29,7,0),"")</f>
        <v/>
      </c>
      <c r="AN49" s="12" t="str">
        <f>IFERROR(VLOOKUP($A49,'Kaczawska M'!$L$3:$R$9,7,0),"")</f>
        <v/>
      </c>
      <c r="AO49" s="12" t="str">
        <f>IFERROR(VLOOKUP($A49,'XV RzK M'!$K$2:$Q$13,7,0),"")</f>
        <v/>
      </c>
      <c r="AP49" s="12" t="str">
        <f>IFERROR(VLOOKUP($A49,'Jesienne 360 M'!$J$2:$P$20,7,0),"")</f>
        <v/>
      </c>
      <c r="AQ49" s="12" t="str">
        <f>IFERROR(VLOOKUP($A49,'Waligóra M'!$P$2:$V$25,7,0),"")</f>
        <v/>
      </c>
      <c r="AR49" s="12" t="str">
        <f>IFERROR(VLOOKUP($A49,'Jurajska Jatka M'!$L$3:$R$42,7,0),"")</f>
        <v/>
      </c>
      <c r="AS49" s="12" t="str">
        <f>IFERROR(VLOOKUP($A49,'H56 TR100 M'!$AI$3:$AO$224,7,0),"")</f>
        <v/>
      </c>
      <c r="AT49" s="12" t="str">
        <f>IFERROR(VLOOKUP($A49,'Wawer M'!$H$2:$N$15,7,0),"")</f>
        <v/>
      </c>
      <c r="AU49" s="12" t="str">
        <f>IFERROR(VLOOKUP($A49,'Pazur M'!$AU$2:$BA$36,7,0),"")</f>
        <v/>
      </c>
      <c r="AV49" s="12" t="str">
        <f>IFERROR(VLOOKUP($A49,'Wilga M'!$L$3:$R$29,7,0),"")</f>
        <v/>
      </c>
      <c r="AW49" s="12" t="str">
        <f>IFERROR(VLOOKUP($A49,'NM 100 M'!$Y$5:$AE$7,7,0),"")</f>
        <v/>
      </c>
      <c r="AX49" s="25">
        <f>MIN(COUNT(F49:S49)+MIN(COUNT(V49:AW49)/2,2),6)</f>
        <v>4.5</v>
      </c>
    </row>
    <row r="50" spans="1:50">
      <c r="A50">
        <v>48</v>
      </c>
      <c r="B50" s="21" t="str">
        <f>VLOOKUP($A50,id!$C:$H,6,0)</f>
        <v>Rygalski Grzegorz</v>
      </c>
      <c r="C50" s="21">
        <f>VLOOKUP($A50,id!$C:$H,4,0)</f>
        <v>0</v>
      </c>
      <c r="D50" s="2">
        <f>IF(E49=E50,D49,ROW(B48))</f>
        <v>48</v>
      </c>
      <c r="E50" s="11">
        <f>LARGE(F50:U50,1)+LARGE(F50:U50,2)+IFERROR(LARGE(F50:U50,3),0)+IFERROR(LARGE(F50:U50,4),0)+IFERROR(LARGE(F50:U50,5),0)+IFERROR(LARGE(F50:U50,6),0)</f>
        <v>301.43420366095489</v>
      </c>
      <c r="F50" s="12">
        <f>IFERROR(VLOOKUP(A50,'ZdZ M'!$AN$5:$AT$47,7,0),"")</f>
        <v>63.859310299834085</v>
      </c>
      <c r="G50" s="12">
        <f>IFERROR(VLOOKUP($A50,'Liszkor M'!$BA$2:$BG$44,7,0),"")</f>
        <v>61.389423964028062</v>
      </c>
      <c r="H50" s="12">
        <f>IFERROR(VLOOKUP($A50,'H55 TR200 M'!$AT$3:$AZ$84,7,0),"")</f>
        <v>58.51468492448295</v>
      </c>
      <c r="I50" s="12">
        <f>IFERROR(VLOOKUP($A50,'Dymno M'!$U$2:$AA$35,7,0),"")</f>
        <v>24.569273958275996</v>
      </c>
      <c r="J50" s="12" t="str">
        <f>IFERROR(VLOOKUP($A50,'XIV RzK M'!$K$3:$Q$39,7,0),"")</f>
        <v/>
      </c>
      <c r="K50" s="12">
        <f>IFERROR(VLOOKUP($A50,'Tropy M'!$Q$4:$W$66,7,0),"")</f>
        <v>29.404678702082172</v>
      </c>
      <c r="L50" s="12" t="str">
        <f>IFERROR(VLOOKUP($A50,'Grassor 300 M'!$CA$6:$CG$39,7,0),"")</f>
        <v/>
      </c>
      <c r="M50" s="12" t="str">
        <f>IFERROR(VLOOKUP($A50,'BO M'!$Q$2:$W$37,7,0),"")</f>
        <v/>
      </c>
      <c r="N50" s="12" t="str">
        <f>IFERROR(VLOOKUP($A50,'Konwalie M'!$M$2:$S$32,7,0),"")</f>
        <v/>
      </c>
      <c r="O50" s="12" t="str">
        <f>IFERROR(VLOOKUP($A50,'KoRnO M'!$AD$2:$AJ$42,7,0),"")</f>
        <v/>
      </c>
      <c r="P50" s="12">
        <f>IFERROR(VLOOKUP($A50,'XVI Szago M'!$K$2:$Q$48,7,0),"")</f>
        <v>50.872307813206824</v>
      </c>
      <c r="Q50" s="12">
        <f>IFERROR(VLOOKUP($A50,'H56 TR200 M'!$AT$3:$AZ$106,7,0),"")</f>
        <v>35.082115597653107</v>
      </c>
      <c r="R50" s="12" t="str">
        <f>IFERROR(VLOOKUP($A50,'Azymut M'!$AO$6:$AU$38,7,0),"")</f>
        <v/>
      </c>
      <c r="S50" s="12" t="str">
        <f>IFERROR(VLOOKUP($A50,'NM 200 M'!$AI$5:$AO$38,7,0),"")</f>
        <v/>
      </c>
      <c r="T50" s="10">
        <f>IFERROR(LARGE(V50:AW50,1),0)+IFERROR(LARGE(V50:AW50,2),0)</f>
        <v>31.716361061749858</v>
      </c>
      <c r="U50" s="10">
        <f>IFERROR(LARGE(V50:AW50,3),0)+IFERROR(LARGE(V50:AW50,4),0)</f>
        <v>0</v>
      </c>
      <c r="V50" s="12"/>
      <c r="W50" s="12">
        <f>IFERROR(VLOOKUP($A50,'Róża M'!$L$2:$R$34,7,0),"")</f>
        <v>31.716361061749858</v>
      </c>
      <c r="X50" s="12" t="str">
        <f>IFERROR(VLOOKUP($A50,'XV Szago M'!$DK$4:$DQ$28,7,0),"")</f>
        <v/>
      </c>
      <c r="Y50" s="12" t="str">
        <f>IFERROR(VLOOKUP($A50,'Wiosenne 360 M'!$J$3:$P$22,7,0),"")</f>
        <v/>
      </c>
      <c r="Z50" s="12" t="str">
        <f>IFERROR(VLOOKUP($A50,'H55 TR100 M'!$AG$3:$AM$165,7,0),"")</f>
        <v/>
      </c>
      <c r="AA50" s="12" t="str">
        <f>IFERROR(VLOOKUP($A50,'Irokez M'!$EN$4:$ET$22,7,0),"")</f>
        <v/>
      </c>
      <c r="AB50" s="12" t="str">
        <f>IFERROR(VLOOKUP($A50,'BO Wielkopolska M'!$Q$2:$W$38,7,0),"")</f>
        <v/>
      </c>
      <c r="AC50" s="12" t="str">
        <f>IFERROR(VLOOKUP($A50,'RW TR200 M'!$K$2:$Q$10,7,0),"")</f>
        <v/>
      </c>
      <c r="AD50" s="12" t="str">
        <f>IFERROR(VLOOKUP($A50,'Liczyrzepa wiosna M'!$M$2:$S$26,7,0),"")</f>
        <v/>
      </c>
      <c r="AE50" s="12" t="str">
        <f>IFERROR(VLOOKUP($A50,'13 M'!$J$6:$P$27,7,0),"")</f>
        <v/>
      </c>
      <c r="AF50" s="12" t="str">
        <f>IFERROR(VLOOKUP($A50,'ZnO Grassor M'!$J$2:$P$9,7,0),"")</f>
        <v/>
      </c>
      <c r="AG50" s="12" t="str">
        <f>IFERROR(VLOOKUP($A50,'Celestynów M'!$H$2:$N$7,7,0),"")</f>
        <v/>
      </c>
      <c r="AH50" s="12" t="str">
        <f>IFERROR(VLOOKUP($A50,'Komorów M'!$H$2:$N$15,7,0),"")</f>
        <v/>
      </c>
      <c r="AI50" s="12" t="str">
        <f>IFERROR(VLOOKUP($A50,'ITOrient M'!$P$3:$V$16,7,0),"")</f>
        <v/>
      </c>
      <c r="AJ50" s="12" t="str">
        <f>IFERROR(VLOOKUP($A50,'ŚJatka M'!$P$3:$V$25,7,0),"")</f>
        <v/>
      </c>
      <c r="AK50" s="12" t="str">
        <f>IFERROR(VLOOKUP($A50,'Sudecka Wyrypa M'!$N$4:$T$18,7,0),"")</f>
        <v/>
      </c>
      <c r="AL50" s="12" t="str">
        <f>IFERROR(VLOOKUP($A50,'Abentojra M'!$I$3:$O$39,7,0),"")</f>
        <v/>
      </c>
      <c r="AM50" s="12" t="str">
        <f>IFERROR(VLOOKUP($A50,'Mordownik M'!$M$3:$S$29,7,0),"")</f>
        <v/>
      </c>
      <c r="AN50" s="12" t="str">
        <f>IFERROR(VLOOKUP($A50,'Kaczawska M'!$L$3:$R$9,7,0),"")</f>
        <v/>
      </c>
      <c r="AO50" s="12" t="str">
        <f>IFERROR(VLOOKUP($A50,'XV RzK M'!$K$2:$Q$13,7,0),"")</f>
        <v/>
      </c>
      <c r="AP50" s="12" t="str">
        <f>IFERROR(VLOOKUP($A50,'Jesienne 360 M'!$J$2:$P$20,7,0),"")</f>
        <v/>
      </c>
      <c r="AQ50" s="12" t="str">
        <f>IFERROR(VLOOKUP($A50,'Waligóra M'!$P$2:$V$25,7,0),"")</f>
        <v/>
      </c>
      <c r="AR50" s="12" t="str">
        <f>IFERROR(VLOOKUP($A50,'Jurajska Jatka M'!$L$3:$R$42,7,0),"")</f>
        <v/>
      </c>
      <c r="AS50" s="12" t="str">
        <f>IFERROR(VLOOKUP($A50,'H56 TR100 M'!$AI$3:$AO$224,7,0),"")</f>
        <v/>
      </c>
      <c r="AT50" s="12" t="str">
        <f>IFERROR(VLOOKUP($A50,'Wawer M'!$H$2:$N$15,7,0),"")</f>
        <v/>
      </c>
      <c r="AU50" s="12" t="str">
        <f>IFERROR(VLOOKUP($A50,'Pazur M'!$AU$2:$BA$36,7,0),"")</f>
        <v/>
      </c>
      <c r="AV50" s="12" t="str">
        <f>IFERROR(VLOOKUP($A50,'Wilga M'!$L$3:$R$29,7,0),"")</f>
        <v/>
      </c>
      <c r="AW50" s="12" t="str">
        <f>IFERROR(VLOOKUP($A50,'NM 100 M'!$Y$5:$AE$7,7,0),"")</f>
        <v/>
      </c>
      <c r="AX50" s="25">
        <f>MIN(COUNT(F50:S50)+MIN(COUNT(V50:AW50)/2,2),6)</f>
        <v>6</v>
      </c>
    </row>
    <row r="51" spans="1:50">
      <c r="A51">
        <v>413</v>
      </c>
      <c r="B51" s="21" t="str">
        <f>VLOOKUP($A51,id!$C:$H,6,0)</f>
        <v>Żmuda-Trzebiatowski Andrzej</v>
      </c>
      <c r="C51" s="21">
        <f>VLOOKUP($A51,id!$C:$H,4,0)</f>
        <v>0</v>
      </c>
      <c r="D51" s="2">
        <f>IF(E50=E51,D50,ROW(B49))</f>
        <v>49</v>
      </c>
      <c r="E51" s="11">
        <f>LARGE(F51:U51,1)+LARGE(F51:U51,2)+IFERROR(LARGE(F51:U51,3),0)+IFERROR(LARGE(F51:U51,4),0)+IFERROR(LARGE(F51:U51,5),0)+IFERROR(LARGE(F51:U51,6),0)</f>
        <v>299.97084589515941</v>
      </c>
      <c r="F51" s="12"/>
      <c r="G51" s="12"/>
      <c r="H51" s="12"/>
      <c r="I51" s="12"/>
      <c r="J51" s="12">
        <f>IFERROR(VLOOKUP($A51,'XIV RzK M'!$K$3:$Q$39,7,0),"")</f>
        <v>76.633663366336634</v>
      </c>
      <c r="K51" s="12">
        <f>IFERROR(VLOOKUP($A51,'Tropy M'!$Q$4:$W$66,7,0),"")</f>
        <v>73.116749664058176</v>
      </c>
      <c r="L51" s="12" t="str">
        <f>IFERROR(VLOOKUP($A51,'Grassor 300 M'!$CA$6:$CG$39,7,0),"")</f>
        <v/>
      </c>
      <c r="M51" s="12" t="str">
        <f>IFERROR(VLOOKUP($A51,'BO M'!$Q$2:$W$37,7,0),"")</f>
        <v/>
      </c>
      <c r="N51" s="12" t="str">
        <f>IFERROR(VLOOKUP($A51,'Konwalie M'!$M$2:$S$32,7,0),"")</f>
        <v/>
      </c>
      <c r="O51" s="12" t="str">
        <f>IFERROR(VLOOKUP($A51,'KoRnO M'!$AD$2:$AJ$42,7,0),"")</f>
        <v/>
      </c>
      <c r="P51" s="12">
        <f>IFERROR(VLOOKUP($A51,'XVI Szago M'!$K$2:$Q$48,7,0),"")</f>
        <v>70.591420313392817</v>
      </c>
      <c r="Q51" s="12">
        <f>IFERROR(VLOOKUP($A51,'H56 TR200 M'!$AT$3:$AZ$106,7,0),"")</f>
        <v>79.629012551371787</v>
      </c>
      <c r="R51" s="12" t="str">
        <f>IFERROR(VLOOKUP($A51,'Azymut M'!$AO$6:$AU$38,7,0),"")</f>
        <v/>
      </c>
      <c r="S51" s="12" t="str">
        <f>IFERROR(VLOOKUP($A51,'NM 200 M'!$AI$5:$AO$38,7,0),"")</f>
        <v/>
      </c>
      <c r="T51" s="10">
        <f>IFERROR(LARGE(V51:AW51,1),0)+IFERROR(LARGE(V51:AW51,2),0)</f>
        <v>0</v>
      </c>
      <c r="U51" s="10">
        <f>IFERROR(LARGE(V51:AW51,3),0)+IFERROR(LARGE(V51:AW51,4),0)</f>
        <v>0</v>
      </c>
      <c r="V51" s="12"/>
      <c r="W51" s="12"/>
      <c r="X51" s="12"/>
      <c r="Y51" s="12"/>
      <c r="Z51" s="12"/>
      <c r="AA51" s="12"/>
      <c r="AB51" s="12"/>
      <c r="AC51" s="12"/>
      <c r="AD51" s="12"/>
      <c r="AE51" s="12" t="str">
        <f>IFERROR(VLOOKUP($A51,'13 M'!$J$6:$P$27,7,0),"")</f>
        <v/>
      </c>
      <c r="AF51" s="12" t="str">
        <f>IFERROR(VLOOKUP($A51,'ZnO Grassor M'!$J$2:$P$9,7,0),"")</f>
        <v/>
      </c>
      <c r="AG51" s="12" t="str">
        <f>IFERROR(VLOOKUP($A51,'Celestynów M'!$H$2:$N$7,7,0),"")</f>
        <v/>
      </c>
      <c r="AH51" s="12" t="str">
        <f>IFERROR(VLOOKUP($A51,'Komorów M'!$H$2:$N$15,7,0),"")</f>
        <v/>
      </c>
      <c r="AI51" s="12" t="str">
        <f>IFERROR(VLOOKUP($A51,'ITOrient M'!$P$3:$V$16,7,0),"")</f>
        <v/>
      </c>
      <c r="AJ51" s="12" t="str">
        <f>IFERROR(VLOOKUP($A51,'ŚJatka M'!$P$3:$V$25,7,0),"")</f>
        <v/>
      </c>
      <c r="AK51" s="12" t="str">
        <f>IFERROR(VLOOKUP($A51,'Sudecka Wyrypa M'!$N$4:$T$18,7,0),"")</f>
        <v/>
      </c>
      <c r="AL51" s="12" t="str">
        <f>IFERROR(VLOOKUP($A51,'Abentojra M'!$I$3:$O$39,7,0),"")</f>
        <v/>
      </c>
      <c r="AM51" s="12" t="str">
        <f>IFERROR(VLOOKUP($A51,'Mordownik M'!$M$3:$S$29,7,0),"")</f>
        <v/>
      </c>
      <c r="AN51" s="12" t="str">
        <f>IFERROR(VLOOKUP($A51,'Kaczawska M'!$L$3:$R$9,7,0),"")</f>
        <v/>
      </c>
      <c r="AO51" s="12" t="str">
        <f>IFERROR(VLOOKUP($A51,'XV RzK M'!$K$2:$Q$13,7,0),"")</f>
        <v/>
      </c>
      <c r="AP51" s="12" t="str">
        <f>IFERROR(VLOOKUP($A51,'Jesienne 360 M'!$J$2:$P$20,7,0),"")</f>
        <v/>
      </c>
      <c r="AQ51" s="12" t="str">
        <f>IFERROR(VLOOKUP($A51,'Waligóra M'!$P$2:$V$25,7,0),"")</f>
        <v/>
      </c>
      <c r="AR51" s="12" t="str">
        <f>IFERROR(VLOOKUP($A51,'Jurajska Jatka M'!$L$3:$R$42,7,0),"")</f>
        <v/>
      </c>
      <c r="AS51" s="12" t="str">
        <f>IFERROR(VLOOKUP($A51,'H56 TR100 M'!$AI$3:$AO$224,7,0),"")</f>
        <v/>
      </c>
      <c r="AT51" s="12" t="str">
        <f>IFERROR(VLOOKUP($A51,'Wawer M'!$H$2:$N$15,7,0),"")</f>
        <v/>
      </c>
      <c r="AU51" s="12" t="str">
        <f>IFERROR(VLOOKUP($A51,'Pazur M'!$AU$2:$BA$36,7,0),"")</f>
        <v/>
      </c>
      <c r="AV51" s="12" t="str">
        <f>IFERROR(VLOOKUP($A51,'Wilga M'!$L$3:$R$29,7,0),"")</f>
        <v/>
      </c>
      <c r="AW51" s="12" t="str">
        <f>IFERROR(VLOOKUP($A51,'NM 100 M'!$Y$5:$AE$7,7,0),"")</f>
        <v/>
      </c>
      <c r="AX51" s="25">
        <f>MIN(COUNT(F51:S51)+MIN(COUNT(V51:AW51)/2,2),6)</f>
        <v>4</v>
      </c>
    </row>
    <row r="52" spans="1:50">
      <c r="A52">
        <v>65</v>
      </c>
      <c r="B52" s="21" t="str">
        <f>VLOOKUP($A52,id!$C:$H,6,0)</f>
        <v>Orłowski Leszek</v>
      </c>
      <c r="C52" s="21">
        <f>VLOOKUP($A52,id!$C:$H,4,0)</f>
        <v>0</v>
      </c>
      <c r="D52" s="2">
        <f>IF(E51=E52,D51,ROW(B50))</f>
        <v>50</v>
      </c>
      <c r="E52" s="11">
        <f>LARGE(F52:U52,1)+LARGE(F52:U52,2)+IFERROR(LARGE(F52:U52,3),0)+IFERROR(LARGE(F52:U52,4),0)+IFERROR(LARGE(F52:U52,5),0)+IFERROR(LARGE(F52:U52,6),0)</f>
        <v>293.97304449362815</v>
      </c>
      <c r="F52" s="12">
        <f>IFERROR(VLOOKUP(A52,'ZdZ M'!$AN$5:$AT$47,7,0),"")</f>
        <v>4.9711105901518273</v>
      </c>
      <c r="G52" s="12" t="str">
        <f>IFERROR(VLOOKUP($A52,'Liszkor M'!$BA$2:$BG$44,7,0),"")</f>
        <v/>
      </c>
      <c r="H52" s="12" t="str">
        <f>IFERROR(VLOOKUP($A52,'H55 TR200 M'!$AT$3:$AZ$84,7,0),"")</f>
        <v/>
      </c>
      <c r="I52" s="12" t="str">
        <f>IFERROR(VLOOKUP($A52,'Dymno M'!$U$2:$AA$35,7,0),"")</f>
        <v/>
      </c>
      <c r="J52" s="12">
        <f>IFERROR(VLOOKUP($A52,'XIV RzK M'!$K$3:$Q$39,7,0),"")</f>
        <v>60.658307210031353</v>
      </c>
      <c r="K52" s="12">
        <f>IFERROR(VLOOKUP($A52,'Tropy M'!$Q$4:$W$66,7,0),"")</f>
        <v>61.94589972233814</v>
      </c>
      <c r="L52" s="12" t="str">
        <f>IFERROR(VLOOKUP($A52,'Grassor 300 M'!$CA$6:$CG$39,7,0),"")</f>
        <v/>
      </c>
      <c r="M52" s="12" t="str">
        <f>IFERROR(VLOOKUP($A52,'BO M'!$Q$2:$W$37,7,0),"")</f>
        <v/>
      </c>
      <c r="N52" s="12" t="str">
        <f>IFERROR(VLOOKUP($A52,'Konwalie M'!$M$2:$S$32,7,0),"")</f>
        <v/>
      </c>
      <c r="O52" s="12" t="str">
        <f>IFERROR(VLOOKUP($A52,'KoRnO M'!$AD$2:$AJ$42,7,0),"")</f>
        <v/>
      </c>
      <c r="P52" s="12">
        <f>IFERROR(VLOOKUP($A52,'XVI Szago M'!$K$2:$Q$48,7,0),"")</f>
        <v>53.484263236497078</v>
      </c>
      <c r="Q52" s="12">
        <f>IFERROR(VLOOKUP($A52,'H56 TR200 M'!$AT$3:$AZ$106,7,0),"")</f>
        <v>49.802142196186814</v>
      </c>
      <c r="R52" s="12" t="str">
        <f>IFERROR(VLOOKUP($A52,'Azymut M'!$AO$6:$AU$38,7,0),"")</f>
        <v/>
      </c>
      <c r="S52" s="12" t="str">
        <f>IFERROR(VLOOKUP($A52,'NM 200 M'!$AI$5:$AO$38,7,0),"")</f>
        <v/>
      </c>
      <c r="T52" s="10">
        <f>IFERROR(LARGE(V52:AW52,1),0)+IFERROR(LARGE(V52:AW52,2),0)</f>
        <v>63.111321538422956</v>
      </c>
      <c r="U52" s="10">
        <f>IFERROR(LARGE(V52:AW52,3),0)+IFERROR(LARGE(V52:AW52,4),0)</f>
        <v>0</v>
      </c>
      <c r="V52" s="12"/>
      <c r="W52" s="12" t="str">
        <f>IFERROR(VLOOKUP($A52,'Róża M'!$L$2:$R$34,7,0),"")</f>
        <v/>
      </c>
      <c r="X52" s="12">
        <f>IFERROR(VLOOKUP($A52,'XV Szago M'!$DK$4:$DQ$28,7,0),"")</f>
        <v>32.049374635768096</v>
      </c>
      <c r="Y52" s="12" t="str">
        <f>IFERROR(VLOOKUP($A52,'Wiosenne 360 M'!$J$3:$P$22,7,0),"")</f>
        <v/>
      </c>
      <c r="Z52" s="12" t="str">
        <f>IFERROR(VLOOKUP($A52,'H55 TR100 M'!$AG$3:$AM$165,7,0),"")</f>
        <v/>
      </c>
      <c r="AA52" s="12" t="str">
        <f>IFERROR(VLOOKUP($A52,'Irokez M'!$EN$4:$ET$22,7,0),"")</f>
        <v/>
      </c>
      <c r="AB52" s="12" t="str">
        <f>IFERROR(VLOOKUP($A52,'BO Wielkopolska M'!$Q$2:$W$38,7,0),"")</f>
        <v/>
      </c>
      <c r="AC52" s="12" t="str">
        <f>IFERROR(VLOOKUP($A52,'RW TR200 M'!$K$2:$Q$10,7,0),"")</f>
        <v/>
      </c>
      <c r="AD52" s="12" t="str">
        <f>IFERROR(VLOOKUP($A52,'Liczyrzepa wiosna M'!$M$2:$S$26,7,0),"")</f>
        <v/>
      </c>
      <c r="AE52" s="12" t="str">
        <f>IFERROR(VLOOKUP($A52,'13 M'!$J$6:$P$27,7,0),"")</f>
        <v/>
      </c>
      <c r="AF52" s="12" t="str">
        <f>IFERROR(VLOOKUP($A52,'ZnO Grassor M'!$J$2:$P$9,7,0),"")</f>
        <v/>
      </c>
      <c r="AG52" s="12" t="str">
        <f>IFERROR(VLOOKUP($A52,'Celestynów M'!$H$2:$N$7,7,0),"")</f>
        <v/>
      </c>
      <c r="AH52" s="12" t="str">
        <f>IFERROR(VLOOKUP($A52,'Komorów M'!$H$2:$N$15,7,0),"")</f>
        <v/>
      </c>
      <c r="AI52" s="12" t="str">
        <f>IFERROR(VLOOKUP($A52,'ITOrient M'!$P$3:$V$16,7,0),"")</f>
        <v/>
      </c>
      <c r="AJ52" s="12" t="str">
        <f>IFERROR(VLOOKUP($A52,'ŚJatka M'!$P$3:$V$25,7,0),"")</f>
        <v/>
      </c>
      <c r="AK52" s="12" t="str">
        <f>IFERROR(VLOOKUP($A52,'Sudecka Wyrypa M'!$N$4:$T$18,7,0),"")</f>
        <v/>
      </c>
      <c r="AL52" s="12" t="str">
        <f>IFERROR(VLOOKUP($A52,'Abentojra M'!$I$3:$O$39,7,0),"")</f>
        <v/>
      </c>
      <c r="AM52" s="12" t="str">
        <f>IFERROR(VLOOKUP($A52,'Mordownik M'!$M$3:$S$29,7,0),"")</f>
        <v/>
      </c>
      <c r="AN52" s="12" t="str">
        <f>IFERROR(VLOOKUP($A52,'Kaczawska M'!$L$3:$R$9,7,0),"")</f>
        <v/>
      </c>
      <c r="AO52" s="12" t="str">
        <f>IFERROR(VLOOKUP($A52,'XV RzK M'!$K$2:$Q$13,7,0),"")</f>
        <v/>
      </c>
      <c r="AP52" s="12" t="str">
        <f>IFERROR(VLOOKUP($A52,'Jesienne 360 M'!$J$2:$P$20,7,0),"")</f>
        <v/>
      </c>
      <c r="AQ52" s="12" t="str">
        <f>IFERROR(VLOOKUP($A52,'Waligóra M'!$P$2:$V$25,7,0),"")</f>
        <v/>
      </c>
      <c r="AR52" s="12" t="str">
        <f>IFERROR(VLOOKUP($A52,'Jurajska Jatka M'!$L$3:$R$42,7,0),"")</f>
        <v/>
      </c>
      <c r="AS52" s="12" t="str">
        <f>IFERROR(VLOOKUP($A52,'H56 TR100 M'!$AI$3:$AO$224,7,0),"")</f>
        <v/>
      </c>
      <c r="AT52" s="12" t="str">
        <f>IFERROR(VLOOKUP($A52,'Wawer M'!$H$2:$N$15,7,0),"")</f>
        <v/>
      </c>
      <c r="AU52" s="12">
        <f>IFERROR(VLOOKUP($A52,'Pazur M'!$AU$2:$BA$36,7,0),"")</f>
        <v>31.061946902654864</v>
      </c>
      <c r="AV52" s="12" t="str">
        <f>IFERROR(VLOOKUP($A52,'Wilga M'!$L$3:$R$29,7,0),"")</f>
        <v/>
      </c>
      <c r="AW52" s="12" t="str">
        <f>IFERROR(VLOOKUP($A52,'NM 100 M'!$Y$5:$AE$7,7,0),"")</f>
        <v/>
      </c>
      <c r="AX52" s="25">
        <f>MIN(COUNT(F52:S52)+MIN(COUNT(V52:AW52)/2,2),6)</f>
        <v>6</v>
      </c>
    </row>
    <row r="53" spans="1:50">
      <c r="A53">
        <v>102</v>
      </c>
      <c r="B53" s="21" t="str">
        <f>VLOOKUP($A53,id!$C:$H,6,0)</f>
        <v>Mossoczy Zbigniew</v>
      </c>
      <c r="C53" s="21" t="str">
        <f>VLOOKUP($A53,id!$C:$H,4,0)</f>
        <v>BIKEBOARD</v>
      </c>
      <c r="D53" s="2">
        <f>IF(E52=E53,D52,ROW(B51))</f>
        <v>51</v>
      </c>
      <c r="E53" s="11">
        <f>LARGE(F53:U53,1)+LARGE(F53:U53,2)+IFERROR(LARGE(F53:U53,3),0)+IFERROR(LARGE(F53:U53,4),0)+IFERROR(LARGE(F53:U53,5),0)+IFERROR(LARGE(F53:U53,6),0)</f>
        <v>287.38567046295969</v>
      </c>
      <c r="F53" s="12"/>
      <c r="G53" s="12">
        <f>IFERROR(VLOOKUP($A53,'Liszkor M'!$BA$2:$BG$44,7,0),"")</f>
        <v>88.987341772151893</v>
      </c>
      <c r="H53" s="12" t="str">
        <f>IFERROR(VLOOKUP($A53,'H55 TR200 M'!$AT$3:$AZ$84,7,0),"")</f>
        <v/>
      </c>
      <c r="I53" s="12" t="str">
        <f>IFERROR(VLOOKUP($A53,'Dymno M'!$U$2:$AA$35,7,0),"")</f>
        <v/>
      </c>
      <c r="J53" s="12" t="str">
        <f>IFERROR(VLOOKUP($A53,'XIV RzK M'!$K$3:$Q$39,7,0),"")</f>
        <v/>
      </c>
      <c r="K53" s="12" t="str">
        <f>IFERROR(VLOOKUP($A53,'Tropy M'!$Q$4:$W$66,7,0),"")</f>
        <v/>
      </c>
      <c r="L53" s="12" t="str">
        <f>IFERROR(VLOOKUP($A53,'Grassor 300 M'!$CA$6:$CG$39,7,0),"")</f>
        <v/>
      </c>
      <c r="M53" s="12" t="str">
        <f>IFERROR(VLOOKUP($A53,'BO M'!$Q$2:$W$37,7,0),"")</f>
        <v/>
      </c>
      <c r="N53" s="12" t="str">
        <f>IFERROR(VLOOKUP($A53,'Konwalie M'!$M$2:$S$32,7,0),"")</f>
        <v/>
      </c>
      <c r="O53" s="12" t="str">
        <f>IFERROR(VLOOKUP($A53,'KoRnO M'!$AD$2:$AJ$42,7,0),"")</f>
        <v/>
      </c>
      <c r="P53" s="12" t="str">
        <f>IFERROR(VLOOKUP($A53,'XVI Szago M'!$K$2:$Q$48,7,0),"")</f>
        <v/>
      </c>
      <c r="Q53" s="12" t="str">
        <f>IFERROR(VLOOKUP($A53,'H56 TR200 M'!$AT$3:$AZ$106,7,0),"")</f>
        <v/>
      </c>
      <c r="R53" s="12" t="str">
        <f>IFERROR(VLOOKUP($A53,'Azymut M'!$AO$6:$AU$38,7,0),"")</f>
        <v/>
      </c>
      <c r="S53" s="12" t="str">
        <f>IFERROR(VLOOKUP($A53,'NM 200 M'!$AI$5:$AO$38,7,0),"")</f>
        <v/>
      </c>
      <c r="T53" s="10">
        <f>IFERROR(LARGE(V53:AW53,1),0)+IFERROR(LARGE(V53:AW53,2),0)</f>
        <v>100</v>
      </c>
      <c r="U53" s="10">
        <f>IFERROR(LARGE(V53:AW53,3),0)+IFERROR(LARGE(V53:AW53,4),0)</f>
        <v>98.398328690807801</v>
      </c>
      <c r="V53" s="12"/>
      <c r="W53" s="12"/>
      <c r="X53" s="12"/>
      <c r="Y53" s="12" t="str">
        <f>IFERROR(VLOOKUP($A53,'Wiosenne 360 M'!$J$3:$P$22,7,0),"")</f>
        <v/>
      </c>
      <c r="Z53" s="12" t="str">
        <f>IFERROR(VLOOKUP($A53,'H55 TR100 M'!$AG$3:$AM$165,7,0),"")</f>
        <v/>
      </c>
      <c r="AA53" s="12" t="str">
        <f>IFERROR(VLOOKUP($A53,'Irokez M'!$EN$4:$ET$22,7,0),"")</f>
        <v/>
      </c>
      <c r="AB53" s="12" t="str">
        <f>IFERROR(VLOOKUP($A53,'BO Wielkopolska M'!$Q$2:$W$38,7,0),"")</f>
        <v/>
      </c>
      <c r="AC53" s="12">
        <f>IFERROR(VLOOKUP($A53,'RW TR200 M'!$K$2:$Q$10,7,0),"")</f>
        <v>50</v>
      </c>
      <c r="AD53" s="12">
        <f>IFERROR(VLOOKUP($A53,'Liczyrzepa wiosna M'!$M$2:$S$26,7,0),"")</f>
        <v>48.398328690807794</v>
      </c>
      <c r="AE53" s="12" t="str">
        <f>IFERROR(VLOOKUP($A53,'13 M'!$J$6:$P$27,7,0),"")</f>
        <v/>
      </c>
      <c r="AF53" s="12" t="str">
        <f>IFERROR(VLOOKUP($A53,'ZnO Grassor M'!$J$2:$P$9,7,0),"")</f>
        <v/>
      </c>
      <c r="AG53" s="12" t="str">
        <f>IFERROR(VLOOKUP($A53,'Celestynów M'!$H$2:$N$7,7,0),"")</f>
        <v/>
      </c>
      <c r="AH53" s="12" t="str">
        <f>IFERROR(VLOOKUP($A53,'Komorów M'!$H$2:$N$15,7,0),"")</f>
        <v/>
      </c>
      <c r="AI53" s="12" t="str">
        <f>IFERROR(VLOOKUP($A53,'ITOrient M'!$P$3:$V$16,7,0),"")</f>
        <v/>
      </c>
      <c r="AJ53" s="12" t="str">
        <f>IFERROR(VLOOKUP($A53,'ŚJatka M'!$P$3:$V$25,7,0),"")</f>
        <v/>
      </c>
      <c r="AK53" s="12" t="str">
        <f>IFERROR(VLOOKUP($A53,'Sudecka Wyrypa M'!$N$4:$T$18,7,0),"")</f>
        <v/>
      </c>
      <c r="AL53" s="12" t="str">
        <f>IFERROR(VLOOKUP($A53,'Abentojra M'!$I$3:$O$39,7,0),"")</f>
        <v/>
      </c>
      <c r="AM53" s="12">
        <f>IFERROR(VLOOKUP($A53,'Mordownik M'!$M$3:$S$29,7,0),"")</f>
        <v>50</v>
      </c>
      <c r="AN53" s="12" t="str">
        <f>IFERROR(VLOOKUP($A53,'Kaczawska M'!$L$3:$R$9,7,0),"")</f>
        <v/>
      </c>
      <c r="AO53" s="12" t="str">
        <f>IFERROR(VLOOKUP($A53,'XV RzK M'!$K$2:$Q$13,7,0),"")</f>
        <v/>
      </c>
      <c r="AP53" s="12" t="str">
        <f>IFERROR(VLOOKUP($A53,'Jesienne 360 M'!$J$2:$P$20,7,0),"")</f>
        <v/>
      </c>
      <c r="AQ53" s="12">
        <f>IFERROR(VLOOKUP($A53,'Waligóra M'!$P$2:$V$25,7,0),"")</f>
        <v>50</v>
      </c>
      <c r="AR53" s="12" t="str">
        <f>IFERROR(VLOOKUP($A53,'Jurajska Jatka M'!$L$3:$R$42,7,0),"")</f>
        <v/>
      </c>
      <c r="AS53" s="12" t="str">
        <f>IFERROR(VLOOKUP($A53,'H56 TR100 M'!$AI$3:$AO$224,7,0),"")</f>
        <v/>
      </c>
      <c r="AT53" s="12" t="str">
        <f>IFERROR(VLOOKUP($A53,'Wawer M'!$H$2:$N$15,7,0),"")</f>
        <v/>
      </c>
      <c r="AU53" s="12" t="str">
        <f>IFERROR(VLOOKUP($A53,'Pazur M'!$AU$2:$BA$36,7,0),"")</f>
        <v/>
      </c>
      <c r="AV53" s="12" t="str">
        <f>IFERROR(VLOOKUP($A53,'Wilga M'!$L$3:$R$29,7,0),"")</f>
        <v/>
      </c>
      <c r="AW53" s="12" t="str">
        <f>IFERROR(VLOOKUP($A53,'NM 100 M'!$Y$5:$AE$7,7,0),"")</f>
        <v/>
      </c>
      <c r="AX53" s="25">
        <f>MIN(COUNT(F53:S53)+MIN(COUNT(V53:AW53)/2,2),6)</f>
        <v>3</v>
      </c>
    </row>
    <row r="54" spans="1:50">
      <c r="A54">
        <v>96</v>
      </c>
      <c r="B54" s="21" t="str">
        <f>VLOOKUP($A54,id!$C:$H,6,0)</f>
        <v>Potocki Mirosław</v>
      </c>
      <c r="C54" s="21" t="str">
        <f>VLOOKUP($A54,id!$C:$H,4,0)</f>
        <v>GREY WOLF</v>
      </c>
      <c r="D54" s="2">
        <f>IF(E53=E54,D53,ROW(B52))</f>
        <v>52</v>
      </c>
      <c r="E54" s="11">
        <f>LARGE(F54:U54,1)+LARGE(F54:U54,2)+IFERROR(LARGE(F54:U54,3),0)+IFERROR(LARGE(F54:U54,4),0)+IFERROR(LARGE(F54:U54,5),0)+IFERROR(LARGE(F54:U54,6),0)</f>
        <v>286.97826124331345</v>
      </c>
      <c r="F54" s="12"/>
      <c r="G54" s="12" t="str">
        <f>IFERROR(VLOOKUP($A54,'Liszkor M'!$BA$2:$BG$44,7,0),"")</f>
        <v/>
      </c>
      <c r="H54" s="12">
        <f>IFERROR(VLOOKUP($A54,'H55 TR200 M'!$AT$3:$AZ$84,7,0),"")</f>
        <v>87.106060280564549</v>
      </c>
      <c r="I54" s="12" t="str">
        <f>IFERROR(VLOOKUP($A54,'Dymno M'!$U$2:$AA$35,7,0),"")</f>
        <v/>
      </c>
      <c r="J54" s="12">
        <f>IFERROR(VLOOKUP($A54,'XIV RzK M'!$K$3:$Q$39,7,0),"")</f>
        <v>34.142104057251359</v>
      </c>
      <c r="K54" s="12" t="str">
        <f>IFERROR(VLOOKUP($A54,'Tropy M'!$Q$4:$W$66,7,0),"")</f>
        <v/>
      </c>
      <c r="L54" s="12" t="str">
        <f>IFERROR(VLOOKUP($A54,'Grassor 300 M'!$CA$6:$CG$39,7,0),"")</f>
        <v/>
      </c>
      <c r="M54" s="12" t="str">
        <f>IFERROR(VLOOKUP($A54,'BO M'!$Q$2:$W$37,7,0),"")</f>
        <v/>
      </c>
      <c r="N54" s="12" t="str">
        <f>IFERROR(VLOOKUP($A54,'Konwalie M'!$M$2:$S$32,7,0),"")</f>
        <v/>
      </c>
      <c r="O54" s="12" t="str">
        <f>IFERROR(VLOOKUP($A54,'KoRnO M'!$AD$2:$AJ$42,7,0),"")</f>
        <v/>
      </c>
      <c r="P54" s="12">
        <f>IFERROR(VLOOKUP($A54,'XVI Szago M'!$K$2:$Q$48,7,0),"")</f>
        <v>28.096942264882497</v>
      </c>
      <c r="Q54" s="12">
        <f>IFERROR(VLOOKUP($A54,'H56 TR200 M'!$AT$3:$AZ$106,7,0),"")</f>
        <v>98.809162830443555</v>
      </c>
      <c r="R54" s="12" t="str">
        <f>IFERROR(VLOOKUP($A54,'Azymut M'!$AO$6:$AU$38,7,0),"")</f>
        <v/>
      </c>
      <c r="S54" s="12" t="str">
        <f>IFERROR(VLOOKUP($A54,'NM 200 M'!$AI$5:$AO$38,7,0),"")</f>
        <v/>
      </c>
      <c r="T54" s="10">
        <f>IFERROR(LARGE(V54:AW54,1),0)+IFERROR(LARGE(V54:AW54,2),0)</f>
        <v>38.823991810171471</v>
      </c>
      <c r="U54" s="10">
        <f>IFERROR(LARGE(V54:AW54,3),0)+IFERROR(LARGE(V54:AW54,4),0)</f>
        <v>0</v>
      </c>
      <c r="V54" s="12"/>
      <c r="W54" s="12" t="str">
        <f>IFERROR(VLOOKUP($A54,'Róża M'!$L$2:$R$34,7,0),"")</f>
        <v/>
      </c>
      <c r="X54" s="12">
        <f>IFERROR(VLOOKUP($A54,'XV Szago M'!$DK$4:$DQ$28,7,0),"")</f>
        <v>38.823991810171471</v>
      </c>
      <c r="Y54" s="12" t="str">
        <f>IFERROR(VLOOKUP($A54,'Wiosenne 360 M'!$J$3:$P$22,7,0),"")</f>
        <v/>
      </c>
      <c r="Z54" s="12" t="str">
        <f>IFERROR(VLOOKUP($A54,'H55 TR100 M'!$AG$3:$AM$165,7,0),"")</f>
        <v/>
      </c>
      <c r="AA54" s="12" t="str">
        <f>IFERROR(VLOOKUP($A54,'Irokez M'!$EN$4:$ET$22,7,0),"")</f>
        <v/>
      </c>
      <c r="AB54" s="12" t="str">
        <f>IFERROR(VLOOKUP($A54,'BO Wielkopolska M'!$Q$2:$W$38,7,0),"")</f>
        <v/>
      </c>
      <c r="AC54" s="12" t="str">
        <f>IFERROR(VLOOKUP($A54,'RW TR200 M'!$K$2:$Q$10,7,0),"")</f>
        <v/>
      </c>
      <c r="AD54" s="12" t="str">
        <f>IFERROR(VLOOKUP($A54,'Liczyrzepa wiosna M'!$M$2:$S$26,7,0),"")</f>
        <v/>
      </c>
      <c r="AE54" s="12" t="str">
        <f>IFERROR(VLOOKUP($A54,'13 M'!$J$6:$P$27,7,0),"")</f>
        <v/>
      </c>
      <c r="AF54" s="12" t="str">
        <f>IFERROR(VLOOKUP($A54,'ZnO Grassor M'!$J$2:$P$9,7,0),"")</f>
        <v/>
      </c>
      <c r="AG54" s="12" t="str">
        <f>IFERROR(VLOOKUP($A54,'Celestynów M'!$H$2:$N$7,7,0),"")</f>
        <v/>
      </c>
      <c r="AH54" s="12" t="str">
        <f>IFERROR(VLOOKUP($A54,'Komorów M'!$H$2:$N$15,7,0),"")</f>
        <v/>
      </c>
      <c r="AI54" s="12" t="str">
        <f>IFERROR(VLOOKUP($A54,'ITOrient M'!$P$3:$V$16,7,0),"")</f>
        <v/>
      </c>
      <c r="AJ54" s="12" t="str">
        <f>IFERROR(VLOOKUP($A54,'ŚJatka M'!$P$3:$V$25,7,0),"")</f>
        <v/>
      </c>
      <c r="AK54" s="12" t="str">
        <f>IFERROR(VLOOKUP($A54,'Sudecka Wyrypa M'!$N$4:$T$18,7,0),"")</f>
        <v/>
      </c>
      <c r="AL54" s="12" t="str">
        <f>IFERROR(VLOOKUP($A54,'Abentojra M'!$I$3:$O$39,7,0),"")</f>
        <v/>
      </c>
      <c r="AM54" s="12" t="str">
        <f>IFERROR(VLOOKUP($A54,'Mordownik M'!$M$3:$S$29,7,0),"")</f>
        <v/>
      </c>
      <c r="AN54" s="12" t="str">
        <f>IFERROR(VLOOKUP($A54,'Kaczawska M'!$L$3:$R$9,7,0),"")</f>
        <v/>
      </c>
      <c r="AO54" s="12" t="str">
        <f>IFERROR(VLOOKUP($A54,'XV RzK M'!$K$2:$Q$13,7,0),"")</f>
        <v/>
      </c>
      <c r="AP54" s="12" t="str">
        <f>IFERROR(VLOOKUP($A54,'Jesienne 360 M'!$J$2:$P$20,7,0),"")</f>
        <v/>
      </c>
      <c r="AQ54" s="12" t="str">
        <f>IFERROR(VLOOKUP($A54,'Waligóra M'!$P$2:$V$25,7,0),"")</f>
        <v/>
      </c>
      <c r="AR54" s="12" t="str">
        <f>IFERROR(VLOOKUP($A54,'Jurajska Jatka M'!$L$3:$R$42,7,0),"")</f>
        <v/>
      </c>
      <c r="AS54" s="12" t="str">
        <f>IFERROR(VLOOKUP($A54,'H56 TR100 M'!$AI$3:$AO$224,7,0),"")</f>
        <v/>
      </c>
      <c r="AT54" s="12" t="str">
        <f>IFERROR(VLOOKUP($A54,'Wawer M'!$H$2:$N$15,7,0),"")</f>
        <v/>
      </c>
      <c r="AU54" s="12" t="str">
        <f>IFERROR(VLOOKUP($A54,'Pazur M'!$AU$2:$BA$36,7,0),"")</f>
        <v/>
      </c>
      <c r="AV54" s="12" t="str">
        <f>IFERROR(VLOOKUP($A54,'Wilga M'!$L$3:$R$29,7,0),"")</f>
        <v/>
      </c>
      <c r="AW54" s="12" t="str">
        <f>IFERROR(VLOOKUP($A54,'NM 100 M'!$Y$5:$AE$7,7,0),"")</f>
        <v/>
      </c>
      <c r="AX54" s="25">
        <f>MIN(COUNT(F54:S54)+MIN(COUNT(V54:AW54)/2,2),6)</f>
        <v>4.5</v>
      </c>
    </row>
    <row r="55" spans="1:50">
      <c r="A55">
        <v>106</v>
      </c>
      <c r="B55" s="21" t="str">
        <f>VLOOKUP($A55,id!$C:$H,6,0)</f>
        <v>Kot Maciej</v>
      </c>
      <c r="C55" s="21" t="str">
        <f>VLOOKUP($A55,id!$C:$H,4,0)</f>
        <v>Rajd Hawran</v>
      </c>
      <c r="D55" s="2">
        <f>IF(E54=E55,D54,ROW(B53))</f>
        <v>53</v>
      </c>
      <c r="E55" s="11">
        <f>LARGE(F55:U55,1)+LARGE(F55:U55,2)+IFERROR(LARGE(F55:U55,3),0)+IFERROR(LARGE(F55:U55,4),0)+IFERROR(LARGE(F55:U55,5),0)+IFERROR(LARGE(F55:U55,6),0)</f>
        <v>279.91551221517085</v>
      </c>
      <c r="F55" s="12"/>
      <c r="G55" s="12">
        <f>IFERROR(VLOOKUP($A55,'Liszkor M'!$BA$2:$BG$44,7,0),"")</f>
        <v>62.681444312038266</v>
      </c>
      <c r="H55" s="12" t="str">
        <f>IFERROR(VLOOKUP($A55,'H55 TR200 M'!$AT$3:$AZ$84,7,0),"")</f>
        <v/>
      </c>
      <c r="I55" s="12" t="str">
        <f>IFERROR(VLOOKUP($A55,'Dymno M'!$U$2:$AA$35,7,0),"")</f>
        <v/>
      </c>
      <c r="J55" s="12" t="str">
        <f>IFERROR(VLOOKUP($A55,'XIV RzK M'!$K$3:$Q$39,7,0),"")</f>
        <v/>
      </c>
      <c r="K55" s="12" t="str">
        <f>IFERROR(VLOOKUP($A55,'Tropy M'!$Q$4:$W$66,7,0),"")</f>
        <v/>
      </c>
      <c r="L55" s="12" t="str">
        <f>IFERROR(VLOOKUP($A55,'Grassor 300 M'!$CA$6:$CG$39,7,0),"")</f>
        <v/>
      </c>
      <c r="M55" s="12">
        <f>IFERROR(VLOOKUP($A55,'BO M'!$Q$2:$W$37,7,0),"")</f>
        <v>68.254941828026986</v>
      </c>
      <c r="N55" s="12" t="str">
        <f>IFERROR(VLOOKUP($A55,'Konwalie M'!$M$2:$S$32,7,0),"")</f>
        <v/>
      </c>
      <c r="O55" s="12">
        <f>IFERROR(VLOOKUP($A55,'KoRnO M'!$AD$2:$AJ$42,7,0),"")</f>
        <v>71.337804447582059</v>
      </c>
      <c r="P55" s="12" t="str">
        <f>IFERROR(VLOOKUP($A55,'XVI Szago M'!$K$2:$Q$48,7,0),"")</f>
        <v/>
      </c>
      <c r="Q55" s="12" t="str">
        <f>IFERROR(VLOOKUP($A55,'H56 TR200 M'!$AT$3:$AZ$106,7,0),"")</f>
        <v/>
      </c>
      <c r="R55" s="12" t="str">
        <f>IFERROR(VLOOKUP($A55,'Azymut M'!$AO$6:$AU$38,7,0),"")</f>
        <v/>
      </c>
      <c r="S55" s="12" t="str">
        <f>IFERROR(VLOOKUP($A55,'NM 200 M'!$AI$5:$AO$38,7,0),"")</f>
        <v/>
      </c>
      <c r="T55" s="10">
        <f>IFERROR(LARGE(V55:AW55,1),0)+IFERROR(LARGE(V55:AW55,2),0)</f>
        <v>67.675885211756537</v>
      </c>
      <c r="U55" s="10">
        <f>IFERROR(LARGE(V55:AW55,3),0)+IFERROR(LARGE(V55:AW55,4),0)</f>
        <v>9.9654364157670035</v>
      </c>
      <c r="V55" s="12"/>
      <c r="W55" s="12"/>
      <c r="X55" s="12"/>
      <c r="Y55" s="12" t="str">
        <f>IFERROR(VLOOKUP($A55,'Wiosenne 360 M'!$J$3:$P$22,7,0),"")</f>
        <v/>
      </c>
      <c r="Z55" s="12" t="str">
        <f>IFERROR(VLOOKUP($A55,'H55 TR100 M'!$AG$3:$AM$165,7,0),"")</f>
        <v/>
      </c>
      <c r="AA55" s="12" t="str">
        <f>IFERROR(VLOOKUP($A55,'Irokez M'!$EN$4:$ET$22,7,0),"")</f>
        <v/>
      </c>
      <c r="AB55" s="12" t="str">
        <f>IFERROR(VLOOKUP($A55,'BO Wielkopolska M'!$Q$2:$W$38,7,0),"")</f>
        <v/>
      </c>
      <c r="AC55" s="12" t="str">
        <f>IFERROR(VLOOKUP($A55,'RW TR200 M'!$K$2:$Q$10,7,0),"")</f>
        <v/>
      </c>
      <c r="AD55" s="12" t="str">
        <f>IFERROR(VLOOKUP($A55,'Liczyrzepa wiosna M'!$M$2:$S$26,7,0),"")</f>
        <v/>
      </c>
      <c r="AE55" s="12">
        <f>IFERROR(VLOOKUP($A55,'13 M'!$J$6:$P$27,7,0),"")</f>
        <v>34.051724137931032</v>
      </c>
      <c r="AF55" s="12" t="str">
        <f>IFERROR(VLOOKUP($A55,'ZnO Grassor M'!$J$2:$P$9,7,0),"")</f>
        <v/>
      </c>
      <c r="AG55" s="12" t="str">
        <f>IFERROR(VLOOKUP($A55,'Celestynów M'!$H$2:$N$7,7,0),"")</f>
        <v/>
      </c>
      <c r="AH55" s="12" t="str">
        <f>IFERROR(VLOOKUP($A55,'Komorów M'!$H$2:$N$15,7,0),"")</f>
        <v/>
      </c>
      <c r="AI55" s="12" t="str">
        <f>IFERROR(VLOOKUP($A55,'ITOrient M'!$P$3:$V$16,7,0),"")</f>
        <v/>
      </c>
      <c r="AJ55" s="12" t="str">
        <f>IFERROR(VLOOKUP($A55,'ŚJatka M'!$P$3:$V$25,7,0),"")</f>
        <v/>
      </c>
      <c r="AK55" s="12" t="str">
        <f>IFERROR(VLOOKUP($A55,'Sudecka Wyrypa M'!$N$4:$T$18,7,0),"")</f>
        <v/>
      </c>
      <c r="AL55" s="12" t="str">
        <f>IFERROR(VLOOKUP($A55,'Abentojra M'!$I$3:$O$39,7,0),"")</f>
        <v/>
      </c>
      <c r="AM55" s="12">
        <f>IFERROR(VLOOKUP($A55,'Mordownik M'!$M$3:$S$29,7,0),"")</f>
        <v>9.9654364157670035</v>
      </c>
      <c r="AN55" s="12" t="str">
        <f>IFERROR(VLOOKUP($A55,'Kaczawska M'!$L$3:$R$9,7,0),"")</f>
        <v/>
      </c>
      <c r="AO55" s="12" t="str">
        <f>IFERROR(VLOOKUP($A55,'XV RzK M'!$K$2:$Q$13,7,0),"")</f>
        <v/>
      </c>
      <c r="AP55" s="12" t="str">
        <f>IFERROR(VLOOKUP($A55,'Jesienne 360 M'!$J$2:$P$20,7,0),"")</f>
        <v/>
      </c>
      <c r="AQ55" s="12" t="str">
        <f>IFERROR(VLOOKUP($A55,'Waligóra M'!$P$2:$V$25,7,0),"")</f>
        <v/>
      </c>
      <c r="AR55" s="12">
        <f>IFERROR(VLOOKUP($A55,'Jurajska Jatka M'!$L$3:$R$42,7,0),"")</f>
        <v>33.624161073825505</v>
      </c>
      <c r="AS55" s="12" t="str">
        <f>IFERROR(VLOOKUP($A55,'H56 TR100 M'!$AI$3:$AO$224,7,0),"")</f>
        <v/>
      </c>
      <c r="AT55" s="12" t="str">
        <f>IFERROR(VLOOKUP($A55,'Wawer M'!$H$2:$N$15,7,0),"")</f>
        <v/>
      </c>
      <c r="AU55" s="12" t="str">
        <f>IFERROR(VLOOKUP($A55,'Pazur M'!$AU$2:$BA$36,7,0),"")</f>
        <v/>
      </c>
      <c r="AV55" s="12" t="str">
        <f>IFERROR(VLOOKUP($A55,'Wilga M'!$L$3:$R$29,7,0),"")</f>
        <v/>
      </c>
      <c r="AW55" s="12" t="str">
        <f>IFERROR(VLOOKUP($A55,'NM 100 M'!$Y$5:$AE$7,7,0),"")</f>
        <v/>
      </c>
      <c r="AX55" s="25">
        <f>MIN(COUNT(F55:S55)+MIN(COUNT(V55:AW55)/2,2),6)</f>
        <v>4.5</v>
      </c>
    </row>
    <row r="56" spans="1:50">
      <c r="A56">
        <v>111</v>
      </c>
      <c r="B56" s="21" t="str">
        <f>VLOOKUP($A56,id!$C:$H,6,0)</f>
        <v>Herman-Iżycki Leszek</v>
      </c>
      <c r="C56" s="21">
        <f>VLOOKUP($A56,id!$C:$H,4,0)</f>
        <v>0</v>
      </c>
      <c r="D56" s="2">
        <f>IF(E55=E56,D55,ROW(B54))</f>
        <v>54</v>
      </c>
      <c r="E56" s="11">
        <f>LARGE(F56:U56,1)+LARGE(F56:U56,2)+IFERROR(LARGE(F56:U56,3),0)+IFERROR(LARGE(F56:U56,4),0)+IFERROR(LARGE(F56:U56,5),0)+IFERROR(LARGE(F56:U56,6),0)</f>
        <v>275.89756148899772</v>
      </c>
      <c r="F56" s="12"/>
      <c r="G56" s="12">
        <f>IFERROR(VLOOKUP($A56,'Liszkor M'!$BA$2:$BG$44,7,0),"")</f>
        <v>54.006450546826848</v>
      </c>
      <c r="H56" s="12" t="str">
        <f>IFERROR(VLOOKUP($A56,'H55 TR200 M'!$AT$3:$AZ$84,7,0),"")</f>
        <v/>
      </c>
      <c r="I56" s="12" t="str">
        <f>IFERROR(VLOOKUP($A56,'Dymno M'!$U$2:$AA$35,7,0),"")</f>
        <v/>
      </c>
      <c r="J56" s="12" t="str">
        <f>IFERROR(VLOOKUP($A56,'XIV RzK M'!$K$3:$Q$39,7,0),"")</f>
        <v/>
      </c>
      <c r="K56" s="12">
        <f>IFERROR(VLOOKUP($A56,'Tropy M'!$Q$4:$W$66,7,0),"")</f>
        <v>64.328434327043453</v>
      </c>
      <c r="L56" s="12">
        <f>IFERROR(VLOOKUP($A56,'Grassor 300 M'!$CA$6:$CG$39,7,0),"")</f>
        <v>59.816962556817046</v>
      </c>
      <c r="M56" s="12" t="str">
        <f>IFERROR(VLOOKUP($A56,'BO M'!$Q$2:$W$37,7,0),"")</f>
        <v/>
      </c>
      <c r="N56" s="12" t="str">
        <f>IFERROR(VLOOKUP($A56,'Konwalie M'!$M$2:$S$32,7,0),"")</f>
        <v/>
      </c>
      <c r="O56" s="12" t="str">
        <f>IFERROR(VLOOKUP($A56,'KoRnO M'!$AD$2:$AJ$42,7,0),"")</f>
        <v/>
      </c>
      <c r="P56" s="12" t="str">
        <f>IFERROR(VLOOKUP($A56,'XVI Szago M'!$K$2:$Q$48,7,0),"")</f>
        <v/>
      </c>
      <c r="Q56" s="12" t="str">
        <f>IFERROR(VLOOKUP($A56,'H56 TR200 M'!$AT$3:$AZ$106,7,0),"")</f>
        <v/>
      </c>
      <c r="R56" s="12" t="str">
        <f>IFERROR(VLOOKUP($A56,'Azymut M'!$AO$6:$AU$38,7,0),"")</f>
        <v/>
      </c>
      <c r="S56" s="12" t="str">
        <f>IFERROR(VLOOKUP($A56,'NM 200 M'!$AI$5:$AO$38,7,0),"")</f>
        <v/>
      </c>
      <c r="T56" s="10">
        <f>IFERROR(LARGE(V56:AW56,1),0)+IFERROR(LARGE(V56:AW56,2),0)</f>
        <v>69.751285088951064</v>
      </c>
      <c r="U56" s="10">
        <f>IFERROR(LARGE(V56:AW56,3),0)+IFERROR(LARGE(V56:AW56,4),0)</f>
        <v>27.994428969359326</v>
      </c>
      <c r="V56" s="12"/>
      <c r="W56" s="12"/>
      <c r="X56" s="12"/>
      <c r="Y56" s="12" t="str">
        <f>IFERROR(VLOOKUP($A56,'Wiosenne 360 M'!$J$3:$P$22,7,0),"")</f>
        <v/>
      </c>
      <c r="Z56" s="12" t="str">
        <f>IFERROR(VLOOKUP($A56,'H55 TR100 M'!$AG$3:$AM$165,7,0),"")</f>
        <v/>
      </c>
      <c r="AA56" s="12" t="str">
        <f>IFERROR(VLOOKUP($A56,'Irokez M'!$EN$4:$ET$22,7,0),"")</f>
        <v/>
      </c>
      <c r="AB56" s="12" t="str">
        <f>IFERROR(VLOOKUP($A56,'BO Wielkopolska M'!$Q$2:$W$38,7,0),"")</f>
        <v/>
      </c>
      <c r="AC56" s="12" t="str">
        <f>IFERROR(VLOOKUP($A56,'RW TR200 M'!$K$2:$Q$10,7,0),"")</f>
        <v/>
      </c>
      <c r="AD56" s="12">
        <f>IFERROR(VLOOKUP($A56,'Liczyrzepa wiosna M'!$M$2:$S$26,7,0),"")</f>
        <v>27.994428969359326</v>
      </c>
      <c r="AE56" s="12" t="str">
        <f>IFERROR(VLOOKUP($A56,'13 M'!$J$6:$P$27,7,0),"")</f>
        <v/>
      </c>
      <c r="AF56" s="12" t="str">
        <f>IFERROR(VLOOKUP($A56,'ZnO Grassor M'!$J$2:$P$9,7,0),"")</f>
        <v/>
      </c>
      <c r="AG56" s="12" t="str">
        <f>IFERROR(VLOOKUP($A56,'Celestynów M'!$H$2:$N$7,7,0),"")</f>
        <v/>
      </c>
      <c r="AH56" s="12">
        <f>IFERROR(VLOOKUP($A56,'Komorów M'!$H$2:$N$15,7,0),"")</f>
        <v>32.439585115483318</v>
      </c>
      <c r="AI56" s="12" t="str">
        <f>IFERROR(VLOOKUP($A56,'ITOrient M'!$P$3:$V$16,7,0),"")</f>
        <v/>
      </c>
      <c r="AJ56" s="12" t="str">
        <f>IFERROR(VLOOKUP($A56,'ŚJatka M'!$P$3:$V$25,7,0),"")</f>
        <v/>
      </c>
      <c r="AK56" s="12" t="str">
        <f>IFERROR(VLOOKUP($A56,'Sudecka Wyrypa M'!$N$4:$T$18,7,0),"")</f>
        <v/>
      </c>
      <c r="AL56" s="12">
        <f>IFERROR(VLOOKUP($A56,'Abentojra M'!$I$3:$O$39,7,0),"")</f>
        <v>37.311699973467746</v>
      </c>
      <c r="AM56" s="12" t="str">
        <f>IFERROR(VLOOKUP($A56,'Mordownik M'!$M$3:$S$29,7,0),"")</f>
        <v/>
      </c>
      <c r="AN56" s="12" t="str">
        <f>IFERROR(VLOOKUP($A56,'Kaczawska M'!$L$3:$R$9,7,0),"")</f>
        <v/>
      </c>
      <c r="AO56" s="12" t="str">
        <f>IFERROR(VLOOKUP($A56,'XV RzK M'!$K$2:$Q$13,7,0),"")</f>
        <v/>
      </c>
      <c r="AP56" s="12" t="str">
        <f>IFERROR(VLOOKUP($A56,'Jesienne 360 M'!$J$2:$P$20,7,0),"")</f>
        <v/>
      </c>
      <c r="AQ56" s="12" t="str">
        <f>IFERROR(VLOOKUP($A56,'Waligóra M'!$P$2:$V$25,7,0),"")</f>
        <v/>
      </c>
      <c r="AR56" s="12" t="str">
        <f>IFERROR(VLOOKUP($A56,'Jurajska Jatka M'!$L$3:$R$42,7,0),"")</f>
        <v/>
      </c>
      <c r="AS56" s="12" t="str">
        <f>IFERROR(VLOOKUP($A56,'H56 TR100 M'!$AI$3:$AO$224,7,0),"")</f>
        <v/>
      </c>
      <c r="AT56" s="12" t="str">
        <f>IFERROR(VLOOKUP($A56,'Wawer M'!$H$2:$N$15,7,0),"")</f>
        <v/>
      </c>
      <c r="AU56" s="12" t="str">
        <f>IFERROR(VLOOKUP($A56,'Pazur M'!$AU$2:$BA$36,7,0),"")</f>
        <v/>
      </c>
      <c r="AV56" s="12" t="str">
        <f>IFERROR(VLOOKUP($A56,'Wilga M'!$L$3:$R$29,7,0),"")</f>
        <v/>
      </c>
      <c r="AW56" s="12" t="str">
        <f>IFERROR(VLOOKUP($A56,'NM 100 M'!$Y$5:$AE$7,7,0),"")</f>
        <v/>
      </c>
      <c r="AX56" s="25">
        <f>MIN(COUNT(F56:S56)+MIN(COUNT(V56:AW56)/2,2),6)</f>
        <v>4.5</v>
      </c>
    </row>
    <row r="57" spans="1:50">
      <c r="A57">
        <v>54</v>
      </c>
      <c r="B57" s="21" t="str">
        <f>VLOOKUP($A57,id!$C:$H,6,0)</f>
        <v>Cichoń Paweł</v>
      </c>
      <c r="C57" s="21">
        <f>VLOOKUP($A57,id!$C:$H,4,0)</f>
        <v>0</v>
      </c>
      <c r="D57" s="2">
        <f>IF(E56=E57,D56,ROW(B55))</f>
        <v>55</v>
      </c>
      <c r="E57" s="11">
        <f>LARGE(F57:U57,1)+LARGE(F57:U57,2)+IFERROR(LARGE(F57:U57,3),0)+IFERROR(LARGE(F57:U57,4),0)+IFERROR(LARGE(F57:U57,5),0)+IFERROR(LARGE(F57:U57,6),0)</f>
        <v>273.90823782469573</v>
      </c>
      <c r="F57" s="12">
        <f>IFERROR(VLOOKUP(A57,'ZdZ M'!$AN$5:$AT$47,7,0),"")</f>
        <v>44.768859194924943</v>
      </c>
      <c r="G57" s="12" t="str">
        <f>IFERROR(VLOOKUP($A57,'Liszkor M'!$BA$2:$BG$44,7,0),"")</f>
        <v/>
      </c>
      <c r="H57" s="12">
        <f>IFERROR(VLOOKUP($A57,'H55 TR200 M'!$AT$3:$AZ$84,7,0),"")</f>
        <v>52.704748953334352</v>
      </c>
      <c r="I57" s="12">
        <f>IFERROR(VLOOKUP($A57,'Dymno M'!$U$2:$AA$35,7,0),"")</f>
        <v>35.060089545204647</v>
      </c>
      <c r="J57" s="12" t="str">
        <f>IFERROR(VLOOKUP($A57,'XIV RzK M'!$K$3:$Q$39,7,0),"")</f>
        <v/>
      </c>
      <c r="K57" s="12" t="str">
        <f>IFERROR(VLOOKUP($A57,'Tropy M'!$Q$4:$W$66,7,0),"")</f>
        <v/>
      </c>
      <c r="L57" s="12">
        <f>IFERROR(VLOOKUP($A57,'Grassor 300 M'!$CA$6:$CG$39,7,0),"")</f>
        <v>57.998817798251174</v>
      </c>
      <c r="M57" s="12" t="str">
        <f>IFERROR(VLOOKUP($A57,'BO M'!$Q$2:$W$37,7,0),"")</f>
        <v/>
      </c>
      <c r="N57" s="12" t="str">
        <f>IFERROR(VLOOKUP($A57,'Konwalie M'!$M$2:$S$32,7,0),"")</f>
        <v/>
      </c>
      <c r="O57" s="12" t="str">
        <f>IFERROR(VLOOKUP($A57,'KoRnO M'!$AD$2:$AJ$42,7,0),"")</f>
        <v/>
      </c>
      <c r="P57" s="12" t="str">
        <f>IFERROR(VLOOKUP($A57,'XVI Szago M'!$K$2:$Q$48,7,0),"")</f>
        <v/>
      </c>
      <c r="Q57" s="12" t="str">
        <f>IFERROR(VLOOKUP($A57,'H56 TR200 M'!$AT$3:$AZ$106,7,0),"")</f>
        <v/>
      </c>
      <c r="R57" s="12">
        <f>IFERROR(VLOOKUP($A57,'Azymut M'!$AO$6:$AU$38,7,0),"")</f>
        <v>34.443484432338451</v>
      </c>
      <c r="S57" s="12">
        <f>IFERROR(VLOOKUP($A57,'NM 200 M'!$AI$5:$AO$38,7,0),"")</f>
        <v>48.93223790064215</v>
      </c>
      <c r="T57" s="10">
        <f>IFERROR(LARGE(V57:AW57,1),0)+IFERROR(LARGE(V57:AW57,2),0)</f>
        <v>0</v>
      </c>
      <c r="U57" s="10">
        <f>IFERROR(LARGE(V57:AW57,3),0)+IFERROR(LARGE(V57:AW57,4),0)</f>
        <v>0</v>
      </c>
      <c r="V57" s="12"/>
      <c r="W57" s="12" t="str">
        <f>IFERROR(VLOOKUP($A57,'Róża M'!$L$2:$R$34,7,0),"")</f>
        <v/>
      </c>
      <c r="X57" s="12" t="str">
        <f>IFERROR(VLOOKUP($A57,'XV Szago M'!$DK$4:$DQ$28,7,0),"")</f>
        <v/>
      </c>
      <c r="Y57" s="12" t="str">
        <f>IFERROR(VLOOKUP($A57,'Wiosenne 360 M'!$J$3:$P$22,7,0),"")</f>
        <v/>
      </c>
      <c r="Z57" s="12" t="str">
        <f>IFERROR(VLOOKUP($A57,'H55 TR100 M'!$AG$3:$AM$165,7,0),"")</f>
        <v/>
      </c>
      <c r="AA57" s="12" t="str">
        <f>IFERROR(VLOOKUP($A57,'Irokez M'!$EN$4:$ET$22,7,0),"")</f>
        <v/>
      </c>
      <c r="AB57" s="12" t="str">
        <f>IFERROR(VLOOKUP($A57,'BO Wielkopolska M'!$Q$2:$W$38,7,0),"")</f>
        <v/>
      </c>
      <c r="AC57" s="12" t="str">
        <f>IFERROR(VLOOKUP($A57,'RW TR200 M'!$K$2:$Q$10,7,0),"")</f>
        <v/>
      </c>
      <c r="AD57" s="12" t="str">
        <f>IFERROR(VLOOKUP($A57,'Liczyrzepa wiosna M'!$M$2:$S$26,7,0),"")</f>
        <v/>
      </c>
      <c r="AE57" s="12" t="str">
        <f>IFERROR(VLOOKUP($A57,'13 M'!$J$6:$P$27,7,0),"")</f>
        <v/>
      </c>
      <c r="AF57" s="12" t="str">
        <f>IFERROR(VLOOKUP($A57,'ZnO Grassor M'!$J$2:$P$9,7,0),"")</f>
        <v/>
      </c>
      <c r="AG57" s="12" t="str">
        <f>IFERROR(VLOOKUP($A57,'Celestynów M'!$H$2:$N$7,7,0),"")</f>
        <v/>
      </c>
      <c r="AH57" s="12" t="str">
        <f>IFERROR(VLOOKUP($A57,'Komorów M'!$H$2:$N$15,7,0),"")</f>
        <v/>
      </c>
      <c r="AI57" s="12" t="str">
        <f>IFERROR(VLOOKUP($A57,'ITOrient M'!$P$3:$V$16,7,0),"")</f>
        <v/>
      </c>
      <c r="AJ57" s="12" t="str">
        <f>IFERROR(VLOOKUP($A57,'ŚJatka M'!$P$3:$V$25,7,0),"")</f>
        <v/>
      </c>
      <c r="AK57" s="12" t="str">
        <f>IFERROR(VLOOKUP($A57,'Sudecka Wyrypa M'!$N$4:$T$18,7,0),"")</f>
        <v/>
      </c>
      <c r="AL57" s="12" t="str">
        <f>IFERROR(VLOOKUP($A57,'Abentojra M'!$I$3:$O$39,7,0),"")</f>
        <v/>
      </c>
      <c r="AM57" s="12" t="str">
        <f>IFERROR(VLOOKUP($A57,'Mordownik M'!$M$3:$S$29,7,0),"")</f>
        <v/>
      </c>
      <c r="AN57" s="12" t="str">
        <f>IFERROR(VLOOKUP($A57,'Kaczawska M'!$L$3:$R$9,7,0),"")</f>
        <v/>
      </c>
      <c r="AO57" s="12" t="str">
        <f>IFERROR(VLOOKUP($A57,'XV RzK M'!$K$2:$Q$13,7,0),"")</f>
        <v/>
      </c>
      <c r="AP57" s="12" t="str">
        <f>IFERROR(VLOOKUP($A57,'Jesienne 360 M'!$J$2:$P$20,7,0),"")</f>
        <v/>
      </c>
      <c r="AQ57" s="12" t="str">
        <f>IFERROR(VLOOKUP($A57,'Waligóra M'!$P$2:$V$25,7,0),"")</f>
        <v/>
      </c>
      <c r="AR57" s="12" t="str">
        <f>IFERROR(VLOOKUP($A57,'Jurajska Jatka M'!$L$3:$R$42,7,0),"")</f>
        <v/>
      </c>
      <c r="AS57" s="12" t="str">
        <f>IFERROR(VLOOKUP($A57,'H56 TR100 M'!$AI$3:$AO$224,7,0),"")</f>
        <v/>
      </c>
      <c r="AT57" s="12" t="str">
        <f>IFERROR(VLOOKUP($A57,'Wawer M'!$H$2:$N$15,7,0),"")</f>
        <v/>
      </c>
      <c r="AU57" s="12" t="str">
        <f>IFERROR(VLOOKUP($A57,'Pazur M'!$AU$2:$BA$36,7,0),"")</f>
        <v/>
      </c>
      <c r="AV57" s="12" t="str">
        <f>IFERROR(VLOOKUP($A57,'Wilga M'!$L$3:$R$29,7,0),"")</f>
        <v/>
      </c>
      <c r="AW57" s="12" t="str">
        <f>IFERROR(VLOOKUP($A57,'NM 100 M'!$Y$5:$AE$7,7,0),"")</f>
        <v/>
      </c>
      <c r="AX57" s="25">
        <f>MIN(COUNT(F57:S57)+MIN(COUNT(V57:AW57)/2,2),6)</f>
        <v>6</v>
      </c>
    </row>
    <row r="58" spans="1:50">
      <c r="A58" s="13">
        <v>14</v>
      </c>
      <c r="B58" s="21" t="str">
        <f>VLOOKUP($A58,id!$C:$H,6,0)</f>
        <v>Żelasko Andrzej</v>
      </c>
      <c r="C58" s="21" t="str">
        <f>VLOOKUP($A58,id!$C:$H,4,0)</f>
        <v>#teamrazemsam</v>
      </c>
      <c r="D58" s="2">
        <f>IF(E57=E58,D57,ROW(B56))</f>
        <v>56</v>
      </c>
      <c r="E58" s="11">
        <f>LARGE(F58:U58,1)+LARGE(F58:U58,2)+IFERROR(LARGE(F58:U58,3),0)+IFERROR(LARGE(F58:U58,4),0)+IFERROR(LARGE(F58:U58,5),0)+IFERROR(LARGE(F58:U58,6),0)</f>
        <v>268.15435083924933</v>
      </c>
      <c r="F58" s="12" t="str">
        <f>IFERROR(VLOOKUP(A58,'ZdZ M'!$AN$5:$AT$47,7,0),"")</f>
        <v/>
      </c>
      <c r="G58" s="12" t="str">
        <f>IFERROR(VLOOKUP($A58,'Liszkor M'!$BA$2:$BG$44,7,0),"")</f>
        <v/>
      </c>
      <c r="H58" s="12" t="str">
        <f>IFERROR(VLOOKUP($A58,'H55 TR200 M'!$AT$3:$AZ$84,7,0),"")</f>
        <v/>
      </c>
      <c r="I58" s="12" t="str">
        <f>IFERROR(VLOOKUP($A58,'Dymno M'!$U$2:$AA$35,7,0),"")</f>
        <v/>
      </c>
      <c r="J58" s="12" t="str">
        <f>IFERROR(VLOOKUP($A58,'XIV RzK M'!$K$3:$Q$39,7,0),"")</f>
        <v/>
      </c>
      <c r="K58" s="12" t="str">
        <f>IFERROR(VLOOKUP($A58,'Tropy M'!$Q$4:$W$66,7,0),"")</f>
        <v/>
      </c>
      <c r="L58" s="12" t="str">
        <f>IFERROR(VLOOKUP($A58,'Grassor 300 M'!$CA$6:$CG$39,7,0),"")</f>
        <v/>
      </c>
      <c r="M58" s="12">
        <f>IFERROR(VLOOKUP($A58,'BO M'!$Q$2:$W$37,7,0),"")</f>
        <v>59.051271865966143</v>
      </c>
      <c r="N58" s="12" t="str">
        <f>IFERROR(VLOOKUP($A58,'Konwalie M'!$M$2:$S$32,7,0),"")</f>
        <v/>
      </c>
      <c r="O58" s="12">
        <f>IFERROR(VLOOKUP($A58,'KoRnO M'!$AD$2:$AJ$42,7,0),"")</f>
        <v>61.7590805099858</v>
      </c>
      <c r="P58" s="12" t="str">
        <f>IFERROR(VLOOKUP($A58,'XVI Szago M'!$K$2:$Q$48,7,0),"")</f>
        <v/>
      </c>
      <c r="Q58" s="12" t="str">
        <f>IFERROR(VLOOKUP($A58,'H56 TR200 M'!$AT$3:$AZ$106,7,0),"")</f>
        <v/>
      </c>
      <c r="R58" s="12" t="str">
        <f>IFERROR(VLOOKUP($A58,'Azymut M'!$AO$6:$AU$38,7,0),"")</f>
        <v/>
      </c>
      <c r="S58" s="12" t="str">
        <f>IFERROR(VLOOKUP($A58,'NM 200 M'!$AI$5:$AO$38,7,0),"")</f>
        <v/>
      </c>
      <c r="T58" s="10">
        <f>IFERROR(LARGE(V58:AW58,1),0)+IFERROR(LARGE(V58:AW58,2),0)</f>
        <v>80.285703650765271</v>
      </c>
      <c r="U58" s="10">
        <f>IFERROR(LARGE(V58:AW58,3),0)+IFERROR(LARGE(V58:AW58,4),0)</f>
        <v>67.058294812532097</v>
      </c>
      <c r="V58" s="12">
        <f>IFERROR(VLOOKUP(A58,'Liczyrzepa - zima M'!$M$1:$S$35,7,0),"")</f>
        <v>31.81818181818182</v>
      </c>
      <c r="W58" s="12" t="str">
        <f>IFERROR(VLOOKUP($A58,'Róża M'!$L$2:$R$34,7,0),"")</f>
        <v/>
      </c>
      <c r="X58" s="12" t="str">
        <f>IFERROR(VLOOKUP($A58,'XV Szago M'!$DK$4:$DQ$28,7,0),"")</f>
        <v/>
      </c>
      <c r="Y58" s="12" t="str">
        <f>IFERROR(VLOOKUP($A58,'Wiosenne 360 M'!$J$3:$P$22,7,0),"")</f>
        <v/>
      </c>
      <c r="Z58" s="12" t="str">
        <f>IFERROR(VLOOKUP($A58,'H55 TR100 M'!$AG$3:$AM$165,7,0),"")</f>
        <v/>
      </c>
      <c r="AA58" s="12">
        <f>IFERROR(VLOOKUP($A58,'Irokez M'!$EN$4:$ET$22,7,0),"")</f>
        <v>41.70811744386873</v>
      </c>
      <c r="AB58" s="12" t="str">
        <f>IFERROR(VLOOKUP($A58,'BO Wielkopolska M'!$Q$2:$W$38,7,0),"")</f>
        <v/>
      </c>
      <c r="AC58" s="12" t="str">
        <f>IFERROR(VLOOKUP($A58,'RW TR200 M'!$K$2:$Q$10,7,0),"")</f>
        <v/>
      </c>
      <c r="AD58" s="12" t="str">
        <f>IFERROR(VLOOKUP($A58,'Liczyrzepa wiosna M'!$M$2:$S$26,7,0),"")</f>
        <v/>
      </c>
      <c r="AE58" s="12">
        <f>IFERROR(VLOOKUP($A58,'13 M'!$J$6:$P$27,7,0),"")</f>
        <v>38.577586206896548</v>
      </c>
      <c r="AF58" s="12" t="str">
        <f>IFERROR(VLOOKUP($A58,'ZnO Grassor M'!$J$2:$P$9,7,0),"")</f>
        <v/>
      </c>
      <c r="AG58" s="12" t="str">
        <f>IFERROR(VLOOKUP($A58,'Celestynów M'!$H$2:$N$7,7,0),"")</f>
        <v/>
      </c>
      <c r="AH58" s="12" t="str">
        <f>IFERROR(VLOOKUP($A58,'Komorów M'!$H$2:$N$15,7,0),"")</f>
        <v/>
      </c>
      <c r="AI58" s="12" t="str">
        <f>IFERROR(VLOOKUP($A58,'ITOrient M'!$P$3:$V$16,7,0),"")</f>
        <v/>
      </c>
      <c r="AJ58" s="12">
        <f>IFERROR(VLOOKUP($A58,'ŚJatka M'!$P$3:$V$25,7,0),"")</f>
        <v>35.240112994350277</v>
      </c>
      <c r="AK58" s="12" t="str">
        <f>IFERROR(VLOOKUP($A58,'Sudecka Wyrypa M'!$N$4:$T$18,7,0),"")</f>
        <v/>
      </c>
      <c r="AL58" s="12" t="str">
        <f>IFERROR(VLOOKUP($A58,'Abentojra M'!$I$3:$O$39,7,0),"")</f>
        <v/>
      </c>
      <c r="AM58" s="12">
        <f>IFERROR(VLOOKUP($A58,'Mordownik M'!$M$3:$S$29,7,0),"")</f>
        <v>28.626444159178458</v>
      </c>
      <c r="AN58" s="12" t="str">
        <f>IFERROR(VLOOKUP($A58,'Kaczawska M'!$L$3:$R$9,7,0),"")</f>
        <v/>
      </c>
      <c r="AO58" s="12" t="str">
        <f>IFERROR(VLOOKUP($A58,'XV RzK M'!$K$2:$Q$13,7,0),"")</f>
        <v/>
      </c>
      <c r="AP58" s="12" t="str">
        <f>IFERROR(VLOOKUP($A58,'Jesienne 360 M'!$J$2:$P$20,7,0),"")</f>
        <v/>
      </c>
      <c r="AQ58" s="12" t="str">
        <f>IFERROR(VLOOKUP($A58,'Waligóra M'!$P$2:$V$25,7,0),"")</f>
        <v/>
      </c>
      <c r="AR58" s="12">
        <f>IFERROR(VLOOKUP($A58,'Jurajska Jatka M'!$L$3:$R$42,7,0),"")</f>
        <v>15.421520191484898</v>
      </c>
      <c r="AS58" s="12" t="str">
        <f>IFERROR(VLOOKUP($A58,'H56 TR100 M'!$AI$3:$AO$224,7,0),"")</f>
        <v/>
      </c>
      <c r="AT58" s="12" t="str">
        <f>IFERROR(VLOOKUP($A58,'Wawer M'!$H$2:$N$15,7,0),"")</f>
        <v/>
      </c>
      <c r="AU58" s="12" t="str">
        <f>IFERROR(VLOOKUP($A58,'Pazur M'!$AU$2:$BA$36,7,0),"")</f>
        <v/>
      </c>
      <c r="AV58" s="12">
        <f>IFERROR(VLOOKUP($A58,'Wilga M'!$L$3:$R$29,7,0),"")</f>
        <v>30.677290836653388</v>
      </c>
      <c r="AW58" s="12" t="str">
        <f>IFERROR(VLOOKUP($A58,'NM 100 M'!$Y$5:$AE$7,7,0),"")</f>
        <v/>
      </c>
      <c r="AX58" s="25">
        <f>MIN(COUNT(F58:S58)+MIN(COUNT(V58:AW58)/2,2),6)</f>
        <v>4</v>
      </c>
    </row>
    <row r="59" spans="1:50">
      <c r="A59" s="13">
        <v>9</v>
      </c>
      <c r="B59" s="21" t="str">
        <f>VLOOKUP($A59,id!$C:$H,6,0)</f>
        <v>Zadworny Tomasz</v>
      </c>
      <c r="C59" s="21" t="str">
        <f>VLOOKUP($A59,id!$C:$H,4,0)</f>
        <v>siama ja</v>
      </c>
      <c r="D59" s="2">
        <f>IF(E58=E59,D58,ROW(B57))</f>
        <v>57</v>
      </c>
      <c r="E59" s="11">
        <f>LARGE(F59:U59,1)+LARGE(F59:U59,2)+IFERROR(LARGE(F59:U59,3),0)+IFERROR(LARGE(F59:U59,4),0)+IFERROR(LARGE(F59:U59,5),0)+IFERROR(LARGE(F59:U59,6),0)</f>
        <v>261.5079578539254</v>
      </c>
      <c r="F59" s="12">
        <f>IFERROR(VLOOKUP(A59,'ZdZ M'!$AN$5:$AT$47,7,0),"")</f>
        <v>83.389261744966447</v>
      </c>
      <c r="G59" s="12">
        <f>IFERROR(VLOOKUP($A59,'Liszkor M'!$BA$2:$BG$44,7,0),"")</f>
        <v>49.096773224388045</v>
      </c>
      <c r="H59" s="12" t="str">
        <f>IFERROR(VLOOKUP($A59,'H55 TR200 M'!$AT$3:$AZ$84,7,0),"")</f>
        <v/>
      </c>
      <c r="I59" s="12">
        <f>IFERROR(VLOOKUP($A59,'Dymno M'!$U$2:$AA$35,7,0),"")</f>
        <v>0</v>
      </c>
      <c r="J59" s="12" t="str">
        <f>IFERROR(VLOOKUP($A59,'XIV RzK M'!$K$3:$Q$39,7,0),"")</f>
        <v/>
      </c>
      <c r="K59" s="12" t="str">
        <f>IFERROR(VLOOKUP($A59,'Tropy M'!$Q$4:$W$66,7,0),"")</f>
        <v/>
      </c>
      <c r="L59" s="12" t="str">
        <f>IFERROR(VLOOKUP($A59,'Grassor 300 M'!$CA$6:$CG$39,7,0),"")</f>
        <v/>
      </c>
      <c r="M59" s="12" t="str">
        <f>IFERROR(VLOOKUP($A59,'BO M'!$Q$2:$W$37,7,0),"")</f>
        <v/>
      </c>
      <c r="N59" s="12" t="str">
        <f>IFERROR(VLOOKUP($A59,'Konwalie M'!$M$2:$S$32,7,0),"")</f>
        <v/>
      </c>
      <c r="O59" s="12" t="str">
        <f>IFERROR(VLOOKUP($A59,'KoRnO M'!$AD$2:$AJ$42,7,0),"")</f>
        <v/>
      </c>
      <c r="P59" s="12" t="str">
        <f>IFERROR(VLOOKUP($A59,'XVI Szago M'!$K$2:$Q$48,7,0),"")</f>
        <v/>
      </c>
      <c r="Q59" s="12" t="str">
        <f>IFERROR(VLOOKUP($A59,'H56 TR200 M'!$AT$3:$AZ$106,7,0),"")</f>
        <v/>
      </c>
      <c r="R59" s="12" t="str">
        <f>IFERROR(VLOOKUP($A59,'Azymut M'!$AO$6:$AU$38,7,0),"")</f>
        <v/>
      </c>
      <c r="S59" s="12">
        <f>IFERROR(VLOOKUP($A59,'NM 200 M'!$AI$5:$AO$38,7,0),"")</f>
        <v>59.17386908914866</v>
      </c>
      <c r="T59" s="10">
        <f>IFERROR(LARGE(V59:AW59,1),0)+IFERROR(LARGE(V59:AW59,2),0)</f>
        <v>69.848053795422274</v>
      </c>
      <c r="U59" s="10">
        <f>IFERROR(LARGE(V59:AW59,3),0)+IFERROR(LARGE(V59:AW59,4),0)</f>
        <v>0</v>
      </c>
      <c r="V59" s="12">
        <f>IFERROR(VLOOKUP(A59,'Liczyrzepa - zima M'!$M$1:$S$35,7,0),"")</f>
        <v>39.71291866028708</v>
      </c>
      <c r="W59" s="12" t="str">
        <f>IFERROR(VLOOKUP($A59,'Róża M'!$L$2:$R$34,7,0),"")</f>
        <v/>
      </c>
      <c r="X59" s="12" t="str">
        <f>IFERROR(VLOOKUP($A59,'XV Szago M'!$DK$4:$DQ$28,7,0),"")</f>
        <v/>
      </c>
      <c r="Y59" s="12" t="str">
        <f>IFERROR(VLOOKUP($A59,'Wiosenne 360 M'!$J$3:$P$22,7,0),"")</f>
        <v/>
      </c>
      <c r="Z59" s="12" t="str">
        <f>IFERROR(VLOOKUP($A59,'H55 TR100 M'!$AG$3:$AM$165,7,0),"")</f>
        <v/>
      </c>
      <c r="AA59" s="12" t="str">
        <f>IFERROR(VLOOKUP($A59,'Irokez M'!$EN$4:$ET$22,7,0),"")</f>
        <v/>
      </c>
      <c r="AB59" s="12" t="str">
        <f>IFERROR(VLOOKUP($A59,'BO Wielkopolska M'!$Q$2:$W$38,7,0),"")</f>
        <v/>
      </c>
      <c r="AC59" s="12" t="str">
        <f>IFERROR(VLOOKUP($A59,'RW TR200 M'!$K$2:$Q$10,7,0),"")</f>
        <v/>
      </c>
      <c r="AD59" s="12" t="str">
        <f>IFERROR(VLOOKUP($A59,'Liczyrzepa wiosna M'!$M$2:$S$26,7,0),"")</f>
        <v/>
      </c>
      <c r="AE59" s="12" t="str">
        <f>IFERROR(VLOOKUP($A59,'13 M'!$J$6:$P$27,7,0),"")</f>
        <v/>
      </c>
      <c r="AF59" s="12" t="str">
        <f>IFERROR(VLOOKUP($A59,'ZnO Grassor M'!$J$2:$P$9,7,0),"")</f>
        <v/>
      </c>
      <c r="AG59" s="12" t="str">
        <f>IFERROR(VLOOKUP($A59,'Celestynów M'!$H$2:$N$7,7,0),"")</f>
        <v/>
      </c>
      <c r="AH59" s="12" t="str">
        <f>IFERROR(VLOOKUP($A59,'Komorów M'!$H$2:$N$15,7,0),"")</f>
        <v/>
      </c>
      <c r="AI59" s="12" t="str">
        <f>IFERROR(VLOOKUP($A59,'ITOrient M'!$P$3:$V$16,7,0),"")</f>
        <v/>
      </c>
      <c r="AJ59" s="12" t="str">
        <f>IFERROR(VLOOKUP($A59,'ŚJatka M'!$P$3:$V$25,7,0),"")</f>
        <v/>
      </c>
      <c r="AK59" s="12" t="str">
        <f>IFERROR(VLOOKUP($A59,'Sudecka Wyrypa M'!$N$4:$T$18,7,0),"")</f>
        <v/>
      </c>
      <c r="AL59" s="12" t="str">
        <f>IFERROR(VLOOKUP($A59,'Abentojra M'!$I$3:$O$39,7,0),"")</f>
        <v/>
      </c>
      <c r="AM59" s="12">
        <f>IFERROR(VLOOKUP($A59,'Mordownik M'!$M$3:$S$29,7,0),"")</f>
        <v>30.135135135135194</v>
      </c>
      <c r="AN59" s="12" t="str">
        <f>IFERROR(VLOOKUP($A59,'Kaczawska M'!$L$3:$R$9,7,0),"")</f>
        <v/>
      </c>
      <c r="AO59" s="12" t="str">
        <f>IFERROR(VLOOKUP($A59,'XV RzK M'!$K$2:$Q$13,7,0),"")</f>
        <v/>
      </c>
      <c r="AP59" s="12" t="str">
        <f>IFERROR(VLOOKUP($A59,'Jesienne 360 M'!$J$2:$P$20,7,0),"")</f>
        <v/>
      </c>
      <c r="AQ59" s="12" t="str">
        <f>IFERROR(VLOOKUP($A59,'Waligóra M'!$P$2:$V$25,7,0),"")</f>
        <v/>
      </c>
      <c r="AR59" s="12" t="str">
        <f>IFERROR(VLOOKUP($A59,'Jurajska Jatka M'!$L$3:$R$42,7,0),"")</f>
        <v/>
      </c>
      <c r="AS59" s="12" t="str">
        <f>IFERROR(VLOOKUP($A59,'H56 TR100 M'!$AI$3:$AO$224,7,0),"")</f>
        <v/>
      </c>
      <c r="AT59" s="12" t="str">
        <f>IFERROR(VLOOKUP($A59,'Wawer M'!$H$2:$N$15,7,0),"")</f>
        <v/>
      </c>
      <c r="AU59" s="12" t="str">
        <f>IFERROR(VLOOKUP($A59,'Pazur M'!$AU$2:$BA$36,7,0),"")</f>
        <v/>
      </c>
      <c r="AV59" s="12" t="str">
        <f>IFERROR(VLOOKUP($A59,'Wilga M'!$L$3:$R$29,7,0),"")</f>
        <v/>
      </c>
      <c r="AW59" s="12" t="str">
        <f>IFERROR(VLOOKUP($A59,'NM 100 M'!$Y$5:$AE$7,7,0),"")</f>
        <v/>
      </c>
      <c r="AX59" s="25">
        <f>MIN(COUNT(F59:S59)+MIN(COUNT(V59:AW59)/2,2),6)</f>
        <v>5</v>
      </c>
    </row>
    <row r="60" spans="1:50">
      <c r="A60">
        <v>180</v>
      </c>
      <c r="B60" s="21" t="str">
        <f>VLOOKUP($A60,id!$C:$H,6,0)</f>
        <v>Lipiński Tomasz</v>
      </c>
      <c r="C60" s="21">
        <f>VLOOKUP($A60,id!$C:$H,4,0)</f>
        <v>0</v>
      </c>
      <c r="D60" s="2">
        <f>IF(E59=E60,D59,ROW(B58))</f>
        <v>58</v>
      </c>
      <c r="E60" s="11">
        <f>LARGE(F60:U60,1)+LARGE(F60:U60,2)+IFERROR(LARGE(F60:U60,3),0)+IFERROR(LARGE(F60:U60,4),0)+IFERROR(LARGE(F60:U60,5),0)+IFERROR(LARGE(F60:U60,6),0)</f>
        <v>260.30052339542357</v>
      </c>
      <c r="F60" s="12"/>
      <c r="G60" s="12"/>
      <c r="H60" s="12">
        <f>IFERROR(VLOOKUP($A60,'H55 TR200 M'!$AT$3:$AZ$84,7,0),"")</f>
        <v>69.495951030765056</v>
      </c>
      <c r="I60" s="12" t="str">
        <f>IFERROR(VLOOKUP($A60,'Dymno M'!$U$2:$AA$35,7,0),"")</f>
        <v/>
      </c>
      <c r="J60" s="12">
        <f>IFERROR(VLOOKUP($A60,'XIV RzK M'!$K$3:$Q$39,7,0),"")</f>
        <v>65.371621621621614</v>
      </c>
      <c r="K60" s="12" t="str">
        <f>IFERROR(VLOOKUP($A60,'Tropy M'!$Q$4:$W$66,7,0),"")</f>
        <v/>
      </c>
      <c r="L60" s="12" t="str">
        <f>IFERROR(VLOOKUP($A60,'Grassor 300 M'!$CA$6:$CG$39,7,0),"")</f>
        <v/>
      </c>
      <c r="M60" s="12" t="str">
        <f>IFERROR(VLOOKUP($A60,'BO M'!$Q$2:$W$37,7,0),"")</f>
        <v/>
      </c>
      <c r="N60" s="12" t="str">
        <f>IFERROR(VLOOKUP($A60,'Konwalie M'!$M$2:$S$32,7,0),"")</f>
        <v/>
      </c>
      <c r="O60" s="12" t="str">
        <f>IFERROR(VLOOKUP($A60,'KoRnO M'!$AD$2:$AJ$42,7,0),"")</f>
        <v/>
      </c>
      <c r="P60" s="12">
        <f>IFERROR(VLOOKUP($A60,'XVI Szago M'!$K$2:$Q$48,7,0),"")</f>
        <v>57.304567753389726</v>
      </c>
      <c r="Q60" s="12" t="str">
        <f>IFERROR(VLOOKUP($A60,'H56 TR200 M'!$AT$3:$AZ$106,7,0),"")</f>
        <v/>
      </c>
      <c r="R60" s="12" t="str">
        <f>IFERROR(VLOOKUP($A60,'Azymut M'!$AO$6:$AU$38,7,0),"")</f>
        <v/>
      </c>
      <c r="S60" s="12" t="str">
        <f>IFERROR(VLOOKUP($A60,'NM 200 M'!$AI$5:$AO$38,7,0),"")</f>
        <v/>
      </c>
      <c r="T60" s="10">
        <f>IFERROR(LARGE(V60:AW60,1),0)+IFERROR(LARGE(V60:AW60,2),0)</f>
        <v>68.128382989647164</v>
      </c>
      <c r="U60" s="10">
        <f>IFERROR(LARGE(V60:AW60,3),0)+IFERROR(LARGE(V60:AW60,4),0)</f>
        <v>0</v>
      </c>
      <c r="V60" s="12"/>
      <c r="W60" s="12"/>
      <c r="X60" s="12"/>
      <c r="Y60" s="12"/>
      <c r="Z60" s="12" t="str">
        <f>IFERROR(VLOOKUP($A60,'H55 TR100 M'!$AG$3:$AM$165,7,0),"")</f>
        <v/>
      </c>
      <c r="AA60" s="12" t="str">
        <f>IFERROR(VLOOKUP($A60,'Irokez M'!$EN$4:$ET$22,7,0),"")</f>
        <v/>
      </c>
      <c r="AB60" s="12" t="str">
        <f>IFERROR(VLOOKUP($A60,'BO Wielkopolska M'!$Q$2:$W$38,7,0),"")</f>
        <v/>
      </c>
      <c r="AC60" s="12" t="str">
        <f>IFERROR(VLOOKUP($A60,'RW TR200 M'!$K$2:$Q$10,7,0),"")</f>
        <v/>
      </c>
      <c r="AD60" s="12" t="str">
        <f>IFERROR(VLOOKUP($A60,'Liczyrzepa wiosna M'!$M$2:$S$26,7,0),"")</f>
        <v/>
      </c>
      <c r="AE60" s="12" t="str">
        <f>IFERROR(VLOOKUP($A60,'13 M'!$J$6:$P$27,7,0),"")</f>
        <v/>
      </c>
      <c r="AF60" s="12" t="str">
        <f>IFERROR(VLOOKUP($A60,'ZnO Grassor M'!$J$2:$P$9,7,0),"")</f>
        <v/>
      </c>
      <c r="AG60" s="12" t="str">
        <f>IFERROR(VLOOKUP($A60,'Celestynów M'!$H$2:$N$7,7,0),"")</f>
        <v/>
      </c>
      <c r="AH60" s="12" t="str">
        <f>IFERROR(VLOOKUP($A60,'Komorów M'!$H$2:$N$15,7,0),"")</f>
        <v/>
      </c>
      <c r="AI60" s="12" t="str">
        <f>IFERROR(VLOOKUP($A60,'ITOrient M'!$P$3:$V$16,7,0),"")</f>
        <v/>
      </c>
      <c r="AJ60" s="12" t="str">
        <f>IFERROR(VLOOKUP($A60,'ŚJatka M'!$P$3:$V$25,7,0),"")</f>
        <v/>
      </c>
      <c r="AK60" s="12">
        <f>IFERROR(VLOOKUP($A60,'Sudecka Wyrypa M'!$N$4:$T$18,7,0),"")</f>
        <v>37.230495665703494</v>
      </c>
      <c r="AL60" s="12" t="str">
        <f>IFERROR(VLOOKUP($A60,'Abentojra M'!$I$3:$O$39,7,0),"")</f>
        <v/>
      </c>
      <c r="AM60" s="12" t="str">
        <f>IFERROR(VLOOKUP($A60,'Mordownik M'!$M$3:$S$29,7,0),"")</f>
        <v/>
      </c>
      <c r="AN60" s="12" t="str">
        <f>IFERROR(VLOOKUP($A60,'Kaczawska M'!$L$3:$R$9,7,0),"")</f>
        <v/>
      </c>
      <c r="AO60" s="12" t="str">
        <f>IFERROR(VLOOKUP($A60,'XV RzK M'!$K$2:$Q$13,7,0),"")</f>
        <v/>
      </c>
      <c r="AP60" s="12" t="str">
        <f>IFERROR(VLOOKUP($A60,'Jesienne 360 M'!$J$2:$P$20,7,0),"")</f>
        <v/>
      </c>
      <c r="AQ60" s="12" t="str">
        <f>IFERROR(VLOOKUP($A60,'Waligóra M'!$P$2:$V$25,7,0),"")</f>
        <v/>
      </c>
      <c r="AR60" s="12" t="str">
        <f>IFERROR(VLOOKUP($A60,'Jurajska Jatka M'!$L$3:$R$42,7,0),"")</f>
        <v/>
      </c>
      <c r="AS60" s="12" t="str">
        <f>IFERROR(VLOOKUP($A60,'H56 TR100 M'!$AI$3:$AO$224,7,0),"")</f>
        <v/>
      </c>
      <c r="AT60" s="12" t="str">
        <f>IFERROR(VLOOKUP($A60,'Wawer M'!$H$2:$N$15,7,0),"")</f>
        <v/>
      </c>
      <c r="AU60" s="12">
        <f>IFERROR(VLOOKUP($A60,'Pazur M'!$AU$2:$BA$36,7,0),"")</f>
        <v>30.897887323943667</v>
      </c>
      <c r="AV60" s="12" t="str">
        <f>IFERROR(VLOOKUP($A60,'Wilga M'!$L$3:$R$29,7,0),"")</f>
        <v/>
      </c>
      <c r="AW60" s="12" t="str">
        <f>IFERROR(VLOOKUP($A60,'NM 100 M'!$Y$5:$AE$7,7,0),"")</f>
        <v/>
      </c>
      <c r="AX60" s="25">
        <f>MIN(COUNT(F60:S60)+MIN(COUNT(V60:AW60)/2,2),6)</f>
        <v>4</v>
      </c>
    </row>
    <row r="61" spans="1:50">
      <c r="A61">
        <v>404</v>
      </c>
      <c r="B61" s="21" t="str">
        <f>VLOOKUP($A61,id!$C:$H,6,0)</f>
        <v>Krasuski Marcin</v>
      </c>
      <c r="C61" s="21" t="str">
        <f>VLOOKUP($A61,id!$C:$H,4,0)</f>
        <v>OK!Sport Warszawa</v>
      </c>
      <c r="D61" s="2">
        <f>IF(E60=E61,D60,ROW(B59))</f>
        <v>59</v>
      </c>
      <c r="E61" s="11">
        <f>LARGE(F61:U61,1)+LARGE(F61:U61,2)+IFERROR(LARGE(F61:U61,3),0)+IFERROR(LARGE(F61:U61,4),0)+IFERROR(LARGE(F61:U61,5),0)+IFERROR(LARGE(F61:U61,6),0)</f>
        <v>258.22316754005749</v>
      </c>
      <c r="F61" s="12"/>
      <c r="G61" s="12"/>
      <c r="H61" s="12" t="str">
        <f>IFERROR(VLOOKUP($A61,'H55 TR200 M'!$AT$3:$AZ$84,7,0),"")</f>
        <v/>
      </c>
      <c r="I61" s="12">
        <f>IFERROR(VLOOKUP($A61,'Dymno M'!$U$2:$AA$35,7,0),"")</f>
        <v>69.470817120622542</v>
      </c>
      <c r="J61" s="12" t="str">
        <f>IFERROR(VLOOKUP($A61,'XIV RzK M'!$K$3:$Q$39,7,0),"")</f>
        <v/>
      </c>
      <c r="K61" s="12">
        <f>IFERROR(VLOOKUP($A61,'Tropy M'!$Q$4:$W$66,7,0),"")</f>
        <v>94.333208688853389</v>
      </c>
      <c r="L61" s="12" t="str">
        <f>IFERROR(VLOOKUP($A61,'Grassor 300 M'!$CA$6:$CG$39,7,0),"")</f>
        <v/>
      </c>
      <c r="M61" s="12" t="str">
        <f>IFERROR(VLOOKUP($A61,'BO M'!$Q$2:$W$37,7,0),"")</f>
        <v/>
      </c>
      <c r="N61" s="12" t="str">
        <f>IFERROR(VLOOKUP($A61,'Konwalie M'!$M$2:$S$32,7,0),"")</f>
        <v/>
      </c>
      <c r="O61" s="12" t="str">
        <f>IFERROR(VLOOKUP($A61,'KoRnO M'!$AD$2:$AJ$42,7,0),"")</f>
        <v/>
      </c>
      <c r="P61" s="12" t="str">
        <f>IFERROR(VLOOKUP($A61,'XVI Szago M'!$K$2:$Q$48,7,0),"")</f>
        <v/>
      </c>
      <c r="Q61" s="12" t="str">
        <f>IFERROR(VLOOKUP($A61,'H56 TR200 M'!$AT$3:$AZ$106,7,0),"")</f>
        <v/>
      </c>
      <c r="R61" s="12" t="str">
        <f>IFERROR(VLOOKUP($A61,'Azymut M'!$AO$6:$AU$38,7,0),"")</f>
        <v/>
      </c>
      <c r="S61" s="12" t="str">
        <f>IFERROR(VLOOKUP($A61,'NM 200 M'!$AI$5:$AO$38,7,0),"")</f>
        <v/>
      </c>
      <c r="T61" s="10">
        <f>IFERROR(LARGE(V61:AW61,1),0)+IFERROR(LARGE(V61:AW61,2),0)</f>
        <v>94.419141730581572</v>
      </c>
      <c r="U61" s="10">
        <f>IFERROR(LARGE(V61:AW61,3),0)+IFERROR(LARGE(V61:AW61,4),0)</f>
        <v>0</v>
      </c>
      <c r="V61" s="12"/>
      <c r="W61" s="12"/>
      <c r="X61" s="12"/>
      <c r="Y61" s="12"/>
      <c r="Z61" s="12" t="str">
        <f>IFERROR(VLOOKUP($A61,'H55 TR100 M'!$AG$3:$AM$165,7,0),"")</f>
        <v/>
      </c>
      <c r="AA61" s="12" t="str">
        <f>IFERROR(VLOOKUP($A61,'Irokez M'!$EN$4:$ET$22,7,0),"")</f>
        <v/>
      </c>
      <c r="AB61" s="12" t="str">
        <f>IFERROR(VLOOKUP($A61,'BO Wielkopolska M'!$Q$2:$W$38,7,0),"")</f>
        <v/>
      </c>
      <c r="AC61" s="12" t="str">
        <f>IFERROR(VLOOKUP($A61,'RW TR200 M'!$K$2:$Q$10,7,0),"")</f>
        <v/>
      </c>
      <c r="AD61" s="12" t="str">
        <f>IFERROR(VLOOKUP($A61,'Liczyrzepa wiosna M'!$M$2:$S$26,7,0),"")</f>
        <v/>
      </c>
      <c r="AE61" s="12" t="str">
        <f>IFERROR(VLOOKUP($A61,'13 M'!$J$6:$P$27,7,0),"")</f>
        <v/>
      </c>
      <c r="AF61" s="12" t="str">
        <f>IFERROR(VLOOKUP($A61,'ZnO Grassor M'!$J$2:$P$9,7,0),"")</f>
        <v/>
      </c>
      <c r="AG61" s="12">
        <f>IFERROR(VLOOKUP($A61,'Celestynów M'!$H$2:$N$7,7,0),"")</f>
        <v>49.340937896070983</v>
      </c>
      <c r="AH61" s="12" t="str">
        <f>IFERROR(VLOOKUP($A61,'Komorów M'!$H$2:$N$15,7,0),"")</f>
        <v/>
      </c>
      <c r="AI61" s="12" t="str">
        <f>IFERROR(VLOOKUP($A61,'ITOrient M'!$P$3:$V$16,7,0),"")</f>
        <v/>
      </c>
      <c r="AJ61" s="12" t="str">
        <f>IFERROR(VLOOKUP($A61,'ŚJatka M'!$P$3:$V$25,7,0),"")</f>
        <v/>
      </c>
      <c r="AK61" s="12" t="str">
        <f>IFERROR(VLOOKUP($A61,'Sudecka Wyrypa M'!$N$4:$T$18,7,0),"")</f>
        <v/>
      </c>
      <c r="AL61" s="12" t="str">
        <f>IFERROR(VLOOKUP($A61,'Abentojra M'!$I$3:$O$39,7,0),"")</f>
        <v/>
      </c>
      <c r="AM61" s="12" t="str">
        <f>IFERROR(VLOOKUP($A61,'Mordownik M'!$M$3:$S$29,7,0),"")</f>
        <v/>
      </c>
      <c r="AN61" s="12" t="str">
        <f>IFERROR(VLOOKUP($A61,'Kaczawska M'!$L$3:$R$9,7,0),"")</f>
        <v/>
      </c>
      <c r="AO61" s="12" t="str">
        <f>IFERROR(VLOOKUP($A61,'XV RzK M'!$K$2:$Q$13,7,0),"")</f>
        <v/>
      </c>
      <c r="AP61" s="12" t="str">
        <f>IFERROR(VLOOKUP($A61,'Jesienne 360 M'!$J$2:$P$20,7,0),"")</f>
        <v/>
      </c>
      <c r="AQ61" s="12" t="str">
        <f>IFERROR(VLOOKUP($A61,'Waligóra M'!$P$2:$V$25,7,0),"")</f>
        <v/>
      </c>
      <c r="AR61" s="12" t="str">
        <f>IFERROR(VLOOKUP($A61,'Jurajska Jatka M'!$L$3:$R$42,7,0),"")</f>
        <v/>
      </c>
      <c r="AS61" s="12" t="str">
        <f>IFERROR(VLOOKUP($A61,'H56 TR100 M'!$AI$3:$AO$224,7,0),"")</f>
        <v/>
      </c>
      <c r="AT61" s="12">
        <f>IFERROR(VLOOKUP($A61,'Wawer M'!$H$2:$N$15,7,0),"")</f>
        <v>45.078203834510596</v>
      </c>
      <c r="AU61" s="12" t="str">
        <f>IFERROR(VLOOKUP($A61,'Pazur M'!$AU$2:$BA$36,7,0),"")</f>
        <v/>
      </c>
      <c r="AV61" s="12" t="str">
        <f>IFERROR(VLOOKUP($A61,'Wilga M'!$L$3:$R$29,7,0),"")</f>
        <v/>
      </c>
      <c r="AW61" s="12" t="str">
        <f>IFERROR(VLOOKUP($A61,'NM 100 M'!$Y$5:$AE$7,7,0),"")</f>
        <v/>
      </c>
      <c r="AX61" s="25">
        <f>MIN(COUNT(F61:S61)+MIN(COUNT(V61:AW61)/2,2),6)</f>
        <v>3</v>
      </c>
    </row>
    <row r="62" spans="1:50">
      <c r="A62">
        <v>97</v>
      </c>
      <c r="B62" s="21" t="str">
        <f>VLOOKUP($A62,id!$C:$H,6,0)</f>
        <v>Waliński Mikołaj</v>
      </c>
      <c r="C62" s="21" t="str">
        <f>VLOOKUP($A62,id!$C:$H,4,0)</f>
        <v>A Team</v>
      </c>
      <c r="D62" s="2">
        <f>IF(E61=E62,D61,ROW(B60))</f>
        <v>60</v>
      </c>
      <c r="E62" s="11">
        <f>LARGE(F62:U62,1)+LARGE(F62:U62,2)+IFERROR(LARGE(F62:U62,3),0)+IFERROR(LARGE(F62:U62,4),0)+IFERROR(LARGE(F62:U62,5),0)+IFERROR(LARGE(F62:U62,6),0)</f>
        <v>252.74748409845466</v>
      </c>
      <c r="F62" s="12"/>
      <c r="G62" s="12" t="str">
        <f>IFERROR(VLOOKUP($A62,'Liszkor M'!$BA$2:$BG$44,7,0),"")</f>
        <v/>
      </c>
      <c r="H62" s="12">
        <f>IFERROR(VLOOKUP($A62,'H55 TR200 M'!$AT$3:$AZ$84,7,0),"")</f>
        <v>87.102317887907859</v>
      </c>
      <c r="I62" s="12" t="str">
        <f>IFERROR(VLOOKUP($A62,'Dymno M'!$U$2:$AA$35,7,0),"")</f>
        <v/>
      </c>
      <c r="J62" s="12" t="str">
        <f>IFERROR(VLOOKUP($A62,'XIV RzK M'!$K$3:$Q$39,7,0),"")</f>
        <v/>
      </c>
      <c r="K62" s="12" t="str">
        <f>IFERROR(VLOOKUP($A62,'Tropy M'!$Q$4:$W$66,7,0),"")</f>
        <v/>
      </c>
      <c r="L62" s="12" t="str">
        <f>IFERROR(VLOOKUP($A62,'Grassor 300 M'!$CA$6:$CG$39,7,0),"")</f>
        <v/>
      </c>
      <c r="M62" s="12" t="str">
        <f>IFERROR(VLOOKUP($A62,'BO M'!$Q$2:$W$37,7,0),"")</f>
        <v/>
      </c>
      <c r="N62" s="12" t="str">
        <f>IFERROR(VLOOKUP($A62,'Konwalie M'!$M$2:$S$32,7,0),"")</f>
        <v/>
      </c>
      <c r="O62" s="12" t="str">
        <f>IFERROR(VLOOKUP($A62,'KoRnO M'!$AD$2:$AJ$42,7,0),"")</f>
        <v/>
      </c>
      <c r="P62" s="12">
        <f>IFERROR(VLOOKUP($A62,'XVI Szago M'!$K$2:$Q$48,7,0),"")</f>
        <v>28.096942264882497</v>
      </c>
      <c r="Q62" s="12">
        <f>IFERROR(VLOOKUP($A62,'H56 TR200 M'!$AT$3:$AZ$106,7,0),"")</f>
        <v>98.81188664681882</v>
      </c>
      <c r="R62" s="12" t="str">
        <f>IFERROR(VLOOKUP($A62,'Azymut M'!$AO$6:$AU$38,7,0),"")</f>
        <v/>
      </c>
      <c r="S62" s="12" t="str">
        <f>IFERROR(VLOOKUP($A62,'NM 200 M'!$AI$5:$AO$38,7,0),"")</f>
        <v/>
      </c>
      <c r="T62" s="10">
        <f>IFERROR(LARGE(V62:AW62,1),0)+IFERROR(LARGE(V62:AW62,2),0)</f>
        <v>38.73633729884547</v>
      </c>
      <c r="U62" s="10">
        <f>IFERROR(LARGE(V62:AW62,3),0)+IFERROR(LARGE(V62:AW62,4),0)</f>
        <v>0</v>
      </c>
      <c r="V62" s="12"/>
      <c r="W62" s="12" t="str">
        <f>IFERROR(VLOOKUP($A62,'Róża M'!$L$2:$R$34,7,0),"")</f>
        <v/>
      </c>
      <c r="X62" s="12">
        <f>IFERROR(VLOOKUP($A62,'XV Szago M'!$DK$4:$DQ$28,7,0),"")</f>
        <v>38.73633729884547</v>
      </c>
      <c r="Y62" s="12" t="str">
        <f>IFERROR(VLOOKUP($A62,'Wiosenne 360 M'!$J$3:$P$22,7,0),"")</f>
        <v/>
      </c>
      <c r="Z62" s="12" t="str">
        <f>IFERROR(VLOOKUP($A62,'H55 TR100 M'!$AG$3:$AM$165,7,0),"")</f>
        <v/>
      </c>
      <c r="AA62" s="12" t="str">
        <f>IFERROR(VLOOKUP($A62,'Irokez M'!$EN$4:$ET$22,7,0),"")</f>
        <v/>
      </c>
      <c r="AB62" s="12" t="str">
        <f>IFERROR(VLOOKUP($A62,'BO Wielkopolska M'!$Q$2:$W$38,7,0),"")</f>
        <v/>
      </c>
      <c r="AC62" s="12" t="str">
        <f>IFERROR(VLOOKUP($A62,'RW TR200 M'!$K$2:$Q$10,7,0),"")</f>
        <v/>
      </c>
      <c r="AD62" s="12" t="str">
        <f>IFERROR(VLOOKUP($A62,'Liczyrzepa wiosna M'!$M$2:$S$26,7,0),"")</f>
        <v/>
      </c>
      <c r="AE62" s="12" t="str">
        <f>IFERROR(VLOOKUP($A62,'13 M'!$J$6:$P$27,7,0),"")</f>
        <v/>
      </c>
      <c r="AF62" s="12" t="str">
        <f>IFERROR(VLOOKUP($A62,'ZnO Grassor M'!$J$2:$P$9,7,0),"")</f>
        <v/>
      </c>
      <c r="AG62" s="12" t="str">
        <f>IFERROR(VLOOKUP($A62,'Celestynów M'!$H$2:$N$7,7,0),"")</f>
        <v/>
      </c>
      <c r="AH62" s="12" t="str">
        <f>IFERROR(VLOOKUP($A62,'Komorów M'!$H$2:$N$15,7,0),"")</f>
        <v/>
      </c>
      <c r="AI62" s="12" t="str">
        <f>IFERROR(VLOOKUP($A62,'ITOrient M'!$P$3:$V$16,7,0),"")</f>
        <v/>
      </c>
      <c r="AJ62" s="12" t="str">
        <f>IFERROR(VLOOKUP($A62,'ŚJatka M'!$P$3:$V$25,7,0),"")</f>
        <v/>
      </c>
      <c r="AK62" s="12" t="str">
        <f>IFERROR(VLOOKUP($A62,'Sudecka Wyrypa M'!$N$4:$T$18,7,0),"")</f>
        <v/>
      </c>
      <c r="AL62" s="12" t="str">
        <f>IFERROR(VLOOKUP($A62,'Abentojra M'!$I$3:$O$39,7,0),"")</f>
        <v/>
      </c>
      <c r="AM62" s="12" t="str">
        <f>IFERROR(VLOOKUP($A62,'Mordownik M'!$M$3:$S$29,7,0),"")</f>
        <v/>
      </c>
      <c r="AN62" s="12" t="str">
        <f>IFERROR(VLOOKUP($A62,'Kaczawska M'!$L$3:$R$9,7,0),"")</f>
        <v/>
      </c>
      <c r="AO62" s="12" t="str">
        <f>IFERROR(VLOOKUP($A62,'XV RzK M'!$K$2:$Q$13,7,0),"")</f>
        <v/>
      </c>
      <c r="AP62" s="12" t="str">
        <f>IFERROR(VLOOKUP($A62,'Jesienne 360 M'!$J$2:$P$20,7,0),"")</f>
        <v/>
      </c>
      <c r="AQ62" s="12" t="str">
        <f>IFERROR(VLOOKUP($A62,'Waligóra M'!$P$2:$V$25,7,0),"")</f>
        <v/>
      </c>
      <c r="AR62" s="12" t="str">
        <f>IFERROR(VLOOKUP($A62,'Jurajska Jatka M'!$L$3:$R$42,7,0),"")</f>
        <v/>
      </c>
      <c r="AS62" s="12" t="str">
        <f>IFERROR(VLOOKUP($A62,'H56 TR100 M'!$AI$3:$AO$224,7,0),"")</f>
        <v/>
      </c>
      <c r="AT62" s="12" t="str">
        <f>IFERROR(VLOOKUP($A62,'Wawer M'!$H$2:$N$15,7,0),"")</f>
        <v/>
      </c>
      <c r="AU62" s="12" t="str">
        <f>IFERROR(VLOOKUP($A62,'Pazur M'!$AU$2:$BA$36,7,0),"")</f>
        <v/>
      </c>
      <c r="AV62" s="12" t="str">
        <f>IFERROR(VLOOKUP($A62,'Wilga M'!$L$3:$R$29,7,0),"")</f>
        <v/>
      </c>
      <c r="AW62" s="12" t="str">
        <f>IFERROR(VLOOKUP($A62,'NM 100 M'!$Y$5:$AE$7,7,0),"")</f>
        <v/>
      </c>
      <c r="AX62" s="25">
        <f>MIN(COUNT(F62:S62)+MIN(COUNT(V62:AW62)/2,2),6)</f>
        <v>3.5</v>
      </c>
    </row>
    <row r="63" spans="1:50">
      <c r="A63">
        <v>98</v>
      </c>
      <c r="B63" s="21" t="str">
        <f>VLOOKUP($A63,id!$C:$H,6,0)</f>
        <v>Ballerstadt Łukasz</v>
      </c>
      <c r="C63" s="21" t="str">
        <f>VLOOKUP($A63,id!$C:$H,4,0)</f>
        <v>BIKE NOW BEER LATER</v>
      </c>
      <c r="D63" s="2">
        <f>IF(E62=E63,D62,ROW(B61))</f>
        <v>61</v>
      </c>
      <c r="E63" s="11">
        <f>LARGE(F63:U63,1)+LARGE(F63:U63,2)+IFERROR(LARGE(F63:U63,3),0)+IFERROR(LARGE(F63:U63,4),0)+IFERROR(LARGE(F63:U63,5),0)+IFERROR(LARGE(F63:U63,6),0)</f>
        <v>249.59048474515367</v>
      </c>
      <c r="F63" s="12"/>
      <c r="G63" s="12" t="str">
        <f>IFERROR(VLOOKUP($A63,'Liszkor M'!$BA$2:$BG$44,7,0),"")</f>
        <v/>
      </c>
      <c r="H63" s="12" t="str">
        <f>IFERROR(VLOOKUP($A63,'H55 TR200 M'!$AT$3:$AZ$84,7,0),"")</f>
        <v/>
      </c>
      <c r="I63" s="12" t="str">
        <f>IFERROR(VLOOKUP($A63,'Dymno M'!$U$2:$AA$35,7,0),"")</f>
        <v/>
      </c>
      <c r="J63" s="12">
        <f>IFERROR(VLOOKUP($A63,'XIV RzK M'!$K$3:$Q$39,7,0),"")</f>
        <v>54.893617021276597</v>
      </c>
      <c r="K63" s="12" t="str">
        <f>IFERROR(VLOOKUP($A63,'Tropy M'!$Q$4:$W$66,7,0),"")</f>
        <v/>
      </c>
      <c r="L63" s="12" t="str">
        <f>IFERROR(VLOOKUP($A63,'Grassor 300 M'!$CA$6:$CG$39,7,0),"")</f>
        <v/>
      </c>
      <c r="M63" s="12" t="str">
        <f>IFERROR(VLOOKUP($A63,'BO M'!$Q$2:$W$37,7,0),"")</f>
        <v/>
      </c>
      <c r="N63" s="12" t="str">
        <f>IFERROR(VLOOKUP($A63,'Konwalie M'!$M$2:$S$32,7,0),"")</f>
        <v/>
      </c>
      <c r="O63" s="12" t="str">
        <f>IFERROR(VLOOKUP($A63,'KoRnO M'!$AD$2:$AJ$42,7,0),"")</f>
        <v/>
      </c>
      <c r="P63" s="12">
        <f>IFERROR(VLOOKUP($A63,'XVI Szago M'!$K$2:$Q$48,7,0),"")</f>
        <v>59.808918194630976</v>
      </c>
      <c r="Q63" s="12" t="str">
        <f>IFERROR(VLOOKUP($A63,'H56 TR200 M'!$AT$3:$AZ$106,7,0),"")</f>
        <v/>
      </c>
      <c r="R63" s="12" t="str">
        <f>IFERROR(VLOOKUP($A63,'Azymut M'!$AO$6:$AU$38,7,0),"")</f>
        <v/>
      </c>
      <c r="S63" s="12" t="str">
        <f>IFERROR(VLOOKUP($A63,'NM 200 M'!$AI$5:$AO$38,7,0),"")</f>
        <v/>
      </c>
      <c r="T63" s="10">
        <f>IFERROR(LARGE(V63:AW63,1),0)+IFERROR(LARGE(V63:AW63,2),0)</f>
        <v>74.397579300415885</v>
      </c>
      <c r="U63" s="10">
        <f>IFERROR(LARGE(V63:AW63,3),0)+IFERROR(LARGE(V63:AW63,4),0)</f>
        <v>60.490370228830201</v>
      </c>
      <c r="V63" s="12"/>
      <c r="W63" s="12" t="str">
        <f>IFERROR(VLOOKUP($A63,'Róża M'!$L$2:$R$34,7,0),"")</f>
        <v/>
      </c>
      <c r="X63" s="12">
        <f>IFERROR(VLOOKUP($A63,'XV Szago M'!$DK$4:$DQ$28,7,0),"")</f>
        <v>30.592584879596821</v>
      </c>
      <c r="Y63" s="12" t="str">
        <f>IFERROR(VLOOKUP($A63,'Wiosenne 360 M'!$J$3:$P$22,7,0),"")</f>
        <v/>
      </c>
      <c r="Z63" s="12">
        <f>IFERROR(VLOOKUP($A63,'H55 TR100 M'!$AG$3:$AM$165,7,0),"")</f>
        <v>34.486124891975791</v>
      </c>
      <c r="AA63" s="12" t="str">
        <f>IFERROR(VLOOKUP($A63,'Irokez M'!$EN$4:$ET$22,7,0),"")</f>
        <v/>
      </c>
      <c r="AB63" s="12" t="str">
        <f>IFERROR(VLOOKUP($A63,'BO Wielkopolska M'!$Q$2:$W$38,7,0),"")</f>
        <v/>
      </c>
      <c r="AC63" s="12" t="str">
        <f>IFERROR(VLOOKUP($A63,'RW TR200 M'!$K$2:$Q$10,7,0),"")</f>
        <v/>
      </c>
      <c r="AD63" s="12" t="str">
        <f>IFERROR(VLOOKUP($A63,'Liczyrzepa wiosna M'!$M$2:$S$26,7,0),"")</f>
        <v/>
      </c>
      <c r="AE63" s="12" t="str">
        <f>IFERROR(VLOOKUP($A63,'13 M'!$J$6:$P$27,7,0),"")</f>
        <v/>
      </c>
      <c r="AF63" s="12" t="str">
        <f>IFERROR(VLOOKUP($A63,'ZnO Grassor M'!$J$2:$P$9,7,0),"")</f>
        <v/>
      </c>
      <c r="AG63" s="12" t="str">
        <f>IFERROR(VLOOKUP($A63,'Celestynów M'!$H$2:$N$7,7,0),"")</f>
        <v/>
      </c>
      <c r="AH63" s="12" t="str">
        <f>IFERROR(VLOOKUP($A63,'Komorów M'!$H$2:$N$15,7,0),"")</f>
        <v/>
      </c>
      <c r="AI63" s="12" t="str">
        <f>IFERROR(VLOOKUP($A63,'ITOrient M'!$P$3:$V$16,7,0),"")</f>
        <v/>
      </c>
      <c r="AJ63" s="12" t="str">
        <f>IFERROR(VLOOKUP($A63,'ŚJatka M'!$P$3:$V$25,7,0),"")</f>
        <v/>
      </c>
      <c r="AK63" s="12" t="str">
        <f>IFERROR(VLOOKUP($A63,'Sudecka Wyrypa M'!$N$4:$T$18,7,0),"")</f>
        <v/>
      </c>
      <c r="AL63" s="12" t="str">
        <f>IFERROR(VLOOKUP($A63,'Abentojra M'!$I$3:$O$39,7,0),"")</f>
        <v/>
      </c>
      <c r="AM63" s="12" t="str">
        <f>IFERROR(VLOOKUP($A63,'Mordownik M'!$M$3:$S$29,7,0),"")</f>
        <v/>
      </c>
      <c r="AN63" s="12" t="str">
        <f>IFERROR(VLOOKUP($A63,'Kaczawska M'!$L$3:$R$9,7,0),"")</f>
        <v/>
      </c>
      <c r="AO63" s="12" t="str">
        <f>IFERROR(VLOOKUP($A63,'XV RzK M'!$K$2:$Q$13,7,0),"")</f>
        <v/>
      </c>
      <c r="AP63" s="12" t="str">
        <f>IFERROR(VLOOKUP($A63,'Jesienne 360 M'!$J$2:$P$20,7,0),"")</f>
        <v/>
      </c>
      <c r="AQ63" s="12" t="str">
        <f>IFERROR(VLOOKUP($A63,'Waligóra M'!$P$2:$V$25,7,0),"")</f>
        <v/>
      </c>
      <c r="AR63" s="12" t="str">
        <f>IFERROR(VLOOKUP($A63,'Jurajska Jatka M'!$L$3:$R$42,7,0),"")</f>
        <v/>
      </c>
      <c r="AS63" s="12">
        <f>IFERROR(VLOOKUP($A63,'H56 TR100 M'!$AI$3:$AO$224,7,0),"")</f>
        <v>39.911454408440086</v>
      </c>
      <c r="AT63" s="12" t="str">
        <f>IFERROR(VLOOKUP($A63,'Wawer M'!$H$2:$N$15,7,0),"")</f>
        <v/>
      </c>
      <c r="AU63" s="12">
        <f>IFERROR(VLOOKUP($A63,'Pazur M'!$AU$2:$BA$36,7,0),"")</f>
        <v>29.897785349233381</v>
      </c>
      <c r="AV63" s="12" t="str">
        <f>IFERROR(VLOOKUP($A63,'Wilga M'!$L$3:$R$29,7,0),"")</f>
        <v/>
      </c>
      <c r="AW63" s="12" t="str">
        <f>IFERROR(VLOOKUP($A63,'NM 100 M'!$Y$5:$AE$7,7,0),"")</f>
        <v/>
      </c>
      <c r="AX63" s="25">
        <f>MIN(COUNT(F63:S63)+MIN(COUNT(V63:AW63)/2,2),6)</f>
        <v>4</v>
      </c>
    </row>
    <row r="64" spans="1:50">
      <c r="A64">
        <v>135</v>
      </c>
      <c r="B64" s="21" t="str">
        <f>VLOOKUP($A64,id!$C:$H,6,0)</f>
        <v>Bogumił Dariusz</v>
      </c>
      <c r="C64" s="21" t="str">
        <f>VLOOKUP($A64,id!$C:$H,4,0)</f>
        <v>Stowarzyszenie Team 360 stopni</v>
      </c>
      <c r="D64" s="2">
        <f>IF(E63=E64,D63,ROW(B62))</f>
        <v>62</v>
      </c>
      <c r="E64" s="11">
        <f>LARGE(F64:U64,1)+LARGE(F64:U64,2)+IFERROR(LARGE(F64:U64,3),0)+IFERROR(LARGE(F64:U64,4),0)+IFERROR(LARGE(F64:U64,5),0)+IFERROR(LARGE(F64:U64,6),0)</f>
        <v>246.69333092060421</v>
      </c>
      <c r="F64" s="12"/>
      <c r="G64" s="12" t="str">
        <f>IFERROR(VLOOKUP($A64,'Liszkor M'!$BA$2:$BG$44,7,0),"")</f>
        <v/>
      </c>
      <c r="H64" s="12">
        <f>IFERROR(VLOOKUP($A64,'H55 TR200 M'!$AT$3:$AZ$84,7,0),"")</f>
        <v>85.506115563053541</v>
      </c>
      <c r="I64" s="12" t="str">
        <f>IFERROR(VLOOKUP($A64,'Dymno M'!$U$2:$AA$35,7,0),"")</f>
        <v/>
      </c>
      <c r="J64" s="12">
        <f>IFERROR(VLOOKUP($A64,'XIV RzK M'!$K$3:$Q$39,7,0),"")</f>
        <v>87.358916478555301</v>
      </c>
      <c r="K64" s="12" t="str">
        <f>IFERROR(VLOOKUP($A64,'Tropy M'!$Q$4:$W$66,7,0),"")</f>
        <v/>
      </c>
      <c r="L64" s="12" t="str">
        <f>IFERROR(VLOOKUP($A64,'Grassor 300 M'!$CA$6:$CG$39,7,0),"")</f>
        <v/>
      </c>
      <c r="M64" s="12" t="str">
        <f>IFERROR(VLOOKUP($A64,'BO M'!$Q$2:$W$37,7,0),"")</f>
        <v/>
      </c>
      <c r="N64" s="12" t="str">
        <f>IFERROR(VLOOKUP($A64,'Konwalie M'!$M$2:$S$32,7,0),"")</f>
        <v/>
      </c>
      <c r="O64" s="12" t="str">
        <f>IFERROR(VLOOKUP($A64,'KoRnO M'!$AD$2:$AJ$42,7,0),"")</f>
        <v/>
      </c>
      <c r="P64" s="12" t="str">
        <f>IFERROR(VLOOKUP($A64,'XVI Szago M'!$K$2:$Q$48,7,0),"")</f>
        <v/>
      </c>
      <c r="Q64" s="12" t="str">
        <f>IFERROR(VLOOKUP($A64,'H56 TR200 M'!$AT$3:$AZ$106,7,0),"")</f>
        <v/>
      </c>
      <c r="R64" s="12" t="str">
        <f>IFERROR(VLOOKUP($A64,'Azymut M'!$AO$6:$AU$38,7,0),"")</f>
        <v/>
      </c>
      <c r="S64" s="12" t="str">
        <f>IFERROR(VLOOKUP($A64,'NM 200 M'!$AI$5:$AO$38,7,0),"")</f>
        <v/>
      </c>
      <c r="T64" s="10">
        <f>IFERROR(LARGE(V64:AW64,1),0)+IFERROR(LARGE(V64:AW64,2),0)</f>
        <v>73.828298878995355</v>
      </c>
      <c r="U64" s="10">
        <f>IFERROR(LARGE(V64:AW64,3),0)+IFERROR(LARGE(V64:AW64,4),0)</f>
        <v>0</v>
      </c>
      <c r="V64" s="12"/>
      <c r="W64" s="12"/>
      <c r="X64" s="12"/>
      <c r="Y64" s="12">
        <f>IFERROR(VLOOKUP($A64,'Wiosenne 360 M'!$J$3:$P$22,7,0),"")</f>
        <v>43.551352771210922</v>
      </c>
      <c r="Z64" s="12" t="str">
        <f>IFERROR(VLOOKUP($A64,'H55 TR100 M'!$AG$3:$AM$165,7,0),"")</f>
        <v/>
      </c>
      <c r="AA64" s="12" t="str">
        <f>IFERROR(VLOOKUP($A64,'Irokez M'!$EN$4:$ET$22,7,0),"")</f>
        <v/>
      </c>
      <c r="AB64" s="12" t="str">
        <f>IFERROR(VLOOKUP($A64,'BO Wielkopolska M'!$Q$2:$W$38,7,0),"")</f>
        <v/>
      </c>
      <c r="AC64" s="12" t="str">
        <f>IFERROR(VLOOKUP($A64,'RW TR200 M'!$K$2:$Q$10,7,0),"")</f>
        <v/>
      </c>
      <c r="AD64" s="12" t="str">
        <f>IFERROR(VLOOKUP($A64,'Liczyrzepa wiosna M'!$M$2:$S$26,7,0),"")</f>
        <v/>
      </c>
      <c r="AE64" s="12" t="str">
        <f>IFERROR(VLOOKUP($A64,'13 M'!$J$6:$P$27,7,0),"")</f>
        <v/>
      </c>
      <c r="AF64" s="12" t="str">
        <f>IFERROR(VLOOKUP($A64,'ZnO Grassor M'!$J$2:$P$9,7,0),"")</f>
        <v/>
      </c>
      <c r="AG64" s="12" t="str">
        <f>IFERROR(VLOOKUP($A64,'Celestynów M'!$H$2:$N$7,7,0),"")</f>
        <v/>
      </c>
      <c r="AH64" s="12">
        <f>IFERROR(VLOOKUP($A64,'Komorów M'!$H$2:$N$15,7,0),"")</f>
        <v>30.276946107784429</v>
      </c>
      <c r="AI64" s="12" t="str">
        <f>IFERROR(VLOOKUP($A64,'ITOrient M'!$P$3:$V$16,7,0),"")</f>
        <v/>
      </c>
      <c r="AJ64" s="12" t="str">
        <f>IFERROR(VLOOKUP($A64,'ŚJatka M'!$P$3:$V$25,7,0),"")</f>
        <v/>
      </c>
      <c r="AK64" s="12" t="str">
        <f>IFERROR(VLOOKUP($A64,'Sudecka Wyrypa M'!$N$4:$T$18,7,0),"")</f>
        <v/>
      </c>
      <c r="AL64" s="12" t="str">
        <f>IFERROR(VLOOKUP($A64,'Abentojra M'!$I$3:$O$39,7,0),"")</f>
        <v/>
      </c>
      <c r="AM64" s="12" t="str">
        <f>IFERROR(VLOOKUP($A64,'Mordownik M'!$M$3:$S$29,7,0),"")</f>
        <v/>
      </c>
      <c r="AN64" s="12" t="str">
        <f>IFERROR(VLOOKUP($A64,'Kaczawska M'!$L$3:$R$9,7,0),"")</f>
        <v/>
      </c>
      <c r="AO64" s="12" t="str">
        <f>IFERROR(VLOOKUP($A64,'XV RzK M'!$K$2:$Q$13,7,0),"")</f>
        <v/>
      </c>
      <c r="AP64" s="12" t="str">
        <f>IFERROR(VLOOKUP($A64,'Jesienne 360 M'!$J$2:$P$20,7,0),"")</f>
        <v/>
      </c>
      <c r="AQ64" s="12" t="str">
        <f>IFERROR(VLOOKUP($A64,'Waligóra M'!$P$2:$V$25,7,0),"")</f>
        <v/>
      </c>
      <c r="AR64" s="12" t="str">
        <f>IFERROR(VLOOKUP($A64,'Jurajska Jatka M'!$L$3:$R$42,7,0),"")</f>
        <v/>
      </c>
      <c r="AS64" s="12" t="str">
        <f>IFERROR(VLOOKUP($A64,'H56 TR100 M'!$AI$3:$AO$224,7,0),"")</f>
        <v/>
      </c>
      <c r="AT64" s="12" t="str">
        <f>IFERROR(VLOOKUP($A64,'Wawer M'!$H$2:$N$15,7,0),"")</f>
        <v/>
      </c>
      <c r="AU64" s="12" t="str">
        <f>IFERROR(VLOOKUP($A64,'Pazur M'!$AU$2:$BA$36,7,0),"")</f>
        <v/>
      </c>
      <c r="AV64" s="12" t="str">
        <f>IFERROR(VLOOKUP($A64,'Wilga M'!$L$3:$R$29,7,0),"")</f>
        <v/>
      </c>
      <c r="AW64" s="12" t="str">
        <f>IFERROR(VLOOKUP($A64,'NM 100 M'!$Y$5:$AE$7,7,0),"")</f>
        <v/>
      </c>
      <c r="AX64" s="25">
        <f>MIN(COUNT(F64:S64)+MIN(COUNT(V64:AW64)/2,2),6)</f>
        <v>3</v>
      </c>
    </row>
    <row r="65" spans="1:50">
      <c r="A65">
        <v>104</v>
      </c>
      <c r="B65" s="21" t="str">
        <f>VLOOKUP($A65,id!$C:$H,6,0)</f>
        <v>Gorczyca Paweł</v>
      </c>
      <c r="C65" s="21">
        <f>VLOOKUP($A65,id!$C:$H,4,0)</f>
        <v>0</v>
      </c>
      <c r="D65" s="2">
        <f>IF(E64=E65,D64,ROW(B63))</f>
        <v>63</v>
      </c>
      <c r="E65" s="11">
        <f>LARGE(F65:U65,1)+LARGE(F65:U65,2)+IFERROR(LARGE(F65:U65,3),0)+IFERROR(LARGE(F65:U65,4),0)+IFERROR(LARGE(F65:U65,5),0)+IFERROR(LARGE(F65:U65,6),0)</f>
        <v>242.0421561610766</v>
      </c>
      <c r="F65" s="12"/>
      <c r="G65" s="12">
        <f>IFERROR(VLOOKUP($A65,'Liszkor M'!$BA$2:$BG$44,7,0),"")</f>
        <v>76.89982769794976</v>
      </c>
      <c r="H65" s="12" t="str">
        <f>IFERROR(VLOOKUP($A65,'H55 TR200 M'!$AT$3:$AZ$84,7,0),"")</f>
        <v/>
      </c>
      <c r="I65" s="12" t="str">
        <f>IFERROR(VLOOKUP($A65,'Dymno M'!$U$2:$AA$35,7,0),"")</f>
        <v/>
      </c>
      <c r="J65" s="12" t="str">
        <f>IFERROR(VLOOKUP($A65,'XIV RzK M'!$K$3:$Q$39,7,0),"")</f>
        <v/>
      </c>
      <c r="K65" s="12" t="str">
        <f>IFERROR(VLOOKUP($A65,'Tropy M'!$Q$4:$W$66,7,0),"")</f>
        <v/>
      </c>
      <c r="L65" s="12" t="str">
        <f>IFERROR(VLOOKUP($A65,'Grassor 300 M'!$CA$6:$CG$39,7,0),"")</f>
        <v/>
      </c>
      <c r="M65" s="12" t="str">
        <f>IFERROR(VLOOKUP($A65,'BO M'!$Q$2:$W$37,7,0),"")</f>
        <v/>
      </c>
      <c r="N65" s="12" t="str">
        <f>IFERROR(VLOOKUP($A65,'Konwalie M'!$M$2:$S$32,7,0),"")</f>
        <v/>
      </c>
      <c r="O65" s="12">
        <f>IFERROR(VLOOKUP($A65,'KoRnO M'!$AD$2:$AJ$42,7,0),"")</f>
        <v>89.198729262266141</v>
      </c>
      <c r="P65" s="12" t="str">
        <f>IFERROR(VLOOKUP($A65,'XVI Szago M'!$K$2:$Q$48,7,0),"")</f>
        <v/>
      </c>
      <c r="Q65" s="12" t="str">
        <f>IFERROR(VLOOKUP($A65,'H56 TR200 M'!$AT$3:$AZ$106,7,0),"")</f>
        <v/>
      </c>
      <c r="R65" s="12" t="str">
        <f>IFERROR(VLOOKUP($A65,'Azymut M'!$AO$6:$AU$38,7,0),"")</f>
        <v/>
      </c>
      <c r="S65" s="12" t="str">
        <f>IFERROR(VLOOKUP($A65,'NM 200 M'!$AI$5:$AO$38,7,0),"")</f>
        <v/>
      </c>
      <c r="T65" s="10">
        <f>IFERROR(LARGE(V65:AW65,1),0)+IFERROR(LARGE(V65:AW65,2),0)</f>
        <v>75.943599200860703</v>
      </c>
      <c r="U65" s="10">
        <f>IFERROR(LARGE(V65:AW65,3),0)+IFERROR(LARGE(V65:AW65,4),0)</f>
        <v>0</v>
      </c>
      <c r="V65" s="12"/>
      <c r="W65" s="12"/>
      <c r="X65" s="12"/>
      <c r="Y65" s="12" t="str">
        <f>IFERROR(VLOOKUP($A65,'Wiosenne 360 M'!$J$3:$P$22,7,0),"")</f>
        <v/>
      </c>
      <c r="Z65" s="12" t="str">
        <f>IFERROR(VLOOKUP($A65,'H55 TR100 M'!$AG$3:$AM$165,7,0),"")</f>
        <v/>
      </c>
      <c r="AA65" s="12" t="str">
        <f>IFERROR(VLOOKUP($A65,'Irokez M'!$EN$4:$ET$22,7,0),"")</f>
        <v/>
      </c>
      <c r="AB65" s="12" t="str">
        <f>IFERROR(VLOOKUP($A65,'BO Wielkopolska M'!$Q$2:$W$38,7,0),"")</f>
        <v/>
      </c>
      <c r="AC65" s="12" t="str">
        <f>IFERROR(VLOOKUP($A65,'RW TR200 M'!$K$2:$Q$10,7,0),"")</f>
        <v/>
      </c>
      <c r="AD65" s="12" t="str">
        <f>IFERROR(VLOOKUP($A65,'Liczyrzepa wiosna M'!$M$2:$S$26,7,0),"")</f>
        <v/>
      </c>
      <c r="AE65" s="12" t="str">
        <f>IFERROR(VLOOKUP($A65,'13 M'!$J$6:$P$27,7,0),"")</f>
        <v/>
      </c>
      <c r="AF65" s="12" t="str">
        <f>IFERROR(VLOOKUP($A65,'ZnO Grassor M'!$J$2:$P$9,7,0),"")</f>
        <v/>
      </c>
      <c r="AG65" s="12" t="str">
        <f>IFERROR(VLOOKUP($A65,'Celestynów M'!$H$2:$N$7,7,0),"")</f>
        <v/>
      </c>
      <c r="AH65" s="12" t="str">
        <f>IFERROR(VLOOKUP($A65,'Komorów M'!$H$2:$N$15,7,0),"")</f>
        <v/>
      </c>
      <c r="AI65" s="12" t="str">
        <f>IFERROR(VLOOKUP($A65,'ITOrient M'!$P$3:$V$16,7,0),"")</f>
        <v/>
      </c>
      <c r="AJ65" s="12" t="str">
        <f>IFERROR(VLOOKUP($A65,'ŚJatka M'!$P$3:$V$25,7,0),"")</f>
        <v/>
      </c>
      <c r="AK65" s="12" t="str">
        <f>IFERROR(VLOOKUP($A65,'Sudecka Wyrypa M'!$N$4:$T$18,7,0),"")</f>
        <v/>
      </c>
      <c r="AL65" s="12" t="str">
        <f>IFERROR(VLOOKUP($A65,'Abentojra M'!$I$3:$O$39,7,0),"")</f>
        <v/>
      </c>
      <c r="AM65" s="12">
        <f>IFERROR(VLOOKUP($A65,'Mordownik M'!$M$3:$S$29,7,0),"")</f>
        <v>41.29629629629639</v>
      </c>
      <c r="AN65" s="12" t="str">
        <f>IFERROR(VLOOKUP($A65,'Kaczawska M'!$L$3:$R$9,7,0),"")</f>
        <v/>
      </c>
      <c r="AO65" s="12" t="str">
        <f>IFERROR(VLOOKUP($A65,'XV RzK M'!$K$2:$Q$13,7,0),"")</f>
        <v/>
      </c>
      <c r="AP65" s="12" t="str">
        <f>IFERROR(VLOOKUP($A65,'Jesienne 360 M'!$J$2:$P$20,7,0),"")</f>
        <v/>
      </c>
      <c r="AQ65" s="12" t="str">
        <f>IFERROR(VLOOKUP($A65,'Waligóra M'!$P$2:$V$25,7,0),"")</f>
        <v/>
      </c>
      <c r="AR65" s="12">
        <f>IFERROR(VLOOKUP($A65,'Jurajska Jatka M'!$L$3:$R$42,7,0),"")</f>
        <v>34.647302904564313</v>
      </c>
      <c r="AS65" s="12" t="str">
        <f>IFERROR(VLOOKUP($A65,'H56 TR100 M'!$AI$3:$AO$224,7,0),"")</f>
        <v/>
      </c>
      <c r="AT65" s="12" t="str">
        <f>IFERROR(VLOOKUP($A65,'Wawer M'!$H$2:$N$15,7,0),"")</f>
        <v/>
      </c>
      <c r="AU65" s="12" t="str">
        <f>IFERROR(VLOOKUP($A65,'Pazur M'!$AU$2:$BA$36,7,0),"")</f>
        <v/>
      </c>
      <c r="AV65" s="12" t="str">
        <f>IFERROR(VLOOKUP($A65,'Wilga M'!$L$3:$R$29,7,0),"")</f>
        <v/>
      </c>
      <c r="AW65" s="12" t="str">
        <f>IFERROR(VLOOKUP($A65,'NM 100 M'!$Y$5:$AE$7,7,0),"")</f>
        <v/>
      </c>
      <c r="AX65" s="25">
        <f>MIN(COUNT(F65:S65)+MIN(COUNT(V65:AW65)/2,2),6)</f>
        <v>3</v>
      </c>
    </row>
    <row r="66" spans="1:50">
      <c r="A66">
        <v>10</v>
      </c>
      <c r="B66" s="21" t="str">
        <f>VLOOKUP($A66,id!$C:$H,6,0)</f>
        <v>Wiktorowski Krzysztof</v>
      </c>
      <c r="C66" s="21">
        <f>VLOOKUP($A66,id!$C:$H,4,0)</f>
        <v>0</v>
      </c>
      <c r="D66" s="2">
        <f>IF(E65=E66,D65,ROW(B64))</f>
        <v>64</v>
      </c>
      <c r="E66" s="11">
        <f>LARGE(F66:U66,1)+LARGE(F66:U66,2)+IFERROR(LARGE(F66:U66,3),0)+IFERROR(LARGE(F66:U66,4),0)+IFERROR(LARGE(F66:U66,5),0)+IFERROR(LARGE(F66:U66,6),0)</f>
        <v>240.5594626048977</v>
      </c>
      <c r="F66" s="12" t="str">
        <f>IFERROR(VLOOKUP(A66,'ZdZ M'!$AN$5:$AT$47,7,0),"")</f>
        <v/>
      </c>
      <c r="G66" s="12" t="str">
        <f>IFERROR(VLOOKUP($A66,'Liszkor M'!$BA$2:$BG$44,7,0),"")</f>
        <v/>
      </c>
      <c r="H66" s="12" t="str">
        <f>IFERROR(VLOOKUP($A66,'H55 TR200 M'!$AT$3:$AZ$84,7,0),"")</f>
        <v/>
      </c>
      <c r="I66" s="12">
        <f>IFERROR(VLOOKUP($A66,'Dymno M'!$U$2:$AA$35,7,0),"")</f>
        <v>27.648042616451946</v>
      </c>
      <c r="J66" s="12" t="str">
        <f>IFERROR(VLOOKUP($A66,'XIV RzK M'!$K$3:$Q$39,7,0),"")</f>
        <v/>
      </c>
      <c r="K66" s="12" t="str">
        <f>IFERROR(VLOOKUP($A66,'Tropy M'!$Q$4:$W$66,7,0),"")</f>
        <v/>
      </c>
      <c r="L66" s="12" t="str">
        <f>IFERROR(VLOOKUP($A66,'Grassor 300 M'!$CA$6:$CG$39,7,0),"")</f>
        <v/>
      </c>
      <c r="M66" s="12" t="str">
        <f>IFERROR(VLOOKUP($A66,'BO M'!$Q$2:$W$37,7,0),"")</f>
        <v/>
      </c>
      <c r="N66" s="12" t="str">
        <f>IFERROR(VLOOKUP($A66,'Konwalie M'!$M$2:$S$32,7,0),"")</f>
        <v/>
      </c>
      <c r="O66" s="12">
        <f>IFERROR(VLOOKUP($A66,'KoRnO M'!$AD$2:$AJ$42,7,0),"")</f>
        <v>76.208965760677714</v>
      </c>
      <c r="P66" s="12" t="str">
        <f>IFERROR(VLOOKUP($A66,'XVI Szago M'!$K$2:$Q$48,7,0),"")</f>
        <v/>
      </c>
      <c r="Q66" s="12" t="str">
        <f>IFERROR(VLOOKUP($A66,'H56 TR200 M'!$AT$3:$AZ$106,7,0),"")</f>
        <v/>
      </c>
      <c r="R66" s="12" t="str">
        <f>IFERROR(VLOOKUP($A66,'Azymut M'!$AO$6:$AU$38,7,0),"")</f>
        <v/>
      </c>
      <c r="S66" s="12" t="str">
        <f>IFERROR(VLOOKUP($A66,'NM 200 M'!$AI$5:$AO$38,7,0),"")</f>
        <v/>
      </c>
      <c r="T66" s="10">
        <f>IFERROR(LARGE(V66:AW66,1),0)+IFERROR(LARGE(V66:AW66,2),0)</f>
        <v>73.948193367431159</v>
      </c>
      <c r="U66" s="10">
        <f>IFERROR(LARGE(V66:AW66,3),0)+IFERROR(LARGE(V66:AW66,4),0)</f>
        <v>62.754260860336892</v>
      </c>
      <c r="V66" s="12">
        <f>IFERROR(VLOOKUP(A66,'Liczyrzepa - zima M'!$M$1:$S$35,7,0),"")</f>
        <v>38.995215311004785</v>
      </c>
      <c r="W66" s="12" t="str">
        <f>IFERROR(VLOOKUP($A66,'Róża M'!$L$2:$R$34,7,0),"")</f>
        <v/>
      </c>
      <c r="X66" s="12" t="str">
        <f>IFERROR(VLOOKUP($A66,'XV Szago M'!$DK$4:$DQ$28,7,0),"")</f>
        <v/>
      </c>
      <c r="Y66" s="12" t="str">
        <f>IFERROR(VLOOKUP($A66,'Wiosenne 360 M'!$J$3:$P$22,7,0),"")</f>
        <v/>
      </c>
      <c r="Z66" s="12" t="str">
        <f>IFERROR(VLOOKUP($A66,'H55 TR100 M'!$AG$3:$AM$165,7,0),"")</f>
        <v/>
      </c>
      <c r="AA66" s="12">
        <f>IFERROR(VLOOKUP($A66,'Irokez M'!$EN$4:$ET$22,7,0),"")</f>
        <v>31.789723661485315</v>
      </c>
      <c r="AB66" s="12" t="str">
        <f>IFERROR(VLOOKUP($A66,'BO Wielkopolska M'!$Q$2:$W$38,7,0),"")</f>
        <v/>
      </c>
      <c r="AC66" s="12" t="str">
        <f>IFERROR(VLOOKUP($A66,'RW TR200 M'!$K$2:$Q$10,7,0),"")</f>
        <v/>
      </c>
      <c r="AD66" s="12">
        <f>IFERROR(VLOOKUP($A66,'Liczyrzepa wiosna M'!$M$2:$S$26,7,0),"")</f>
        <v>21.935933147632305</v>
      </c>
      <c r="AE66" s="12" t="str">
        <f>IFERROR(VLOOKUP($A66,'13 M'!$J$6:$P$27,7,0),"")</f>
        <v/>
      </c>
      <c r="AF66" s="12" t="str">
        <f>IFERROR(VLOOKUP($A66,'ZnO Grassor M'!$J$2:$P$9,7,0),"")</f>
        <v/>
      </c>
      <c r="AG66" s="12" t="str">
        <f>IFERROR(VLOOKUP($A66,'Celestynów M'!$H$2:$N$7,7,0),"")</f>
        <v/>
      </c>
      <c r="AH66" s="12" t="str">
        <f>IFERROR(VLOOKUP($A66,'Komorów M'!$H$2:$N$15,7,0),"")</f>
        <v/>
      </c>
      <c r="AI66" s="12">
        <f>IFERROR(VLOOKUP($A66,'ITOrient M'!$P$3:$V$16,7,0),"")</f>
        <v>30.964537198851577</v>
      </c>
      <c r="AJ66" s="12" t="str">
        <f>IFERROR(VLOOKUP($A66,'ŚJatka M'!$P$3:$V$25,7,0),"")</f>
        <v/>
      </c>
      <c r="AK66" s="12" t="str">
        <f>IFERROR(VLOOKUP($A66,'Sudecka Wyrypa M'!$N$4:$T$18,7,0),"")</f>
        <v/>
      </c>
      <c r="AL66" s="12" t="str">
        <f>IFERROR(VLOOKUP($A66,'Abentojra M'!$I$3:$O$39,7,0),"")</f>
        <v/>
      </c>
      <c r="AM66" s="12">
        <f>IFERROR(VLOOKUP($A66,'Mordownik M'!$M$3:$S$29,7,0),"")</f>
        <v>34.952978056426375</v>
      </c>
      <c r="AN66" s="12" t="str">
        <f>IFERROR(VLOOKUP($A66,'Kaczawska M'!$L$3:$R$9,7,0),"")</f>
        <v/>
      </c>
      <c r="AO66" s="12" t="str">
        <f>IFERROR(VLOOKUP($A66,'XV RzK M'!$K$2:$Q$13,7,0),"")</f>
        <v/>
      </c>
      <c r="AP66" s="12" t="str">
        <f>IFERROR(VLOOKUP($A66,'Jesienne 360 M'!$J$2:$P$20,7,0),"")</f>
        <v/>
      </c>
      <c r="AQ66" s="12" t="str">
        <f>IFERROR(VLOOKUP($A66,'Waligóra M'!$P$2:$V$25,7,0),"")</f>
        <v/>
      </c>
      <c r="AR66" s="12" t="str">
        <f>IFERROR(VLOOKUP($A66,'Jurajska Jatka M'!$L$3:$R$42,7,0),"")</f>
        <v/>
      </c>
      <c r="AS66" s="12" t="str">
        <f>IFERROR(VLOOKUP($A66,'H56 TR100 M'!$AI$3:$AO$224,7,0),"")</f>
        <v/>
      </c>
      <c r="AT66" s="12" t="str">
        <f>IFERROR(VLOOKUP($A66,'Wawer M'!$H$2:$N$15,7,0),"")</f>
        <v/>
      </c>
      <c r="AU66" s="12" t="str">
        <f>IFERROR(VLOOKUP($A66,'Pazur M'!$AU$2:$BA$36,7,0),"")</f>
        <v/>
      </c>
      <c r="AV66" s="12" t="str">
        <f>IFERROR(VLOOKUP($A66,'Wilga M'!$L$3:$R$29,7,0),"")</f>
        <v/>
      </c>
      <c r="AW66" s="12" t="str">
        <f>IFERROR(VLOOKUP($A66,'NM 100 M'!$Y$5:$AE$7,7,0),"")</f>
        <v/>
      </c>
      <c r="AX66" s="25">
        <f>MIN(COUNT(F66:S66)+MIN(COUNT(V66:AW66)/2,2),6)</f>
        <v>4</v>
      </c>
    </row>
    <row r="67" spans="1:50">
      <c r="A67">
        <v>137</v>
      </c>
      <c r="B67" s="21" t="str">
        <f>VLOOKUP($A67,id!$C:$H,6,0)</f>
        <v>Kielak Sławomir</v>
      </c>
      <c r="C67" s="21" t="str">
        <f>VLOOKUP($A67,id!$C:$H,4,0)</f>
        <v>UKS Falenica</v>
      </c>
      <c r="D67" s="2">
        <f>IF(E66=E67,D66,ROW(B65))</f>
        <v>65</v>
      </c>
      <c r="E67" s="11">
        <f>LARGE(F67:U67,1)+LARGE(F67:U67,2)+IFERROR(LARGE(F67:U67,3),0)+IFERROR(LARGE(F67:U67,4),0)+IFERROR(LARGE(F67:U67,5),0)+IFERROR(LARGE(F67:U67,6),0)</f>
        <v>239.04853230874832</v>
      </c>
      <c r="F67" s="12"/>
      <c r="G67" s="12" t="str">
        <f>IFERROR(VLOOKUP($A67,'Liszkor M'!$BA$2:$BG$44,7,0),"")</f>
        <v/>
      </c>
      <c r="H67" s="12" t="str">
        <f>IFERROR(VLOOKUP($A67,'H55 TR200 M'!$AT$3:$AZ$84,7,0),"")</f>
        <v/>
      </c>
      <c r="I67" s="12">
        <f>IFERROR(VLOOKUP($A67,'Dymno M'!$U$2:$AA$35,7,0),"")</f>
        <v>53.71562669234013</v>
      </c>
      <c r="J67" s="12" t="str">
        <f>IFERROR(VLOOKUP($A67,'XIV RzK M'!$K$3:$Q$39,7,0),"")</f>
        <v/>
      </c>
      <c r="K67" s="12" t="str">
        <f>IFERROR(VLOOKUP($A67,'Tropy M'!$Q$4:$W$66,7,0),"")</f>
        <v/>
      </c>
      <c r="L67" s="12" t="str">
        <f>IFERROR(VLOOKUP($A67,'Grassor 300 M'!$CA$6:$CG$39,7,0),"")</f>
        <v/>
      </c>
      <c r="M67" s="12" t="str">
        <f>IFERROR(VLOOKUP($A67,'BO M'!$Q$2:$W$37,7,0),"")</f>
        <v/>
      </c>
      <c r="N67" s="12" t="str">
        <f>IFERROR(VLOOKUP($A67,'Konwalie M'!$M$2:$S$32,7,0),"")</f>
        <v/>
      </c>
      <c r="O67" s="12" t="str">
        <f>IFERROR(VLOOKUP($A67,'KoRnO M'!$AD$2:$AJ$42,7,0),"")</f>
        <v/>
      </c>
      <c r="P67" s="12" t="str">
        <f>IFERROR(VLOOKUP($A67,'XVI Szago M'!$K$2:$Q$48,7,0),"")</f>
        <v/>
      </c>
      <c r="Q67" s="12" t="str">
        <f>IFERROR(VLOOKUP($A67,'H56 TR200 M'!$AT$3:$AZ$106,7,0),"")</f>
        <v/>
      </c>
      <c r="R67" s="12" t="str">
        <f>IFERROR(VLOOKUP($A67,'Azymut M'!$AO$6:$AU$38,7,0),"")</f>
        <v/>
      </c>
      <c r="S67" s="12" t="str">
        <f>IFERROR(VLOOKUP($A67,'NM 200 M'!$AI$5:$AO$38,7,0),"")</f>
        <v/>
      </c>
      <c r="T67" s="10">
        <f>IFERROR(LARGE(V67:AW67,1),0)+IFERROR(LARGE(V67:AW67,2),0)</f>
        <v>96.030396702730542</v>
      </c>
      <c r="U67" s="10">
        <f>IFERROR(LARGE(V67:AW67,3),0)+IFERROR(LARGE(V67:AW67,4),0)</f>
        <v>89.302508913677656</v>
      </c>
      <c r="V67" s="12"/>
      <c r="W67" s="12"/>
      <c r="X67" s="12"/>
      <c r="Y67" s="12">
        <f>IFERROR(VLOOKUP($A67,'Wiosenne 360 M'!$J$3:$P$22,7,0),"")</f>
        <v>41.82819661102468</v>
      </c>
      <c r="Z67" s="12" t="str">
        <f>IFERROR(VLOOKUP($A67,'H55 TR100 M'!$AG$3:$AM$165,7,0),"")</f>
        <v/>
      </c>
      <c r="AA67" s="12" t="str">
        <f>IFERROR(VLOOKUP($A67,'Irokez M'!$EN$4:$ET$22,7,0),"")</f>
        <v/>
      </c>
      <c r="AB67" s="12" t="str">
        <f>IFERROR(VLOOKUP($A67,'BO Wielkopolska M'!$Q$2:$W$38,7,0),"")</f>
        <v/>
      </c>
      <c r="AC67" s="12" t="str">
        <f>IFERROR(VLOOKUP($A67,'RW TR200 M'!$K$2:$Q$10,7,0),"")</f>
        <v/>
      </c>
      <c r="AD67" s="12" t="str">
        <f>IFERROR(VLOOKUP($A67,'Liczyrzepa wiosna M'!$M$2:$S$26,7,0),"")</f>
        <v/>
      </c>
      <c r="AE67" s="12">
        <f>IFERROR(VLOOKUP($A67,'13 M'!$J$6:$P$27,7,0),"")</f>
        <v>50</v>
      </c>
      <c r="AF67" s="12" t="str">
        <f>IFERROR(VLOOKUP($A67,'ZnO Grassor M'!$J$2:$P$9,7,0),"")</f>
        <v/>
      </c>
      <c r="AG67" s="12" t="str">
        <f>IFERROR(VLOOKUP($A67,'Celestynów M'!$H$2:$N$7,7,0),"")</f>
        <v/>
      </c>
      <c r="AH67" s="12">
        <f>IFERROR(VLOOKUP($A67,'Komorów M'!$H$2:$N$15,7,0),"")</f>
        <v>43.421476365978457</v>
      </c>
      <c r="AI67" s="12">
        <f>IFERROR(VLOOKUP($A67,'ITOrient M'!$P$3:$V$16,7,0),"")</f>
        <v>39.362419991534317</v>
      </c>
      <c r="AJ67" s="12" t="str">
        <f>IFERROR(VLOOKUP($A67,'ŚJatka M'!$P$3:$V$25,7,0),"")</f>
        <v/>
      </c>
      <c r="AK67" s="12" t="str">
        <f>IFERROR(VLOOKUP($A67,'Sudecka Wyrypa M'!$N$4:$T$18,7,0),"")</f>
        <v/>
      </c>
      <c r="AL67" s="12" t="str">
        <f>IFERROR(VLOOKUP($A67,'Abentojra M'!$I$3:$O$39,7,0),"")</f>
        <v/>
      </c>
      <c r="AM67" s="12" t="str">
        <f>IFERROR(VLOOKUP($A67,'Mordownik M'!$M$3:$S$29,7,0),"")</f>
        <v/>
      </c>
      <c r="AN67" s="12" t="str">
        <f>IFERROR(VLOOKUP($A67,'Kaczawska M'!$L$3:$R$9,7,0),"")</f>
        <v/>
      </c>
      <c r="AO67" s="12" t="str">
        <f>IFERROR(VLOOKUP($A67,'XV RzK M'!$K$2:$Q$13,7,0),"")</f>
        <v/>
      </c>
      <c r="AP67" s="12">
        <f>IFERROR(VLOOKUP($A67,'Jesienne 360 M'!$J$2:$P$20,7,0),"")</f>
        <v>45.881032547699199</v>
      </c>
      <c r="AQ67" s="12" t="str">
        <f>IFERROR(VLOOKUP($A67,'Waligóra M'!$P$2:$V$25,7,0),"")</f>
        <v/>
      </c>
      <c r="AR67" s="12" t="str">
        <f>IFERROR(VLOOKUP($A67,'Jurajska Jatka M'!$L$3:$R$42,7,0),"")</f>
        <v/>
      </c>
      <c r="AS67" s="12" t="str">
        <f>IFERROR(VLOOKUP($A67,'H56 TR100 M'!$AI$3:$AO$224,7,0),"")</f>
        <v/>
      </c>
      <c r="AT67" s="12">
        <f>IFERROR(VLOOKUP($A67,'Wawer M'!$H$2:$N$15,7,0),"")</f>
        <v>46.030396702730549</v>
      </c>
      <c r="AU67" s="12" t="str">
        <f>IFERROR(VLOOKUP($A67,'Pazur M'!$AU$2:$BA$36,7,0),"")</f>
        <v/>
      </c>
      <c r="AV67" s="12" t="str">
        <f>IFERROR(VLOOKUP($A67,'Wilga M'!$L$3:$R$29,7,0),"")</f>
        <v/>
      </c>
      <c r="AW67" s="12" t="str">
        <f>IFERROR(VLOOKUP($A67,'NM 100 M'!$Y$5:$AE$7,7,0),"")</f>
        <v/>
      </c>
      <c r="AX67" s="25">
        <f>MIN(COUNT(F67:S67)+MIN(COUNT(V67:AW67)/2,2),6)</f>
        <v>3</v>
      </c>
    </row>
    <row r="68" spans="1:50">
      <c r="A68">
        <v>414</v>
      </c>
      <c r="B68" s="21" t="str">
        <f>VLOOKUP($A68,id!$C:$H,6,0)</f>
        <v>Ćwirko Sławomir</v>
      </c>
      <c r="C68" s="21" t="str">
        <f>VLOOKUP($A68,id!$C:$H,4,0)</f>
        <v>STOPA Słupsk</v>
      </c>
      <c r="D68" s="2">
        <f>IF(E67=E68,D67,ROW(B66))</f>
        <v>66</v>
      </c>
      <c r="E68" s="11">
        <f>LARGE(F68:U68,1)+LARGE(F68:U68,2)+IFERROR(LARGE(F68:U68,3),0)+IFERROR(LARGE(F68:U68,4),0)+IFERROR(LARGE(F68:U68,5),0)+IFERROR(LARGE(F68:U68,6),0)</f>
        <v>231.10680577550261</v>
      </c>
      <c r="F68" s="12"/>
      <c r="G68" s="12"/>
      <c r="H68" s="12"/>
      <c r="I68" s="12"/>
      <c r="J68" s="12">
        <f>IFERROR(VLOOKUP($A68,'XIV RzK M'!$K$3:$Q$39,7,0),"")</f>
        <v>75.291828793774314</v>
      </c>
      <c r="K68" s="12" t="str">
        <f>IFERROR(VLOOKUP($A68,'Tropy M'!$Q$4:$W$66,7,0),"")</f>
        <v/>
      </c>
      <c r="L68" s="12" t="str">
        <f>IFERROR(VLOOKUP($A68,'Grassor 300 M'!$CA$6:$CG$39,7,0),"")</f>
        <v/>
      </c>
      <c r="M68" s="12" t="str">
        <f>IFERROR(VLOOKUP($A68,'BO M'!$Q$2:$W$37,7,0),"")</f>
        <v/>
      </c>
      <c r="N68" s="12" t="str">
        <f>IFERROR(VLOOKUP($A68,'Konwalie M'!$M$2:$S$32,7,0),"")</f>
        <v/>
      </c>
      <c r="O68" s="12" t="str">
        <f>IFERROR(VLOOKUP($A68,'KoRnO M'!$AD$2:$AJ$42,7,0),"")</f>
        <v/>
      </c>
      <c r="P68" s="12">
        <f>IFERROR(VLOOKUP($A68,'XVI Szago M'!$K$2:$Q$48,7,0),"")</f>
        <v>78.489495922102734</v>
      </c>
      <c r="Q68" s="12">
        <f>IFERROR(VLOOKUP($A68,'H56 TR200 M'!$AT$3:$AZ$106,7,0),"")</f>
        <v>77.325481059625545</v>
      </c>
      <c r="R68" s="12" t="str">
        <f>IFERROR(VLOOKUP($A68,'Azymut M'!$AO$6:$AU$38,7,0),"")</f>
        <v/>
      </c>
      <c r="S68" s="12" t="str">
        <f>IFERROR(VLOOKUP($A68,'NM 200 M'!$AI$5:$AO$38,7,0),"")</f>
        <v/>
      </c>
      <c r="T68" s="10">
        <f>IFERROR(LARGE(V68:AW68,1),0)+IFERROR(LARGE(V68:AW68,2),0)</f>
        <v>0</v>
      </c>
      <c r="U68" s="10">
        <f>IFERROR(LARGE(V68:AW68,3),0)+IFERROR(LARGE(V68:AW68,4),0)</f>
        <v>0</v>
      </c>
      <c r="V68" s="12"/>
      <c r="W68" s="12"/>
      <c r="X68" s="12"/>
      <c r="Y68" s="12"/>
      <c r="Z68" s="12"/>
      <c r="AA68" s="12"/>
      <c r="AB68" s="12"/>
      <c r="AC68" s="12"/>
      <c r="AD68" s="12"/>
      <c r="AE68" s="12" t="str">
        <f>IFERROR(VLOOKUP($A68,'13 M'!$J$6:$P$27,7,0),"")</f>
        <v/>
      </c>
      <c r="AF68" s="12" t="str">
        <f>IFERROR(VLOOKUP($A68,'ZnO Grassor M'!$J$2:$P$9,7,0),"")</f>
        <v/>
      </c>
      <c r="AG68" s="12" t="str">
        <f>IFERROR(VLOOKUP($A68,'Celestynów M'!$H$2:$N$7,7,0),"")</f>
        <v/>
      </c>
      <c r="AH68" s="12" t="str">
        <f>IFERROR(VLOOKUP($A68,'Komorów M'!$H$2:$N$15,7,0),"")</f>
        <v/>
      </c>
      <c r="AI68" s="12" t="str">
        <f>IFERROR(VLOOKUP($A68,'ITOrient M'!$P$3:$V$16,7,0),"")</f>
        <v/>
      </c>
      <c r="AJ68" s="12" t="str">
        <f>IFERROR(VLOOKUP($A68,'ŚJatka M'!$P$3:$V$25,7,0),"")</f>
        <v/>
      </c>
      <c r="AK68" s="12" t="str">
        <f>IFERROR(VLOOKUP($A68,'Sudecka Wyrypa M'!$N$4:$T$18,7,0),"")</f>
        <v/>
      </c>
      <c r="AL68" s="12" t="str">
        <f>IFERROR(VLOOKUP($A68,'Abentojra M'!$I$3:$O$39,7,0),"")</f>
        <v/>
      </c>
      <c r="AM68" s="12" t="str">
        <f>IFERROR(VLOOKUP($A68,'Mordownik M'!$M$3:$S$29,7,0),"")</f>
        <v/>
      </c>
      <c r="AN68" s="12" t="str">
        <f>IFERROR(VLOOKUP($A68,'Kaczawska M'!$L$3:$R$9,7,0),"")</f>
        <v/>
      </c>
      <c r="AO68" s="12" t="str">
        <f>IFERROR(VLOOKUP($A68,'XV RzK M'!$K$2:$Q$13,7,0),"")</f>
        <v/>
      </c>
      <c r="AP68" s="12" t="str">
        <f>IFERROR(VLOOKUP($A68,'Jesienne 360 M'!$J$2:$P$20,7,0),"")</f>
        <v/>
      </c>
      <c r="AQ68" s="12" t="str">
        <f>IFERROR(VLOOKUP($A68,'Waligóra M'!$P$2:$V$25,7,0),"")</f>
        <v/>
      </c>
      <c r="AR68" s="12" t="str">
        <f>IFERROR(VLOOKUP($A68,'Jurajska Jatka M'!$L$3:$R$42,7,0),"")</f>
        <v/>
      </c>
      <c r="AS68" s="12" t="str">
        <f>IFERROR(VLOOKUP($A68,'H56 TR100 M'!$AI$3:$AO$224,7,0),"")</f>
        <v/>
      </c>
      <c r="AT68" s="12" t="str">
        <f>IFERROR(VLOOKUP($A68,'Wawer M'!$H$2:$N$15,7,0),"")</f>
        <v/>
      </c>
      <c r="AU68" s="12" t="str">
        <f>IFERROR(VLOOKUP($A68,'Pazur M'!$AU$2:$BA$36,7,0),"")</f>
        <v/>
      </c>
      <c r="AV68" s="12" t="str">
        <f>IFERROR(VLOOKUP($A68,'Wilga M'!$L$3:$R$29,7,0),"")</f>
        <v/>
      </c>
      <c r="AW68" s="12" t="str">
        <f>IFERROR(VLOOKUP($A68,'NM 100 M'!$Y$5:$AE$7,7,0),"")</f>
        <v/>
      </c>
      <c r="AX68" s="25">
        <f>MIN(COUNT(F68:S68)+MIN(COUNT(V68:AW68)/2,2),6)</f>
        <v>3</v>
      </c>
    </row>
    <row r="69" spans="1:50">
      <c r="A69">
        <v>134</v>
      </c>
      <c r="B69" s="21" t="str">
        <f>VLOOKUP($A69,id!$C:$H,6,0)</f>
        <v>Kielak Hubert</v>
      </c>
      <c r="C69" s="21" t="str">
        <f>VLOOKUP($A69,id!$C:$H,4,0)</f>
        <v>UKS Falenica</v>
      </c>
      <c r="D69" s="2">
        <f>IF(E68=E69,D68,ROW(B67))</f>
        <v>67</v>
      </c>
      <c r="E69" s="11">
        <f>LARGE(F69:U69,1)+LARGE(F69:U69,2)+IFERROR(LARGE(F69:U69,3),0)+IFERROR(LARGE(F69:U69,4),0)+IFERROR(LARGE(F69:U69,5),0)+IFERROR(LARGE(F69:U69,6),0)</f>
        <v>228.50580678447298</v>
      </c>
      <c r="F69" s="12"/>
      <c r="G69" s="12" t="str">
        <f>IFERROR(VLOOKUP($A69,'Liszkor M'!$BA$2:$BG$44,7,0),"")</f>
        <v/>
      </c>
      <c r="H69" s="12" t="str">
        <f>IFERROR(VLOOKUP($A69,'H55 TR200 M'!$AT$3:$AZ$84,7,0),"")</f>
        <v/>
      </c>
      <c r="I69" s="12">
        <f>IFERROR(VLOOKUP($A69,'Dymno M'!$U$2:$AA$35,7,0),"")</f>
        <v>45.439275170518194</v>
      </c>
      <c r="J69" s="12" t="str">
        <f>IFERROR(VLOOKUP($A69,'XIV RzK M'!$K$3:$Q$39,7,0),"")</f>
        <v/>
      </c>
      <c r="K69" s="12" t="str">
        <f>IFERROR(VLOOKUP($A69,'Tropy M'!$Q$4:$W$66,7,0),"")</f>
        <v/>
      </c>
      <c r="L69" s="12" t="str">
        <f>IFERROR(VLOOKUP($A69,'Grassor 300 M'!$CA$6:$CG$39,7,0),"")</f>
        <v/>
      </c>
      <c r="M69" s="12" t="str">
        <f>IFERROR(VLOOKUP($A69,'BO M'!$Q$2:$W$37,7,0),"")</f>
        <v/>
      </c>
      <c r="N69" s="12" t="str">
        <f>IFERROR(VLOOKUP($A69,'Konwalie M'!$M$2:$S$32,7,0),"")</f>
        <v/>
      </c>
      <c r="O69" s="12" t="str">
        <f>IFERROR(VLOOKUP($A69,'KoRnO M'!$AD$2:$AJ$42,7,0),"")</f>
        <v/>
      </c>
      <c r="P69" s="12" t="str">
        <f>IFERROR(VLOOKUP($A69,'XVI Szago M'!$K$2:$Q$48,7,0),"")</f>
        <v/>
      </c>
      <c r="Q69" s="12" t="str">
        <f>IFERROR(VLOOKUP($A69,'H56 TR200 M'!$AT$3:$AZ$106,7,0),"")</f>
        <v/>
      </c>
      <c r="R69" s="12" t="str">
        <f>IFERROR(VLOOKUP($A69,'Azymut M'!$AO$6:$AU$38,7,0),"")</f>
        <v/>
      </c>
      <c r="S69" s="12" t="str">
        <f>IFERROR(VLOOKUP($A69,'NM 200 M'!$AI$5:$AO$38,7,0),"")</f>
        <v/>
      </c>
      <c r="T69" s="10">
        <f>IFERROR(LARGE(V69:AW69,1),0)+IFERROR(LARGE(V69:AW69,2),0)</f>
        <v>95.881032547699192</v>
      </c>
      <c r="U69" s="10">
        <f>IFERROR(LARGE(V69:AW69,3),0)+IFERROR(LARGE(V69:AW69,4),0)</f>
        <v>87.185499066255602</v>
      </c>
      <c r="V69" s="12"/>
      <c r="W69" s="12"/>
      <c r="X69" s="12"/>
      <c r="Y69" s="12">
        <f>IFERROR(VLOOKUP($A69,'Wiosenne 360 M'!$J$3:$P$22,7,0),"")</f>
        <v>43.764022700277145</v>
      </c>
      <c r="Z69" s="12" t="str">
        <f>IFERROR(VLOOKUP($A69,'H55 TR100 M'!$AG$3:$AM$165,7,0),"")</f>
        <v/>
      </c>
      <c r="AA69" s="12" t="str">
        <f>IFERROR(VLOOKUP($A69,'Irokez M'!$EN$4:$ET$22,7,0),"")</f>
        <v/>
      </c>
      <c r="AB69" s="12" t="str">
        <f>IFERROR(VLOOKUP($A69,'BO Wielkopolska M'!$Q$2:$W$38,7,0),"")</f>
        <v/>
      </c>
      <c r="AC69" s="12" t="str">
        <f>IFERROR(VLOOKUP($A69,'RW TR200 M'!$K$2:$Q$10,7,0),"")</f>
        <v/>
      </c>
      <c r="AD69" s="12" t="str">
        <f>IFERROR(VLOOKUP($A69,'Liczyrzepa wiosna M'!$M$2:$S$26,7,0),"")</f>
        <v/>
      </c>
      <c r="AE69" s="12">
        <f>IFERROR(VLOOKUP($A69,'13 M'!$J$6:$P$27,7,0),"")</f>
        <v>50</v>
      </c>
      <c r="AF69" s="12" t="str">
        <f>IFERROR(VLOOKUP($A69,'ZnO Grassor M'!$J$2:$P$9,7,0),"")</f>
        <v/>
      </c>
      <c r="AG69" s="12" t="str">
        <f>IFERROR(VLOOKUP($A69,'Celestynów M'!$H$2:$N$7,7,0),"")</f>
        <v/>
      </c>
      <c r="AH69" s="12">
        <f>IFERROR(VLOOKUP($A69,'Komorów M'!$H$2:$N$15,7,0),"")</f>
        <v>43.421476365978457</v>
      </c>
      <c r="AI69" s="12">
        <f>IFERROR(VLOOKUP($A69,'ITOrient M'!$P$3:$V$16,7,0),"")</f>
        <v>41.619278247757308</v>
      </c>
      <c r="AJ69" s="12" t="str">
        <f>IFERROR(VLOOKUP($A69,'ŚJatka M'!$P$3:$V$25,7,0),"")</f>
        <v/>
      </c>
      <c r="AK69" s="12" t="str">
        <f>IFERROR(VLOOKUP($A69,'Sudecka Wyrypa M'!$N$4:$T$18,7,0),"")</f>
        <v/>
      </c>
      <c r="AL69" s="12" t="str">
        <f>IFERROR(VLOOKUP($A69,'Abentojra M'!$I$3:$O$39,7,0),"")</f>
        <v/>
      </c>
      <c r="AM69" s="12" t="str">
        <f>IFERROR(VLOOKUP($A69,'Mordownik M'!$M$3:$S$29,7,0),"")</f>
        <v/>
      </c>
      <c r="AN69" s="12" t="str">
        <f>IFERROR(VLOOKUP($A69,'Kaczawska M'!$L$3:$R$9,7,0),"")</f>
        <v/>
      </c>
      <c r="AO69" s="12" t="str">
        <f>IFERROR(VLOOKUP($A69,'XV RzK M'!$K$2:$Q$13,7,0),"")</f>
        <v/>
      </c>
      <c r="AP69" s="12">
        <f>IFERROR(VLOOKUP($A69,'Jesienne 360 M'!$J$2:$P$20,7,0),"")</f>
        <v>45.881032547699199</v>
      </c>
      <c r="AQ69" s="12" t="str">
        <f>IFERROR(VLOOKUP($A69,'Waligóra M'!$P$2:$V$25,7,0),"")</f>
        <v/>
      </c>
      <c r="AR69" s="12" t="str">
        <f>IFERROR(VLOOKUP($A69,'Jurajska Jatka M'!$L$3:$R$42,7,0),"")</f>
        <v/>
      </c>
      <c r="AS69" s="12" t="str">
        <f>IFERROR(VLOOKUP($A69,'H56 TR100 M'!$AI$3:$AO$224,7,0),"")</f>
        <v/>
      </c>
      <c r="AT69" s="12">
        <f>IFERROR(VLOOKUP($A69,'Wawer M'!$H$2:$N$15,7,0),"")</f>
        <v>39.181248081392795</v>
      </c>
      <c r="AU69" s="12" t="str">
        <f>IFERROR(VLOOKUP($A69,'Pazur M'!$AU$2:$BA$36,7,0),"")</f>
        <v/>
      </c>
      <c r="AV69" s="12" t="str">
        <f>IFERROR(VLOOKUP($A69,'Wilga M'!$L$3:$R$29,7,0),"")</f>
        <v/>
      </c>
      <c r="AW69" s="12" t="str">
        <f>IFERROR(VLOOKUP($A69,'NM 100 M'!$Y$5:$AE$7,7,0),"")</f>
        <v/>
      </c>
      <c r="AX69" s="25">
        <f>MIN(COUNT(F69:S69)+MIN(COUNT(V69:AW69)/2,2),6)</f>
        <v>3</v>
      </c>
    </row>
    <row r="70" spans="1:50">
      <c r="A70">
        <v>182</v>
      </c>
      <c r="B70" s="21" t="str">
        <f>VLOOKUP($A70,id!$C:$H,6,0)</f>
        <v>Ciesielski Witold</v>
      </c>
      <c r="C70" s="21">
        <f>VLOOKUP($A70,id!$C:$H,4,0)</f>
        <v>0</v>
      </c>
      <c r="D70" s="2">
        <f>IF(E69=E70,D69,ROW(B68))</f>
        <v>68</v>
      </c>
      <c r="E70" s="11">
        <f>LARGE(F70:U70,1)+LARGE(F70:U70,2)+IFERROR(LARGE(F70:U70,3),0)+IFERROR(LARGE(F70:U70,4),0)+IFERROR(LARGE(F70:U70,5),0)+IFERROR(LARGE(F70:U70,6),0)</f>
        <v>225.66302934833601</v>
      </c>
      <c r="F70" s="12"/>
      <c r="G70" s="12"/>
      <c r="H70" s="12">
        <f>IFERROR(VLOOKUP($A70,'H55 TR200 M'!$AT$3:$AZ$84,7,0),"")</f>
        <v>65.62560677617482</v>
      </c>
      <c r="I70" s="12" t="str">
        <f>IFERROR(VLOOKUP($A70,'Dymno M'!$U$2:$AA$35,7,0),"")</f>
        <v/>
      </c>
      <c r="J70" s="12" t="str">
        <f>IFERROR(VLOOKUP($A70,'XIV RzK M'!$K$3:$Q$39,7,0),"")</f>
        <v/>
      </c>
      <c r="K70" s="12" t="str">
        <f>IFERROR(VLOOKUP($A70,'Tropy M'!$Q$4:$W$66,7,0),"")</f>
        <v/>
      </c>
      <c r="L70" s="12" t="str">
        <f>IFERROR(VLOOKUP($A70,'Grassor 300 M'!$CA$6:$CG$39,7,0),"")</f>
        <v/>
      </c>
      <c r="M70" s="12" t="str">
        <f>IFERROR(VLOOKUP($A70,'BO M'!$Q$2:$W$37,7,0),"")</f>
        <v/>
      </c>
      <c r="N70" s="12">
        <f>IFERROR(VLOOKUP($A70,'Konwalie M'!$M$2:$S$32,7,0),"")</f>
        <v>51.652161607585093</v>
      </c>
      <c r="O70" s="12" t="str">
        <f>IFERROR(VLOOKUP($A70,'KoRnO M'!$AD$2:$AJ$42,7,0),"")</f>
        <v/>
      </c>
      <c r="P70" s="12" t="str">
        <f>IFERROR(VLOOKUP($A70,'XVI Szago M'!$K$2:$Q$48,7,0),"")</f>
        <v/>
      </c>
      <c r="Q70" s="12" t="str">
        <f>IFERROR(VLOOKUP($A70,'H56 TR200 M'!$AT$3:$AZ$106,7,0),"")</f>
        <v/>
      </c>
      <c r="R70" s="12">
        <f>IFERROR(VLOOKUP($A70,'Azymut M'!$AO$6:$AU$38,7,0),"")</f>
        <v>66.399615031561751</v>
      </c>
      <c r="S70" s="12" t="str">
        <f>IFERROR(VLOOKUP($A70,'NM 200 M'!$AI$5:$AO$38,7,0),"")</f>
        <v/>
      </c>
      <c r="T70" s="10">
        <f>IFERROR(LARGE(V70:AW70,1),0)+IFERROR(LARGE(V70:AW70,2),0)</f>
        <v>41.985645933014361</v>
      </c>
      <c r="U70" s="10">
        <f>IFERROR(LARGE(V70:AW70,3),0)+IFERROR(LARGE(V70:AW70,4),0)</f>
        <v>0</v>
      </c>
      <c r="V70" s="12"/>
      <c r="W70" s="12"/>
      <c r="X70" s="12"/>
      <c r="Y70" s="12"/>
      <c r="Z70" s="12" t="str">
        <f>IFERROR(VLOOKUP($A70,'H55 TR100 M'!$AG$3:$AM$165,7,0),"")</f>
        <v/>
      </c>
      <c r="AA70" s="12" t="str">
        <f>IFERROR(VLOOKUP($A70,'Irokez M'!$EN$4:$ET$22,7,0),"")</f>
        <v/>
      </c>
      <c r="AB70" s="12" t="str">
        <f>IFERROR(VLOOKUP($A70,'BO Wielkopolska M'!$Q$2:$W$38,7,0),"")</f>
        <v/>
      </c>
      <c r="AC70" s="12" t="str">
        <f>IFERROR(VLOOKUP($A70,'RW TR200 M'!$K$2:$Q$10,7,0),"")</f>
        <v/>
      </c>
      <c r="AD70" s="12" t="str">
        <f>IFERROR(VLOOKUP($A70,'Liczyrzepa wiosna M'!$M$2:$S$26,7,0),"")</f>
        <v/>
      </c>
      <c r="AE70" s="12" t="str">
        <f>IFERROR(VLOOKUP($A70,'13 M'!$J$6:$P$27,7,0),"")</f>
        <v/>
      </c>
      <c r="AF70" s="12" t="str">
        <f>IFERROR(VLOOKUP($A70,'ZnO Grassor M'!$J$2:$P$9,7,0),"")</f>
        <v/>
      </c>
      <c r="AG70" s="12" t="str">
        <f>IFERROR(VLOOKUP($A70,'Celestynów M'!$H$2:$N$7,7,0),"")</f>
        <v/>
      </c>
      <c r="AH70" s="12" t="str">
        <f>IFERROR(VLOOKUP($A70,'Komorów M'!$H$2:$N$15,7,0),"")</f>
        <v/>
      </c>
      <c r="AI70" s="12" t="str">
        <f>IFERROR(VLOOKUP($A70,'ITOrient M'!$P$3:$V$16,7,0),"")</f>
        <v/>
      </c>
      <c r="AJ70" s="12" t="str">
        <f>IFERROR(VLOOKUP($A70,'ŚJatka M'!$P$3:$V$25,7,0),"")</f>
        <v/>
      </c>
      <c r="AK70" s="12" t="str">
        <f>IFERROR(VLOOKUP($A70,'Sudecka Wyrypa M'!$N$4:$T$18,7,0),"")</f>
        <v/>
      </c>
      <c r="AL70" s="12" t="str">
        <f>IFERROR(VLOOKUP($A70,'Abentojra M'!$I$3:$O$39,7,0),"")</f>
        <v/>
      </c>
      <c r="AM70" s="12" t="str">
        <f>IFERROR(VLOOKUP($A70,'Mordownik M'!$M$3:$S$29,7,0),"")</f>
        <v/>
      </c>
      <c r="AN70" s="12" t="str">
        <f>IFERROR(VLOOKUP($A70,'Kaczawska M'!$L$3:$R$9,7,0),"")</f>
        <v/>
      </c>
      <c r="AO70" s="12" t="str">
        <f>IFERROR(VLOOKUP($A70,'XV RzK M'!$K$2:$Q$13,7,0),"")</f>
        <v/>
      </c>
      <c r="AP70" s="12" t="str">
        <f>IFERROR(VLOOKUP($A70,'Jesienne 360 M'!$J$2:$P$20,7,0),"")</f>
        <v/>
      </c>
      <c r="AQ70" s="12" t="str">
        <f>IFERROR(VLOOKUP($A70,'Waligóra M'!$P$2:$V$25,7,0),"")</f>
        <v/>
      </c>
      <c r="AR70" s="12" t="str">
        <f>IFERROR(VLOOKUP($A70,'Jurajska Jatka M'!$L$3:$R$42,7,0),"")</f>
        <v/>
      </c>
      <c r="AS70" s="12" t="str">
        <f>IFERROR(VLOOKUP($A70,'H56 TR100 M'!$AI$3:$AO$224,7,0),"")</f>
        <v/>
      </c>
      <c r="AT70" s="12" t="str">
        <f>IFERROR(VLOOKUP($A70,'Wawer M'!$H$2:$N$15,7,0),"")</f>
        <v/>
      </c>
      <c r="AU70" s="12">
        <f>IFERROR(VLOOKUP($A70,'Pazur M'!$AU$2:$BA$36,7,0),"")</f>
        <v>41.985645933014361</v>
      </c>
      <c r="AV70" s="12" t="str">
        <f>IFERROR(VLOOKUP($A70,'Wilga M'!$L$3:$R$29,7,0),"")</f>
        <v/>
      </c>
      <c r="AW70" s="12" t="str">
        <f>IFERROR(VLOOKUP($A70,'NM 100 M'!$Y$5:$AE$7,7,0),"")</f>
        <v/>
      </c>
      <c r="AX70" s="25">
        <f>MIN(COUNT(F70:S70)+MIN(COUNT(V70:AW70)/2,2),6)</f>
        <v>3.5</v>
      </c>
    </row>
    <row r="71" spans="1:50">
      <c r="A71">
        <v>377</v>
      </c>
      <c r="B71" s="21" t="str">
        <f>VLOOKUP($A71,id!$C:$H,6,0)</f>
        <v>Lulek Zenon</v>
      </c>
      <c r="C71" s="21" t="str">
        <f>VLOOKUP($A71,id!$C:$H,4,0)</f>
        <v>Fabryka Grzebieni</v>
      </c>
      <c r="D71" s="2">
        <f>IF(E70=E71,D70,ROW(B69))</f>
        <v>69</v>
      </c>
      <c r="E71" s="11">
        <f>LARGE(F71:U71,1)+LARGE(F71:U71,2)+IFERROR(LARGE(F71:U71,3),0)+IFERROR(LARGE(F71:U71,4),0)+IFERROR(LARGE(F71:U71,5),0)+IFERROR(LARGE(F71:U71,6),0)</f>
        <v>213.34900934724095</v>
      </c>
      <c r="F71" s="12"/>
      <c r="G71" s="12"/>
      <c r="H71" s="12" t="str">
        <f>IFERROR(VLOOKUP($A71,'H55 TR200 M'!$AT$3:$AZ$84,7,0),"")</f>
        <v/>
      </c>
      <c r="I71" s="12" t="str">
        <f>IFERROR(VLOOKUP($A71,'Dymno M'!$U$2:$AA$35,7,0),"")</f>
        <v/>
      </c>
      <c r="J71" s="12" t="str">
        <f>IFERROR(VLOOKUP($A71,'XIV RzK M'!$K$3:$Q$39,7,0),"")</f>
        <v/>
      </c>
      <c r="K71" s="12" t="str">
        <f>IFERROR(VLOOKUP($A71,'Tropy M'!$Q$4:$W$66,7,0),"")</f>
        <v/>
      </c>
      <c r="L71" s="12" t="str">
        <f>IFERROR(VLOOKUP($A71,'Grassor 300 M'!$CA$6:$CG$39,7,0),"")</f>
        <v/>
      </c>
      <c r="M71" s="12">
        <f>IFERROR(VLOOKUP($A71,'BO M'!$Q$2:$W$37,7,0),"")</f>
        <v>86.65131814954978</v>
      </c>
      <c r="N71" s="12" t="str">
        <f>IFERROR(VLOOKUP($A71,'Konwalie M'!$M$2:$S$32,7,0),"")</f>
        <v/>
      </c>
      <c r="O71" s="12" t="str">
        <f>IFERROR(VLOOKUP($A71,'KoRnO M'!$AD$2:$AJ$42,7,0),"")</f>
        <v/>
      </c>
      <c r="P71" s="12" t="str">
        <f>IFERROR(VLOOKUP($A71,'XVI Szago M'!$K$2:$Q$48,7,0),"")</f>
        <v/>
      </c>
      <c r="Q71" s="12" t="str">
        <f>IFERROR(VLOOKUP($A71,'H56 TR200 M'!$AT$3:$AZ$106,7,0),"")</f>
        <v/>
      </c>
      <c r="R71" s="12" t="str">
        <f>IFERROR(VLOOKUP($A71,'Azymut M'!$AO$6:$AU$38,7,0),"")</f>
        <v/>
      </c>
      <c r="S71" s="12" t="str">
        <f>IFERROR(VLOOKUP($A71,'NM 200 M'!$AI$5:$AO$38,7,0),"")</f>
        <v/>
      </c>
      <c r="T71" s="10">
        <f>IFERROR(LARGE(V71:AW71,1),0)+IFERROR(LARGE(V71:AW71,2),0)</f>
        <v>89.586580086580057</v>
      </c>
      <c r="U71" s="10">
        <f>IFERROR(LARGE(V71:AW71,3),0)+IFERROR(LARGE(V71:AW71,4),0)</f>
        <v>37.111111111111114</v>
      </c>
      <c r="V71" s="12"/>
      <c r="W71" s="12"/>
      <c r="X71" s="12"/>
      <c r="Y71" s="12"/>
      <c r="Z71" s="12" t="str">
        <f>IFERROR(VLOOKUP($A71,'H55 TR100 M'!$AG$3:$AM$165,7,0),"")</f>
        <v/>
      </c>
      <c r="AA71" s="12">
        <f>IFERROR(VLOOKUP($A71,'Irokez M'!$EN$4:$ET$22,7,0),"")</f>
        <v>49.083333333333314</v>
      </c>
      <c r="AB71" s="12" t="str">
        <f>IFERROR(VLOOKUP($A71,'BO Wielkopolska M'!$Q$2:$W$38,7,0),"")</f>
        <v/>
      </c>
      <c r="AC71" s="12" t="str">
        <f>IFERROR(VLOOKUP($A71,'RW TR200 M'!$K$2:$Q$10,7,0),"")</f>
        <v/>
      </c>
      <c r="AD71" s="12" t="str">
        <f>IFERROR(VLOOKUP($A71,'Liczyrzepa wiosna M'!$M$2:$S$26,7,0),"")</f>
        <v/>
      </c>
      <c r="AE71" s="12" t="str">
        <f>IFERROR(VLOOKUP($A71,'13 M'!$J$6:$P$27,7,0),"")</f>
        <v/>
      </c>
      <c r="AF71" s="12" t="str">
        <f>IFERROR(VLOOKUP($A71,'ZnO Grassor M'!$J$2:$P$9,7,0),"")</f>
        <v/>
      </c>
      <c r="AG71" s="12" t="str">
        <f>IFERROR(VLOOKUP($A71,'Celestynów M'!$H$2:$N$7,7,0),"")</f>
        <v/>
      </c>
      <c r="AH71" s="12" t="str">
        <f>IFERROR(VLOOKUP($A71,'Komorów M'!$H$2:$N$15,7,0),"")</f>
        <v/>
      </c>
      <c r="AI71" s="12" t="str">
        <f>IFERROR(VLOOKUP($A71,'ITOrient M'!$P$3:$V$16,7,0),"")</f>
        <v/>
      </c>
      <c r="AJ71" s="12">
        <f>IFERROR(VLOOKUP($A71,'ŚJatka M'!$P$3:$V$25,7,0),"")</f>
        <v>40.503246753246749</v>
      </c>
      <c r="AK71" s="12" t="str">
        <f>IFERROR(VLOOKUP($A71,'Sudecka Wyrypa M'!$N$4:$T$18,7,0),"")</f>
        <v/>
      </c>
      <c r="AL71" s="12" t="str">
        <f>IFERROR(VLOOKUP($A71,'Abentojra M'!$I$3:$O$39,7,0),"")</f>
        <v/>
      </c>
      <c r="AM71" s="12" t="str">
        <f>IFERROR(VLOOKUP($A71,'Mordownik M'!$M$3:$S$29,7,0),"")</f>
        <v/>
      </c>
      <c r="AN71" s="12" t="str">
        <f>IFERROR(VLOOKUP($A71,'Kaczawska M'!$L$3:$R$9,7,0),"")</f>
        <v/>
      </c>
      <c r="AO71" s="12" t="str">
        <f>IFERROR(VLOOKUP($A71,'XV RzK M'!$K$2:$Q$13,7,0),"")</f>
        <v/>
      </c>
      <c r="AP71" s="12" t="str">
        <f>IFERROR(VLOOKUP($A71,'Jesienne 360 M'!$J$2:$P$20,7,0),"")</f>
        <v/>
      </c>
      <c r="AQ71" s="12" t="str">
        <f>IFERROR(VLOOKUP($A71,'Waligóra M'!$P$2:$V$25,7,0),"")</f>
        <v/>
      </c>
      <c r="AR71" s="12">
        <f>IFERROR(VLOOKUP($A71,'Jurajska Jatka M'!$L$3:$R$42,7,0),"")</f>
        <v>37.111111111111114</v>
      </c>
      <c r="AS71" s="12" t="str">
        <f>IFERROR(VLOOKUP($A71,'H56 TR100 M'!$AI$3:$AO$224,7,0),"")</f>
        <v/>
      </c>
      <c r="AT71" s="12" t="str">
        <f>IFERROR(VLOOKUP($A71,'Wawer M'!$H$2:$N$15,7,0),"")</f>
        <v/>
      </c>
      <c r="AU71" s="12" t="str">
        <f>IFERROR(VLOOKUP($A71,'Pazur M'!$AU$2:$BA$36,7,0),"")</f>
        <v/>
      </c>
      <c r="AV71" s="12" t="str">
        <f>IFERROR(VLOOKUP($A71,'Wilga M'!$L$3:$R$29,7,0),"")</f>
        <v/>
      </c>
      <c r="AW71" s="12" t="str">
        <f>IFERROR(VLOOKUP($A71,'NM 100 M'!$Y$5:$AE$7,7,0),"")</f>
        <v/>
      </c>
      <c r="AX71" s="25">
        <f>MIN(COUNT(F71:S71)+MIN(COUNT(V71:AW71)/2,2),6)</f>
        <v>2.5</v>
      </c>
    </row>
    <row r="72" spans="1:50">
      <c r="A72">
        <v>116</v>
      </c>
      <c r="B72" s="21" t="str">
        <f>VLOOKUP($A72,id!$C:$H,6,0)</f>
        <v>Baster Przemysław</v>
      </c>
      <c r="C72" s="21">
        <f>VLOOKUP($A72,id!$C:$H,4,0)</f>
        <v>0</v>
      </c>
      <c r="D72" s="2">
        <f>IF(E71=E72,D71,ROW(B70))</f>
        <v>70</v>
      </c>
      <c r="E72" s="11">
        <f>LARGE(F72:U72,1)+LARGE(F72:U72,2)+IFERROR(LARGE(F72:U72,3),0)+IFERROR(LARGE(F72:U72,4),0)+IFERROR(LARGE(F72:U72,5),0)+IFERROR(LARGE(F72:U72,6),0)</f>
        <v>213.33978434156762</v>
      </c>
      <c r="F72" s="12"/>
      <c r="G72" s="12">
        <f>IFERROR(VLOOKUP($A72,'Liszkor M'!$BA$2:$BG$44,7,0),"")</f>
        <v>34.180932478236649</v>
      </c>
      <c r="H72" s="12" t="str">
        <f>IFERROR(VLOOKUP($A72,'H55 TR200 M'!$AT$3:$AZ$84,7,0),"")</f>
        <v/>
      </c>
      <c r="I72" s="12">
        <f>IFERROR(VLOOKUP($A72,'Dymno M'!$U$2:$AA$35,7,0),"")</f>
        <v>21.94336561624306</v>
      </c>
      <c r="J72" s="12" t="str">
        <f>IFERROR(VLOOKUP($A72,'XIV RzK M'!$K$3:$Q$39,7,0),"")</f>
        <v/>
      </c>
      <c r="K72" s="12" t="str">
        <f>IFERROR(VLOOKUP($A72,'Tropy M'!$Q$4:$W$66,7,0),"")</f>
        <v/>
      </c>
      <c r="L72" s="12" t="str">
        <f>IFERROR(VLOOKUP($A72,'Grassor 300 M'!$CA$6:$CG$39,7,0),"")</f>
        <v/>
      </c>
      <c r="M72" s="12">
        <f>IFERROR(VLOOKUP($A72,'BO M'!$Q$2:$W$37,7,0),"")</f>
        <v>44.154899857955229</v>
      </c>
      <c r="N72" s="12" t="str">
        <f>IFERROR(VLOOKUP($A72,'Konwalie M'!$M$2:$S$32,7,0),"")</f>
        <v/>
      </c>
      <c r="O72" s="12">
        <f>IFERROR(VLOOKUP($A72,'KoRnO M'!$AD$2:$AJ$42,7,0),"")</f>
        <v>49.533470196746656</v>
      </c>
      <c r="P72" s="12" t="str">
        <f>IFERROR(VLOOKUP($A72,'XVI Szago M'!$K$2:$Q$48,7,0),"")</f>
        <v/>
      </c>
      <c r="Q72" s="12" t="str">
        <f>IFERROR(VLOOKUP($A72,'H56 TR200 M'!$AT$3:$AZ$106,7,0),"")</f>
        <v/>
      </c>
      <c r="R72" s="12" t="str">
        <f>IFERROR(VLOOKUP($A72,'Azymut M'!$AO$6:$AU$38,7,0),"")</f>
        <v/>
      </c>
      <c r="S72" s="12" t="str">
        <f>IFERROR(VLOOKUP($A72,'NM 200 M'!$AI$5:$AO$38,7,0),"")</f>
        <v/>
      </c>
      <c r="T72" s="10">
        <f>IFERROR(LARGE(V72:AW72,1),0)+IFERROR(LARGE(V72:AW72,2),0)</f>
        <v>45.867729930101206</v>
      </c>
      <c r="U72" s="10">
        <f>IFERROR(LARGE(V72:AW72,3),0)+IFERROR(LARGE(V72:AW72,4),0)</f>
        <v>17.659386262284809</v>
      </c>
      <c r="V72" s="12"/>
      <c r="W72" s="12"/>
      <c r="X72" s="12"/>
      <c r="Y72" s="12" t="str">
        <f>IFERROR(VLOOKUP($A72,'Wiosenne 360 M'!$J$3:$P$22,7,0),"")</f>
        <v/>
      </c>
      <c r="Z72" s="12" t="str">
        <f>IFERROR(VLOOKUP($A72,'H55 TR100 M'!$AG$3:$AM$165,7,0),"")</f>
        <v/>
      </c>
      <c r="AA72" s="12">
        <f>IFERROR(VLOOKUP($A72,'Irokez M'!$EN$4:$ET$22,7,0),"")</f>
        <v>29.500863557858374</v>
      </c>
      <c r="AB72" s="12" t="str">
        <f>IFERROR(VLOOKUP($A72,'BO Wielkopolska M'!$Q$2:$W$38,7,0),"")</f>
        <v/>
      </c>
      <c r="AC72" s="12" t="str">
        <f>IFERROR(VLOOKUP($A72,'RW TR200 M'!$K$2:$Q$10,7,0),"")</f>
        <v/>
      </c>
      <c r="AD72" s="12" t="str">
        <f>IFERROR(VLOOKUP($A72,'Liczyrzepa wiosna M'!$M$2:$S$26,7,0),"")</f>
        <v/>
      </c>
      <c r="AE72" s="12" t="str">
        <f>IFERROR(VLOOKUP($A72,'13 M'!$J$6:$P$27,7,0),"")</f>
        <v/>
      </c>
      <c r="AF72" s="12" t="str">
        <f>IFERROR(VLOOKUP($A72,'ZnO Grassor M'!$J$2:$P$9,7,0),"")</f>
        <v/>
      </c>
      <c r="AG72" s="12" t="str">
        <f>IFERROR(VLOOKUP($A72,'Celestynów M'!$H$2:$N$7,7,0),"")</f>
        <v/>
      </c>
      <c r="AH72" s="12" t="str">
        <f>IFERROR(VLOOKUP($A72,'Komorów M'!$H$2:$N$15,7,0),"")</f>
        <v/>
      </c>
      <c r="AI72" s="12" t="str">
        <f>IFERROR(VLOOKUP($A72,'ITOrient M'!$P$3:$V$16,7,0),"")</f>
        <v/>
      </c>
      <c r="AJ72" s="12">
        <f>IFERROR(VLOOKUP($A72,'ŚJatka M'!$P$3:$V$25,7,0),"")</f>
        <v>5.3320029399237843</v>
      </c>
      <c r="AK72" s="12" t="str">
        <f>IFERROR(VLOOKUP($A72,'Sudecka Wyrypa M'!$N$4:$T$18,7,0),"")</f>
        <v/>
      </c>
      <c r="AL72" s="12" t="str">
        <f>IFERROR(VLOOKUP($A72,'Abentojra M'!$I$3:$O$39,7,0),"")</f>
        <v/>
      </c>
      <c r="AM72" s="12" t="str">
        <f>IFERROR(VLOOKUP($A72,'Mordownik M'!$M$3:$S$29,7,0),"")</f>
        <v/>
      </c>
      <c r="AN72" s="12" t="str">
        <f>IFERROR(VLOOKUP($A72,'Kaczawska M'!$L$3:$R$9,7,0),"")</f>
        <v/>
      </c>
      <c r="AO72" s="12" t="str">
        <f>IFERROR(VLOOKUP($A72,'XV RzK M'!$K$2:$Q$13,7,0),"")</f>
        <v/>
      </c>
      <c r="AP72" s="12" t="str">
        <f>IFERROR(VLOOKUP($A72,'Jesienne 360 M'!$J$2:$P$20,7,0),"")</f>
        <v/>
      </c>
      <c r="AQ72" s="12">
        <f>IFERROR(VLOOKUP($A72,'Waligóra M'!$P$2:$V$25,7,0),"")</f>
        <v>16.366866372242828</v>
      </c>
      <c r="AR72" s="12" t="str">
        <f>IFERROR(VLOOKUP($A72,'Jurajska Jatka M'!$L$3:$R$42,7,0),"")</f>
        <v/>
      </c>
      <c r="AS72" s="12" t="str">
        <f>IFERROR(VLOOKUP($A72,'H56 TR100 M'!$AI$3:$AO$224,7,0),"")</f>
        <v/>
      </c>
      <c r="AT72" s="12">
        <f>IFERROR(VLOOKUP($A72,'Wawer M'!$H$2:$N$15,7,0),"")</f>
        <v>12.327383322361024</v>
      </c>
      <c r="AU72" s="12" t="str">
        <f>IFERROR(VLOOKUP($A72,'Pazur M'!$AU$2:$BA$36,7,0),"")</f>
        <v/>
      </c>
      <c r="AV72" s="12" t="str">
        <f>IFERROR(VLOOKUP($A72,'Wilga M'!$L$3:$R$29,7,0),"")</f>
        <v/>
      </c>
      <c r="AW72" s="12" t="str">
        <f>IFERROR(VLOOKUP($A72,'NM 100 M'!$Y$5:$AE$7,7,0),"")</f>
        <v/>
      </c>
      <c r="AX72" s="25">
        <f>MIN(COUNT(F72:S72)+MIN(COUNT(V72:AW72)/2,2),6)</f>
        <v>6</v>
      </c>
    </row>
    <row r="73" spans="1:50">
      <c r="A73">
        <v>82</v>
      </c>
      <c r="B73" s="21" t="str">
        <f>VLOOKUP($A73,id!$C:$H,6,0)</f>
        <v>Konieczny Tomasz</v>
      </c>
      <c r="C73" s="21" t="str">
        <f>VLOOKUP($A73,id!$C:$H,4,0)</f>
        <v>Grupa Rowerowa Lipka</v>
      </c>
      <c r="D73" s="2">
        <f>IF(E72=E73,D72,ROW(B71))</f>
        <v>71</v>
      </c>
      <c r="E73" s="11">
        <f>LARGE(F73:U73,1)+LARGE(F73:U73,2)+IFERROR(LARGE(F73:U73,3),0)+IFERROR(LARGE(F73:U73,4),0)+IFERROR(LARGE(F73:U73,5),0)+IFERROR(LARGE(F73:U73,6),0)</f>
        <v>212.25982676676125</v>
      </c>
      <c r="F73" s="12"/>
      <c r="G73" s="12" t="str">
        <f>IFERROR(VLOOKUP($A73,'Liszkor M'!$BA$2:$BG$44,7,0),"")</f>
        <v/>
      </c>
      <c r="H73" s="12" t="str">
        <f>IFERROR(VLOOKUP($A73,'H55 TR200 M'!$AT$3:$AZ$84,7,0),"")</f>
        <v/>
      </c>
      <c r="I73" s="12" t="str">
        <f>IFERROR(VLOOKUP($A73,'Dymno M'!$U$2:$AA$35,7,0),"")</f>
        <v/>
      </c>
      <c r="J73" s="12" t="str">
        <f>IFERROR(VLOOKUP($A73,'XIV RzK M'!$K$3:$Q$39,7,0),"")</f>
        <v/>
      </c>
      <c r="K73" s="12" t="str">
        <f>IFERROR(VLOOKUP($A73,'Tropy M'!$Q$4:$W$66,7,0),"")</f>
        <v/>
      </c>
      <c r="L73" s="12" t="str">
        <f>IFERROR(VLOOKUP($A73,'Grassor 300 M'!$CA$6:$CG$39,7,0),"")</f>
        <v/>
      </c>
      <c r="M73" s="12" t="str">
        <f>IFERROR(VLOOKUP($A73,'BO M'!$Q$2:$W$37,7,0),"")</f>
        <v/>
      </c>
      <c r="N73" s="12">
        <f>IFERROR(VLOOKUP($A73,'Konwalie M'!$M$2:$S$32,7,0),"")</f>
        <v>62.607204116638101</v>
      </c>
      <c r="O73" s="12" t="str">
        <f>IFERROR(VLOOKUP($A73,'KoRnO M'!$AD$2:$AJ$42,7,0),"")</f>
        <v/>
      </c>
      <c r="P73" s="12">
        <f>IFERROR(VLOOKUP($A73,'XVI Szago M'!$K$2:$Q$48,7,0),"")</f>
        <v>57.544512987825108</v>
      </c>
      <c r="Q73" s="12" t="str">
        <f>IFERROR(VLOOKUP($A73,'H56 TR200 M'!$AT$3:$AZ$106,7,0),"")</f>
        <v/>
      </c>
      <c r="R73" s="12" t="str">
        <f>IFERROR(VLOOKUP($A73,'Azymut M'!$AO$6:$AU$38,7,0),"")</f>
        <v/>
      </c>
      <c r="S73" s="12" t="str">
        <f>IFERROR(VLOOKUP($A73,'NM 200 M'!$AI$5:$AO$38,7,0),"")</f>
        <v/>
      </c>
      <c r="T73" s="10">
        <f>IFERROR(LARGE(V73:AW73,1),0)+IFERROR(LARGE(V73:AW73,2),0)</f>
        <v>67.185467688386183</v>
      </c>
      <c r="U73" s="10">
        <f>IFERROR(LARGE(V73:AW73,3),0)+IFERROR(LARGE(V73:AW73,4),0)</f>
        <v>24.922641973911883</v>
      </c>
      <c r="V73" s="12"/>
      <c r="W73" s="12">
        <f>IFERROR(VLOOKUP($A73,'Róża M'!$L$2:$R$34,7,0),"")</f>
        <v>0</v>
      </c>
      <c r="X73" s="12" t="str">
        <f>IFERROR(VLOOKUP($A73,'XV Szago M'!$DK$4:$DQ$28,7,0),"")</f>
        <v/>
      </c>
      <c r="Y73" s="12" t="str">
        <f>IFERROR(VLOOKUP($A73,'Wiosenne 360 M'!$J$3:$P$22,7,0),"")</f>
        <v/>
      </c>
      <c r="Z73" s="12">
        <f>IFERROR(VLOOKUP($A73,'H55 TR100 M'!$AG$3:$AM$165,7,0),"")</f>
        <v>24.922641973911883</v>
      </c>
      <c r="AA73" s="12" t="str">
        <f>IFERROR(VLOOKUP($A73,'Irokez M'!$EN$4:$ET$22,7,0),"")</f>
        <v/>
      </c>
      <c r="AB73" s="12" t="str">
        <f>IFERROR(VLOOKUP($A73,'BO Wielkopolska M'!$Q$2:$W$38,7,0),"")</f>
        <v/>
      </c>
      <c r="AC73" s="12" t="str">
        <f>IFERROR(VLOOKUP($A73,'RW TR200 M'!$K$2:$Q$10,7,0),"")</f>
        <v/>
      </c>
      <c r="AD73" s="12" t="str">
        <f>IFERROR(VLOOKUP($A73,'Liczyrzepa wiosna M'!$M$2:$S$26,7,0),"")</f>
        <v/>
      </c>
      <c r="AE73" s="12" t="str">
        <f>IFERROR(VLOOKUP($A73,'13 M'!$J$6:$P$27,7,0),"")</f>
        <v/>
      </c>
      <c r="AF73" s="12" t="str">
        <f>IFERROR(VLOOKUP($A73,'ZnO Grassor M'!$J$2:$P$9,7,0),"")</f>
        <v/>
      </c>
      <c r="AG73" s="12" t="str">
        <f>IFERROR(VLOOKUP($A73,'Celestynów M'!$H$2:$N$7,7,0),"")</f>
        <v/>
      </c>
      <c r="AH73" s="12" t="str">
        <f>IFERROR(VLOOKUP($A73,'Komorów M'!$H$2:$N$15,7,0),"")</f>
        <v/>
      </c>
      <c r="AI73" s="12" t="str">
        <f>IFERROR(VLOOKUP($A73,'ITOrient M'!$P$3:$V$16,7,0),"")</f>
        <v/>
      </c>
      <c r="AJ73" s="12" t="str">
        <f>IFERROR(VLOOKUP($A73,'ŚJatka M'!$P$3:$V$25,7,0),"")</f>
        <v/>
      </c>
      <c r="AK73" s="12" t="str">
        <f>IFERROR(VLOOKUP($A73,'Sudecka Wyrypa M'!$N$4:$T$18,7,0),"")</f>
        <v/>
      </c>
      <c r="AL73" s="12" t="str">
        <f>IFERROR(VLOOKUP($A73,'Abentojra M'!$I$3:$O$39,7,0),"")</f>
        <v/>
      </c>
      <c r="AM73" s="12" t="str">
        <f>IFERROR(VLOOKUP($A73,'Mordownik M'!$M$3:$S$29,7,0),"")</f>
        <v/>
      </c>
      <c r="AN73" s="12" t="str">
        <f>IFERROR(VLOOKUP($A73,'Kaczawska M'!$L$3:$R$9,7,0),"")</f>
        <v/>
      </c>
      <c r="AO73" s="12" t="str">
        <f>IFERROR(VLOOKUP($A73,'XV RzK M'!$K$2:$Q$13,7,0),"")</f>
        <v/>
      </c>
      <c r="AP73" s="12" t="str">
        <f>IFERROR(VLOOKUP($A73,'Jesienne 360 M'!$J$2:$P$20,7,0),"")</f>
        <v/>
      </c>
      <c r="AQ73" s="12" t="str">
        <f>IFERROR(VLOOKUP($A73,'Waligóra M'!$P$2:$V$25,7,0),"")</f>
        <v/>
      </c>
      <c r="AR73" s="12" t="str">
        <f>IFERROR(VLOOKUP($A73,'Jurajska Jatka M'!$L$3:$R$42,7,0),"")</f>
        <v/>
      </c>
      <c r="AS73" s="12">
        <f>IFERROR(VLOOKUP($A73,'H56 TR100 M'!$AI$3:$AO$224,7,0),"")</f>
        <v>36.123520785731323</v>
      </c>
      <c r="AT73" s="12" t="str">
        <f>IFERROR(VLOOKUP($A73,'Wawer M'!$H$2:$N$15,7,0),"")</f>
        <v/>
      </c>
      <c r="AU73" s="12">
        <f>IFERROR(VLOOKUP($A73,'Pazur M'!$AU$2:$BA$36,7,0),"")</f>
        <v>31.061946902654864</v>
      </c>
      <c r="AV73" s="12" t="str">
        <f>IFERROR(VLOOKUP($A73,'Wilga M'!$L$3:$R$29,7,0),"")</f>
        <v/>
      </c>
      <c r="AW73" s="12" t="str">
        <f>IFERROR(VLOOKUP($A73,'NM 100 M'!$Y$5:$AE$7,7,0),"")</f>
        <v/>
      </c>
      <c r="AX73" s="25">
        <f>MIN(COUNT(F73:S73)+MIN(COUNT(V73:AW73)/2,2),6)</f>
        <v>4</v>
      </c>
    </row>
    <row r="74" spans="1:50">
      <c r="A74">
        <v>112</v>
      </c>
      <c r="B74" s="21" t="str">
        <f>VLOOKUP($A74,id!$C:$H,6,0)</f>
        <v>Adamczyk Bartosz</v>
      </c>
      <c r="C74" s="21" t="str">
        <f>VLOOKUP($A74,id!$C:$H,4,0)</f>
        <v>Zdezorientowani MTBO Team</v>
      </c>
      <c r="D74" s="2">
        <f>IF(E73=E74,D73,ROW(B72))</f>
        <v>72</v>
      </c>
      <c r="E74" s="11">
        <f>LARGE(F74:U74,1)+LARGE(F74:U74,2)+IFERROR(LARGE(F74:U74,3),0)+IFERROR(LARGE(F74:U74,4),0)+IFERROR(LARGE(F74:U74,5),0)+IFERROR(LARGE(F74:U74,6),0)</f>
        <v>203.81713733339214</v>
      </c>
      <c r="F74" s="12"/>
      <c r="G74" s="12">
        <f>IFERROR(VLOOKUP($A74,'Liszkor M'!$BA$2:$BG$44,7,0),"")</f>
        <v>45.010534847578953</v>
      </c>
      <c r="H74" s="12" t="str">
        <f>IFERROR(VLOOKUP($A74,'H55 TR200 M'!$AT$3:$AZ$84,7,0),"")</f>
        <v/>
      </c>
      <c r="I74" s="12" t="str">
        <f>IFERROR(VLOOKUP($A74,'Dymno M'!$U$2:$AA$35,7,0),"")</f>
        <v/>
      </c>
      <c r="J74" s="12" t="str">
        <f>IFERROR(VLOOKUP($A74,'XIV RzK M'!$K$3:$Q$39,7,0),"")</f>
        <v/>
      </c>
      <c r="K74" s="12" t="str">
        <f>IFERROR(VLOOKUP($A74,'Tropy M'!$Q$4:$W$66,7,0),"")</f>
        <v/>
      </c>
      <c r="L74" s="12" t="str">
        <f>IFERROR(VLOOKUP($A74,'Grassor 300 M'!$CA$6:$CG$39,7,0),"")</f>
        <v/>
      </c>
      <c r="M74" s="12">
        <f>IFERROR(VLOOKUP($A74,'BO M'!$Q$2:$W$37,7,0),"")</f>
        <v>69.266285543637736</v>
      </c>
      <c r="N74" s="12" t="str">
        <f>IFERROR(VLOOKUP($A74,'Konwalie M'!$M$2:$S$32,7,0),"")</f>
        <v/>
      </c>
      <c r="O74" s="12" t="str">
        <f>IFERROR(VLOOKUP($A74,'KoRnO M'!$AD$2:$AJ$42,7,0),"")</f>
        <v/>
      </c>
      <c r="P74" s="12" t="str">
        <f>IFERROR(VLOOKUP($A74,'XVI Szago M'!$K$2:$Q$48,7,0),"")</f>
        <v/>
      </c>
      <c r="Q74" s="12" t="str">
        <f>IFERROR(VLOOKUP($A74,'H56 TR200 M'!$AT$3:$AZ$106,7,0),"")</f>
        <v/>
      </c>
      <c r="R74" s="12" t="str">
        <f>IFERROR(VLOOKUP($A74,'Azymut M'!$AO$6:$AU$38,7,0),"")</f>
        <v/>
      </c>
      <c r="S74" s="12" t="str">
        <f>IFERROR(VLOOKUP($A74,'NM 200 M'!$AI$5:$AO$38,7,0),"")</f>
        <v/>
      </c>
      <c r="T74" s="10">
        <f>IFERROR(LARGE(V74:AW74,1),0)+IFERROR(LARGE(V74:AW74,2),0)</f>
        <v>80.372941427277084</v>
      </c>
      <c r="U74" s="10">
        <f>IFERROR(LARGE(V74:AW74,3),0)+IFERROR(LARGE(V74:AW74,4),0)</f>
        <v>9.1673755148983709</v>
      </c>
      <c r="V74" s="12"/>
      <c r="W74" s="12"/>
      <c r="X74" s="12"/>
      <c r="Y74" s="12" t="str">
        <f>IFERROR(VLOOKUP($A74,'Wiosenne 360 M'!$J$3:$P$22,7,0),"")</f>
        <v/>
      </c>
      <c r="Z74" s="12" t="str">
        <f>IFERROR(VLOOKUP($A74,'H55 TR100 M'!$AG$3:$AM$165,7,0),"")</f>
        <v/>
      </c>
      <c r="AA74" s="12" t="str">
        <f>IFERROR(VLOOKUP($A74,'Irokez M'!$EN$4:$ET$22,7,0),"")</f>
        <v/>
      </c>
      <c r="AB74" s="12" t="str">
        <f>IFERROR(VLOOKUP($A74,'BO Wielkopolska M'!$Q$2:$W$38,7,0),"")</f>
        <v/>
      </c>
      <c r="AC74" s="12" t="str">
        <f>IFERROR(VLOOKUP($A74,'RW TR200 M'!$K$2:$Q$10,7,0),"")</f>
        <v/>
      </c>
      <c r="AD74" s="12" t="str">
        <f>IFERROR(VLOOKUP($A74,'Liczyrzepa wiosna M'!$M$2:$S$26,7,0),"")</f>
        <v/>
      </c>
      <c r="AE74" s="12">
        <f>IFERROR(VLOOKUP($A74,'13 M'!$J$6:$P$27,7,0),"")</f>
        <v>41.810344827586206</v>
      </c>
      <c r="AF74" s="12" t="str">
        <f>IFERROR(VLOOKUP($A74,'ZnO Grassor M'!$J$2:$P$9,7,0),"")</f>
        <v/>
      </c>
      <c r="AG74" s="12" t="str">
        <f>IFERROR(VLOOKUP($A74,'Celestynów M'!$H$2:$N$7,7,0),"")</f>
        <v/>
      </c>
      <c r="AH74" s="12" t="str">
        <f>IFERROR(VLOOKUP($A74,'Komorów M'!$H$2:$N$15,7,0),"")</f>
        <v/>
      </c>
      <c r="AI74" s="12" t="str">
        <f>IFERROR(VLOOKUP($A74,'ITOrient M'!$P$3:$V$16,7,0),"")</f>
        <v/>
      </c>
      <c r="AJ74" s="12">
        <f>IFERROR(VLOOKUP($A74,'ŚJatka M'!$P$3:$V$25,7,0),"")</f>
        <v>38.56259659969087</v>
      </c>
      <c r="AK74" s="12" t="str">
        <f>IFERROR(VLOOKUP($A74,'Sudecka Wyrypa M'!$N$4:$T$18,7,0),"")</f>
        <v/>
      </c>
      <c r="AL74" s="12" t="str">
        <f>IFERROR(VLOOKUP($A74,'Abentojra M'!$I$3:$O$39,7,0),"")</f>
        <v/>
      </c>
      <c r="AM74" s="12" t="str">
        <f>IFERROR(VLOOKUP($A74,'Mordownik M'!$M$3:$S$29,7,0),"")</f>
        <v/>
      </c>
      <c r="AN74" s="12" t="str">
        <f>IFERROR(VLOOKUP($A74,'Kaczawska M'!$L$3:$R$9,7,0),"")</f>
        <v/>
      </c>
      <c r="AO74" s="12" t="str">
        <f>IFERROR(VLOOKUP($A74,'XV RzK M'!$K$2:$Q$13,7,0),"")</f>
        <v/>
      </c>
      <c r="AP74" s="12" t="str">
        <f>IFERROR(VLOOKUP($A74,'Jesienne 360 M'!$J$2:$P$20,7,0),"")</f>
        <v/>
      </c>
      <c r="AQ74" s="12" t="str">
        <f>IFERROR(VLOOKUP($A74,'Waligóra M'!$P$2:$V$25,7,0),"")</f>
        <v/>
      </c>
      <c r="AR74" s="12">
        <f>IFERROR(VLOOKUP($A74,'Jurajska Jatka M'!$L$3:$R$42,7,0),"")</f>
        <v>9.1673755148983709</v>
      </c>
      <c r="AS74" s="12" t="str">
        <f>IFERROR(VLOOKUP($A74,'H56 TR100 M'!$AI$3:$AO$224,7,0),"")</f>
        <v/>
      </c>
      <c r="AT74" s="12" t="str">
        <f>IFERROR(VLOOKUP($A74,'Wawer M'!$H$2:$N$15,7,0),"")</f>
        <v/>
      </c>
      <c r="AU74" s="12" t="str">
        <f>IFERROR(VLOOKUP($A74,'Pazur M'!$AU$2:$BA$36,7,0),"")</f>
        <v/>
      </c>
      <c r="AV74" s="12" t="str">
        <f>IFERROR(VLOOKUP($A74,'Wilga M'!$L$3:$R$29,7,0),"")</f>
        <v/>
      </c>
      <c r="AW74" s="12" t="str">
        <f>IFERROR(VLOOKUP($A74,'NM 100 M'!$Y$5:$AE$7,7,0),"")</f>
        <v/>
      </c>
      <c r="AX74" s="25">
        <f>MIN(COUNT(F74:S74)+MIN(COUNT(V74:AW74)/2,2),6)</f>
        <v>3.5</v>
      </c>
    </row>
    <row r="75" spans="1:50">
      <c r="A75">
        <v>103</v>
      </c>
      <c r="B75" s="21" t="str">
        <f>VLOOKUP($A75,id!$C:$H,6,0)</f>
        <v>Banaszkiewicz Piotr</v>
      </c>
      <c r="C75" s="21" t="str">
        <f>VLOOKUP($A75,id!$C:$H,4,0)</f>
        <v>KTR BikeOrient</v>
      </c>
      <c r="D75" s="2">
        <f>IF(E74=E75,D74,ROW(B73))</f>
        <v>73</v>
      </c>
      <c r="E75" s="11">
        <f>LARGE(F75:U75,1)+LARGE(F75:U75,2)+IFERROR(LARGE(F75:U75,3),0)+IFERROR(LARGE(F75:U75,4),0)+IFERROR(LARGE(F75:U75,5),0)+IFERROR(LARGE(F75:U75,6),0)</f>
        <v>194.2125286306576</v>
      </c>
      <c r="F75" s="12"/>
      <c r="G75" s="12">
        <f>IFERROR(VLOOKUP($A75,'Liszkor M'!$BA$2:$BG$44,7,0),"")</f>
        <v>78.344477640252293</v>
      </c>
      <c r="H75" s="12">
        <f>IFERROR(VLOOKUP($A75,'H55 TR200 M'!$AT$3:$AZ$84,7,0),"")</f>
        <v>77.862955826165276</v>
      </c>
      <c r="I75" s="12" t="str">
        <f>IFERROR(VLOOKUP($A75,'Dymno M'!$U$2:$AA$35,7,0),"")</f>
        <v/>
      </c>
      <c r="J75" s="12" t="str">
        <f>IFERROR(VLOOKUP($A75,'XIV RzK M'!$K$3:$Q$39,7,0),"")</f>
        <v/>
      </c>
      <c r="K75" s="12" t="str">
        <f>IFERROR(VLOOKUP($A75,'Tropy M'!$Q$4:$W$66,7,0),"")</f>
        <v/>
      </c>
      <c r="L75" s="12" t="str">
        <f>IFERROR(VLOOKUP($A75,'Grassor 300 M'!$CA$6:$CG$39,7,0),"")</f>
        <v/>
      </c>
      <c r="M75" s="12" t="str">
        <f>IFERROR(VLOOKUP($A75,'BO M'!$Q$2:$W$37,7,0),"")</f>
        <v/>
      </c>
      <c r="N75" s="12" t="str">
        <f>IFERROR(VLOOKUP($A75,'Konwalie M'!$M$2:$S$32,7,0),"")</f>
        <v/>
      </c>
      <c r="O75" s="12" t="str">
        <f>IFERROR(VLOOKUP($A75,'KoRnO M'!$AD$2:$AJ$42,7,0),"")</f>
        <v/>
      </c>
      <c r="P75" s="12" t="str">
        <f>IFERROR(VLOOKUP($A75,'XVI Szago M'!$K$2:$Q$48,7,0),"")</f>
        <v/>
      </c>
      <c r="Q75" s="12" t="str">
        <f>IFERROR(VLOOKUP($A75,'H56 TR200 M'!$AT$3:$AZ$106,7,0),"")</f>
        <v/>
      </c>
      <c r="R75" s="12" t="str">
        <f>IFERROR(VLOOKUP($A75,'Azymut M'!$AO$6:$AU$38,7,0),"")</f>
        <v/>
      </c>
      <c r="S75" s="12" t="str">
        <f>IFERROR(VLOOKUP($A75,'NM 200 M'!$AI$5:$AO$38,7,0),"")</f>
        <v/>
      </c>
      <c r="T75" s="10">
        <f>IFERROR(LARGE(V75:AW75,1),0)+IFERROR(LARGE(V75:AW75,2),0)</f>
        <v>38.005095164240032</v>
      </c>
      <c r="U75" s="10">
        <f>IFERROR(LARGE(V75:AW75,3),0)+IFERROR(LARGE(V75:AW75,4),0)</f>
        <v>0</v>
      </c>
      <c r="V75" s="12"/>
      <c r="W75" s="12"/>
      <c r="X75" s="12"/>
      <c r="Y75" s="12" t="str">
        <f>IFERROR(VLOOKUP($A75,'Wiosenne 360 M'!$J$3:$P$22,7,0),"")</f>
        <v/>
      </c>
      <c r="Z75" s="12" t="str">
        <f>IFERROR(VLOOKUP($A75,'H55 TR100 M'!$AG$3:$AM$165,7,0),"")</f>
        <v/>
      </c>
      <c r="AA75" s="12" t="str">
        <f>IFERROR(VLOOKUP($A75,'Irokez M'!$EN$4:$ET$22,7,0),"")</f>
        <v/>
      </c>
      <c r="AB75" s="12" t="str">
        <f>IFERROR(VLOOKUP($A75,'BO Wielkopolska M'!$Q$2:$W$38,7,0),"")</f>
        <v/>
      </c>
      <c r="AC75" s="12" t="str">
        <f>IFERROR(VLOOKUP($A75,'RW TR200 M'!$K$2:$Q$10,7,0),"")</f>
        <v/>
      </c>
      <c r="AD75" s="12" t="str">
        <f>IFERROR(VLOOKUP($A75,'Liczyrzepa wiosna M'!$M$2:$S$26,7,0),"")</f>
        <v/>
      </c>
      <c r="AE75" s="12" t="str">
        <f>IFERROR(VLOOKUP($A75,'13 M'!$J$6:$P$27,7,0),"")</f>
        <v/>
      </c>
      <c r="AF75" s="12" t="str">
        <f>IFERROR(VLOOKUP($A75,'ZnO Grassor M'!$J$2:$P$9,7,0),"")</f>
        <v/>
      </c>
      <c r="AG75" s="12" t="str">
        <f>IFERROR(VLOOKUP($A75,'Celestynów M'!$H$2:$N$7,7,0),"")</f>
        <v/>
      </c>
      <c r="AH75" s="12" t="str">
        <f>IFERROR(VLOOKUP($A75,'Komorów M'!$H$2:$N$15,7,0),"")</f>
        <v/>
      </c>
      <c r="AI75" s="12">
        <f>IFERROR(VLOOKUP($A75,'ITOrient M'!$P$3:$V$16,7,0),"")</f>
        <v>38.005095164240032</v>
      </c>
      <c r="AJ75" s="12" t="str">
        <f>IFERROR(VLOOKUP($A75,'ŚJatka M'!$P$3:$V$25,7,0),"")</f>
        <v/>
      </c>
      <c r="AK75" s="12" t="str">
        <f>IFERROR(VLOOKUP($A75,'Sudecka Wyrypa M'!$N$4:$T$18,7,0),"")</f>
        <v/>
      </c>
      <c r="AL75" s="12" t="str">
        <f>IFERROR(VLOOKUP($A75,'Abentojra M'!$I$3:$O$39,7,0),"")</f>
        <v/>
      </c>
      <c r="AM75" s="12" t="str">
        <f>IFERROR(VLOOKUP($A75,'Mordownik M'!$M$3:$S$29,7,0),"")</f>
        <v/>
      </c>
      <c r="AN75" s="12" t="str">
        <f>IFERROR(VLOOKUP($A75,'Kaczawska M'!$L$3:$R$9,7,0),"")</f>
        <v/>
      </c>
      <c r="AO75" s="12" t="str">
        <f>IFERROR(VLOOKUP($A75,'XV RzK M'!$K$2:$Q$13,7,0),"")</f>
        <v/>
      </c>
      <c r="AP75" s="12" t="str">
        <f>IFERROR(VLOOKUP($A75,'Jesienne 360 M'!$J$2:$P$20,7,0),"")</f>
        <v/>
      </c>
      <c r="AQ75" s="12" t="str">
        <f>IFERROR(VLOOKUP($A75,'Waligóra M'!$P$2:$V$25,7,0),"")</f>
        <v/>
      </c>
      <c r="AR75" s="12" t="str">
        <f>IFERROR(VLOOKUP($A75,'Jurajska Jatka M'!$L$3:$R$42,7,0),"")</f>
        <v/>
      </c>
      <c r="AS75" s="12" t="str">
        <f>IFERROR(VLOOKUP($A75,'H56 TR100 M'!$AI$3:$AO$224,7,0),"")</f>
        <v/>
      </c>
      <c r="AT75" s="12" t="str">
        <f>IFERROR(VLOOKUP($A75,'Wawer M'!$H$2:$N$15,7,0),"")</f>
        <v/>
      </c>
      <c r="AU75" s="12" t="str">
        <f>IFERROR(VLOOKUP($A75,'Pazur M'!$AU$2:$BA$36,7,0),"")</f>
        <v/>
      </c>
      <c r="AV75" s="12" t="str">
        <f>IFERROR(VLOOKUP($A75,'Wilga M'!$L$3:$R$29,7,0),"")</f>
        <v/>
      </c>
      <c r="AW75" s="12" t="str">
        <f>IFERROR(VLOOKUP($A75,'NM 100 M'!$Y$5:$AE$7,7,0),"")</f>
        <v/>
      </c>
      <c r="AX75" s="25">
        <f>MIN(COUNT(F75:S75)+MIN(COUNT(V75:AW75)/2,2),6)</f>
        <v>2.5</v>
      </c>
    </row>
    <row r="76" spans="1:50">
      <c r="A76">
        <v>95</v>
      </c>
      <c r="B76" s="21" t="str">
        <f>VLOOKUP($A76,id!$C:$H,6,0)</f>
        <v>Potocki Robert</v>
      </c>
      <c r="C76" s="21">
        <f>VLOOKUP($A76,id!$C:$H,4,0)</f>
        <v>0</v>
      </c>
      <c r="D76" s="2">
        <f>IF(E75=E76,D75,ROW(B74))</f>
        <v>74</v>
      </c>
      <c r="E76" s="11">
        <f>LARGE(F76:U76,1)+LARGE(F76:U76,2)+IFERROR(LARGE(F76:U76,3),0)+IFERROR(LARGE(F76:U76,4),0)+IFERROR(LARGE(F76:U76,5),0)+IFERROR(LARGE(F76:U76,6),0)</f>
        <v>193.6207523939371</v>
      </c>
      <c r="F76" s="12"/>
      <c r="G76" s="12" t="str">
        <f>IFERROR(VLOOKUP($A76,'Liszkor M'!$BA$2:$BG$44,7,0),"")</f>
        <v/>
      </c>
      <c r="H76" s="12" t="str">
        <f>IFERROR(VLOOKUP($A76,'H55 TR200 M'!$AT$3:$AZ$84,7,0),"")</f>
        <v/>
      </c>
      <c r="I76" s="12" t="str">
        <f>IFERROR(VLOOKUP($A76,'Dymno M'!$U$2:$AA$35,7,0),"")</f>
        <v/>
      </c>
      <c r="J76" s="12">
        <f>IFERROR(VLOOKUP($A76,'XIV RzK M'!$K$3:$Q$39,7,0),"")</f>
        <v>78.979591836734699</v>
      </c>
      <c r="K76" s="12" t="str">
        <f>IFERROR(VLOOKUP($A76,'Tropy M'!$Q$4:$W$66,7,0),"")</f>
        <v/>
      </c>
      <c r="L76" s="12" t="str">
        <f>IFERROR(VLOOKUP($A76,'Grassor 300 M'!$CA$6:$CG$39,7,0),"")</f>
        <v/>
      </c>
      <c r="M76" s="12" t="str">
        <f>IFERROR(VLOOKUP($A76,'BO M'!$Q$2:$W$37,7,0),"")</f>
        <v/>
      </c>
      <c r="N76" s="12" t="str">
        <f>IFERROR(VLOOKUP($A76,'Konwalie M'!$M$2:$S$32,7,0),"")</f>
        <v/>
      </c>
      <c r="O76" s="12" t="str">
        <f>IFERROR(VLOOKUP($A76,'KoRnO M'!$AD$2:$AJ$42,7,0),"")</f>
        <v/>
      </c>
      <c r="P76" s="12">
        <f>IFERROR(VLOOKUP($A76,'XVI Szago M'!$K$2:$Q$48,7,0),"")</f>
        <v>29.970071749207996</v>
      </c>
      <c r="Q76" s="12" t="str">
        <f>IFERROR(VLOOKUP($A76,'H56 TR200 M'!$AT$3:$AZ$106,7,0),"")</f>
        <v/>
      </c>
      <c r="R76" s="12" t="str">
        <f>IFERROR(VLOOKUP($A76,'Azymut M'!$AO$6:$AU$38,7,0),"")</f>
        <v/>
      </c>
      <c r="S76" s="12" t="str">
        <f>IFERROR(VLOOKUP($A76,'NM 200 M'!$AI$5:$AO$38,7,0),"")</f>
        <v/>
      </c>
      <c r="T76" s="10">
        <f>IFERROR(LARGE(V76:AW76,1),0)+IFERROR(LARGE(V76:AW76,2),0)</f>
        <v>84.671088807994408</v>
      </c>
      <c r="U76" s="10">
        <f>IFERROR(LARGE(V76:AW76,3),0)+IFERROR(LARGE(V76:AW76,4),0)</f>
        <v>0</v>
      </c>
      <c r="V76" s="12"/>
      <c r="W76" s="12" t="str">
        <f>IFERROR(VLOOKUP($A76,'Róża M'!$L$2:$R$34,7,0),"")</f>
        <v/>
      </c>
      <c r="X76" s="12">
        <f>IFERROR(VLOOKUP($A76,'XV Szago M'!$DK$4:$DQ$28,7,0),"")</f>
        <v>40.376951482578328</v>
      </c>
      <c r="Y76" s="12" t="str">
        <f>IFERROR(VLOOKUP($A76,'Wiosenne 360 M'!$J$3:$P$22,7,0),"")</f>
        <v/>
      </c>
      <c r="Z76" s="12" t="str">
        <f>IFERROR(VLOOKUP($A76,'H55 TR100 M'!$AG$3:$AM$165,7,0),"")</f>
        <v/>
      </c>
      <c r="AA76" s="12" t="str">
        <f>IFERROR(VLOOKUP($A76,'Irokez M'!$EN$4:$ET$22,7,0),"")</f>
        <v/>
      </c>
      <c r="AB76" s="12" t="str">
        <f>IFERROR(VLOOKUP($A76,'BO Wielkopolska M'!$Q$2:$W$38,7,0),"")</f>
        <v/>
      </c>
      <c r="AC76" s="12" t="str">
        <f>IFERROR(VLOOKUP($A76,'RW TR200 M'!$K$2:$Q$10,7,0),"")</f>
        <v/>
      </c>
      <c r="AD76" s="12" t="str">
        <f>IFERROR(VLOOKUP($A76,'Liczyrzepa wiosna M'!$M$2:$S$26,7,0),"")</f>
        <v/>
      </c>
      <c r="AE76" s="12" t="str">
        <f>IFERROR(VLOOKUP($A76,'13 M'!$J$6:$P$27,7,0),"")</f>
        <v/>
      </c>
      <c r="AF76" s="12" t="str">
        <f>IFERROR(VLOOKUP($A76,'ZnO Grassor M'!$J$2:$P$9,7,0),"")</f>
        <v/>
      </c>
      <c r="AG76" s="12" t="str">
        <f>IFERROR(VLOOKUP($A76,'Celestynów M'!$H$2:$N$7,7,0),"")</f>
        <v/>
      </c>
      <c r="AH76" s="12" t="str">
        <f>IFERROR(VLOOKUP($A76,'Komorów M'!$H$2:$N$15,7,0),"")</f>
        <v/>
      </c>
      <c r="AI76" s="12" t="str">
        <f>IFERROR(VLOOKUP($A76,'ITOrient M'!$P$3:$V$16,7,0),"")</f>
        <v/>
      </c>
      <c r="AJ76" s="12" t="str">
        <f>IFERROR(VLOOKUP($A76,'ŚJatka M'!$P$3:$V$25,7,0),"")</f>
        <v/>
      </c>
      <c r="AK76" s="12" t="str">
        <f>IFERROR(VLOOKUP($A76,'Sudecka Wyrypa M'!$N$4:$T$18,7,0),"")</f>
        <v/>
      </c>
      <c r="AL76" s="12" t="str">
        <f>IFERROR(VLOOKUP($A76,'Abentojra M'!$I$3:$O$39,7,0),"")</f>
        <v/>
      </c>
      <c r="AM76" s="12" t="str">
        <f>IFERROR(VLOOKUP($A76,'Mordownik M'!$M$3:$S$29,7,0),"")</f>
        <v/>
      </c>
      <c r="AN76" s="12" t="str">
        <f>IFERROR(VLOOKUP($A76,'Kaczawska M'!$L$3:$R$9,7,0),"")</f>
        <v/>
      </c>
      <c r="AO76" s="12" t="str">
        <f>IFERROR(VLOOKUP($A76,'XV RzK M'!$K$2:$Q$13,7,0),"")</f>
        <v/>
      </c>
      <c r="AP76" s="12" t="str">
        <f>IFERROR(VLOOKUP($A76,'Jesienne 360 M'!$J$2:$P$20,7,0),"")</f>
        <v/>
      </c>
      <c r="AQ76" s="12" t="str">
        <f>IFERROR(VLOOKUP($A76,'Waligóra M'!$P$2:$V$25,7,0),"")</f>
        <v/>
      </c>
      <c r="AR76" s="12" t="str">
        <f>IFERROR(VLOOKUP($A76,'Jurajska Jatka M'!$L$3:$R$42,7,0),"")</f>
        <v/>
      </c>
      <c r="AS76" s="12">
        <f>IFERROR(VLOOKUP($A76,'H56 TR100 M'!$AI$3:$AO$224,7,0),"")</f>
        <v>44.294137325416074</v>
      </c>
      <c r="AT76" s="12" t="str">
        <f>IFERROR(VLOOKUP($A76,'Wawer M'!$H$2:$N$15,7,0),"")</f>
        <v/>
      </c>
      <c r="AU76" s="12" t="str">
        <f>IFERROR(VLOOKUP($A76,'Pazur M'!$AU$2:$BA$36,7,0),"")</f>
        <v/>
      </c>
      <c r="AV76" s="12" t="str">
        <f>IFERROR(VLOOKUP($A76,'Wilga M'!$L$3:$R$29,7,0),"")</f>
        <v/>
      </c>
      <c r="AW76" s="12" t="str">
        <f>IFERROR(VLOOKUP($A76,'NM 100 M'!$Y$5:$AE$7,7,0),"")</f>
        <v/>
      </c>
      <c r="AX76" s="25">
        <f>MIN(COUNT(F76:S76)+MIN(COUNT(V76:AW76)/2,2),6)</f>
        <v>3</v>
      </c>
    </row>
    <row r="77" spans="1:50">
      <c r="A77">
        <v>187</v>
      </c>
      <c r="B77" s="21" t="str">
        <f>VLOOKUP($A77,id!$C:$H,6,0)</f>
        <v>Piątkowski Zbigniew</v>
      </c>
      <c r="C77" s="21">
        <f>VLOOKUP($A77,id!$C:$H,4,0)</f>
        <v>0</v>
      </c>
      <c r="D77" s="2">
        <f>IF(E76=E77,D76,ROW(B75))</f>
        <v>75</v>
      </c>
      <c r="E77" s="11">
        <f>LARGE(F77:U77,1)+LARGE(F77:U77,2)+IFERROR(LARGE(F77:U77,3),0)+IFERROR(LARGE(F77:U77,4),0)+IFERROR(LARGE(F77:U77,5),0)+IFERROR(LARGE(F77:U77,6),0)</f>
        <v>190.21038963485051</v>
      </c>
      <c r="F77" s="12"/>
      <c r="G77" s="12"/>
      <c r="H77" s="12">
        <f>IFERROR(VLOOKUP($A77,'H55 TR200 M'!$AT$3:$AZ$84,7,0),"")</f>
        <v>55.809847472740792</v>
      </c>
      <c r="I77" s="12" t="str">
        <f>IFERROR(VLOOKUP($A77,'Dymno M'!$U$2:$AA$35,7,0),"")</f>
        <v/>
      </c>
      <c r="J77" s="12" t="str">
        <f>IFERROR(VLOOKUP($A77,'XIV RzK M'!$K$3:$Q$39,7,0),"")</f>
        <v/>
      </c>
      <c r="K77" s="12" t="str">
        <f>IFERROR(VLOOKUP($A77,'Tropy M'!$Q$4:$W$66,7,0),"")</f>
        <v/>
      </c>
      <c r="L77" s="12" t="str">
        <f>IFERROR(VLOOKUP($A77,'Grassor 300 M'!$CA$6:$CG$39,7,0),"")</f>
        <v/>
      </c>
      <c r="M77" s="12" t="str">
        <f>IFERROR(VLOOKUP($A77,'BO M'!$Q$2:$W$37,7,0),"")</f>
        <v/>
      </c>
      <c r="N77" s="12" t="str">
        <f>IFERROR(VLOOKUP($A77,'Konwalie M'!$M$2:$S$32,7,0),"")</f>
        <v/>
      </c>
      <c r="O77" s="12" t="str">
        <f>IFERROR(VLOOKUP($A77,'KoRnO M'!$AD$2:$AJ$42,7,0),"")</f>
        <v/>
      </c>
      <c r="P77" s="12">
        <f>IFERROR(VLOOKUP($A77,'XVI Szago M'!$K$2:$Q$48,7,0),"")</f>
        <v>53.484263236497078</v>
      </c>
      <c r="Q77" s="12">
        <f>IFERROR(VLOOKUP($A77,'H56 TR200 M'!$AT$3:$AZ$106,7,0),"")</f>
        <v>49.854332022957784</v>
      </c>
      <c r="R77" s="12" t="str">
        <f>IFERROR(VLOOKUP($A77,'Azymut M'!$AO$6:$AU$38,7,0),"")</f>
        <v/>
      </c>
      <c r="S77" s="12" t="str">
        <f>IFERROR(VLOOKUP($A77,'NM 200 M'!$AI$5:$AO$38,7,0),"")</f>
        <v/>
      </c>
      <c r="T77" s="10">
        <f>IFERROR(LARGE(V77:AW77,1),0)+IFERROR(LARGE(V77:AW77,2),0)</f>
        <v>31.061946902654864</v>
      </c>
      <c r="U77" s="10">
        <f>IFERROR(LARGE(V77:AW77,3),0)+IFERROR(LARGE(V77:AW77,4),0)</f>
        <v>0</v>
      </c>
      <c r="V77" s="12"/>
      <c r="W77" s="12"/>
      <c r="X77" s="12"/>
      <c r="Y77" s="12"/>
      <c r="Z77" s="12" t="str">
        <f>IFERROR(VLOOKUP($A77,'H55 TR100 M'!$AG$3:$AM$165,7,0),"")</f>
        <v/>
      </c>
      <c r="AA77" s="12" t="str">
        <f>IFERROR(VLOOKUP($A77,'Irokez M'!$EN$4:$ET$22,7,0),"")</f>
        <v/>
      </c>
      <c r="AB77" s="12" t="str">
        <f>IFERROR(VLOOKUP($A77,'BO Wielkopolska M'!$Q$2:$W$38,7,0),"")</f>
        <v/>
      </c>
      <c r="AC77" s="12" t="str">
        <f>IFERROR(VLOOKUP($A77,'RW TR200 M'!$K$2:$Q$10,7,0),"")</f>
        <v/>
      </c>
      <c r="AD77" s="12" t="str">
        <f>IFERROR(VLOOKUP($A77,'Liczyrzepa wiosna M'!$M$2:$S$26,7,0),"")</f>
        <v/>
      </c>
      <c r="AE77" s="12" t="str">
        <f>IFERROR(VLOOKUP($A77,'13 M'!$J$6:$P$27,7,0),"")</f>
        <v/>
      </c>
      <c r="AF77" s="12" t="str">
        <f>IFERROR(VLOOKUP($A77,'ZnO Grassor M'!$J$2:$P$9,7,0),"")</f>
        <v/>
      </c>
      <c r="AG77" s="12" t="str">
        <f>IFERROR(VLOOKUP($A77,'Celestynów M'!$H$2:$N$7,7,0),"")</f>
        <v/>
      </c>
      <c r="AH77" s="12" t="str">
        <f>IFERROR(VLOOKUP($A77,'Komorów M'!$H$2:$N$15,7,0),"")</f>
        <v/>
      </c>
      <c r="AI77" s="12" t="str">
        <f>IFERROR(VLOOKUP($A77,'ITOrient M'!$P$3:$V$16,7,0),"")</f>
        <v/>
      </c>
      <c r="AJ77" s="12" t="str">
        <f>IFERROR(VLOOKUP($A77,'ŚJatka M'!$P$3:$V$25,7,0),"")</f>
        <v/>
      </c>
      <c r="AK77" s="12" t="str">
        <f>IFERROR(VLOOKUP($A77,'Sudecka Wyrypa M'!$N$4:$T$18,7,0),"")</f>
        <v/>
      </c>
      <c r="AL77" s="12" t="str">
        <f>IFERROR(VLOOKUP($A77,'Abentojra M'!$I$3:$O$39,7,0),"")</f>
        <v/>
      </c>
      <c r="AM77" s="12" t="str">
        <f>IFERROR(VLOOKUP($A77,'Mordownik M'!$M$3:$S$29,7,0),"")</f>
        <v/>
      </c>
      <c r="AN77" s="12" t="str">
        <f>IFERROR(VLOOKUP($A77,'Kaczawska M'!$L$3:$R$9,7,0),"")</f>
        <v/>
      </c>
      <c r="AO77" s="12" t="str">
        <f>IFERROR(VLOOKUP($A77,'XV RzK M'!$K$2:$Q$13,7,0),"")</f>
        <v/>
      </c>
      <c r="AP77" s="12" t="str">
        <f>IFERROR(VLOOKUP($A77,'Jesienne 360 M'!$J$2:$P$20,7,0),"")</f>
        <v/>
      </c>
      <c r="AQ77" s="12" t="str">
        <f>IFERROR(VLOOKUP($A77,'Waligóra M'!$P$2:$V$25,7,0),"")</f>
        <v/>
      </c>
      <c r="AR77" s="12" t="str">
        <f>IFERROR(VLOOKUP($A77,'Jurajska Jatka M'!$L$3:$R$42,7,0),"")</f>
        <v/>
      </c>
      <c r="AS77" s="12" t="str">
        <f>IFERROR(VLOOKUP($A77,'H56 TR100 M'!$AI$3:$AO$224,7,0),"")</f>
        <v/>
      </c>
      <c r="AT77" s="12" t="str">
        <f>IFERROR(VLOOKUP($A77,'Wawer M'!$H$2:$N$15,7,0),"")</f>
        <v/>
      </c>
      <c r="AU77" s="12">
        <f>IFERROR(VLOOKUP($A77,'Pazur M'!$AU$2:$BA$36,7,0),"")</f>
        <v>31.061946902654864</v>
      </c>
      <c r="AV77" s="12" t="str">
        <f>IFERROR(VLOOKUP($A77,'Wilga M'!$L$3:$R$29,7,0),"")</f>
        <v/>
      </c>
      <c r="AW77" s="12" t="str">
        <f>IFERROR(VLOOKUP($A77,'NM 100 M'!$Y$5:$AE$7,7,0),"")</f>
        <v/>
      </c>
      <c r="AX77" s="25">
        <f>MIN(COUNT(F77:S77)+MIN(COUNT(V77:AW77)/2,2),6)</f>
        <v>3.5</v>
      </c>
    </row>
    <row r="78" spans="1:50">
      <c r="A78">
        <v>133</v>
      </c>
      <c r="B78" s="21" t="str">
        <f>VLOOKUP($A78,id!$C:$H,6,0)</f>
        <v>Wojciechowski Adam</v>
      </c>
      <c r="C78" s="21" t="str">
        <f>VLOOKUP($A78,id!$C:$H,4,0)</f>
        <v>BSK Miód Kozacki</v>
      </c>
      <c r="D78" s="2">
        <f>IF(E77=E78,D77,ROW(B76))</f>
        <v>76</v>
      </c>
      <c r="E78" s="11">
        <f>LARGE(F78:U78,1)+LARGE(F78:U78,2)+IFERROR(LARGE(F78:U78,3),0)+IFERROR(LARGE(F78:U78,4),0)+IFERROR(LARGE(F78:U78,5),0)+IFERROR(LARGE(F78:U78,6),0)</f>
        <v>186.52163446986322</v>
      </c>
      <c r="F78" s="12"/>
      <c r="G78" s="12" t="str">
        <f>IFERROR(VLOOKUP($A78,'Liszkor M'!$BA$2:$BG$44,7,0),"")</f>
        <v/>
      </c>
      <c r="H78" s="12" t="str">
        <f>IFERROR(VLOOKUP($A78,'H55 TR200 M'!$AT$3:$AZ$84,7,0),"")</f>
        <v/>
      </c>
      <c r="I78" s="12" t="str">
        <f>IFERROR(VLOOKUP($A78,'Dymno M'!$U$2:$AA$35,7,0),"")</f>
        <v/>
      </c>
      <c r="J78" s="12" t="str">
        <f>IFERROR(VLOOKUP($A78,'XIV RzK M'!$K$3:$Q$39,7,0),"")</f>
        <v/>
      </c>
      <c r="K78" s="12" t="str">
        <f>IFERROR(VLOOKUP($A78,'Tropy M'!$Q$4:$W$66,7,0),"")</f>
        <v/>
      </c>
      <c r="L78" s="12" t="str">
        <f>IFERROR(VLOOKUP($A78,'Grassor 300 M'!$CA$6:$CG$39,7,0),"")</f>
        <v/>
      </c>
      <c r="M78" s="12" t="str">
        <f>IFERROR(VLOOKUP($A78,'BO M'!$Q$2:$W$37,7,0),"")</f>
        <v/>
      </c>
      <c r="N78" s="12" t="str">
        <f>IFERROR(VLOOKUP($A78,'Konwalie M'!$M$2:$S$32,7,0),"")</f>
        <v/>
      </c>
      <c r="O78" s="12" t="str">
        <f>IFERROR(VLOOKUP($A78,'KoRnO M'!$AD$2:$AJ$42,7,0),"")</f>
        <v/>
      </c>
      <c r="P78" s="12" t="str">
        <f>IFERROR(VLOOKUP($A78,'XVI Szago M'!$K$2:$Q$48,7,0),"")</f>
        <v/>
      </c>
      <c r="Q78" s="12" t="str">
        <f>IFERROR(VLOOKUP($A78,'H56 TR200 M'!$AT$3:$AZ$106,7,0),"")</f>
        <v/>
      </c>
      <c r="R78" s="12" t="str">
        <f>IFERROR(VLOOKUP($A78,'Azymut M'!$AO$6:$AU$38,7,0),"")</f>
        <v/>
      </c>
      <c r="S78" s="12" t="str">
        <f>IFERROR(VLOOKUP($A78,'NM 200 M'!$AI$5:$AO$38,7,0),"")</f>
        <v/>
      </c>
      <c r="T78" s="10">
        <f>IFERROR(LARGE(V78:AW78,1),0)+IFERROR(LARGE(V78:AW78,2),0)</f>
        <v>97.533206831119543</v>
      </c>
      <c r="U78" s="10">
        <f>IFERROR(LARGE(V78:AW78,3),0)+IFERROR(LARGE(V78:AW78,4),0)</f>
        <v>88.988427638743673</v>
      </c>
      <c r="V78" s="12"/>
      <c r="W78" s="12"/>
      <c r="X78" s="12"/>
      <c r="Y78" s="12">
        <f>IFERROR(VLOOKUP($A78,'Wiosenne 360 M'!$J$3:$P$22,7,0),"")</f>
        <v>44.119212346993073</v>
      </c>
      <c r="Z78" s="12" t="str">
        <f>IFERROR(VLOOKUP($A78,'H55 TR100 M'!$AG$3:$AM$165,7,0),"")</f>
        <v/>
      </c>
      <c r="AA78" s="12" t="str">
        <f>IFERROR(VLOOKUP($A78,'Irokez M'!$EN$4:$ET$22,7,0),"")</f>
        <v/>
      </c>
      <c r="AB78" s="12" t="str">
        <f>IFERROR(VLOOKUP($A78,'BO Wielkopolska M'!$Q$2:$W$38,7,0),"")</f>
        <v/>
      </c>
      <c r="AC78" s="12" t="str">
        <f>IFERROR(VLOOKUP($A78,'RW TR200 M'!$K$2:$Q$10,7,0),"")</f>
        <v/>
      </c>
      <c r="AD78" s="12" t="str">
        <f>IFERROR(VLOOKUP($A78,'Liczyrzepa wiosna M'!$M$2:$S$26,7,0),"")</f>
        <v/>
      </c>
      <c r="AE78" s="12" t="str">
        <f>IFERROR(VLOOKUP($A78,'13 M'!$J$6:$P$27,7,0),"")</f>
        <v/>
      </c>
      <c r="AF78" s="12" t="str">
        <f>IFERROR(VLOOKUP($A78,'ZnO Grassor M'!$J$2:$P$9,7,0),"")</f>
        <v/>
      </c>
      <c r="AG78" s="12" t="str">
        <f>IFERROR(VLOOKUP($A78,'Celestynów M'!$H$2:$N$7,7,0),"")</f>
        <v/>
      </c>
      <c r="AH78" s="12" t="str">
        <f>IFERROR(VLOOKUP($A78,'Komorów M'!$H$2:$N$15,7,0),"")</f>
        <v/>
      </c>
      <c r="AI78" s="12">
        <f>IFERROR(VLOOKUP($A78,'ITOrient M'!$P$3:$V$16,7,0),"")</f>
        <v>50</v>
      </c>
      <c r="AJ78" s="12" t="str">
        <f>IFERROR(VLOOKUP($A78,'ŚJatka M'!$P$3:$V$25,7,0),"")</f>
        <v/>
      </c>
      <c r="AK78" s="12" t="str">
        <f>IFERROR(VLOOKUP($A78,'Sudecka Wyrypa M'!$N$4:$T$18,7,0),"")</f>
        <v/>
      </c>
      <c r="AL78" s="12" t="str">
        <f>IFERROR(VLOOKUP($A78,'Abentojra M'!$I$3:$O$39,7,0),"")</f>
        <v/>
      </c>
      <c r="AM78" s="12">
        <f>IFERROR(VLOOKUP($A78,'Mordownik M'!$M$3:$S$29,7,0),"")</f>
        <v>44.869215291750599</v>
      </c>
      <c r="AN78" s="12" t="str">
        <f>IFERROR(VLOOKUP($A78,'Kaczawska M'!$L$3:$R$9,7,0),"")</f>
        <v/>
      </c>
      <c r="AO78" s="12" t="str">
        <f>IFERROR(VLOOKUP($A78,'XV RzK M'!$K$2:$Q$13,7,0),"")</f>
        <v/>
      </c>
      <c r="AP78" s="12" t="str">
        <f>IFERROR(VLOOKUP($A78,'Jesienne 360 M'!$J$2:$P$20,7,0),"")</f>
        <v/>
      </c>
      <c r="AQ78" s="12" t="str">
        <f>IFERROR(VLOOKUP($A78,'Waligóra M'!$P$2:$V$25,7,0),"")</f>
        <v/>
      </c>
      <c r="AR78" s="12">
        <f>IFERROR(VLOOKUP($A78,'Jurajska Jatka M'!$L$3:$R$42,7,0),"")</f>
        <v>47.533206831119536</v>
      </c>
      <c r="AS78" s="12" t="str">
        <f>IFERROR(VLOOKUP($A78,'H56 TR100 M'!$AI$3:$AO$224,7,0),"")</f>
        <v/>
      </c>
      <c r="AT78" s="12" t="str">
        <f>IFERROR(VLOOKUP($A78,'Wawer M'!$H$2:$N$15,7,0),"")</f>
        <v/>
      </c>
      <c r="AU78" s="12" t="str">
        <f>IFERROR(VLOOKUP($A78,'Pazur M'!$AU$2:$BA$36,7,0),"")</f>
        <v/>
      </c>
      <c r="AV78" s="12" t="str">
        <f>IFERROR(VLOOKUP($A78,'Wilga M'!$L$3:$R$29,7,0),"")</f>
        <v/>
      </c>
      <c r="AW78" s="12" t="str">
        <f>IFERROR(VLOOKUP($A78,'NM 100 M'!$Y$5:$AE$7,7,0),"")</f>
        <v/>
      </c>
      <c r="AX78" s="25">
        <f>MIN(COUNT(F78:S78)+MIN(COUNT(V78:AW78)/2,2),6)</f>
        <v>2</v>
      </c>
    </row>
    <row r="79" spans="1:50">
      <c r="A79">
        <v>219</v>
      </c>
      <c r="B79" s="21" t="str">
        <f>VLOOKUP($A79,id!$C:$H,6,0)</f>
        <v>Piwakowski Andrzej</v>
      </c>
      <c r="C79" s="21">
        <f>VLOOKUP($A79,id!$C:$H,4,0)</f>
        <v>0</v>
      </c>
      <c r="D79" s="2">
        <f>IF(E78=E79,D78,ROW(B77))</f>
        <v>77</v>
      </c>
      <c r="E79" s="11">
        <f>LARGE(F79:U79,1)+LARGE(F79:U79,2)+IFERROR(LARGE(F79:U79,3),0)+IFERROR(LARGE(F79:U79,4),0)+IFERROR(LARGE(F79:U79,5),0)+IFERROR(LARGE(F79:U79,6),0)</f>
        <v>181.31609288413392</v>
      </c>
      <c r="F79" s="12"/>
      <c r="G79" s="12"/>
      <c r="H79" s="12">
        <f>IFERROR(VLOOKUP($A79,'H55 TR200 M'!$AT$3:$AZ$84,7,0),"")</f>
        <v>10.321901065998835</v>
      </c>
      <c r="I79" s="12">
        <f>IFERROR(VLOOKUP($A79,'Dymno M'!$U$2:$AA$35,7,0),"")</f>
        <v>18.184040332026271</v>
      </c>
      <c r="J79" s="12" t="str">
        <f>IFERROR(VLOOKUP($A79,'XIV RzK M'!$K$3:$Q$39,7,0),"")</f>
        <v/>
      </c>
      <c r="K79" s="12">
        <f>IFERROR(VLOOKUP($A79,'Tropy M'!$Q$4:$W$66,7,0),"")</f>
        <v>15.402795475182147</v>
      </c>
      <c r="L79" s="12" t="str">
        <f>IFERROR(VLOOKUP($A79,'Grassor 300 M'!$CA$6:$CG$39,7,0),"")</f>
        <v/>
      </c>
      <c r="M79" s="12" t="str">
        <f>IFERROR(VLOOKUP($A79,'BO M'!$Q$2:$W$37,7,0),"")</f>
        <v/>
      </c>
      <c r="N79" s="12">
        <f>IFERROR(VLOOKUP($A79,'Konwalie M'!$M$2:$S$32,7,0),"")</f>
        <v>34.661318973511058</v>
      </c>
      <c r="O79" s="12">
        <f>IFERROR(VLOOKUP($A79,'KoRnO M'!$AD$2:$AJ$42,7,0),"")</f>
        <v>38.596592874103159</v>
      </c>
      <c r="P79" s="12" t="str">
        <f>IFERROR(VLOOKUP($A79,'XVI Szago M'!$K$2:$Q$48,7,0),"")</f>
        <v/>
      </c>
      <c r="Q79" s="12">
        <f>IFERROR(VLOOKUP($A79,'H56 TR200 M'!$AT$3:$AZ$106,7,0),"")</f>
        <v>23.681404040340833</v>
      </c>
      <c r="R79" s="12" t="str">
        <f>IFERROR(VLOOKUP($A79,'Azymut M'!$AO$6:$AU$38,7,0),"")</f>
        <v/>
      </c>
      <c r="S79" s="12">
        <f>IFERROR(VLOOKUP($A79,'NM 200 M'!$AI$5:$AO$38,7,0),"")</f>
        <v>23.942782539592432</v>
      </c>
      <c r="T79" s="10">
        <f>IFERROR(LARGE(V79:AW79,1),0)+IFERROR(LARGE(V79:AW79,2),0)</f>
        <v>42.249954124560176</v>
      </c>
      <c r="U79" s="10">
        <f>IFERROR(LARGE(V79:AW79,3),0)+IFERROR(LARGE(V79:AW79,4),0)</f>
        <v>10.684347886606481</v>
      </c>
      <c r="V79" s="12"/>
      <c r="W79" s="12"/>
      <c r="X79" s="12"/>
      <c r="Y79" s="12"/>
      <c r="Z79" s="12" t="str">
        <f>IFERROR(VLOOKUP($A79,'H55 TR100 M'!$AG$3:$AM$165,7,0),"")</f>
        <v/>
      </c>
      <c r="AA79" s="12" t="str">
        <f>IFERROR(VLOOKUP($A79,'Irokez M'!$EN$4:$ET$22,7,0),"")</f>
        <v/>
      </c>
      <c r="AB79" s="12" t="str">
        <f>IFERROR(VLOOKUP($A79,'BO Wielkopolska M'!$Q$2:$W$38,7,0),"")</f>
        <v/>
      </c>
      <c r="AC79" s="12" t="str">
        <f>IFERROR(VLOOKUP($A79,'RW TR200 M'!$K$2:$Q$10,7,0),"")</f>
        <v/>
      </c>
      <c r="AD79" s="12" t="str">
        <f>IFERROR(VLOOKUP($A79,'Liczyrzepa wiosna M'!$M$2:$S$26,7,0),"")</f>
        <v/>
      </c>
      <c r="AE79" s="12" t="str">
        <f>IFERROR(VLOOKUP($A79,'13 M'!$J$6:$P$27,7,0),"")</f>
        <v/>
      </c>
      <c r="AF79" s="12" t="str">
        <f>IFERROR(VLOOKUP($A79,'ZnO Grassor M'!$J$2:$P$9,7,0),"")</f>
        <v/>
      </c>
      <c r="AG79" s="12" t="str">
        <f>IFERROR(VLOOKUP($A79,'Celestynów M'!$H$2:$N$7,7,0),"")</f>
        <v/>
      </c>
      <c r="AH79" s="12">
        <f>IFERROR(VLOOKUP($A79,'Komorów M'!$H$2:$N$15,7,0),"")</f>
        <v>23.789029084687765</v>
      </c>
      <c r="AI79" s="12" t="str">
        <f>IFERROR(VLOOKUP($A79,'ITOrient M'!$P$3:$V$16,7,0),"")</f>
        <v/>
      </c>
      <c r="AJ79" s="12" t="str">
        <f>IFERROR(VLOOKUP($A79,'ŚJatka M'!$P$3:$V$25,7,0),"")</f>
        <v/>
      </c>
      <c r="AK79" s="12" t="str">
        <f>IFERROR(VLOOKUP($A79,'Sudecka Wyrypa M'!$N$4:$T$18,7,0),"")</f>
        <v/>
      </c>
      <c r="AL79" s="12">
        <f>IFERROR(VLOOKUP($A79,'Abentojra M'!$I$3:$O$39,7,0),"")</f>
        <v>10.684347886606481</v>
      </c>
      <c r="AM79" s="12" t="str">
        <f>IFERROR(VLOOKUP($A79,'Mordownik M'!$M$3:$S$29,7,0),"")</f>
        <v/>
      </c>
      <c r="AN79" s="12" t="str">
        <f>IFERROR(VLOOKUP($A79,'Kaczawska M'!$L$3:$R$9,7,0),"")</f>
        <v/>
      </c>
      <c r="AO79" s="12">
        <f>IFERROR(VLOOKUP($A79,'XV RzK M'!$K$2:$Q$13,7,0),"")</f>
        <v>18.460925039872407</v>
      </c>
      <c r="AP79" s="12" t="str">
        <f>IFERROR(VLOOKUP($A79,'Jesienne 360 M'!$J$2:$P$20,7,0),"")</f>
        <v/>
      </c>
      <c r="AQ79" s="12" t="str">
        <f>IFERROR(VLOOKUP($A79,'Waligóra M'!$P$2:$V$25,7,0),"")</f>
        <v/>
      </c>
      <c r="AR79" s="12" t="str">
        <f>IFERROR(VLOOKUP($A79,'Jurajska Jatka M'!$L$3:$R$42,7,0),"")</f>
        <v/>
      </c>
      <c r="AS79" s="12" t="str">
        <f>IFERROR(VLOOKUP($A79,'H56 TR100 M'!$AI$3:$AO$224,7,0),"")</f>
        <v/>
      </c>
      <c r="AT79" s="12" t="str">
        <f>IFERROR(VLOOKUP($A79,'Wawer M'!$H$2:$N$15,7,0),"")</f>
        <v/>
      </c>
      <c r="AU79" s="12" t="str">
        <f>IFERROR(VLOOKUP($A79,'Pazur M'!$AU$2:$BA$36,7,0),"")</f>
        <v/>
      </c>
      <c r="AV79" s="12" t="str">
        <f>IFERROR(VLOOKUP($A79,'Wilga M'!$L$3:$R$29,7,0),"")</f>
        <v/>
      </c>
      <c r="AW79" s="12" t="str">
        <f>IFERROR(VLOOKUP($A79,'NM 100 M'!$Y$5:$AE$7,7,0),"")</f>
        <v/>
      </c>
      <c r="AX79" s="25">
        <f>MIN(COUNT(F79:S79)+MIN(COUNT(V79:AW79)/2,2),6)</f>
        <v>6</v>
      </c>
    </row>
    <row r="80" spans="1:50">
      <c r="A80">
        <v>136</v>
      </c>
      <c r="B80" s="21" t="str">
        <f>VLOOKUP($A80,id!$C:$H,6,0)</f>
        <v>Kielak Igor</v>
      </c>
      <c r="C80" s="21" t="str">
        <f>VLOOKUP($A80,id!$C:$H,4,0)</f>
        <v>UKS Falenica</v>
      </c>
      <c r="D80" s="2">
        <f>IF(E79=E80,D79,ROW(B78))</f>
        <v>78</v>
      </c>
      <c r="E80" s="11">
        <f>LARGE(F80:U80,1)+LARGE(F80:U80,2)+IFERROR(LARGE(F80:U80,3),0)+IFERROR(LARGE(F80:U80,4),0)+IFERROR(LARGE(F80:U80,5),0)+IFERROR(LARGE(F80:U80,6),0)</f>
        <v>171.70126705072437</v>
      </c>
      <c r="F80" s="12"/>
      <c r="G80" s="12" t="str">
        <f>IFERROR(VLOOKUP($A80,'Liszkor M'!$BA$2:$BG$44,7,0),"")</f>
        <v/>
      </c>
      <c r="H80" s="12" t="str">
        <f>IFERROR(VLOOKUP($A80,'H55 TR200 M'!$AT$3:$AZ$84,7,0),"")</f>
        <v/>
      </c>
      <c r="I80" s="12">
        <f>IFERROR(VLOOKUP($A80,'Dymno M'!$U$2:$AA$35,7,0),"")</f>
        <v>45.469362807517975</v>
      </c>
      <c r="J80" s="12" t="str">
        <f>IFERROR(VLOOKUP($A80,'XIV RzK M'!$K$3:$Q$39,7,0),"")</f>
        <v/>
      </c>
      <c r="K80" s="12" t="str">
        <f>IFERROR(VLOOKUP($A80,'Tropy M'!$Q$4:$W$66,7,0),"")</f>
        <v/>
      </c>
      <c r="L80" s="12" t="str">
        <f>IFERROR(VLOOKUP($A80,'Grassor 300 M'!$CA$6:$CG$39,7,0),"")</f>
        <v/>
      </c>
      <c r="M80" s="12" t="str">
        <f>IFERROR(VLOOKUP($A80,'BO M'!$Q$2:$W$37,7,0),"")</f>
        <v/>
      </c>
      <c r="N80" s="12" t="str">
        <f>IFERROR(VLOOKUP($A80,'Konwalie M'!$M$2:$S$32,7,0),"")</f>
        <v/>
      </c>
      <c r="O80" s="12" t="str">
        <f>IFERROR(VLOOKUP($A80,'KoRnO M'!$AD$2:$AJ$42,7,0),"")</f>
        <v/>
      </c>
      <c r="P80" s="12" t="str">
        <f>IFERROR(VLOOKUP($A80,'XVI Szago M'!$K$2:$Q$48,7,0),"")</f>
        <v/>
      </c>
      <c r="Q80" s="12" t="str">
        <f>IFERROR(VLOOKUP($A80,'H56 TR200 M'!$AT$3:$AZ$106,7,0),"")</f>
        <v/>
      </c>
      <c r="R80" s="12" t="str">
        <f>IFERROR(VLOOKUP($A80,'Azymut M'!$AO$6:$AU$38,7,0),"")</f>
        <v/>
      </c>
      <c r="S80" s="12" t="str">
        <f>IFERROR(VLOOKUP($A80,'NM 200 M'!$AI$5:$AO$38,7,0),"")</f>
        <v/>
      </c>
      <c r="T80" s="10">
        <f>IFERROR(LARGE(V80:AW80,1),0)+IFERROR(LARGE(V80:AW80,2),0)</f>
        <v>86.843562791120306</v>
      </c>
      <c r="U80" s="10">
        <f>IFERROR(LARGE(V80:AW80,3),0)+IFERROR(LARGE(V80:AW80,4),0)</f>
        <v>39.388341452086067</v>
      </c>
      <c r="V80" s="12"/>
      <c r="W80" s="12"/>
      <c r="X80" s="12"/>
      <c r="Y80" s="12">
        <f>IFERROR(VLOOKUP($A80,'Wiosenne 360 M'!$J$3:$P$22,7,0),"")</f>
        <v>43.422086425141849</v>
      </c>
      <c r="Z80" s="12" t="str">
        <f>IFERROR(VLOOKUP($A80,'H55 TR100 M'!$AG$3:$AM$165,7,0),"")</f>
        <v/>
      </c>
      <c r="AA80" s="12" t="str">
        <f>IFERROR(VLOOKUP($A80,'Irokez M'!$EN$4:$ET$22,7,0),"")</f>
        <v/>
      </c>
      <c r="AB80" s="12" t="str">
        <f>IFERROR(VLOOKUP($A80,'BO Wielkopolska M'!$Q$2:$W$38,7,0),"")</f>
        <v/>
      </c>
      <c r="AC80" s="12" t="str">
        <f>IFERROR(VLOOKUP($A80,'RW TR200 M'!$K$2:$Q$10,7,0),"")</f>
        <v/>
      </c>
      <c r="AD80" s="12" t="str">
        <f>IFERROR(VLOOKUP($A80,'Liczyrzepa wiosna M'!$M$2:$S$26,7,0),"")</f>
        <v/>
      </c>
      <c r="AE80" s="12" t="str">
        <f>IFERROR(VLOOKUP($A80,'13 M'!$J$6:$P$27,7,0),"")</f>
        <v/>
      </c>
      <c r="AF80" s="12" t="str">
        <f>IFERROR(VLOOKUP($A80,'ZnO Grassor M'!$J$2:$P$9,7,0),"")</f>
        <v/>
      </c>
      <c r="AG80" s="12" t="str">
        <f>IFERROR(VLOOKUP($A80,'Celestynów M'!$H$2:$N$7,7,0),"")</f>
        <v/>
      </c>
      <c r="AH80" s="12">
        <f>IFERROR(VLOOKUP($A80,'Komorów M'!$H$2:$N$15,7,0),"")</f>
        <v>43.421476365978457</v>
      </c>
      <c r="AI80" s="12">
        <f>IFERROR(VLOOKUP($A80,'ITOrient M'!$P$3:$V$16,7,0),"")</f>
        <v>39.388341452086067</v>
      </c>
      <c r="AJ80" s="12" t="str">
        <f>IFERROR(VLOOKUP($A80,'ŚJatka M'!$P$3:$V$25,7,0),"")</f>
        <v/>
      </c>
      <c r="AK80" s="12" t="str">
        <f>IFERROR(VLOOKUP($A80,'Sudecka Wyrypa M'!$N$4:$T$18,7,0),"")</f>
        <v/>
      </c>
      <c r="AL80" s="12" t="str">
        <f>IFERROR(VLOOKUP($A80,'Abentojra M'!$I$3:$O$39,7,0),"")</f>
        <v/>
      </c>
      <c r="AM80" s="12" t="str">
        <f>IFERROR(VLOOKUP($A80,'Mordownik M'!$M$3:$S$29,7,0),"")</f>
        <v/>
      </c>
      <c r="AN80" s="12" t="str">
        <f>IFERROR(VLOOKUP($A80,'Kaczawska M'!$L$3:$R$9,7,0),"")</f>
        <v/>
      </c>
      <c r="AO80" s="12" t="str">
        <f>IFERROR(VLOOKUP($A80,'XV RzK M'!$K$2:$Q$13,7,0),"")</f>
        <v/>
      </c>
      <c r="AP80" s="12" t="str">
        <f>IFERROR(VLOOKUP($A80,'Jesienne 360 M'!$J$2:$P$20,7,0),"")</f>
        <v/>
      </c>
      <c r="AQ80" s="12" t="str">
        <f>IFERROR(VLOOKUP($A80,'Waligóra M'!$P$2:$V$25,7,0),"")</f>
        <v/>
      </c>
      <c r="AR80" s="12" t="str">
        <f>IFERROR(VLOOKUP($A80,'Jurajska Jatka M'!$L$3:$R$42,7,0),"")</f>
        <v/>
      </c>
      <c r="AS80" s="12" t="str">
        <f>IFERROR(VLOOKUP($A80,'H56 TR100 M'!$AI$3:$AO$224,7,0),"")</f>
        <v/>
      </c>
      <c r="AT80" s="12" t="str">
        <f>IFERROR(VLOOKUP($A80,'Wawer M'!$H$2:$N$15,7,0),"")</f>
        <v/>
      </c>
      <c r="AU80" s="12" t="str">
        <f>IFERROR(VLOOKUP($A80,'Pazur M'!$AU$2:$BA$36,7,0),"")</f>
        <v/>
      </c>
      <c r="AV80" s="12" t="str">
        <f>IFERROR(VLOOKUP($A80,'Wilga M'!$L$3:$R$29,7,0),"")</f>
        <v/>
      </c>
      <c r="AW80" s="12" t="str">
        <f>IFERROR(VLOOKUP($A80,'NM 100 M'!$Y$5:$AE$7,7,0),"")</f>
        <v/>
      </c>
      <c r="AX80" s="25">
        <f>MIN(COUNT(F80:S80)+MIN(COUNT(V80:AW80)/2,2),6)</f>
        <v>2.5</v>
      </c>
    </row>
    <row r="81" spans="1:50">
      <c r="A81">
        <v>178</v>
      </c>
      <c r="B81" s="21" t="str">
        <f>VLOOKUP($A81,id!$C:$H,6,0)</f>
        <v>Bagiński Olgierd</v>
      </c>
      <c r="C81" s="21" t="str">
        <f>VLOOKUP($A81,id!$C:$H,4,0)</f>
        <v>NORDA Active Team</v>
      </c>
      <c r="D81" s="2">
        <f>IF(E80=E81,D80,ROW(B79))</f>
        <v>79</v>
      </c>
      <c r="E81" s="11">
        <f>LARGE(F81:U81,1)+LARGE(F81:U81,2)+IFERROR(LARGE(F81:U81,3),0)+IFERROR(LARGE(F81:U81,4),0)+IFERROR(LARGE(F81:U81,5),0)+IFERROR(LARGE(F81:U81,6),0)</f>
        <v>170.13027864583381</v>
      </c>
      <c r="F81" s="12"/>
      <c r="G81" s="12"/>
      <c r="H81" s="12">
        <f>IFERROR(VLOOKUP($A81,'H55 TR200 M'!$AT$3:$AZ$84,7,0),"")</f>
        <v>81.952866036057884</v>
      </c>
      <c r="I81" s="12" t="str">
        <f>IFERROR(VLOOKUP($A81,'Dymno M'!$U$2:$AA$35,7,0),"")</f>
        <v/>
      </c>
      <c r="J81" s="12" t="str">
        <f>IFERROR(VLOOKUP($A81,'XIV RzK M'!$K$3:$Q$39,7,0),"")</f>
        <v/>
      </c>
      <c r="K81" s="12" t="str">
        <f>IFERROR(VLOOKUP($A81,'Tropy M'!$Q$4:$W$66,7,0),"")</f>
        <v/>
      </c>
      <c r="L81" s="12" t="str">
        <f>IFERROR(VLOOKUP($A81,'Grassor 300 M'!$CA$6:$CG$39,7,0),"")</f>
        <v/>
      </c>
      <c r="M81" s="12" t="str">
        <f>IFERROR(VLOOKUP($A81,'BO M'!$Q$2:$W$37,7,0),"")</f>
        <v/>
      </c>
      <c r="N81" s="12" t="str">
        <f>IFERROR(VLOOKUP($A81,'Konwalie M'!$M$2:$S$32,7,0),"")</f>
        <v/>
      </c>
      <c r="O81" s="12" t="str">
        <f>IFERROR(VLOOKUP($A81,'KoRnO M'!$AD$2:$AJ$42,7,0),"")</f>
        <v/>
      </c>
      <c r="P81" s="12" t="str">
        <f>IFERROR(VLOOKUP($A81,'XVI Szago M'!$K$2:$Q$48,7,0),"")</f>
        <v/>
      </c>
      <c r="Q81" s="12">
        <f>IFERROR(VLOOKUP($A81,'H56 TR200 M'!$AT$3:$AZ$106,7,0),"")</f>
        <v>88.177412609775928</v>
      </c>
      <c r="R81" s="12" t="str">
        <f>IFERROR(VLOOKUP($A81,'Azymut M'!$AO$6:$AU$38,7,0),"")</f>
        <v/>
      </c>
      <c r="S81" s="12" t="str">
        <f>IFERROR(VLOOKUP($A81,'NM 200 M'!$AI$5:$AO$38,7,0),"")</f>
        <v/>
      </c>
      <c r="T81" s="10">
        <f>IFERROR(LARGE(V81:AW81,1),0)+IFERROR(LARGE(V81:AW81,2),0)</f>
        <v>0</v>
      </c>
      <c r="U81" s="10">
        <f>IFERROR(LARGE(V81:AW81,3),0)+IFERROR(LARGE(V81:AW81,4),0)</f>
        <v>0</v>
      </c>
      <c r="V81" s="12"/>
      <c r="W81" s="12"/>
      <c r="X81" s="12"/>
      <c r="Y81" s="12"/>
      <c r="Z81" s="12" t="str">
        <f>IFERROR(VLOOKUP($A81,'H55 TR100 M'!$AG$3:$AM$165,7,0),"")</f>
        <v/>
      </c>
      <c r="AA81" s="12" t="str">
        <f>IFERROR(VLOOKUP($A81,'Irokez M'!$EN$4:$ET$22,7,0),"")</f>
        <v/>
      </c>
      <c r="AB81" s="12" t="str">
        <f>IFERROR(VLOOKUP($A81,'BO Wielkopolska M'!$Q$2:$W$38,7,0),"")</f>
        <v/>
      </c>
      <c r="AC81" s="12" t="str">
        <f>IFERROR(VLOOKUP($A81,'RW TR200 M'!$K$2:$Q$10,7,0),"")</f>
        <v/>
      </c>
      <c r="AD81" s="12" t="str">
        <f>IFERROR(VLOOKUP($A81,'Liczyrzepa wiosna M'!$M$2:$S$26,7,0),"")</f>
        <v/>
      </c>
      <c r="AE81" s="12" t="str">
        <f>IFERROR(VLOOKUP($A81,'13 M'!$J$6:$P$27,7,0),"")</f>
        <v/>
      </c>
      <c r="AF81" s="12" t="str">
        <f>IFERROR(VLOOKUP($A81,'ZnO Grassor M'!$J$2:$P$9,7,0),"")</f>
        <v/>
      </c>
      <c r="AG81" s="12" t="str">
        <f>IFERROR(VLOOKUP($A81,'Celestynów M'!$H$2:$N$7,7,0),"")</f>
        <v/>
      </c>
      <c r="AH81" s="12" t="str">
        <f>IFERROR(VLOOKUP($A81,'Komorów M'!$H$2:$N$15,7,0),"")</f>
        <v/>
      </c>
      <c r="AI81" s="12" t="str">
        <f>IFERROR(VLOOKUP($A81,'ITOrient M'!$P$3:$V$16,7,0),"")</f>
        <v/>
      </c>
      <c r="AJ81" s="12" t="str">
        <f>IFERROR(VLOOKUP($A81,'ŚJatka M'!$P$3:$V$25,7,0),"")</f>
        <v/>
      </c>
      <c r="AK81" s="12" t="str">
        <f>IFERROR(VLOOKUP($A81,'Sudecka Wyrypa M'!$N$4:$T$18,7,0),"")</f>
        <v/>
      </c>
      <c r="AL81" s="12" t="str">
        <f>IFERROR(VLOOKUP($A81,'Abentojra M'!$I$3:$O$39,7,0),"")</f>
        <v/>
      </c>
      <c r="AM81" s="12" t="str">
        <f>IFERROR(VLOOKUP($A81,'Mordownik M'!$M$3:$S$29,7,0),"")</f>
        <v/>
      </c>
      <c r="AN81" s="12" t="str">
        <f>IFERROR(VLOOKUP($A81,'Kaczawska M'!$L$3:$R$9,7,0),"")</f>
        <v/>
      </c>
      <c r="AO81" s="12" t="str">
        <f>IFERROR(VLOOKUP($A81,'XV RzK M'!$K$2:$Q$13,7,0),"")</f>
        <v/>
      </c>
      <c r="AP81" s="12" t="str">
        <f>IFERROR(VLOOKUP($A81,'Jesienne 360 M'!$J$2:$P$20,7,0),"")</f>
        <v/>
      </c>
      <c r="AQ81" s="12" t="str">
        <f>IFERROR(VLOOKUP($A81,'Waligóra M'!$P$2:$V$25,7,0),"")</f>
        <v/>
      </c>
      <c r="AR81" s="12" t="str">
        <f>IFERROR(VLOOKUP($A81,'Jurajska Jatka M'!$L$3:$R$42,7,0),"")</f>
        <v/>
      </c>
      <c r="AS81" s="12" t="str">
        <f>IFERROR(VLOOKUP($A81,'H56 TR100 M'!$AI$3:$AO$224,7,0),"")</f>
        <v/>
      </c>
      <c r="AT81" s="12" t="str">
        <f>IFERROR(VLOOKUP($A81,'Wawer M'!$H$2:$N$15,7,0),"")</f>
        <v/>
      </c>
      <c r="AU81" s="12" t="str">
        <f>IFERROR(VLOOKUP($A81,'Pazur M'!$AU$2:$BA$36,7,0),"")</f>
        <v/>
      </c>
      <c r="AV81" s="12" t="str">
        <f>IFERROR(VLOOKUP($A81,'Wilga M'!$L$3:$R$29,7,0),"")</f>
        <v/>
      </c>
      <c r="AW81" s="12" t="str">
        <f>IFERROR(VLOOKUP($A81,'NM 100 M'!$Y$5:$AE$7,7,0),"")</f>
        <v/>
      </c>
      <c r="AX81" s="25">
        <f>MIN(COUNT(F81:S81)+MIN(COUNT(V81:AW81)/2,2),6)</f>
        <v>2</v>
      </c>
    </row>
    <row r="82" spans="1:50">
      <c r="A82">
        <v>385</v>
      </c>
      <c r="B82" s="21" t="str">
        <f>VLOOKUP($A82,id!$C:$H,6,0)</f>
        <v>Zarzycki Piotr</v>
      </c>
      <c r="C82" s="21" t="str">
        <f>VLOOKUP($A82,id!$C:$H,4,0)</f>
        <v>KTR BikeOrient</v>
      </c>
      <c r="D82" s="2">
        <f>IF(E81=E82,D81,ROW(B80))</f>
        <v>80</v>
      </c>
      <c r="E82" s="11">
        <f>LARGE(F82:U82,1)+LARGE(F82:U82,2)+IFERROR(LARGE(F82:U82,3),0)+IFERROR(LARGE(F82:U82,4),0)+IFERROR(LARGE(F82:U82,5),0)+IFERROR(LARGE(F82:U82,6),0)</f>
        <v>166.5500805210628</v>
      </c>
      <c r="F82" s="12"/>
      <c r="G82" s="12"/>
      <c r="H82" s="12"/>
      <c r="I82" s="12" t="str">
        <f>IFERROR(VLOOKUP($A82,'Dymno M'!$U$2:$AA$35,7,0),"")</f>
        <v/>
      </c>
      <c r="J82" s="12" t="str">
        <f>IFERROR(VLOOKUP($A82,'XIV RzK M'!$K$3:$Q$39,7,0),"")</f>
        <v/>
      </c>
      <c r="K82" s="12" t="str">
        <f>IFERROR(VLOOKUP($A82,'Tropy M'!$Q$4:$W$66,7,0),"")</f>
        <v/>
      </c>
      <c r="L82" s="12" t="str">
        <f>IFERROR(VLOOKUP($A82,'Grassor 300 M'!$CA$6:$CG$39,7,0),"")</f>
        <v/>
      </c>
      <c r="M82" s="12">
        <f>IFERROR(VLOOKUP($A82,'BO M'!$Q$2:$W$37,7,0),"")</f>
        <v>81.797957128273922</v>
      </c>
      <c r="N82" s="12" t="str">
        <f>IFERROR(VLOOKUP($A82,'Konwalie M'!$M$2:$S$32,7,0),"")</f>
        <v/>
      </c>
      <c r="O82" s="12" t="str">
        <f>IFERROR(VLOOKUP($A82,'KoRnO M'!$AD$2:$AJ$42,7,0),"")</f>
        <v/>
      </c>
      <c r="P82" s="12" t="str">
        <f>IFERROR(VLOOKUP($A82,'XVI Szago M'!$K$2:$Q$48,7,0),"")</f>
        <v/>
      </c>
      <c r="Q82" s="12" t="str">
        <f>IFERROR(VLOOKUP($A82,'H56 TR200 M'!$AT$3:$AZ$106,7,0),"")</f>
        <v/>
      </c>
      <c r="R82" s="12" t="str">
        <f>IFERROR(VLOOKUP($A82,'Azymut M'!$AO$6:$AU$38,7,0),"")</f>
        <v/>
      </c>
      <c r="S82" s="12" t="str">
        <f>IFERROR(VLOOKUP($A82,'NM 200 M'!$AI$5:$AO$38,7,0),"")</f>
        <v/>
      </c>
      <c r="T82" s="10">
        <f>IFERROR(LARGE(V82:AW82,1),0)+IFERROR(LARGE(V82:AW82,2),0)</f>
        <v>84.75212339278886</v>
      </c>
      <c r="U82" s="10">
        <f>IFERROR(LARGE(V82:AW82,3),0)+IFERROR(LARGE(V82:AW82,4),0)</f>
        <v>0</v>
      </c>
      <c r="V82" s="12"/>
      <c r="W82" s="12"/>
      <c r="X82" s="12"/>
      <c r="Y82" s="12"/>
      <c r="Z82" s="12"/>
      <c r="AA82" s="12"/>
      <c r="AB82" s="12">
        <f>IFERROR(VLOOKUP($A82,'BO Wielkopolska M'!$Q$2:$W$38,7,0),"")</f>
        <v>47.276181682588167</v>
      </c>
      <c r="AC82" s="12" t="str">
        <f>IFERROR(VLOOKUP($A82,'RW TR200 M'!$K$2:$Q$10,7,0),"")</f>
        <v/>
      </c>
      <c r="AD82" s="12" t="str">
        <f>IFERROR(VLOOKUP($A82,'Liczyrzepa wiosna M'!$M$2:$S$26,7,0),"")</f>
        <v/>
      </c>
      <c r="AE82" s="12" t="str">
        <f>IFERROR(VLOOKUP($A82,'13 M'!$J$6:$P$27,7,0),"")</f>
        <v/>
      </c>
      <c r="AF82" s="12" t="str">
        <f>IFERROR(VLOOKUP($A82,'ZnO Grassor M'!$J$2:$P$9,7,0),"")</f>
        <v/>
      </c>
      <c r="AG82" s="12" t="str">
        <f>IFERROR(VLOOKUP($A82,'Celestynów M'!$H$2:$N$7,7,0),"")</f>
        <v/>
      </c>
      <c r="AH82" s="12" t="str">
        <f>IFERROR(VLOOKUP($A82,'Komorów M'!$H$2:$N$15,7,0),"")</f>
        <v/>
      </c>
      <c r="AI82" s="12" t="str">
        <f>IFERROR(VLOOKUP($A82,'ITOrient M'!$P$3:$V$16,7,0),"")</f>
        <v/>
      </c>
      <c r="AJ82" s="12" t="str">
        <f>IFERROR(VLOOKUP($A82,'ŚJatka M'!$P$3:$V$25,7,0),"")</f>
        <v/>
      </c>
      <c r="AK82" s="12" t="str">
        <f>IFERROR(VLOOKUP($A82,'Sudecka Wyrypa M'!$N$4:$T$18,7,0),"")</f>
        <v/>
      </c>
      <c r="AL82" s="12" t="str">
        <f>IFERROR(VLOOKUP($A82,'Abentojra M'!$I$3:$O$39,7,0),"")</f>
        <v/>
      </c>
      <c r="AM82" s="12" t="str">
        <f>IFERROR(VLOOKUP($A82,'Mordownik M'!$M$3:$S$29,7,0),"")</f>
        <v/>
      </c>
      <c r="AN82" s="12" t="str">
        <f>IFERROR(VLOOKUP($A82,'Kaczawska M'!$L$3:$R$9,7,0),"")</f>
        <v/>
      </c>
      <c r="AO82" s="12" t="str">
        <f>IFERROR(VLOOKUP($A82,'XV RzK M'!$K$2:$Q$13,7,0),"")</f>
        <v/>
      </c>
      <c r="AP82" s="12" t="str">
        <f>IFERROR(VLOOKUP($A82,'Jesienne 360 M'!$J$2:$P$20,7,0),"")</f>
        <v/>
      </c>
      <c r="AQ82" s="12">
        <f>IFERROR(VLOOKUP($A82,'Waligóra M'!$P$2:$V$25,7,0),"")</f>
        <v>37.475941710200686</v>
      </c>
      <c r="AR82" s="12" t="str">
        <f>IFERROR(VLOOKUP($A82,'Jurajska Jatka M'!$L$3:$R$42,7,0),"")</f>
        <v/>
      </c>
      <c r="AS82" s="12" t="str">
        <f>IFERROR(VLOOKUP($A82,'H56 TR100 M'!$AI$3:$AO$224,7,0),"")</f>
        <v/>
      </c>
      <c r="AT82" s="12" t="str">
        <f>IFERROR(VLOOKUP($A82,'Wawer M'!$H$2:$N$15,7,0),"")</f>
        <v/>
      </c>
      <c r="AU82" s="12" t="str">
        <f>IFERROR(VLOOKUP($A82,'Pazur M'!$AU$2:$BA$36,7,0),"")</f>
        <v/>
      </c>
      <c r="AV82" s="12" t="str">
        <f>IFERROR(VLOOKUP($A82,'Wilga M'!$L$3:$R$29,7,0),"")</f>
        <v/>
      </c>
      <c r="AW82" s="12" t="str">
        <f>IFERROR(VLOOKUP($A82,'NM 100 M'!$Y$5:$AE$7,7,0),"")</f>
        <v/>
      </c>
      <c r="AX82" s="25">
        <f>MIN(COUNT(F82:S82)+MIN(COUNT(V82:AW82)/2,2),6)</f>
        <v>2</v>
      </c>
    </row>
    <row r="83" spans="1:50">
      <c r="A83">
        <v>69</v>
      </c>
      <c r="B83" s="21" t="str">
        <f>VLOOKUP($A83,id!$C:$H,6,0)</f>
        <v>Jakubik Piotr</v>
      </c>
      <c r="C83" s="21" t="str">
        <f>VLOOKUP($A83,id!$C:$H,4,0)</f>
        <v>31BLT</v>
      </c>
      <c r="D83" s="2">
        <f>IF(E82=E83,D82,ROW(B81))</f>
        <v>81</v>
      </c>
      <c r="E83" s="11">
        <f>LARGE(F83:U83,1)+LARGE(F83:U83,2)+IFERROR(LARGE(F83:U83,3),0)+IFERROR(LARGE(F83:U83,4),0)+IFERROR(LARGE(F83:U83,5),0)+IFERROR(LARGE(F83:U83,6),0)</f>
        <v>166.4074694125176</v>
      </c>
      <c r="F83" s="12"/>
      <c r="G83" s="12" t="str">
        <f>IFERROR(VLOOKUP($A83,'Liszkor M'!$BA$2:$BG$44,7,0),"")</f>
        <v/>
      </c>
      <c r="H83" s="12" t="str">
        <f>IFERROR(VLOOKUP($A83,'H55 TR200 M'!$AT$3:$AZ$84,7,0),"")</f>
        <v/>
      </c>
      <c r="I83" s="12" t="str">
        <f>IFERROR(VLOOKUP($A83,'Dymno M'!$U$2:$AA$35,7,0),"")</f>
        <v/>
      </c>
      <c r="J83" s="12" t="str">
        <f>IFERROR(VLOOKUP($A83,'XIV RzK M'!$K$3:$Q$39,7,0),"")</f>
        <v/>
      </c>
      <c r="K83" s="12" t="str">
        <f>IFERROR(VLOOKUP($A83,'Tropy M'!$Q$4:$W$66,7,0),"")</f>
        <v/>
      </c>
      <c r="L83" s="12" t="str">
        <f>IFERROR(VLOOKUP($A83,'Grassor 300 M'!$CA$6:$CG$39,7,0),"")</f>
        <v/>
      </c>
      <c r="M83" s="12" t="str">
        <f>IFERROR(VLOOKUP($A83,'BO M'!$Q$2:$W$37,7,0),"")</f>
        <v/>
      </c>
      <c r="N83" s="12" t="str">
        <f>IFERROR(VLOOKUP($A83,'Konwalie M'!$M$2:$S$32,7,0),"")</f>
        <v/>
      </c>
      <c r="O83" s="12" t="str">
        <f>IFERROR(VLOOKUP($A83,'KoRnO M'!$AD$2:$AJ$42,7,0),"")</f>
        <v/>
      </c>
      <c r="P83" s="12" t="str">
        <f>IFERROR(VLOOKUP($A83,'XVI Szago M'!$K$2:$Q$48,7,0),"")</f>
        <v/>
      </c>
      <c r="Q83" s="12">
        <f>IFERROR(VLOOKUP($A83,'H56 TR200 M'!$AT$3:$AZ$106,7,0),"")</f>
        <v>83.942204112219599</v>
      </c>
      <c r="R83" s="12" t="str">
        <f>IFERROR(VLOOKUP($A83,'Azymut M'!$AO$6:$AU$38,7,0),"")</f>
        <v/>
      </c>
      <c r="S83" s="12" t="str">
        <f>IFERROR(VLOOKUP($A83,'NM 200 M'!$AI$5:$AO$38,7,0),"")</f>
        <v/>
      </c>
      <c r="T83" s="10">
        <f>IFERROR(LARGE(V83:AW83,1),0)+IFERROR(LARGE(V83:AW83,2),0)</f>
        <v>82.465265300298</v>
      </c>
      <c r="U83" s="10">
        <f>IFERROR(LARGE(V83:AW83,3),0)+IFERROR(LARGE(V83:AW83,4),0)</f>
        <v>0</v>
      </c>
      <c r="V83" s="12"/>
      <c r="W83" s="12">
        <f>IFERROR(VLOOKUP($A83,'Róża M'!$L$2:$R$34,7,0),"")</f>
        <v>37.761506276150627</v>
      </c>
      <c r="X83" s="12" t="str">
        <f>IFERROR(VLOOKUP($A83,'XV Szago M'!$DK$4:$DQ$28,7,0),"")</f>
        <v/>
      </c>
      <c r="Y83" s="12" t="str">
        <f>IFERROR(VLOOKUP($A83,'Wiosenne 360 M'!$J$3:$P$22,7,0),"")</f>
        <v/>
      </c>
      <c r="Z83" s="12">
        <f>IFERROR(VLOOKUP($A83,'H55 TR100 M'!$AG$3:$AM$165,7,0),"")</f>
        <v>44.703759024147367</v>
      </c>
      <c r="AA83" s="12" t="str">
        <f>IFERROR(VLOOKUP($A83,'Irokez M'!$EN$4:$ET$22,7,0),"")</f>
        <v/>
      </c>
      <c r="AB83" s="12" t="str">
        <f>IFERROR(VLOOKUP($A83,'BO Wielkopolska M'!$Q$2:$W$38,7,0),"")</f>
        <v/>
      </c>
      <c r="AC83" s="12" t="str">
        <f>IFERROR(VLOOKUP($A83,'RW TR200 M'!$K$2:$Q$10,7,0),"")</f>
        <v/>
      </c>
      <c r="AD83" s="12" t="str">
        <f>IFERROR(VLOOKUP($A83,'Liczyrzepa wiosna M'!$M$2:$S$26,7,0),"")</f>
        <v/>
      </c>
      <c r="AE83" s="12" t="str">
        <f>IFERROR(VLOOKUP($A83,'13 M'!$J$6:$P$27,7,0),"")</f>
        <v/>
      </c>
      <c r="AF83" s="12" t="str">
        <f>IFERROR(VLOOKUP($A83,'ZnO Grassor M'!$J$2:$P$9,7,0),"")</f>
        <v/>
      </c>
      <c r="AG83" s="12" t="str">
        <f>IFERROR(VLOOKUP($A83,'Celestynów M'!$H$2:$N$7,7,0),"")</f>
        <v/>
      </c>
      <c r="AH83" s="12" t="str">
        <f>IFERROR(VLOOKUP($A83,'Komorów M'!$H$2:$N$15,7,0),"")</f>
        <v/>
      </c>
      <c r="AI83" s="12" t="str">
        <f>IFERROR(VLOOKUP($A83,'ITOrient M'!$P$3:$V$16,7,0),"")</f>
        <v/>
      </c>
      <c r="AJ83" s="12" t="str">
        <f>IFERROR(VLOOKUP($A83,'ŚJatka M'!$P$3:$V$25,7,0),"")</f>
        <v/>
      </c>
      <c r="AK83" s="12" t="str">
        <f>IFERROR(VLOOKUP($A83,'Sudecka Wyrypa M'!$N$4:$T$18,7,0),"")</f>
        <v/>
      </c>
      <c r="AL83" s="12" t="str">
        <f>IFERROR(VLOOKUP($A83,'Abentojra M'!$I$3:$O$39,7,0),"")</f>
        <v/>
      </c>
      <c r="AM83" s="12" t="str">
        <f>IFERROR(VLOOKUP($A83,'Mordownik M'!$M$3:$S$29,7,0),"")</f>
        <v/>
      </c>
      <c r="AN83" s="12" t="str">
        <f>IFERROR(VLOOKUP($A83,'Kaczawska M'!$L$3:$R$9,7,0),"")</f>
        <v/>
      </c>
      <c r="AO83" s="12" t="str">
        <f>IFERROR(VLOOKUP($A83,'XV RzK M'!$K$2:$Q$13,7,0),"")</f>
        <v/>
      </c>
      <c r="AP83" s="12" t="str">
        <f>IFERROR(VLOOKUP($A83,'Jesienne 360 M'!$J$2:$P$20,7,0),"")</f>
        <v/>
      </c>
      <c r="AQ83" s="12" t="str">
        <f>IFERROR(VLOOKUP($A83,'Waligóra M'!$P$2:$V$25,7,0),"")</f>
        <v/>
      </c>
      <c r="AR83" s="12" t="str">
        <f>IFERROR(VLOOKUP($A83,'Jurajska Jatka M'!$L$3:$R$42,7,0),"")</f>
        <v/>
      </c>
      <c r="AS83" s="12" t="str">
        <f>IFERROR(VLOOKUP($A83,'H56 TR100 M'!$AI$3:$AO$224,7,0),"")</f>
        <v/>
      </c>
      <c r="AT83" s="12" t="str">
        <f>IFERROR(VLOOKUP($A83,'Wawer M'!$H$2:$N$15,7,0),"")</f>
        <v/>
      </c>
      <c r="AU83" s="12" t="str">
        <f>IFERROR(VLOOKUP($A83,'Pazur M'!$AU$2:$BA$36,7,0),"")</f>
        <v/>
      </c>
      <c r="AV83" s="12" t="str">
        <f>IFERROR(VLOOKUP($A83,'Wilga M'!$L$3:$R$29,7,0),"")</f>
        <v/>
      </c>
      <c r="AW83" s="12" t="str">
        <f>IFERROR(VLOOKUP($A83,'NM 100 M'!$Y$5:$AE$7,7,0),"")</f>
        <v/>
      </c>
      <c r="AX83" s="25">
        <f>MIN(COUNT(F83:S83)+MIN(COUNT(V83:AW83)/2,2),6)</f>
        <v>2</v>
      </c>
    </row>
    <row r="84" spans="1:50">
      <c r="A84">
        <v>110</v>
      </c>
      <c r="B84" s="21" t="str">
        <f>VLOOKUP($A84,id!$C:$H,6,0)</f>
        <v>Kapustka Wojciech</v>
      </c>
      <c r="C84" s="21">
        <f>VLOOKUP($A84,id!$C:$H,4,0)</f>
        <v>0</v>
      </c>
      <c r="D84" s="2">
        <f>IF(E83=E84,D83,ROW(B82))</f>
        <v>82</v>
      </c>
      <c r="E84" s="11">
        <f>LARGE(F84:U84,1)+LARGE(F84:U84,2)+IFERROR(LARGE(F84:U84,3),0)+IFERROR(LARGE(F84:U84,4),0)+IFERROR(LARGE(F84:U84,5),0)+IFERROR(LARGE(F84:U84,6),0)</f>
        <v>165.79518504525228</v>
      </c>
      <c r="F84" s="12"/>
      <c r="G84" s="12">
        <f>IFERROR(VLOOKUP($A84,'Liszkor M'!$BA$2:$BG$44,7,0),"")</f>
        <v>57.587192654169435</v>
      </c>
      <c r="H84" s="12" t="str">
        <f>IFERROR(VLOOKUP($A84,'H55 TR200 M'!$AT$3:$AZ$84,7,0),"")</f>
        <v/>
      </c>
      <c r="I84" s="12" t="str">
        <f>IFERROR(VLOOKUP($A84,'Dymno M'!$U$2:$AA$35,7,0),"")</f>
        <v/>
      </c>
      <c r="J84" s="12" t="str">
        <f>IFERROR(VLOOKUP($A84,'XIV RzK M'!$K$3:$Q$39,7,0),"")</f>
        <v/>
      </c>
      <c r="K84" s="12" t="str">
        <f>IFERROR(VLOOKUP($A84,'Tropy M'!$Q$4:$W$66,7,0),"")</f>
        <v/>
      </c>
      <c r="L84" s="12" t="str">
        <f>IFERROR(VLOOKUP($A84,'Grassor 300 M'!$CA$6:$CG$39,7,0),"")</f>
        <v/>
      </c>
      <c r="M84" s="12" t="str">
        <f>IFERROR(VLOOKUP($A84,'BO M'!$Q$2:$W$37,7,0),"")</f>
        <v/>
      </c>
      <c r="N84" s="12" t="str">
        <f>IFERROR(VLOOKUP($A84,'Konwalie M'!$M$2:$S$32,7,0),"")</f>
        <v/>
      </c>
      <c r="O84" s="12">
        <f>IFERROR(VLOOKUP($A84,'KoRnO M'!$AD$2:$AJ$42,7,0),"")</f>
        <v>53.704960194244819</v>
      </c>
      <c r="P84" s="12" t="str">
        <f>IFERROR(VLOOKUP($A84,'XVI Szago M'!$K$2:$Q$48,7,0),"")</f>
        <v/>
      </c>
      <c r="Q84" s="12" t="str">
        <f>IFERROR(VLOOKUP($A84,'H56 TR200 M'!$AT$3:$AZ$106,7,0),"")</f>
        <v/>
      </c>
      <c r="R84" s="12" t="str">
        <f>IFERROR(VLOOKUP($A84,'Azymut M'!$AO$6:$AU$38,7,0),"")</f>
        <v/>
      </c>
      <c r="S84" s="12" t="str">
        <f>IFERROR(VLOOKUP($A84,'NM 200 M'!$AI$5:$AO$38,7,0),"")</f>
        <v/>
      </c>
      <c r="T84" s="10">
        <f>IFERROR(LARGE(V84:AW84,1),0)+IFERROR(LARGE(V84:AW84,2),0)</f>
        <v>54.503032196838021</v>
      </c>
      <c r="U84" s="10">
        <f>IFERROR(LARGE(V84:AW84,3),0)+IFERROR(LARGE(V84:AW84,4),0)</f>
        <v>0</v>
      </c>
      <c r="V84" s="12"/>
      <c r="W84" s="12"/>
      <c r="X84" s="12"/>
      <c r="Y84" s="12" t="str">
        <f>IFERROR(VLOOKUP($A84,'Wiosenne 360 M'!$J$3:$P$22,7,0),"")</f>
        <v/>
      </c>
      <c r="Z84" s="12" t="str">
        <f>IFERROR(VLOOKUP($A84,'H55 TR100 M'!$AG$3:$AM$165,7,0),"")</f>
        <v/>
      </c>
      <c r="AA84" s="12" t="str">
        <f>IFERROR(VLOOKUP($A84,'Irokez M'!$EN$4:$ET$22,7,0),"")</f>
        <v/>
      </c>
      <c r="AB84" s="12" t="str">
        <f>IFERROR(VLOOKUP($A84,'BO Wielkopolska M'!$Q$2:$W$38,7,0),"")</f>
        <v/>
      </c>
      <c r="AC84" s="12" t="str">
        <f>IFERROR(VLOOKUP($A84,'RW TR200 M'!$K$2:$Q$10,7,0),"")</f>
        <v/>
      </c>
      <c r="AD84" s="12" t="str">
        <f>IFERROR(VLOOKUP($A84,'Liczyrzepa wiosna M'!$M$2:$S$26,7,0),"")</f>
        <v/>
      </c>
      <c r="AE84" s="12" t="str">
        <f>IFERROR(VLOOKUP($A84,'13 M'!$J$6:$P$27,7,0),"")</f>
        <v/>
      </c>
      <c r="AF84" s="12" t="str">
        <f>IFERROR(VLOOKUP($A84,'ZnO Grassor M'!$J$2:$P$9,7,0),"")</f>
        <v/>
      </c>
      <c r="AG84" s="12" t="str">
        <f>IFERROR(VLOOKUP($A84,'Celestynów M'!$H$2:$N$7,7,0),"")</f>
        <v/>
      </c>
      <c r="AH84" s="12" t="str">
        <f>IFERROR(VLOOKUP($A84,'Komorów M'!$H$2:$N$15,7,0),"")</f>
        <v/>
      </c>
      <c r="AI84" s="12" t="str">
        <f>IFERROR(VLOOKUP($A84,'ITOrient M'!$P$3:$V$16,7,0),"")</f>
        <v/>
      </c>
      <c r="AJ84" s="12">
        <f>IFERROR(VLOOKUP($A84,'ŚJatka M'!$P$3:$V$25,7,0),"")</f>
        <v>26.252139620741726</v>
      </c>
      <c r="AK84" s="12" t="str">
        <f>IFERROR(VLOOKUP($A84,'Sudecka Wyrypa M'!$N$4:$T$18,7,0),"")</f>
        <v/>
      </c>
      <c r="AL84" s="12" t="str">
        <f>IFERROR(VLOOKUP($A84,'Abentojra M'!$I$3:$O$39,7,0),"")</f>
        <v/>
      </c>
      <c r="AM84" s="12" t="str">
        <f>IFERROR(VLOOKUP($A84,'Mordownik M'!$M$3:$S$29,7,0),"")</f>
        <v/>
      </c>
      <c r="AN84" s="12" t="str">
        <f>IFERROR(VLOOKUP($A84,'Kaczawska M'!$L$3:$R$9,7,0),"")</f>
        <v/>
      </c>
      <c r="AO84" s="12" t="str">
        <f>IFERROR(VLOOKUP($A84,'XV RzK M'!$K$2:$Q$13,7,0),"")</f>
        <v/>
      </c>
      <c r="AP84" s="12" t="str">
        <f>IFERROR(VLOOKUP($A84,'Jesienne 360 M'!$J$2:$P$20,7,0),"")</f>
        <v/>
      </c>
      <c r="AQ84" s="12" t="str">
        <f>IFERROR(VLOOKUP($A84,'Waligóra M'!$P$2:$V$25,7,0),"")</f>
        <v/>
      </c>
      <c r="AR84" s="12">
        <f>IFERROR(VLOOKUP($A84,'Jurajska Jatka M'!$L$3:$R$42,7,0),"")</f>
        <v>28.250892576096291</v>
      </c>
      <c r="AS84" s="12" t="str">
        <f>IFERROR(VLOOKUP($A84,'H56 TR100 M'!$AI$3:$AO$224,7,0),"")</f>
        <v/>
      </c>
      <c r="AT84" s="12" t="str">
        <f>IFERROR(VLOOKUP($A84,'Wawer M'!$H$2:$N$15,7,0),"")</f>
        <v/>
      </c>
      <c r="AU84" s="12" t="str">
        <f>IFERROR(VLOOKUP($A84,'Pazur M'!$AU$2:$BA$36,7,0),"")</f>
        <v/>
      </c>
      <c r="AV84" s="12" t="str">
        <f>IFERROR(VLOOKUP($A84,'Wilga M'!$L$3:$R$29,7,0),"")</f>
        <v/>
      </c>
      <c r="AW84" s="12" t="str">
        <f>IFERROR(VLOOKUP($A84,'NM 100 M'!$Y$5:$AE$7,7,0),"")</f>
        <v/>
      </c>
      <c r="AX84" s="25">
        <f>MIN(COUNT(F84:S84)+MIN(COUNT(V84:AW84)/2,2),6)</f>
        <v>3</v>
      </c>
    </row>
    <row r="85" spans="1:50">
      <c r="A85">
        <v>179</v>
      </c>
      <c r="B85" s="21" t="str">
        <f>VLOOKUP($A85,id!$C:$H,6,0)</f>
        <v>Owczarski Marcin</v>
      </c>
      <c r="C85" s="21">
        <f>VLOOKUP($A85,id!$C:$H,4,0)</f>
        <v>0</v>
      </c>
      <c r="D85" s="2">
        <f>IF(E84=E85,D84,ROW(B83))</f>
        <v>83</v>
      </c>
      <c r="E85" s="11">
        <f>LARGE(F85:U85,1)+LARGE(F85:U85,2)+IFERROR(LARGE(F85:U85,3),0)+IFERROR(LARGE(F85:U85,4),0)+IFERROR(LARGE(F85:U85,5),0)+IFERROR(LARGE(F85:U85,6),0)</f>
        <v>165.34369805676965</v>
      </c>
      <c r="F85" s="12"/>
      <c r="G85" s="12"/>
      <c r="H85" s="12">
        <f>IFERROR(VLOOKUP($A85,'H55 TR200 M'!$AT$3:$AZ$84,7,0),"")</f>
        <v>72.069875143015608</v>
      </c>
      <c r="I85" s="12" t="str">
        <f>IFERROR(VLOOKUP($A85,'Dymno M'!$U$2:$AA$35,7,0),"")</f>
        <v/>
      </c>
      <c r="J85" s="12" t="str">
        <f>IFERROR(VLOOKUP($A85,'XIV RzK M'!$K$3:$Q$39,7,0),"")</f>
        <v/>
      </c>
      <c r="K85" s="12" t="str">
        <f>IFERROR(VLOOKUP($A85,'Tropy M'!$Q$4:$W$66,7,0),"")</f>
        <v/>
      </c>
      <c r="L85" s="12" t="str">
        <f>IFERROR(VLOOKUP($A85,'Grassor 300 M'!$CA$6:$CG$39,7,0),"")</f>
        <v/>
      </c>
      <c r="M85" s="12" t="str">
        <f>IFERROR(VLOOKUP($A85,'BO M'!$Q$2:$W$37,7,0),"")</f>
        <v/>
      </c>
      <c r="N85" s="12">
        <f>IFERROR(VLOOKUP($A85,'Konwalie M'!$M$2:$S$32,7,0),"")</f>
        <v>90.12345679012347</v>
      </c>
      <c r="O85" s="12" t="str">
        <f>IFERROR(VLOOKUP($A85,'KoRnO M'!$AD$2:$AJ$42,7,0),"")</f>
        <v/>
      </c>
      <c r="P85" s="12" t="str">
        <f>IFERROR(VLOOKUP($A85,'XVI Szago M'!$K$2:$Q$48,7,0),"")</f>
        <v/>
      </c>
      <c r="Q85" s="12" t="str">
        <f>IFERROR(VLOOKUP($A85,'H56 TR200 M'!$AT$3:$AZ$106,7,0),"")</f>
        <v/>
      </c>
      <c r="R85" s="12" t="str">
        <f>IFERROR(VLOOKUP($A85,'Azymut M'!$AO$6:$AU$38,7,0),"")</f>
        <v/>
      </c>
      <c r="S85" s="12">
        <f>IFERROR(VLOOKUP($A85,'NM 200 M'!$AI$5:$AO$38,7,0),"")</f>
        <v>3.1503661236305831</v>
      </c>
      <c r="T85" s="10">
        <f>IFERROR(LARGE(V85:AW85,1),0)+IFERROR(LARGE(V85:AW85,2),0)</f>
        <v>0</v>
      </c>
      <c r="U85" s="10">
        <f>IFERROR(LARGE(V85:AW85,3),0)+IFERROR(LARGE(V85:AW85,4),0)</f>
        <v>0</v>
      </c>
      <c r="V85" s="12"/>
      <c r="W85" s="12"/>
      <c r="X85" s="12"/>
      <c r="Y85" s="12"/>
      <c r="Z85" s="12" t="str">
        <f>IFERROR(VLOOKUP($A85,'H55 TR100 M'!$AG$3:$AM$165,7,0),"")</f>
        <v/>
      </c>
      <c r="AA85" s="12" t="str">
        <f>IFERROR(VLOOKUP($A85,'Irokez M'!$EN$4:$ET$22,7,0),"")</f>
        <v/>
      </c>
      <c r="AB85" s="12" t="str">
        <f>IFERROR(VLOOKUP($A85,'BO Wielkopolska M'!$Q$2:$W$38,7,0),"")</f>
        <v/>
      </c>
      <c r="AC85" s="12" t="str">
        <f>IFERROR(VLOOKUP($A85,'RW TR200 M'!$K$2:$Q$10,7,0),"")</f>
        <v/>
      </c>
      <c r="AD85" s="12" t="str">
        <f>IFERROR(VLOOKUP($A85,'Liczyrzepa wiosna M'!$M$2:$S$26,7,0),"")</f>
        <v/>
      </c>
      <c r="AE85" s="12" t="str">
        <f>IFERROR(VLOOKUP($A85,'13 M'!$J$6:$P$27,7,0),"")</f>
        <v/>
      </c>
      <c r="AF85" s="12" t="str">
        <f>IFERROR(VLOOKUP($A85,'ZnO Grassor M'!$J$2:$P$9,7,0),"")</f>
        <v/>
      </c>
      <c r="AG85" s="12" t="str">
        <f>IFERROR(VLOOKUP($A85,'Celestynów M'!$H$2:$N$7,7,0),"")</f>
        <v/>
      </c>
      <c r="AH85" s="12" t="str">
        <f>IFERROR(VLOOKUP($A85,'Komorów M'!$H$2:$N$15,7,0),"")</f>
        <v/>
      </c>
      <c r="AI85" s="12" t="str">
        <f>IFERROR(VLOOKUP($A85,'ITOrient M'!$P$3:$V$16,7,0),"")</f>
        <v/>
      </c>
      <c r="AJ85" s="12" t="str">
        <f>IFERROR(VLOOKUP($A85,'ŚJatka M'!$P$3:$V$25,7,0),"")</f>
        <v/>
      </c>
      <c r="AK85" s="12" t="str">
        <f>IFERROR(VLOOKUP($A85,'Sudecka Wyrypa M'!$N$4:$T$18,7,0),"")</f>
        <v/>
      </c>
      <c r="AL85" s="12" t="str">
        <f>IFERROR(VLOOKUP($A85,'Abentojra M'!$I$3:$O$39,7,0),"")</f>
        <v/>
      </c>
      <c r="AM85" s="12" t="str">
        <f>IFERROR(VLOOKUP($A85,'Mordownik M'!$M$3:$S$29,7,0),"")</f>
        <v/>
      </c>
      <c r="AN85" s="12" t="str">
        <f>IFERROR(VLOOKUP($A85,'Kaczawska M'!$L$3:$R$9,7,0),"")</f>
        <v/>
      </c>
      <c r="AO85" s="12" t="str">
        <f>IFERROR(VLOOKUP($A85,'XV RzK M'!$K$2:$Q$13,7,0),"")</f>
        <v/>
      </c>
      <c r="AP85" s="12" t="str">
        <f>IFERROR(VLOOKUP($A85,'Jesienne 360 M'!$J$2:$P$20,7,0),"")</f>
        <v/>
      </c>
      <c r="AQ85" s="12" t="str">
        <f>IFERROR(VLOOKUP($A85,'Waligóra M'!$P$2:$V$25,7,0),"")</f>
        <v/>
      </c>
      <c r="AR85" s="12" t="str">
        <f>IFERROR(VLOOKUP($A85,'Jurajska Jatka M'!$L$3:$R$42,7,0),"")</f>
        <v/>
      </c>
      <c r="AS85" s="12" t="str">
        <f>IFERROR(VLOOKUP($A85,'H56 TR100 M'!$AI$3:$AO$224,7,0),"")</f>
        <v/>
      </c>
      <c r="AT85" s="12" t="str">
        <f>IFERROR(VLOOKUP($A85,'Wawer M'!$H$2:$N$15,7,0),"")</f>
        <v/>
      </c>
      <c r="AU85" s="12" t="str">
        <f>IFERROR(VLOOKUP($A85,'Pazur M'!$AU$2:$BA$36,7,0),"")</f>
        <v/>
      </c>
      <c r="AV85" s="12" t="str">
        <f>IFERROR(VLOOKUP($A85,'Wilga M'!$L$3:$R$29,7,0),"")</f>
        <v/>
      </c>
      <c r="AW85" s="12" t="str">
        <f>IFERROR(VLOOKUP($A85,'NM 100 M'!$Y$5:$AE$7,7,0),"")</f>
        <v/>
      </c>
      <c r="AX85" s="25">
        <f>MIN(COUNT(F85:S85)+MIN(COUNT(V85:AW85)/2,2),6)</f>
        <v>3</v>
      </c>
    </row>
    <row r="86" spans="1:50">
      <c r="A86">
        <v>236</v>
      </c>
      <c r="B86" s="21" t="str">
        <f>VLOOKUP($A86,id!$C:$H,6,0)</f>
        <v>Grabowski Adam</v>
      </c>
      <c r="C86" s="21" t="str">
        <f>VLOOKUP($A86,id!$C:$H,4,0)</f>
        <v>ITS</v>
      </c>
      <c r="D86" s="2">
        <f>IF(E85=E86,D85,ROW(B84))</f>
        <v>84</v>
      </c>
      <c r="E86" s="11">
        <f>LARGE(F86:U86,1)+LARGE(F86:U86,2)+IFERROR(LARGE(F86:U86,3),0)+IFERROR(LARGE(F86:U86,4),0)+IFERROR(LARGE(F86:U86,5),0)+IFERROR(LARGE(F86:U86,6),0)</f>
        <v>159.67383663068608</v>
      </c>
      <c r="F86" s="12"/>
      <c r="G86" s="12"/>
      <c r="H86" s="12" t="str">
        <f>IFERROR(VLOOKUP($A86,'H55 TR200 M'!$AT$3:$AZ$84,7,0),"")</f>
        <v/>
      </c>
      <c r="I86" s="12" t="str">
        <f>IFERROR(VLOOKUP($A86,'Dymno M'!$U$2:$AA$35,7,0),"")</f>
        <v/>
      </c>
      <c r="J86" s="12" t="str">
        <f>IFERROR(VLOOKUP($A86,'XIV RzK M'!$K$3:$Q$39,7,0),"")</f>
        <v/>
      </c>
      <c r="K86" s="12">
        <f>IFERROR(VLOOKUP($A86,'Tropy M'!$Q$4:$W$66,7,0),"")</f>
        <v>56.746656156750603</v>
      </c>
      <c r="L86" s="12" t="str">
        <f>IFERROR(VLOOKUP($A86,'Grassor 300 M'!$CA$6:$CG$39,7,0),"")</f>
        <v/>
      </c>
      <c r="M86" s="12" t="str">
        <f>IFERROR(VLOOKUP($A86,'BO M'!$Q$2:$W$37,7,0),"")</f>
        <v/>
      </c>
      <c r="N86" s="12" t="str">
        <f>IFERROR(VLOOKUP($A86,'Konwalie M'!$M$2:$S$32,7,0),"")</f>
        <v/>
      </c>
      <c r="O86" s="12" t="str">
        <f>IFERROR(VLOOKUP($A86,'KoRnO M'!$AD$2:$AJ$42,7,0),"")</f>
        <v/>
      </c>
      <c r="P86" s="12" t="str">
        <f>IFERROR(VLOOKUP($A86,'XVI Szago M'!$K$2:$Q$48,7,0),"")</f>
        <v/>
      </c>
      <c r="Q86" s="12" t="str">
        <f>IFERROR(VLOOKUP($A86,'H56 TR200 M'!$AT$3:$AZ$106,7,0),"")</f>
        <v/>
      </c>
      <c r="R86" s="12" t="str">
        <f>IFERROR(VLOOKUP($A86,'Azymut M'!$AO$6:$AU$38,7,0),"")</f>
        <v/>
      </c>
      <c r="S86" s="12" t="str">
        <f>IFERROR(VLOOKUP($A86,'NM 200 M'!$AI$5:$AO$38,7,0),"")</f>
        <v/>
      </c>
      <c r="T86" s="10">
        <f>IFERROR(LARGE(V86:AW86,1),0)+IFERROR(LARGE(V86:AW86,2),0)</f>
        <v>72.622511658703885</v>
      </c>
      <c r="U86" s="10">
        <f>IFERROR(LARGE(V86:AW86,3),0)+IFERROR(LARGE(V86:AW86,4),0)</f>
        <v>30.304668815231587</v>
      </c>
      <c r="V86" s="12"/>
      <c r="W86" s="12"/>
      <c r="X86" s="12"/>
      <c r="Y86" s="12"/>
      <c r="Z86" s="12">
        <f>IFERROR(VLOOKUP($A86,'H55 TR100 M'!$AG$3:$AM$165,7,0),"")</f>
        <v>36.129367580980478</v>
      </c>
      <c r="AA86" s="12" t="str">
        <f>IFERROR(VLOOKUP($A86,'Irokez M'!$EN$4:$ET$22,7,0),"")</f>
        <v/>
      </c>
      <c r="AB86" s="12" t="str">
        <f>IFERROR(VLOOKUP($A86,'BO Wielkopolska M'!$Q$2:$W$38,7,0),"")</f>
        <v/>
      </c>
      <c r="AC86" s="12" t="str">
        <f>IFERROR(VLOOKUP($A86,'RW TR200 M'!$K$2:$Q$10,7,0),"")</f>
        <v/>
      </c>
      <c r="AD86" s="12" t="str">
        <f>IFERROR(VLOOKUP($A86,'Liczyrzepa wiosna M'!$M$2:$S$26,7,0),"")</f>
        <v/>
      </c>
      <c r="AE86" s="12" t="str">
        <f>IFERROR(VLOOKUP($A86,'13 M'!$J$6:$P$27,7,0),"")</f>
        <v/>
      </c>
      <c r="AF86" s="12" t="str">
        <f>IFERROR(VLOOKUP($A86,'ZnO Grassor M'!$J$2:$P$9,7,0),"")</f>
        <v/>
      </c>
      <c r="AG86" s="12" t="str">
        <f>IFERROR(VLOOKUP($A86,'Celestynów M'!$H$2:$N$7,7,0),"")</f>
        <v/>
      </c>
      <c r="AH86" s="12" t="str">
        <f>IFERROR(VLOOKUP($A86,'Komorów M'!$H$2:$N$15,7,0),"")</f>
        <v/>
      </c>
      <c r="AI86" s="12" t="str">
        <f>IFERROR(VLOOKUP($A86,'ITOrient M'!$P$3:$V$16,7,0),"")</f>
        <v/>
      </c>
      <c r="AJ86" s="12" t="str">
        <f>IFERROR(VLOOKUP($A86,'ŚJatka M'!$P$3:$V$25,7,0),"")</f>
        <v/>
      </c>
      <c r="AK86" s="12" t="str">
        <f>IFERROR(VLOOKUP($A86,'Sudecka Wyrypa M'!$N$4:$T$18,7,0),"")</f>
        <v/>
      </c>
      <c r="AL86" s="12">
        <f>IFERROR(VLOOKUP($A86,'Abentojra M'!$I$3:$O$39,7,0),"")</f>
        <v>30.304668815231587</v>
      </c>
      <c r="AM86" s="12" t="str">
        <f>IFERROR(VLOOKUP($A86,'Mordownik M'!$M$3:$S$29,7,0),"")</f>
        <v/>
      </c>
      <c r="AN86" s="12" t="str">
        <f>IFERROR(VLOOKUP($A86,'Kaczawska M'!$L$3:$R$9,7,0),"")</f>
        <v/>
      </c>
      <c r="AO86" s="12" t="str">
        <f>IFERROR(VLOOKUP($A86,'XV RzK M'!$K$2:$Q$13,7,0),"")</f>
        <v/>
      </c>
      <c r="AP86" s="12" t="str">
        <f>IFERROR(VLOOKUP($A86,'Jesienne 360 M'!$J$2:$P$20,7,0),"")</f>
        <v/>
      </c>
      <c r="AQ86" s="12" t="str">
        <f>IFERROR(VLOOKUP($A86,'Waligóra M'!$P$2:$V$25,7,0),"")</f>
        <v/>
      </c>
      <c r="AR86" s="12" t="str">
        <f>IFERROR(VLOOKUP($A86,'Jurajska Jatka M'!$L$3:$R$42,7,0),"")</f>
        <v/>
      </c>
      <c r="AS86" s="12">
        <f>IFERROR(VLOOKUP($A86,'H56 TR100 M'!$AI$3:$AO$224,7,0),"")</f>
        <v>36.493144077723407</v>
      </c>
      <c r="AT86" s="12" t="str">
        <f>IFERROR(VLOOKUP($A86,'Wawer M'!$H$2:$N$15,7,0),"")</f>
        <v/>
      </c>
      <c r="AU86" s="12" t="str">
        <f>IFERROR(VLOOKUP($A86,'Pazur M'!$AU$2:$BA$36,7,0),"")</f>
        <v/>
      </c>
      <c r="AV86" s="12" t="str">
        <f>IFERROR(VLOOKUP($A86,'Wilga M'!$L$3:$R$29,7,0),"")</f>
        <v/>
      </c>
      <c r="AW86" s="12" t="str">
        <f>IFERROR(VLOOKUP($A86,'NM 100 M'!$Y$5:$AE$7,7,0),"")</f>
        <v/>
      </c>
      <c r="AX86" s="25">
        <f>MIN(COUNT(F86:S86)+MIN(COUNT(V86:AW86)/2,2),6)</f>
        <v>2.5</v>
      </c>
    </row>
    <row r="87" spans="1:50">
      <c r="A87">
        <v>144</v>
      </c>
      <c r="B87" s="21" t="str">
        <f>VLOOKUP($A87,id!$C:$H,6,0)</f>
        <v>Kaseja Janek</v>
      </c>
      <c r="C87" s="21" t="str">
        <f>VLOOKUP($A87,id!$C:$H,4,0)</f>
        <v>Niezła Korba | KB ERGO</v>
      </c>
      <c r="D87" s="2">
        <f>IF(E86=E87,D86,ROW(B85))</f>
        <v>85</v>
      </c>
      <c r="E87" s="11">
        <f>LARGE(F87:U87,1)+LARGE(F87:U87,2)+IFERROR(LARGE(F87:U87,3),0)+IFERROR(LARGE(F87:U87,4),0)+IFERROR(LARGE(F87:U87,5),0)+IFERROR(LARGE(F87:U87,6),0)</f>
        <v>157.91231585911984</v>
      </c>
      <c r="F87" s="12"/>
      <c r="G87" s="12" t="str">
        <f>IFERROR(VLOOKUP($A87,'Liszkor M'!$BA$2:$BG$44,7,0),"")</f>
        <v/>
      </c>
      <c r="H87" s="12" t="str">
        <f>IFERROR(VLOOKUP($A87,'H55 TR200 M'!$AT$3:$AZ$84,7,0),"")</f>
        <v/>
      </c>
      <c r="I87" s="12" t="str">
        <f>IFERROR(VLOOKUP($A87,'Dymno M'!$U$2:$AA$35,7,0),"")</f>
        <v/>
      </c>
      <c r="J87" s="12" t="str">
        <f>IFERROR(VLOOKUP($A87,'XIV RzK M'!$K$3:$Q$39,7,0),"")</f>
        <v/>
      </c>
      <c r="K87" s="12" t="str">
        <f>IFERROR(VLOOKUP($A87,'Tropy M'!$Q$4:$W$66,7,0),"")</f>
        <v/>
      </c>
      <c r="L87" s="12" t="str">
        <f>IFERROR(VLOOKUP($A87,'Grassor 300 M'!$CA$6:$CG$39,7,0),"")</f>
        <v/>
      </c>
      <c r="M87" s="12" t="str">
        <f>IFERROR(VLOOKUP($A87,'BO M'!$Q$2:$W$37,7,0),"")</f>
        <v/>
      </c>
      <c r="N87" s="12" t="str">
        <f>IFERROR(VLOOKUP($A87,'Konwalie M'!$M$2:$S$32,7,0),"")</f>
        <v/>
      </c>
      <c r="O87" s="12" t="str">
        <f>IFERROR(VLOOKUP($A87,'KoRnO M'!$AD$2:$AJ$42,7,0),"")</f>
        <v/>
      </c>
      <c r="P87" s="12" t="str">
        <f>IFERROR(VLOOKUP($A87,'XVI Szago M'!$K$2:$Q$48,7,0),"")</f>
        <v/>
      </c>
      <c r="Q87" s="12">
        <f>IFERROR(VLOOKUP($A87,'H56 TR200 M'!$AT$3:$AZ$106,7,0),"")</f>
        <v>89.875385502595108</v>
      </c>
      <c r="R87" s="12" t="str">
        <f>IFERROR(VLOOKUP($A87,'Azymut M'!$AO$6:$AU$38,7,0),"")</f>
        <v/>
      </c>
      <c r="S87" s="12" t="str">
        <f>IFERROR(VLOOKUP($A87,'NM 200 M'!$AI$5:$AO$38,7,0),"")</f>
        <v/>
      </c>
      <c r="T87" s="10">
        <f>IFERROR(LARGE(V87:AW87,1),0)+IFERROR(LARGE(V87:AW87,2),0)</f>
        <v>68.036930356524735</v>
      </c>
      <c r="U87" s="10">
        <f>IFERROR(LARGE(V87:AW87,3),0)+IFERROR(LARGE(V87:AW87,4),0)</f>
        <v>0</v>
      </c>
      <c r="V87" s="12"/>
      <c r="W87" s="12"/>
      <c r="X87" s="12"/>
      <c r="Y87" s="12">
        <f>IFERROR(VLOOKUP($A87,'Wiosenne 360 M'!$J$3:$P$22,7,0),"")</f>
        <v>20.413444802004694</v>
      </c>
      <c r="Z87" s="12" t="str">
        <f>IFERROR(VLOOKUP($A87,'H55 TR100 M'!$AG$3:$AM$165,7,0),"")</f>
        <v/>
      </c>
      <c r="AA87" s="12" t="str">
        <f>IFERROR(VLOOKUP($A87,'Irokez M'!$EN$4:$ET$22,7,0),"")</f>
        <v/>
      </c>
      <c r="AB87" s="12" t="str">
        <f>IFERROR(VLOOKUP($A87,'BO Wielkopolska M'!$Q$2:$W$38,7,0),"")</f>
        <v/>
      </c>
      <c r="AC87" s="12" t="str">
        <f>IFERROR(VLOOKUP($A87,'RW TR200 M'!$K$2:$Q$10,7,0),"")</f>
        <v/>
      </c>
      <c r="AD87" s="12" t="str">
        <f>IFERROR(VLOOKUP($A87,'Liczyrzepa wiosna M'!$M$2:$S$26,7,0),"")</f>
        <v/>
      </c>
      <c r="AE87" s="12" t="str">
        <f>IFERROR(VLOOKUP($A87,'13 M'!$J$6:$P$27,7,0),"")</f>
        <v/>
      </c>
      <c r="AF87" s="12" t="str">
        <f>IFERROR(VLOOKUP($A87,'ZnO Grassor M'!$J$2:$P$9,7,0),"")</f>
        <v/>
      </c>
      <c r="AG87" s="12" t="str">
        <f>IFERROR(VLOOKUP($A87,'Celestynów M'!$H$2:$N$7,7,0),"")</f>
        <v/>
      </c>
      <c r="AH87" s="12" t="str">
        <f>IFERROR(VLOOKUP($A87,'Komorów M'!$H$2:$N$15,7,0),"")</f>
        <v/>
      </c>
      <c r="AI87" s="12" t="str">
        <f>IFERROR(VLOOKUP($A87,'ITOrient M'!$P$3:$V$16,7,0),"")</f>
        <v/>
      </c>
      <c r="AJ87" s="12" t="str">
        <f>IFERROR(VLOOKUP($A87,'ŚJatka M'!$P$3:$V$25,7,0),"")</f>
        <v/>
      </c>
      <c r="AK87" s="12" t="str">
        <f>IFERROR(VLOOKUP($A87,'Sudecka Wyrypa M'!$N$4:$T$18,7,0),"")</f>
        <v/>
      </c>
      <c r="AL87" s="12" t="str">
        <f>IFERROR(VLOOKUP($A87,'Abentojra M'!$I$3:$O$39,7,0),"")</f>
        <v/>
      </c>
      <c r="AM87" s="12" t="str">
        <f>IFERROR(VLOOKUP($A87,'Mordownik M'!$M$3:$S$29,7,0),"")</f>
        <v/>
      </c>
      <c r="AN87" s="12" t="str">
        <f>IFERROR(VLOOKUP($A87,'Kaczawska M'!$L$3:$R$9,7,0),"")</f>
        <v/>
      </c>
      <c r="AO87" s="12" t="str">
        <f>IFERROR(VLOOKUP($A87,'XV RzK M'!$K$2:$Q$13,7,0),"")</f>
        <v/>
      </c>
      <c r="AP87" s="12">
        <f>IFERROR(VLOOKUP($A87,'Jesienne 360 M'!$J$2:$P$20,7,0),"")</f>
        <v>47.623485554520038</v>
      </c>
      <c r="AQ87" s="12" t="str">
        <f>IFERROR(VLOOKUP($A87,'Waligóra M'!$P$2:$V$25,7,0),"")</f>
        <v/>
      </c>
      <c r="AR87" s="12" t="str">
        <f>IFERROR(VLOOKUP($A87,'Jurajska Jatka M'!$L$3:$R$42,7,0),"")</f>
        <v/>
      </c>
      <c r="AS87" s="12" t="str">
        <f>IFERROR(VLOOKUP($A87,'H56 TR100 M'!$AI$3:$AO$224,7,0),"")</f>
        <v/>
      </c>
      <c r="AT87" s="12" t="str">
        <f>IFERROR(VLOOKUP($A87,'Wawer M'!$H$2:$N$15,7,0),"")</f>
        <v/>
      </c>
      <c r="AU87" s="12" t="str">
        <f>IFERROR(VLOOKUP($A87,'Pazur M'!$AU$2:$BA$36,7,0),"")</f>
        <v/>
      </c>
      <c r="AV87" s="12" t="str">
        <f>IFERROR(VLOOKUP($A87,'Wilga M'!$L$3:$R$29,7,0),"")</f>
        <v/>
      </c>
      <c r="AW87" s="12" t="str">
        <f>IFERROR(VLOOKUP($A87,'NM 100 M'!$Y$5:$AE$7,7,0),"")</f>
        <v/>
      </c>
      <c r="AX87" s="25">
        <f>MIN(COUNT(F87:S87)+MIN(COUNT(V87:AW87)/2,2),6)</f>
        <v>2</v>
      </c>
    </row>
    <row r="88" spans="1:50">
      <c r="A88">
        <v>238</v>
      </c>
      <c r="B88" s="21" t="str">
        <f>VLOOKUP($A88,id!$C:$H,6,0)</f>
        <v>Dargacz Waldemar</v>
      </c>
      <c r="C88" s="21">
        <f>VLOOKUP($A88,id!$C:$H,4,0)</f>
        <v>0</v>
      </c>
      <c r="D88" s="2">
        <f>IF(E87=E88,D87,ROW(B86))</f>
        <v>86</v>
      </c>
      <c r="E88" s="11">
        <f>LARGE(F88:U88,1)+LARGE(F88:U88,2)+IFERROR(LARGE(F88:U88,3),0)+IFERROR(LARGE(F88:U88,4),0)+IFERROR(LARGE(F88:U88,5),0)+IFERROR(LARGE(F88:U88,6),0)</f>
        <v>156.09688870154503</v>
      </c>
      <c r="F88" s="12"/>
      <c r="G88" s="12"/>
      <c r="H88" s="12" t="str">
        <f>IFERROR(VLOOKUP($A88,'H55 TR200 M'!$AT$3:$AZ$84,7,0),"")</f>
        <v/>
      </c>
      <c r="I88" s="12" t="str">
        <f>IFERROR(VLOOKUP($A88,'Dymno M'!$U$2:$AA$35,7,0),"")</f>
        <v/>
      </c>
      <c r="J88" s="12">
        <f>IFERROR(VLOOKUP($A88,'XIV RzK M'!$K$3:$Q$39,7,0),"")</f>
        <v>39.892990378951502</v>
      </c>
      <c r="K88" s="12" t="str">
        <f>IFERROR(VLOOKUP($A88,'Tropy M'!$Q$4:$W$66,7,0),"")</f>
        <v/>
      </c>
      <c r="L88" s="12" t="str">
        <f>IFERROR(VLOOKUP($A88,'Grassor 300 M'!$CA$6:$CG$39,7,0),"")</f>
        <v/>
      </c>
      <c r="M88" s="12" t="str">
        <f>IFERROR(VLOOKUP($A88,'BO M'!$Q$2:$W$37,7,0),"")</f>
        <v/>
      </c>
      <c r="N88" s="12" t="str">
        <f>IFERROR(VLOOKUP($A88,'Konwalie M'!$M$2:$S$32,7,0),"")</f>
        <v/>
      </c>
      <c r="O88" s="12" t="str">
        <f>IFERROR(VLOOKUP($A88,'KoRnO M'!$AD$2:$AJ$42,7,0),"")</f>
        <v/>
      </c>
      <c r="P88" s="12" t="str">
        <f>IFERROR(VLOOKUP($A88,'XVI Szago M'!$K$2:$Q$48,7,0),"")</f>
        <v/>
      </c>
      <c r="Q88" s="12" t="str">
        <f>IFERROR(VLOOKUP($A88,'H56 TR200 M'!$AT$3:$AZ$106,7,0),"")</f>
        <v/>
      </c>
      <c r="R88" s="12" t="str">
        <f>IFERROR(VLOOKUP($A88,'Azymut M'!$AO$6:$AU$38,7,0),"")</f>
        <v/>
      </c>
      <c r="S88" s="12" t="str">
        <f>IFERROR(VLOOKUP($A88,'NM 200 M'!$AI$5:$AO$38,7,0),"")</f>
        <v/>
      </c>
      <c r="T88" s="10">
        <f>IFERROR(LARGE(V88:AW88,1),0)+IFERROR(LARGE(V88:AW88,2),0)</f>
        <v>81.455293168918558</v>
      </c>
      <c r="U88" s="10">
        <f>IFERROR(LARGE(V88:AW88,3),0)+IFERROR(LARGE(V88:AW88,4),0)</f>
        <v>34.748605153674966</v>
      </c>
      <c r="V88" s="12"/>
      <c r="W88" s="12"/>
      <c r="X88" s="12"/>
      <c r="Y88" s="12"/>
      <c r="Z88" s="12">
        <f>IFERROR(VLOOKUP($A88,'H55 TR100 M'!$AG$3:$AM$165,7,0),"")</f>
        <v>34.748605153674966</v>
      </c>
      <c r="AA88" s="12" t="str">
        <f>IFERROR(VLOOKUP($A88,'Irokez M'!$EN$4:$ET$22,7,0),"")</f>
        <v/>
      </c>
      <c r="AB88" s="12" t="str">
        <f>IFERROR(VLOOKUP($A88,'BO Wielkopolska M'!$Q$2:$W$38,7,0),"")</f>
        <v/>
      </c>
      <c r="AC88" s="12" t="str">
        <f>IFERROR(VLOOKUP($A88,'RW TR200 M'!$K$2:$Q$10,7,0),"")</f>
        <v/>
      </c>
      <c r="AD88" s="12" t="str">
        <f>IFERROR(VLOOKUP($A88,'Liczyrzepa wiosna M'!$M$2:$S$26,7,0),"")</f>
        <v/>
      </c>
      <c r="AE88" s="12" t="str">
        <f>IFERROR(VLOOKUP($A88,'13 M'!$J$6:$P$27,7,0),"")</f>
        <v/>
      </c>
      <c r="AF88" s="12" t="str">
        <f>IFERROR(VLOOKUP($A88,'ZnO Grassor M'!$J$2:$P$9,7,0),"")</f>
        <v/>
      </c>
      <c r="AG88" s="12" t="str">
        <f>IFERROR(VLOOKUP($A88,'Celestynów M'!$H$2:$N$7,7,0),"")</f>
        <v/>
      </c>
      <c r="AH88" s="12" t="str">
        <f>IFERROR(VLOOKUP($A88,'Komorów M'!$H$2:$N$15,7,0),"")</f>
        <v/>
      </c>
      <c r="AI88" s="12" t="str">
        <f>IFERROR(VLOOKUP($A88,'ITOrient M'!$P$3:$V$16,7,0),"")</f>
        <v/>
      </c>
      <c r="AJ88" s="12" t="str">
        <f>IFERROR(VLOOKUP($A88,'ŚJatka M'!$P$3:$V$25,7,0),"")</f>
        <v/>
      </c>
      <c r="AK88" s="12" t="str">
        <f>IFERROR(VLOOKUP($A88,'Sudecka Wyrypa M'!$N$4:$T$18,7,0),"")</f>
        <v/>
      </c>
      <c r="AL88" s="12" t="str">
        <f>IFERROR(VLOOKUP($A88,'Abentojra M'!$I$3:$O$39,7,0),"")</f>
        <v/>
      </c>
      <c r="AM88" s="12" t="str">
        <f>IFERROR(VLOOKUP($A88,'Mordownik M'!$M$3:$S$29,7,0),"")</f>
        <v/>
      </c>
      <c r="AN88" s="12" t="str">
        <f>IFERROR(VLOOKUP($A88,'Kaczawska M'!$L$3:$R$9,7,0),"")</f>
        <v/>
      </c>
      <c r="AO88" s="12">
        <f>IFERROR(VLOOKUP($A88,'XV RzK M'!$K$2:$Q$13,7,0),"")</f>
        <v>45.454545454545453</v>
      </c>
      <c r="AP88" s="12" t="str">
        <f>IFERROR(VLOOKUP($A88,'Jesienne 360 M'!$J$2:$P$20,7,0),"")</f>
        <v/>
      </c>
      <c r="AQ88" s="12" t="str">
        <f>IFERROR(VLOOKUP($A88,'Waligóra M'!$P$2:$V$25,7,0),"")</f>
        <v/>
      </c>
      <c r="AR88" s="12" t="str">
        <f>IFERROR(VLOOKUP($A88,'Jurajska Jatka M'!$L$3:$R$42,7,0),"")</f>
        <v/>
      </c>
      <c r="AS88" s="12">
        <f>IFERROR(VLOOKUP($A88,'H56 TR100 M'!$AI$3:$AO$224,7,0),"")</f>
        <v>36.000747714373098</v>
      </c>
      <c r="AT88" s="12" t="str">
        <f>IFERROR(VLOOKUP($A88,'Wawer M'!$H$2:$N$15,7,0),"")</f>
        <v/>
      </c>
      <c r="AU88" s="12" t="str">
        <f>IFERROR(VLOOKUP($A88,'Pazur M'!$AU$2:$BA$36,7,0),"")</f>
        <v/>
      </c>
      <c r="AV88" s="12" t="str">
        <f>IFERROR(VLOOKUP($A88,'Wilga M'!$L$3:$R$29,7,0),"")</f>
        <v/>
      </c>
      <c r="AW88" s="12" t="str">
        <f>IFERROR(VLOOKUP($A88,'NM 100 M'!$Y$5:$AE$7,7,0),"")</f>
        <v/>
      </c>
      <c r="AX88" s="25">
        <f>MIN(COUNT(F88:S88)+MIN(COUNT(V88:AW88)/2,2),6)</f>
        <v>2.5</v>
      </c>
    </row>
    <row r="89" spans="1:50">
      <c r="A89">
        <v>77</v>
      </c>
      <c r="B89" s="21" t="str">
        <f>VLOOKUP($A89,id!$C:$H,6,0)</f>
        <v>Poździk Radosław</v>
      </c>
      <c r="C89" s="21" t="str">
        <f>VLOOKUP($A89,id!$C:$H,4,0)</f>
        <v>Barlinecka Grupa Kolarska</v>
      </c>
      <c r="D89" s="2">
        <f>IF(E88=E89,D88,ROW(B87))</f>
        <v>87</v>
      </c>
      <c r="E89" s="11">
        <f>LARGE(F89:U89,1)+LARGE(F89:U89,2)+IFERROR(LARGE(F89:U89,3),0)+IFERROR(LARGE(F89:U89,4),0)+IFERROR(LARGE(F89:U89,5),0)+IFERROR(LARGE(F89:U89,6),0)</f>
        <v>154.60692419145215</v>
      </c>
      <c r="F89" s="12"/>
      <c r="G89" s="12" t="str">
        <f>IFERROR(VLOOKUP($A89,'Liszkor M'!$BA$2:$BG$44,7,0),"")</f>
        <v/>
      </c>
      <c r="H89" s="12">
        <f>IFERROR(VLOOKUP($A89,'H55 TR200 M'!$AT$3:$AZ$84,7,0),"")</f>
        <v>82.986082685223067</v>
      </c>
      <c r="I89" s="12" t="str">
        <f>IFERROR(VLOOKUP($A89,'Dymno M'!$U$2:$AA$35,7,0),"")</f>
        <v/>
      </c>
      <c r="J89" s="12">
        <f>IFERROR(VLOOKUP($A89,'XIV RzK M'!$K$3:$Q$39,7,0),"")</f>
        <v>9.1219349058647428</v>
      </c>
      <c r="K89" s="12" t="str">
        <f>IFERROR(VLOOKUP($A89,'Tropy M'!$Q$4:$W$66,7,0),"")</f>
        <v/>
      </c>
      <c r="L89" s="12" t="str">
        <f>IFERROR(VLOOKUP($A89,'Grassor 300 M'!$CA$6:$CG$39,7,0),"")</f>
        <v/>
      </c>
      <c r="M89" s="12" t="str">
        <f>IFERROR(VLOOKUP($A89,'BO M'!$Q$2:$W$37,7,0),"")</f>
        <v/>
      </c>
      <c r="N89" s="12" t="str">
        <f>IFERROR(VLOOKUP($A89,'Konwalie M'!$M$2:$S$32,7,0),"")</f>
        <v/>
      </c>
      <c r="O89" s="12" t="str">
        <f>IFERROR(VLOOKUP($A89,'KoRnO M'!$AD$2:$AJ$42,7,0),"")</f>
        <v/>
      </c>
      <c r="P89" s="12" t="str">
        <f>IFERROR(VLOOKUP($A89,'XVI Szago M'!$K$2:$Q$48,7,0),"")</f>
        <v/>
      </c>
      <c r="Q89" s="12" t="str">
        <f>IFERROR(VLOOKUP($A89,'H56 TR200 M'!$AT$3:$AZ$106,7,0),"")</f>
        <v/>
      </c>
      <c r="R89" s="12" t="str">
        <f>IFERROR(VLOOKUP($A89,'Azymut M'!$AO$6:$AU$38,7,0),"")</f>
        <v/>
      </c>
      <c r="S89" s="12" t="str">
        <f>IFERROR(VLOOKUP($A89,'NM 200 M'!$AI$5:$AO$38,7,0),"")</f>
        <v/>
      </c>
      <c r="T89" s="10">
        <f>IFERROR(LARGE(V89:AW89,1),0)+IFERROR(LARGE(V89:AW89,2),0)</f>
        <v>62.498906600364343</v>
      </c>
      <c r="U89" s="10">
        <f>IFERROR(LARGE(V89:AW89,3),0)+IFERROR(LARGE(V89:AW89,4),0)</f>
        <v>0</v>
      </c>
      <c r="V89" s="12"/>
      <c r="W89" s="12">
        <f>IFERROR(VLOOKUP($A89,'Róża M'!$L$2:$R$34,7,0),"")</f>
        <v>30.680724782182519</v>
      </c>
      <c r="X89" s="12" t="str">
        <f>IFERROR(VLOOKUP($A89,'XV Szago M'!$DK$4:$DQ$28,7,0),"")</f>
        <v/>
      </c>
      <c r="Y89" s="12" t="str">
        <f>IFERROR(VLOOKUP($A89,'Wiosenne 360 M'!$J$3:$P$22,7,0),"")</f>
        <v/>
      </c>
      <c r="Z89" s="12" t="str">
        <f>IFERROR(VLOOKUP($A89,'H55 TR100 M'!$AG$3:$AM$165,7,0),"")</f>
        <v/>
      </c>
      <c r="AA89" s="12" t="str">
        <f>IFERROR(VLOOKUP($A89,'Irokez M'!$EN$4:$ET$22,7,0),"")</f>
        <v/>
      </c>
      <c r="AB89" s="12" t="str">
        <f>IFERROR(VLOOKUP($A89,'BO Wielkopolska M'!$Q$2:$W$38,7,0),"")</f>
        <v/>
      </c>
      <c r="AC89" s="12" t="str">
        <f>IFERROR(VLOOKUP($A89,'RW TR200 M'!$K$2:$Q$10,7,0),"")</f>
        <v/>
      </c>
      <c r="AD89" s="12" t="str">
        <f>IFERROR(VLOOKUP($A89,'Liczyrzepa wiosna M'!$M$2:$S$26,7,0),"")</f>
        <v/>
      </c>
      <c r="AE89" s="12" t="str">
        <f>IFERROR(VLOOKUP($A89,'13 M'!$J$6:$P$27,7,0),"")</f>
        <v/>
      </c>
      <c r="AF89" s="12">
        <f>IFERROR(VLOOKUP($A89,'ZnO Grassor M'!$J$2:$P$9,7,0),"")</f>
        <v>31.818181818181824</v>
      </c>
      <c r="AG89" s="12" t="str">
        <f>IFERROR(VLOOKUP($A89,'Celestynów M'!$H$2:$N$7,7,0),"")</f>
        <v/>
      </c>
      <c r="AH89" s="12" t="str">
        <f>IFERROR(VLOOKUP($A89,'Komorów M'!$H$2:$N$15,7,0),"")</f>
        <v/>
      </c>
      <c r="AI89" s="12" t="str">
        <f>IFERROR(VLOOKUP($A89,'ITOrient M'!$P$3:$V$16,7,0),"")</f>
        <v/>
      </c>
      <c r="AJ89" s="12" t="str">
        <f>IFERROR(VLOOKUP($A89,'ŚJatka M'!$P$3:$V$25,7,0),"")</f>
        <v/>
      </c>
      <c r="AK89" s="12" t="str">
        <f>IFERROR(VLOOKUP($A89,'Sudecka Wyrypa M'!$N$4:$T$18,7,0),"")</f>
        <v/>
      </c>
      <c r="AL89" s="12" t="str">
        <f>IFERROR(VLOOKUP($A89,'Abentojra M'!$I$3:$O$39,7,0),"")</f>
        <v/>
      </c>
      <c r="AM89" s="12" t="str">
        <f>IFERROR(VLOOKUP($A89,'Mordownik M'!$M$3:$S$29,7,0),"")</f>
        <v/>
      </c>
      <c r="AN89" s="12" t="str">
        <f>IFERROR(VLOOKUP($A89,'Kaczawska M'!$L$3:$R$9,7,0),"")</f>
        <v/>
      </c>
      <c r="AO89" s="12" t="str">
        <f>IFERROR(VLOOKUP($A89,'XV RzK M'!$K$2:$Q$13,7,0),"")</f>
        <v/>
      </c>
      <c r="AP89" s="12" t="str">
        <f>IFERROR(VLOOKUP($A89,'Jesienne 360 M'!$J$2:$P$20,7,0),"")</f>
        <v/>
      </c>
      <c r="AQ89" s="12" t="str">
        <f>IFERROR(VLOOKUP($A89,'Waligóra M'!$P$2:$V$25,7,0),"")</f>
        <v/>
      </c>
      <c r="AR89" s="12" t="str">
        <f>IFERROR(VLOOKUP($A89,'Jurajska Jatka M'!$L$3:$R$42,7,0),"")</f>
        <v/>
      </c>
      <c r="AS89" s="12" t="str">
        <f>IFERROR(VLOOKUP($A89,'H56 TR100 M'!$AI$3:$AO$224,7,0),"")</f>
        <v/>
      </c>
      <c r="AT89" s="12" t="str">
        <f>IFERROR(VLOOKUP($A89,'Wawer M'!$H$2:$N$15,7,0),"")</f>
        <v/>
      </c>
      <c r="AU89" s="12" t="str">
        <f>IFERROR(VLOOKUP($A89,'Pazur M'!$AU$2:$BA$36,7,0),"")</f>
        <v/>
      </c>
      <c r="AV89" s="12" t="str">
        <f>IFERROR(VLOOKUP($A89,'Wilga M'!$L$3:$R$29,7,0),"")</f>
        <v/>
      </c>
      <c r="AW89" s="12" t="str">
        <f>IFERROR(VLOOKUP($A89,'NM 100 M'!$Y$5:$AE$7,7,0),"")</f>
        <v/>
      </c>
      <c r="AX89" s="25">
        <f>MIN(COUNT(F89:S89)+MIN(COUNT(V89:AW89)/2,2),6)</f>
        <v>3</v>
      </c>
    </row>
    <row r="90" spans="1:50">
      <c r="A90">
        <v>140</v>
      </c>
      <c r="B90" s="21" t="str">
        <f>VLOOKUP($A90,id!$C:$H,6,0)</f>
        <v>Kędziorek Damian</v>
      </c>
      <c r="C90" s="21" t="str">
        <f>VLOOKUP($A90,id!$C:$H,4,0)</f>
        <v>DKE</v>
      </c>
      <c r="D90" s="2">
        <f>IF(E89=E90,D89,ROW(B88))</f>
        <v>88</v>
      </c>
      <c r="E90" s="11">
        <f>LARGE(F90:U90,1)+LARGE(F90:U90,2)+IFERROR(LARGE(F90:U90,3),0)+IFERROR(LARGE(F90:U90,4),0)+IFERROR(LARGE(F90:U90,5),0)+IFERROR(LARGE(F90:U90,6),0)</f>
        <v>147.96632980433776</v>
      </c>
      <c r="F90" s="12"/>
      <c r="G90" s="12" t="str">
        <f>IFERROR(VLOOKUP($A90,'Liszkor M'!$BA$2:$BG$44,7,0),"")</f>
        <v/>
      </c>
      <c r="H90" s="12" t="str">
        <f>IFERROR(VLOOKUP($A90,'H55 TR200 M'!$AT$3:$AZ$84,7,0),"")</f>
        <v/>
      </c>
      <c r="I90" s="12" t="str">
        <f>IFERROR(VLOOKUP($A90,'Dymno M'!$U$2:$AA$35,7,0),"")</f>
        <v/>
      </c>
      <c r="J90" s="12" t="str">
        <f>IFERROR(VLOOKUP($A90,'XIV RzK M'!$K$3:$Q$39,7,0),"")</f>
        <v/>
      </c>
      <c r="K90" s="12" t="str">
        <f>IFERROR(VLOOKUP($A90,'Tropy M'!$Q$4:$W$66,7,0),"")</f>
        <v/>
      </c>
      <c r="L90" s="12" t="str">
        <f>IFERROR(VLOOKUP($A90,'Grassor 300 M'!$CA$6:$CG$39,7,0),"")</f>
        <v/>
      </c>
      <c r="M90" s="12" t="str">
        <f>IFERROR(VLOOKUP($A90,'BO M'!$Q$2:$W$37,7,0),"")</f>
        <v/>
      </c>
      <c r="N90" s="12" t="str">
        <f>IFERROR(VLOOKUP($A90,'Konwalie M'!$M$2:$S$32,7,0),"")</f>
        <v/>
      </c>
      <c r="O90" s="12" t="str">
        <f>IFERROR(VLOOKUP($A90,'KoRnO M'!$AD$2:$AJ$42,7,0),"")</f>
        <v/>
      </c>
      <c r="P90" s="12" t="str">
        <f>IFERROR(VLOOKUP($A90,'XVI Szago M'!$K$2:$Q$48,7,0),"")</f>
        <v/>
      </c>
      <c r="Q90" s="12" t="str">
        <f>IFERROR(VLOOKUP($A90,'H56 TR200 M'!$AT$3:$AZ$106,7,0),"")</f>
        <v/>
      </c>
      <c r="R90" s="12" t="str">
        <f>IFERROR(VLOOKUP($A90,'Azymut M'!$AO$6:$AU$38,7,0),"")</f>
        <v/>
      </c>
      <c r="S90" s="12" t="str">
        <f>IFERROR(VLOOKUP($A90,'NM 200 M'!$AI$5:$AO$38,7,0),"")</f>
        <v/>
      </c>
      <c r="T90" s="10">
        <f>IFERROR(LARGE(V90:AW90,1),0)+IFERROR(LARGE(V90:AW90,2),0)</f>
        <v>77.96365996366707</v>
      </c>
      <c r="U90" s="10">
        <f>IFERROR(LARGE(V90:AW90,3),0)+IFERROR(LARGE(V90:AW90,4),0)</f>
        <v>70.002669840670706</v>
      </c>
      <c r="V90" s="12"/>
      <c r="W90" s="12"/>
      <c r="X90" s="12"/>
      <c r="Y90" s="12">
        <f>IFERROR(VLOOKUP($A90,'Wiosenne 360 M'!$J$3:$P$22,7,0),"")</f>
        <v>36.5426293942622</v>
      </c>
      <c r="Z90" s="12" t="str">
        <f>IFERROR(VLOOKUP($A90,'H55 TR100 M'!$AG$3:$AM$165,7,0),"")</f>
        <v/>
      </c>
      <c r="AA90" s="12" t="str">
        <f>IFERROR(VLOOKUP($A90,'Irokez M'!$EN$4:$ET$22,7,0),"")</f>
        <v/>
      </c>
      <c r="AB90" s="12" t="str">
        <f>IFERROR(VLOOKUP($A90,'BO Wielkopolska M'!$Q$2:$W$38,7,0),"")</f>
        <v/>
      </c>
      <c r="AC90" s="12" t="str">
        <f>IFERROR(VLOOKUP($A90,'RW TR200 M'!$K$2:$Q$10,7,0),"")</f>
        <v/>
      </c>
      <c r="AD90" s="12" t="str">
        <f>IFERROR(VLOOKUP($A90,'Liczyrzepa wiosna M'!$M$2:$S$26,7,0),"")</f>
        <v/>
      </c>
      <c r="AE90" s="12" t="str">
        <f>IFERROR(VLOOKUP($A90,'13 M'!$J$6:$P$27,7,0),"")</f>
        <v/>
      </c>
      <c r="AF90" s="12" t="str">
        <f>IFERROR(VLOOKUP($A90,'ZnO Grassor M'!$J$2:$P$9,7,0),"")</f>
        <v/>
      </c>
      <c r="AG90" s="12">
        <f>IFERROR(VLOOKUP($A90,'Celestynów M'!$H$2:$N$7,7,0),"")</f>
        <v>40.117477328936531</v>
      </c>
      <c r="AH90" s="12">
        <f>IFERROR(VLOOKUP($A90,'Komorów M'!$H$2:$N$15,7,0),"")</f>
        <v>37.846182634730539</v>
      </c>
      <c r="AI90" s="12" t="str">
        <f>IFERROR(VLOOKUP($A90,'ITOrient M'!$P$3:$V$16,7,0),"")</f>
        <v/>
      </c>
      <c r="AJ90" s="12" t="str">
        <f>IFERROR(VLOOKUP($A90,'ŚJatka M'!$P$3:$V$25,7,0),"")</f>
        <v/>
      </c>
      <c r="AK90" s="12" t="str">
        <f>IFERROR(VLOOKUP($A90,'Sudecka Wyrypa M'!$N$4:$T$18,7,0),"")</f>
        <v/>
      </c>
      <c r="AL90" s="12" t="str">
        <f>IFERROR(VLOOKUP($A90,'Abentojra M'!$I$3:$O$39,7,0),"")</f>
        <v/>
      </c>
      <c r="AM90" s="12" t="str">
        <f>IFERROR(VLOOKUP($A90,'Mordownik M'!$M$3:$S$29,7,0),"")</f>
        <v/>
      </c>
      <c r="AN90" s="12" t="str">
        <f>IFERROR(VLOOKUP($A90,'Kaczawska M'!$L$3:$R$9,7,0),"")</f>
        <v/>
      </c>
      <c r="AO90" s="12" t="str">
        <f>IFERROR(VLOOKUP($A90,'XV RzK M'!$K$2:$Q$13,7,0),"")</f>
        <v/>
      </c>
      <c r="AP90" s="12" t="str">
        <f>IFERROR(VLOOKUP($A90,'Jesienne 360 M'!$J$2:$P$20,7,0),"")</f>
        <v/>
      </c>
      <c r="AQ90" s="12" t="str">
        <f>IFERROR(VLOOKUP($A90,'Waligóra M'!$P$2:$V$25,7,0),"")</f>
        <v/>
      </c>
      <c r="AR90" s="12" t="str">
        <f>IFERROR(VLOOKUP($A90,'Jurajska Jatka M'!$L$3:$R$42,7,0),"")</f>
        <v/>
      </c>
      <c r="AS90" s="12" t="str">
        <f>IFERROR(VLOOKUP($A90,'H56 TR100 M'!$AI$3:$AO$224,7,0),"")</f>
        <v/>
      </c>
      <c r="AT90" s="12">
        <f>IFERROR(VLOOKUP($A90,'Wawer M'!$H$2:$N$15,7,0),"")</f>
        <v>33.460040446408499</v>
      </c>
      <c r="AU90" s="12" t="str">
        <f>IFERROR(VLOOKUP($A90,'Pazur M'!$AU$2:$BA$36,7,0),"")</f>
        <v/>
      </c>
      <c r="AV90" s="12" t="str">
        <f>IFERROR(VLOOKUP($A90,'Wilga M'!$L$3:$R$29,7,0),"")</f>
        <v/>
      </c>
      <c r="AW90" s="12" t="str">
        <f>IFERROR(VLOOKUP($A90,'NM 100 M'!$Y$5:$AE$7,7,0),"")</f>
        <v/>
      </c>
      <c r="AX90" s="25">
        <f>MIN(COUNT(F90:S90)+MIN(COUNT(V90:AW90)/2,2),6)</f>
        <v>2</v>
      </c>
    </row>
    <row r="91" spans="1:50">
      <c r="A91" s="13">
        <v>22</v>
      </c>
      <c r="B91" s="21" t="str">
        <f>VLOOKUP($A91,id!$C:$H,6,0)</f>
        <v>Fałowski Rafał</v>
      </c>
      <c r="C91" s="21">
        <f>VLOOKUP($A91,id!$C:$H,4,0)</f>
        <v>0</v>
      </c>
      <c r="D91" s="2">
        <f>IF(E90=E91,D90,ROW(B89))</f>
        <v>89</v>
      </c>
      <c r="E91" s="11">
        <f>LARGE(F91:U91,1)+LARGE(F91:U91,2)+IFERROR(LARGE(F91:U91,3),0)+IFERROR(LARGE(F91:U91,4),0)+IFERROR(LARGE(F91:U91,5),0)+IFERROR(LARGE(F91:U91,6),0)</f>
        <v>146.19769513587147</v>
      </c>
      <c r="F91" s="12" t="str">
        <f>IFERROR(VLOOKUP(A91,'ZdZ M'!$AN$5:$AT$47,7,0),"")</f>
        <v/>
      </c>
      <c r="G91" s="12" t="str">
        <f>IFERROR(VLOOKUP($A91,'Liszkor M'!$BA$2:$BG$44,7,0),"")</f>
        <v/>
      </c>
      <c r="H91" s="12" t="str">
        <f>IFERROR(VLOOKUP($A91,'H55 TR200 M'!$AT$3:$AZ$84,7,0),"")</f>
        <v/>
      </c>
      <c r="I91" s="12" t="str">
        <f>IFERROR(VLOOKUP($A91,'Dymno M'!$U$2:$AA$35,7,0),"")</f>
        <v/>
      </c>
      <c r="J91" s="12" t="str">
        <f>IFERROR(VLOOKUP($A91,'XIV RzK M'!$K$3:$Q$39,7,0),"")</f>
        <v/>
      </c>
      <c r="K91" s="12" t="str">
        <f>IFERROR(VLOOKUP($A91,'Tropy M'!$Q$4:$W$66,7,0),"")</f>
        <v/>
      </c>
      <c r="L91" s="12">
        <f>IFERROR(VLOOKUP($A91,'Grassor 300 M'!$CA$6:$CG$39,7,0),"")</f>
        <v>30.908460895619744</v>
      </c>
      <c r="M91" s="12" t="str">
        <f>IFERROR(VLOOKUP($A91,'BO M'!$Q$2:$W$37,7,0),"")</f>
        <v/>
      </c>
      <c r="N91" s="12" t="str">
        <f>IFERROR(VLOOKUP($A91,'Konwalie M'!$M$2:$S$32,7,0),"")</f>
        <v/>
      </c>
      <c r="O91" s="12">
        <f>IFERROR(VLOOKUP($A91,'KoRnO M'!$AD$2:$AJ$42,7,0),"")</f>
        <v>49.74515169331395</v>
      </c>
      <c r="P91" s="12" t="str">
        <f>IFERROR(VLOOKUP($A91,'XVI Szago M'!$K$2:$Q$48,7,0),"")</f>
        <v/>
      </c>
      <c r="Q91" s="12" t="str">
        <f>IFERROR(VLOOKUP($A91,'H56 TR200 M'!$AT$3:$AZ$106,7,0),"")</f>
        <v/>
      </c>
      <c r="R91" s="12" t="str">
        <f>IFERROR(VLOOKUP($A91,'Azymut M'!$AO$6:$AU$38,7,0),"")</f>
        <v/>
      </c>
      <c r="S91" s="12" t="str">
        <f>IFERROR(VLOOKUP($A91,'NM 200 M'!$AI$5:$AO$38,7,0),"")</f>
        <v/>
      </c>
      <c r="T91" s="10">
        <f>IFERROR(LARGE(V91:AW91,1),0)+IFERROR(LARGE(V91:AW91,2),0)</f>
        <v>51.357622743834398</v>
      </c>
      <c r="U91" s="10">
        <f>IFERROR(LARGE(V91:AW91,3),0)+IFERROR(LARGE(V91:AW91,4),0)</f>
        <v>14.186459803103356</v>
      </c>
      <c r="V91" s="12">
        <f>IFERROR(VLOOKUP(A91,'Liczyrzepa - zima M'!$M$1:$S$35,7,0),"")</f>
        <v>27.751196172248804</v>
      </c>
      <c r="W91" s="12">
        <f>IFERROR(VLOOKUP($A91,'Róża M'!$L$2:$R$34,7,0),"")</f>
        <v>14.186459803103356</v>
      </c>
      <c r="X91" s="12" t="str">
        <f>IFERROR(VLOOKUP($A91,'XV Szago M'!$DK$4:$DQ$28,7,0),"")</f>
        <v/>
      </c>
      <c r="Y91" s="12" t="str">
        <f>IFERROR(VLOOKUP($A91,'Wiosenne 360 M'!$J$3:$P$22,7,0),"")</f>
        <v/>
      </c>
      <c r="Z91" s="12" t="str">
        <f>IFERROR(VLOOKUP($A91,'H55 TR100 M'!$AG$3:$AM$165,7,0),"")</f>
        <v/>
      </c>
      <c r="AA91" s="12" t="str">
        <f>IFERROR(VLOOKUP($A91,'Irokez M'!$EN$4:$ET$22,7,0),"")</f>
        <v/>
      </c>
      <c r="AB91" s="12" t="str">
        <f>IFERROR(VLOOKUP($A91,'BO Wielkopolska M'!$Q$2:$W$38,7,0),"")</f>
        <v/>
      </c>
      <c r="AC91" s="12" t="str">
        <f>IFERROR(VLOOKUP($A91,'RW TR200 M'!$K$2:$Q$10,7,0),"")</f>
        <v/>
      </c>
      <c r="AD91" s="12" t="str">
        <f>IFERROR(VLOOKUP($A91,'Liczyrzepa wiosna M'!$M$2:$S$26,7,0),"")</f>
        <v/>
      </c>
      <c r="AE91" s="12" t="str">
        <f>IFERROR(VLOOKUP($A91,'13 M'!$J$6:$P$27,7,0),"")</f>
        <v/>
      </c>
      <c r="AF91" s="12" t="str">
        <f>IFERROR(VLOOKUP($A91,'ZnO Grassor M'!$J$2:$P$9,7,0),"")</f>
        <v/>
      </c>
      <c r="AG91" s="12" t="str">
        <f>IFERROR(VLOOKUP($A91,'Celestynów M'!$H$2:$N$7,7,0),"")</f>
        <v/>
      </c>
      <c r="AH91" s="12" t="str">
        <f>IFERROR(VLOOKUP($A91,'Komorów M'!$H$2:$N$15,7,0),"")</f>
        <v/>
      </c>
      <c r="AI91" s="12" t="str">
        <f>IFERROR(VLOOKUP($A91,'ITOrient M'!$P$3:$V$16,7,0),"")</f>
        <v/>
      </c>
      <c r="AJ91" s="12" t="str">
        <f>IFERROR(VLOOKUP($A91,'ŚJatka M'!$P$3:$V$25,7,0),"")</f>
        <v/>
      </c>
      <c r="AK91" s="12">
        <f>IFERROR(VLOOKUP($A91,'Sudecka Wyrypa M'!$N$4:$T$18,7,0),"")</f>
        <v>23.60642657158559</v>
      </c>
      <c r="AL91" s="12" t="str">
        <f>IFERROR(VLOOKUP($A91,'Abentojra M'!$I$3:$O$39,7,0),"")</f>
        <v/>
      </c>
      <c r="AM91" s="12" t="str">
        <f>IFERROR(VLOOKUP($A91,'Mordownik M'!$M$3:$S$29,7,0),"")</f>
        <v/>
      </c>
      <c r="AN91" s="12" t="str">
        <f>IFERROR(VLOOKUP($A91,'Kaczawska M'!$L$3:$R$9,7,0),"")</f>
        <v/>
      </c>
      <c r="AO91" s="12" t="str">
        <f>IFERROR(VLOOKUP($A91,'XV RzK M'!$K$2:$Q$13,7,0),"")</f>
        <v/>
      </c>
      <c r="AP91" s="12" t="str">
        <f>IFERROR(VLOOKUP($A91,'Jesienne 360 M'!$J$2:$P$20,7,0),"")</f>
        <v/>
      </c>
      <c r="AQ91" s="12" t="str">
        <f>IFERROR(VLOOKUP($A91,'Waligóra M'!$P$2:$V$25,7,0),"")</f>
        <v/>
      </c>
      <c r="AR91" s="12" t="str">
        <f>IFERROR(VLOOKUP($A91,'Jurajska Jatka M'!$L$3:$R$42,7,0),"")</f>
        <v/>
      </c>
      <c r="AS91" s="12" t="str">
        <f>IFERROR(VLOOKUP($A91,'H56 TR100 M'!$AI$3:$AO$224,7,0),"")</f>
        <v/>
      </c>
      <c r="AT91" s="12" t="str">
        <f>IFERROR(VLOOKUP($A91,'Wawer M'!$H$2:$N$15,7,0),"")</f>
        <v/>
      </c>
      <c r="AU91" s="12" t="str">
        <f>IFERROR(VLOOKUP($A91,'Pazur M'!$AU$2:$BA$36,7,0),"")</f>
        <v/>
      </c>
      <c r="AV91" s="12" t="str">
        <f>IFERROR(VLOOKUP($A91,'Wilga M'!$L$3:$R$29,7,0),"")</f>
        <v/>
      </c>
      <c r="AW91" s="12" t="str">
        <f>IFERROR(VLOOKUP($A91,'NM 100 M'!$Y$5:$AE$7,7,0),"")</f>
        <v/>
      </c>
      <c r="AX91" s="25">
        <f>MIN(COUNT(F91:S91)+MIN(COUNT(V91:AW91)/2,2),6)</f>
        <v>3.5</v>
      </c>
    </row>
    <row r="92" spans="1:50">
      <c r="A92">
        <v>46</v>
      </c>
      <c r="B92" s="21" t="str">
        <f>VLOOKUP($A92,id!$C:$H,6,0)</f>
        <v>Ziółkowski Janusz</v>
      </c>
      <c r="C92" s="21">
        <f>VLOOKUP($A92,id!$C:$H,4,0)</f>
        <v>0</v>
      </c>
      <c r="D92" s="2">
        <f>IF(E91=E92,D91,ROW(B90))</f>
        <v>90</v>
      </c>
      <c r="E92" s="11">
        <f>LARGE(F92:U92,1)+LARGE(F92:U92,2)+IFERROR(LARGE(F92:U92,3),0)+IFERROR(LARGE(F92:U92,4),0)+IFERROR(LARGE(F92:U92,5),0)+IFERROR(LARGE(F92:U92,6),0)</f>
        <v>145.94906991031991</v>
      </c>
      <c r="F92" s="12">
        <f>IFERROR(VLOOKUP(A92,'ZdZ M'!$AN$5:$AT$47,7,0),"")</f>
        <v>70.066716969143428</v>
      </c>
      <c r="G92" s="12" t="str">
        <f>IFERROR(VLOOKUP($A92,'Liszkor M'!$BA$2:$BG$44,7,0),"")</f>
        <v/>
      </c>
      <c r="H92" s="12" t="str">
        <f>IFERROR(VLOOKUP($A92,'H55 TR200 M'!$AT$3:$AZ$84,7,0),"")</f>
        <v/>
      </c>
      <c r="I92" s="12" t="str">
        <f>IFERROR(VLOOKUP($A92,'Dymno M'!$U$2:$AA$35,7,0),"")</f>
        <v/>
      </c>
      <c r="J92" s="12">
        <f>IFERROR(VLOOKUP($A92,'XIV RzK M'!$K$3:$Q$39,7,0),"")</f>
        <v>75.882352941176464</v>
      </c>
      <c r="K92" s="12" t="str">
        <f>IFERROR(VLOOKUP($A92,'Tropy M'!$Q$4:$W$66,7,0),"")</f>
        <v/>
      </c>
      <c r="L92" s="12" t="str">
        <f>IFERROR(VLOOKUP($A92,'Grassor 300 M'!$CA$6:$CG$39,7,0),"")</f>
        <v/>
      </c>
      <c r="M92" s="12" t="str">
        <f>IFERROR(VLOOKUP($A92,'BO M'!$Q$2:$W$37,7,0),"")</f>
        <v/>
      </c>
      <c r="N92" s="12" t="str">
        <f>IFERROR(VLOOKUP($A92,'Konwalie M'!$M$2:$S$32,7,0),"")</f>
        <v/>
      </c>
      <c r="O92" s="12" t="str">
        <f>IFERROR(VLOOKUP($A92,'KoRnO M'!$AD$2:$AJ$42,7,0),"")</f>
        <v/>
      </c>
      <c r="P92" s="12" t="str">
        <f>IFERROR(VLOOKUP($A92,'XVI Szago M'!$K$2:$Q$48,7,0),"")</f>
        <v/>
      </c>
      <c r="Q92" s="12" t="str">
        <f>IFERROR(VLOOKUP($A92,'H56 TR200 M'!$AT$3:$AZ$106,7,0),"")</f>
        <v/>
      </c>
      <c r="R92" s="12" t="str">
        <f>IFERROR(VLOOKUP($A92,'Azymut M'!$AO$6:$AU$38,7,0),"")</f>
        <v/>
      </c>
      <c r="S92" s="12" t="str">
        <f>IFERROR(VLOOKUP($A92,'NM 200 M'!$AI$5:$AO$38,7,0),"")</f>
        <v/>
      </c>
      <c r="T92" s="10">
        <f>IFERROR(LARGE(V92:AW92,1),0)+IFERROR(LARGE(V92:AW92,2),0)</f>
        <v>0</v>
      </c>
      <c r="U92" s="10">
        <f>IFERROR(LARGE(V92:AW92,3),0)+IFERROR(LARGE(V92:AW92,4),0)</f>
        <v>0</v>
      </c>
      <c r="V92" s="12"/>
      <c r="W92" s="12" t="str">
        <f>IFERROR(VLOOKUP($A92,'Róża M'!$L$2:$R$34,7,0),"")</f>
        <v/>
      </c>
      <c r="X92" s="12" t="str">
        <f>IFERROR(VLOOKUP($A92,'XV Szago M'!$DK$4:$DQ$28,7,0),"")</f>
        <v/>
      </c>
      <c r="Y92" s="12" t="str">
        <f>IFERROR(VLOOKUP($A92,'Wiosenne 360 M'!$J$3:$P$22,7,0),"")</f>
        <v/>
      </c>
      <c r="Z92" s="12" t="str">
        <f>IFERROR(VLOOKUP($A92,'H55 TR100 M'!$AG$3:$AM$165,7,0),"")</f>
        <v/>
      </c>
      <c r="AA92" s="12" t="str">
        <f>IFERROR(VLOOKUP($A92,'Irokez M'!$EN$4:$ET$22,7,0),"")</f>
        <v/>
      </c>
      <c r="AB92" s="12" t="str">
        <f>IFERROR(VLOOKUP($A92,'BO Wielkopolska M'!$Q$2:$W$38,7,0),"")</f>
        <v/>
      </c>
      <c r="AC92" s="12" t="str">
        <f>IFERROR(VLOOKUP($A92,'RW TR200 M'!$K$2:$Q$10,7,0),"")</f>
        <v/>
      </c>
      <c r="AD92" s="12" t="str">
        <f>IFERROR(VLOOKUP($A92,'Liczyrzepa wiosna M'!$M$2:$S$26,7,0),"")</f>
        <v/>
      </c>
      <c r="AE92" s="12" t="str">
        <f>IFERROR(VLOOKUP($A92,'13 M'!$J$6:$P$27,7,0),"")</f>
        <v/>
      </c>
      <c r="AF92" s="12" t="str">
        <f>IFERROR(VLOOKUP($A92,'ZnO Grassor M'!$J$2:$P$9,7,0),"")</f>
        <v/>
      </c>
      <c r="AG92" s="12" t="str">
        <f>IFERROR(VLOOKUP($A92,'Celestynów M'!$H$2:$N$7,7,0),"")</f>
        <v/>
      </c>
      <c r="AH92" s="12" t="str">
        <f>IFERROR(VLOOKUP($A92,'Komorów M'!$H$2:$N$15,7,0),"")</f>
        <v/>
      </c>
      <c r="AI92" s="12" t="str">
        <f>IFERROR(VLOOKUP($A92,'ITOrient M'!$P$3:$V$16,7,0),"")</f>
        <v/>
      </c>
      <c r="AJ92" s="12" t="str">
        <f>IFERROR(VLOOKUP($A92,'ŚJatka M'!$P$3:$V$25,7,0),"")</f>
        <v/>
      </c>
      <c r="AK92" s="12" t="str">
        <f>IFERROR(VLOOKUP($A92,'Sudecka Wyrypa M'!$N$4:$T$18,7,0),"")</f>
        <v/>
      </c>
      <c r="AL92" s="12" t="str">
        <f>IFERROR(VLOOKUP($A92,'Abentojra M'!$I$3:$O$39,7,0),"")</f>
        <v/>
      </c>
      <c r="AM92" s="12" t="str">
        <f>IFERROR(VLOOKUP($A92,'Mordownik M'!$M$3:$S$29,7,0),"")</f>
        <v/>
      </c>
      <c r="AN92" s="12" t="str">
        <f>IFERROR(VLOOKUP($A92,'Kaczawska M'!$L$3:$R$9,7,0),"")</f>
        <v/>
      </c>
      <c r="AO92" s="12" t="str">
        <f>IFERROR(VLOOKUP($A92,'XV RzK M'!$K$2:$Q$13,7,0),"")</f>
        <v/>
      </c>
      <c r="AP92" s="12" t="str">
        <f>IFERROR(VLOOKUP($A92,'Jesienne 360 M'!$J$2:$P$20,7,0),"")</f>
        <v/>
      </c>
      <c r="AQ92" s="12" t="str">
        <f>IFERROR(VLOOKUP($A92,'Waligóra M'!$P$2:$V$25,7,0),"")</f>
        <v/>
      </c>
      <c r="AR92" s="12" t="str">
        <f>IFERROR(VLOOKUP($A92,'Jurajska Jatka M'!$L$3:$R$42,7,0),"")</f>
        <v/>
      </c>
      <c r="AS92" s="12" t="str">
        <f>IFERROR(VLOOKUP($A92,'H56 TR100 M'!$AI$3:$AO$224,7,0),"")</f>
        <v/>
      </c>
      <c r="AT92" s="12" t="str">
        <f>IFERROR(VLOOKUP($A92,'Wawer M'!$H$2:$N$15,7,0),"")</f>
        <v/>
      </c>
      <c r="AU92" s="12" t="str">
        <f>IFERROR(VLOOKUP($A92,'Pazur M'!$AU$2:$BA$36,7,0),"")</f>
        <v/>
      </c>
      <c r="AV92" s="12" t="str">
        <f>IFERROR(VLOOKUP($A92,'Wilga M'!$L$3:$R$29,7,0),"")</f>
        <v/>
      </c>
      <c r="AW92" s="12" t="str">
        <f>IFERROR(VLOOKUP($A92,'NM 100 M'!$Y$5:$AE$7,7,0),"")</f>
        <v/>
      </c>
      <c r="AX92" s="25">
        <f>MIN(COUNT(F92:S92)+MIN(COUNT(V92:AW92)/2,2),6)</f>
        <v>2</v>
      </c>
    </row>
    <row r="93" spans="1:50">
      <c r="A93">
        <v>177</v>
      </c>
      <c r="B93" s="21" t="str">
        <f>VLOOKUP($A93,id!$C:$H,6,0)</f>
        <v>Tusiński Radosław</v>
      </c>
      <c r="C93" s="21">
        <f>VLOOKUP($A93,id!$C:$H,4,0)</f>
        <v>0</v>
      </c>
      <c r="D93" s="2">
        <f>IF(E92=E93,D92,ROW(B91))</f>
        <v>91</v>
      </c>
      <c r="E93" s="11">
        <f>LARGE(F93:U93,1)+LARGE(F93:U93,2)+IFERROR(LARGE(F93:U93,3),0)+IFERROR(LARGE(F93:U93,4),0)+IFERROR(LARGE(F93:U93,5),0)+IFERROR(LARGE(F93:U93,6),0)</f>
        <v>141.34356875255145</v>
      </c>
      <c r="F93" s="12"/>
      <c r="G93" s="12"/>
      <c r="H93" s="12">
        <f>IFERROR(VLOOKUP($A93,'H55 TR200 M'!$AT$3:$AZ$84,7,0),"")</f>
        <v>82.057353328071557</v>
      </c>
      <c r="I93" s="12" t="str">
        <f>IFERROR(VLOOKUP($A93,'Dymno M'!$U$2:$AA$35,7,0),"")</f>
        <v/>
      </c>
      <c r="J93" s="12" t="str">
        <f>IFERROR(VLOOKUP($A93,'XIV RzK M'!$K$3:$Q$39,7,0),"")</f>
        <v/>
      </c>
      <c r="K93" s="12" t="str">
        <f>IFERROR(VLOOKUP($A93,'Tropy M'!$Q$4:$W$66,7,0),"")</f>
        <v/>
      </c>
      <c r="L93" s="12" t="str">
        <f>IFERROR(VLOOKUP($A93,'Grassor 300 M'!$CA$6:$CG$39,7,0),"")</f>
        <v/>
      </c>
      <c r="M93" s="12" t="str">
        <f>IFERROR(VLOOKUP($A93,'BO M'!$Q$2:$W$37,7,0),"")</f>
        <v/>
      </c>
      <c r="N93" s="12" t="str">
        <f>IFERROR(VLOOKUP($A93,'Konwalie M'!$M$2:$S$32,7,0),"")</f>
        <v/>
      </c>
      <c r="O93" s="12" t="str">
        <f>IFERROR(VLOOKUP($A93,'KoRnO M'!$AD$2:$AJ$42,7,0),"")</f>
        <v/>
      </c>
      <c r="P93" s="12" t="str">
        <f>IFERROR(VLOOKUP($A93,'XVI Szago M'!$K$2:$Q$48,7,0),"")</f>
        <v/>
      </c>
      <c r="Q93" s="12">
        <f>IFERROR(VLOOKUP($A93,'H56 TR200 M'!$AT$3:$AZ$106,7,0),"")</f>
        <v>59.286215424479892</v>
      </c>
      <c r="R93" s="12" t="str">
        <f>IFERROR(VLOOKUP($A93,'Azymut M'!$AO$6:$AU$38,7,0),"")</f>
        <v/>
      </c>
      <c r="S93" s="12" t="str">
        <f>IFERROR(VLOOKUP($A93,'NM 200 M'!$AI$5:$AO$38,7,0),"")</f>
        <v/>
      </c>
      <c r="T93" s="10">
        <f>IFERROR(LARGE(V93:AW93,1),0)+IFERROR(LARGE(V93:AW93,2),0)</f>
        <v>0</v>
      </c>
      <c r="U93" s="10">
        <f>IFERROR(LARGE(V93:AW93,3),0)+IFERROR(LARGE(V93:AW93,4),0)</f>
        <v>0</v>
      </c>
      <c r="V93" s="12"/>
      <c r="W93" s="12"/>
      <c r="X93" s="12"/>
      <c r="Y93" s="12"/>
      <c r="Z93" s="12" t="str">
        <f>IFERROR(VLOOKUP($A93,'H55 TR100 M'!$AG$3:$AM$165,7,0),"")</f>
        <v/>
      </c>
      <c r="AA93" s="12" t="str">
        <f>IFERROR(VLOOKUP($A93,'Irokez M'!$EN$4:$ET$22,7,0),"")</f>
        <v/>
      </c>
      <c r="AB93" s="12" t="str">
        <f>IFERROR(VLOOKUP($A93,'BO Wielkopolska M'!$Q$2:$W$38,7,0),"")</f>
        <v/>
      </c>
      <c r="AC93" s="12" t="str">
        <f>IFERROR(VLOOKUP($A93,'RW TR200 M'!$K$2:$Q$10,7,0),"")</f>
        <v/>
      </c>
      <c r="AD93" s="12" t="str">
        <f>IFERROR(VLOOKUP($A93,'Liczyrzepa wiosna M'!$M$2:$S$26,7,0),"")</f>
        <v/>
      </c>
      <c r="AE93" s="12" t="str">
        <f>IFERROR(VLOOKUP($A93,'13 M'!$J$6:$P$27,7,0),"")</f>
        <v/>
      </c>
      <c r="AF93" s="12" t="str">
        <f>IFERROR(VLOOKUP($A93,'ZnO Grassor M'!$J$2:$P$9,7,0),"")</f>
        <v/>
      </c>
      <c r="AG93" s="12" t="str">
        <f>IFERROR(VLOOKUP($A93,'Celestynów M'!$H$2:$N$7,7,0),"")</f>
        <v/>
      </c>
      <c r="AH93" s="12" t="str">
        <f>IFERROR(VLOOKUP($A93,'Komorów M'!$H$2:$N$15,7,0),"")</f>
        <v/>
      </c>
      <c r="AI93" s="12" t="str">
        <f>IFERROR(VLOOKUP($A93,'ITOrient M'!$P$3:$V$16,7,0),"")</f>
        <v/>
      </c>
      <c r="AJ93" s="12" t="str">
        <f>IFERROR(VLOOKUP($A93,'ŚJatka M'!$P$3:$V$25,7,0),"")</f>
        <v/>
      </c>
      <c r="AK93" s="12" t="str">
        <f>IFERROR(VLOOKUP($A93,'Sudecka Wyrypa M'!$N$4:$T$18,7,0),"")</f>
        <v/>
      </c>
      <c r="AL93" s="12" t="str">
        <f>IFERROR(VLOOKUP($A93,'Abentojra M'!$I$3:$O$39,7,0),"")</f>
        <v/>
      </c>
      <c r="AM93" s="12" t="str">
        <f>IFERROR(VLOOKUP($A93,'Mordownik M'!$M$3:$S$29,7,0),"")</f>
        <v/>
      </c>
      <c r="AN93" s="12" t="str">
        <f>IFERROR(VLOOKUP($A93,'Kaczawska M'!$L$3:$R$9,7,0),"")</f>
        <v/>
      </c>
      <c r="AO93" s="12" t="str">
        <f>IFERROR(VLOOKUP($A93,'XV RzK M'!$K$2:$Q$13,7,0),"")</f>
        <v/>
      </c>
      <c r="AP93" s="12" t="str">
        <f>IFERROR(VLOOKUP($A93,'Jesienne 360 M'!$J$2:$P$20,7,0),"")</f>
        <v/>
      </c>
      <c r="AQ93" s="12" t="str">
        <f>IFERROR(VLOOKUP($A93,'Waligóra M'!$P$2:$V$25,7,0),"")</f>
        <v/>
      </c>
      <c r="AR93" s="12" t="str">
        <f>IFERROR(VLOOKUP($A93,'Jurajska Jatka M'!$L$3:$R$42,7,0),"")</f>
        <v/>
      </c>
      <c r="AS93" s="12" t="str">
        <f>IFERROR(VLOOKUP($A93,'H56 TR100 M'!$AI$3:$AO$224,7,0),"")</f>
        <v/>
      </c>
      <c r="AT93" s="12" t="str">
        <f>IFERROR(VLOOKUP($A93,'Wawer M'!$H$2:$N$15,7,0),"")</f>
        <v/>
      </c>
      <c r="AU93" s="12" t="str">
        <f>IFERROR(VLOOKUP($A93,'Pazur M'!$AU$2:$BA$36,7,0),"")</f>
        <v/>
      </c>
      <c r="AV93" s="12" t="str">
        <f>IFERROR(VLOOKUP($A93,'Wilga M'!$L$3:$R$29,7,0),"")</f>
        <v/>
      </c>
      <c r="AW93" s="12" t="str">
        <f>IFERROR(VLOOKUP($A93,'NM 100 M'!$Y$5:$AE$7,7,0),"")</f>
        <v/>
      </c>
      <c r="AX93" s="25">
        <f>MIN(COUNT(F93:S93)+MIN(COUNT(V93:AW93)/2,2),6)</f>
        <v>2</v>
      </c>
    </row>
    <row r="94" spans="1:50">
      <c r="A94">
        <v>241</v>
      </c>
      <c r="B94" s="21" t="str">
        <f>VLOOKUP($A94,id!$C:$H,6,0)</f>
        <v>Popczyk Tomasz</v>
      </c>
      <c r="C94" s="21">
        <f>VLOOKUP($A94,id!$C:$H,4,0)</f>
        <v>0</v>
      </c>
      <c r="D94" s="2">
        <f>IF(E93=E94,D93,ROW(B92))</f>
        <v>92</v>
      </c>
      <c r="E94" s="11">
        <f>LARGE(F94:U94,1)+LARGE(F94:U94,2)+IFERROR(LARGE(F94:U94,3),0)+IFERROR(LARGE(F94:U94,4),0)+IFERROR(LARGE(F94:U94,5),0)+IFERROR(LARGE(F94:U94,6),0)</f>
        <v>141.01763616607394</v>
      </c>
      <c r="F94" s="12"/>
      <c r="G94" s="12"/>
      <c r="H94" s="12" t="str">
        <f>IFERROR(VLOOKUP($A94,'H55 TR200 M'!$AT$3:$AZ$84,7,0),"")</f>
        <v/>
      </c>
      <c r="I94" s="12" t="str">
        <f>IFERROR(VLOOKUP($A94,'Dymno M'!$U$2:$AA$35,7,0),"")</f>
        <v/>
      </c>
      <c r="J94" s="12" t="str">
        <f>IFERROR(VLOOKUP($A94,'XIV RzK M'!$K$3:$Q$39,7,0),"")</f>
        <v/>
      </c>
      <c r="K94" s="12" t="str">
        <f>IFERROR(VLOOKUP($A94,'Tropy M'!$Q$4:$W$66,7,0),"")</f>
        <v/>
      </c>
      <c r="L94" s="12" t="str">
        <f>IFERROR(VLOOKUP($A94,'Grassor 300 M'!$CA$6:$CG$39,7,0),"")</f>
        <v/>
      </c>
      <c r="M94" s="12" t="str">
        <f>IFERROR(VLOOKUP($A94,'BO M'!$Q$2:$W$37,7,0),"")</f>
        <v/>
      </c>
      <c r="N94" s="12" t="str">
        <f>IFERROR(VLOOKUP($A94,'Konwalie M'!$M$2:$S$32,7,0),"")</f>
        <v/>
      </c>
      <c r="O94" s="12" t="str">
        <f>IFERROR(VLOOKUP($A94,'KoRnO M'!$AD$2:$AJ$42,7,0),"")</f>
        <v/>
      </c>
      <c r="P94" s="12">
        <f>IFERROR(VLOOKUP($A94,'XVI Szago M'!$K$2:$Q$48,7,0),"")</f>
        <v>71.948704595260836</v>
      </c>
      <c r="Q94" s="12" t="str">
        <f>IFERROR(VLOOKUP($A94,'H56 TR200 M'!$AT$3:$AZ$106,7,0),"")</f>
        <v/>
      </c>
      <c r="R94" s="12" t="str">
        <f>IFERROR(VLOOKUP($A94,'Azymut M'!$AO$6:$AU$38,7,0),"")</f>
        <v/>
      </c>
      <c r="S94" s="12" t="str">
        <f>IFERROR(VLOOKUP($A94,'NM 200 M'!$AI$5:$AO$38,7,0),"")</f>
        <v/>
      </c>
      <c r="T94" s="10">
        <f>IFERROR(LARGE(V94:AW94,1),0)+IFERROR(LARGE(V94:AW94,2),0)</f>
        <v>69.068931570813106</v>
      </c>
      <c r="U94" s="10">
        <f>IFERROR(LARGE(V94:AW94,3),0)+IFERROR(LARGE(V94:AW94,4),0)</f>
        <v>0</v>
      </c>
      <c r="V94" s="12"/>
      <c r="W94" s="12"/>
      <c r="X94" s="12"/>
      <c r="Y94" s="12"/>
      <c r="Z94" s="12">
        <f>IFERROR(VLOOKUP($A94,'H55 TR100 M'!$AG$3:$AM$165,7,0),"")</f>
        <v>33.865036459642937</v>
      </c>
      <c r="AA94" s="12" t="str">
        <f>IFERROR(VLOOKUP($A94,'Irokez M'!$EN$4:$ET$22,7,0),"")</f>
        <v/>
      </c>
      <c r="AB94" s="12" t="str">
        <f>IFERROR(VLOOKUP($A94,'BO Wielkopolska M'!$Q$2:$W$38,7,0),"")</f>
        <v/>
      </c>
      <c r="AC94" s="12" t="str">
        <f>IFERROR(VLOOKUP($A94,'RW TR200 M'!$K$2:$Q$10,7,0),"")</f>
        <v/>
      </c>
      <c r="AD94" s="12" t="str">
        <f>IFERROR(VLOOKUP($A94,'Liczyrzepa wiosna M'!$M$2:$S$26,7,0),"")</f>
        <v/>
      </c>
      <c r="AE94" s="12" t="str">
        <f>IFERROR(VLOOKUP($A94,'13 M'!$J$6:$P$27,7,0),"")</f>
        <v/>
      </c>
      <c r="AF94" s="12" t="str">
        <f>IFERROR(VLOOKUP($A94,'ZnO Grassor M'!$J$2:$P$9,7,0),"")</f>
        <v/>
      </c>
      <c r="AG94" s="12" t="str">
        <f>IFERROR(VLOOKUP($A94,'Celestynów M'!$H$2:$N$7,7,0),"")</f>
        <v/>
      </c>
      <c r="AH94" s="12" t="str">
        <f>IFERROR(VLOOKUP($A94,'Komorów M'!$H$2:$N$15,7,0),"")</f>
        <v/>
      </c>
      <c r="AI94" s="12" t="str">
        <f>IFERROR(VLOOKUP($A94,'ITOrient M'!$P$3:$V$16,7,0),"")</f>
        <v/>
      </c>
      <c r="AJ94" s="12" t="str">
        <f>IFERROR(VLOOKUP($A94,'ŚJatka M'!$P$3:$V$25,7,0),"")</f>
        <v/>
      </c>
      <c r="AK94" s="12" t="str">
        <f>IFERROR(VLOOKUP($A94,'Sudecka Wyrypa M'!$N$4:$T$18,7,0),"")</f>
        <v/>
      </c>
      <c r="AL94" s="12" t="str">
        <f>IFERROR(VLOOKUP($A94,'Abentojra M'!$I$3:$O$39,7,0),"")</f>
        <v/>
      </c>
      <c r="AM94" s="12" t="str">
        <f>IFERROR(VLOOKUP($A94,'Mordownik M'!$M$3:$S$29,7,0),"")</f>
        <v/>
      </c>
      <c r="AN94" s="12" t="str">
        <f>IFERROR(VLOOKUP($A94,'Kaczawska M'!$L$3:$R$9,7,0),"")</f>
        <v/>
      </c>
      <c r="AO94" s="12" t="str">
        <f>IFERROR(VLOOKUP($A94,'XV RzK M'!$K$2:$Q$13,7,0),"")</f>
        <v/>
      </c>
      <c r="AP94" s="12" t="str">
        <f>IFERROR(VLOOKUP($A94,'Jesienne 360 M'!$J$2:$P$20,7,0),"")</f>
        <v/>
      </c>
      <c r="AQ94" s="12" t="str">
        <f>IFERROR(VLOOKUP($A94,'Waligóra M'!$P$2:$V$25,7,0),"")</f>
        <v/>
      </c>
      <c r="AR94" s="12" t="str">
        <f>IFERROR(VLOOKUP($A94,'Jurajska Jatka M'!$L$3:$R$42,7,0),"")</f>
        <v/>
      </c>
      <c r="AS94" s="12">
        <f>IFERROR(VLOOKUP($A94,'H56 TR100 M'!$AI$3:$AO$224,7,0),"")</f>
        <v>35.203895111170176</v>
      </c>
      <c r="AT94" s="12" t="str">
        <f>IFERROR(VLOOKUP($A94,'Wawer M'!$H$2:$N$15,7,0),"")</f>
        <v/>
      </c>
      <c r="AU94" s="12" t="str">
        <f>IFERROR(VLOOKUP($A94,'Pazur M'!$AU$2:$BA$36,7,0),"")</f>
        <v/>
      </c>
      <c r="AV94" s="12" t="str">
        <f>IFERROR(VLOOKUP($A94,'Wilga M'!$L$3:$R$29,7,0),"")</f>
        <v/>
      </c>
      <c r="AW94" s="12" t="str">
        <f>IFERROR(VLOOKUP($A94,'NM 100 M'!$Y$5:$AE$7,7,0),"")</f>
        <v/>
      </c>
      <c r="AX94" s="25">
        <f>MIN(COUNT(F94:S94)+MIN(COUNT(V94:AW94)/2,2),6)</f>
        <v>2</v>
      </c>
    </row>
    <row r="95" spans="1:50">
      <c r="A95">
        <v>235</v>
      </c>
      <c r="B95" s="21" t="str">
        <f>VLOOKUP($A95,id!$C:$H,6,0)</f>
        <v>Tumiński Maciej</v>
      </c>
      <c r="C95" s="21" t="str">
        <f>VLOOKUP($A95,id!$C:$H,4,0)</f>
        <v>ITS</v>
      </c>
      <c r="D95" s="2">
        <f>IF(E94=E95,D94,ROW(B93))</f>
        <v>93</v>
      </c>
      <c r="E95" s="11">
        <f>LARGE(F95:U95,1)+LARGE(F95:U95,2)+IFERROR(LARGE(F95:U95,3),0)+IFERROR(LARGE(F95:U95,4),0)+IFERROR(LARGE(F95:U95,5),0)+IFERROR(LARGE(F95:U95,6),0)</f>
        <v>140.1000079111183</v>
      </c>
      <c r="F95" s="12"/>
      <c r="G95" s="12"/>
      <c r="H95" s="12" t="str">
        <f>IFERROR(VLOOKUP($A95,'H55 TR200 M'!$AT$3:$AZ$84,7,0),"")</f>
        <v/>
      </c>
      <c r="I95" s="12" t="str">
        <f>IFERROR(VLOOKUP($A95,'Dymno M'!$U$2:$AA$35,7,0),"")</f>
        <v/>
      </c>
      <c r="J95" s="12" t="str">
        <f>IFERROR(VLOOKUP($A95,'XIV RzK M'!$K$3:$Q$39,7,0),"")</f>
        <v/>
      </c>
      <c r="K95" s="12">
        <f>IFERROR(VLOOKUP($A95,'Tropy M'!$Q$4:$W$66,7,0),"")</f>
        <v>67.478844470382271</v>
      </c>
      <c r="L95" s="12" t="str">
        <f>IFERROR(VLOOKUP($A95,'Grassor 300 M'!$CA$6:$CG$39,7,0),"")</f>
        <v/>
      </c>
      <c r="M95" s="12" t="str">
        <f>IFERROR(VLOOKUP($A95,'BO M'!$Q$2:$W$37,7,0),"")</f>
        <v/>
      </c>
      <c r="N95" s="12" t="str">
        <f>IFERROR(VLOOKUP($A95,'Konwalie M'!$M$2:$S$32,7,0),"")</f>
        <v/>
      </c>
      <c r="O95" s="12" t="str">
        <f>IFERROR(VLOOKUP($A95,'KoRnO M'!$AD$2:$AJ$42,7,0),"")</f>
        <v/>
      </c>
      <c r="P95" s="12" t="str">
        <f>IFERROR(VLOOKUP($A95,'XVI Szago M'!$K$2:$Q$48,7,0),"")</f>
        <v/>
      </c>
      <c r="Q95" s="12" t="str">
        <f>IFERROR(VLOOKUP($A95,'H56 TR200 M'!$AT$3:$AZ$106,7,0),"")</f>
        <v/>
      </c>
      <c r="R95" s="12" t="str">
        <f>IFERROR(VLOOKUP($A95,'Azymut M'!$AO$6:$AU$38,7,0),"")</f>
        <v/>
      </c>
      <c r="S95" s="12" t="str">
        <f>IFERROR(VLOOKUP($A95,'NM 200 M'!$AI$5:$AO$38,7,0),"")</f>
        <v/>
      </c>
      <c r="T95" s="10">
        <f>IFERROR(LARGE(V95:AW95,1),0)+IFERROR(LARGE(V95:AW95,2),0)</f>
        <v>72.621163440736026</v>
      </c>
      <c r="U95" s="10">
        <f>IFERROR(LARGE(V95:AW95,3),0)+IFERROR(LARGE(V95:AW95,4),0)</f>
        <v>0</v>
      </c>
      <c r="V95" s="12"/>
      <c r="W95" s="12"/>
      <c r="X95" s="12"/>
      <c r="Y95" s="12"/>
      <c r="Z95" s="12">
        <f>IFERROR(VLOOKUP($A95,'H55 TR100 M'!$AG$3:$AM$165,7,0),"")</f>
        <v>36.131790744466798</v>
      </c>
      <c r="AA95" s="12" t="str">
        <f>IFERROR(VLOOKUP($A95,'Irokez M'!$EN$4:$ET$22,7,0),"")</f>
        <v/>
      </c>
      <c r="AB95" s="12" t="str">
        <f>IFERROR(VLOOKUP($A95,'BO Wielkopolska M'!$Q$2:$W$38,7,0),"")</f>
        <v/>
      </c>
      <c r="AC95" s="12" t="str">
        <f>IFERROR(VLOOKUP($A95,'RW TR200 M'!$K$2:$Q$10,7,0),"")</f>
        <v/>
      </c>
      <c r="AD95" s="12" t="str">
        <f>IFERROR(VLOOKUP($A95,'Liczyrzepa wiosna M'!$M$2:$S$26,7,0),"")</f>
        <v/>
      </c>
      <c r="AE95" s="12" t="str">
        <f>IFERROR(VLOOKUP($A95,'13 M'!$J$6:$P$27,7,0),"")</f>
        <v/>
      </c>
      <c r="AF95" s="12" t="str">
        <f>IFERROR(VLOOKUP($A95,'ZnO Grassor M'!$J$2:$P$9,7,0),"")</f>
        <v/>
      </c>
      <c r="AG95" s="12" t="str">
        <f>IFERROR(VLOOKUP($A95,'Celestynów M'!$H$2:$N$7,7,0),"")</f>
        <v/>
      </c>
      <c r="AH95" s="12" t="str">
        <f>IFERROR(VLOOKUP($A95,'Komorów M'!$H$2:$N$15,7,0),"")</f>
        <v/>
      </c>
      <c r="AI95" s="12" t="str">
        <f>IFERROR(VLOOKUP($A95,'ITOrient M'!$P$3:$V$16,7,0),"")</f>
        <v/>
      </c>
      <c r="AJ95" s="12" t="str">
        <f>IFERROR(VLOOKUP($A95,'ŚJatka M'!$P$3:$V$25,7,0),"")</f>
        <v/>
      </c>
      <c r="AK95" s="12" t="str">
        <f>IFERROR(VLOOKUP($A95,'Sudecka Wyrypa M'!$N$4:$T$18,7,0),"")</f>
        <v/>
      </c>
      <c r="AL95" s="12" t="str">
        <f>IFERROR(VLOOKUP($A95,'Abentojra M'!$I$3:$O$39,7,0),"")</f>
        <v/>
      </c>
      <c r="AM95" s="12" t="str">
        <f>IFERROR(VLOOKUP($A95,'Mordownik M'!$M$3:$S$29,7,0),"")</f>
        <v/>
      </c>
      <c r="AN95" s="12" t="str">
        <f>IFERROR(VLOOKUP($A95,'Kaczawska M'!$L$3:$R$9,7,0),"")</f>
        <v/>
      </c>
      <c r="AO95" s="12" t="str">
        <f>IFERROR(VLOOKUP($A95,'XV RzK M'!$K$2:$Q$13,7,0),"")</f>
        <v/>
      </c>
      <c r="AP95" s="12" t="str">
        <f>IFERROR(VLOOKUP($A95,'Jesienne 360 M'!$J$2:$P$20,7,0),"")</f>
        <v/>
      </c>
      <c r="AQ95" s="12" t="str">
        <f>IFERROR(VLOOKUP($A95,'Waligóra M'!$P$2:$V$25,7,0),"")</f>
        <v/>
      </c>
      <c r="AR95" s="12" t="str">
        <f>IFERROR(VLOOKUP($A95,'Jurajska Jatka M'!$L$3:$R$42,7,0),"")</f>
        <v/>
      </c>
      <c r="AS95" s="12">
        <f>IFERROR(VLOOKUP($A95,'H56 TR100 M'!$AI$3:$AO$224,7,0),"")</f>
        <v>36.489372696269228</v>
      </c>
      <c r="AT95" s="12" t="str">
        <f>IFERROR(VLOOKUP($A95,'Wawer M'!$H$2:$N$15,7,0),"")</f>
        <v/>
      </c>
      <c r="AU95" s="12" t="str">
        <f>IFERROR(VLOOKUP($A95,'Pazur M'!$AU$2:$BA$36,7,0),"")</f>
        <v/>
      </c>
      <c r="AV95" s="12" t="str">
        <f>IFERROR(VLOOKUP($A95,'Wilga M'!$L$3:$R$29,7,0),"")</f>
        <v/>
      </c>
      <c r="AW95" s="12" t="str">
        <f>IFERROR(VLOOKUP($A95,'NM 100 M'!$Y$5:$AE$7,7,0),"")</f>
        <v/>
      </c>
      <c r="AX95" s="25">
        <f>MIN(COUNT(F95:S95)+MIN(COUNT(V95:AW95)/2,2),6)</f>
        <v>2</v>
      </c>
    </row>
    <row r="96" spans="1:50">
      <c r="A96">
        <v>402</v>
      </c>
      <c r="B96" s="21" t="str">
        <f>VLOOKUP($A96,id!$C:$H,6,0)</f>
        <v>Banaszkiewicz Paweł</v>
      </c>
      <c r="C96" s="21" t="str">
        <f>VLOOKUP($A96,id!$C:$H,4,0)</f>
        <v>KTR BikeOrient</v>
      </c>
      <c r="D96" s="2">
        <f>IF(E95=E96,D95,ROW(B94))</f>
        <v>94</v>
      </c>
      <c r="E96" s="11">
        <f>LARGE(F96:U96,1)+LARGE(F96:U96,2)+IFERROR(LARGE(F96:U96,3),0)+IFERROR(LARGE(F96:U96,4),0)+IFERROR(LARGE(F96:U96,5),0)+IFERROR(LARGE(F96:U96,6),0)</f>
        <v>138.60707137878663</v>
      </c>
      <c r="F96" s="12"/>
      <c r="G96" s="12"/>
      <c r="H96" s="12" t="str">
        <f>IFERROR(VLOOKUP($A96,'H55 TR200 M'!$AT$3:$AZ$84,7,0),"")</f>
        <v/>
      </c>
      <c r="I96" s="12" t="str">
        <f>IFERROR(VLOOKUP($A96,'Dymno M'!$U$2:$AA$35,7,0),"")</f>
        <v/>
      </c>
      <c r="J96" s="12" t="str">
        <f>IFERROR(VLOOKUP($A96,'XIV RzK M'!$K$3:$Q$39,7,0),"")</f>
        <v/>
      </c>
      <c r="K96" s="12" t="str">
        <f>IFERROR(VLOOKUP($A96,'Tropy M'!$Q$4:$W$66,7,0),"")</f>
        <v/>
      </c>
      <c r="L96" s="12">
        <f>IFERROR(VLOOKUP($A96,'Grassor 300 M'!$CA$6:$CG$39,7,0),"")</f>
        <v>85.770978985344783</v>
      </c>
      <c r="M96" s="12" t="str">
        <f>IFERROR(VLOOKUP($A96,'BO M'!$Q$2:$W$37,7,0),"")</f>
        <v/>
      </c>
      <c r="N96" s="12" t="str">
        <f>IFERROR(VLOOKUP($A96,'Konwalie M'!$M$2:$S$32,7,0),"")</f>
        <v/>
      </c>
      <c r="O96" s="12" t="str">
        <f>IFERROR(VLOOKUP($A96,'KoRnO M'!$AD$2:$AJ$42,7,0),"")</f>
        <v/>
      </c>
      <c r="P96" s="12" t="str">
        <f>IFERROR(VLOOKUP($A96,'XVI Szago M'!$K$2:$Q$48,7,0),"")</f>
        <v/>
      </c>
      <c r="Q96" s="12" t="str">
        <f>IFERROR(VLOOKUP($A96,'H56 TR200 M'!$AT$3:$AZ$106,7,0),"")</f>
        <v/>
      </c>
      <c r="R96" s="12" t="str">
        <f>IFERROR(VLOOKUP($A96,'Azymut M'!$AO$6:$AU$38,7,0),"")</f>
        <v/>
      </c>
      <c r="S96" s="12" t="str">
        <f>IFERROR(VLOOKUP($A96,'NM 200 M'!$AI$5:$AO$38,7,0),"")</f>
        <v/>
      </c>
      <c r="T96" s="10">
        <f>IFERROR(LARGE(V96:AW96,1),0)+IFERROR(LARGE(V96:AW96,2),0)</f>
        <v>52.836092393441838</v>
      </c>
      <c r="U96" s="10">
        <f>IFERROR(LARGE(V96:AW96,3),0)+IFERROR(LARGE(V96:AW96,4),0)</f>
        <v>0</v>
      </c>
      <c r="V96" s="12"/>
      <c r="W96" s="12"/>
      <c r="X96" s="12"/>
      <c r="Y96" s="12"/>
      <c r="Z96" s="12" t="str">
        <f>IFERROR(VLOOKUP($A96,'H55 TR100 M'!$AG$3:$AM$165,7,0),"")</f>
        <v/>
      </c>
      <c r="AA96" s="12" t="str">
        <f>IFERROR(VLOOKUP($A96,'Irokez M'!$EN$4:$ET$22,7,0),"")</f>
        <v/>
      </c>
      <c r="AB96" s="12" t="str">
        <f>IFERROR(VLOOKUP($A96,'BO Wielkopolska M'!$Q$2:$W$38,7,0),"")</f>
        <v/>
      </c>
      <c r="AC96" s="12">
        <f>IFERROR(VLOOKUP($A96,'RW TR200 M'!$K$2:$Q$10,7,0),"")</f>
        <v>24.958297925911932</v>
      </c>
      <c r="AD96" s="12">
        <f>IFERROR(VLOOKUP($A96,'Liczyrzepa wiosna M'!$M$2:$S$26,7,0),"")</f>
        <v>0</v>
      </c>
      <c r="AE96" s="12" t="str">
        <f>IFERROR(VLOOKUP($A96,'13 M'!$J$6:$P$27,7,0),"")</f>
        <v/>
      </c>
      <c r="AF96" s="12" t="str">
        <f>IFERROR(VLOOKUP($A96,'ZnO Grassor M'!$J$2:$P$9,7,0),"")</f>
        <v/>
      </c>
      <c r="AG96" s="12" t="str">
        <f>IFERROR(VLOOKUP($A96,'Celestynów M'!$H$2:$N$7,7,0),"")</f>
        <v/>
      </c>
      <c r="AH96" s="12" t="str">
        <f>IFERROR(VLOOKUP($A96,'Komorów M'!$H$2:$N$15,7,0),"")</f>
        <v/>
      </c>
      <c r="AI96" s="12" t="str">
        <f>IFERROR(VLOOKUP($A96,'ITOrient M'!$P$3:$V$16,7,0),"")</f>
        <v/>
      </c>
      <c r="AJ96" s="12" t="str">
        <f>IFERROR(VLOOKUP($A96,'ŚJatka M'!$P$3:$V$25,7,0),"")</f>
        <v/>
      </c>
      <c r="AK96" s="12">
        <f>IFERROR(VLOOKUP($A96,'Sudecka Wyrypa M'!$N$4:$T$18,7,0),"")</f>
        <v>27.877794467529906</v>
      </c>
      <c r="AL96" s="12" t="str">
        <f>IFERROR(VLOOKUP($A96,'Abentojra M'!$I$3:$O$39,7,0),"")</f>
        <v/>
      </c>
      <c r="AM96" s="12" t="str">
        <f>IFERROR(VLOOKUP($A96,'Mordownik M'!$M$3:$S$29,7,0),"")</f>
        <v/>
      </c>
      <c r="AN96" s="12" t="str">
        <f>IFERROR(VLOOKUP($A96,'Kaczawska M'!$L$3:$R$9,7,0),"")</f>
        <v/>
      </c>
      <c r="AO96" s="12" t="str">
        <f>IFERROR(VLOOKUP($A96,'XV RzK M'!$K$2:$Q$13,7,0),"")</f>
        <v/>
      </c>
      <c r="AP96" s="12" t="str">
        <f>IFERROR(VLOOKUP($A96,'Jesienne 360 M'!$J$2:$P$20,7,0),"")</f>
        <v/>
      </c>
      <c r="AQ96" s="12" t="str">
        <f>IFERROR(VLOOKUP($A96,'Waligóra M'!$P$2:$V$25,7,0),"")</f>
        <v/>
      </c>
      <c r="AR96" s="12" t="str">
        <f>IFERROR(VLOOKUP($A96,'Jurajska Jatka M'!$L$3:$R$42,7,0),"")</f>
        <v/>
      </c>
      <c r="AS96" s="12" t="str">
        <f>IFERROR(VLOOKUP($A96,'H56 TR100 M'!$AI$3:$AO$224,7,0),"")</f>
        <v/>
      </c>
      <c r="AT96" s="12" t="str">
        <f>IFERROR(VLOOKUP($A96,'Wawer M'!$H$2:$N$15,7,0),"")</f>
        <v/>
      </c>
      <c r="AU96" s="12" t="str">
        <f>IFERROR(VLOOKUP($A96,'Pazur M'!$AU$2:$BA$36,7,0),"")</f>
        <v/>
      </c>
      <c r="AV96" s="12" t="str">
        <f>IFERROR(VLOOKUP($A96,'Wilga M'!$L$3:$R$29,7,0),"")</f>
        <v/>
      </c>
      <c r="AW96" s="12" t="str">
        <f>IFERROR(VLOOKUP($A96,'NM 100 M'!$Y$5:$AE$7,7,0),"")</f>
        <v/>
      </c>
      <c r="AX96" s="25">
        <f>MIN(COUNT(F96:S96)+MIN(COUNT(V96:AW96)/2,2),6)</f>
        <v>2.5</v>
      </c>
    </row>
    <row r="97" spans="1:50">
      <c r="A97">
        <v>181</v>
      </c>
      <c r="B97" s="21" t="str">
        <f>VLOOKUP($A97,id!$C:$H,6,0)</f>
        <v>Złomańczuk Michał</v>
      </c>
      <c r="C97" s="21">
        <f>VLOOKUP($A97,id!$C:$H,4,0)</f>
        <v>0</v>
      </c>
      <c r="D97" s="2">
        <f>IF(E96=E97,D96,ROW(B95))</f>
        <v>95</v>
      </c>
      <c r="E97" s="11">
        <f>LARGE(F97:U97,1)+LARGE(F97:U97,2)+IFERROR(LARGE(F97:U97,3),0)+IFERROR(LARGE(F97:U97,4),0)+IFERROR(LARGE(F97:U97,5),0)+IFERROR(LARGE(F97:U97,6),0)</f>
        <v>137.8464309253639</v>
      </c>
      <c r="F97" s="12"/>
      <c r="G97" s="12"/>
      <c r="H97" s="12">
        <f>IFERROR(VLOOKUP($A97,'H55 TR200 M'!$AT$3:$AZ$84,7,0),"")</f>
        <v>65.635064862389214</v>
      </c>
      <c r="I97" s="12" t="str">
        <f>IFERROR(VLOOKUP($A97,'Dymno M'!$U$2:$AA$35,7,0),"")</f>
        <v/>
      </c>
      <c r="J97" s="12" t="str">
        <f>IFERROR(VLOOKUP($A97,'XIV RzK M'!$K$3:$Q$39,7,0),"")</f>
        <v/>
      </c>
      <c r="K97" s="12" t="str">
        <f>IFERROR(VLOOKUP($A97,'Tropy M'!$Q$4:$W$66,7,0),"")</f>
        <v/>
      </c>
      <c r="L97" s="12" t="str">
        <f>IFERROR(VLOOKUP($A97,'Grassor 300 M'!$CA$6:$CG$39,7,0),"")</f>
        <v/>
      </c>
      <c r="M97" s="12" t="str">
        <f>IFERROR(VLOOKUP($A97,'BO M'!$Q$2:$W$37,7,0),"")</f>
        <v/>
      </c>
      <c r="N97" s="12" t="str">
        <f>IFERROR(VLOOKUP($A97,'Konwalie M'!$M$2:$S$32,7,0),"")</f>
        <v/>
      </c>
      <c r="O97" s="12" t="str">
        <f>IFERROR(VLOOKUP($A97,'KoRnO M'!$AD$2:$AJ$42,7,0),"")</f>
        <v/>
      </c>
      <c r="P97" s="12" t="str">
        <f>IFERROR(VLOOKUP($A97,'XVI Szago M'!$K$2:$Q$48,7,0),"")</f>
        <v/>
      </c>
      <c r="Q97" s="12">
        <f>IFERROR(VLOOKUP($A97,'H56 TR200 M'!$AT$3:$AZ$106,7,0),"")</f>
        <v>72.211366062974676</v>
      </c>
      <c r="R97" s="12" t="str">
        <f>IFERROR(VLOOKUP($A97,'Azymut M'!$AO$6:$AU$38,7,0),"")</f>
        <v/>
      </c>
      <c r="S97" s="12" t="str">
        <f>IFERROR(VLOOKUP($A97,'NM 200 M'!$AI$5:$AO$38,7,0),"")</f>
        <v/>
      </c>
      <c r="T97" s="10">
        <f>IFERROR(LARGE(V97:AW97,1),0)+IFERROR(LARGE(V97:AW97,2),0)</f>
        <v>0</v>
      </c>
      <c r="U97" s="10">
        <f>IFERROR(LARGE(V97:AW97,3),0)+IFERROR(LARGE(V97:AW97,4),0)</f>
        <v>0</v>
      </c>
      <c r="V97" s="12"/>
      <c r="W97" s="12"/>
      <c r="X97" s="12"/>
      <c r="Y97" s="12"/>
      <c r="Z97" s="12" t="str">
        <f>IFERROR(VLOOKUP($A97,'H55 TR100 M'!$AG$3:$AM$165,7,0),"")</f>
        <v/>
      </c>
      <c r="AA97" s="12" t="str">
        <f>IFERROR(VLOOKUP($A97,'Irokez M'!$EN$4:$ET$22,7,0),"")</f>
        <v/>
      </c>
      <c r="AB97" s="12" t="str">
        <f>IFERROR(VLOOKUP($A97,'BO Wielkopolska M'!$Q$2:$W$38,7,0),"")</f>
        <v/>
      </c>
      <c r="AC97" s="12" t="str">
        <f>IFERROR(VLOOKUP($A97,'RW TR200 M'!$K$2:$Q$10,7,0),"")</f>
        <v/>
      </c>
      <c r="AD97" s="12" t="str">
        <f>IFERROR(VLOOKUP($A97,'Liczyrzepa wiosna M'!$M$2:$S$26,7,0),"")</f>
        <v/>
      </c>
      <c r="AE97" s="12" t="str">
        <f>IFERROR(VLOOKUP($A97,'13 M'!$J$6:$P$27,7,0),"")</f>
        <v/>
      </c>
      <c r="AF97" s="12" t="str">
        <f>IFERROR(VLOOKUP($A97,'ZnO Grassor M'!$J$2:$P$9,7,0),"")</f>
        <v/>
      </c>
      <c r="AG97" s="12" t="str">
        <f>IFERROR(VLOOKUP($A97,'Celestynów M'!$H$2:$N$7,7,0),"")</f>
        <v/>
      </c>
      <c r="AH97" s="12" t="str">
        <f>IFERROR(VLOOKUP($A97,'Komorów M'!$H$2:$N$15,7,0),"")</f>
        <v/>
      </c>
      <c r="AI97" s="12" t="str">
        <f>IFERROR(VLOOKUP($A97,'ITOrient M'!$P$3:$V$16,7,0),"")</f>
        <v/>
      </c>
      <c r="AJ97" s="12" t="str">
        <f>IFERROR(VLOOKUP($A97,'ŚJatka M'!$P$3:$V$25,7,0),"")</f>
        <v/>
      </c>
      <c r="AK97" s="12" t="str">
        <f>IFERROR(VLOOKUP($A97,'Sudecka Wyrypa M'!$N$4:$T$18,7,0),"")</f>
        <v/>
      </c>
      <c r="AL97" s="12" t="str">
        <f>IFERROR(VLOOKUP($A97,'Abentojra M'!$I$3:$O$39,7,0),"")</f>
        <v/>
      </c>
      <c r="AM97" s="12" t="str">
        <f>IFERROR(VLOOKUP($A97,'Mordownik M'!$M$3:$S$29,7,0),"")</f>
        <v/>
      </c>
      <c r="AN97" s="12" t="str">
        <f>IFERROR(VLOOKUP($A97,'Kaczawska M'!$L$3:$R$9,7,0),"")</f>
        <v/>
      </c>
      <c r="AO97" s="12" t="str">
        <f>IFERROR(VLOOKUP($A97,'XV RzK M'!$K$2:$Q$13,7,0),"")</f>
        <v/>
      </c>
      <c r="AP97" s="12" t="str">
        <f>IFERROR(VLOOKUP($A97,'Jesienne 360 M'!$J$2:$P$20,7,0),"")</f>
        <v/>
      </c>
      <c r="AQ97" s="12" t="str">
        <f>IFERROR(VLOOKUP($A97,'Waligóra M'!$P$2:$V$25,7,0),"")</f>
        <v/>
      </c>
      <c r="AR97" s="12" t="str">
        <f>IFERROR(VLOOKUP($A97,'Jurajska Jatka M'!$L$3:$R$42,7,0),"")</f>
        <v/>
      </c>
      <c r="AS97" s="12" t="str">
        <f>IFERROR(VLOOKUP($A97,'H56 TR100 M'!$AI$3:$AO$224,7,0),"")</f>
        <v/>
      </c>
      <c r="AT97" s="12" t="str">
        <f>IFERROR(VLOOKUP($A97,'Wawer M'!$H$2:$N$15,7,0),"")</f>
        <v/>
      </c>
      <c r="AU97" s="12" t="str">
        <f>IFERROR(VLOOKUP($A97,'Pazur M'!$AU$2:$BA$36,7,0),"")</f>
        <v/>
      </c>
      <c r="AV97" s="12" t="str">
        <f>IFERROR(VLOOKUP($A97,'Wilga M'!$L$3:$R$29,7,0),"")</f>
        <v/>
      </c>
      <c r="AW97" s="12" t="str">
        <f>IFERROR(VLOOKUP($A97,'NM 100 M'!$Y$5:$AE$7,7,0),"")</f>
        <v/>
      </c>
      <c r="AX97" s="25">
        <f>MIN(COUNT(F97:S97)+MIN(COUNT(V97:AW97)/2,2),6)</f>
        <v>2</v>
      </c>
    </row>
    <row r="98" spans="1:50">
      <c r="A98">
        <v>183</v>
      </c>
      <c r="B98" s="21" t="str">
        <f>VLOOKUP($A98,id!$C:$H,6,0)</f>
        <v>Wadowski Tomasz</v>
      </c>
      <c r="C98" s="21">
        <f>VLOOKUP($A98,id!$C:$H,4,0)</f>
        <v>0</v>
      </c>
      <c r="D98" s="2">
        <f>IF(E97=E98,D97,ROW(B96))</f>
        <v>96</v>
      </c>
      <c r="E98" s="11">
        <f>LARGE(F98:U98,1)+LARGE(F98:U98,2)+IFERROR(LARGE(F98:U98,3),0)+IFERROR(LARGE(F98:U98,4),0)+IFERROR(LARGE(F98:U98,5),0)+IFERROR(LARGE(F98:U98,6),0)</f>
        <v>137.82720551451604</v>
      </c>
      <c r="F98" s="12"/>
      <c r="G98" s="12"/>
      <c r="H98" s="12">
        <f>IFERROR(VLOOKUP($A98,'H55 TR200 M'!$AT$3:$AZ$84,7,0),"")</f>
        <v>65.620203379227362</v>
      </c>
      <c r="I98" s="12" t="str">
        <f>IFERROR(VLOOKUP($A98,'Dymno M'!$U$2:$AA$35,7,0),"")</f>
        <v/>
      </c>
      <c r="J98" s="12" t="str">
        <f>IFERROR(VLOOKUP($A98,'XIV RzK M'!$K$3:$Q$39,7,0),"")</f>
        <v/>
      </c>
      <c r="K98" s="12" t="str">
        <f>IFERROR(VLOOKUP($A98,'Tropy M'!$Q$4:$W$66,7,0),"")</f>
        <v/>
      </c>
      <c r="L98" s="12" t="str">
        <f>IFERROR(VLOOKUP($A98,'Grassor 300 M'!$CA$6:$CG$39,7,0),"")</f>
        <v/>
      </c>
      <c r="M98" s="12" t="str">
        <f>IFERROR(VLOOKUP($A98,'BO M'!$Q$2:$W$37,7,0),"")</f>
        <v/>
      </c>
      <c r="N98" s="12" t="str">
        <f>IFERROR(VLOOKUP($A98,'Konwalie M'!$M$2:$S$32,7,0),"")</f>
        <v/>
      </c>
      <c r="O98" s="12" t="str">
        <f>IFERROR(VLOOKUP($A98,'KoRnO M'!$AD$2:$AJ$42,7,0),"")</f>
        <v/>
      </c>
      <c r="P98" s="12" t="str">
        <f>IFERROR(VLOOKUP($A98,'XVI Szago M'!$K$2:$Q$48,7,0),"")</f>
        <v/>
      </c>
      <c r="Q98" s="12">
        <f>IFERROR(VLOOKUP($A98,'H56 TR200 M'!$AT$3:$AZ$106,7,0),"")</f>
        <v>72.207002135288676</v>
      </c>
      <c r="R98" s="12" t="str">
        <f>IFERROR(VLOOKUP($A98,'Azymut M'!$AO$6:$AU$38,7,0),"")</f>
        <v/>
      </c>
      <c r="S98" s="12" t="str">
        <f>IFERROR(VLOOKUP($A98,'NM 200 M'!$AI$5:$AO$38,7,0),"")</f>
        <v/>
      </c>
      <c r="T98" s="10">
        <f>IFERROR(LARGE(V98:AW98,1),0)+IFERROR(LARGE(V98:AW98,2),0)</f>
        <v>0</v>
      </c>
      <c r="U98" s="10">
        <f>IFERROR(LARGE(V98:AW98,3),0)+IFERROR(LARGE(V98:AW98,4),0)</f>
        <v>0</v>
      </c>
      <c r="V98" s="12"/>
      <c r="W98" s="12"/>
      <c r="X98" s="12"/>
      <c r="Y98" s="12"/>
      <c r="Z98" s="12" t="str">
        <f>IFERROR(VLOOKUP($A98,'H55 TR100 M'!$AG$3:$AM$165,7,0),"")</f>
        <v/>
      </c>
      <c r="AA98" s="12" t="str">
        <f>IFERROR(VLOOKUP($A98,'Irokez M'!$EN$4:$ET$22,7,0),"")</f>
        <v/>
      </c>
      <c r="AB98" s="12" t="str">
        <f>IFERROR(VLOOKUP($A98,'BO Wielkopolska M'!$Q$2:$W$38,7,0),"")</f>
        <v/>
      </c>
      <c r="AC98" s="12" t="str">
        <f>IFERROR(VLOOKUP($A98,'RW TR200 M'!$K$2:$Q$10,7,0),"")</f>
        <v/>
      </c>
      <c r="AD98" s="12" t="str">
        <f>IFERROR(VLOOKUP($A98,'Liczyrzepa wiosna M'!$M$2:$S$26,7,0),"")</f>
        <v/>
      </c>
      <c r="AE98" s="12" t="str">
        <f>IFERROR(VLOOKUP($A98,'13 M'!$J$6:$P$27,7,0),"")</f>
        <v/>
      </c>
      <c r="AF98" s="12" t="str">
        <f>IFERROR(VLOOKUP($A98,'ZnO Grassor M'!$J$2:$P$9,7,0),"")</f>
        <v/>
      </c>
      <c r="AG98" s="12" t="str">
        <f>IFERROR(VLOOKUP($A98,'Celestynów M'!$H$2:$N$7,7,0),"")</f>
        <v/>
      </c>
      <c r="AH98" s="12" t="str">
        <f>IFERROR(VLOOKUP($A98,'Komorów M'!$H$2:$N$15,7,0),"")</f>
        <v/>
      </c>
      <c r="AI98" s="12" t="str">
        <f>IFERROR(VLOOKUP($A98,'ITOrient M'!$P$3:$V$16,7,0),"")</f>
        <v/>
      </c>
      <c r="AJ98" s="12" t="str">
        <f>IFERROR(VLOOKUP($A98,'ŚJatka M'!$P$3:$V$25,7,0),"")</f>
        <v/>
      </c>
      <c r="AK98" s="12" t="str">
        <f>IFERROR(VLOOKUP($A98,'Sudecka Wyrypa M'!$N$4:$T$18,7,0),"")</f>
        <v/>
      </c>
      <c r="AL98" s="12" t="str">
        <f>IFERROR(VLOOKUP($A98,'Abentojra M'!$I$3:$O$39,7,0),"")</f>
        <v/>
      </c>
      <c r="AM98" s="12" t="str">
        <f>IFERROR(VLOOKUP($A98,'Mordownik M'!$M$3:$S$29,7,0),"")</f>
        <v/>
      </c>
      <c r="AN98" s="12" t="str">
        <f>IFERROR(VLOOKUP($A98,'Kaczawska M'!$L$3:$R$9,7,0),"")</f>
        <v/>
      </c>
      <c r="AO98" s="12" t="str">
        <f>IFERROR(VLOOKUP($A98,'XV RzK M'!$K$2:$Q$13,7,0),"")</f>
        <v/>
      </c>
      <c r="AP98" s="12" t="str">
        <f>IFERROR(VLOOKUP($A98,'Jesienne 360 M'!$J$2:$P$20,7,0),"")</f>
        <v/>
      </c>
      <c r="AQ98" s="12" t="str">
        <f>IFERROR(VLOOKUP($A98,'Waligóra M'!$P$2:$V$25,7,0),"")</f>
        <v/>
      </c>
      <c r="AR98" s="12" t="str">
        <f>IFERROR(VLOOKUP($A98,'Jurajska Jatka M'!$L$3:$R$42,7,0),"")</f>
        <v/>
      </c>
      <c r="AS98" s="12" t="str">
        <f>IFERROR(VLOOKUP($A98,'H56 TR100 M'!$AI$3:$AO$224,7,0),"")</f>
        <v/>
      </c>
      <c r="AT98" s="12" t="str">
        <f>IFERROR(VLOOKUP($A98,'Wawer M'!$H$2:$N$15,7,0),"")</f>
        <v/>
      </c>
      <c r="AU98" s="12" t="str">
        <f>IFERROR(VLOOKUP($A98,'Pazur M'!$AU$2:$BA$36,7,0),"")</f>
        <v/>
      </c>
      <c r="AV98" s="12" t="str">
        <f>IFERROR(VLOOKUP($A98,'Wilga M'!$L$3:$R$29,7,0),"")</f>
        <v/>
      </c>
      <c r="AW98" s="12" t="str">
        <f>IFERROR(VLOOKUP($A98,'NM 100 M'!$Y$5:$AE$7,7,0),"")</f>
        <v/>
      </c>
      <c r="AX98" s="25">
        <f>MIN(COUNT(F98:S98)+MIN(COUNT(V98:AW98)/2,2),6)</f>
        <v>2</v>
      </c>
    </row>
    <row r="99" spans="1:50">
      <c r="A99">
        <v>175</v>
      </c>
      <c r="B99" s="21" t="str">
        <f>VLOOKUP($A99,id!$C:$H,6,0)</f>
        <v>Jędrusik Rafał</v>
      </c>
      <c r="C99" s="21">
        <f>VLOOKUP($A99,id!$C:$H,4,0)</f>
        <v>0</v>
      </c>
      <c r="D99" s="2">
        <f>IF(E98=E99,D98,ROW(B97))</f>
        <v>97</v>
      </c>
      <c r="E99" s="11">
        <f>LARGE(F99:U99,1)+LARGE(F99:U99,2)+IFERROR(LARGE(F99:U99,3),0)+IFERROR(LARGE(F99:U99,4),0)+IFERROR(LARGE(F99:U99,5),0)+IFERROR(LARGE(F99:U99,6),0)</f>
        <v>136.14351387052548</v>
      </c>
      <c r="F99" s="12"/>
      <c r="G99" s="12"/>
      <c r="H99" s="12">
        <f>IFERROR(VLOOKUP($A99,'H55 TR200 M'!$AT$3:$AZ$84,7,0),"")</f>
        <v>88.973492495391895</v>
      </c>
      <c r="I99" s="12" t="str">
        <f>IFERROR(VLOOKUP($A99,'Dymno M'!$U$2:$AA$35,7,0),"")</f>
        <v/>
      </c>
      <c r="J99" s="12" t="str">
        <f>IFERROR(VLOOKUP($A99,'XIV RzK M'!$K$3:$Q$39,7,0),"")</f>
        <v/>
      </c>
      <c r="K99" s="12" t="str">
        <f>IFERROR(VLOOKUP($A99,'Tropy M'!$Q$4:$W$66,7,0),"")</f>
        <v/>
      </c>
      <c r="L99" s="12" t="str">
        <f>IFERROR(VLOOKUP($A99,'Grassor 300 M'!$CA$6:$CG$39,7,0),"")</f>
        <v/>
      </c>
      <c r="M99" s="12" t="str">
        <f>IFERROR(VLOOKUP($A99,'BO M'!$Q$2:$W$37,7,0),"")</f>
        <v/>
      </c>
      <c r="N99" s="12" t="str">
        <f>IFERROR(VLOOKUP($A99,'Konwalie M'!$M$2:$S$32,7,0),"")</f>
        <v/>
      </c>
      <c r="O99" s="12" t="str">
        <f>IFERROR(VLOOKUP($A99,'KoRnO M'!$AD$2:$AJ$42,7,0),"")</f>
        <v/>
      </c>
      <c r="P99" s="12" t="str">
        <f>IFERROR(VLOOKUP($A99,'XVI Szago M'!$K$2:$Q$48,7,0),"")</f>
        <v/>
      </c>
      <c r="Q99" s="12" t="str">
        <f>IFERROR(VLOOKUP($A99,'H56 TR200 M'!$AT$3:$AZ$106,7,0),"")</f>
        <v/>
      </c>
      <c r="R99" s="12" t="str">
        <f>IFERROR(VLOOKUP($A99,'Azymut M'!$AO$6:$AU$38,7,0),"")</f>
        <v/>
      </c>
      <c r="S99" s="12" t="str">
        <f>IFERROR(VLOOKUP($A99,'NM 200 M'!$AI$5:$AO$38,7,0),"")</f>
        <v/>
      </c>
      <c r="T99" s="10">
        <f>IFERROR(LARGE(V99:AW99,1),0)+IFERROR(LARGE(V99:AW99,2),0)</f>
        <v>47.170021375133587</v>
      </c>
      <c r="U99" s="10">
        <f>IFERROR(LARGE(V99:AW99,3),0)+IFERROR(LARGE(V99:AW99,4),0)</f>
        <v>0</v>
      </c>
      <c r="V99" s="12"/>
      <c r="W99" s="12"/>
      <c r="X99" s="12"/>
      <c r="Y99" s="12"/>
      <c r="Z99" s="12" t="str">
        <f>IFERROR(VLOOKUP($A99,'H55 TR100 M'!$AG$3:$AM$165,7,0),"")</f>
        <v/>
      </c>
      <c r="AA99" s="12" t="str">
        <f>IFERROR(VLOOKUP($A99,'Irokez M'!$EN$4:$ET$22,7,0),"")</f>
        <v/>
      </c>
      <c r="AB99" s="12" t="str">
        <f>IFERROR(VLOOKUP($A99,'BO Wielkopolska M'!$Q$2:$W$38,7,0),"")</f>
        <v/>
      </c>
      <c r="AC99" s="12" t="str">
        <f>IFERROR(VLOOKUP($A99,'RW TR200 M'!$K$2:$Q$10,7,0),"")</f>
        <v/>
      </c>
      <c r="AD99" s="12" t="str">
        <f>IFERROR(VLOOKUP($A99,'Liczyrzepa wiosna M'!$M$2:$S$26,7,0),"")</f>
        <v/>
      </c>
      <c r="AE99" s="12" t="str">
        <f>IFERROR(VLOOKUP($A99,'13 M'!$J$6:$P$27,7,0),"")</f>
        <v/>
      </c>
      <c r="AF99" s="12" t="str">
        <f>IFERROR(VLOOKUP($A99,'ZnO Grassor M'!$J$2:$P$9,7,0),"")</f>
        <v/>
      </c>
      <c r="AG99" s="12" t="str">
        <f>IFERROR(VLOOKUP($A99,'Celestynów M'!$H$2:$N$7,7,0),"")</f>
        <v/>
      </c>
      <c r="AH99" s="12" t="str">
        <f>IFERROR(VLOOKUP($A99,'Komorów M'!$H$2:$N$15,7,0),"")</f>
        <v/>
      </c>
      <c r="AI99" s="12" t="str">
        <f>IFERROR(VLOOKUP($A99,'ITOrient M'!$P$3:$V$16,7,0),"")</f>
        <v/>
      </c>
      <c r="AJ99" s="12" t="str">
        <f>IFERROR(VLOOKUP($A99,'ŚJatka M'!$P$3:$V$25,7,0),"")</f>
        <v/>
      </c>
      <c r="AK99" s="12" t="str">
        <f>IFERROR(VLOOKUP($A99,'Sudecka Wyrypa M'!$N$4:$T$18,7,0),"")</f>
        <v/>
      </c>
      <c r="AL99" s="12" t="str">
        <f>IFERROR(VLOOKUP($A99,'Abentojra M'!$I$3:$O$39,7,0),"")</f>
        <v/>
      </c>
      <c r="AM99" s="12" t="str">
        <f>IFERROR(VLOOKUP($A99,'Mordownik M'!$M$3:$S$29,7,0),"")</f>
        <v/>
      </c>
      <c r="AN99" s="12" t="str">
        <f>IFERROR(VLOOKUP($A99,'Kaczawska M'!$L$3:$R$9,7,0),"")</f>
        <v/>
      </c>
      <c r="AO99" s="12" t="str">
        <f>IFERROR(VLOOKUP($A99,'XV RzK M'!$K$2:$Q$13,7,0),"")</f>
        <v/>
      </c>
      <c r="AP99" s="12" t="str">
        <f>IFERROR(VLOOKUP($A99,'Jesienne 360 M'!$J$2:$P$20,7,0),"")</f>
        <v/>
      </c>
      <c r="AQ99" s="12" t="str">
        <f>IFERROR(VLOOKUP($A99,'Waligóra M'!$P$2:$V$25,7,0),"")</f>
        <v/>
      </c>
      <c r="AR99" s="12" t="str">
        <f>IFERROR(VLOOKUP($A99,'Jurajska Jatka M'!$L$3:$R$42,7,0),"")</f>
        <v/>
      </c>
      <c r="AS99" s="12">
        <f>IFERROR(VLOOKUP($A99,'H56 TR100 M'!$AI$3:$AO$224,7,0),"")</f>
        <v>47.170021375133587</v>
      </c>
      <c r="AT99" s="12" t="str">
        <f>IFERROR(VLOOKUP($A99,'Wawer M'!$H$2:$N$15,7,0),"")</f>
        <v/>
      </c>
      <c r="AU99" s="12" t="str">
        <f>IFERROR(VLOOKUP($A99,'Pazur M'!$AU$2:$BA$36,7,0),"")</f>
        <v/>
      </c>
      <c r="AV99" s="12" t="str">
        <f>IFERROR(VLOOKUP($A99,'Wilga M'!$L$3:$R$29,7,0),"")</f>
        <v/>
      </c>
      <c r="AW99" s="12" t="str">
        <f>IFERROR(VLOOKUP($A99,'NM 100 M'!$Y$5:$AE$7,7,0),"")</f>
        <v/>
      </c>
      <c r="AX99" s="25">
        <f>MIN(COUNT(F99:S99)+MIN(COUNT(V99:AW99)/2,2),6)</f>
        <v>1.5</v>
      </c>
    </row>
    <row r="100" spans="1:50">
      <c r="A100">
        <v>394</v>
      </c>
      <c r="B100" s="21" t="str">
        <f>VLOOKUP($A100,id!$C:$H,6,0)</f>
        <v>Hajduk Jacek</v>
      </c>
      <c r="C100" s="21" t="str">
        <f>VLOOKUP($A100,id!$C:$H,4,0)</f>
        <v>Bez Skorka</v>
      </c>
      <c r="D100" s="2">
        <f>IF(E99=E100,D99,ROW(B98))</f>
        <v>98</v>
      </c>
      <c r="E100" s="11">
        <f>LARGE(F100:U100,1)+LARGE(F100:U100,2)+IFERROR(LARGE(F100:U100,3),0)+IFERROR(LARGE(F100:U100,4),0)+IFERROR(LARGE(F100:U100,5),0)+IFERROR(LARGE(F100:U100,6),0)</f>
        <v>134.95357050538925</v>
      </c>
      <c r="F100" s="12"/>
      <c r="G100" s="12"/>
      <c r="H100" s="12"/>
      <c r="I100" s="12" t="str">
        <f>IFERROR(VLOOKUP($A100,'Dymno M'!$U$2:$AA$35,7,0),"")</f>
        <v/>
      </c>
      <c r="J100" s="12" t="str">
        <f>IFERROR(VLOOKUP($A100,'XIV RzK M'!$K$3:$Q$39,7,0),"")</f>
        <v/>
      </c>
      <c r="K100" s="12" t="str">
        <f>IFERROR(VLOOKUP($A100,'Tropy M'!$Q$4:$W$66,7,0),"")</f>
        <v/>
      </c>
      <c r="L100" s="12" t="str">
        <f>IFERROR(VLOOKUP($A100,'Grassor 300 M'!$CA$6:$CG$39,7,0),"")</f>
        <v/>
      </c>
      <c r="M100" s="12" t="str">
        <f>IFERROR(VLOOKUP($A100,'BO M'!$Q$2:$W$37,7,0),"")</f>
        <v/>
      </c>
      <c r="N100" s="12">
        <f>IFERROR(VLOOKUP($A100,'Konwalie M'!$M$2:$S$32,7,0),"")</f>
        <v>78.833693304535657</v>
      </c>
      <c r="O100" s="12" t="str">
        <f>IFERROR(VLOOKUP($A100,'KoRnO M'!$AD$2:$AJ$42,7,0),"")</f>
        <v/>
      </c>
      <c r="P100" s="12" t="str">
        <f>IFERROR(VLOOKUP($A100,'XVI Szago M'!$K$2:$Q$48,7,0),"")</f>
        <v/>
      </c>
      <c r="Q100" s="12" t="str">
        <f>IFERROR(VLOOKUP($A100,'H56 TR200 M'!$AT$3:$AZ$106,7,0),"")</f>
        <v/>
      </c>
      <c r="R100" s="12" t="str">
        <f>IFERROR(VLOOKUP($A100,'Azymut M'!$AO$6:$AU$38,7,0),"")</f>
        <v/>
      </c>
      <c r="S100" s="12" t="str">
        <f>IFERROR(VLOOKUP($A100,'NM 200 M'!$AI$5:$AO$38,7,0),"")</f>
        <v/>
      </c>
      <c r="T100" s="10">
        <f>IFERROR(LARGE(V100:AW100,1),0)+IFERROR(LARGE(V100:AW100,2),0)</f>
        <v>56.119877200853594</v>
      </c>
      <c r="U100" s="10">
        <f>IFERROR(LARGE(V100:AW100,3),0)+IFERROR(LARGE(V100:AW100,4),0)</f>
        <v>0</v>
      </c>
      <c r="V100" s="12"/>
      <c r="W100" s="12"/>
      <c r="X100" s="12"/>
      <c r="Y100" s="12"/>
      <c r="Z100" s="12"/>
      <c r="AA100" s="12"/>
      <c r="AB100" s="12">
        <f>IFERROR(VLOOKUP($A100,'BO Wielkopolska M'!$Q$2:$W$38,7,0),"")</f>
        <v>25.362970718322181</v>
      </c>
      <c r="AC100" s="12" t="str">
        <f>IFERROR(VLOOKUP($A100,'RW TR200 M'!$K$2:$Q$10,7,0),"")</f>
        <v/>
      </c>
      <c r="AD100" s="12" t="str">
        <f>IFERROR(VLOOKUP($A100,'Liczyrzepa wiosna M'!$M$2:$S$26,7,0),"")</f>
        <v/>
      </c>
      <c r="AE100" s="12" t="str">
        <f>IFERROR(VLOOKUP($A100,'13 M'!$J$6:$P$27,7,0),"")</f>
        <v/>
      </c>
      <c r="AF100" s="12" t="str">
        <f>IFERROR(VLOOKUP($A100,'ZnO Grassor M'!$J$2:$P$9,7,0),"")</f>
        <v/>
      </c>
      <c r="AG100" s="12" t="str">
        <f>IFERROR(VLOOKUP($A100,'Celestynów M'!$H$2:$N$7,7,0),"")</f>
        <v/>
      </c>
      <c r="AH100" s="12" t="str">
        <f>IFERROR(VLOOKUP($A100,'Komorów M'!$H$2:$N$15,7,0),"")</f>
        <v/>
      </c>
      <c r="AI100" s="12" t="str">
        <f>IFERROR(VLOOKUP($A100,'ITOrient M'!$P$3:$V$16,7,0),"")</f>
        <v/>
      </c>
      <c r="AJ100" s="12" t="str">
        <f>IFERROR(VLOOKUP($A100,'ŚJatka M'!$P$3:$V$25,7,0),"")</f>
        <v/>
      </c>
      <c r="AK100" s="12" t="str">
        <f>IFERROR(VLOOKUP($A100,'Sudecka Wyrypa M'!$N$4:$T$18,7,0),"")</f>
        <v/>
      </c>
      <c r="AL100" s="12" t="str">
        <f>IFERROR(VLOOKUP($A100,'Abentojra M'!$I$3:$O$39,7,0),"")</f>
        <v/>
      </c>
      <c r="AM100" s="12" t="str">
        <f>IFERROR(VLOOKUP($A100,'Mordownik M'!$M$3:$S$29,7,0),"")</f>
        <v/>
      </c>
      <c r="AN100" s="12" t="str">
        <f>IFERROR(VLOOKUP($A100,'Kaczawska M'!$L$3:$R$9,7,0),"")</f>
        <v/>
      </c>
      <c r="AO100" s="12" t="str">
        <f>IFERROR(VLOOKUP($A100,'XV RzK M'!$K$2:$Q$13,7,0),"")</f>
        <v/>
      </c>
      <c r="AP100" s="12" t="str">
        <f>IFERROR(VLOOKUP($A100,'Jesienne 360 M'!$J$2:$P$20,7,0),"")</f>
        <v/>
      </c>
      <c r="AQ100" s="12">
        <f>IFERROR(VLOOKUP($A100,'Waligóra M'!$P$2:$V$25,7,0),"")</f>
        <v>30.756906482531416</v>
      </c>
      <c r="AR100" s="12" t="str">
        <f>IFERROR(VLOOKUP($A100,'Jurajska Jatka M'!$L$3:$R$42,7,0),"")</f>
        <v/>
      </c>
      <c r="AS100" s="12" t="str">
        <f>IFERROR(VLOOKUP($A100,'H56 TR100 M'!$AI$3:$AO$224,7,0),"")</f>
        <v/>
      </c>
      <c r="AT100" s="12" t="str">
        <f>IFERROR(VLOOKUP($A100,'Wawer M'!$H$2:$N$15,7,0),"")</f>
        <v/>
      </c>
      <c r="AU100" s="12" t="str">
        <f>IFERROR(VLOOKUP($A100,'Pazur M'!$AU$2:$BA$36,7,0),"")</f>
        <v/>
      </c>
      <c r="AV100" s="12" t="str">
        <f>IFERROR(VLOOKUP($A100,'Wilga M'!$L$3:$R$29,7,0),"")</f>
        <v/>
      </c>
      <c r="AW100" s="12" t="str">
        <f>IFERROR(VLOOKUP($A100,'NM 100 M'!$Y$5:$AE$7,7,0),"")</f>
        <v/>
      </c>
      <c r="AX100" s="25">
        <f>MIN(COUNT(F100:S100)+MIN(COUNT(V100:AW100)/2,2),6)</f>
        <v>2</v>
      </c>
    </row>
    <row r="101" spans="1:50">
      <c r="A101">
        <v>448</v>
      </c>
      <c r="B101" s="21" t="str">
        <f>VLOOKUP($A101,id!$C:$H,6,0)</f>
        <v>Brudło Zbych</v>
      </c>
      <c r="C101" s="21" t="str">
        <f>VLOOKUP($A101,id!$C:$H,4,0)</f>
        <v>Ba-Bi</v>
      </c>
      <c r="D101" s="2">
        <f>IF(E100=E101,D100,ROW(B99))</f>
        <v>99</v>
      </c>
      <c r="E101" s="11">
        <f>LARGE(F101:U101,1)+LARGE(F101:U101,2)+IFERROR(LARGE(F101:U101,3),0)+IFERROR(LARGE(F101:U101,4),0)+IFERROR(LARGE(F101:U101,5),0)+IFERROR(LARGE(F101:U101,6),0)</f>
        <v>132.72274203027189</v>
      </c>
      <c r="F101" s="12"/>
      <c r="G101" s="12"/>
      <c r="H101" s="12"/>
      <c r="I101" s="12"/>
      <c r="J101" s="12"/>
      <c r="K101" s="12">
        <f>IFERROR(VLOOKUP($A101,'Tropy M'!$Q$4:$W$66,7,0),"")</f>
        <v>14.496748682524373</v>
      </c>
      <c r="L101" s="12">
        <f>IFERROR(VLOOKUP($A101,'Grassor 300 M'!$CA$6:$CG$39,7,0),"")</f>
        <v>14.999694258168404</v>
      </c>
      <c r="M101" s="12" t="str">
        <f>IFERROR(VLOOKUP($A101,'BO M'!$Q$2:$W$37,7,0),"")</f>
        <v/>
      </c>
      <c r="N101" s="12" t="str">
        <f>IFERROR(VLOOKUP($A101,'Konwalie M'!$M$2:$S$32,7,0),"")</f>
        <v/>
      </c>
      <c r="O101" s="12" t="str">
        <f>IFERROR(VLOOKUP($A101,'KoRnO M'!$AD$2:$AJ$42,7,0),"")</f>
        <v/>
      </c>
      <c r="P101" s="12">
        <f>IFERROR(VLOOKUP($A101,'XVI Szago M'!$K$2:$Q$48,7,0),"")</f>
        <v>35.589460202184497</v>
      </c>
      <c r="Q101" s="12" t="str">
        <f>IFERROR(VLOOKUP($A101,'H56 TR200 M'!$AT$3:$AZ$106,7,0),"")</f>
        <v/>
      </c>
      <c r="R101" s="12">
        <f>IFERROR(VLOOKUP($A101,'Azymut M'!$AO$6:$AU$38,7,0),"")</f>
        <v>44.652307359169264</v>
      </c>
      <c r="S101" s="12" t="str">
        <f>IFERROR(VLOOKUP($A101,'NM 200 M'!$AI$5:$AO$38,7,0),"")</f>
        <v/>
      </c>
      <c r="T101" s="10">
        <f>IFERROR(LARGE(V101:AW101,1),0)+IFERROR(LARGE(V101:AW101,2),0)</f>
        <v>22.984531528225357</v>
      </c>
      <c r="U101" s="10">
        <f>IFERROR(LARGE(V101:AW101,3),0)+IFERROR(LARGE(V101:AW101,4),0)</f>
        <v>0</v>
      </c>
      <c r="V101" s="12"/>
      <c r="W101" s="12"/>
      <c r="X101" s="12"/>
      <c r="Y101" s="12"/>
      <c r="Z101" s="12"/>
      <c r="AA101" s="12"/>
      <c r="AB101" s="12"/>
      <c r="AC101" s="12"/>
      <c r="AD101" s="12"/>
      <c r="AE101" s="12" t="str">
        <f>IFERROR(VLOOKUP($A101,'13 M'!$J$6:$P$27,7,0),"")</f>
        <v/>
      </c>
      <c r="AF101" s="12" t="str">
        <f>IFERROR(VLOOKUP($A101,'ZnO Grassor M'!$J$2:$P$9,7,0),"")</f>
        <v/>
      </c>
      <c r="AG101" s="12" t="str">
        <f>IFERROR(VLOOKUP($A101,'Celestynów M'!$H$2:$N$7,7,0),"")</f>
        <v/>
      </c>
      <c r="AH101" s="12" t="str">
        <f>IFERROR(VLOOKUP($A101,'Komorów M'!$H$2:$N$15,7,0),"")</f>
        <v/>
      </c>
      <c r="AI101" s="12" t="str">
        <f>IFERROR(VLOOKUP($A101,'ITOrient M'!$P$3:$V$16,7,0),"")</f>
        <v/>
      </c>
      <c r="AJ101" s="12" t="str">
        <f>IFERROR(VLOOKUP($A101,'ŚJatka M'!$P$3:$V$25,7,0),"")</f>
        <v/>
      </c>
      <c r="AK101" s="12" t="str">
        <f>IFERROR(VLOOKUP($A101,'Sudecka Wyrypa M'!$N$4:$T$18,7,0),"")</f>
        <v/>
      </c>
      <c r="AL101" s="12" t="str">
        <f>IFERROR(VLOOKUP($A101,'Abentojra M'!$I$3:$O$39,7,0),"")</f>
        <v/>
      </c>
      <c r="AM101" s="12" t="str">
        <f>IFERROR(VLOOKUP($A101,'Mordownik M'!$M$3:$S$29,7,0),"")</f>
        <v/>
      </c>
      <c r="AN101" s="12" t="str">
        <f>IFERROR(VLOOKUP($A101,'Kaczawska M'!$L$3:$R$9,7,0),"")</f>
        <v/>
      </c>
      <c r="AO101" s="12" t="str">
        <f>IFERROR(VLOOKUP($A101,'XV RzK M'!$K$2:$Q$13,7,0),"")</f>
        <v/>
      </c>
      <c r="AP101" s="12">
        <f>IFERROR(VLOOKUP($A101,'Jesienne 360 M'!$J$2:$P$20,7,0),"")</f>
        <v>5.373983924852463</v>
      </c>
      <c r="AQ101" s="12" t="str">
        <f>IFERROR(VLOOKUP($A101,'Waligóra M'!$P$2:$V$25,7,0),"")</f>
        <v/>
      </c>
      <c r="AR101" s="12" t="str">
        <f>IFERROR(VLOOKUP($A101,'Jurajska Jatka M'!$L$3:$R$42,7,0),"")</f>
        <v/>
      </c>
      <c r="AS101" s="12" t="str">
        <f>IFERROR(VLOOKUP($A101,'H56 TR100 M'!$AI$3:$AO$224,7,0),"")</f>
        <v/>
      </c>
      <c r="AT101" s="12">
        <f>IFERROR(VLOOKUP($A101,'Wawer M'!$H$2:$N$15,7,0),"")</f>
        <v>17.610547603372893</v>
      </c>
      <c r="AU101" s="12" t="str">
        <f>IFERROR(VLOOKUP($A101,'Pazur M'!$AU$2:$BA$36,7,0),"")</f>
        <v/>
      </c>
      <c r="AV101" s="12" t="str">
        <f>IFERROR(VLOOKUP($A101,'Wilga M'!$L$3:$R$29,7,0),"")</f>
        <v/>
      </c>
      <c r="AW101" s="12" t="str">
        <f>IFERROR(VLOOKUP($A101,'NM 100 M'!$Y$5:$AE$7,7,0),"")</f>
        <v/>
      </c>
      <c r="AX101" s="25">
        <f>MIN(COUNT(F101:S101)+MIN(COUNT(V101:AW101)/2,2),6)</f>
        <v>5</v>
      </c>
    </row>
    <row r="102" spans="1:50">
      <c r="A102">
        <v>243</v>
      </c>
      <c r="B102" s="21" t="str">
        <f>VLOOKUP($A102,id!$C:$H,6,0)</f>
        <v>Laskowski Radosław</v>
      </c>
      <c r="C102" s="21" t="str">
        <f>VLOOKUP($A102,id!$C:$H,4,0)</f>
        <v>KS Pidrina Gdynia</v>
      </c>
      <c r="D102" s="2">
        <f>IF(E101=E102,D101,ROW(B100))</f>
        <v>100</v>
      </c>
      <c r="E102" s="11">
        <f>LARGE(F102:U102,1)+LARGE(F102:U102,2)+IFERROR(LARGE(F102:U102,3),0)+IFERROR(LARGE(F102:U102,4),0)+IFERROR(LARGE(F102:U102,5),0)+IFERROR(LARGE(F102:U102,6),0)</f>
        <v>132.62193131399704</v>
      </c>
      <c r="F102" s="12"/>
      <c r="G102" s="12"/>
      <c r="H102" s="12" t="str">
        <f>IFERROR(VLOOKUP($A102,'H55 TR200 M'!$AT$3:$AZ$84,7,0),"")</f>
        <v/>
      </c>
      <c r="I102" s="12" t="str">
        <f>IFERROR(VLOOKUP($A102,'Dymno M'!$U$2:$AA$35,7,0),"")</f>
        <v/>
      </c>
      <c r="J102" s="12" t="str">
        <f>IFERROR(VLOOKUP($A102,'XIV RzK M'!$K$3:$Q$39,7,0),"")</f>
        <v/>
      </c>
      <c r="K102" s="12" t="str">
        <f>IFERROR(VLOOKUP($A102,'Tropy M'!$Q$4:$W$66,7,0),"")</f>
        <v/>
      </c>
      <c r="L102" s="12" t="str">
        <f>IFERROR(VLOOKUP($A102,'Grassor 300 M'!$CA$6:$CG$39,7,0),"")</f>
        <v/>
      </c>
      <c r="M102" s="12" t="str">
        <f>IFERROR(VLOOKUP($A102,'BO M'!$Q$2:$W$37,7,0),"")</f>
        <v/>
      </c>
      <c r="N102" s="12" t="str">
        <f>IFERROR(VLOOKUP($A102,'Konwalie M'!$M$2:$S$32,7,0),"")</f>
        <v/>
      </c>
      <c r="O102" s="12" t="str">
        <f>IFERROR(VLOOKUP($A102,'KoRnO M'!$AD$2:$AJ$42,7,0),"")</f>
        <v/>
      </c>
      <c r="P102" s="12">
        <f>IFERROR(VLOOKUP($A102,'XVI Szago M'!$K$2:$Q$48,7,0),"")</f>
        <v>64.100003870557501</v>
      </c>
      <c r="Q102" s="12" t="str">
        <f>IFERROR(VLOOKUP($A102,'H56 TR200 M'!$AT$3:$AZ$106,7,0),"")</f>
        <v/>
      </c>
      <c r="R102" s="12" t="str">
        <f>IFERROR(VLOOKUP($A102,'Azymut M'!$AO$6:$AU$38,7,0),"")</f>
        <v/>
      </c>
      <c r="S102" s="12" t="str">
        <f>IFERROR(VLOOKUP($A102,'NM 200 M'!$AI$5:$AO$38,7,0),"")</f>
        <v/>
      </c>
      <c r="T102" s="10">
        <f>IFERROR(LARGE(V102:AW102,1),0)+IFERROR(LARGE(V102:AW102,2),0)</f>
        <v>68.521927443439552</v>
      </c>
      <c r="U102" s="10">
        <f>IFERROR(LARGE(V102:AW102,3),0)+IFERROR(LARGE(V102:AW102,4),0)</f>
        <v>0</v>
      </c>
      <c r="V102" s="12"/>
      <c r="W102" s="12"/>
      <c r="X102" s="12"/>
      <c r="Y102" s="12"/>
      <c r="Z102" s="12">
        <f>IFERROR(VLOOKUP($A102,'H55 TR100 M'!$AG$3:$AM$165,7,0),"")</f>
        <v>33.587393621995687</v>
      </c>
      <c r="AA102" s="12" t="str">
        <f>IFERROR(VLOOKUP($A102,'Irokez M'!$EN$4:$ET$22,7,0),"")</f>
        <v/>
      </c>
      <c r="AB102" s="12" t="str">
        <f>IFERROR(VLOOKUP($A102,'BO Wielkopolska M'!$Q$2:$W$38,7,0),"")</f>
        <v/>
      </c>
      <c r="AC102" s="12" t="str">
        <f>IFERROR(VLOOKUP($A102,'RW TR200 M'!$K$2:$Q$10,7,0),"")</f>
        <v/>
      </c>
      <c r="AD102" s="12" t="str">
        <f>IFERROR(VLOOKUP($A102,'Liczyrzepa wiosna M'!$M$2:$S$26,7,0),"")</f>
        <v/>
      </c>
      <c r="AE102" s="12" t="str">
        <f>IFERROR(VLOOKUP($A102,'13 M'!$J$6:$P$27,7,0),"")</f>
        <v/>
      </c>
      <c r="AF102" s="12" t="str">
        <f>IFERROR(VLOOKUP($A102,'ZnO Grassor M'!$J$2:$P$9,7,0),"")</f>
        <v/>
      </c>
      <c r="AG102" s="12" t="str">
        <f>IFERROR(VLOOKUP($A102,'Celestynów M'!$H$2:$N$7,7,0),"")</f>
        <v/>
      </c>
      <c r="AH102" s="12" t="str">
        <f>IFERROR(VLOOKUP($A102,'Komorów M'!$H$2:$N$15,7,0),"")</f>
        <v/>
      </c>
      <c r="AI102" s="12" t="str">
        <f>IFERROR(VLOOKUP($A102,'ITOrient M'!$P$3:$V$16,7,0),"")</f>
        <v/>
      </c>
      <c r="AJ102" s="12" t="str">
        <f>IFERROR(VLOOKUP($A102,'ŚJatka M'!$P$3:$V$25,7,0),"")</f>
        <v/>
      </c>
      <c r="AK102" s="12" t="str">
        <f>IFERROR(VLOOKUP($A102,'Sudecka Wyrypa M'!$N$4:$T$18,7,0),"")</f>
        <v/>
      </c>
      <c r="AL102" s="12" t="str">
        <f>IFERROR(VLOOKUP($A102,'Abentojra M'!$I$3:$O$39,7,0),"")</f>
        <v/>
      </c>
      <c r="AM102" s="12" t="str">
        <f>IFERROR(VLOOKUP($A102,'Mordownik M'!$M$3:$S$29,7,0),"")</f>
        <v/>
      </c>
      <c r="AN102" s="12" t="str">
        <f>IFERROR(VLOOKUP($A102,'Kaczawska M'!$L$3:$R$9,7,0),"")</f>
        <v/>
      </c>
      <c r="AO102" s="12" t="str">
        <f>IFERROR(VLOOKUP($A102,'XV RzK M'!$K$2:$Q$13,7,0),"")</f>
        <v/>
      </c>
      <c r="AP102" s="12" t="str">
        <f>IFERROR(VLOOKUP($A102,'Jesienne 360 M'!$J$2:$P$20,7,0),"")</f>
        <v/>
      </c>
      <c r="AQ102" s="12" t="str">
        <f>IFERROR(VLOOKUP($A102,'Waligóra M'!$P$2:$V$25,7,0),"")</f>
        <v/>
      </c>
      <c r="AR102" s="12" t="str">
        <f>IFERROR(VLOOKUP($A102,'Jurajska Jatka M'!$L$3:$R$42,7,0),"")</f>
        <v/>
      </c>
      <c r="AS102" s="12">
        <f>IFERROR(VLOOKUP($A102,'H56 TR100 M'!$AI$3:$AO$224,7,0),"")</f>
        <v>34.934533821443871</v>
      </c>
      <c r="AT102" s="12" t="str">
        <f>IFERROR(VLOOKUP($A102,'Wawer M'!$H$2:$N$15,7,0),"")</f>
        <v/>
      </c>
      <c r="AU102" s="12" t="str">
        <f>IFERROR(VLOOKUP($A102,'Pazur M'!$AU$2:$BA$36,7,0),"")</f>
        <v/>
      </c>
      <c r="AV102" s="12" t="str">
        <f>IFERROR(VLOOKUP($A102,'Wilga M'!$L$3:$R$29,7,0),"")</f>
        <v/>
      </c>
      <c r="AW102" s="12" t="str">
        <f>IFERROR(VLOOKUP($A102,'NM 100 M'!$Y$5:$AE$7,7,0),"")</f>
        <v/>
      </c>
      <c r="AX102" s="25">
        <f>MIN(COUNT(F102:S102)+MIN(COUNT(V102:AW102)/2,2),6)</f>
        <v>2</v>
      </c>
    </row>
    <row r="103" spans="1:50">
      <c r="A103">
        <v>217</v>
      </c>
      <c r="B103" s="21" t="str">
        <f>VLOOKUP($A103,id!$C:$H,6,0)</f>
        <v>Czubalski Andrzej</v>
      </c>
      <c r="C103" s="21" t="str">
        <f>VLOOKUP($A103,id!$C:$H,4,0)</f>
        <v>CST</v>
      </c>
      <c r="D103" s="2">
        <f>IF(E102=E103,D102,ROW(B101))</f>
        <v>101</v>
      </c>
      <c r="E103" s="11">
        <f>LARGE(F103:U103,1)+LARGE(F103:U103,2)+IFERROR(LARGE(F103:U103,3),0)+IFERROR(LARGE(F103:U103,4),0)+IFERROR(LARGE(F103:U103,5),0)+IFERROR(LARGE(F103:U103,6),0)</f>
        <v>130.95798854840751</v>
      </c>
      <c r="F103" s="12"/>
      <c r="G103" s="12"/>
      <c r="H103" s="12">
        <f>IFERROR(VLOOKUP($A103,'H55 TR200 M'!$AT$3:$AZ$84,7,0),"")</f>
        <v>16.212619557910855</v>
      </c>
      <c r="I103" s="12">
        <f>IFERROR(VLOOKUP($A103,'Dymno M'!$U$2:$AA$35,7,0),"")</f>
        <v>19.322510822510818</v>
      </c>
      <c r="J103" s="12" t="str">
        <f>IFERROR(VLOOKUP($A103,'XIV RzK M'!$K$3:$Q$39,7,0),"")</f>
        <v/>
      </c>
      <c r="K103" s="12" t="str">
        <f>IFERROR(VLOOKUP($A103,'Tropy M'!$Q$4:$W$66,7,0),"")</f>
        <v/>
      </c>
      <c r="L103" s="12" t="str">
        <f>IFERROR(VLOOKUP($A103,'Grassor 300 M'!$CA$6:$CG$39,7,0),"")</f>
        <v/>
      </c>
      <c r="M103" s="12">
        <f>IFERROR(VLOOKUP($A103,'BO M'!$Q$2:$W$37,7,0),"")</f>
        <v>38.299195382829446</v>
      </c>
      <c r="N103" s="12" t="str">
        <f>IFERROR(VLOOKUP($A103,'Konwalie M'!$M$2:$S$32,7,0),"")</f>
        <v/>
      </c>
      <c r="O103" s="12" t="str">
        <f>IFERROR(VLOOKUP($A103,'KoRnO M'!$AD$2:$AJ$42,7,0),"")</f>
        <v/>
      </c>
      <c r="P103" s="12" t="str">
        <f>IFERROR(VLOOKUP($A103,'XVI Szago M'!$K$2:$Q$48,7,0),"")</f>
        <v/>
      </c>
      <c r="Q103" s="12">
        <f>IFERROR(VLOOKUP($A103,'H56 TR200 M'!$AT$3:$AZ$106,7,0),"")</f>
        <v>22.984892156801397</v>
      </c>
      <c r="R103" s="12" t="str">
        <f>IFERROR(VLOOKUP($A103,'Azymut M'!$AO$6:$AU$38,7,0),"")</f>
        <v/>
      </c>
      <c r="S103" s="12">
        <f>IFERROR(VLOOKUP($A103,'NM 200 M'!$AI$5:$AO$38,7,0),"")</f>
        <v>34.13877062835499</v>
      </c>
      <c r="T103" s="10">
        <f>IFERROR(LARGE(V103:AW103,1),0)+IFERROR(LARGE(V103:AW103,2),0)</f>
        <v>0</v>
      </c>
      <c r="U103" s="10">
        <f>IFERROR(LARGE(V103:AW103,3),0)+IFERROR(LARGE(V103:AW103,4),0)</f>
        <v>0</v>
      </c>
      <c r="V103" s="12"/>
      <c r="W103" s="12"/>
      <c r="X103" s="12"/>
      <c r="Y103" s="12"/>
      <c r="Z103" s="12" t="str">
        <f>IFERROR(VLOOKUP($A103,'H55 TR100 M'!$AG$3:$AM$165,7,0),"")</f>
        <v/>
      </c>
      <c r="AA103" s="12" t="str">
        <f>IFERROR(VLOOKUP($A103,'Irokez M'!$EN$4:$ET$22,7,0),"")</f>
        <v/>
      </c>
      <c r="AB103" s="12" t="str">
        <f>IFERROR(VLOOKUP($A103,'BO Wielkopolska M'!$Q$2:$W$38,7,0),"")</f>
        <v/>
      </c>
      <c r="AC103" s="12" t="str">
        <f>IFERROR(VLOOKUP($A103,'RW TR200 M'!$K$2:$Q$10,7,0),"")</f>
        <v/>
      </c>
      <c r="AD103" s="12" t="str">
        <f>IFERROR(VLOOKUP($A103,'Liczyrzepa wiosna M'!$M$2:$S$26,7,0),"")</f>
        <v/>
      </c>
      <c r="AE103" s="12" t="str">
        <f>IFERROR(VLOOKUP($A103,'13 M'!$J$6:$P$27,7,0),"")</f>
        <v/>
      </c>
      <c r="AF103" s="12" t="str">
        <f>IFERROR(VLOOKUP($A103,'ZnO Grassor M'!$J$2:$P$9,7,0),"")</f>
        <v/>
      </c>
      <c r="AG103" s="12" t="str">
        <f>IFERROR(VLOOKUP($A103,'Celestynów M'!$H$2:$N$7,7,0),"")</f>
        <v/>
      </c>
      <c r="AH103" s="12" t="str">
        <f>IFERROR(VLOOKUP($A103,'Komorów M'!$H$2:$N$15,7,0),"")</f>
        <v/>
      </c>
      <c r="AI103" s="12" t="str">
        <f>IFERROR(VLOOKUP($A103,'ITOrient M'!$P$3:$V$16,7,0),"")</f>
        <v/>
      </c>
      <c r="AJ103" s="12" t="str">
        <f>IFERROR(VLOOKUP($A103,'ŚJatka M'!$P$3:$V$25,7,0),"")</f>
        <v/>
      </c>
      <c r="AK103" s="12" t="str">
        <f>IFERROR(VLOOKUP($A103,'Sudecka Wyrypa M'!$N$4:$T$18,7,0),"")</f>
        <v/>
      </c>
      <c r="AL103" s="12" t="str">
        <f>IFERROR(VLOOKUP($A103,'Abentojra M'!$I$3:$O$39,7,0),"")</f>
        <v/>
      </c>
      <c r="AM103" s="12" t="str">
        <f>IFERROR(VLOOKUP($A103,'Mordownik M'!$M$3:$S$29,7,0),"")</f>
        <v/>
      </c>
      <c r="AN103" s="12" t="str">
        <f>IFERROR(VLOOKUP($A103,'Kaczawska M'!$L$3:$R$9,7,0),"")</f>
        <v/>
      </c>
      <c r="AO103" s="12" t="str">
        <f>IFERROR(VLOOKUP($A103,'XV RzK M'!$K$2:$Q$13,7,0),"")</f>
        <v/>
      </c>
      <c r="AP103" s="12" t="str">
        <f>IFERROR(VLOOKUP($A103,'Jesienne 360 M'!$J$2:$P$20,7,0),"")</f>
        <v/>
      </c>
      <c r="AQ103" s="12" t="str">
        <f>IFERROR(VLOOKUP($A103,'Waligóra M'!$P$2:$V$25,7,0),"")</f>
        <v/>
      </c>
      <c r="AR103" s="12" t="str">
        <f>IFERROR(VLOOKUP($A103,'Jurajska Jatka M'!$L$3:$R$42,7,0),"")</f>
        <v/>
      </c>
      <c r="AS103" s="12" t="str">
        <f>IFERROR(VLOOKUP($A103,'H56 TR100 M'!$AI$3:$AO$224,7,0),"")</f>
        <v/>
      </c>
      <c r="AT103" s="12" t="str">
        <f>IFERROR(VLOOKUP($A103,'Wawer M'!$H$2:$N$15,7,0),"")</f>
        <v/>
      </c>
      <c r="AU103" s="12" t="str">
        <f>IFERROR(VLOOKUP($A103,'Pazur M'!$AU$2:$BA$36,7,0),"")</f>
        <v/>
      </c>
      <c r="AV103" s="12" t="str">
        <f>IFERROR(VLOOKUP($A103,'Wilga M'!$L$3:$R$29,7,0),"")</f>
        <v/>
      </c>
      <c r="AW103" s="12" t="str">
        <f>IFERROR(VLOOKUP($A103,'NM 100 M'!$Y$5:$AE$7,7,0),"")</f>
        <v/>
      </c>
      <c r="AX103" s="25">
        <f>MIN(COUNT(F103:S103)+MIN(COUNT(V103:AW103)/2,2),6)</f>
        <v>5</v>
      </c>
    </row>
    <row r="104" spans="1:50">
      <c r="A104">
        <v>406</v>
      </c>
      <c r="B104" s="21" t="str">
        <f>VLOOKUP($A104,id!$C:$H,6,0)</f>
        <v>Wrona Łukasz</v>
      </c>
      <c r="C104" s="21" t="str">
        <f>VLOOKUP($A104,id!$C:$H,4,0)</f>
        <v>Towanda</v>
      </c>
      <c r="D104" s="2">
        <f>IF(E103=E104,D103,ROW(B102))</f>
        <v>102</v>
      </c>
      <c r="E104" s="11">
        <f>LARGE(F104:U104,1)+LARGE(F104:U104,2)+IFERROR(LARGE(F104:U104,3),0)+IFERROR(LARGE(F104:U104,4),0)+IFERROR(LARGE(F104:U104,5),0)+IFERROR(LARGE(F104:U104,6),0)</f>
        <v>130.33432571636772</v>
      </c>
      <c r="F104" s="12"/>
      <c r="G104" s="12"/>
      <c r="H104" s="12" t="str">
        <f>IFERROR(VLOOKUP($A104,'H55 TR200 M'!$AT$3:$AZ$84,7,0),"")</f>
        <v/>
      </c>
      <c r="I104" s="12">
        <f>IFERROR(VLOOKUP($A104,'Dymno M'!$U$2:$AA$35,7,0),"")</f>
        <v>22.019955353288687</v>
      </c>
      <c r="J104" s="12" t="str">
        <f>IFERROR(VLOOKUP($A104,'XIV RzK M'!$K$3:$Q$39,7,0),"")</f>
        <v/>
      </c>
      <c r="K104" s="12">
        <f>IFERROR(VLOOKUP($A104,'Tropy M'!$Q$4:$W$66,7,0),"")</f>
        <v>72.710598716101146</v>
      </c>
      <c r="L104" s="12" t="str">
        <f>IFERROR(VLOOKUP($A104,'Grassor 300 M'!$CA$6:$CG$39,7,0),"")</f>
        <v/>
      </c>
      <c r="M104" s="12" t="str">
        <f>IFERROR(VLOOKUP($A104,'BO M'!$Q$2:$W$37,7,0),"")</f>
        <v/>
      </c>
      <c r="N104" s="12" t="str">
        <f>IFERROR(VLOOKUP($A104,'Konwalie M'!$M$2:$S$32,7,0),"")</f>
        <v/>
      </c>
      <c r="O104" s="12" t="str">
        <f>IFERROR(VLOOKUP($A104,'KoRnO M'!$AD$2:$AJ$42,7,0),"")</f>
        <v/>
      </c>
      <c r="P104" s="12" t="str">
        <f>IFERROR(VLOOKUP($A104,'XVI Szago M'!$K$2:$Q$48,7,0),"")</f>
        <v/>
      </c>
      <c r="Q104" s="12" t="str">
        <f>IFERROR(VLOOKUP($A104,'H56 TR200 M'!$AT$3:$AZ$106,7,0),"")</f>
        <v/>
      </c>
      <c r="R104" s="12" t="str">
        <f>IFERROR(VLOOKUP($A104,'Azymut M'!$AO$6:$AU$38,7,0),"")</f>
        <v/>
      </c>
      <c r="S104" s="12" t="str">
        <f>IFERROR(VLOOKUP($A104,'NM 200 M'!$AI$5:$AO$38,7,0),"")</f>
        <v/>
      </c>
      <c r="T104" s="10">
        <f>IFERROR(LARGE(V104:AW104,1),0)+IFERROR(LARGE(V104:AW104,2),0)</f>
        <v>35.603771646977897</v>
      </c>
      <c r="U104" s="10">
        <f>IFERROR(LARGE(V104:AW104,3),0)+IFERROR(LARGE(V104:AW104,4),0)</f>
        <v>0</v>
      </c>
      <c r="V104" s="12"/>
      <c r="W104" s="12"/>
      <c r="X104" s="12"/>
      <c r="Y104" s="12"/>
      <c r="Z104" s="12" t="str">
        <f>IFERROR(VLOOKUP($A104,'H55 TR100 M'!$AG$3:$AM$165,7,0),"")</f>
        <v/>
      </c>
      <c r="AA104" s="12" t="str">
        <f>IFERROR(VLOOKUP($A104,'Irokez M'!$EN$4:$ET$22,7,0),"")</f>
        <v/>
      </c>
      <c r="AB104" s="12" t="str">
        <f>IFERROR(VLOOKUP($A104,'BO Wielkopolska M'!$Q$2:$W$38,7,0),"")</f>
        <v/>
      </c>
      <c r="AC104" s="12" t="str">
        <f>IFERROR(VLOOKUP($A104,'RW TR200 M'!$K$2:$Q$10,7,0),"")</f>
        <v/>
      </c>
      <c r="AD104" s="12" t="str">
        <f>IFERROR(VLOOKUP($A104,'Liczyrzepa wiosna M'!$M$2:$S$26,7,0),"")</f>
        <v/>
      </c>
      <c r="AE104" s="12" t="str">
        <f>IFERROR(VLOOKUP($A104,'13 M'!$J$6:$P$27,7,0),"")</f>
        <v/>
      </c>
      <c r="AF104" s="12" t="str">
        <f>IFERROR(VLOOKUP($A104,'ZnO Grassor M'!$J$2:$P$9,7,0),"")</f>
        <v/>
      </c>
      <c r="AG104" s="12" t="str">
        <f>IFERROR(VLOOKUP($A104,'Celestynów M'!$H$2:$N$7,7,0),"")</f>
        <v/>
      </c>
      <c r="AH104" s="12" t="str">
        <f>IFERROR(VLOOKUP($A104,'Komorów M'!$H$2:$N$15,7,0),"")</f>
        <v/>
      </c>
      <c r="AI104" s="12" t="str">
        <f>IFERROR(VLOOKUP($A104,'ITOrient M'!$P$3:$V$16,7,0),"")</f>
        <v/>
      </c>
      <c r="AJ104" s="12" t="str">
        <f>IFERROR(VLOOKUP($A104,'ŚJatka M'!$P$3:$V$25,7,0),"")</f>
        <v/>
      </c>
      <c r="AK104" s="12" t="str">
        <f>IFERROR(VLOOKUP($A104,'Sudecka Wyrypa M'!$N$4:$T$18,7,0),"")</f>
        <v/>
      </c>
      <c r="AL104" s="12">
        <f>IFERROR(VLOOKUP($A104,'Abentojra M'!$I$3:$O$39,7,0),"")</f>
        <v>35.603771646977897</v>
      </c>
      <c r="AM104" s="12" t="str">
        <f>IFERROR(VLOOKUP($A104,'Mordownik M'!$M$3:$S$29,7,0),"")</f>
        <v/>
      </c>
      <c r="AN104" s="12" t="str">
        <f>IFERROR(VLOOKUP($A104,'Kaczawska M'!$L$3:$R$9,7,0),"")</f>
        <v/>
      </c>
      <c r="AO104" s="12" t="str">
        <f>IFERROR(VLOOKUP($A104,'XV RzK M'!$K$2:$Q$13,7,0),"")</f>
        <v/>
      </c>
      <c r="AP104" s="12" t="str">
        <f>IFERROR(VLOOKUP($A104,'Jesienne 360 M'!$J$2:$P$20,7,0),"")</f>
        <v/>
      </c>
      <c r="AQ104" s="12" t="str">
        <f>IFERROR(VLOOKUP($A104,'Waligóra M'!$P$2:$V$25,7,0),"")</f>
        <v/>
      </c>
      <c r="AR104" s="12" t="str">
        <f>IFERROR(VLOOKUP($A104,'Jurajska Jatka M'!$L$3:$R$42,7,0),"")</f>
        <v/>
      </c>
      <c r="AS104" s="12" t="str">
        <f>IFERROR(VLOOKUP($A104,'H56 TR100 M'!$AI$3:$AO$224,7,0),"")</f>
        <v/>
      </c>
      <c r="AT104" s="12" t="str">
        <f>IFERROR(VLOOKUP($A104,'Wawer M'!$H$2:$N$15,7,0),"")</f>
        <v/>
      </c>
      <c r="AU104" s="12" t="str">
        <f>IFERROR(VLOOKUP($A104,'Pazur M'!$AU$2:$BA$36,7,0),"")</f>
        <v/>
      </c>
      <c r="AV104" s="12" t="str">
        <f>IFERROR(VLOOKUP($A104,'Wilga M'!$L$3:$R$29,7,0),"")</f>
        <v/>
      </c>
      <c r="AW104" s="12" t="str">
        <f>IFERROR(VLOOKUP($A104,'NM 100 M'!$Y$5:$AE$7,7,0),"")</f>
        <v/>
      </c>
      <c r="AX104" s="25">
        <f>MIN(COUNT(F104:S104)+MIN(COUNT(V104:AW104)/2,2),6)</f>
        <v>2.5</v>
      </c>
    </row>
    <row r="105" spans="1:50">
      <c r="A105">
        <v>118</v>
      </c>
      <c r="B105" s="21" t="str">
        <f>VLOOKUP($A105,id!$C:$H,6,0)</f>
        <v>Jakubas Piotr</v>
      </c>
      <c r="C105" s="21" t="str">
        <f>VLOOKUP($A105,id!$C:$H,4,0)</f>
        <v>Rajd Hawran</v>
      </c>
      <c r="D105" s="2">
        <f>IF(E104=E105,D104,ROW(B103))</f>
        <v>103</v>
      </c>
      <c r="E105" s="11">
        <f>LARGE(F105:U105,1)+LARGE(F105:U105,2)+IFERROR(LARGE(F105:U105,3),0)+IFERROR(LARGE(F105:U105,4),0)+IFERROR(LARGE(F105:U105,5),0)+IFERROR(LARGE(F105:U105,6),0)</f>
        <v>129.19136596325987</v>
      </c>
      <c r="F105" s="12"/>
      <c r="G105" s="12">
        <f>IFERROR(VLOOKUP($A105,'Liszkor M'!$BA$2:$BG$44,7,0),"")</f>
        <v>32.110542651043225</v>
      </c>
      <c r="H105" s="12" t="str">
        <f>IFERROR(VLOOKUP($A105,'H55 TR200 M'!$AT$3:$AZ$84,7,0),"")</f>
        <v/>
      </c>
      <c r="I105" s="12" t="str">
        <f>IFERROR(VLOOKUP($A105,'Dymno M'!$U$2:$AA$35,7,0),"")</f>
        <v/>
      </c>
      <c r="J105" s="12" t="str">
        <f>IFERROR(VLOOKUP($A105,'XIV RzK M'!$K$3:$Q$39,7,0),"")</f>
        <v/>
      </c>
      <c r="K105" s="12" t="str">
        <f>IFERROR(VLOOKUP($A105,'Tropy M'!$Q$4:$W$66,7,0),"")</f>
        <v/>
      </c>
      <c r="L105" s="12" t="str">
        <f>IFERROR(VLOOKUP($A105,'Grassor 300 M'!$CA$6:$CG$39,7,0),"")</f>
        <v/>
      </c>
      <c r="M105" s="12" t="str">
        <f>IFERROR(VLOOKUP($A105,'BO M'!$Q$2:$W$37,7,0),"")</f>
        <v/>
      </c>
      <c r="N105" s="12" t="str">
        <f>IFERROR(VLOOKUP($A105,'Konwalie M'!$M$2:$S$32,7,0),"")</f>
        <v/>
      </c>
      <c r="O105" s="12">
        <f>IFERROR(VLOOKUP($A105,'KoRnO M'!$AD$2:$AJ$42,7,0),"")</f>
        <v>48.298661466770774</v>
      </c>
      <c r="P105" s="12" t="str">
        <f>IFERROR(VLOOKUP($A105,'XVI Szago M'!$K$2:$Q$48,7,0),"")</f>
        <v/>
      </c>
      <c r="Q105" s="12" t="str">
        <f>IFERROR(VLOOKUP($A105,'H56 TR200 M'!$AT$3:$AZ$106,7,0),"")</f>
        <v/>
      </c>
      <c r="R105" s="12" t="str">
        <f>IFERROR(VLOOKUP($A105,'Azymut M'!$AO$6:$AU$38,7,0),"")</f>
        <v/>
      </c>
      <c r="S105" s="12" t="str">
        <f>IFERROR(VLOOKUP($A105,'NM 200 M'!$AI$5:$AO$38,7,0),"")</f>
        <v/>
      </c>
      <c r="T105" s="10">
        <f>IFERROR(LARGE(V105:AW105,1),0)+IFERROR(LARGE(V105:AW105,2),0)</f>
        <v>36.59472655419151</v>
      </c>
      <c r="U105" s="10">
        <f>IFERROR(LARGE(V105:AW105,3),0)+IFERROR(LARGE(V105:AW105,4),0)</f>
        <v>12.187435291254364</v>
      </c>
      <c r="V105" s="12"/>
      <c r="W105" s="12"/>
      <c r="X105" s="12"/>
      <c r="Y105" s="12" t="str">
        <f>IFERROR(VLOOKUP($A105,'Wiosenne 360 M'!$J$3:$P$22,7,0),"")</f>
        <v/>
      </c>
      <c r="Z105" s="12" t="str">
        <f>IFERROR(VLOOKUP($A105,'H55 TR100 M'!$AG$3:$AM$165,7,0),"")</f>
        <v/>
      </c>
      <c r="AA105" s="12" t="str">
        <f>IFERROR(VLOOKUP($A105,'Irokez M'!$EN$4:$ET$22,7,0),"")</f>
        <v/>
      </c>
      <c r="AB105" s="12" t="str">
        <f>IFERROR(VLOOKUP($A105,'BO Wielkopolska M'!$Q$2:$W$38,7,0),"")</f>
        <v/>
      </c>
      <c r="AC105" s="12" t="str">
        <f>IFERROR(VLOOKUP($A105,'RW TR200 M'!$K$2:$Q$10,7,0),"")</f>
        <v/>
      </c>
      <c r="AD105" s="12" t="str">
        <f>IFERROR(VLOOKUP($A105,'Liczyrzepa wiosna M'!$M$2:$S$26,7,0),"")</f>
        <v/>
      </c>
      <c r="AE105" s="12">
        <f>IFERROR(VLOOKUP($A105,'13 M'!$J$6:$P$27,7,0),"")</f>
        <v>24.137931034482758</v>
      </c>
      <c r="AF105" s="12" t="str">
        <f>IFERROR(VLOOKUP($A105,'ZnO Grassor M'!$J$2:$P$9,7,0),"")</f>
        <v/>
      </c>
      <c r="AG105" s="12" t="str">
        <f>IFERROR(VLOOKUP($A105,'Celestynów M'!$H$2:$N$7,7,0),"")</f>
        <v/>
      </c>
      <c r="AH105" s="12" t="str">
        <f>IFERROR(VLOOKUP($A105,'Komorów M'!$H$2:$N$15,7,0),"")</f>
        <v/>
      </c>
      <c r="AI105" s="12" t="str">
        <f>IFERROR(VLOOKUP($A105,'ITOrient M'!$P$3:$V$16,7,0),"")</f>
        <v/>
      </c>
      <c r="AJ105" s="12">
        <f>IFERROR(VLOOKUP($A105,'ŚJatka M'!$P$3:$V$25,7,0),"")</f>
        <v>12.187435291254364</v>
      </c>
      <c r="AK105" s="12" t="str">
        <f>IFERROR(VLOOKUP($A105,'Sudecka Wyrypa M'!$N$4:$T$18,7,0),"")</f>
        <v/>
      </c>
      <c r="AL105" s="12" t="str">
        <f>IFERROR(VLOOKUP($A105,'Abentojra M'!$I$3:$O$39,7,0),"")</f>
        <v/>
      </c>
      <c r="AM105" s="12">
        <f>IFERROR(VLOOKUP($A105,'Mordownik M'!$M$3:$S$29,7,0),"")</f>
        <v>12.456795519708754</v>
      </c>
      <c r="AN105" s="12" t="str">
        <f>IFERROR(VLOOKUP($A105,'Kaczawska M'!$L$3:$R$9,7,0),"")</f>
        <v/>
      </c>
      <c r="AO105" s="12" t="str">
        <f>IFERROR(VLOOKUP($A105,'XV RzK M'!$K$2:$Q$13,7,0),"")</f>
        <v/>
      </c>
      <c r="AP105" s="12" t="str">
        <f>IFERROR(VLOOKUP($A105,'Jesienne 360 M'!$J$2:$P$20,7,0),"")</f>
        <v/>
      </c>
      <c r="AQ105" s="12" t="str">
        <f>IFERROR(VLOOKUP($A105,'Waligóra M'!$P$2:$V$25,7,0),"")</f>
        <v/>
      </c>
      <c r="AR105" s="12" t="str">
        <f>IFERROR(VLOOKUP($A105,'Jurajska Jatka M'!$L$3:$R$42,7,0),"")</f>
        <v/>
      </c>
      <c r="AS105" s="12" t="str">
        <f>IFERROR(VLOOKUP($A105,'H56 TR100 M'!$AI$3:$AO$224,7,0),"")</f>
        <v/>
      </c>
      <c r="AT105" s="12" t="str">
        <f>IFERROR(VLOOKUP($A105,'Wawer M'!$H$2:$N$15,7,0),"")</f>
        <v/>
      </c>
      <c r="AU105" s="12" t="str">
        <f>IFERROR(VLOOKUP($A105,'Pazur M'!$AU$2:$BA$36,7,0),"")</f>
        <v/>
      </c>
      <c r="AV105" s="12" t="str">
        <f>IFERROR(VLOOKUP($A105,'Wilga M'!$L$3:$R$29,7,0),"")</f>
        <v/>
      </c>
      <c r="AW105" s="12" t="str">
        <f>IFERROR(VLOOKUP($A105,'NM 100 M'!$Y$5:$AE$7,7,0),"")</f>
        <v/>
      </c>
      <c r="AX105" s="25">
        <f>MIN(COUNT(F105:S105)+MIN(COUNT(V105:AW105)/2,2),6)</f>
        <v>3.5</v>
      </c>
    </row>
    <row r="106" spans="1:50">
      <c r="A106">
        <v>222</v>
      </c>
      <c r="B106" s="21" t="str">
        <f>VLOOKUP($A106,id!$C:$H,6,0)</f>
        <v>Nowak Remik</v>
      </c>
      <c r="C106" s="21" t="str">
        <f>VLOOKUP($A106,id!$C:$H,4,0)</f>
        <v>KS Hades Poznań</v>
      </c>
      <c r="D106" s="2">
        <f>IF(E105=E106,D105,ROW(B104))</f>
        <v>104</v>
      </c>
      <c r="E106" s="11">
        <f>LARGE(F106:U106,1)+LARGE(F106:U106,2)+IFERROR(LARGE(F106:U106,3),0)+IFERROR(LARGE(F106:U106,4),0)+IFERROR(LARGE(F106:U106,5),0)+IFERROR(LARGE(F106:U106,6),0)</f>
        <v>128.68867028674654</v>
      </c>
      <c r="F106" s="12"/>
      <c r="G106" s="12"/>
      <c r="H106" s="12" t="str">
        <f>IFERROR(VLOOKUP($A106,'H55 TR200 M'!$AT$3:$AZ$84,7,0),"")</f>
        <v/>
      </c>
      <c r="I106" s="12" t="str">
        <f>IFERROR(VLOOKUP($A106,'Dymno M'!$U$2:$AA$35,7,0),"")</f>
        <v/>
      </c>
      <c r="J106" s="12" t="str">
        <f>IFERROR(VLOOKUP($A106,'XIV RzK M'!$K$3:$Q$39,7,0),"")</f>
        <v/>
      </c>
      <c r="K106" s="12" t="str">
        <f>IFERROR(VLOOKUP($A106,'Tropy M'!$Q$4:$W$66,7,0),"")</f>
        <v/>
      </c>
      <c r="L106" s="12" t="str">
        <f>IFERROR(VLOOKUP($A106,'Grassor 300 M'!$CA$6:$CG$39,7,0),"")</f>
        <v/>
      </c>
      <c r="M106" s="12" t="str">
        <f>IFERROR(VLOOKUP($A106,'BO M'!$Q$2:$W$37,7,0),"")</f>
        <v/>
      </c>
      <c r="N106" s="12" t="str">
        <f>IFERROR(VLOOKUP($A106,'Konwalie M'!$M$2:$S$32,7,0),"")</f>
        <v/>
      </c>
      <c r="O106" s="12" t="str">
        <f>IFERROR(VLOOKUP($A106,'KoRnO M'!$AD$2:$AJ$42,7,0),"")</f>
        <v/>
      </c>
      <c r="P106" s="12" t="str">
        <f>IFERROR(VLOOKUP($A106,'XVI Szago M'!$K$2:$Q$48,7,0),"")</f>
        <v/>
      </c>
      <c r="Q106" s="12">
        <f>IFERROR(VLOOKUP($A106,'H56 TR200 M'!$AT$3:$AZ$106,7,0),"")</f>
        <v>83.975635469134389</v>
      </c>
      <c r="R106" s="12" t="str">
        <f>IFERROR(VLOOKUP($A106,'Azymut M'!$AO$6:$AU$38,7,0),"")</f>
        <v/>
      </c>
      <c r="S106" s="12" t="str">
        <f>IFERROR(VLOOKUP($A106,'NM 200 M'!$AI$5:$AO$38,7,0),"")</f>
        <v/>
      </c>
      <c r="T106" s="10">
        <f>IFERROR(LARGE(V106:AW106,1),0)+IFERROR(LARGE(V106:AW106,2),0)</f>
        <v>44.713034817612154</v>
      </c>
      <c r="U106" s="10">
        <f>IFERROR(LARGE(V106:AW106,3),0)+IFERROR(LARGE(V106:AW106,4),0)</f>
        <v>0</v>
      </c>
      <c r="V106" s="12"/>
      <c r="W106" s="12"/>
      <c r="X106" s="12"/>
      <c r="Y106" s="12"/>
      <c r="Z106" s="12">
        <f>IFERROR(VLOOKUP($A106,'H55 TR100 M'!$AG$3:$AM$165,7,0),"")</f>
        <v>44.713034817612154</v>
      </c>
      <c r="AA106" s="12" t="str">
        <f>IFERROR(VLOOKUP($A106,'Irokez M'!$EN$4:$ET$22,7,0),"")</f>
        <v/>
      </c>
      <c r="AB106" s="12" t="str">
        <f>IFERROR(VLOOKUP($A106,'BO Wielkopolska M'!$Q$2:$W$38,7,0),"")</f>
        <v/>
      </c>
      <c r="AC106" s="12" t="str">
        <f>IFERROR(VLOOKUP($A106,'RW TR200 M'!$K$2:$Q$10,7,0),"")</f>
        <v/>
      </c>
      <c r="AD106" s="12" t="str">
        <f>IFERROR(VLOOKUP($A106,'Liczyrzepa wiosna M'!$M$2:$S$26,7,0),"")</f>
        <v/>
      </c>
      <c r="AE106" s="12" t="str">
        <f>IFERROR(VLOOKUP($A106,'13 M'!$J$6:$P$27,7,0),"")</f>
        <v/>
      </c>
      <c r="AF106" s="12" t="str">
        <f>IFERROR(VLOOKUP($A106,'ZnO Grassor M'!$J$2:$P$9,7,0),"")</f>
        <v/>
      </c>
      <c r="AG106" s="12" t="str">
        <f>IFERROR(VLOOKUP($A106,'Celestynów M'!$H$2:$N$7,7,0),"")</f>
        <v/>
      </c>
      <c r="AH106" s="12" t="str">
        <f>IFERROR(VLOOKUP($A106,'Komorów M'!$H$2:$N$15,7,0),"")</f>
        <v/>
      </c>
      <c r="AI106" s="12" t="str">
        <f>IFERROR(VLOOKUP($A106,'ITOrient M'!$P$3:$V$16,7,0),"")</f>
        <v/>
      </c>
      <c r="AJ106" s="12" t="str">
        <f>IFERROR(VLOOKUP($A106,'ŚJatka M'!$P$3:$V$25,7,0),"")</f>
        <v/>
      </c>
      <c r="AK106" s="12" t="str">
        <f>IFERROR(VLOOKUP($A106,'Sudecka Wyrypa M'!$N$4:$T$18,7,0),"")</f>
        <v/>
      </c>
      <c r="AL106" s="12" t="str">
        <f>IFERROR(VLOOKUP($A106,'Abentojra M'!$I$3:$O$39,7,0),"")</f>
        <v/>
      </c>
      <c r="AM106" s="12" t="str">
        <f>IFERROR(VLOOKUP($A106,'Mordownik M'!$M$3:$S$29,7,0),"")</f>
        <v/>
      </c>
      <c r="AN106" s="12" t="str">
        <f>IFERROR(VLOOKUP($A106,'Kaczawska M'!$L$3:$R$9,7,0),"")</f>
        <v/>
      </c>
      <c r="AO106" s="12" t="str">
        <f>IFERROR(VLOOKUP($A106,'XV RzK M'!$K$2:$Q$13,7,0),"")</f>
        <v/>
      </c>
      <c r="AP106" s="12" t="str">
        <f>IFERROR(VLOOKUP($A106,'Jesienne 360 M'!$J$2:$P$20,7,0),"")</f>
        <v/>
      </c>
      <c r="AQ106" s="12" t="str">
        <f>IFERROR(VLOOKUP($A106,'Waligóra M'!$P$2:$V$25,7,0),"")</f>
        <v/>
      </c>
      <c r="AR106" s="12" t="str">
        <f>IFERROR(VLOOKUP($A106,'Jurajska Jatka M'!$L$3:$R$42,7,0),"")</f>
        <v/>
      </c>
      <c r="AS106" s="12" t="str">
        <f>IFERROR(VLOOKUP($A106,'H56 TR100 M'!$AI$3:$AO$224,7,0),"")</f>
        <v/>
      </c>
      <c r="AT106" s="12" t="str">
        <f>IFERROR(VLOOKUP($A106,'Wawer M'!$H$2:$N$15,7,0),"")</f>
        <v/>
      </c>
      <c r="AU106" s="12" t="str">
        <f>IFERROR(VLOOKUP($A106,'Pazur M'!$AU$2:$BA$36,7,0),"")</f>
        <v/>
      </c>
      <c r="AV106" s="12" t="str">
        <f>IFERROR(VLOOKUP($A106,'Wilga M'!$L$3:$R$29,7,0),"")</f>
        <v/>
      </c>
      <c r="AW106" s="12" t="str">
        <f>IFERROR(VLOOKUP($A106,'NM 100 M'!$Y$5:$AE$7,7,0),"")</f>
        <v/>
      </c>
      <c r="AX106" s="25">
        <f>MIN(COUNT(F106:S106)+MIN(COUNT(V106:AW106)/2,2),6)</f>
        <v>1.5</v>
      </c>
    </row>
    <row r="107" spans="1:50">
      <c r="A107">
        <v>223</v>
      </c>
      <c r="B107" s="21" t="str">
        <f>VLOOKUP($A107,id!$C:$H,6,0)</f>
        <v>Halamus Robert</v>
      </c>
      <c r="C107" s="21">
        <f>VLOOKUP($A107,id!$C:$H,4,0)</f>
        <v>0</v>
      </c>
      <c r="D107" s="2">
        <f>IF(E106=E107,D106,ROW(B105))</f>
        <v>105</v>
      </c>
      <c r="E107" s="11">
        <f>LARGE(F107:U107,1)+LARGE(F107:U107,2)+IFERROR(LARGE(F107:U107,3),0)+IFERROR(LARGE(F107:U107,4),0)+IFERROR(LARGE(F107:U107,5),0)+IFERROR(LARGE(F107:U107,6),0)</f>
        <v>128.65545986972359</v>
      </c>
      <c r="F107" s="12"/>
      <c r="G107" s="12"/>
      <c r="H107" s="12" t="str">
        <f>IFERROR(VLOOKUP($A107,'H55 TR200 M'!$AT$3:$AZ$84,7,0),"")</f>
        <v/>
      </c>
      <c r="I107" s="12" t="str">
        <f>IFERROR(VLOOKUP($A107,'Dymno M'!$U$2:$AA$35,7,0),"")</f>
        <v/>
      </c>
      <c r="J107" s="12" t="str">
        <f>IFERROR(VLOOKUP($A107,'XIV RzK M'!$K$3:$Q$39,7,0),"")</f>
        <v/>
      </c>
      <c r="K107" s="12" t="str">
        <f>IFERROR(VLOOKUP($A107,'Tropy M'!$Q$4:$W$66,7,0),"")</f>
        <v/>
      </c>
      <c r="L107" s="12" t="str">
        <f>IFERROR(VLOOKUP($A107,'Grassor 300 M'!$CA$6:$CG$39,7,0),"")</f>
        <v/>
      </c>
      <c r="M107" s="12" t="str">
        <f>IFERROR(VLOOKUP($A107,'BO M'!$Q$2:$W$37,7,0),"")</f>
        <v/>
      </c>
      <c r="N107" s="12" t="str">
        <f>IFERROR(VLOOKUP($A107,'Konwalie M'!$M$2:$S$32,7,0),"")</f>
        <v/>
      </c>
      <c r="O107" s="12" t="str">
        <f>IFERROR(VLOOKUP($A107,'KoRnO M'!$AD$2:$AJ$42,7,0),"")</f>
        <v/>
      </c>
      <c r="P107" s="12" t="str">
        <f>IFERROR(VLOOKUP($A107,'XVI Szago M'!$K$2:$Q$48,7,0),"")</f>
        <v/>
      </c>
      <c r="Q107" s="12">
        <f>IFERROR(VLOOKUP($A107,'H56 TR200 M'!$AT$3:$AZ$106,7,0),"")</f>
        <v>83.946135831381767</v>
      </c>
      <c r="R107" s="12" t="str">
        <f>IFERROR(VLOOKUP($A107,'Azymut M'!$AO$6:$AU$38,7,0),"")</f>
        <v/>
      </c>
      <c r="S107" s="12" t="str">
        <f>IFERROR(VLOOKUP($A107,'NM 200 M'!$AI$5:$AO$38,7,0),"")</f>
        <v/>
      </c>
      <c r="T107" s="10">
        <f>IFERROR(LARGE(V107:AW107,1),0)+IFERROR(LARGE(V107:AW107,2),0)</f>
        <v>44.709324038341833</v>
      </c>
      <c r="U107" s="10">
        <f>IFERROR(LARGE(V107:AW107,3),0)+IFERROR(LARGE(V107:AW107,4),0)</f>
        <v>0</v>
      </c>
      <c r="V107" s="12"/>
      <c r="W107" s="12"/>
      <c r="X107" s="12"/>
      <c r="Y107" s="12"/>
      <c r="Z107" s="12">
        <f>IFERROR(VLOOKUP($A107,'H55 TR100 M'!$AG$3:$AM$165,7,0),"")</f>
        <v>44.709324038341833</v>
      </c>
      <c r="AA107" s="12" t="str">
        <f>IFERROR(VLOOKUP($A107,'Irokez M'!$EN$4:$ET$22,7,0),"")</f>
        <v/>
      </c>
      <c r="AB107" s="12" t="str">
        <f>IFERROR(VLOOKUP($A107,'BO Wielkopolska M'!$Q$2:$W$38,7,0),"")</f>
        <v/>
      </c>
      <c r="AC107" s="12" t="str">
        <f>IFERROR(VLOOKUP($A107,'RW TR200 M'!$K$2:$Q$10,7,0),"")</f>
        <v/>
      </c>
      <c r="AD107" s="12" t="str">
        <f>IFERROR(VLOOKUP($A107,'Liczyrzepa wiosna M'!$M$2:$S$26,7,0),"")</f>
        <v/>
      </c>
      <c r="AE107" s="12" t="str">
        <f>IFERROR(VLOOKUP($A107,'13 M'!$J$6:$P$27,7,0),"")</f>
        <v/>
      </c>
      <c r="AF107" s="12" t="str">
        <f>IFERROR(VLOOKUP($A107,'ZnO Grassor M'!$J$2:$P$9,7,0),"")</f>
        <v/>
      </c>
      <c r="AG107" s="12" t="str">
        <f>IFERROR(VLOOKUP($A107,'Celestynów M'!$H$2:$N$7,7,0),"")</f>
        <v/>
      </c>
      <c r="AH107" s="12" t="str">
        <f>IFERROR(VLOOKUP($A107,'Komorów M'!$H$2:$N$15,7,0),"")</f>
        <v/>
      </c>
      <c r="AI107" s="12" t="str">
        <f>IFERROR(VLOOKUP($A107,'ITOrient M'!$P$3:$V$16,7,0),"")</f>
        <v/>
      </c>
      <c r="AJ107" s="12" t="str">
        <f>IFERROR(VLOOKUP($A107,'ŚJatka M'!$P$3:$V$25,7,0),"")</f>
        <v/>
      </c>
      <c r="AK107" s="12" t="str">
        <f>IFERROR(VLOOKUP($A107,'Sudecka Wyrypa M'!$N$4:$T$18,7,0),"")</f>
        <v/>
      </c>
      <c r="AL107" s="12" t="str">
        <f>IFERROR(VLOOKUP($A107,'Abentojra M'!$I$3:$O$39,7,0),"")</f>
        <v/>
      </c>
      <c r="AM107" s="12" t="str">
        <f>IFERROR(VLOOKUP($A107,'Mordownik M'!$M$3:$S$29,7,0),"")</f>
        <v/>
      </c>
      <c r="AN107" s="12" t="str">
        <f>IFERROR(VLOOKUP($A107,'Kaczawska M'!$L$3:$R$9,7,0),"")</f>
        <v/>
      </c>
      <c r="AO107" s="12" t="str">
        <f>IFERROR(VLOOKUP($A107,'XV RzK M'!$K$2:$Q$13,7,0),"")</f>
        <v/>
      </c>
      <c r="AP107" s="12" t="str">
        <f>IFERROR(VLOOKUP($A107,'Jesienne 360 M'!$J$2:$P$20,7,0),"")</f>
        <v/>
      </c>
      <c r="AQ107" s="12" t="str">
        <f>IFERROR(VLOOKUP($A107,'Waligóra M'!$P$2:$V$25,7,0),"")</f>
        <v/>
      </c>
      <c r="AR107" s="12" t="str">
        <f>IFERROR(VLOOKUP($A107,'Jurajska Jatka M'!$L$3:$R$42,7,0),"")</f>
        <v/>
      </c>
      <c r="AS107" s="12" t="str">
        <f>IFERROR(VLOOKUP($A107,'H56 TR100 M'!$AI$3:$AO$224,7,0),"")</f>
        <v/>
      </c>
      <c r="AT107" s="12" t="str">
        <f>IFERROR(VLOOKUP($A107,'Wawer M'!$H$2:$N$15,7,0),"")</f>
        <v/>
      </c>
      <c r="AU107" s="12" t="str">
        <f>IFERROR(VLOOKUP($A107,'Pazur M'!$AU$2:$BA$36,7,0),"")</f>
        <v/>
      </c>
      <c r="AV107" s="12" t="str">
        <f>IFERROR(VLOOKUP($A107,'Wilga M'!$L$3:$R$29,7,0),"")</f>
        <v/>
      </c>
      <c r="AW107" s="12" t="str">
        <f>IFERROR(VLOOKUP($A107,'NM 100 M'!$Y$5:$AE$7,7,0),"")</f>
        <v/>
      </c>
      <c r="AX107" s="25">
        <f>MIN(COUNT(F107:S107)+MIN(COUNT(V107:AW107)/2,2),6)</f>
        <v>1.5</v>
      </c>
    </row>
    <row r="108" spans="1:50">
      <c r="A108">
        <v>186</v>
      </c>
      <c r="B108" s="21" t="str">
        <f>VLOOKUP($A108,id!$C:$H,6,0)</f>
        <v>Brechelke Sławomir</v>
      </c>
      <c r="C108" s="21">
        <f>VLOOKUP($A108,id!$C:$H,4,0)</f>
        <v>0</v>
      </c>
      <c r="D108" s="2">
        <f>IF(E107=E108,D107,ROW(B106))</f>
        <v>106</v>
      </c>
      <c r="E108" s="11">
        <f>LARGE(F108:U108,1)+LARGE(F108:U108,2)+IFERROR(LARGE(F108:U108,3),0)+IFERROR(LARGE(F108:U108,4),0)+IFERROR(LARGE(F108:U108,5),0)+IFERROR(LARGE(F108:U108,6),0)</f>
        <v>127.54335796964133</v>
      </c>
      <c r="F108" s="12"/>
      <c r="G108" s="12"/>
      <c r="H108" s="12">
        <f>IFERROR(VLOOKUP($A108,'H55 TR200 M'!$AT$3:$AZ$84,7,0),"")</f>
        <v>59.851386839562579</v>
      </c>
      <c r="I108" s="12" t="str">
        <f>IFERROR(VLOOKUP($A108,'Dymno M'!$U$2:$AA$35,7,0),"")</f>
        <v/>
      </c>
      <c r="J108" s="12" t="str">
        <f>IFERROR(VLOOKUP($A108,'XIV RzK M'!$K$3:$Q$39,7,0),"")</f>
        <v/>
      </c>
      <c r="K108" s="12" t="str">
        <f>IFERROR(VLOOKUP($A108,'Tropy M'!$Q$4:$W$66,7,0),"")</f>
        <v/>
      </c>
      <c r="L108" s="12" t="str">
        <f>IFERROR(VLOOKUP($A108,'Grassor 300 M'!$CA$6:$CG$39,7,0),"")</f>
        <v/>
      </c>
      <c r="M108" s="12" t="str">
        <f>IFERROR(VLOOKUP($A108,'BO M'!$Q$2:$W$37,7,0),"")</f>
        <v/>
      </c>
      <c r="N108" s="12" t="str">
        <f>IFERROR(VLOOKUP($A108,'Konwalie M'!$M$2:$S$32,7,0),"")</f>
        <v/>
      </c>
      <c r="O108" s="12" t="str">
        <f>IFERROR(VLOOKUP($A108,'KoRnO M'!$AD$2:$AJ$42,7,0),"")</f>
        <v/>
      </c>
      <c r="P108" s="12" t="str">
        <f>IFERROR(VLOOKUP($A108,'XVI Szago M'!$K$2:$Q$48,7,0),"")</f>
        <v/>
      </c>
      <c r="Q108" s="12">
        <f>IFERROR(VLOOKUP($A108,'H56 TR200 M'!$AT$3:$AZ$106,7,0),"")</f>
        <v>67.691971130078755</v>
      </c>
      <c r="R108" s="12" t="str">
        <f>IFERROR(VLOOKUP($A108,'Azymut M'!$AO$6:$AU$38,7,0),"")</f>
        <v/>
      </c>
      <c r="S108" s="12" t="str">
        <f>IFERROR(VLOOKUP($A108,'NM 200 M'!$AI$5:$AO$38,7,0),"")</f>
        <v/>
      </c>
      <c r="T108" s="10">
        <f>IFERROR(LARGE(V108:AW108,1),0)+IFERROR(LARGE(V108:AW108,2),0)</f>
        <v>0</v>
      </c>
      <c r="U108" s="10">
        <f>IFERROR(LARGE(V108:AW108,3),0)+IFERROR(LARGE(V108:AW108,4),0)</f>
        <v>0</v>
      </c>
      <c r="V108" s="12"/>
      <c r="W108" s="12"/>
      <c r="X108" s="12"/>
      <c r="Y108" s="12"/>
      <c r="Z108" s="12" t="str">
        <f>IFERROR(VLOOKUP($A108,'H55 TR100 M'!$AG$3:$AM$165,7,0),"")</f>
        <v/>
      </c>
      <c r="AA108" s="12" t="str">
        <f>IFERROR(VLOOKUP($A108,'Irokez M'!$EN$4:$ET$22,7,0),"")</f>
        <v/>
      </c>
      <c r="AB108" s="12" t="str">
        <f>IFERROR(VLOOKUP($A108,'BO Wielkopolska M'!$Q$2:$W$38,7,0),"")</f>
        <v/>
      </c>
      <c r="AC108" s="12" t="str">
        <f>IFERROR(VLOOKUP($A108,'RW TR200 M'!$K$2:$Q$10,7,0),"")</f>
        <v/>
      </c>
      <c r="AD108" s="12" t="str">
        <f>IFERROR(VLOOKUP($A108,'Liczyrzepa wiosna M'!$M$2:$S$26,7,0),"")</f>
        <v/>
      </c>
      <c r="AE108" s="12" t="str">
        <f>IFERROR(VLOOKUP($A108,'13 M'!$J$6:$P$27,7,0),"")</f>
        <v/>
      </c>
      <c r="AF108" s="12" t="str">
        <f>IFERROR(VLOOKUP($A108,'ZnO Grassor M'!$J$2:$P$9,7,0),"")</f>
        <v/>
      </c>
      <c r="AG108" s="12" t="str">
        <f>IFERROR(VLOOKUP($A108,'Celestynów M'!$H$2:$N$7,7,0),"")</f>
        <v/>
      </c>
      <c r="AH108" s="12" t="str">
        <f>IFERROR(VLOOKUP($A108,'Komorów M'!$H$2:$N$15,7,0),"")</f>
        <v/>
      </c>
      <c r="AI108" s="12" t="str">
        <f>IFERROR(VLOOKUP($A108,'ITOrient M'!$P$3:$V$16,7,0),"")</f>
        <v/>
      </c>
      <c r="AJ108" s="12" t="str">
        <f>IFERROR(VLOOKUP($A108,'ŚJatka M'!$P$3:$V$25,7,0),"")</f>
        <v/>
      </c>
      <c r="AK108" s="12" t="str">
        <f>IFERROR(VLOOKUP($A108,'Sudecka Wyrypa M'!$N$4:$T$18,7,0),"")</f>
        <v/>
      </c>
      <c r="AL108" s="12" t="str">
        <f>IFERROR(VLOOKUP($A108,'Abentojra M'!$I$3:$O$39,7,0),"")</f>
        <v/>
      </c>
      <c r="AM108" s="12" t="str">
        <f>IFERROR(VLOOKUP($A108,'Mordownik M'!$M$3:$S$29,7,0),"")</f>
        <v/>
      </c>
      <c r="AN108" s="12" t="str">
        <f>IFERROR(VLOOKUP($A108,'Kaczawska M'!$L$3:$R$9,7,0),"")</f>
        <v/>
      </c>
      <c r="AO108" s="12" t="str">
        <f>IFERROR(VLOOKUP($A108,'XV RzK M'!$K$2:$Q$13,7,0),"")</f>
        <v/>
      </c>
      <c r="AP108" s="12" t="str">
        <f>IFERROR(VLOOKUP($A108,'Jesienne 360 M'!$J$2:$P$20,7,0),"")</f>
        <v/>
      </c>
      <c r="AQ108" s="12" t="str">
        <f>IFERROR(VLOOKUP($A108,'Waligóra M'!$P$2:$V$25,7,0),"")</f>
        <v/>
      </c>
      <c r="AR108" s="12" t="str">
        <f>IFERROR(VLOOKUP($A108,'Jurajska Jatka M'!$L$3:$R$42,7,0),"")</f>
        <v/>
      </c>
      <c r="AS108" s="12" t="str">
        <f>IFERROR(VLOOKUP($A108,'H56 TR100 M'!$AI$3:$AO$224,7,0),"")</f>
        <v/>
      </c>
      <c r="AT108" s="12" t="str">
        <f>IFERROR(VLOOKUP($A108,'Wawer M'!$H$2:$N$15,7,0),"")</f>
        <v/>
      </c>
      <c r="AU108" s="12" t="str">
        <f>IFERROR(VLOOKUP($A108,'Pazur M'!$AU$2:$BA$36,7,0),"")</f>
        <v/>
      </c>
      <c r="AV108" s="12" t="str">
        <f>IFERROR(VLOOKUP($A108,'Wilga M'!$L$3:$R$29,7,0),"")</f>
        <v/>
      </c>
      <c r="AW108" s="12" t="str">
        <f>IFERROR(VLOOKUP($A108,'NM 100 M'!$Y$5:$AE$7,7,0),"")</f>
        <v/>
      </c>
      <c r="AX108" s="25">
        <f>MIN(COUNT(F108:S108)+MIN(COUNT(V108:AW108)/2,2),6)</f>
        <v>2</v>
      </c>
    </row>
    <row r="109" spans="1:50">
      <c r="A109">
        <v>469</v>
      </c>
      <c r="B109" s="21" t="str">
        <f>VLOOKUP($A109,id!$C:$H,6,0)</f>
        <v>Szypliński Michał</v>
      </c>
      <c r="C109" s="21" t="str">
        <f>VLOOKUP($A109,id!$C:$H,4,0)</f>
        <v>Team 360</v>
      </c>
      <c r="D109" s="2">
        <f>IF(E108=E109,D108,ROW(B107))</f>
        <v>107</v>
      </c>
      <c r="E109" s="11">
        <f>LARGE(F109:U109,1)+LARGE(F109:U109,2)+IFERROR(LARGE(F109:U109,3),0)+IFERROR(LARGE(F109:U109,4),0)+IFERROR(LARGE(F109:U109,5),0)+IFERROR(LARGE(F109:U109,6),0)</f>
        <v>125.14159602994467</v>
      </c>
      <c r="F109" s="12"/>
      <c r="G109" s="12"/>
      <c r="H109" s="12"/>
      <c r="I109" s="12"/>
      <c r="J109" s="12"/>
      <c r="K109" s="12" t="str">
        <f>IFERROR(VLOOKUP($A109,'Tropy M'!$Q$4:$W$66,7,0),"")</f>
        <v/>
      </c>
      <c r="L109" s="12" t="str">
        <f>IFERROR(VLOOKUP($A109,'Grassor 300 M'!$CA$6:$CG$39,7,0),"")</f>
        <v/>
      </c>
      <c r="M109" s="12" t="str">
        <f>IFERROR(VLOOKUP($A109,'BO M'!$Q$2:$W$37,7,0),"")</f>
        <v/>
      </c>
      <c r="N109" s="12" t="str">
        <f>IFERROR(VLOOKUP($A109,'Konwalie M'!$M$2:$S$32,7,0),"")</f>
        <v/>
      </c>
      <c r="O109" s="12" t="str">
        <f>IFERROR(VLOOKUP($A109,'KoRnO M'!$AD$2:$AJ$42,7,0),"")</f>
        <v/>
      </c>
      <c r="P109" s="12" t="str">
        <f>IFERROR(VLOOKUP($A109,'XVI Szago M'!$K$2:$Q$48,7,0),"")</f>
        <v/>
      </c>
      <c r="Q109" s="12" t="str">
        <f>IFERROR(VLOOKUP($A109,'H56 TR200 M'!$AT$3:$AZ$106,7,0),"")</f>
        <v/>
      </c>
      <c r="R109" s="12" t="str">
        <f>IFERROR(VLOOKUP($A109,'Azymut M'!$AO$6:$AU$38,7,0),"")</f>
        <v/>
      </c>
      <c r="S109" s="12" t="str">
        <f>IFERROR(VLOOKUP($A109,'NM 200 M'!$AI$5:$AO$38,7,0),"")</f>
        <v/>
      </c>
      <c r="T109" s="10">
        <f>IFERROR(LARGE(V109:AW109,1),0)+IFERROR(LARGE(V109:AW109,2),0)</f>
        <v>78.874090888132343</v>
      </c>
      <c r="U109" s="10">
        <f>IFERROR(LARGE(V109:AW109,3),0)+IFERROR(LARGE(V109:AW109,4),0)</f>
        <v>46.267505141812322</v>
      </c>
      <c r="V109" s="12"/>
      <c r="W109" s="12"/>
      <c r="X109" s="12"/>
      <c r="Y109" s="12"/>
      <c r="Z109" s="12"/>
      <c r="AA109" s="12"/>
      <c r="AB109" s="12"/>
      <c r="AC109" s="12"/>
      <c r="AD109" s="12"/>
      <c r="AE109" s="12" t="str">
        <f>IFERROR(VLOOKUP($A109,'13 M'!$J$6:$P$27,7,0),"")</f>
        <v/>
      </c>
      <c r="AF109" s="12" t="str">
        <f>IFERROR(VLOOKUP($A109,'ZnO Grassor M'!$J$2:$P$9,7,0),"")</f>
        <v/>
      </c>
      <c r="AG109" s="12" t="str">
        <f>IFERROR(VLOOKUP($A109,'Celestynów M'!$H$2:$N$7,7,0),"")</f>
        <v/>
      </c>
      <c r="AH109" s="12">
        <f>IFERROR(VLOOKUP($A109,'Komorów M'!$H$2:$N$15,7,0),"")</f>
        <v>42.226320551186589</v>
      </c>
      <c r="AI109" s="12">
        <f>IFERROR(VLOOKUP($A109,'ITOrient M'!$P$3:$V$16,7,0),"")</f>
        <v>36.647770336945747</v>
      </c>
      <c r="AJ109" s="12" t="str">
        <f>IFERROR(VLOOKUP($A109,'ŚJatka M'!$P$3:$V$25,7,0),"")</f>
        <v/>
      </c>
      <c r="AK109" s="12" t="str">
        <f>IFERROR(VLOOKUP($A109,'Sudecka Wyrypa M'!$N$4:$T$18,7,0),"")</f>
        <v/>
      </c>
      <c r="AL109" s="12">
        <f>IFERROR(VLOOKUP($A109,'Abentojra M'!$I$3:$O$39,7,0),"")</f>
        <v>33.494633953677017</v>
      </c>
      <c r="AM109" s="12" t="str">
        <f>IFERROR(VLOOKUP($A109,'Mordownik M'!$M$3:$S$29,7,0),"")</f>
        <v/>
      </c>
      <c r="AN109" s="12" t="str">
        <f>IFERROR(VLOOKUP($A109,'Kaczawska M'!$L$3:$R$9,7,0),"")</f>
        <v/>
      </c>
      <c r="AO109" s="12" t="str">
        <f>IFERROR(VLOOKUP($A109,'XV RzK M'!$K$2:$Q$13,7,0),"")</f>
        <v/>
      </c>
      <c r="AP109" s="12">
        <f>IFERROR(VLOOKUP($A109,'Jesienne 360 M'!$J$2:$P$20,7,0),"")</f>
        <v>12.772871188135305</v>
      </c>
      <c r="AQ109" s="12" t="str">
        <f>IFERROR(VLOOKUP($A109,'Waligóra M'!$P$2:$V$25,7,0),"")</f>
        <v/>
      </c>
      <c r="AR109" s="12" t="str">
        <f>IFERROR(VLOOKUP($A109,'Jurajska Jatka M'!$L$3:$R$42,7,0),"")</f>
        <v/>
      </c>
      <c r="AS109" s="12" t="str">
        <f>IFERROR(VLOOKUP($A109,'H56 TR100 M'!$AI$3:$AO$224,7,0),"")</f>
        <v/>
      </c>
      <c r="AT109" s="12" t="str">
        <f>IFERROR(VLOOKUP($A109,'Wawer M'!$H$2:$N$15,7,0),"")</f>
        <v/>
      </c>
      <c r="AU109" s="12" t="str">
        <f>IFERROR(VLOOKUP($A109,'Pazur M'!$AU$2:$BA$36,7,0),"")</f>
        <v/>
      </c>
      <c r="AV109" s="12" t="str">
        <f>IFERROR(VLOOKUP($A109,'Wilga M'!$L$3:$R$29,7,0),"")</f>
        <v/>
      </c>
      <c r="AW109" s="12" t="str">
        <f>IFERROR(VLOOKUP($A109,'NM 100 M'!$Y$5:$AE$7,7,0),"")</f>
        <v/>
      </c>
      <c r="AX109" s="25">
        <f>MIN(COUNT(F109:S109)+MIN(COUNT(V109:AW109)/2,2),6)</f>
        <v>2</v>
      </c>
    </row>
    <row r="110" spans="1:50">
      <c r="A110">
        <v>90</v>
      </c>
      <c r="B110" s="21" t="str">
        <f>VLOOKUP($A110,id!$C:$H,6,0)</f>
        <v>Różak Marcin</v>
      </c>
      <c r="C110" s="21" t="str">
        <f>VLOOKUP($A110,id!$C:$H,4,0)</f>
        <v>Zespół Niespokojnych Nóg</v>
      </c>
      <c r="D110" s="2">
        <f>IF(E109=E110,D109,ROW(B108))</f>
        <v>108</v>
      </c>
      <c r="E110" s="11">
        <f>LARGE(F110:U110,1)+LARGE(F110:U110,2)+IFERROR(LARGE(F110:U110,3),0)+IFERROR(LARGE(F110:U110,4),0)+IFERROR(LARGE(F110:U110,5),0)+IFERROR(LARGE(F110:U110,6),0)</f>
        <v>122.56011951378154</v>
      </c>
      <c r="F110" s="12"/>
      <c r="G110" s="12" t="str">
        <f>IFERROR(VLOOKUP($A110,'Liszkor M'!$BA$2:$BG$44,7,0),"")</f>
        <v/>
      </c>
      <c r="H110" s="12" t="str">
        <f>IFERROR(VLOOKUP($A110,'H55 TR200 M'!$AT$3:$AZ$84,7,0),"")</f>
        <v/>
      </c>
      <c r="I110" s="12" t="str">
        <f>IFERROR(VLOOKUP($A110,'Dymno M'!$U$2:$AA$35,7,0),"")</f>
        <v/>
      </c>
      <c r="J110" s="12" t="str">
        <f>IFERROR(VLOOKUP($A110,'XIV RzK M'!$K$3:$Q$39,7,0),"")</f>
        <v/>
      </c>
      <c r="K110" s="12">
        <f>IFERROR(VLOOKUP($A110,'Tropy M'!$Q$4:$W$66,7,0),"")</f>
        <v>26.464210831873952</v>
      </c>
      <c r="L110" s="12" t="str">
        <f>IFERROR(VLOOKUP($A110,'Grassor 300 M'!$CA$6:$CG$39,7,0),"")</f>
        <v/>
      </c>
      <c r="M110" s="12" t="str">
        <f>IFERROR(VLOOKUP($A110,'BO M'!$Q$2:$W$37,7,0),"")</f>
        <v/>
      </c>
      <c r="N110" s="12" t="str">
        <f>IFERROR(VLOOKUP($A110,'Konwalie M'!$M$2:$S$32,7,0),"")</f>
        <v/>
      </c>
      <c r="O110" s="12" t="str">
        <f>IFERROR(VLOOKUP($A110,'KoRnO M'!$AD$2:$AJ$42,7,0),"")</f>
        <v/>
      </c>
      <c r="P110" s="12" t="str">
        <f>IFERROR(VLOOKUP($A110,'XVI Szago M'!$K$2:$Q$48,7,0),"")</f>
        <v/>
      </c>
      <c r="Q110" s="12" t="str">
        <f>IFERROR(VLOOKUP($A110,'H56 TR200 M'!$AT$3:$AZ$106,7,0),"")</f>
        <v/>
      </c>
      <c r="R110" s="12" t="str">
        <f>IFERROR(VLOOKUP($A110,'Azymut M'!$AO$6:$AU$38,7,0),"")</f>
        <v/>
      </c>
      <c r="S110" s="12" t="str">
        <f>IFERROR(VLOOKUP($A110,'NM 200 M'!$AI$5:$AO$38,7,0),"")</f>
        <v/>
      </c>
      <c r="T110" s="10">
        <f>IFERROR(LARGE(V110:AW110,1),0)+IFERROR(LARGE(V110:AW110,2),0)</f>
        <v>96.095908681907588</v>
      </c>
      <c r="U110" s="10">
        <f>IFERROR(LARGE(V110:AW110,3),0)+IFERROR(LARGE(V110:AW110,4),0)</f>
        <v>0</v>
      </c>
      <c r="V110" s="12"/>
      <c r="W110" s="12" t="str">
        <f>IFERROR(VLOOKUP($A110,'Róża M'!$L$2:$R$34,7,0),"")</f>
        <v/>
      </c>
      <c r="X110" s="12">
        <f>IFERROR(VLOOKUP($A110,'XV Szago M'!$DK$4:$DQ$28,7,0),"")</f>
        <v>48.534933072151489</v>
      </c>
      <c r="Y110" s="12" t="str">
        <f>IFERROR(VLOOKUP($A110,'Wiosenne 360 M'!$J$3:$P$22,7,0),"")</f>
        <v/>
      </c>
      <c r="Z110" s="12" t="str">
        <f>IFERROR(VLOOKUP($A110,'H55 TR100 M'!$AG$3:$AM$165,7,0),"")</f>
        <v/>
      </c>
      <c r="AA110" s="12" t="str">
        <f>IFERROR(VLOOKUP($A110,'Irokez M'!$EN$4:$ET$22,7,0),"")</f>
        <v/>
      </c>
      <c r="AB110" s="12" t="str">
        <f>IFERROR(VLOOKUP($A110,'BO Wielkopolska M'!$Q$2:$W$38,7,0),"")</f>
        <v/>
      </c>
      <c r="AC110" s="12" t="str">
        <f>IFERROR(VLOOKUP($A110,'RW TR200 M'!$K$2:$Q$10,7,0),"")</f>
        <v/>
      </c>
      <c r="AD110" s="12" t="str">
        <f>IFERROR(VLOOKUP($A110,'Liczyrzepa wiosna M'!$M$2:$S$26,7,0),"")</f>
        <v/>
      </c>
      <c r="AE110" s="12" t="str">
        <f>IFERROR(VLOOKUP($A110,'13 M'!$J$6:$P$27,7,0),"")</f>
        <v/>
      </c>
      <c r="AF110" s="12" t="str">
        <f>IFERROR(VLOOKUP($A110,'ZnO Grassor M'!$J$2:$P$9,7,0),"")</f>
        <v/>
      </c>
      <c r="AG110" s="12" t="str">
        <f>IFERROR(VLOOKUP($A110,'Celestynów M'!$H$2:$N$7,7,0),"")</f>
        <v/>
      </c>
      <c r="AH110" s="12" t="str">
        <f>IFERROR(VLOOKUP($A110,'Komorów M'!$H$2:$N$15,7,0),"")</f>
        <v/>
      </c>
      <c r="AI110" s="12" t="str">
        <f>IFERROR(VLOOKUP($A110,'ITOrient M'!$P$3:$V$16,7,0),"")</f>
        <v/>
      </c>
      <c r="AJ110" s="12" t="str">
        <f>IFERROR(VLOOKUP($A110,'ŚJatka M'!$P$3:$V$25,7,0),"")</f>
        <v/>
      </c>
      <c r="AK110" s="12" t="str">
        <f>IFERROR(VLOOKUP($A110,'Sudecka Wyrypa M'!$N$4:$T$18,7,0),"")</f>
        <v/>
      </c>
      <c r="AL110" s="12" t="str">
        <f>IFERROR(VLOOKUP($A110,'Abentojra M'!$I$3:$O$39,7,0),"")</f>
        <v/>
      </c>
      <c r="AM110" s="12" t="str">
        <f>IFERROR(VLOOKUP($A110,'Mordownik M'!$M$3:$S$29,7,0),"")</f>
        <v/>
      </c>
      <c r="AN110" s="12" t="str">
        <f>IFERROR(VLOOKUP($A110,'Kaczawska M'!$L$3:$R$9,7,0),"")</f>
        <v/>
      </c>
      <c r="AO110" s="12" t="str">
        <f>IFERROR(VLOOKUP($A110,'XV RzK M'!$K$2:$Q$13,7,0),"")</f>
        <v/>
      </c>
      <c r="AP110" s="12" t="str">
        <f>IFERROR(VLOOKUP($A110,'Jesienne 360 M'!$J$2:$P$20,7,0),"")</f>
        <v/>
      </c>
      <c r="AQ110" s="12" t="str">
        <f>IFERROR(VLOOKUP($A110,'Waligóra M'!$P$2:$V$25,7,0),"")</f>
        <v/>
      </c>
      <c r="AR110" s="12" t="str">
        <f>IFERROR(VLOOKUP($A110,'Jurajska Jatka M'!$L$3:$R$42,7,0),"")</f>
        <v/>
      </c>
      <c r="AS110" s="12" t="str">
        <f>IFERROR(VLOOKUP($A110,'H56 TR100 M'!$AI$3:$AO$224,7,0),"")</f>
        <v/>
      </c>
      <c r="AT110" s="12" t="str">
        <f>IFERROR(VLOOKUP($A110,'Wawer M'!$H$2:$N$15,7,0),"")</f>
        <v/>
      </c>
      <c r="AU110" s="12">
        <f>IFERROR(VLOOKUP($A110,'Pazur M'!$AU$2:$BA$36,7,0),"")</f>
        <v>47.560975609756106</v>
      </c>
      <c r="AV110" s="12" t="str">
        <f>IFERROR(VLOOKUP($A110,'Wilga M'!$L$3:$R$29,7,0),"")</f>
        <v/>
      </c>
      <c r="AW110" s="12" t="str">
        <f>IFERROR(VLOOKUP($A110,'NM 100 M'!$Y$5:$AE$7,7,0),"")</f>
        <v/>
      </c>
      <c r="AX110" s="25">
        <f>MIN(COUNT(F110:S110)+MIN(COUNT(V110:AW110)/2,2),6)</f>
        <v>2</v>
      </c>
    </row>
    <row r="111" spans="1:50">
      <c r="A111">
        <v>58</v>
      </c>
      <c r="B111" s="21" t="str">
        <f>VLOOKUP($A111,id!$C:$H,6,0)</f>
        <v>Jaskólski Konrad</v>
      </c>
      <c r="C111" s="21">
        <f>VLOOKUP($A111,id!$C:$H,4,0)</f>
        <v>0</v>
      </c>
      <c r="D111" s="2">
        <f>IF(E110=E111,D110,ROW(B109))</f>
        <v>109</v>
      </c>
      <c r="E111" s="11">
        <f>LARGE(F111:U111,1)+LARGE(F111:U111,2)+IFERROR(LARGE(F111:U111,3),0)+IFERROR(LARGE(F111:U111,4),0)+IFERROR(LARGE(F111:U111,5),0)+IFERROR(LARGE(F111:U111,6),0)</f>
        <v>122.14891467815427</v>
      </c>
      <c r="F111" s="12">
        <f>IFERROR(VLOOKUP(A111,'ZdZ M'!$AN$5:$AT$47,7,0),"")</f>
        <v>28.938562167277162</v>
      </c>
      <c r="G111" s="12" t="str">
        <f>IFERROR(VLOOKUP($A111,'Liszkor M'!$BA$2:$BG$44,7,0),"")</f>
        <v/>
      </c>
      <c r="H111" s="12" t="str">
        <f>IFERROR(VLOOKUP($A111,'H55 TR200 M'!$AT$3:$AZ$84,7,0),"")</f>
        <v/>
      </c>
      <c r="I111" s="12" t="str">
        <f>IFERROR(VLOOKUP($A111,'Dymno M'!$U$2:$AA$35,7,0),"")</f>
        <v/>
      </c>
      <c r="J111" s="12" t="str">
        <f>IFERROR(VLOOKUP($A111,'XIV RzK M'!$K$3:$Q$39,7,0),"")</f>
        <v/>
      </c>
      <c r="K111" s="12">
        <f>IFERROR(VLOOKUP($A111,'Tropy M'!$Q$4:$W$66,7,0),"")</f>
        <v>20.80214237708471</v>
      </c>
      <c r="L111" s="12" t="str">
        <f>IFERROR(VLOOKUP($A111,'Grassor 300 M'!$CA$6:$CG$39,7,0),"")</f>
        <v/>
      </c>
      <c r="M111" s="12" t="str">
        <f>IFERROR(VLOOKUP($A111,'BO M'!$Q$2:$W$37,7,0),"")</f>
        <v/>
      </c>
      <c r="N111" s="12" t="str">
        <f>IFERROR(VLOOKUP($A111,'Konwalie M'!$M$2:$S$32,7,0),"")</f>
        <v/>
      </c>
      <c r="O111" s="12" t="str">
        <f>IFERROR(VLOOKUP($A111,'KoRnO M'!$AD$2:$AJ$42,7,0),"")</f>
        <v/>
      </c>
      <c r="P111" s="12" t="str">
        <f>IFERROR(VLOOKUP($A111,'XVI Szago M'!$K$2:$Q$48,7,0),"")</f>
        <v/>
      </c>
      <c r="Q111" s="12" t="str">
        <f>IFERROR(VLOOKUP($A111,'H56 TR200 M'!$AT$3:$AZ$106,7,0),"")</f>
        <v/>
      </c>
      <c r="R111" s="12" t="str">
        <f>IFERROR(VLOOKUP($A111,'Azymut M'!$AO$6:$AU$38,7,0),"")</f>
        <v/>
      </c>
      <c r="S111" s="12" t="str">
        <f>IFERROR(VLOOKUP($A111,'NM 200 M'!$AI$5:$AO$38,7,0),"")</f>
        <v/>
      </c>
      <c r="T111" s="10">
        <f>IFERROR(LARGE(V111:AW111,1),0)+IFERROR(LARGE(V111:AW111,2),0)</f>
        <v>72.408210133792409</v>
      </c>
      <c r="U111" s="10">
        <f>IFERROR(LARGE(V111:AW111,3),0)+IFERROR(LARGE(V111:AW111,4),0)</f>
        <v>0</v>
      </c>
      <c r="V111" s="12"/>
      <c r="W111" s="12" t="str">
        <f>IFERROR(VLOOKUP($A111,'Róża M'!$L$2:$R$34,7,0),"")</f>
        <v/>
      </c>
      <c r="X111" s="12">
        <f>IFERROR(VLOOKUP($A111,'XV Szago M'!$DK$4:$DQ$28,7,0),"")</f>
        <v>34.087976822984011</v>
      </c>
      <c r="Y111" s="12" t="str">
        <f>IFERROR(VLOOKUP($A111,'Wiosenne 360 M'!$J$3:$P$22,7,0),"")</f>
        <v/>
      </c>
      <c r="Z111" s="12">
        <f>IFERROR(VLOOKUP($A111,'H55 TR100 M'!$AG$3:$AM$165,7,0),"")</f>
        <v>38.320233310808405</v>
      </c>
      <c r="AA111" s="12" t="str">
        <f>IFERROR(VLOOKUP($A111,'Irokez M'!$EN$4:$ET$22,7,0),"")</f>
        <v/>
      </c>
      <c r="AB111" s="12" t="str">
        <f>IFERROR(VLOOKUP($A111,'BO Wielkopolska M'!$Q$2:$W$38,7,0),"")</f>
        <v/>
      </c>
      <c r="AC111" s="12" t="str">
        <f>IFERROR(VLOOKUP($A111,'RW TR200 M'!$K$2:$Q$10,7,0),"")</f>
        <v/>
      </c>
      <c r="AD111" s="12" t="str">
        <f>IFERROR(VLOOKUP($A111,'Liczyrzepa wiosna M'!$M$2:$S$26,7,0),"")</f>
        <v/>
      </c>
      <c r="AE111" s="12" t="str">
        <f>IFERROR(VLOOKUP($A111,'13 M'!$J$6:$P$27,7,0),"")</f>
        <v/>
      </c>
      <c r="AF111" s="12" t="str">
        <f>IFERROR(VLOOKUP($A111,'ZnO Grassor M'!$J$2:$P$9,7,0),"")</f>
        <v/>
      </c>
      <c r="AG111" s="12" t="str">
        <f>IFERROR(VLOOKUP($A111,'Celestynów M'!$H$2:$N$7,7,0),"")</f>
        <v/>
      </c>
      <c r="AH111" s="12" t="str">
        <f>IFERROR(VLOOKUP($A111,'Komorów M'!$H$2:$N$15,7,0),"")</f>
        <v/>
      </c>
      <c r="AI111" s="12" t="str">
        <f>IFERROR(VLOOKUP($A111,'ITOrient M'!$P$3:$V$16,7,0),"")</f>
        <v/>
      </c>
      <c r="AJ111" s="12" t="str">
        <f>IFERROR(VLOOKUP($A111,'ŚJatka M'!$P$3:$V$25,7,0),"")</f>
        <v/>
      </c>
      <c r="AK111" s="12" t="str">
        <f>IFERROR(VLOOKUP($A111,'Sudecka Wyrypa M'!$N$4:$T$18,7,0),"")</f>
        <v/>
      </c>
      <c r="AL111" s="12" t="str">
        <f>IFERROR(VLOOKUP($A111,'Abentojra M'!$I$3:$O$39,7,0),"")</f>
        <v/>
      </c>
      <c r="AM111" s="12" t="str">
        <f>IFERROR(VLOOKUP($A111,'Mordownik M'!$M$3:$S$29,7,0),"")</f>
        <v/>
      </c>
      <c r="AN111" s="12" t="str">
        <f>IFERROR(VLOOKUP($A111,'Kaczawska M'!$L$3:$R$9,7,0),"")</f>
        <v/>
      </c>
      <c r="AO111" s="12" t="str">
        <f>IFERROR(VLOOKUP($A111,'XV RzK M'!$K$2:$Q$13,7,0),"")</f>
        <v/>
      </c>
      <c r="AP111" s="12" t="str">
        <f>IFERROR(VLOOKUP($A111,'Jesienne 360 M'!$J$2:$P$20,7,0),"")</f>
        <v/>
      </c>
      <c r="AQ111" s="12" t="str">
        <f>IFERROR(VLOOKUP($A111,'Waligóra M'!$P$2:$V$25,7,0),"")</f>
        <v/>
      </c>
      <c r="AR111" s="12" t="str">
        <f>IFERROR(VLOOKUP($A111,'Jurajska Jatka M'!$L$3:$R$42,7,0),"")</f>
        <v/>
      </c>
      <c r="AS111" s="12" t="str">
        <f>IFERROR(VLOOKUP($A111,'H56 TR100 M'!$AI$3:$AO$224,7,0),"")</f>
        <v/>
      </c>
      <c r="AT111" s="12" t="str">
        <f>IFERROR(VLOOKUP($A111,'Wawer M'!$H$2:$N$15,7,0),"")</f>
        <v/>
      </c>
      <c r="AU111" s="12" t="str">
        <f>IFERROR(VLOOKUP($A111,'Pazur M'!$AU$2:$BA$36,7,0),"")</f>
        <v/>
      </c>
      <c r="AV111" s="12" t="str">
        <f>IFERROR(VLOOKUP($A111,'Wilga M'!$L$3:$R$29,7,0),"")</f>
        <v/>
      </c>
      <c r="AW111" s="12" t="str">
        <f>IFERROR(VLOOKUP($A111,'NM 100 M'!$Y$5:$AE$7,7,0),"")</f>
        <v/>
      </c>
      <c r="AX111" s="25">
        <f>MIN(COUNT(F111:S111)+MIN(COUNT(V111:AW111)/2,2),6)</f>
        <v>3</v>
      </c>
    </row>
    <row r="112" spans="1:50">
      <c r="A112">
        <v>100</v>
      </c>
      <c r="B112" s="21" t="str">
        <f>VLOOKUP($A112,id!$C:$H,6,0)</f>
        <v>Jarosiewicz Radosław</v>
      </c>
      <c r="C112" s="21" t="str">
        <f>VLOOKUP($A112,id!$C:$H,4,0)</f>
        <v>Pioruny</v>
      </c>
      <c r="D112" s="2">
        <f>IF(E111=E112,D111,ROW(B110))</f>
        <v>110</v>
      </c>
      <c r="E112" s="11">
        <f>LARGE(F112:U112,1)+LARGE(F112:U112,2)+IFERROR(LARGE(F112:U112,3),0)+IFERROR(LARGE(F112:U112,4),0)+IFERROR(LARGE(F112:U112,5),0)+IFERROR(LARGE(F112:U112,6),0)</f>
        <v>119.54371566144727</v>
      </c>
      <c r="F112" s="12"/>
      <c r="G112" s="12" t="str">
        <f>IFERROR(VLOOKUP($A112,'Liszkor M'!$BA$2:$BG$44,7,0),"")</f>
        <v/>
      </c>
      <c r="H112" s="12" t="str">
        <f>IFERROR(VLOOKUP($A112,'H55 TR200 M'!$AT$3:$AZ$84,7,0),"")</f>
        <v/>
      </c>
      <c r="I112" s="12" t="str">
        <f>IFERROR(VLOOKUP($A112,'Dymno M'!$U$2:$AA$35,7,0),"")</f>
        <v/>
      </c>
      <c r="J112" s="12" t="str">
        <f>IFERROR(VLOOKUP($A112,'XIV RzK M'!$K$3:$Q$39,7,0),"")</f>
        <v/>
      </c>
      <c r="K112" s="12" t="str">
        <f>IFERROR(VLOOKUP($A112,'Tropy M'!$Q$4:$W$66,7,0),"")</f>
        <v/>
      </c>
      <c r="L112" s="12" t="str">
        <f>IFERROR(VLOOKUP($A112,'Grassor 300 M'!$CA$6:$CG$39,7,0),"")</f>
        <v/>
      </c>
      <c r="M112" s="12" t="str">
        <f>IFERROR(VLOOKUP($A112,'BO M'!$Q$2:$W$37,7,0),"")</f>
        <v/>
      </c>
      <c r="N112" s="12" t="str">
        <f>IFERROR(VLOOKUP($A112,'Konwalie M'!$M$2:$S$32,7,0),"")</f>
        <v/>
      </c>
      <c r="O112" s="12" t="str">
        <f>IFERROR(VLOOKUP($A112,'KoRnO M'!$AD$2:$AJ$42,7,0),"")</f>
        <v/>
      </c>
      <c r="P112" s="12" t="str">
        <f>IFERROR(VLOOKUP($A112,'XVI Szago M'!$K$2:$Q$48,7,0),"")</f>
        <v/>
      </c>
      <c r="Q112" s="12" t="str">
        <f>IFERROR(VLOOKUP($A112,'H56 TR200 M'!$AT$3:$AZ$106,7,0),"")</f>
        <v/>
      </c>
      <c r="R112" s="12" t="str">
        <f>IFERROR(VLOOKUP($A112,'Azymut M'!$AO$6:$AU$38,7,0),"")</f>
        <v/>
      </c>
      <c r="S112" s="12" t="str">
        <f>IFERROR(VLOOKUP($A112,'NM 200 M'!$AI$5:$AO$38,7,0),"")</f>
        <v/>
      </c>
      <c r="T112" s="10">
        <f>IFERROR(LARGE(V112:AW112,1),0)+IFERROR(LARGE(V112:AW112,2),0)</f>
        <v>65.692606793556749</v>
      </c>
      <c r="U112" s="10">
        <f>IFERROR(LARGE(V112:AW112,3),0)+IFERROR(LARGE(V112:AW112,4),0)</f>
        <v>53.85110886789051</v>
      </c>
      <c r="V112" s="12"/>
      <c r="W112" s="12" t="str">
        <f>IFERROR(VLOOKUP($A112,'Róża M'!$L$2:$R$34,7,0),"")</f>
        <v/>
      </c>
      <c r="X112" s="12">
        <f>IFERROR(VLOOKUP($A112,'XV Szago M'!$DK$4:$DQ$28,7,0),"")</f>
        <v>30.027795412112113</v>
      </c>
      <c r="Y112" s="12" t="str">
        <f>IFERROR(VLOOKUP($A112,'Wiosenne 360 M'!$J$3:$P$22,7,0),"")</f>
        <v/>
      </c>
      <c r="Z112" s="12">
        <f>IFERROR(VLOOKUP($A112,'H55 TR100 M'!$AG$3:$AM$165,7,0),"")</f>
        <v>34.149472282970422</v>
      </c>
      <c r="AA112" s="12" t="str">
        <f>IFERROR(VLOOKUP($A112,'Irokez M'!$EN$4:$ET$22,7,0),"")</f>
        <v/>
      </c>
      <c r="AB112" s="12" t="str">
        <f>IFERROR(VLOOKUP($A112,'BO Wielkopolska M'!$Q$2:$W$38,7,0),"")</f>
        <v/>
      </c>
      <c r="AC112" s="12" t="str">
        <f>IFERROR(VLOOKUP($A112,'RW TR200 M'!$K$2:$Q$10,7,0),"")</f>
        <v/>
      </c>
      <c r="AD112" s="12" t="str">
        <f>IFERROR(VLOOKUP($A112,'Liczyrzepa wiosna M'!$M$2:$S$26,7,0),"")</f>
        <v/>
      </c>
      <c r="AE112" s="12" t="str">
        <f>IFERROR(VLOOKUP($A112,'13 M'!$J$6:$P$27,7,0),"")</f>
        <v/>
      </c>
      <c r="AF112" s="12" t="str">
        <f>IFERROR(VLOOKUP($A112,'ZnO Grassor M'!$J$2:$P$9,7,0),"")</f>
        <v/>
      </c>
      <c r="AG112" s="12" t="str">
        <f>IFERROR(VLOOKUP($A112,'Celestynów M'!$H$2:$N$7,7,0),"")</f>
        <v/>
      </c>
      <c r="AH112" s="12" t="str">
        <f>IFERROR(VLOOKUP($A112,'Komorów M'!$H$2:$N$15,7,0),"")</f>
        <v/>
      </c>
      <c r="AI112" s="12" t="str">
        <f>IFERROR(VLOOKUP($A112,'ITOrient M'!$P$3:$V$16,7,0),"")</f>
        <v/>
      </c>
      <c r="AJ112" s="12" t="str">
        <f>IFERROR(VLOOKUP($A112,'ŚJatka M'!$P$3:$V$25,7,0),"")</f>
        <v/>
      </c>
      <c r="AK112" s="12" t="str">
        <f>IFERROR(VLOOKUP($A112,'Sudecka Wyrypa M'!$N$4:$T$18,7,0),"")</f>
        <v/>
      </c>
      <c r="AL112" s="12">
        <f>IFERROR(VLOOKUP($A112,'Abentojra M'!$I$3:$O$39,7,0),"")</f>
        <v>23.823313455778397</v>
      </c>
      <c r="AM112" s="12" t="str">
        <f>IFERROR(VLOOKUP($A112,'Mordownik M'!$M$3:$S$29,7,0),"")</f>
        <v/>
      </c>
      <c r="AN112" s="12" t="str">
        <f>IFERROR(VLOOKUP($A112,'Kaczawska M'!$L$3:$R$9,7,0),"")</f>
        <v/>
      </c>
      <c r="AO112" s="12" t="str">
        <f>IFERROR(VLOOKUP($A112,'XV RzK M'!$K$2:$Q$13,7,0),"")</f>
        <v/>
      </c>
      <c r="AP112" s="12" t="str">
        <f>IFERROR(VLOOKUP($A112,'Jesienne 360 M'!$J$2:$P$20,7,0),"")</f>
        <v/>
      </c>
      <c r="AQ112" s="12" t="str">
        <f>IFERROR(VLOOKUP($A112,'Waligóra M'!$P$2:$V$25,7,0),"")</f>
        <v/>
      </c>
      <c r="AR112" s="12" t="str">
        <f>IFERROR(VLOOKUP($A112,'Jurajska Jatka M'!$L$3:$R$42,7,0),"")</f>
        <v/>
      </c>
      <c r="AS112" s="12">
        <f>IFERROR(VLOOKUP($A112,'H56 TR100 M'!$AI$3:$AO$224,7,0),"")</f>
        <v>31.543134510586331</v>
      </c>
      <c r="AT112" s="12" t="str">
        <f>IFERROR(VLOOKUP($A112,'Wawer M'!$H$2:$N$15,7,0),"")</f>
        <v/>
      </c>
      <c r="AU112" s="12" t="str">
        <f>IFERROR(VLOOKUP($A112,'Pazur M'!$AU$2:$BA$36,7,0),"")</f>
        <v/>
      </c>
      <c r="AV112" s="12" t="str">
        <f>IFERROR(VLOOKUP($A112,'Wilga M'!$L$3:$R$29,7,0),"")</f>
        <v/>
      </c>
      <c r="AW112" s="12" t="str">
        <f>IFERROR(VLOOKUP($A112,'NM 100 M'!$Y$5:$AE$7,7,0),"")</f>
        <v/>
      </c>
      <c r="AX112" s="25">
        <f>MIN(COUNT(F112:S112)+MIN(COUNT(V112:AW112)/2,2),6)</f>
        <v>2</v>
      </c>
    </row>
    <row r="113" spans="1:50">
      <c r="A113">
        <v>101</v>
      </c>
      <c r="B113" s="21" t="str">
        <f>VLOOKUP($A113,id!$C:$H,6,0)</f>
        <v>Cisoń Mateusz</v>
      </c>
      <c r="C113" s="21" t="str">
        <f>VLOOKUP($A113,id!$C:$H,4,0)</f>
        <v>BIKE NOW BEER LATER</v>
      </c>
      <c r="D113" s="2">
        <f>IF(E112=E113,D112,ROW(B111))</f>
        <v>111</v>
      </c>
      <c r="E113" s="11">
        <f>LARGE(F113:U113,1)+LARGE(F113:U113,2)+IFERROR(LARGE(F113:U113,3),0)+IFERROR(LARGE(F113:U113,4),0)+IFERROR(LARGE(F113:U113,5),0)+IFERROR(LARGE(F113:U113,6),0)</f>
        <v>118.57974015241729</v>
      </c>
      <c r="F113" s="12"/>
      <c r="G113" s="12" t="str">
        <f>IFERROR(VLOOKUP($A113,'Liszkor M'!$BA$2:$BG$44,7,0),"")</f>
        <v/>
      </c>
      <c r="H113" s="12" t="str">
        <f>IFERROR(VLOOKUP($A113,'H55 TR200 M'!$AT$3:$AZ$84,7,0),"")</f>
        <v/>
      </c>
      <c r="I113" s="12" t="str">
        <f>IFERROR(VLOOKUP($A113,'Dymno M'!$U$2:$AA$35,7,0),"")</f>
        <v/>
      </c>
      <c r="J113" s="12" t="str">
        <f>IFERROR(VLOOKUP($A113,'XIV RzK M'!$K$3:$Q$39,7,0),"")</f>
        <v/>
      </c>
      <c r="K113" s="12" t="str">
        <f>IFERROR(VLOOKUP($A113,'Tropy M'!$Q$4:$W$66,7,0),"")</f>
        <v/>
      </c>
      <c r="L113" s="12" t="str">
        <f>IFERROR(VLOOKUP($A113,'Grassor 300 M'!$CA$6:$CG$39,7,0),"")</f>
        <v/>
      </c>
      <c r="M113" s="12" t="str">
        <f>IFERROR(VLOOKUP($A113,'BO M'!$Q$2:$W$37,7,0),"")</f>
        <v/>
      </c>
      <c r="N113" s="12" t="str">
        <f>IFERROR(VLOOKUP($A113,'Konwalie M'!$M$2:$S$32,7,0),"")</f>
        <v/>
      </c>
      <c r="O113" s="12" t="str">
        <f>IFERROR(VLOOKUP($A113,'KoRnO M'!$AD$2:$AJ$42,7,0),"")</f>
        <v/>
      </c>
      <c r="P113" s="12" t="str">
        <f>IFERROR(VLOOKUP($A113,'XVI Szago M'!$K$2:$Q$48,7,0),"")</f>
        <v/>
      </c>
      <c r="Q113" s="12" t="str">
        <f>IFERROR(VLOOKUP($A113,'H56 TR200 M'!$AT$3:$AZ$106,7,0),"")</f>
        <v/>
      </c>
      <c r="R113" s="12" t="str">
        <f>IFERROR(VLOOKUP($A113,'Azymut M'!$AO$6:$AU$38,7,0),"")</f>
        <v/>
      </c>
      <c r="S113" s="12" t="str">
        <f>IFERROR(VLOOKUP($A113,'NM 200 M'!$AI$5:$AO$38,7,0),"")</f>
        <v/>
      </c>
      <c r="T113" s="10">
        <f>IFERROR(LARGE(V113:AW113,1),0)+IFERROR(LARGE(V113:AW113,2),0)</f>
        <v>65.614270344296386</v>
      </c>
      <c r="U113" s="10">
        <f>IFERROR(LARGE(V113:AW113,3),0)+IFERROR(LARGE(V113:AW113,4),0)</f>
        <v>52.965469808120901</v>
      </c>
      <c r="V113" s="12"/>
      <c r="W113" s="12" t="str">
        <f>IFERROR(VLOOKUP($A113,'Róża M'!$L$2:$R$34,7,0),"")</f>
        <v/>
      </c>
      <c r="X113" s="12">
        <f>IFERROR(VLOOKUP($A113,'XV Szago M'!$DK$4:$DQ$28,7,0),"")</f>
        <v>29.312847902299918</v>
      </c>
      <c r="Y113" s="12" t="str">
        <f>IFERROR(VLOOKUP($A113,'Wiosenne 360 M'!$J$3:$P$22,7,0),"")</f>
        <v/>
      </c>
      <c r="Z113" s="12">
        <f>IFERROR(VLOOKUP($A113,'H55 TR100 M'!$AG$3:$AM$165,7,0),"")</f>
        <v>34.029751752889887</v>
      </c>
      <c r="AA113" s="12" t="str">
        <f>IFERROR(VLOOKUP($A113,'Irokez M'!$EN$4:$ET$22,7,0),"")</f>
        <v/>
      </c>
      <c r="AB113" s="12" t="str">
        <f>IFERROR(VLOOKUP($A113,'BO Wielkopolska M'!$Q$2:$W$38,7,0),"")</f>
        <v/>
      </c>
      <c r="AC113" s="12" t="str">
        <f>IFERROR(VLOOKUP($A113,'RW TR200 M'!$K$2:$Q$10,7,0),"")</f>
        <v/>
      </c>
      <c r="AD113" s="12" t="str">
        <f>IFERROR(VLOOKUP($A113,'Liczyrzepa wiosna M'!$M$2:$S$26,7,0),"")</f>
        <v/>
      </c>
      <c r="AE113" s="12" t="str">
        <f>IFERROR(VLOOKUP($A113,'13 M'!$J$6:$P$27,7,0),"")</f>
        <v/>
      </c>
      <c r="AF113" s="12" t="str">
        <f>IFERROR(VLOOKUP($A113,'ZnO Grassor M'!$J$2:$P$9,7,0),"")</f>
        <v/>
      </c>
      <c r="AG113" s="12" t="str">
        <f>IFERROR(VLOOKUP($A113,'Celestynów M'!$H$2:$N$7,7,0),"")</f>
        <v/>
      </c>
      <c r="AH113" s="12" t="str">
        <f>IFERROR(VLOOKUP($A113,'Komorów M'!$H$2:$N$15,7,0),"")</f>
        <v/>
      </c>
      <c r="AI113" s="12" t="str">
        <f>IFERROR(VLOOKUP($A113,'ITOrient M'!$P$3:$V$16,7,0),"")</f>
        <v/>
      </c>
      <c r="AJ113" s="12" t="str">
        <f>IFERROR(VLOOKUP($A113,'ŚJatka M'!$P$3:$V$25,7,0),"")</f>
        <v/>
      </c>
      <c r="AK113" s="12" t="str">
        <f>IFERROR(VLOOKUP($A113,'Sudecka Wyrypa M'!$N$4:$T$18,7,0),"")</f>
        <v/>
      </c>
      <c r="AL113" s="12">
        <f>IFERROR(VLOOKUP($A113,'Abentojra M'!$I$3:$O$39,7,0),"")</f>
        <v>23.652621905820986</v>
      </c>
      <c r="AM113" s="12" t="str">
        <f>IFERROR(VLOOKUP($A113,'Mordownik M'!$M$3:$S$29,7,0),"")</f>
        <v/>
      </c>
      <c r="AN113" s="12" t="str">
        <f>IFERROR(VLOOKUP($A113,'Kaczawska M'!$L$3:$R$9,7,0),"")</f>
        <v/>
      </c>
      <c r="AO113" s="12" t="str">
        <f>IFERROR(VLOOKUP($A113,'XV RzK M'!$K$2:$Q$13,7,0),"")</f>
        <v/>
      </c>
      <c r="AP113" s="12" t="str">
        <f>IFERROR(VLOOKUP($A113,'Jesienne 360 M'!$J$2:$P$20,7,0),"")</f>
        <v/>
      </c>
      <c r="AQ113" s="12" t="str">
        <f>IFERROR(VLOOKUP($A113,'Waligóra M'!$P$2:$V$25,7,0),"")</f>
        <v/>
      </c>
      <c r="AR113" s="12" t="str">
        <f>IFERROR(VLOOKUP($A113,'Jurajska Jatka M'!$L$3:$R$42,7,0),"")</f>
        <v/>
      </c>
      <c r="AS113" s="12">
        <f>IFERROR(VLOOKUP($A113,'H56 TR100 M'!$AI$3:$AO$224,7,0),"")</f>
        <v>31.584518591406493</v>
      </c>
      <c r="AT113" s="12" t="str">
        <f>IFERROR(VLOOKUP($A113,'Wawer M'!$H$2:$N$15,7,0),"")</f>
        <v/>
      </c>
      <c r="AU113" s="12" t="str">
        <f>IFERROR(VLOOKUP($A113,'Pazur M'!$AU$2:$BA$36,7,0),"")</f>
        <v/>
      </c>
      <c r="AV113" s="12" t="str">
        <f>IFERROR(VLOOKUP($A113,'Wilga M'!$L$3:$R$29,7,0),"")</f>
        <v/>
      </c>
      <c r="AW113" s="12" t="str">
        <f>IFERROR(VLOOKUP($A113,'NM 100 M'!$Y$5:$AE$7,7,0),"")</f>
        <v/>
      </c>
      <c r="AX113" s="25">
        <f>MIN(COUNT(F113:S113)+MIN(COUNT(V113:AW113)/2,2),6)</f>
        <v>2</v>
      </c>
    </row>
    <row r="114" spans="1:50">
      <c r="A114">
        <v>119</v>
      </c>
      <c r="B114" s="21" t="str">
        <f>VLOOKUP($A114,id!$C:$H,6,0)</f>
        <v>Małodobry Wojciech</v>
      </c>
      <c r="C114" s="21">
        <f>VLOOKUP($A114,id!$C:$H,4,0)</f>
        <v>0</v>
      </c>
      <c r="D114" s="2">
        <f>IF(E113=E114,D113,ROW(B112))</f>
        <v>112</v>
      </c>
      <c r="E114" s="11">
        <f>LARGE(F114:U114,1)+LARGE(F114:U114,2)+IFERROR(LARGE(F114:U114,3),0)+IFERROR(LARGE(F114:U114,4),0)+IFERROR(LARGE(F114:U114,5),0)+IFERROR(LARGE(F114:U114,6),0)</f>
        <v>118.13135922968848</v>
      </c>
      <c r="F114" s="12"/>
      <c r="G114" s="12">
        <f>IFERROR(VLOOKUP($A114,'Liszkor M'!$BA$2:$BG$44,7,0),"")</f>
        <v>29.406496954113269</v>
      </c>
      <c r="H114" s="12" t="str">
        <f>IFERROR(VLOOKUP($A114,'H55 TR200 M'!$AT$3:$AZ$84,7,0),"")</f>
        <v/>
      </c>
      <c r="I114" s="12" t="str">
        <f>IFERROR(VLOOKUP($A114,'Dymno M'!$U$2:$AA$35,7,0),"")</f>
        <v/>
      </c>
      <c r="J114" s="12" t="str">
        <f>IFERROR(VLOOKUP($A114,'XIV RzK M'!$K$3:$Q$39,7,0),"")</f>
        <v/>
      </c>
      <c r="K114" s="12" t="str">
        <f>IFERROR(VLOOKUP($A114,'Tropy M'!$Q$4:$W$66,7,0),"")</f>
        <v/>
      </c>
      <c r="L114" s="12" t="str">
        <f>IFERROR(VLOOKUP($A114,'Grassor 300 M'!$CA$6:$CG$39,7,0),"")</f>
        <v/>
      </c>
      <c r="M114" s="12" t="str">
        <f>IFERROR(VLOOKUP($A114,'BO M'!$Q$2:$W$37,7,0),"")</f>
        <v/>
      </c>
      <c r="N114" s="12" t="str">
        <f>IFERROR(VLOOKUP($A114,'Konwalie M'!$M$2:$S$32,7,0),"")</f>
        <v/>
      </c>
      <c r="O114" s="12" t="str">
        <f>IFERROR(VLOOKUP($A114,'KoRnO M'!$AD$2:$AJ$42,7,0),"")</f>
        <v/>
      </c>
      <c r="P114" s="12" t="str">
        <f>IFERROR(VLOOKUP($A114,'XVI Szago M'!$K$2:$Q$48,7,0),"")</f>
        <v/>
      </c>
      <c r="Q114" s="12" t="str">
        <f>IFERROR(VLOOKUP($A114,'H56 TR200 M'!$AT$3:$AZ$106,7,0),"")</f>
        <v/>
      </c>
      <c r="R114" s="12" t="str">
        <f>IFERROR(VLOOKUP($A114,'Azymut M'!$AO$6:$AU$38,7,0),"")</f>
        <v/>
      </c>
      <c r="S114" s="12" t="str">
        <f>IFERROR(VLOOKUP($A114,'NM 200 M'!$AI$5:$AO$38,7,0),"")</f>
        <v/>
      </c>
      <c r="T114" s="10">
        <f>IFERROR(LARGE(V114:AW114,1),0)+IFERROR(LARGE(V114:AW114,2),0)</f>
        <v>58.19052100038509</v>
      </c>
      <c r="U114" s="10">
        <f>IFERROR(LARGE(V114:AW114,3),0)+IFERROR(LARGE(V114:AW114,4),0)</f>
        <v>30.534341275190137</v>
      </c>
      <c r="V114" s="12"/>
      <c r="W114" s="12"/>
      <c r="X114" s="12"/>
      <c r="Y114" s="12" t="str">
        <f>IFERROR(VLOOKUP($A114,'Wiosenne 360 M'!$J$3:$P$22,7,0),"")</f>
        <v/>
      </c>
      <c r="Z114" s="12" t="str">
        <f>IFERROR(VLOOKUP($A114,'H55 TR100 M'!$AG$3:$AM$165,7,0),"")</f>
        <v/>
      </c>
      <c r="AA114" s="12">
        <f>IFERROR(VLOOKUP($A114,'Irokez M'!$EN$4:$ET$22,7,0),"")</f>
        <v>34.332901554404138</v>
      </c>
      <c r="AB114" s="12" t="str">
        <f>IFERROR(VLOOKUP($A114,'BO Wielkopolska M'!$Q$2:$W$38,7,0),"")</f>
        <v/>
      </c>
      <c r="AC114" s="12" t="str">
        <f>IFERROR(VLOOKUP($A114,'RW TR200 M'!$K$2:$Q$10,7,0),"")</f>
        <v/>
      </c>
      <c r="AD114" s="12" t="str">
        <f>IFERROR(VLOOKUP($A114,'Liczyrzepa wiosna M'!$M$2:$S$26,7,0),"")</f>
        <v/>
      </c>
      <c r="AE114" s="12" t="str">
        <f>IFERROR(VLOOKUP($A114,'13 M'!$J$6:$P$27,7,0),"")</f>
        <v/>
      </c>
      <c r="AF114" s="12" t="str">
        <f>IFERROR(VLOOKUP($A114,'ZnO Grassor M'!$J$2:$P$9,7,0),"")</f>
        <v/>
      </c>
      <c r="AG114" s="12" t="str">
        <f>IFERROR(VLOOKUP($A114,'Celestynów M'!$H$2:$N$7,7,0),"")</f>
        <v/>
      </c>
      <c r="AH114" s="12" t="str">
        <f>IFERROR(VLOOKUP($A114,'Komorów M'!$H$2:$N$15,7,0),"")</f>
        <v/>
      </c>
      <c r="AI114" s="12" t="str">
        <f>IFERROR(VLOOKUP($A114,'ITOrient M'!$P$3:$V$16,7,0),"")</f>
        <v/>
      </c>
      <c r="AJ114" s="12">
        <f>IFERROR(VLOOKUP($A114,'ŚJatka M'!$P$3:$V$25,7,0),"")</f>
        <v>13.71086470266116</v>
      </c>
      <c r="AK114" s="12" t="str">
        <f>IFERROR(VLOOKUP($A114,'Sudecka Wyrypa M'!$N$4:$T$18,7,0),"")</f>
        <v/>
      </c>
      <c r="AL114" s="12" t="str">
        <f>IFERROR(VLOOKUP($A114,'Abentojra M'!$I$3:$O$39,7,0),"")</f>
        <v/>
      </c>
      <c r="AM114" s="12" t="str">
        <f>IFERROR(VLOOKUP($A114,'Mordownik M'!$M$3:$S$29,7,0),"")</f>
        <v/>
      </c>
      <c r="AN114" s="12" t="str">
        <f>IFERROR(VLOOKUP($A114,'Kaczawska M'!$L$3:$R$9,7,0),"")</f>
        <v/>
      </c>
      <c r="AO114" s="12" t="str">
        <f>IFERROR(VLOOKUP($A114,'XV RzK M'!$K$2:$Q$13,7,0),"")</f>
        <v/>
      </c>
      <c r="AP114" s="12" t="str">
        <f>IFERROR(VLOOKUP($A114,'Jesienne 360 M'!$J$2:$P$20,7,0),"")</f>
        <v/>
      </c>
      <c r="AQ114" s="12">
        <f>IFERROR(VLOOKUP($A114,'Waligóra M'!$P$2:$V$25,7,0),"")</f>
        <v>23.857619445980951</v>
      </c>
      <c r="AR114" s="12">
        <f>IFERROR(VLOOKUP($A114,'Jurajska Jatka M'!$L$3:$R$42,7,0),"")</f>
        <v>16.823476572528978</v>
      </c>
      <c r="AS114" s="12" t="str">
        <f>IFERROR(VLOOKUP($A114,'H56 TR100 M'!$AI$3:$AO$224,7,0),"")</f>
        <v/>
      </c>
      <c r="AT114" s="12" t="str">
        <f>IFERROR(VLOOKUP($A114,'Wawer M'!$H$2:$N$15,7,0),"")</f>
        <v/>
      </c>
      <c r="AU114" s="12" t="str">
        <f>IFERROR(VLOOKUP($A114,'Pazur M'!$AU$2:$BA$36,7,0),"")</f>
        <v/>
      </c>
      <c r="AV114" s="12" t="str">
        <f>IFERROR(VLOOKUP($A114,'Wilga M'!$L$3:$R$29,7,0),"")</f>
        <v/>
      </c>
      <c r="AW114" s="12" t="str">
        <f>IFERROR(VLOOKUP($A114,'NM 100 M'!$Y$5:$AE$7,7,0),"")</f>
        <v/>
      </c>
      <c r="AX114" s="25">
        <f>MIN(COUNT(F114:S114)+MIN(COUNT(V114:AW114)/2,2),6)</f>
        <v>3</v>
      </c>
    </row>
    <row r="115" spans="1:50">
      <c r="A115">
        <v>191</v>
      </c>
      <c r="B115" s="21" t="str">
        <f>VLOOKUP($A115,id!$C:$H,6,0)</f>
        <v>Dzich Andrzej</v>
      </c>
      <c r="C115" s="21">
        <f>VLOOKUP($A115,id!$C:$H,4,0)</f>
        <v>0</v>
      </c>
      <c r="D115" s="2">
        <f>IF(E114=E115,D114,ROW(B113))</f>
        <v>113</v>
      </c>
      <c r="E115" s="11">
        <f>LARGE(F115:U115,1)+LARGE(F115:U115,2)+IFERROR(LARGE(F115:U115,3),0)+IFERROR(LARGE(F115:U115,4),0)+IFERROR(LARGE(F115:U115,5),0)+IFERROR(LARGE(F115:U115,6),0)</f>
        <v>116.87389601533236</v>
      </c>
      <c r="F115" s="12"/>
      <c r="G115" s="12"/>
      <c r="H115" s="12">
        <f>IFERROR(VLOOKUP($A115,'H55 TR200 M'!$AT$3:$AZ$84,7,0),"")</f>
        <v>50.943376160656854</v>
      </c>
      <c r="I115" s="12" t="str">
        <f>IFERROR(VLOOKUP($A115,'Dymno M'!$U$2:$AA$35,7,0),"")</f>
        <v/>
      </c>
      <c r="J115" s="12" t="str">
        <f>IFERROR(VLOOKUP($A115,'XIV RzK M'!$K$3:$Q$39,7,0),"")</f>
        <v/>
      </c>
      <c r="K115" s="12" t="str">
        <f>IFERROR(VLOOKUP($A115,'Tropy M'!$Q$4:$W$66,7,0),"")</f>
        <v/>
      </c>
      <c r="L115" s="12" t="str">
        <f>IFERROR(VLOOKUP($A115,'Grassor 300 M'!$CA$6:$CG$39,7,0),"")</f>
        <v/>
      </c>
      <c r="M115" s="12" t="str">
        <f>IFERROR(VLOOKUP($A115,'BO M'!$Q$2:$W$37,7,0),"")</f>
        <v/>
      </c>
      <c r="N115" s="12" t="str">
        <f>IFERROR(VLOOKUP($A115,'Konwalie M'!$M$2:$S$32,7,0),"")</f>
        <v/>
      </c>
      <c r="O115" s="12" t="str">
        <f>IFERROR(VLOOKUP($A115,'KoRnO M'!$AD$2:$AJ$42,7,0),"")</f>
        <v/>
      </c>
      <c r="P115" s="12" t="str">
        <f>IFERROR(VLOOKUP($A115,'XVI Szago M'!$K$2:$Q$48,7,0),"")</f>
        <v/>
      </c>
      <c r="Q115" s="12">
        <f>IFERROR(VLOOKUP($A115,'H56 TR200 M'!$AT$3:$AZ$106,7,0),"")</f>
        <v>65.930519854675509</v>
      </c>
      <c r="R115" s="12" t="str">
        <f>IFERROR(VLOOKUP($A115,'Azymut M'!$AO$6:$AU$38,7,0),"")</f>
        <v/>
      </c>
      <c r="S115" s="12" t="str">
        <f>IFERROR(VLOOKUP($A115,'NM 200 M'!$AI$5:$AO$38,7,0),"")</f>
        <v/>
      </c>
      <c r="T115" s="10">
        <f>IFERROR(LARGE(V115:AW115,1),0)+IFERROR(LARGE(V115:AW115,2),0)</f>
        <v>0</v>
      </c>
      <c r="U115" s="10">
        <f>IFERROR(LARGE(V115:AW115,3),0)+IFERROR(LARGE(V115:AW115,4),0)</f>
        <v>0</v>
      </c>
      <c r="V115" s="12"/>
      <c r="W115" s="12"/>
      <c r="X115" s="12"/>
      <c r="Y115" s="12"/>
      <c r="Z115" s="12" t="str">
        <f>IFERROR(VLOOKUP($A115,'H55 TR100 M'!$AG$3:$AM$165,7,0),"")</f>
        <v/>
      </c>
      <c r="AA115" s="12" t="str">
        <f>IFERROR(VLOOKUP($A115,'Irokez M'!$EN$4:$ET$22,7,0),"")</f>
        <v/>
      </c>
      <c r="AB115" s="12" t="str">
        <f>IFERROR(VLOOKUP($A115,'BO Wielkopolska M'!$Q$2:$W$38,7,0),"")</f>
        <v/>
      </c>
      <c r="AC115" s="12" t="str">
        <f>IFERROR(VLOOKUP($A115,'RW TR200 M'!$K$2:$Q$10,7,0),"")</f>
        <v/>
      </c>
      <c r="AD115" s="12" t="str">
        <f>IFERROR(VLOOKUP($A115,'Liczyrzepa wiosna M'!$M$2:$S$26,7,0),"")</f>
        <v/>
      </c>
      <c r="AE115" s="12" t="str">
        <f>IFERROR(VLOOKUP($A115,'13 M'!$J$6:$P$27,7,0),"")</f>
        <v/>
      </c>
      <c r="AF115" s="12" t="str">
        <f>IFERROR(VLOOKUP($A115,'ZnO Grassor M'!$J$2:$P$9,7,0),"")</f>
        <v/>
      </c>
      <c r="AG115" s="12" t="str">
        <f>IFERROR(VLOOKUP($A115,'Celestynów M'!$H$2:$N$7,7,0),"")</f>
        <v/>
      </c>
      <c r="AH115" s="12" t="str">
        <f>IFERROR(VLOOKUP($A115,'Komorów M'!$H$2:$N$15,7,0),"")</f>
        <v/>
      </c>
      <c r="AI115" s="12" t="str">
        <f>IFERROR(VLOOKUP($A115,'ITOrient M'!$P$3:$V$16,7,0),"")</f>
        <v/>
      </c>
      <c r="AJ115" s="12" t="str">
        <f>IFERROR(VLOOKUP($A115,'ŚJatka M'!$P$3:$V$25,7,0),"")</f>
        <v/>
      </c>
      <c r="AK115" s="12" t="str">
        <f>IFERROR(VLOOKUP($A115,'Sudecka Wyrypa M'!$N$4:$T$18,7,0),"")</f>
        <v/>
      </c>
      <c r="AL115" s="12" t="str">
        <f>IFERROR(VLOOKUP($A115,'Abentojra M'!$I$3:$O$39,7,0),"")</f>
        <v/>
      </c>
      <c r="AM115" s="12" t="str">
        <f>IFERROR(VLOOKUP($A115,'Mordownik M'!$M$3:$S$29,7,0),"")</f>
        <v/>
      </c>
      <c r="AN115" s="12" t="str">
        <f>IFERROR(VLOOKUP($A115,'Kaczawska M'!$L$3:$R$9,7,0),"")</f>
        <v/>
      </c>
      <c r="AO115" s="12" t="str">
        <f>IFERROR(VLOOKUP($A115,'XV RzK M'!$K$2:$Q$13,7,0),"")</f>
        <v/>
      </c>
      <c r="AP115" s="12" t="str">
        <f>IFERROR(VLOOKUP($A115,'Jesienne 360 M'!$J$2:$P$20,7,0),"")</f>
        <v/>
      </c>
      <c r="AQ115" s="12" t="str">
        <f>IFERROR(VLOOKUP($A115,'Waligóra M'!$P$2:$V$25,7,0),"")</f>
        <v/>
      </c>
      <c r="AR115" s="12" t="str">
        <f>IFERROR(VLOOKUP($A115,'Jurajska Jatka M'!$L$3:$R$42,7,0),"")</f>
        <v/>
      </c>
      <c r="AS115" s="12" t="str">
        <f>IFERROR(VLOOKUP($A115,'H56 TR100 M'!$AI$3:$AO$224,7,0),"")</f>
        <v/>
      </c>
      <c r="AT115" s="12" t="str">
        <f>IFERROR(VLOOKUP($A115,'Wawer M'!$H$2:$N$15,7,0),"")</f>
        <v/>
      </c>
      <c r="AU115" s="12" t="str">
        <f>IFERROR(VLOOKUP($A115,'Pazur M'!$AU$2:$BA$36,7,0),"")</f>
        <v/>
      </c>
      <c r="AV115" s="12" t="str">
        <f>IFERROR(VLOOKUP($A115,'Wilga M'!$L$3:$R$29,7,0),"")</f>
        <v/>
      </c>
      <c r="AW115" s="12" t="str">
        <f>IFERROR(VLOOKUP($A115,'NM 100 M'!$Y$5:$AE$7,7,0),"")</f>
        <v/>
      </c>
      <c r="AX115" s="25">
        <f>MIN(COUNT(F115:S115)+MIN(COUNT(V115:AW115)/2,2),6)</f>
        <v>2</v>
      </c>
    </row>
    <row r="116" spans="1:50">
      <c r="A116">
        <v>190</v>
      </c>
      <c r="B116" s="21" t="str">
        <f>VLOOKUP($A116,id!$C:$H,6,0)</f>
        <v>Korsak Dariusz</v>
      </c>
      <c r="C116" s="21" t="str">
        <f>VLOOKUP($A116,id!$C:$H,4,0)</f>
        <v>Elbląska Strona Rowerowa</v>
      </c>
      <c r="D116" s="2">
        <f>IF(E115=E116,D115,ROW(B114))</f>
        <v>114</v>
      </c>
      <c r="E116" s="11">
        <f>LARGE(F116:U116,1)+LARGE(F116:U116,2)+IFERROR(LARGE(F116:U116,3),0)+IFERROR(LARGE(F116:U116,4),0)+IFERROR(LARGE(F116:U116,5),0)+IFERROR(LARGE(F116:U116,6),0)</f>
        <v>116.86721439560796</v>
      </c>
      <c r="F116" s="12"/>
      <c r="G116" s="12"/>
      <c r="H116" s="12">
        <f>IFERROR(VLOOKUP($A116,'H55 TR200 M'!$AT$3:$AZ$84,7,0),"")</f>
        <v>50.947771809835913</v>
      </c>
      <c r="I116" s="12" t="str">
        <f>IFERROR(VLOOKUP($A116,'Dymno M'!$U$2:$AA$35,7,0),"")</f>
        <v/>
      </c>
      <c r="J116" s="12" t="str">
        <f>IFERROR(VLOOKUP($A116,'XIV RzK M'!$K$3:$Q$39,7,0),"")</f>
        <v/>
      </c>
      <c r="K116" s="12" t="str">
        <f>IFERROR(VLOOKUP($A116,'Tropy M'!$Q$4:$W$66,7,0),"")</f>
        <v/>
      </c>
      <c r="L116" s="12" t="str">
        <f>IFERROR(VLOOKUP($A116,'Grassor 300 M'!$CA$6:$CG$39,7,0),"")</f>
        <v/>
      </c>
      <c r="M116" s="12" t="str">
        <f>IFERROR(VLOOKUP($A116,'BO M'!$Q$2:$W$37,7,0),"")</f>
        <v/>
      </c>
      <c r="N116" s="12" t="str">
        <f>IFERROR(VLOOKUP($A116,'Konwalie M'!$M$2:$S$32,7,0),"")</f>
        <v/>
      </c>
      <c r="O116" s="12" t="str">
        <f>IFERROR(VLOOKUP($A116,'KoRnO M'!$AD$2:$AJ$42,7,0),"")</f>
        <v/>
      </c>
      <c r="P116" s="12" t="str">
        <f>IFERROR(VLOOKUP($A116,'XVI Szago M'!$K$2:$Q$48,7,0),"")</f>
        <v/>
      </c>
      <c r="Q116" s="12">
        <f>IFERROR(VLOOKUP($A116,'H56 TR200 M'!$AT$3:$AZ$106,7,0),"")</f>
        <v>65.919442585772046</v>
      </c>
      <c r="R116" s="12" t="str">
        <f>IFERROR(VLOOKUP($A116,'Azymut M'!$AO$6:$AU$38,7,0),"")</f>
        <v/>
      </c>
      <c r="S116" s="12" t="str">
        <f>IFERROR(VLOOKUP($A116,'NM 200 M'!$AI$5:$AO$38,7,0),"")</f>
        <v/>
      </c>
      <c r="T116" s="10">
        <f>IFERROR(LARGE(V116:AW116,1),0)+IFERROR(LARGE(V116:AW116,2),0)</f>
        <v>0</v>
      </c>
      <c r="U116" s="10">
        <f>IFERROR(LARGE(V116:AW116,3),0)+IFERROR(LARGE(V116:AW116,4),0)</f>
        <v>0</v>
      </c>
      <c r="V116" s="12"/>
      <c r="W116" s="12"/>
      <c r="X116" s="12"/>
      <c r="Y116" s="12"/>
      <c r="Z116" s="12" t="str">
        <f>IFERROR(VLOOKUP($A116,'H55 TR100 M'!$AG$3:$AM$165,7,0),"")</f>
        <v/>
      </c>
      <c r="AA116" s="12" t="str">
        <f>IFERROR(VLOOKUP($A116,'Irokez M'!$EN$4:$ET$22,7,0),"")</f>
        <v/>
      </c>
      <c r="AB116" s="12" t="str">
        <f>IFERROR(VLOOKUP($A116,'BO Wielkopolska M'!$Q$2:$W$38,7,0),"")</f>
        <v/>
      </c>
      <c r="AC116" s="12" t="str">
        <f>IFERROR(VLOOKUP($A116,'RW TR200 M'!$K$2:$Q$10,7,0),"")</f>
        <v/>
      </c>
      <c r="AD116" s="12" t="str">
        <f>IFERROR(VLOOKUP($A116,'Liczyrzepa wiosna M'!$M$2:$S$26,7,0),"")</f>
        <v/>
      </c>
      <c r="AE116" s="12" t="str">
        <f>IFERROR(VLOOKUP($A116,'13 M'!$J$6:$P$27,7,0),"")</f>
        <v/>
      </c>
      <c r="AF116" s="12" t="str">
        <f>IFERROR(VLOOKUP($A116,'ZnO Grassor M'!$J$2:$P$9,7,0),"")</f>
        <v/>
      </c>
      <c r="AG116" s="12" t="str">
        <f>IFERROR(VLOOKUP($A116,'Celestynów M'!$H$2:$N$7,7,0),"")</f>
        <v/>
      </c>
      <c r="AH116" s="12" t="str">
        <f>IFERROR(VLOOKUP($A116,'Komorów M'!$H$2:$N$15,7,0),"")</f>
        <v/>
      </c>
      <c r="AI116" s="12" t="str">
        <f>IFERROR(VLOOKUP($A116,'ITOrient M'!$P$3:$V$16,7,0),"")</f>
        <v/>
      </c>
      <c r="AJ116" s="12" t="str">
        <f>IFERROR(VLOOKUP($A116,'ŚJatka M'!$P$3:$V$25,7,0),"")</f>
        <v/>
      </c>
      <c r="AK116" s="12" t="str">
        <f>IFERROR(VLOOKUP($A116,'Sudecka Wyrypa M'!$N$4:$T$18,7,0),"")</f>
        <v/>
      </c>
      <c r="AL116" s="12" t="str">
        <f>IFERROR(VLOOKUP($A116,'Abentojra M'!$I$3:$O$39,7,0),"")</f>
        <v/>
      </c>
      <c r="AM116" s="12" t="str">
        <f>IFERROR(VLOOKUP($A116,'Mordownik M'!$M$3:$S$29,7,0),"")</f>
        <v/>
      </c>
      <c r="AN116" s="12" t="str">
        <f>IFERROR(VLOOKUP($A116,'Kaczawska M'!$L$3:$R$9,7,0),"")</f>
        <v/>
      </c>
      <c r="AO116" s="12" t="str">
        <f>IFERROR(VLOOKUP($A116,'XV RzK M'!$K$2:$Q$13,7,0),"")</f>
        <v/>
      </c>
      <c r="AP116" s="12" t="str">
        <f>IFERROR(VLOOKUP($A116,'Jesienne 360 M'!$J$2:$P$20,7,0),"")</f>
        <v/>
      </c>
      <c r="AQ116" s="12" t="str">
        <f>IFERROR(VLOOKUP($A116,'Waligóra M'!$P$2:$V$25,7,0),"")</f>
        <v/>
      </c>
      <c r="AR116" s="12" t="str">
        <f>IFERROR(VLOOKUP($A116,'Jurajska Jatka M'!$L$3:$R$42,7,0),"")</f>
        <v/>
      </c>
      <c r="AS116" s="12" t="str">
        <f>IFERROR(VLOOKUP($A116,'H56 TR100 M'!$AI$3:$AO$224,7,0),"")</f>
        <v/>
      </c>
      <c r="AT116" s="12" t="str">
        <f>IFERROR(VLOOKUP($A116,'Wawer M'!$H$2:$N$15,7,0),"")</f>
        <v/>
      </c>
      <c r="AU116" s="12" t="str">
        <f>IFERROR(VLOOKUP($A116,'Pazur M'!$AU$2:$BA$36,7,0),"")</f>
        <v/>
      </c>
      <c r="AV116" s="12" t="str">
        <f>IFERROR(VLOOKUP($A116,'Wilga M'!$L$3:$R$29,7,0),"")</f>
        <v/>
      </c>
      <c r="AW116" s="12" t="str">
        <f>IFERROR(VLOOKUP($A116,'NM 100 M'!$Y$5:$AE$7,7,0),"")</f>
        <v/>
      </c>
      <c r="AX116" s="25">
        <f>MIN(COUNT(F116:S116)+MIN(COUNT(V116:AW116)/2,2),6)</f>
        <v>2</v>
      </c>
    </row>
    <row r="117" spans="1:50">
      <c r="A117">
        <v>248</v>
      </c>
      <c r="B117" s="21" t="str">
        <f>VLOOKUP($A117,id!$C:$H,6,0)</f>
        <v>Mechliński Mateusz</v>
      </c>
      <c r="C117" s="21">
        <f>VLOOKUP($A117,id!$C:$H,4,0)</f>
        <v>0</v>
      </c>
      <c r="D117" s="2">
        <f>IF(E116=E117,D116,ROW(B115))</f>
        <v>115</v>
      </c>
      <c r="E117" s="11">
        <f>LARGE(F117:U117,1)+LARGE(F117:U117,2)+IFERROR(LARGE(F117:U117,3),0)+IFERROR(LARGE(F117:U117,4),0)+IFERROR(LARGE(F117:U117,5),0)+IFERROR(LARGE(F117:U117,6),0)</f>
        <v>116.54563208470358</v>
      </c>
      <c r="F117" s="12"/>
      <c r="G117" s="12"/>
      <c r="H117" s="12" t="str">
        <f>IFERROR(VLOOKUP($A117,'H55 TR200 M'!$AT$3:$AZ$84,7,0),"")</f>
        <v/>
      </c>
      <c r="I117" s="12" t="str">
        <f>IFERROR(VLOOKUP($A117,'Dymno M'!$U$2:$AA$35,7,0),"")</f>
        <v/>
      </c>
      <c r="J117" s="12" t="str">
        <f>IFERROR(VLOOKUP($A117,'XIV RzK M'!$K$3:$Q$39,7,0),"")</f>
        <v/>
      </c>
      <c r="K117" s="12">
        <f>IFERROR(VLOOKUP($A117,'Tropy M'!$Q$4:$W$66,7,0),"")</f>
        <v>50.923572932055883</v>
      </c>
      <c r="L117" s="12" t="str">
        <f>IFERROR(VLOOKUP($A117,'Grassor 300 M'!$CA$6:$CG$39,7,0),"")</f>
        <v/>
      </c>
      <c r="M117" s="12" t="str">
        <f>IFERROR(VLOOKUP($A117,'BO M'!$Q$2:$W$37,7,0),"")</f>
        <v/>
      </c>
      <c r="N117" s="12" t="str">
        <f>IFERROR(VLOOKUP($A117,'Konwalie M'!$M$2:$S$32,7,0),"")</f>
        <v/>
      </c>
      <c r="O117" s="12" t="str">
        <f>IFERROR(VLOOKUP($A117,'KoRnO M'!$AD$2:$AJ$42,7,0),"")</f>
        <v/>
      </c>
      <c r="P117" s="12" t="str">
        <f>IFERROR(VLOOKUP($A117,'XVI Szago M'!$K$2:$Q$48,7,0),"")</f>
        <v/>
      </c>
      <c r="Q117" s="12" t="str">
        <f>IFERROR(VLOOKUP($A117,'H56 TR200 M'!$AT$3:$AZ$106,7,0),"")</f>
        <v/>
      </c>
      <c r="R117" s="12" t="str">
        <f>IFERROR(VLOOKUP($A117,'Azymut M'!$AO$6:$AU$38,7,0),"")</f>
        <v/>
      </c>
      <c r="S117" s="12" t="str">
        <f>IFERROR(VLOOKUP($A117,'NM 200 M'!$AI$5:$AO$38,7,0),"")</f>
        <v/>
      </c>
      <c r="T117" s="10">
        <f>IFERROR(LARGE(V117:AW117,1),0)+IFERROR(LARGE(V117:AW117,2),0)</f>
        <v>65.622059152647694</v>
      </c>
      <c r="U117" s="10">
        <f>IFERROR(LARGE(V117:AW117,3),0)+IFERROR(LARGE(V117:AW117,4),0)</f>
        <v>0</v>
      </c>
      <c r="V117" s="12"/>
      <c r="W117" s="12"/>
      <c r="X117" s="12"/>
      <c r="Y117" s="12"/>
      <c r="Z117" s="12">
        <f>IFERROR(VLOOKUP($A117,'H55 TR100 M'!$AG$3:$AM$165,7,0),"")</f>
        <v>33.064813109924501</v>
      </c>
      <c r="AA117" s="12" t="str">
        <f>IFERROR(VLOOKUP($A117,'Irokez M'!$EN$4:$ET$22,7,0),"")</f>
        <v/>
      </c>
      <c r="AB117" s="12" t="str">
        <f>IFERROR(VLOOKUP($A117,'BO Wielkopolska M'!$Q$2:$W$38,7,0),"")</f>
        <v/>
      </c>
      <c r="AC117" s="12" t="str">
        <f>IFERROR(VLOOKUP($A117,'RW TR200 M'!$K$2:$Q$10,7,0),"")</f>
        <v/>
      </c>
      <c r="AD117" s="12" t="str">
        <f>IFERROR(VLOOKUP($A117,'Liczyrzepa wiosna M'!$M$2:$S$26,7,0),"")</f>
        <v/>
      </c>
      <c r="AE117" s="12" t="str">
        <f>IFERROR(VLOOKUP($A117,'13 M'!$J$6:$P$27,7,0),"")</f>
        <v/>
      </c>
      <c r="AF117" s="12" t="str">
        <f>IFERROR(VLOOKUP($A117,'ZnO Grassor M'!$J$2:$P$9,7,0),"")</f>
        <v/>
      </c>
      <c r="AG117" s="12" t="str">
        <f>IFERROR(VLOOKUP($A117,'Celestynów M'!$H$2:$N$7,7,0),"")</f>
        <v/>
      </c>
      <c r="AH117" s="12" t="str">
        <f>IFERROR(VLOOKUP($A117,'Komorów M'!$H$2:$N$15,7,0),"")</f>
        <v/>
      </c>
      <c r="AI117" s="12" t="str">
        <f>IFERROR(VLOOKUP($A117,'ITOrient M'!$P$3:$V$16,7,0),"")</f>
        <v/>
      </c>
      <c r="AJ117" s="12" t="str">
        <f>IFERROR(VLOOKUP($A117,'ŚJatka M'!$P$3:$V$25,7,0),"")</f>
        <v/>
      </c>
      <c r="AK117" s="12" t="str">
        <f>IFERROR(VLOOKUP($A117,'Sudecka Wyrypa M'!$N$4:$T$18,7,0),"")</f>
        <v/>
      </c>
      <c r="AL117" s="12" t="str">
        <f>IFERROR(VLOOKUP($A117,'Abentojra M'!$I$3:$O$39,7,0),"")</f>
        <v/>
      </c>
      <c r="AM117" s="12" t="str">
        <f>IFERROR(VLOOKUP($A117,'Mordownik M'!$M$3:$S$29,7,0),"")</f>
        <v/>
      </c>
      <c r="AN117" s="12" t="str">
        <f>IFERROR(VLOOKUP($A117,'Kaczawska M'!$L$3:$R$9,7,0),"")</f>
        <v/>
      </c>
      <c r="AO117" s="12" t="str">
        <f>IFERROR(VLOOKUP($A117,'XV RzK M'!$K$2:$Q$13,7,0),"")</f>
        <v/>
      </c>
      <c r="AP117" s="12" t="str">
        <f>IFERROR(VLOOKUP($A117,'Jesienne 360 M'!$J$2:$P$20,7,0),"")</f>
        <v/>
      </c>
      <c r="AQ117" s="12" t="str">
        <f>IFERROR(VLOOKUP($A117,'Waligóra M'!$P$2:$V$25,7,0),"")</f>
        <v/>
      </c>
      <c r="AR117" s="12" t="str">
        <f>IFERROR(VLOOKUP($A117,'Jurajska Jatka M'!$L$3:$R$42,7,0),"")</f>
        <v/>
      </c>
      <c r="AS117" s="12">
        <f>IFERROR(VLOOKUP($A117,'H56 TR100 M'!$AI$3:$AO$224,7,0),"")</f>
        <v>32.557246042723193</v>
      </c>
      <c r="AT117" s="12" t="str">
        <f>IFERROR(VLOOKUP($A117,'Wawer M'!$H$2:$N$15,7,0),"")</f>
        <v/>
      </c>
      <c r="AU117" s="12" t="str">
        <f>IFERROR(VLOOKUP($A117,'Pazur M'!$AU$2:$BA$36,7,0),"")</f>
        <v/>
      </c>
      <c r="AV117" s="12" t="str">
        <f>IFERROR(VLOOKUP($A117,'Wilga M'!$L$3:$R$29,7,0),"")</f>
        <v/>
      </c>
      <c r="AW117" s="12" t="str">
        <f>IFERROR(VLOOKUP($A117,'NM 100 M'!$Y$5:$AE$7,7,0),"")</f>
        <v/>
      </c>
      <c r="AX117" s="25">
        <f>MIN(COUNT(F117:S117)+MIN(COUNT(V117:AW117)/2,2),6)</f>
        <v>2</v>
      </c>
    </row>
    <row r="118" spans="1:50">
      <c r="A118">
        <v>249</v>
      </c>
      <c r="B118" s="21" t="str">
        <f>VLOOKUP($A118,id!$C:$H,6,0)</f>
        <v>Kuprian Szymon</v>
      </c>
      <c r="C118" s="21">
        <f>VLOOKUP($A118,id!$C:$H,4,0)</f>
        <v>0</v>
      </c>
      <c r="D118" s="2">
        <f>IF(E117=E118,D117,ROW(B116))</f>
        <v>116</v>
      </c>
      <c r="E118" s="11">
        <f>LARGE(F118:U118,1)+LARGE(F118:U118,2)+IFERROR(LARGE(F118:U118,3),0)+IFERROR(LARGE(F118:U118,4),0)+IFERROR(LARGE(F118:U118,5),0)+IFERROR(LARGE(F118:U118,6),0)</f>
        <v>116.53458478135681</v>
      </c>
      <c r="F118" s="12"/>
      <c r="G118" s="12"/>
      <c r="H118" s="12" t="str">
        <f>IFERROR(VLOOKUP($A118,'H55 TR200 M'!$AT$3:$AZ$84,7,0),"")</f>
        <v/>
      </c>
      <c r="I118" s="12" t="str">
        <f>IFERROR(VLOOKUP($A118,'Dymno M'!$U$2:$AA$35,7,0),"")</f>
        <v/>
      </c>
      <c r="J118" s="12" t="str">
        <f>IFERROR(VLOOKUP($A118,'XIV RzK M'!$K$3:$Q$39,7,0),"")</f>
        <v/>
      </c>
      <c r="K118" s="12">
        <f>IFERROR(VLOOKUP($A118,'Tropy M'!$Q$4:$W$66,7,0),"")</f>
        <v>50.923572932055883</v>
      </c>
      <c r="L118" s="12" t="str">
        <f>IFERROR(VLOOKUP($A118,'Grassor 300 M'!$CA$6:$CG$39,7,0),"")</f>
        <v/>
      </c>
      <c r="M118" s="12" t="str">
        <f>IFERROR(VLOOKUP($A118,'BO M'!$Q$2:$W$37,7,0),"")</f>
        <v/>
      </c>
      <c r="N118" s="12" t="str">
        <f>IFERROR(VLOOKUP($A118,'Konwalie M'!$M$2:$S$32,7,0),"")</f>
        <v/>
      </c>
      <c r="O118" s="12" t="str">
        <f>IFERROR(VLOOKUP($A118,'KoRnO M'!$AD$2:$AJ$42,7,0),"")</f>
        <v/>
      </c>
      <c r="P118" s="12" t="str">
        <f>IFERROR(VLOOKUP($A118,'XVI Szago M'!$K$2:$Q$48,7,0),"")</f>
        <v/>
      </c>
      <c r="Q118" s="12" t="str">
        <f>IFERROR(VLOOKUP($A118,'H56 TR200 M'!$AT$3:$AZ$106,7,0),"")</f>
        <v/>
      </c>
      <c r="R118" s="12" t="str">
        <f>IFERROR(VLOOKUP($A118,'Azymut M'!$AO$6:$AU$38,7,0),"")</f>
        <v/>
      </c>
      <c r="S118" s="12" t="str">
        <f>IFERROR(VLOOKUP($A118,'NM 200 M'!$AI$5:$AO$38,7,0),"")</f>
        <v/>
      </c>
      <c r="T118" s="10">
        <f>IFERROR(LARGE(V118:AW118,1),0)+IFERROR(LARGE(V118:AW118,2),0)</f>
        <v>65.611011849300922</v>
      </c>
      <c r="U118" s="10">
        <f>IFERROR(LARGE(V118:AW118,3),0)+IFERROR(LARGE(V118:AW118,4),0)</f>
        <v>0</v>
      </c>
      <c r="V118" s="12"/>
      <c r="W118" s="12"/>
      <c r="X118" s="12"/>
      <c r="Y118" s="12"/>
      <c r="Z118" s="12">
        <f>IFERROR(VLOOKUP($A118,'H55 TR100 M'!$AG$3:$AM$165,7,0),"")</f>
        <v>33.06176930866242</v>
      </c>
      <c r="AA118" s="12" t="str">
        <f>IFERROR(VLOOKUP($A118,'Irokez M'!$EN$4:$ET$22,7,0),"")</f>
        <v/>
      </c>
      <c r="AB118" s="12" t="str">
        <f>IFERROR(VLOOKUP($A118,'BO Wielkopolska M'!$Q$2:$W$38,7,0),"")</f>
        <v/>
      </c>
      <c r="AC118" s="12" t="str">
        <f>IFERROR(VLOOKUP($A118,'RW TR200 M'!$K$2:$Q$10,7,0),"")</f>
        <v/>
      </c>
      <c r="AD118" s="12" t="str">
        <f>IFERROR(VLOOKUP($A118,'Liczyrzepa wiosna M'!$M$2:$S$26,7,0),"")</f>
        <v/>
      </c>
      <c r="AE118" s="12" t="str">
        <f>IFERROR(VLOOKUP($A118,'13 M'!$J$6:$P$27,7,0),"")</f>
        <v/>
      </c>
      <c r="AF118" s="12" t="str">
        <f>IFERROR(VLOOKUP($A118,'ZnO Grassor M'!$J$2:$P$9,7,0),"")</f>
        <v/>
      </c>
      <c r="AG118" s="12" t="str">
        <f>IFERROR(VLOOKUP($A118,'Celestynów M'!$H$2:$N$7,7,0),"")</f>
        <v/>
      </c>
      <c r="AH118" s="12" t="str">
        <f>IFERROR(VLOOKUP($A118,'Komorów M'!$H$2:$N$15,7,0),"")</f>
        <v/>
      </c>
      <c r="AI118" s="12" t="str">
        <f>IFERROR(VLOOKUP($A118,'ITOrient M'!$P$3:$V$16,7,0),"")</f>
        <v/>
      </c>
      <c r="AJ118" s="12" t="str">
        <f>IFERROR(VLOOKUP($A118,'ŚJatka M'!$P$3:$V$25,7,0),"")</f>
        <v/>
      </c>
      <c r="AK118" s="12" t="str">
        <f>IFERROR(VLOOKUP($A118,'Sudecka Wyrypa M'!$N$4:$T$18,7,0),"")</f>
        <v/>
      </c>
      <c r="AL118" s="12" t="str">
        <f>IFERROR(VLOOKUP($A118,'Abentojra M'!$I$3:$O$39,7,0),"")</f>
        <v/>
      </c>
      <c r="AM118" s="12" t="str">
        <f>IFERROR(VLOOKUP($A118,'Mordownik M'!$M$3:$S$29,7,0),"")</f>
        <v/>
      </c>
      <c r="AN118" s="12" t="str">
        <f>IFERROR(VLOOKUP($A118,'Kaczawska M'!$L$3:$R$9,7,0),"")</f>
        <v/>
      </c>
      <c r="AO118" s="12" t="str">
        <f>IFERROR(VLOOKUP($A118,'XV RzK M'!$K$2:$Q$13,7,0),"")</f>
        <v/>
      </c>
      <c r="AP118" s="12" t="str">
        <f>IFERROR(VLOOKUP($A118,'Jesienne 360 M'!$J$2:$P$20,7,0),"")</f>
        <v/>
      </c>
      <c r="AQ118" s="12" t="str">
        <f>IFERROR(VLOOKUP($A118,'Waligóra M'!$P$2:$V$25,7,0),"")</f>
        <v/>
      </c>
      <c r="AR118" s="12" t="str">
        <f>IFERROR(VLOOKUP($A118,'Jurajska Jatka M'!$L$3:$R$42,7,0),"")</f>
        <v/>
      </c>
      <c r="AS118" s="12">
        <f>IFERROR(VLOOKUP($A118,'H56 TR100 M'!$AI$3:$AO$224,7,0),"")</f>
        <v>32.54924254063851</v>
      </c>
      <c r="AT118" s="12" t="str">
        <f>IFERROR(VLOOKUP($A118,'Wawer M'!$H$2:$N$15,7,0),"")</f>
        <v/>
      </c>
      <c r="AU118" s="12" t="str">
        <f>IFERROR(VLOOKUP($A118,'Pazur M'!$AU$2:$BA$36,7,0),"")</f>
        <v/>
      </c>
      <c r="AV118" s="12" t="str">
        <f>IFERROR(VLOOKUP($A118,'Wilga M'!$L$3:$R$29,7,0),"")</f>
        <v/>
      </c>
      <c r="AW118" s="12" t="str">
        <f>IFERROR(VLOOKUP($A118,'NM 100 M'!$Y$5:$AE$7,7,0),"")</f>
        <v/>
      </c>
      <c r="AX118" s="25">
        <f>MIN(COUNT(F118:S118)+MIN(COUNT(V118:AW118)/2,2),6)</f>
        <v>2</v>
      </c>
    </row>
    <row r="119" spans="1:50">
      <c r="A119">
        <v>242</v>
      </c>
      <c r="B119" s="21" t="str">
        <f>VLOOKUP($A119,id!$C:$H,6,0)</f>
        <v>Luks Krzysztof</v>
      </c>
      <c r="C119" s="21">
        <f>VLOOKUP($A119,id!$C:$H,4,0)</f>
        <v>0</v>
      </c>
      <c r="D119" s="2">
        <f>IF(E118=E119,D118,ROW(B117))</f>
        <v>117</v>
      </c>
      <c r="E119" s="11">
        <f>LARGE(F119:U119,1)+LARGE(F119:U119,2)+IFERROR(LARGE(F119:U119,3),0)+IFERROR(LARGE(F119:U119,4),0)+IFERROR(LARGE(F119:U119,5),0)+IFERROR(LARGE(F119:U119,6),0)</f>
        <v>114.85925319880224</v>
      </c>
      <c r="F119" s="12"/>
      <c r="G119" s="12"/>
      <c r="H119" s="12" t="str">
        <f>IFERROR(VLOOKUP($A119,'H55 TR200 M'!$AT$3:$AZ$84,7,0),"")</f>
        <v/>
      </c>
      <c r="I119" s="12" t="str">
        <f>IFERROR(VLOOKUP($A119,'Dymno M'!$U$2:$AA$35,7,0),"")</f>
        <v/>
      </c>
      <c r="J119" s="12" t="str">
        <f>IFERROR(VLOOKUP($A119,'XIV RzK M'!$K$3:$Q$39,7,0),"")</f>
        <v/>
      </c>
      <c r="K119" s="12" t="str">
        <f>IFERROR(VLOOKUP($A119,'Tropy M'!$Q$4:$W$66,7,0),"")</f>
        <v/>
      </c>
      <c r="L119" s="12" t="str">
        <f>IFERROR(VLOOKUP($A119,'Grassor 300 M'!$CA$6:$CG$39,7,0),"")</f>
        <v/>
      </c>
      <c r="M119" s="12" t="str">
        <f>IFERROR(VLOOKUP($A119,'BO M'!$Q$2:$W$37,7,0),"")</f>
        <v/>
      </c>
      <c r="N119" s="12" t="str">
        <f>IFERROR(VLOOKUP($A119,'Konwalie M'!$M$2:$S$32,7,0),"")</f>
        <v/>
      </c>
      <c r="O119" s="12" t="str">
        <f>IFERROR(VLOOKUP($A119,'KoRnO M'!$AD$2:$AJ$42,7,0),"")</f>
        <v/>
      </c>
      <c r="P119" s="12" t="str">
        <f>IFERROR(VLOOKUP($A119,'XVI Szago M'!$K$2:$Q$48,7,0),"")</f>
        <v/>
      </c>
      <c r="Q119" s="12" t="str">
        <f>IFERROR(VLOOKUP($A119,'H56 TR200 M'!$AT$3:$AZ$106,7,0),"")</f>
        <v/>
      </c>
      <c r="R119" s="12" t="str">
        <f>IFERROR(VLOOKUP($A119,'Azymut M'!$AO$6:$AU$38,7,0),"")</f>
        <v/>
      </c>
      <c r="S119" s="12" t="str">
        <f>IFERROR(VLOOKUP($A119,'NM 200 M'!$AI$5:$AO$38,7,0),"")</f>
        <v/>
      </c>
      <c r="T119" s="10">
        <f>IFERROR(LARGE(V119:AW119,1),0)+IFERROR(LARGE(V119:AW119,2),0)</f>
        <v>81.016554452061044</v>
      </c>
      <c r="U119" s="10">
        <f>IFERROR(LARGE(V119:AW119,3),0)+IFERROR(LARGE(V119:AW119,4),0)</f>
        <v>33.842698746741199</v>
      </c>
      <c r="V119" s="12"/>
      <c r="W119" s="12"/>
      <c r="X119" s="12"/>
      <c r="Y119" s="12"/>
      <c r="Z119" s="12">
        <f>IFERROR(VLOOKUP($A119,'H55 TR100 M'!$AG$3:$AM$165,7,0),"")</f>
        <v>33.842698746741199</v>
      </c>
      <c r="AA119" s="12" t="str">
        <f>IFERROR(VLOOKUP($A119,'Irokez M'!$EN$4:$ET$22,7,0),"")</f>
        <v/>
      </c>
      <c r="AB119" s="12" t="str">
        <f>IFERROR(VLOOKUP($A119,'BO Wielkopolska M'!$Q$2:$W$38,7,0),"")</f>
        <v/>
      </c>
      <c r="AC119" s="12" t="str">
        <f>IFERROR(VLOOKUP($A119,'RW TR200 M'!$K$2:$Q$10,7,0),"")</f>
        <v/>
      </c>
      <c r="AD119" s="12" t="str">
        <f>IFERROR(VLOOKUP($A119,'Liczyrzepa wiosna M'!$M$2:$S$26,7,0),"")</f>
        <v/>
      </c>
      <c r="AE119" s="12" t="str">
        <f>IFERROR(VLOOKUP($A119,'13 M'!$J$6:$P$27,7,0),"")</f>
        <v/>
      </c>
      <c r="AF119" s="12" t="str">
        <f>IFERROR(VLOOKUP($A119,'ZnO Grassor M'!$J$2:$P$9,7,0),"")</f>
        <v/>
      </c>
      <c r="AG119" s="12" t="str">
        <f>IFERROR(VLOOKUP($A119,'Celestynów M'!$H$2:$N$7,7,0),"")</f>
        <v/>
      </c>
      <c r="AH119" s="12" t="str">
        <f>IFERROR(VLOOKUP($A119,'Komorów M'!$H$2:$N$15,7,0),"")</f>
        <v/>
      </c>
      <c r="AI119" s="12" t="str">
        <f>IFERROR(VLOOKUP($A119,'ITOrient M'!$P$3:$V$16,7,0),"")</f>
        <v/>
      </c>
      <c r="AJ119" s="12" t="str">
        <f>IFERROR(VLOOKUP($A119,'ŚJatka M'!$P$3:$V$25,7,0),"")</f>
        <v/>
      </c>
      <c r="AK119" s="12" t="str">
        <f>IFERROR(VLOOKUP($A119,'Sudecka Wyrypa M'!$N$4:$T$18,7,0),"")</f>
        <v/>
      </c>
      <c r="AL119" s="12" t="str">
        <f>IFERROR(VLOOKUP($A119,'Abentojra M'!$I$3:$O$39,7,0),"")</f>
        <v/>
      </c>
      <c r="AM119" s="12" t="str">
        <f>IFERROR(VLOOKUP($A119,'Mordownik M'!$M$3:$S$29,7,0),"")</f>
        <v/>
      </c>
      <c r="AN119" s="12" t="str">
        <f>IFERROR(VLOOKUP($A119,'Kaczawska M'!$L$3:$R$9,7,0),"")</f>
        <v/>
      </c>
      <c r="AO119" s="12">
        <f>IFERROR(VLOOKUP($A119,'XV RzK M'!$K$2:$Q$13,7,0),"")</f>
        <v>45.454545454545453</v>
      </c>
      <c r="AP119" s="12" t="str">
        <f>IFERROR(VLOOKUP($A119,'Jesienne 360 M'!$J$2:$P$20,7,0),"")</f>
        <v/>
      </c>
      <c r="AQ119" s="12" t="str">
        <f>IFERROR(VLOOKUP($A119,'Waligóra M'!$P$2:$V$25,7,0),"")</f>
        <v/>
      </c>
      <c r="AR119" s="12" t="str">
        <f>IFERROR(VLOOKUP($A119,'Jurajska Jatka M'!$L$3:$R$42,7,0),"")</f>
        <v/>
      </c>
      <c r="AS119" s="12">
        <f>IFERROR(VLOOKUP($A119,'H56 TR100 M'!$AI$3:$AO$224,7,0),"")</f>
        <v>35.562008997515591</v>
      </c>
      <c r="AT119" s="12" t="str">
        <f>IFERROR(VLOOKUP($A119,'Wawer M'!$H$2:$N$15,7,0),"")</f>
        <v/>
      </c>
      <c r="AU119" s="12" t="str">
        <f>IFERROR(VLOOKUP($A119,'Pazur M'!$AU$2:$BA$36,7,0),"")</f>
        <v/>
      </c>
      <c r="AV119" s="12" t="str">
        <f>IFERROR(VLOOKUP($A119,'Wilga M'!$L$3:$R$29,7,0),"")</f>
        <v/>
      </c>
      <c r="AW119" s="12" t="str">
        <f>IFERROR(VLOOKUP($A119,'NM 100 M'!$Y$5:$AE$7,7,0),"")</f>
        <v/>
      </c>
      <c r="AX119" s="25">
        <f>MIN(COUNT(F119:S119)+MIN(COUNT(V119:AW119)/2,2),6)</f>
        <v>1.5</v>
      </c>
    </row>
    <row r="120" spans="1:50">
      <c r="A120">
        <v>490</v>
      </c>
      <c r="B120" s="21" t="str">
        <f>VLOOKUP($A120,id!$C:$H,6,0)</f>
        <v>Flis Artur</v>
      </c>
      <c r="C120" s="21" t="str">
        <f>VLOOKUP($A120,id!$C:$H,4,0)</f>
        <v>Rajd Hawran</v>
      </c>
      <c r="D120" s="2">
        <f>IF(E119=E120,D119,ROW(B118))</f>
        <v>118</v>
      </c>
      <c r="E120" s="11">
        <f>LARGE(F120:U120,1)+LARGE(F120:U120,2)+IFERROR(LARGE(F120:U120,3),0)+IFERROR(LARGE(F120:U120,4),0)+IFERROR(LARGE(F120:U120,5),0)+IFERROR(LARGE(F120:U120,6),0)</f>
        <v>114.74284355169972</v>
      </c>
      <c r="F120" s="12"/>
      <c r="G120" s="12"/>
      <c r="H120" s="12"/>
      <c r="I120" s="12"/>
      <c r="J120" s="12"/>
      <c r="K120" s="12"/>
      <c r="L120" s="12"/>
      <c r="M120" s="12"/>
      <c r="N120" s="12" t="str">
        <f>IFERROR(VLOOKUP($A120,'Konwalie M'!$M$2:$S$32,7,0),"")</f>
        <v/>
      </c>
      <c r="O120" s="12">
        <f>IFERROR(VLOOKUP($A120,'KoRnO M'!$AD$2:$AJ$42,7,0),"")</f>
        <v>71.322915263246458</v>
      </c>
      <c r="P120" s="12" t="str">
        <f>IFERROR(VLOOKUP($A120,'XVI Szago M'!$K$2:$Q$48,7,0),"")</f>
        <v/>
      </c>
      <c r="Q120" s="12" t="str">
        <f>IFERROR(VLOOKUP($A120,'H56 TR200 M'!$AT$3:$AZ$106,7,0),"")</f>
        <v/>
      </c>
      <c r="R120" s="12" t="str">
        <f>IFERROR(VLOOKUP($A120,'Azymut M'!$AO$6:$AU$38,7,0),"")</f>
        <v/>
      </c>
      <c r="S120" s="12" t="str">
        <f>IFERROR(VLOOKUP($A120,'NM 200 M'!$AI$5:$AO$38,7,0),"")</f>
        <v/>
      </c>
      <c r="T120" s="10">
        <f>IFERROR(LARGE(V120:AW120,1),0)+IFERROR(LARGE(V120:AW120,2),0)</f>
        <v>43.419928288453264</v>
      </c>
      <c r="U120" s="10">
        <f>IFERROR(LARGE(V120:AW120,3),0)+IFERROR(LARGE(V120:AW120,4),0)</f>
        <v>0</v>
      </c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 t="str">
        <f>IFERROR(VLOOKUP($A120,'ITOrient M'!$P$3:$V$16,7,0),"")</f>
        <v/>
      </c>
      <c r="AJ120" s="12">
        <f>IFERROR(VLOOKUP($A120,'ŚJatka M'!$P$3:$V$25,7,0),"")</f>
        <v>12.187435291254364</v>
      </c>
      <c r="AK120" s="12" t="str">
        <f>IFERROR(VLOOKUP($A120,'Sudecka Wyrypa M'!$N$4:$T$18,7,0),"")</f>
        <v/>
      </c>
      <c r="AL120" s="12" t="str">
        <f>IFERROR(VLOOKUP($A120,'Abentojra M'!$I$3:$O$39,7,0),"")</f>
        <v/>
      </c>
      <c r="AM120" s="12">
        <f>IFERROR(VLOOKUP($A120,'Mordownik M'!$M$3:$S$29,7,0),"")</f>
        <v>31.232492997198904</v>
      </c>
      <c r="AN120" s="12" t="str">
        <f>IFERROR(VLOOKUP($A120,'Kaczawska M'!$L$3:$R$9,7,0),"")</f>
        <v/>
      </c>
      <c r="AO120" s="12" t="str">
        <f>IFERROR(VLOOKUP($A120,'XV RzK M'!$K$2:$Q$13,7,0),"")</f>
        <v/>
      </c>
      <c r="AP120" s="12" t="str">
        <f>IFERROR(VLOOKUP($A120,'Jesienne 360 M'!$J$2:$P$20,7,0),"")</f>
        <v/>
      </c>
      <c r="AQ120" s="12" t="str">
        <f>IFERROR(VLOOKUP($A120,'Waligóra M'!$P$2:$V$25,7,0),"")</f>
        <v/>
      </c>
      <c r="AR120" s="12" t="str">
        <f>IFERROR(VLOOKUP($A120,'Jurajska Jatka M'!$L$3:$R$42,7,0),"")</f>
        <v/>
      </c>
      <c r="AS120" s="12" t="str">
        <f>IFERROR(VLOOKUP($A120,'H56 TR100 M'!$AI$3:$AO$224,7,0),"")</f>
        <v/>
      </c>
      <c r="AT120" s="12" t="str">
        <f>IFERROR(VLOOKUP($A120,'Wawer M'!$H$2:$N$15,7,0),"")</f>
        <v/>
      </c>
      <c r="AU120" s="12" t="str">
        <f>IFERROR(VLOOKUP($A120,'Pazur M'!$AU$2:$BA$36,7,0),"")</f>
        <v/>
      </c>
      <c r="AV120" s="12" t="str">
        <f>IFERROR(VLOOKUP($A120,'Wilga M'!$L$3:$R$29,7,0),"")</f>
        <v/>
      </c>
      <c r="AW120" s="12" t="str">
        <f>IFERROR(VLOOKUP($A120,'NM 100 M'!$Y$5:$AE$7,7,0),"")</f>
        <v/>
      </c>
      <c r="AX120" s="25">
        <f>MIN(COUNT(F120:S120)+MIN(COUNT(V120:AW120)/2,2),6)</f>
        <v>2</v>
      </c>
    </row>
    <row r="121" spans="1:50">
      <c r="A121">
        <v>107</v>
      </c>
      <c r="B121" s="21" t="str">
        <f>VLOOKUP($A121,id!$C:$H,6,0)</f>
        <v>Mański Krzysztof</v>
      </c>
      <c r="C121" s="21" t="str">
        <f>VLOOKUP($A121,id!$C:$H,4,0)</f>
        <v>EventyrTeam</v>
      </c>
      <c r="D121" s="2">
        <f>IF(E120=E121,D120,ROW(B119))</f>
        <v>119</v>
      </c>
      <c r="E121" s="11">
        <f>LARGE(F121:U121,1)+LARGE(F121:U121,2)+IFERROR(LARGE(F121:U121,3),0)+IFERROR(LARGE(F121:U121,4),0)+IFERROR(LARGE(F121:U121,5),0)+IFERROR(LARGE(F121:U121,6),0)</f>
        <v>111.91737511086467</v>
      </c>
      <c r="F121" s="12"/>
      <c r="G121" s="12">
        <f>IFERROR(VLOOKUP($A121,'Liszkor M'!$BA$2:$BG$44,7,0),"")</f>
        <v>62.016976704490162</v>
      </c>
      <c r="H121" s="12" t="str">
        <f>IFERROR(VLOOKUP($A121,'H55 TR200 M'!$AT$3:$AZ$84,7,0),"")</f>
        <v/>
      </c>
      <c r="I121" s="12" t="str">
        <f>IFERROR(VLOOKUP($A121,'Dymno M'!$U$2:$AA$35,7,0),"")</f>
        <v/>
      </c>
      <c r="J121" s="12" t="str">
        <f>IFERROR(VLOOKUP($A121,'XIV RzK M'!$K$3:$Q$39,7,0),"")</f>
        <v/>
      </c>
      <c r="K121" s="12" t="str">
        <f>IFERROR(VLOOKUP($A121,'Tropy M'!$Q$4:$W$66,7,0),"")</f>
        <v/>
      </c>
      <c r="L121" s="12" t="str">
        <f>IFERROR(VLOOKUP($A121,'Grassor 300 M'!$CA$6:$CG$39,7,0),"")</f>
        <v/>
      </c>
      <c r="M121" s="12" t="str">
        <f>IFERROR(VLOOKUP($A121,'BO M'!$Q$2:$W$37,7,0),"")</f>
        <v/>
      </c>
      <c r="N121" s="12" t="str">
        <f>IFERROR(VLOOKUP($A121,'Konwalie M'!$M$2:$S$32,7,0),"")</f>
        <v/>
      </c>
      <c r="O121" s="12" t="str">
        <f>IFERROR(VLOOKUP($A121,'KoRnO M'!$AD$2:$AJ$42,7,0),"")</f>
        <v/>
      </c>
      <c r="P121" s="12" t="str">
        <f>IFERROR(VLOOKUP($A121,'XVI Szago M'!$K$2:$Q$48,7,0),"")</f>
        <v/>
      </c>
      <c r="Q121" s="12" t="str">
        <f>IFERROR(VLOOKUP($A121,'H56 TR200 M'!$AT$3:$AZ$106,7,0),"")</f>
        <v/>
      </c>
      <c r="R121" s="12" t="str">
        <f>IFERROR(VLOOKUP($A121,'Azymut M'!$AO$6:$AU$38,7,0),"")</f>
        <v/>
      </c>
      <c r="S121" s="12" t="str">
        <f>IFERROR(VLOOKUP($A121,'NM 200 M'!$AI$5:$AO$38,7,0),"")</f>
        <v/>
      </c>
      <c r="T121" s="10">
        <f>IFERROR(LARGE(V121:AW121,1),0)+IFERROR(LARGE(V121:AW121,2),0)</f>
        <v>49.900398406374499</v>
      </c>
      <c r="U121" s="10">
        <f>IFERROR(LARGE(V121:AW121,3),0)+IFERROR(LARGE(V121:AW121,4),0)</f>
        <v>0</v>
      </c>
      <c r="V121" s="12"/>
      <c r="W121" s="12"/>
      <c r="X121" s="12"/>
      <c r="Y121" s="12" t="str">
        <f>IFERROR(VLOOKUP($A121,'Wiosenne 360 M'!$J$3:$P$22,7,0),"")</f>
        <v/>
      </c>
      <c r="Z121" s="12" t="str">
        <f>IFERROR(VLOOKUP($A121,'H55 TR100 M'!$AG$3:$AM$165,7,0),"")</f>
        <v/>
      </c>
      <c r="AA121" s="12" t="str">
        <f>IFERROR(VLOOKUP($A121,'Irokez M'!$EN$4:$ET$22,7,0),"")</f>
        <v/>
      </c>
      <c r="AB121" s="12" t="str">
        <f>IFERROR(VLOOKUP($A121,'BO Wielkopolska M'!$Q$2:$W$38,7,0),"")</f>
        <v/>
      </c>
      <c r="AC121" s="12" t="str">
        <f>IFERROR(VLOOKUP($A121,'RW TR200 M'!$K$2:$Q$10,7,0),"")</f>
        <v/>
      </c>
      <c r="AD121" s="12" t="str">
        <f>IFERROR(VLOOKUP($A121,'Liczyrzepa wiosna M'!$M$2:$S$26,7,0),"")</f>
        <v/>
      </c>
      <c r="AE121" s="12" t="str">
        <f>IFERROR(VLOOKUP($A121,'13 M'!$J$6:$P$27,7,0),"")</f>
        <v/>
      </c>
      <c r="AF121" s="12" t="str">
        <f>IFERROR(VLOOKUP($A121,'ZnO Grassor M'!$J$2:$P$9,7,0),"")</f>
        <v/>
      </c>
      <c r="AG121" s="12" t="str">
        <f>IFERROR(VLOOKUP($A121,'Celestynów M'!$H$2:$N$7,7,0),"")</f>
        <v/>
      </c>
      <c r="AH121" s="12" t="str">
        <f>IFERROR(VLOOKUP($A121,'Komorów M'!$H$2:$N$15,7,0),"")</f>
        <v/>
      </c>
      <c r="AI121" s="12" t="str">
        <f>IFERROR(VLOOKUP($A121,'ITOrient M'!$P$3:$V$16,7,0),"")</f>
        <v/>
      </c>
      <c r="AJ121" s="12" t="str">
        <f>IFERROR(VLOOKUP($A121,'ŚJatka M'!$P$3:$V$25,7,0),"")</f>
        <v/>
      </c>
      <c r="AK121" s="12" t="str">
        <f>IFERROR(VLOOKUP($A121,'Sudecka Wyrypa M'!$N$4:$T$18,7,0),"")</f>
        <v/>
      </c>
      <c r="AL121" s="12" t="str">
        <f>IFERROR(VLOOKUP($A121,'Abentojra M'!$I$3:$O$39,7,0),"")</f>
        <v/>
      </c>
      <c r="AM121" s="12" t="str">
        <f>IFERROR(VLOOKUP($A121,'Mordownik M'!$M$3:$S$29,7,0),"")</f>
        <v/>
      </c>
      <c r="AN121" s="12" t="str">
        <f>IFERROR(VLOOKUP($A121,'Kaczawska M'!$L$3:$R$9,7,0),"")</f>
        <v/>
      </c>
      <c r="AO121" s="12" t="str">
        <f>IFERROR(VLOOKUP($A121,'XV RzK M'!$K$2:$Q$13,7,0),"")</f>
        <v/>
      </c>
      <c r="AP121" s="12" t="str">
        <f>IFERROR(VLOOKUP($A121,'Jesienne 360 M'!$J$2:$P$20,7,0),"")</f>
        <v/>
      </c>
      <c r="AQ121" s="12" t="str">
        <f>IFERROR(VLOOKUP($A121,'Waligóra M'!$P$2:$V$25,7,0),"")</f>
        <v/>
      </c>
      <c r="AR121" s="12">
        <f>IFERROR(VLOOKUP($A121,'Jurajska Jatka M'!$L$3:$R$42,7,0),"")</f>
        <v>49.900398406374499</v>
      </c>
      <c r="AS121" s="12" t="str">
        <f>IFERROR(VLOOKUP($A121,'H56 TR100 M'!$AI$3:$AO$224,7,0),"")</f>
        <v/>
      </c>
      <c r="AT121" s="12" t="str">
        <f>IFERROR(VLOOKUP($A121,'Wawer M'!$H$2:$N$15,7,0),"")</f>
        <v/>
      </c>
      <c r="AU121" s="12" t="str">
        <f>IFERROR(VLOOKUP($A121,'Pazur M'!$AU$2:$BA$36,7,0),"")</f>
        <v/>
      </c>
      <c r="AV121" s="12" t="str">
        <f>IFERROR(VLOOKUP($A121,'Wilga M'!$L$3:$R$29,7,0),"")</f>
        <v/>
      </c>
      <c r="AW121" s="12" t="str">
        <f>IFERROR(VLOOKUP($A121,'NM 100 M'!$Y$5:$AE$7,7,0),"")</f>
        <v/>
      </c>
      <c r="AX121" s="25">
        <f>MIN(COUNT(F121:S121)+MIN(COUNT(V121:AW121)/2,2),6)</f>
        <v>1.5</v>
      </c>
    </row>
    <row r="122" spans="1:50">
      <c r="A122">
        <v>434</v>
      </c>
      <c r="B122" s="21" t="str">
        <f>VLOOKUP($A122,id!$C:$H,6,0)</f>
        <v>Miśkiewicz Marcin</v>
      </c>
      <c r="C122" s="21" t="str">
        <f>VLOOKUP($A122,id!$C:$H,4,0)</f>
        <v>KB Galeria Warszawa AT</v>
      </c>
      <c r="D122" s="2">
        <f>IF(E121=E122,D121,ROW(B120))</f>
        <v>120</v>
      </c>
      <c r="E122" s="11">
        <f>LARGE(F122:U122,1)+LARGE(F122:U122,2)+IFERROR(LARGE(F122:U122,3),0)+IFERROR(LARGE(F122:U122,4),0)+IFERROR(LARGE(F122:U122,5),0)+IFERROR(LARGE(F122:U122,6),0)</f>
        <v>110.97327775847977</v>
      </c>
      <c r="F122" s="12"/>
      <c r="G122" s="12"/>
      <c r="H122" s="12"/>
      <c r="I122" s="12"/>
      <c r="J122" s="12"/>
      <c r="K122" s="12">
        <f>IFERROR(VLOOKUP($A122,'Tropy M'!$Q$4:$W$66,7,0),"")</f>
        <v>75.621321124918254</v>
      </c>
      <c r="L122" s="12" t="str">
        <f>IFERROR(VLOOKUP($A122,'Grassor 300 M'!$CA$6:$CG$39,7,0),"")</f>
        <v/>
      </c>
      <c r="M122" s="12" t="str">
        <f>IFERROR(VLOOKUP($A122,'BO M'!$Q$2:$W$37,7,0),"")</f>
        <v/>
      </c>
      <c r="N122" s="12" t="str">
        <f>IFERROR(VLOOKUP($A122,'Konwalie M'!$M$2:$S$32,7,0),"")</f>
        <v/>
      </c>
      <c r="O122" s="12" t="str">
        <f>IFERROR(VLOOKUP($A122,'KoRnO M'!$AD$2:$AJ$42,7,0),"")</f>
        <v/>
      </c>
      <c r="P122" s="12" t="str">
        <f>IFERROR(VLOOKUP($A122,'XVI Szago M'!$K$2:$Q$48,7,0),"")</f>
        <v/>
      </c>
      <c r="Q122" s="12" t="str">
        <f>IFERROR(VLOOKUP($A122,'H56 TR200 M'!$AT$3:$AZ$106,7,0),"")</f>
        <v/>
      </c>
      <c r="R122" s="12" t="str">
        <f>IFERROR(VLOOKUP($A122,'Azymut M'!$AO$6:$AU$38,7,0),"")</f>
        <v/>
      </c>
      <c r="S122" s="12" t="str">
        <f>IFERROR(VLOOKUP($A122,'NM 200 M'!$AI$5:$AO$38,7,0),"")</f>
        <v/>
      </c>
      <c r="T122" s="10">
        <f>IFERROR(LARGE(V122:AW122,1),0)+IFERROR(LARGE(V122:AW122,2),0)</f>
        <v>35.351956633561514</v>
      </c>
      <c r="U122" s="10">
        <f>IFERROR(LARGE(V122:AW122,3),0)+IFERROR(LARGE(V122:AW122,4),0)</f>
        <v>0</v>
      </c>
      <c r="V122" s="12"/>
      <c r="W122" s="12"/>
      <c r="X122" s="12"/>
      <c r="Y122" s="12"/>
      <c r="Z122" s="12"/>
      <c r="AA122" s="12"/>
      <c r="AB122" s="12"/>
      <c r="AC122" s="12"/>
      <c r="AD122" s="12"/>
      <c r="AE122" s="12" t="str">
        <f>IFERROR(VLOOKUP($A122,'13 M'!$J$6:$P$27,7,0),"")</f>
        <v/>
      </c>
      <c r="AF122" s="12" t="str">
        <f>IFERROR(VLOOKUP($A122,'ZnO Grassor M'!$J$2:$P$9,7,0),"")</f>
        <v/>
      </c>
      <c r="AG122" s="12" t="str">
        <f>IFERROR(VLOOKUP($A122,'Celestynów M'!$H$2:$N$7,7,0),"")</f>
        <v/>
      </c>
      <c r="AH122" s="12" t="str">
        <f>IFERROR(VLOOKUP($A122,'Komorów M'!$H$2:$N$15,7,0),"")</f>
        <v/>
      </c>
      <c r="AI122" s="12" t="str">
        <f>IFERROR(VLOOKUP($A122,'ITOrient M'!$P$3:$V$16,7,0),"")</f>
        <v/>
      </c>
      <c r="AJ122" s="12" t="str">
        <f>IFERROR(VLOOKUP($A122,'ŚJatka M'!$P$3:$V$25,7,0),"")</f>
        <v/>
      </c>
      <c r="AK122" s="12" t="str">
        <f>IFERROR(VLOOKUP($A122,'Sudecka Wyrypa M'!$N$4:$T$18,7,0),"")</f>
        <v/>
      </c>
      <c r="AL122" s="12" t="str">
        <f>IFERROR(VLOOKUP($A122,'Abentojra M'!$I$3:$O$39,7,0),"")</f>
        <v/>
      </c>
      <c r="AM122" s="12" t="str">
        <f>IFERROR(VLOOKUP($A122,'Mordownik M'!$M$3:$S$29,7,0),"")</f>
        <v/>
      </c>
      <c r="AN122" s="12" t="str">
        <f>IFERROR(VLOOKUP($A122,'Kaczawska M'!$L$3:$R$9,7,0),"")</f>
        <v/>
      </c>
      <c r="AO122" s="12" t="str">
        <f>IFERROR(VLOOKUP($A122,'XV RzK M'!$K$2:$Q$13,7,0),"")</f>
        <v/>
      </c>
      <c r="AP122" s="12" t="str">
        <f>IFERROR(VLOOKUP($A122,'Jesienne 360 M'!$J$2:$P$20,7,0),"")</f>
        <v/>
      </c>
      <c r="AQ122" s="12" t="str">
        <f>IFERROR(VLOOKUP($A122,'Waligóra M'!$P$2:$V$25,7,0),"")</f>
        <v/>
      </c>
      <c r="AR122" s="12" t="str">
        <f>IFERROR(VLOOKUP($A122,'Jurajska Jatka M'!$L$3:$R$42,7,0),"")</f>
        <v/>
      </c>
      <c r="AS122" s="12" t="str">
        <f>IFERROR(VLOOKUP($A122,'H56 TR100 M'!$AI$3:$AO$224,7,0),"")</f>
        <v/>
      </c>
      <c r="AT122" s="12">
        <f>IFERROR(VLOOKUP($A122,'Wawer M'!$H$2:$N$15,7,0),"")</f>
        <v>35.351956633561514</v>
      </c>
      <c r="AU122" s="12" t="str">
        <f>IFERROR(VLOOKUP($A122,'Pazur M'!$AU$2:$BA$36,7,0),"")</f>
        <v/>
      </c>
      <c r="AV122" s="12" t="str">
        <f>IFERROR(VLOOKUP($A122,'Wilga M'!$L$3:$R$29,7,0),"")</f>
        <v/>
      </c>
      <c r="AW122" s="12" t="str">
        <f>IFERROR(VLOOKUP($A122,'NM 100 M'!$Y$5:$AE$7,7,0),"")</f>
        <v/>
      </c>
      <c r="AX122" s="25">
        <f>MIN(COUNT(F122:S122)+MIN(COUNT(V122:AW122)/2,2),6)</f>
        <v>1.5</v>
      </c>
    </row>
    <row r="123" spans="1:50">
      <c r="A123">
        <v>224</v>
      </c>
      <c r="B123" s="21" t="str">
        <f>VLOOKUP($A123,id!$C:$H,6,0)</f>
        <v>Block Daniel</v>
      </c>
      <c r="C123" s="21">
        <f>VLOOKUP($A123,id!$C:$H,4,0)</f>
        <v>0</v>
      </c>
      <c r="D123" s="2">
        <f>IF(E122=E123,D122,ROW(B121))</f>
        <v>121</v>
      </c>
      <c r="E123" s="11">
        <f>LARGE(F123:U123,1)+LARGE(F123:U123,2)+IFERROR(LARGE(F123:U123,3),0)+IFERROR(LARGE(F123:U123,4),0)+IFERROR(LARGE(F123:U123,5),0)+IFERROR(LARGE(F123:U123,6),0)</f>
        <v>107.02477162921113</v>
      </c>
      <c r="F123" s="12"/>
      <c r="G123" s="12"/>
      <c r="H123" s="12" t="str">
        <f>IFERROR(VLOOKUP($A123,'H55 TR200 M'!$AT$3:$AZ$84,7,0),"")</f>
        <v/>
      </c>
      <c r="I123" s="12" t="str">
        <f>IFERROR(VLOOKUP($A123,'Dymno M'!$U$2:$AA$35,7,0),"")</f>
        <v/>
      </c>
      <c r="J123" s="12">
        <f>IFERROR(VLOOKUP($A123,'XIV RzK M'!$K$3:$Q$39,7,0),"")</f>
        <v>20.133202607766201</v>
      </c>
      <c r="K123" s="12" t="str">
        <f>IFERROR(VLOOKUP($A123,'Tropy M'!$Q$4:$W$66,7,0),"")</f>
        <v/>
      </c>
      <c r="L123" s="12" t="str">
        <f>IFERROR(VLOOKUP($A123,'Grassor 300 M'!$CA$6:$CG$39,7,0),"")</f>
        <v/>
      </c>
      <c r="M123" s="12" t="str">
        <f>IFERROR(VLOOKUP($A123,'BO M'!$Q$2:$W$37,7,0),"")</f>
        <v/>
      </c>
      <c r="N123" s="12" t="str">
        <f>IFERROR(VLOOKUP($A123,'Konwalie M'!$M$2:$S$32,7,0),"")</f>
        <v/>
      </c>
      <c r="O123" s="12" t="str">
        <f>IFERROR(VLOOKUP($A123,'KoRnO M'!$AD$2:$AJ$42,7,0),"")</f>
        <v/>
      </c>
      <c r="P123" s="12" t="str">
        <f>IFERROR(VLOOKUP($A123,'XVI Szago M'!$K$2:$Q$48,7,0),"")</f>
        <v/>
      </c>
      <c r="Q123" s="12" t="str">
        <f>IFERROR(VLOOKUP($A123,'H56 TR200 M'!$AT$3:$AZ$106,7,0),"")</f>
        <v/>
      </c>
      <c r="R123" s="12" t="str">
        <f>IFERROR(VLOOKUP($A123,'Azymut M'!$AO$6:$AU$38,7,0),"")</f>
        <v/>
      </c>
      <c r="S123" s="12" t="str">
        <f>IFERROR(VLOOKUP($A123,'NM 200 M'!$AI$5:$AO$38,7,0),"")</f>
        <v/>
      </c>
      <c r="T123" s="10">
        <f>IFERROR(LARGE(V123:AW123,1),0)+IFERROR(LARGE(V123:AW123,2),0)</f>
        <v>86.891569021444937</v>
      </c>
      <c r="U123" s="10">
        <f>IFERROR(LARGE(V123:AW123,3),0)+IFERROR(LARGE(V123:AW123,4),0)</f>
        <v>0</v>
      </c>
      <c r="V123" s="12"/>
      <c r="W123" s="12"/>
      <c r="X123" s="12"/>
      <c r="Y123" s="12"/>
      <c r="Z123" s="12">
        <f>IFERROR(VLOOKUP($A123,'H55 TR100 M'!$AG$3:$AM$165,7,0),"")</f>
        <v>43.584401925488443</v>
      </c>
      <c r="AA123" s="12" t="str">
        <f>IFERROR(VLOOKUP($A123,'Irokez M'!$EN$4:$ET$22,7,0),"")</f>
        <v/>
      </c>
      <c r="AB123" s="12" t="str">
        <f>IFERROR(VLOOKUP($A123,'BO Wielkopolska M'!$Q$2:$W$38,7,0),"")</f>
        <v/>
      </c>
      <c r="AC123" s="12" t="str">
        <f>IFERROR(VLOOKUP($A123,'RW TR200 M'!$K$2:$Q$10,7,0),"")</f>
        <v/>
      </c>
      <c r="AD123" s="12" t="str">
        <f>IFERROR(VLOOKUP($A123,'Liczyrzepa wiosna M'!$M$2:$S$26,7,0),"")</f>
        <v/>
      </c>
      <c r="AE123" s="12" t="str">
        <f>IFERROR(VLOOKUP($A123,'13 M'!$J$6:$P$27,7,0),"")</f>
        <v/>
      </c>
      <c r="AF123" s="12" t="str">
        <f>IFERROR(VLOOKUP($A123,'ZnO Grassor M'!$J$2:$P$9,7,0),"")</f>
        <v/>
      </c>
      <c r="AG123" s="12" t="str">
        <f>IFERROR(VLOOKUP($A123,'Celestynów M'!$H$2:$N$7,7,0),"")</f>
        <v/>
      </c>
      <c r="AH123" s="12" t="str">
        <f>IFERROR(VLOOKUP($A123,'Komorów M'!$H$2:$N$15,7,0),"")</f>
        <v/>
      </c>
      <c r="AI123" s="12" t="str">
        <f>IFERROR(VLOOKUP($A123,'ITOrient M'!$P$3:$V$16,7,0),"")</f>
        <v/>
      </c>
      <c r="AJ123" s="12" t="str">
        <f>IFERROR(VLOOKUP($A123,'ŚJatka M'!$P$3:$V$25,7,0),"")</f>
        <v/>
      </c>
      <c r="AK123" s="12" t="str">
        <f>IFERROR(VLOOKUP($A123,'Sudecka Wyrypa M'!$N$4:$T$18,7,0),"")</f>
        <v/>
      </c>
      <c r="AL123" s="12" t="str">
        <f>IFERROR(VLOOKUP($A123,'Abentojra M'!$I$3:$O$39,7,0),"")</f>
        <v/>
      </c>
      <c r="AM123" s="12" t="str">
        <f>IFERROR(VLOOKUP($A123,'Mordownik M'!$M$3:$S$29,7,0),"")</f>
        <v/>
      </c>
      <c r="AN123" s="12" t="str">
        <f>IFERROR(VLOOKUP($A123,'Kaczawska M'!$L$3:$R$9,7,0),"")</f>
        <v/>
      </c>
      <c r="AO123" s="12" t="str">
        <f>IFERROR(VLOOKUP($A123,'XV RzK M'!$K$2:$Q$13,7,0),"")</f>
        <v/>
      </c>
      <c r="AP123" s="12" t="str">
        <f>IFERROR(VLOOKUP($A123,'Jesienne 360 M'!$J$2:$P$20,7,0),"")</f>
        <v/>
      </c>
      <c r="AQ123" s="12" t="str">
        <f>IFERROR(VLOOKUP($A123,'Waligóra M'!$P$2:$V$25,7,0),"")</f>
        <v/>
      </c>
      <c r="AR123" s="12" t="str">
        <f>IFERROR(VLOOKUP($A123,'Jurajska Jatka M'!$L$3:$R$42,7,0),"")</f>
        <v/>
      </c>
      <c r="AS123" s="12">
        <f>IFERROR(VLOOKUP($A123,'H56 TR100 M'!$AI$3:$AO$224,7,0),"")</f>
        <v>43.307167095956494</v>
      </c>
      <c r="AT123" s="12" t="str">
        <f>IFERROR(VLOOKUP($A123,'Wawer M'!$H$2:$N$15,7,0),"")</f>
        <v/>
      </c>
      <c r="AU123" s="12" t="str">
        <f>IFERROR(VLOOKUP($A123,'Pazur M'!$AU$2:$BA$36,7,0),"")</f>
        <v/>
      </c>
      <c r="AV123" s="12" t="str">
        <f>IFERROR(VLOOKUP($A123,'Wilga M'!$L$3:$R$29,7,0),"")</f>
        <v/>
      </c>
      <c r="AW123" s="12" t="str">
        <f>IFERROR(VLOOKUP($A123,'NM 100 M'!$Y$5:$AE$7,7,0),"")</f>
        <v/>
      </c>
      <c r="AX123" s="25">
        <f>MIN(COUNT(F123:S123)+MIN(COUNT(V123:AW123)/2,2),6)</f>
        <v>2</v>
      </c>
    </row>
    <row r="124" spans="1:50">
      <c r="A124">
        <v>225</v>
      </c>
      <c r="B124" s="21" t="str">
        <f>VLOOKUP($A124,id!$C:$H,6,0)</f>
        <v>Deptuła Krzysztof</v>
      </c>
      <c r="C124" s="21">
        <f>VLOOKUP($A124,id!$C:$H,4,0)</f>
        <v>0</v>
      </c>
      <c r="D124" s="2">
        <f>IF(E123=E124,D123,ROW(B122))</f>
        <v>122</v>
      </c>
      <c r="E124" s="11">
        <f>LARGE(F124:U124,1)+LARGE(F124:U124,2)+IFERROR(LARGE(F124:U124,3),0)+IFERROR(LARGE(F124:U124,4),0)+IFERROR(LARGE(F124:U124,5),0)+IFERROR(LARGE(F124:U124,6),0)</f>
        <v>106.60998760093511</v>
      </c>
      <c r="F124" s="12"/>
      <c r="G124" s="12"/>
      <c r="H124" s="12" t="str">
        <f>IFERROR(VLOOKUP($A124,'H55 TR200 M'!$AT$3:$AZ$84,7,0),"")</f>
        <v/>
      </c>
      <c r="I124" s="12" t="str">
        <f>IFERROR(VLOOKUP($A124,'Dymno M'!$U$2:$AA$35,7,0),"")</f>
        <v/>
      </c>
      <c r="J124" s="12">
        <f>IFERROR(VLOOKUP($A124,'XIV RzK M'!$K$3:$Q$39,7,0),"")</f>
        <v>20.133202607766201</v>
      </c>
      <c r="K124" s="12" t="str">
        <f>IFERROR(VLOOKUP($A124,'Tropy M'!$Q$4:$W$66,7,0),"")</f>
        <v/>
      </c>
      <c r="L124" s="12" t="str">
        <f>IFERROR(VLOOKUP($A124,'Grassor 300 M'!$CA$6:$CG$39,7,0),"")</f>
        <v/>
      </c>
      <c r="M124" s="12" t="str">
        <f>IFERROR(VLOOKUP($A124,'BO M'!$Q$2:$W$37,7,0),"")</f>
        <v/>
      </c>
      <c r="N124" s="12" t="str">
        <f>IFERROR(VLOOKUP($A124,'Konwalie M'!$M$2:$S$32,7,0),"")</f>
        <v/>
      </c>
      <c r="O124" s="12" t="str">
        <f>IFERROR(VLOOKUP($A124,'KoRnO M'!$AD$2:$AJ$42,7,0),"")</f>
        <v/>
      </c>
      <c r="P124" s="12" t="str">
        <f>IFERROR(VLOOKUP($A124,'XVI Szago M'!$K$2:$Q$48,7,0),"")</f>
        <v/>
      </c>
      <c r="Q124" s="12" t="str">
        <f>IFERROR(VLOOKUP($A124,'H56 TR200 M'!$AT$3:$AZ$106,7,0),"")</f>
        <v/>
      </c>
      <c r="R124" s="12" t="str">
        <f>IFERROR(VLOOKUP($A124,'Azymut M'!$AO$6:$AU$38,7,0),"")</f>
        <v/>
      </c>
      <c r="S124" s="12" t="str">
        <f>IFERROR(VLOOKUP($A124,'NM 200 M'!$AI$5:$AO$38,7,0),"")</f>
        <v/>
      </c>
      <c r="T124" s="10">
        <f>IFERROR(LARGE(V124:AW124,1),0)+IFERROR(LARGE(V124:AW124,2),0)</f>
        <v>86.47678499316892</v>
      </c>
      <c r="U124" s="10">
        <f>IFERROR(LARGE(V124:AW124,3),0)+IFERROR(LARGE(V124:AW124,4),0)</f>
        <v>0</v>
      </c>
      <c r="V124" s="12"/>
      <c r="W124" s="12"/>
      <c r="X124" s="12"/>
      <c r="Y124" s="12"/>
      <c r="Z124" s="12">
        <f>IFERROR(VLOOKUP($A124,'H55 TR100 M'!$AG$3:$AM$165,7,0),"")</f>
        <v>43.501695736434101</v>
      </c>
      <c r="AA124" s="12" t="str">
        <f>IFERROR(VLOOKUP($A124,'Irokez M'!$EN$4:$ET$22,7,0),"")</f>
        <v/>
      </c>
      <c r="AB124" s="12" t="str">
        <f>IFERROR(VLOOKUP($A124,'BO Wielkopolska M'!$Q$2:$W$38,7,0),"")</f>
        <v/>
      </c>
      <c r="AC124" s="12" t="str">
        <f>IFERROR(VLOOKUP($A124,'RW TR200 M'!$K$2:$Q$10,7,0),"")</f>
        <v/>
      </c>
      <c r="AD124" s="12" t="str">
        <f>IFERROR(VLOOKUP($A124,'Liczyrzepa wiosna M'!$M$2:$S$26,7,0),"")</f>
        <v/>
      </c>
      <c r="AE124" s="12" t="str">
        <f>IFERROR(VLOOKUP($A124,'13 M'!$J$6:$P$27,7,0),"")</f>
        <v/>
      </c>
      <c r="AF124" s="12" t="str">
        <f>IFERROR(VLOOKUP($A124,'ZnO Grassor M'!$J$2:$P$9,7,0),"")</f>
        <v/>
      </c>
      <c r="AG124" s="12" t="str">
        <f>IFERROR(VLOOKUP($A124,'Celestynów M'!$H$2:$N$7,7,0),"")</f>
        <v/>
      </c>
      <c r="AH124" s="12" t="str">
        <f>IFERROR(VLOOKUP($A124,'Komorów M'!$H$2:$N$15,7,0),"")</f>
        <v/>
      </c>
      <c r="AI124" s="12" t="str">
        <f>IFERROR(VLOOKUP($A124,'ITOrient M'!$P$3:$V$16,7,0),"")</f>
        <v/>
      </c>
      <c r="AJ124" s="12" t="str">
        <f>IFERROR(VLOOKUP($A124,'ŚJatka M'!$P$3:$V$25,7,0),"")</f>
        <v/>
      </c>
      <c r="AK124" s="12" t="str">
        <f>IFERROR(VLOOKUP($A124,'Sudecka Wyrypa M'!$N$4:$T$18,7,0),"")</f>
        <v/>
      </c>
      <c r="AL124" s="12" t="str">
        <f>IFERROR(VLOOKUP($A124,'Abentojra M'!$I$3:$O$39,7,0),"")</f>
        <v/>
      </c>
      <c r="AM124" s="12" t="str">
        <f>IFERROR(VLOOKUP($A124,'Mordownik M'!$M$3:$S$29,7,0),"")</f>
        <v/>
      </c>
      <c r="AN124" s="12" t="str">
        <f>IFERROR(VLOOKUP($A124,'Kaczawska M'!$L$3:$R$9,7,0),"")</f>
        <v/>
      </c>
      <c r="AO124" s="12" t="str">
        <f>IFERROR(VLOOKUP($A124,'XV RzK M'!$K$2:$Q$13,7,0),"")</f>
        <v/>
      </c>
      <c r="AP124" s="12" t="str">
        <f>IFERROR(VLOOKUP($A124,'Jesienne 360 M'!$J$2:$P$20,7,0),"")</f>
        <v/>
      </c>
      <c r="AQ124" s="12" t="str">
        <f>IFERROR(VLOOKUP($A124,'Waligóra M'!$P$2:$V$25,7,0),"")</f>
        <v/>
      </c>
      <c r="AR124" s="12" t="str">
        <f>IFERROR(VLOOKUP($A124,'Jurajska Jatka M'!$L$3:$R$42,7,0),"")</f>
        <v/>
      </c>
      <c r="AS124" s="12">
        <f>IFERROR(VLOOKUP($A124,'H56 TR100 M'!$AI$3:$AO$224,7,0),"")</f>
        <v>42.975089256734819</v>
      </c>
      <c r="AT124" s="12" t="str">
        <f>IFERROR(VLOOKUP($A124,'Wawer M'!$H$2:$N$15,7,0),"")</f>
        <v/>
      </c>
      <c r="AU124" s="12" t="str">
        <f>IFERROR(VLOOKUP($A124,'Pazur M'!$AU$2:$BA$36,7,0),"")</f>
        <v/>
      </c>
      <c r="AV124" s="12" t="str">
        <f>IFERROR(VLOOKUP($A124,'Wilga M'!$L$3:$R$29,7,0),"")</f>
        <v/>
      </c>
      <c r="AW124" s="12" t="str">
        <f>IFERROR(VLOOKUP($A124,'NM 100 M'!$Y$5:$AE$7,7,0),"")</f>
        <v/>
      </c>
      <c r="AX124" s="25">
        <f>MIN(COUNT(F124:S124)+MIN(COUNT(V124:AW124)/2,2),6)</f>
        <v>2</v>
      </c>
    </row>
    <row r="125" spans="1:50">
      <c r="A125">
        <v>194</v>
      </c>
      <c r="B125" s="21" t="str">
        <f>VLOOKUP($A125,id!$C:$H,6,0)</f>
        <v>Sielski Karol</v>
      </c>
      <c r="C125" s="21" t="str">
        <f>VLOOKUP($A125,id!$C:$H,4,0)</f>
        <v>Dwóch Takich</v>
      </c>
      <c r="D125" s="2">
        <f>IF(E124=E125,D124,ROW(B123))</f>
        <v>123</v>
      </c>
      <c r="E125" s="11">
        <f>LARGE(F125:U125,1)+LARGE(F125:U125,2)+IFERROR(LARGE(F125:U125,3),0)+IFERROR(LARGE(F125:U125,4),0)+IFERROR(LARGE(F125:U125,5),0)+IFERROR(LARGE(F125:U125,6),0)</f>
        <v>106.49069222679294</v>
      </c>
      <c r="F125" s="12"/>
      <c r="G125" s="12"/>
      <c r="H125" s="12">
        <f>IFERROR(VLOOKUP($A125,'H55 TR200 M'!$AT$3:$AZ$84,7,0),"")</f>
        <v>47.753517835648658</v>
      </c>
      <c r="I125" s="12" t="str">
        <f>IFERROR(VLOOKUP($A125,'Dymno M'!$U$2:$AA$35,7,0),"")</f>
        <v/>
      </c>
      <c r="J125" s="12" t="str">
        <f>IFERROR(VLOOKUP($A125,'XIV RzK M'!$K$3:$Q$39,7,0),"")</f>
        <v/>
      </c>
      <c r="K125" s="12" t="str">
        <f>IFERROR(VLOOKUP($A125,'Tropy M'!$Q$4:$W$66,7,0),"")</f>
        <v/>
      </c>
      <c r="L125" s="12" t="str">
        <f>IFERROR(VLOOKUP($A125,'Grassor 300 M'!$CA$6:$CG$39,7,0),"")</f>
        <v/>
      </c>
      <c r="M125" s="12" t="str">
        <f>IFERROR(VLOOKUP($A125,'BO M'!$Q$2:$W$37,7,0),"")</f>
        <v/>
      </c>
      <c r="N125" s="12" t="str">
        <f>IFERROR(VLOOKUP($A125,'Konwalie M'!$M$2:$S$32,7,0),"")</f>
        <v/>
      </c>
      <c r="O125" s="12" t="str">
        <f>IFERROR(VLOOKUP($A125,'KoRnO M'!$AD$2:$AJ$42,7,0),"")</f>
        <v/>
      </c>
      <c r="P125" s="12" t="str">
        <f>IFERROR(VLOOKUP($A125,'XVI Szago M'!$K$2:$Q$48,7,0),"")</f>
        <v/>
      </c>
      <c r="Q125" s="12">
        <f>IFERROR(VLOOKUP($A125,'H56 TR200 M'!$AT$3:$AZ$106,7,0),"")</f>
        <v>58.737174391144286</v>
      </c>
      <c r="R125" s="12" t="str">
        <f>IFERROR(VLOOKUP($A125,'Azymut M'!$AO$6:$AU$38,7,0),"")</f>
        <v/>
      </c>
      <c r="S125" s="12" t="str">
        <f>IFERROR(VLOOKUP($A125,'NM 200 M'!$AI$5:$AO$38,7,0),"")</f>
        <v/>
      </c>
      <c r="T125" s="10">
        <f>IFERROR(LARGE(V125:AW125,1),0)+IFERROR(LARGE(V125:AW125,2),0)</f>
        <v>0</v>
      </c>
      <c r="U125" s="10">
        <f>IFERROR(LARGE(V125:AW125,3),0)+IFERROR(LARGE(V125:AW125,4),0)</f>
        <v>0</v>
      </c>
      <c r="V125" s="12"/>
      <c r="W125" s="12"/>
      <c r="X125" s="12"/>
      <c r="Y125" s="12"/>
      <c r="Z125" s="12" t="str">
        <f>IFERROR(VLOOKUP($A125,'H55 TR100 M'!$AG$3:$AM$165,7,0),"")</f>
        <v/>
      </c>
      <c r="AA125" s="12" t="str">
        <f>IFERROR(VLOOKUP($A125,'Irokez M'!$EN$4:$ET$22,7,0),"")</f>
        <v/>
      </c>
      <c r="AB125" s="12" t="str">
        <f>IFERROR(VLOOKUP($A125,'BO Wielkopolska M'!$Q$2:$W$38,7,0),"")</f>
        <v/>
      </c>
      <c r="AC125" s="12" t="str">
        <f>IFERROR(VLOOKUP($A125,'RW TR200 M'!$K$2:$Q$10,7,0),"")</f>
        <v/>
      </c>
      <c r="AD125" s="12" t="str">
        <f>IFERROR(VLOOKUP($A125,'Liczyrzepa wiosna M'!$M$2:$S$26,7,0),"")</f>
        <v/>
      </c>
      <c r="AE125" s="12" t="str">
        <f>IFERROR(VLOOKUP($A125,'13 M'!$J$6:$P$27,7,0),"")</f>
        <v/>
      </c>
      <c r="AF125" s="12" t="str">
        <f>IFERROR(VLOOKUP($A125,'ZnO Grassor M'!$J$2:$P$9,7,0),"")</f>
        <v/>
      </c>
      <c r="AG125" s="12" t="str">
        <f>IFERROR(VLOOKUP($A125,'Celestynów M'!$H$2:$N$7,7,0),"")</f>
        <v/>
      </c>
      <c r="AH125" s="12" t="str">
        <f>IFERROR(VLOOKUP($A125,'Komorów M'!$H$2:$N$15,7,0),"")</f>
        <v/>
      </c>
      <c r="AI125" s="12" t="str">
        <f>IFERROR(VLOOKUP($A125,'ITOrient M'!$P$3:$V$16,7,0),"")</f>
        <v/>
      </c>
      <c r="AJ125" s="12" t="str">
        <f>IFERROR(VLOOKUP($A125,'ŚJatka M'!$P$3:$V$25,7,0),"")</f>
        <v/>
      </c>
      <c r="AK125" s="12" t="str">
        <f>IFERROR(VLOOKUP($A125,'Sudecka Wyrypa M'!$N$4:$T$18,7,0),"")</f>
        <v/>
      </c>
      <c r="AL125" s="12" t="str">
        <f>IFERROR(VLOOKUP($A125,'Abentojra M'!$I$3:$O$39,7,0),"")</f>
        <v/>
      </c>
      <c r="AM125" s="12" t="str">
        <f>IFERROR(VLOOKUP($A125,'Mordownik M'!$M$3:$S$29,7,0),"")</f>
        <v/>
      </c>
      <c r="AN125" s="12" t="str">
        <f>IFERROR(VLOOKUP($A125,'Kaczawska M'!$L$3:$R$9,7,0),"")</f>
        <v/>
      </c>
      <c r="AO125" s="12" t="str">
        <f>IFERROR(VLOOKUP($A125,'XV RzK M'!$K$2:$Q$13,7,0),"")</f>
        <v/>
      </c>
      <c r="AP125" s="12" t="str">
        <f>IFERROR(VLOOKUP($A125,'Jesienne 360 M'!$J$2:$P$20,7,0),"")</f>
        <v/>
      </c>
      <c r="AQ125" s="12" t="str">
        <f>IFERROR(VLOOKUP($A125,'Waligóra M'!$P$2:$V$25,7,0),"")</f>
        <v/>
      </c>
      <c r="AR125" s="12" t="str">
        <f>IFERROR(VLOOKUP($A125,'Jurajska Jatka M'!$L$3:$R$42,7,0),"")</f>
        <v/>
      </c>
      <c r="AS125" s="12" t="str">
        <f>IFERROR(VLOOKUP($A125,'H56 TR100 M'!$AI$3:$AO$224,7,0),"")</f>
        <v/>
      </c>
      <c r="AT125" s="12" t="str">
        <f>IFERROR(VLOOKUP($A125,'Wawer M'!$H$2:$N$15,7,0),"")</f>
        <v/>
      </c>
      <c r="AU125" s="12" t="str">
        <f>IFERROR(VLOOKUP($A125,'Pazur M'!$AU$2:$BA$36,7,0),"")</f>
        <v/>
      </c>
      <c r="AV125" s="12" t="str">
        <f>IFERROR(VLOOKUP($A125,'Wilga M'!$L$3:$R$29,7,0),"")</f>
        <v/>
      </c>
      <c r="AW125" s="12" t="str">
        <f>IFERROR(VLOOKUP($A125,'NM 100 M'!$Y$5:$AE$7,7,0),"")</f>
        <v/>
      </c>
      <c r="AX125" s="25">
        <f>MIN(COUNT(F125:S125)+MIN(COUNT(V125:AW125)/2,2),6)</f>
        <v>2</v>
      </c>
    </row>
    <row r="126" spans="1:50">
      <c r="A126">
        <v>398</v>
      </c>
      <c r="B126" s="21" t="str">
        <f>VLOOKUP($A126,id!$C:$H,6,0)</f>
        <v>Młynarkiewicz Michał</v>
      </c>
      <c r="C126" s="21" t="str">
        <f>VLOOKUP($A126,id!$C:$H,4,0)</f>
        <v>IMMOTION TEAM Wrocław</v>
      </c>
      <c r="D126" s="2">
        <f>IF(E125=E126,D125,ROW(B124))</f>
        <v>124</v>
      </c>
      <c r="E126" s="11">
        <f>LARGE(F126:U126,1)+LARGE(F126:U126,2)+IFERROR(LARGE(F126:U126,3),0)+IFERROR(LARGE(F126:U126,4),0)+IFERROR(LARGE(F126:U126,5),0)+IFERROR(LARGE(F126:U126,6),0)</f>
        <v>106.35445166676067</v>
      </c>
      <c r="F126" s="12"/>
      <c r="G126" s="12"/>
      <c r="H126" s="12"/>
      <c r="I126" s="12" t="str">
        <f>IFERROR(VLOOKUP($A126,'Dymno M'!$U$2:$AA$35,7,0),"")</f>
        <v/>
      </c>
      <c r="J126" s="12" t="str">
        <f>IFERROR(VLOOKUP($A126,'XIV RzK M'!$K$3:$Q$39,7,0),"")</f>
        <v/>
      </c>
      <c r="K126" s="12" t="str">
        <f>IFERROR(VLOOKUP($A126,'Tropy M'!$Q$4:$W$66,7,0),"")</f>
        <v/>
      </c>
      <c r="L126" s="12" t="str">
        <f>IFERROR(VLOOKUP($A126,'Grassor 300 M'!$CA$6:$CG$39,7,0),"")</f>
        <v/>
      </c>
      <c r="M126" s="12">
        <f>IFERROR(VLOOKUP($A126,'BO M'!$Q$2:$W$37,7,0),"")</f>
        <v>53.293772859034448</v>
      </c>
      <c r="N126" s="12" t="str">
        <f>IFERROR(VLOOKUP($A126,'Konwalie M'!$M$2:$S$32,7,0),"")</f>
        <v/>
      </c>
      <c r="O126" s="12" t="str">
        <f>IFERROR(VLOOKUP($A126,'KoRnO M'!$AD$2:$AJ$42,7,0),"")</f>
        <v/>
      </c>
      <c r="P126" s="12" t="str">
        <f>IFERROR(VLOOKUP($A126,'XVI Szago M'!$K$2:$Q$48,7,0),"")</f>
        <v/>
      </c>
      <c r="Q126" s="12" t="str">
        <f>IFERROR(VLOOKUP($A126,'H56 TR200 M'!$AT$3:$AZ$106,7,0),"")</f>
        <v/>
      </c>
      <c r="R126" s="12" t="str">
        <f>IFERROR(VLOOKUP($A126,'Azymut M'!$AO$6:$AU$38,7,0),"")</f>
        <v/>
      </c>
      <c r="S126" s="12" t="str">
        <f>IFERROR(VLOOKUP($A126,'NM 200 M'!$AI$5:$AO$38,7,0),"")</f>
        <v/>
      </c>
      <c r="T126" s="10">
        <f>IFERROR(LARGE(V126:AW126,1),0)+IFERROR(LARGE(V126:AW126,2),0)</f>
        <v>53.060678807726219</v>
      </c>
      <c r="U126" s="10">
        <f>IFERROR(LARGE(V126:AW126,3),0)+IFERROR(LARGE(V126:AW126,4),0)</f>
        <v>0</v>
      </c>
      <c r="V126" s="12"/>
      <c r="W126" s="12"/>
      <c r="X126" s="12"/>
      <c r="Y126" s="12"/>
      <c r="Z126" s="12"/>
      <c r="AA126" s="12"/>
      <c r="AB126" s="12">
        <f>IFERROR(VLOOKUP($A126,'BO Wielkopolska M'!$Q$2:$W$38,7,0),"")</f>
        <v>21.842207779957619</v>
      </c>
      <c r="AC126" s="12" t="str">
        <f>IFERROR(VLOOKUP($A126,'RW TR200 M'!$K$2:$Q$10,7,0),"")</f>
        <v/>
      </c>
      <c r="AD126" s="12" t="str">
        <f>IFERROR(VLOOKUP($A126,'Liczyrzepa wiosna M'!$M$2:$S$26,7,0),"")</f>
        <v/>
      </c>
      <c r="AE126" s="12" t="str">
        <f>IFERROR(VLOOKUP($A126,'13 M'!$J$6:$P$27,7,0),"")</f>
        <v/>
      </c>
      <c r="AF126" s="12" t="str">
        <f>IFERROR(VLOOKUP($A126,'ZnO Grassor M'!$J$2:$P$9,7,0),"")</f>
        <v/>
      </c>
      <c r="AG126" s="12" t="str">
        <f>IFERROR(VLOOKUP($A126,'Celestynów M'!$H$2:$N$7,7,0),"")</f>
        <v/>
      </c>
      <c r="AH126" s="12" t="str">
        <f>IFERROR(VLOOKUP($A126,'Komorów M'!$H$2:$N$15,7,0),"")</f>
        <v/>
      </c>
      <c r="AI126" s="12">
        <f>IFERROR(VLOOKUP($A126,'ITOrient M'!$P$3:$V$16,7,0),"")</f>
        <v>31.218471027768597</v>
      </c>
      <c r="AJ126" s="12" t="str">
        <f>IFERROR(VLOOKUP($A126,'ŚJatka M'!$P$3:$V$25,7,0),"")</f>
        <v/>
      </c>
      <c r="AK126" s="12" t="str">
        <f>IFERROR(VLOOKUP($A126,'Sudecka Wyrypa M'!$N$4:$T$18,7,0),"")</f>
        <v/>
      </c>
      <c r="AL126" s="12" t="str">
        <f>IFERROR(VLOOKUP($A126,'Abentojra M'!$I$3:$O$39,7,0),"")</f>
        <v/>
      </c>
      <c r="AM126" s="12" t="str">
        <f>IFERROR(VLOOKUP($A126,'Mordownik M'!$M$3:$S$29,7,0),"")</f>
        <v/>
      </c>
      <c r="AN126" s="12" t="str">
        <f>IFERROR(VLOOKUP($A126,'Kaczawska M'!$L$3:$R$9,7,0),"")</f>
        <v/>
      </c>
      <c r="AO126" s="12" t="str">
        <f>IFERROR(VLOOKUP($A126,'XV RzK M'!$K$2:$Q$13,7,0),"")</f>
        <v/>
      </c>
      <c r="AP126" s="12" t="str">
        <f>IFERROR(VLOOKUP($A126,'Jesienne 360 M'!$J$2:$P$20,7,0),"")</f>
        <v/>
      </c>
      <c r="AQ126" s="12" t="str">
        <f>IFERROR(VLOOKUP($A126,'Waligóra M'!$P$2:$V$25,7,0),"")</f>
        <v/>
      </c>
      <c r="AR126" s="12" t="str">
        <f>IFERROR(VLOOKUP($A126,'Jurajska Jatka M'!$L$3:$R$42,7,0),"")</f>
        <v/>
      </c>
      <c r="AS126" s="12" t="str">
        <f>IFERROR(VLOOKUP($A126,'H56 TR100 M'!$AI$3:$AO$224,7,0),"")</f>
        <v/>
      </c>
      <c r="AT126" s="12" t="str">
        <f>IFERROR(VLOOKUP($A126,'Wawer M'!$H$2:$N$15,7,0),"")</f>
        <v/>
      </c>
      <c r="AU126" s="12" t="str">
        <f>IFERROR(VLOOKUP($A126,'Pazur M'!$AU$2:$BA$36,7,0),"")</f>
        <v/>
      </c>
      <c r="AV126" s="12" t="str">
        <f>IFERROR(VLOOKUP($A126,'Wilga M'!$L$3:$R$29,7,0),"")</f>
        <v/>
      </c>
      <c r="AW126" s="12" t="str">
        <f>IFERROR(VLOOKUP($A126,'NM 100 M'!$Y$5:$AE$7,7,0),"")</f>
        <v/>
      </c>
      <c r="AX126" s="25">
        <f>MIN(COUNT(F126:S126)+MIN(COUNT(V126:AW126)/2,2),6)</f>
        <v>2</v>
      </c>
    </row>
    <row r="127" spans="1:50">
      <c r="A127">
        <v>415</v>
      </c>
      <c r="B127" s="21" t="str">
        <f>VLOOKUP($A127,id!$C:$H,6,0)</f>
        <v>Smejda Filip</v>
      </c>
      <c r="C127" s="21">
        <f>VLOOKUP($A127,id!$C:$H,4,0)</f>
        <v>0</v>
      </c>
      <c r="D127" s="2">
        <f>IF(E126=E127,D126,ROW(B125))</f>
        <v>125</v>
      </c>
      <c r="E127" s="11">
        <f>LARGE(F127:U127,1)+LARGE(F127:U127,2)+IFERROR(LARGE(F127:U127,3),0)+IFERROR(LARGE(F127:U127,4),0)+IFERROR(LARGE(F127:U127,5),0)+IFERROR(LARGE(F127:U127,6),0)</f>
        <v>102.52476973223173</v>
      </c>
      <c r="F127" s="12"/>
      <c r="G127" s="12"/>
      <c r="H127" s="12"/>
      <c r="I127" s="12"/>
      <c r="J127" s="12">
        <f>IFERROR(VLOOKUP($A127,'XIV RzK M'!$K$3:$Q$39,7,0),"")</f>
        <v>41.792656587472997</v>
      </c>
      <c r="K127" s="12" t="str">
        <f>IFERROR(VLOOKUP($A127,'Tropy M'!$Q$4:$W$66,7,0),"")</f>
        <v/>
      </c>
      <c r="L127" s="12" t="str">
        <f>IFERROR(VLOOKUP($A127,'Grassor 300 M'!$CA$6:$CG$39,7,0),"")</f>
        <v/>
      </c>
      <c r="M127" s="12" t="str">
        <f>IFERROR(VLOOKUP($A127,'BO M'!$Q$2:$W$37,7,0),"")</f>
        <v/>
      </c>
      <c r="N127" s="12">
        <f>IFERROR(VLOOKUP($A127,'Konwalie M'!$M$2:$S$32,7,0),"")</f>
        <v>60.732113144758742</v>
      </c>
      <c r="O127" s="12" t="str">
        <f>IFERROR(VLOOKUP($A127,'KoRnO M'!$AD$2:$AJ$42,7,0),"")</f>
        <v/>
      </c>
      <c r="P127" s="12" t="str">
        <f>IFERROR(VLOOKUP($A127,'XVI Szago M'!$K$2:$Q$48,7,0),"")</f>
        <v/>
      </c>
      <c r="Q127" s="12" t="str">
        <f>IFERROR(VLOOKUP($A127,'H56 TR200 M'!$AT$3:$AZ$106,7,0),"")</f>
        <v/>
      </c>
      <c r="R127" s="12" t="str">
        <f>IFERROR(VLOOKUP($A127,'Azymut M'!$AO$6:$AU$38,7,0),"")</f>
        <v/>
      </c>
      <c r="S127" s="12" t="str">
        <f>IFERROR(VLOOKUP($A127,'NM 200 M'!$AI$5:$AO$38,7,0),"")</f>
        <v/>
      </c>
      <c r="T127" s="10">
        <f>IFERROR(LARGE(V127:AW127,1),0)+IFERROR(LARGE(V127:AW127,2),0)</f>
        <v>0</v>
      </c>
      <c r="U127" s="10">
        <f>IFERROR(LARGE(V127:AW127,3),0)+IFERROR(LARGE(V127:AW127,4),0)</f>
        <v>0</v>
      </c>
      <c r="V127" s="12"/>
      <c r="W127" s="12"/>
      <c r="X127" s="12"/>
      <c r="Y127" s="12"/>
      <c r="Z127" s="12"/>
      <c r="AA127" s="12"/>
      <c r="AB127" s="12"/>
      <c r="AC127" s="12"/>
      <c r="AD127" s="12"/>
      <c r="AE127" s="12" t="str">
        <f>IFERROR(VLOOKUP($A127,'13 M'!$J$6:$P$27,7,0),"")</f>
        <v/>
      </c>
      <c r="AF127" s="12" t="str">
        <f>IFERROR(VLOOKUP($A127,'ZnO Grassor M'!$J$2:$P$9,7,0),"")</f>
        <v/>
      </c>
      <c r="AG127" s="12" t="str">
        <f>IFERROR(VLOOKUP($A127,'Celestynów M'!$H$2:$N$7,7,0),"")</f>
        <v/>
      </c>
      <c r="AH127" s="12" t="str">
        <f>IFERROR(VLOOKUP($A127,'Komorów M'!$H$2:$N$15,7,0),"")</f>
        <v/>
      </c>
      <c r="AI127" s="12" t="str">
        <f>IFERROR(VLOOKUP($A127,'ITOrient M'!$P$3:$V$16,7,0),"")</f>
        <v/>
      </c>
      <c r="AJ127" s="12" t="str">
        <f>IFERROR(VLOOKUP($A127,'ŚJatka M'!$P$3:$V$25,7,0),"")</f>
        <v/>
      </c>
      <c r="AK127" s="12" t="str">
        <f>IFERROR(VLOOKUP($A127,'Sudecka Wyrypa M'!$N$4:$T$18,7,0),"")</f>
        <v/>
      </c>
      <c r="AL127" s="12" t="str">
        <f>IFERROR(VLOOKUP($A127,'Abentojra M'!$I$3:$O$39,7,0),"")</f>
        <v/>
      </c>
      <c r="AM127" s="12" t="str">
        <f>IFERROR(VLOOKUP($A127,'Mordownik M'!$M$3:$S$29,7,0),"")</f>
        <v/>
      </c>
      <c r="AN127" s="12" t="str">
        <f>IFERROR(VLOOKUP($A127,'Kaczawska M'!$L$3:$R$9,7,0),"")</f>
        <v/>
      </c>
      <c r="AO127" s="12" t="str">
        <f>IFERROR(VLOOKUP($A127,'XV RzK M'!$K$2:$Q$13,7,0),"")</f>
        <v/>
      </c>
      <c r="AP127" s="12" t="str">
        <f>IFERROR(VLOOKUP($A127,'Jesienne 360 M'!$J$2:$P$20,7,0),"")</f>
        <v/>
      </c>
      <c r="AQ127" s="12" t="str">
        <f>IFERROR(VLOOKUP($A127,'Waligóra M'!$P$2:$V$25,7,0),"")</f>
        <v/>
      </c>
      <c r="AR127" s="12" t="str">
        <f>IFERROR(VLOOKUP($A127,'Jurajska Jatka M'!$L$3:$R$42,7,0),"")</f>
        <v/>
      </c>
      <c r="AS127" s="12" t="str">
        <f>IFERROR(VLOOKUP($A127,'H56 TR100 M'!$AI$3:$AO$224,7,0),"")</f>
        <v/>
      </c>
      <c r="AT127" s="12" t="str">
        <f>IFERROR(VLOOKUP($A127,'Wawer M'!$H$2:$N$15,7,0),"")</f>
        <v/>
      </c>
      <c r="AU127" s="12" t="str">
        <f>IFERROR(VLOOKUP($A127,'Pazur M'!$AU$2:$BA$36,7,0),"")</f>
        <v/>
      </c>
      <c r="AV127" s="12" t="str">
        <f>IFERROR(VLOOKUP($A127,'Wilga M'!$L$3:$R$29,7,0),"")</f>
        <v/>
      </c>
      <c r="AW127" s="12" t="str">
        <f>IFERROR(VLOOKUP($A127,'NM 100 M'!$Y$5:$AE$7,7,0),"")</f>
        <v/>
      </c>
      <c r="AX127" s="25">
        <f>MIN(COUNT(F127:S127)+MIN(COUNT(V127:AW127)/2,2),6)</f>
        <v>2</v>
      </c>
    </row>
    <row r="128" spans="1:50">
      <c r="A128">
        <v>247</v>
      </c>
      <c r="B128" s="21" t="str">
        <f>VLOOKUP($A128,id!$C:$H,6,0)</f>
        <v>Wołodźko Dominik</v>
      </c>
      <c r="C128" s="21">
        <f>VLOOKUP($A128,id!$C:$H,4,0)</f>
        <v>0</v>
      </c>
      <c r="D128" s="2">
        <f>IF(E127=E128,D127,ROW(B126))</f>
        <v>126</v>
      </c>
      <c r="E128" s="11">
        <f>LARGE(F128:U128,1)+LARGE(F128:U128,2)+IFERROR(LARGE(F128:U128,3),0)+IFERROR(LARGE(F128:U128,4),0)+IFERROR(LARGE(F128:U128,5),0)+IFERROR(LARGE(F128:U128,6),0)</f>
        <v>102.14532239384116</v>
      </c>
      <c r="F128" s="12"/>
      <c r="G128" s="12"/>
      <c r="H128" s="12" t="str">
        <f>IFERROR(VLOOKUP($A128,'H55 TR200 M'!$AT$3:$AZ$84,7,0),"")</f>
        <v/>
      </c>
      <c r="I128" s="12" t="str">
        <f>IFERROR(VLOOKUP($A128,'Dymno M'!$U$2:$AA$35,7,0),"")</f>
        <v/>
      </c>
      <c r="J128" s="12">
        <f>IFERROR(VLOOKUP($A128,'XIV RzK M'!$K$3:$Q$39,7,0),"")</f>
        <v>6.081289937243163</v>
      </c>
      <c r="K128" s="12">
        <f>IFERROR(VLOOKUP($A128,'Tropy M'!$Q$4:$W$66,7,0),"")</f>
        <v>31.073598225949514</v>
      </c>
      <c r="L128" s="12" t="str">
        <f>IFERROR(VLOOKUP($A128,'Grassor 300 M'!$CA$6:$CG$39,7,0),"")</f>
        <v/>
      </c>
      <c r="M128" s="12" t="str">
        <f>IFERROR(VLOOKUP($A128,'BO M'!$Q$2:$W$37,7,0),"")</f>
        <v/>
      </c>
      <c r="N128" s="12" t="str">
        <f>IFERROR(VLOOKUP($A128,'Konwalie M'!$M$2:$S$32,7,0),"")</f>
        <v/>
      </c>
      <c r="O128" s="12" t="str">
        <f>IFERROR(VLOOKUP($A128,'KoRnO M'!$AD$2:$AJ$42,7,0),"")</f>
        <v/>
      </c>
      <c r="P128" s="12" t="str">
        <f>IFERROR(VLOOKUP($A128,'XVI Szago M'!$K$2:$Q$48,7,0),"")</f>
        <v/>
      </c>
      <c r="Q128" s="12" t="str">
        <f>IFERROR(VLOOKUP($A128,'H56 TR200 M'!$AT$3:$AZ$106,7,0),"")</f>
        <v/>
      </c>
      <c r="R128" s="12" t="str">
        <f>IFERROR(VLOOKUP($A128,'Azymut M'!$AO$6:$AU$38,7,0),"")</f>
        <v/>
      </c>
      <c r="S128" s="12" t="str">
        <f>IFERROR(VLOOKUP($A128,'NM 200 M'!$AI$5:$AO$38,7,0),"")</f>
        <v/>
      </c>
      <c r="T128" s="10">
        <f>IFERROR(LARGE(V128:AW128,1),0)+IFERROR(LARGE(V128:AW128,2),0)</f>
        <v>64.990434230648475</v>
      </c>
      <c r="U128" s="10">
        <f>IFERROR(LARGE(V128:AW128,3),0)+IFERROR(LARGE(V128:AW128,4),0)</f>
        <v>0</v>
      </c>
      <c r="V128" s="12"/>
      <c r="W128" s="12"/>
      <c r="X128" s="12"/>
      <c r="Y128" s="12"/>
      <c r="Z128" s="12">
        <f>IFERROR(VLOOKUP($A128,'H55 TR100 M'!$AG$3:$AM$165,7,0),"")</f>
        <v>33.169657974940726</v>
      </c>
      <c r="AA128" s="12" t="str">
        <f>IFERROR(VLOOKUP($A128,'Irokez M'!$EN$4:$ET$22,7,0),"")</f>
        <v/>
      </c>
      <c r="AB128" s="12" t="str">
        <f>IFERROR(VLOOKUP($A128,'BO Wielkopolska M'!$Q$2:$W$38,7,0),"")</f>
        <v/>
      </c>
      <c r="AC128" s="12" t="str">
        <f>IFERROR(VLOOKUP($A128,'RW TR200 M'!$K$2:$Q$10,7,0),"")</f>
        <v/>
      </c>
      <c r="AD128" s="12" t="str">
        <f>IFERROR(VLOOKUP($A128,'Liczyrzepa wiosna M'!$M$2:$S$26,7,0),"")</f>
        <v/>
      </c>
      <c r="AE128" s="12" t="str">
        <f>IFERROR(VLOOKUP($A128,'13 M'!$J$6:$P$27,7,0),"")</f>
        <v/>
      </c>
      <c r="AF128" s="12" t="str">
        <f>IFERROR(VLOOKUP($A128,'ZnO Grassor M'!$J$2:$P$9,7,0),"")</f>
        <v/>
      </c>
      <c r="AG128" s="12" t="str">
        <f>IFERROR(VLOOKUP($A128,'Celestynów M'!$H$2:$N$7,7,0),"")</f>
        <v/>
      </c>
      <c r="AH128" s="12" t="str">
        <f>IFERROR(VLOOKUP($A128,'Komorów M'!$H$2:$N$15,7,0),"")</f>
        <v/>
      </c>
      <c r="AI128" s="12" t="str">
        <f>IFERROR(VLOOKUP($A128,'ITOrient M'!$P$3:$V$16,7,0),"")</f>
        <v/>
      </c>
      <c r="AJ128" s="12" t="str">
        <f>IFERROR(VLOOKUP($A128,'ŚJatka M'!$P$3:$V$25,7,0),"")</f>
        <v/>
      </c>
      <c r="AK128" s="12" t="str">
        <f>IFERROR(VLOOKUP($A128,'Sudecka Wyrypa M'!$N$4:$T$18,7,0),"")</f>
        <v/>
      </c>
      <c r="AL128" s="12" t="str">
        <f>IFERROR(VLOOKUP($A128,'Abentojra M'!$I$3:$O$39,7,0),"")</f>
        <v/>
      </c>
      <c r="AM128" s="12" t="str">
        <f>IFERROR(VLOOKUP($A128,'Mordownik M'!$M$3:$S$29,7,0),"")</f>
        <v/>
      </c>
      <c r="AN128" s="12" t="str">
        <f>IFERROR(VLOOKUP($A128,'Kaczawska M'!$L$3:$R$9,7,0),"")</f>
        <v/>
      </c>
      <c r="AO128" s="12" t="str">
        <f>IFERROR(VLOOKUP($A128,'XV RzK M'!$K$2:$Q$13,7,0),"")</f>
        <v/>
      </c>
      <c r="AP128" s="12" t="str">
        <f>IFERROR(VLOOKUP($A128,'Jesienne 360 M'!$J$2:$P$20,7,0),"")</f>
        <v/>
      </c>
      <c r="AQ128" s="12" t="str">
        <f>IFERROR(VLOOKUP($A128,'Waligóra M'!$P$2:$V$25,7,0),"")</f>
        <v/>
      </c>
      <c r="AR128" s="12" t="str">
        <f>IFERROR(VLOOKUP($A128,'Jurajska Jatka M'!$L$3:$R$42,7,0),"")</f>
        <v/>
      </c>
      <c r="AS128" s="12">
        <f>IFERROR(VLOOKUP($A128,'H56 TR100 M'!$AI$3:$AO$224,7,0),"")</f>
        <v>31.820776255707749</v>
      </c>
      <c r="AT128" s="12" t="str">
        <f>IFERROR(VLOOKUP($A128,'Wawer M'!$H$2:$N$15,7,0),"")</f>
        <v/>
      </c>
      <c r="AU128" s="12" t="str">
        <f>IFERROR(VLOOKUP($A128,'Pazur M'!$AU$2:$BA$36,7,0),"")</f>
        <v/>
      </c>
      <c r="AV128" s="12" t="str">
        <f>IFERROR(VLOOKUP($A128,'Wilga M'!$L$3:$R$29,7,0),"")</f>
        <v/>
      </c>
      <c r="AW128" s="12" t="str">
        <f>IFERROR(VLOOKUP($A128,'NM 100 M'!$Y$5:$AE$7,7,0),"")</f>
        <v/>
      </c>
      <c r="AX128" s="25">
        <f>MIN(COUNT(F128:S128)+MIN(COUNT(V128:AW128)/2,2),6)</f>
        <v>3</v>
      </c>
    </row>
    <row r="129" spans="1:50">
      <c r="A129">
        <v>185</v>
      </c>
      <c r="B129" s="21" t="str">
        <f>VLOOKUP($A129,id!$C:$H,6,0)</f>
        <v>Grundkowski Jacek</v>
      </c>
      <c r="C129" s="21">
        <f>VLOOKUP($A129,id!$C:$H,4,0)</f>
        <v>0</v>
      </c>
      <c r="D129" s="2">
        <f>IF(E128=E129,D128,ROW(B127))</f>
        <v>127</v>
      </c>
      <c r="E129" s="11">
        <f>LARGE(F129:U129,1)+LARGE(F129:U129,2)+IFERROR(LARGE(F129:U129,3),0)+IFERROR(LARGE(F129:U129,4),0)+IFERROR(LARGE(F129:U129,5),0)+IFERROR(LARGE(F129:U129,6),0)</f>
        <v>99.983615171507637</v>
      </c>
      <c r="F129" s="12"/>
      <c r="G129" s="12"/>
      <c r="H129" s="12">
        <f>IFERROR(VLOOKUP($A129,'H55 TR200 M'!$AT$3:$AZ$84,7,0),"")</f>
        <v>64.328236149022118</v>
      </c>
      <c r="I129" s="12" t="str">
        <f>IFERROR(VLOOKUP($A129,'Dymno M'!$U$2:$AA$35,7,0),"")</f>
        <v/>
      </c>
      <c r="J129" s="12" t="str">
        <f>IFERROR(VLOOKUP($A129,'XIV RzK M'!$K$3:$Q$39,7,0),"")</f>
        <v/>
      </c>
      <c r="K129" s="12" t="str">
        <f>IFERROR(VLOOKUP($A129,'Tropy M'!$Q$4:$W$66,7,0),"")</f>
        <v/>
      </c>
      <c r="L129" s="12" t="str">
        <f>IFERROR(VLOOKUP($A129,'Grassor 300 M'!$CA$6:$CG$39,7,0),"")</f>
        <v/>
      </c>
      <c r="M129" s="12" t="str">
        <f>IFERROR(VLOOKUP($A129,'BO M'!$Q$2:$W$37,7,0),"")</f>
        <v/>
      </c>
      <c r="N129" s="12" t="str">
        <f>IFERROR(VLOOKUP($A129,'Konwalie M'!$M$2:$S$32,7,0),"")</f>
        <v/>
      </c>
      <c r="O129" s="12" t="str">
        <f>IFERROR(VLOOKUP($A129,'KoRnO M'!$AD$2:$AJ$42,7,0),"")</f>
        <v/>
      </c>
      <c r="P129" s="12" t="str">
        <f>IFERROR(VLOOKUP($A129,'XVI Szago M'!$K$2:$Q$48,7,0),"")</f>
        <v/>
      </c>
      <c r="Q129" s="12" t="str">
        <f>IFERROR(VLOOKUP($A129,'H56 TR200 M'!$AT$3:$AZ$106,7,0),"")</f>
        <v/>
      </c>
      <c r="R129" s="12" t="str">
        <f>IFERROR(VLOOKUP($A129,'Azymut M'!$AO$6:$AU$38,7,0),"")</f>
        <v/>
      </c>
      <c r="S129" s="12" t="str">
        <f>IFERROR(VLOOKUP($A129,'NM 200 M'!$AI$5:$AO$38,7,0),"")</f>
        <v/>
      </c>
      <c r="T129" s="10">
        <f>IFERROR(LARGE(V129:AW129,1),0)+IFERROR(LARGE(V129:AW129,2),0)</f>
        <v>35.655379022485512</v>
      </c>
      <c r="U129" s="10">
        <f>IFERROR(LARGE(V129:AW129,3),0)+IFERROR(LARGE(V129:AW129,4),0)</f>
        <v>0</v>
      </c>
      <c r="V129" s="12"/>
      <c r="W129" s="12"/>
      <c r="X129" s="12"/>
      <c r="Y129" s="12"/>
      <c r="Z129" s="12" t="str">
        <f>IFERROR(VLOOKUP($A129,'H55 TR100 M'!$AG$3:$AM$165,7,0),"")</f>
        <v/>
      </c>
      <c r="AA129" s="12" t="str">
        <f>IFERROR(VLOOKUP($A129,'Irokez M'!$EN$4:$ET$22,7,0),"")</f>
        <v/>
      </c>
      <c r="AB129" s="12" t="str">
        <f>IFERROR(VLOOKUP($A129,'BO Wielkopolska M'!$Q$2:$W$38,7,0),"")</f>
        <v/>
      </c>
      <c r="AC129" s="12" t="str">
        <f>IFERROR(VLOOKUP($A129,'RW TR200 M'!$K$2:$Q$10,7,0),"")</f>
        <v/>
      </c>
      <c r="AD129" s="12" t="str">
        <f>IFERROR(VLOOKUP($A129,'Liczyrzepa wiosna M'!$M$2:$S$26,7,0),"")</f>
        <v/>
      </c>
      <c r="AE129" s="12" t="str">
        <f>IFERROR(VLOOKUP($A129,'13 M'!$J$6:$P$27,7,0),"")</f>
        <v/>
      </c>
      <c r="AF129" s="12" t="str">
        <f>IFERROR(VLOOKUP($A129,'ZnO Grassor M'!$J$2:$P$9,7,0),"")</f>
        <v/>
      </c>
      <c r="AG129" s="12" t="str">
        <f>IFERROR(VLOOKUP($A129,'Celestynów M'!$H$2:$N$7,7,0),"")</f>
        <v/>
      </c>
      <c r="AH129" s="12" t="str">
        <f>IFERROR(VLOOKUP($A129,'Komorów M'!$H$2:$N$15,7,0),"")</f>
        <v/>
      </c>
      <c r="AI129" s="12" t="str">
        <f>IFERROR(VLOOKUP($A129,'ITOrient M'!$P$3:$V$16,7,0),"")</f>
        <v/>
      </c>
      <c r="AJ129" s="12" t="str">
        <f>IFERROR(VLOOKUP($A129,'ŚJatka M'!$P$3:$V$25,7,0),"")</f>
        <v/>
      </c>
      <c r="AK129" s="12" t="str">
        <f>IFERROR(VLOOKUP($A129,'Sudecka Wyrypa M'!$N$4:$T$18,7,0),"")</f>
        <v/>
      </c>
      <c r="AL129" s="12" t="str">
        <f>IFERROR(VLOOKUP($A129,'Abentojra M'!$I$3:$O$39,7,0),"")</f>
        <v/>
      </c>
      <c r="AM129" s="12" t="str">
        <f>IFERROR(VLOOKUP($A129,'Mordownik M'!$M$3:$S$29,7,0),"")</f>
        <v/>
      </c>
      <c r="AN129" s="12" t="str">
        <f>IFERROR(VLOOKUP($A129,'Kaczawska M'!$L$3:$R$9,7,0),"")</f>
        <v/>
      </c>
      <c r="AO129" s="12" t="str">
        <f>IFERROR(VLOOKUP($A129,'XV RzK M'!$K$2:$Q$13,7,0),"")</f>
        <v/>
      </c>
      <c r="AP129" s="12" t="str">
        <f>IFERROR(VLOOKUP($A129,'Jesienne 360 M'!$J$2:$P$20,7,0),"")</f>
        <v/>
      </c>
      <c r="AQ129" s="12" t="str">
        <f>IFERROR(VLOOKUP($A129,'Waligóra M'!$P$2:$V$25,7,0),"")</f>
        <v/>
      </c>
      <c r="AR129" s="12" t="str">
        <f>IFERROR(VLOOKUP($A129,'Jurajska Jatka M'!$L$3:$R$42,7,0),"")</f>
        <v/>
      </c>
      <c r="AS129" s="12">
        <f>IFERROR(VLOOKUP($A129,'H56 TR100 M'!$AI$3:$AO$224,7,0),"")</f>
        <v>35.655379022485512</v>
      </c>
      <c r="AT129" s="12" t="str">
        <f>IFERROR(VLOOKUP($A129,'Wawer M'!$H$2:$N$15,7,0),"")</f>
        <v/>
      </c>
      <c r="AU129" s="12" t="str">
        <f>IFERROR(VLOOKUP($A129,'Pazur M'!$AU$2:$BA$36,7,0),"")</f>
        <v/>
      </c>
      <c r="AV129" s="12" t="str">
        <f>IFERROR(VLOOKUP($A129,'Wilga M'!$L$3:$R$29,7,0),"")</f>
        <v/>
      </c>
      <c r="AW129" s="12" t="str">
        <f>IFERROR(VLOOKUP($A129,'NM 100 M'!$Y$5:$AE$7,7,0),"")</f>
        <v/>
      </c>
      <c r="AX129" s="25">
        <f>MIN(COUNT(F129:S129)+MIN(COUNT(V129:AW129)/2,2),6)</f>
        <v>1.5</v>
      </c>
    </row>
    <row r="130" spans="1:50">
      <c r="A130">
        <v>273</v>
      </c>
      <c r="B130" s="21" t="str">
        <f>VLOOKUP($A130,id!$C:$H,6,0)</f>
        <v>Redlarski Marek</v>
      </c>
      <c r="C130" s="21">
        <f>VLOOKUP($A130,id!$C:$H,4,0)</f>
        <v>0</v>
      </c>
      <c r="D130" s="2">
        <f>IF(E129=E130,D129,ROW(B128))</f>
        <v>128</v>
      </c>
      <c r="E130" s="11">
        <f>LARGE(F130:U130,1)+LARGE(F130:U130,2)+IFERROR(LARGE(F130:U130,3),0)+IFERROR(LARGE(F130:U130,4),0)+IFERROR(LARGE(F130:U130,5),0)+IFERROR(LARGE(F130:U130,6),0)</f>
        <v>99.825115963668267</v>
      </c>
      <c r="F130" s="12"/>
      <c r="G130" s="12"/>
      <c r="H130" s="12" t="str">
        <f>IFERROR(VLOOKUP($A130,'H55 TR200 M'!$AT$3:$AZ$84,7,0),"")</f>
        <v/>
      </c>
      <c r="I130" s="12" t="str">
        <f>IFERROR(VLOOKUP($A130,'Dymno M'!$U$2:$AA$35,7,0),"")</f>
        <v/>
      </c>
      <c r="J130" s="12" t="str">
        <f>IFERROR(VLOOKUP($A130,'XIV RzK M'!$K$3:$Q$39,7,0),"")</f>
        <v/>
      </c>
      <c r="K130" s="12" t="str">
        <f>IFERROR(VLOOKUP($A130,'Tropy M'!$Q$4:$W$66,7,0),"")</f>
        <v/>
      </c>
      <c r="L130" s="12" t="str">
        <f>IFERROR(VLOOKUP($A130,'Grassor 300 M'!$CA$6:$CG$39,7,0),"")</f>
        <v/>
      </c>
      <c r="M130" s="12" t="str">
        <f>IFERROR(VLOOKUP($A130,'BO M'!$Q$2:$W$37,7,0),"")</f>
        <v/>
      </c>
      <c r="N130" s="12">
        <f>IFERROR(VLOOKUP($A130,'Konwalie M'!$M$2:$S$32,7,0),"")</f>
        <v>36.972073571745128</v>
      </c>
      <c r="O130" s="12" t="str">
        <f>IFERROR(VLOOKUP($A130,'KoRnO M'!$AD$2:$AJ$42,7,0),"")</f>
        <v/>
      </c>
      <c r="P130" s="12" t="str">
        <f>IFERROR(VLOOKUP($A130,'XVI Szago M'!$K$2:$Q$48,7,0),"")</f>
        <v/>
      </c>
      <c r="Q130" s="12" t="str">
        <f>IFERROR(VLOOKUP($A130,'H56 TR200 M'!$AT$3:$AZ$106,7,0),"")</f>
        <v/>
      </c>
      <c r="R130" s="12" t="str">
        <f>IFERROR(VLOOKUP($A130,'Azymut M'!$AO$6:$AU$38,7,0),"")</f>
        <v/>
      </c>
      <c r="S130" s="12" t="str">
        <f>IFERROR(VLOOKUP($A130,'NM 200 M'!$AI$5:$AO$38,7,0),"")</f>
        <v/>
      </c>
      <c r="T130" s="10">
        <f>IFERROR(LARGE(V130:AW130,1),0)+IFERROR(LARGE(V130:AW130,2),0)</f>
        <v>62.85304239192314</v>
      </c>
      <c r="U130" s="10">
        <f>IFERROR(LARGE(V130:AW130,3),0)+IFERROR(LARGE(V130:AW130,4),0)</f>
        <v>0</v>
      </c>
      <c r="V130" s="12"/>
      <c r="W130" s="12"/>
      <c r="X130" s="12"/>
      <c r="Y130" s="12"/>
      <c r="Z130" s="12">
        <f>IFERROR(VLOOKUP($A130,'H55 TR100 M'!$AG$3:$AM$165,7,0),"")</f>
        <v>29.424507030418457</v>
      </c>
      <c r="AA130" s="12" t="str">
        <f>IFERROR(VLOOKUP($A130,'Irokez M'!$EN$4:$ET$22,7,0),"")</f>
        <v/>
      </c>
      <c r="AB130" s="12" t="str">
        <f>IFERROR(VLOOKUP($A130,'BO Wielkopolska M'!$Q$2:$W$38,7,0),"")</f>
        <v/>
      </c>
      <c r="AC130" s="12" t="str">
        <f>IFERROR(VLOOKUP($A130,'RW TR200 M'!$K$2:$Q$10,7,0),"")</f>
        <v/>
      </c>
      <c r="AD130" s="12" t="str">
        <f>IFERROR(VLOOKUP($A130,'Liczyrzepa wiosna M'!$M$2:$S$26,7,0),"")</f>
        <v/>
      </c>
      <c r="AE130" s="12" t="str">
        <f>IFERROR(VLOOKUP($A130,'13 M'!$J$6:$P$27,7,0),"")</f>
        <v/>
      </c>
      <c r="AF130" s="12" t="str">
        <f>IFERROR(VLOOKUP($A130,'ZnO Grassor M'!$J$2:$P$9,7,0),"")</f>
        <v/>
      </c>
      <c r="AG130" s="12" t="str">
        <f>IFERROR(VLOOKUP($A130,'Celestynów M'!$H$2:$N$7,7,0),"")</f>
        <v/>
      </c>
      <c r="AH130" s="12" t="str">
        <f>IFERROR(VLOOKUP($A130,'Komorów M'!$H$2:$N$15,7,0),"")</f>
        <v/>
      </c>
      <c r="AI130" s="12" t="str">
        <f>IFERROR(VLOOKUP($A130,'ITOrient M'!$P$3:$V$16,7,0),"")</f>
        <v/>
      </c>
      <c r="AJ130" s="12" t="str">
        <f>IFERROR(VLOOKUP($A130,'ŚJatka M'!$P$3:$V$25,7,0),"")</f>
        <v/>
      </c>
      <c r="AK130" s="12" t="str">
        <f>IFERROR(VLOOKUP($A130,'Sudecka Wyrypa M'!$N$4:$T$18,7,0),"")</f>
        <v/>
      </c>
      <c r="AL130" s="12" t="str">
        <f>IFERROR(VLOOKUP($A130,'Abentojra M'!$I$3:$O$39,7,0),"")</f>
        <v/>
      </c>
      <c r="AM130" s="12" t="str">
        <f>IFERROR(VLOOKUP($A130,'Mordownik M'!$M$3:$S$29,7,0),"")</f>
        <v/>
      </c>
      <c r="AN130" s="12" t="str">
        <f>IFERROR(VLOOKUP($A130,'Kaczawska M'!$L$3:$R$9,7,0),"")</f>
        <v/>
      </c>
      <c r="AO130" s="12" t="str">
        <f>IFERROR(VLOOKUP($A130,'XV RzK M'!$K$2:$Q$13,7,0),"")</f>
        <v/>
      </c>
      <c r="AP130" s="12" t="str">
        <f>IFERROR(VLOOKUP($A130,'Jesienne 360 M'!$J$2:$P$20,7,0),"")</f>
        <v/>
      </c>
      <c r="AQ130" s="12" t="str">
        <f>IFERROR(VLOOKUP($A130,'Waligóra M'!$P$2:$V$25,7,0),"")</f>
        <v/>
      </c>
      <c r="AR130" s="12" t="str">
        <f>IFERROR(VLOOKUP($A130,'Jurajska Jatka M'!$L$3:$R$42,7,0),"")</f>
        <v/>
      </c>
      <c r="AS130" s="12">
        <f>IFERROR(VLOOKUP($A130,'H56 TR100 M'!$AI$3:$AO$224,7,0),"")</f>
        <v>33.428535361504686</v>
      </c>
      <c r="AT130" s="12" t="str">
        <f>IFERROR(VLOOKUP($A130,'Wawer M'!$H$2:$N$15,7,0),"")</f>
        <v/>
      </c>
      <c r="AU130" s="12" t="str">
        <f>IFERROR(VLOOKUP($A130,'Pazur M'!$AU$2:$BA$36,7,0),"")</f>
        <v/>
      </c>
      <c r="AV130" s="12" t="str">
        <f>IFERROR(VLOOKUP($A130,'Wilga M'!$L$3:$R$29,7,0),"")</f>
        <v/>
      </c>
      <c r="AW130" s="12" t="str">
        <f>IFERROR(VLOOKUP($A130,'NM 100 M'!$Y$5:$AE$7,7,0),"")</f>
        <v/>
      </c>
      <c r="AX130" s="25">
        <f>MIN(COUNT(F130:S130)+MIN(COUNT(V130:AW130)/2,2),6)</f>
        <v>2</v>
      </c>
    </row>
    <row r="131" spans="1:50">
      <c r="A131">
        <v>246</v>
      </c>
      <c r="B131" s="21" t="str">
        <f>VLOOKUP($A131,id!$C:$H,6,0)</f>
        <v>Wejher Sławomir</v>
      </c>
      <c r="C131" s="21">
        <f>VLOOKUP($A131,id!$C:$H,4,0)</f>
        <v>0</v>
      </c>
      <c r="D131" s="2">
        <f>IF(E130=E131,D130,ROW(B129))</f>
        <v>129</v>
      </c>
      <c r="E131" s="11">
        <f>LARGE(F131:U131,1)+LARGE(F131:U131,2)+IFERROR(LARGE(F131:U131,3),0)+IFERROR(LARGE(F131:U131,4),0)+IFERROR(LARGE(F131:U131,5),0)+IFERROR(LARGE(F131:U131,6),0)</f>
        <v>99.817875034026088</v>
      </c>
      <c r="F131" s="12"/>
      <c r="G131" s="12"/>
      <c r="H131" s="12" t="str">
        <f>IFERROR(VLOOKUP($A131,'H55 TR200 M'!$AT$3:$AZ$84,7,0),"")</f>
        <v/>
      </c>
      <c r="I131" s="12" t="str">
        <f>IFERROR(VLOOKUP($A131,'Dymno M'!$U$2:$AA$35,7,0),"")</f>
        <v/>
      </c>
      <c r="J131" s="12" t="str">
        <f>IFERROR(VLOOKUP($A131,'XIV RzK M'!$K$3:$Q$39,7,0),"")</f>
        <v/>
      </c>
      <c r="K131" s="12" t="str">
        <f>IFERROR(VLOOKUP($A131,'Tropy M'!$Q$4:$W$66,7,0),"")</f>
        <v/>
      </c>
      <c r="L131" s="12" t="str">
        <f>IFERROR(VLOOKUP($A131,'Grassor 300 M'!$CA$6:$CG$39,7,0),"")</f>
        <v/>
      </c>
      <c r="M131" s="12" t="str">
        <f>IFERROR(VLOOKUP($A131,'BO M'!$Q$2:$W$37,7,0),"")</f>
        <v/>
      </c>
      <c r="N131" s="12" t="str">
        <f>IFERROR(VLOOKUP($A131,'Konwalie M'!$M$2:$S$32,7,0),"")</f>
        <v/>
      </c>
      <c r="O131" s="12" t="str">
        <f>IFERROR(VLOOKUP($A131,'KoRnO M'!$AD$2:$AJ$42,7,0),"")</f>
        <v/>
      </c>
      <c r="P131" s="12" t="str">
        <f>IFERROR(VLOOKUP($A131,'XVI Szago M'!$K$2:$Q$48,7,0),"")</f>
        <v/>
      </c>
      <c r="Q131" s="12" t="str">
        <f>IFERROR(VLOOKUP($A131,'H56 TR200 M'!$AT$3:$AZ$106,7,0),"")</f>
        <v/>
      </c>
      <c r="R131" s="12" t="str">
        <f>IFERROR(VLOOKUP($A131,'Azymut M'!$AO$6:$AU$38,7,0),"")</f>
        <v/>
      </c>
      <c r="S131" s="12" t="str">
        <f>IFERROR(VLOOKUP($A131,'NM 200 M'!$AI$5:$AO$38,7,0),"")</f>
        <v/>
      </c>
      <c r="T131" s="10">
        <f>IFERROR(LARGE(V131:AW131,1),0)+IFERROR(LARGE(V131:AW131,2),0)</f>
        <v>67.263630765785919</v>
      </c>
      <c r="U131" s="10">
        <f>IFERROR(LARGE(V131:AW131,3),0)+IFERROR(LARGE(V131:AW131,4),0)</f>
        <v>32.554244268240176</v>
      </c>
      <c r="V131" s="12"/>
      <c r="W131" s="12"/>
      <c r="X131" s="12"/>
      <c r="Y131" s="12"/>
      <c r="Z131" s="12">
        <f>IFERROR(VLOOKUP($A131,'H55 TR100 M'!$AG$3:$AM$165,7,0),"")</f>
        <v>33.172721674876833</v>
      </c>
      <c r="AA131" s="12" t="str">
        <f>IFERROR(VLOOKUP($A131,'Irokez M'!$EN$4:$ET$22,7,0),"")</f>
        <v/>
      </c>
      <c r="AB131" s="12" t="str">
        <f>IFERROR(VLOOKUP($A131,'BO Wielkopolska M'!$Q$2:$W$38,7,0),"")</f>
        <v/>
      </c>
      <c r="AC131" s="12" t="str">
        <f>IFERROR(VLOOKUP($A131,'RW TR200 M'!$K$2:$Q$10,7,0),"")</f>
        <v/>
      </c>
      <c r="AD131" s="12" t="str">
        <f>IFERROR(VLOOKUP($A131,'Liczyrzepa wiosna M'!$M$2:$S$26,7,0),"")</f>
        <v/>
      </c>
      <c r="AE131" s="12" t="str">
        <f>IFERROR(VLOOKUP($A131,'13 M'!$J$6:$P$27,7,0),"")</f>
        <v/>
      </c>
      <c r="AF131" s="12" t="str">
        <f>IFERROR(VLOOKUP($A131,'ZnO Grassor M'!$J$2:$P$9,7,0),"")</f>
        <v/>
      </c>
      <c r="AG131" s="12" t="str">
        <f>IFERROR(VLOOKUP($A131,'Celestynów M'!$H$2:$N$7,7,0),"")</f>
        <v/>
      </c>
      <c r="AH131" s="12" t="str">
        <f>IFERROR(VLOOKUP($A131,'Komorów M'!$H$2:$N$15,7,0),"")</f>
        <v/>
      </c>
      <c r="AI131" s="12" t="str">
        <f>IFERROR(VLOOKUP($A131,'ITOrient M'!$P$3:$V$16,7,0),"")</f>
        <v/>
      </c>
      <c r="AJ131" s="12" t="str">
        <f>IFERROR(VLOOKUP($A131,'ŚJatka M'!$P$3:$V$25,7,0),"")</f>
        <v/>
      </c>
      <c r="AK131" s="12" t="str">
        <f>IFERROR(VLOOKUP($A131,'Sudecka Wyrypa M'!$N$4:$T$18,7,0),"")</f>
        <v/>
      </c>
      <c r="AL131" s="12" t="str">
        <f>IFERROR(VLOOKUP($A131,'Abentojra M'!$I$3:$O$39,7,0),"")</f>
        <v/>
      </c>
      <c r="AM131" s="12" t="str">
        <f>IFERROR(VLOOKUP($A131,'Mordownik M'!$M$3:$S$29,7,0),"")</f>
        <v/>
      </c>
      <c r="AN131" s="12" t="str">
        <f>IFERROR(VLOOKUP($A131,'Kaczawska M'!$L$3:$R$9,7,0),"")</f>
        <v/>
      </c>
      <c r="AO131" s="12">
        <f>IFERROR(VLOOKUP($A131,'XV RzK M'!$K$2:$Q$13,7,0),"")</f>
        <v>34.090909090909086</v>
      </c>
      <c r="AP131" s="12" t="str">
        <f>IFERROR(VLOOKUP($A131,'Jesienne 360 M'!$J$2:$P$20,7,0),"")</f>
        <v/>
      </c>
      <c r="AQ131" s="12" t="str">
        <f>IFERROR(VLOOKUP($A131,'Waligóra M'!$P$2:$V$25,7,0),"")</f>
        <v/>
      </c>
      <c r="AR131" s="12" t="str">
        <f>IFERROR(VLOOKUP($A131,'Jurajska Jatka M'!$L$3:$R$42,7,0),"")</f>
        <v/>
      </c>
      <c r="AS131" s="12">
        <f>IFERROR(VLOOKUP($A131,'H56 TR100 M'!$AI$3:$AO$224,7,0),"")</f>
        <v>32.554244268240176</v>
      </c>
      <c r="AT131" s="12" t="str">
        <f>IFERROR(VLOOKUP($A131,'Wawer M'!$H$2:$N$15,7,0),"")</f>
        <v/>
      </c>
      <c r="AU131" s="12" t="str">
        <f>IFERROR(VLOOKUP($A131,'Pazur M'!$AU$2:$BA$36,7,0),"")</f>
        <v/>
      </c>
      <c r="AV131" s="12" t="str">
        <f>IFERROR(VLOOKUP($A131,'Wilga M'!$L$3:$R$29,7,0),"")</f>
        <v/>
      </c>
      <c r="AW131" s="12" t="str">
        <f>IFERROR(VLOOKUP($A131,'NM 100 M'!$Y$5:$AE$7,7,0),"")</f>
        <v/>
      </c>
      <c r="AX131" s="25">
        <f>MIN(COUNT(F131:S131)+MIN(COUNT(V131:AW131)/2,2),6)</f>
        <v>1.5</v>
      </c>
    </row>
    <row r="132" spans="1:50">
      <c r="A132">
        <v>477</v>
      </c>
      <c r="B132" s="21" t="str">
        <f>VLOOKUP($A132,id!$C:$H,6,0)</f>
        <v>Dobosz Patryk</v>
      </c>
      <c r="C132" s="21" t="str">
        <f>VLOOKUP($A132,id!$C:$H,4,0)</f>
        <v>DumboJet</v>
      </c>
      <c r="D132" s="2">
        <f>IF(E131=E132,D131,ROW(B130))</f>
        <v>130</v>
      </c>
      <c r="E132" s="11">
        <f>LARGE(F132:U132,1)+LARGE(F132:U132,2)+IFERROR(LARGE(F132:U132,3),0)+IFERROR(LARGE(F132:U132,4),0)+IFERROR(LARGE(F132:U132,5),0)+IFERROR(LARGE(F132:U132,6),0)</f>
        <v>98.969023247936832</v>
      </c>
      <c r="F132" s="12"/>
      <c r="G132" s="12"/>
      <c r="H132" s="12"/>
      <c r="I132" s="12"/>
      <c r="J132" s="12"/>
      <c r="K132" s="12" t="str">
        <f>IFERROR(VLOOKUP($A132,'Tropy M'!$Q$4:$W$66,7,0),"")</f>
        <v/>
      </c>
      <c r="L132" s="12" t="str">
        <f>IFERROR(VLOOKUP($A132,'Grassor 300 M'!$CA$6:$CG$39,7,0),"")</f>
        <v/>
      </c>
      <c r="M132" s="12">
        <f>IFERROR(VLOOKUP($A132,'BO M'!$Q$2:$W$37,7,0),"")</f>
        <v>48.08162389719304</v>
      </c>
      <c r="N132" s="12" t="str">
        <f>IFERROR(VLOOKUP($A132,'Konwalie M'!$M$2:$S$32,7,0),"")</f>
        <v/>
      </c>
      <c r="O132" s="12" t="str">
        <f>IFERROR(VLOOKUP($A132,'KoRnO M'!$AD$2:$AJ$42,7,0),"")</f>
        <v/>
      </c>
      <c r="P132" s="12" t="str">
        <f>IFERROR(VLOOKUP($A132,'XVI Szago M'!$K$2:$Q$48,7,0),"")</f>
        <v/>
      </c>
      <c r="Q132" s="12" t="str">
        <f>IFERROR(VLOOKUP($A132,'H56 TR200 M'!$AT$3:$AZ$106,7,0),"")</f>
        <v/>
      </c>
      <c r="R132" s="12" t="str">
        <f>IFERROR(VLOOKUP($A132,'Azymut M'!$AO$6:$AU$38,7,0),"")</f>
        <v/>
      </c>
      <c r="S132" s="12" t="str">
        <f>IFERROR(VLOOKUP($A132,'NM 200 M'!$AI$5:$AO$38,7,0),"")</f>
        <v/>
      </c>
      <c r="T132" s="10">
        <f>IFERROR(LARGE(V132:AW132,1),0)+IFERROR(LARGE(V132:AW132,2),0)</f>
        <v>50.887399350743792</v>
      </c>
      <c r="U132" s="10">
        <f>IFERROR(LARGE(V132:AW132,3),0)+IFERROR(LARGE(V132:AW132,4),0)</f>
        <v>0</v>
      </c>
      <c r="V132" s="12"/>
      <c r="W132" s="12"/>
      <c r="X132" s="12"/>
      <c r="Y132" s="12"/>
      <c r="Z132" s="12"/>
      <c r="AA132" s="12"/>
      <c r="AB132" s="12"/>
      <c r="AC132" s="12"/>
      <c r="AD132" s="12"/>
      <c r="AE132" s="12" t="str">
        <f>IFERROR(VLOOKUP($A132,'13 M'!$J$6:$P$27,7,0),"")</f>
        <v/>
      </c>
      <c r="AF132" s="12" t="str">
        <f>IFERROR(VLOOKUP($A132,'ZnO Grassor M'!$J$2:$P$9,7,0),"")</f>
        <v/>
      </c>
      <c r="AG132" s="12" t="str">
        <f>IFERROR(VLOOKUP($A132,'Celestynów M'!$H$2:$N$7,7,0),"")</f>
        <v/>
      </c>
      <c r="AH132" s="12" t="str">
        <f>IFERROR(VLOOKUP($A132,'Komorów M'!$H$2:$N$15,7,0),"")</f>
        <v/>
      </c>
      <c r="AI132" s="12" t="str">
        <f>IFERROR(VLOOKUP($A132,'ITOrient M'!$P$3:$V$16,7,0),"")</f>
        <v/>
      </c>
      <c r="AJ132" s="12">
        <f>IFERROR(VLOOKUP($A132,'ŚJatka M'!$P$3:$V$25,7,0),"")</f>
        <v>22.97062216814901</v>
      </c>
      <c r="AK132" s="12" t="str">
        <f>IFERROR(VLOOKUP($A132,'Sudecka Wyrypa M'!$N$4:$T$18,7,0),"")</f>
        <v/>
      </c>
      <c r="AL132" s="12" t="str">
        <f>IFERROR(VLOOKUP($A132,'Abentojra M'!$I$3:$O$39,7,0),"")</f>
        <v/>
      </c>
      <c r="AM132" s="12" t="str">
        <f>IFERROR(VLOOKUP($A132,'Mordownik M'!$M$3:$S$29,7,0),"")</f>
        <v/>
      </c>
      <c r="AN132" s="12" t="str">
        <f>IFERROR(VLOOKUP($A132,'Kaczawska M'!$L$3:$R$9,7,0),"")</f>
        <v/>
      </c>
      <c r="AO132" s="12" t="str">
        <f>IFERROR(VLOOKUP($A132,'XV RzK M'!$K$2:$Q$13,7,0),"")</f>
        <v/>
      </c>
      <c r="AP132" s="12" t="str">
        <f>IFERROR(VLOOKUP($A132,'Jesienne 360 M'!$J$2:$P$20,7,0),"")</f>
        <v/>
      </c>
      <c r="AQ132" s="12">
        <f>IFERROR(VLOOKUP($A132,'Waligóra M'!$P$2:$V$25,7,0),"")</f>
        <v>27.916777182594785</v>
      </c>
      <c r="AR132" s="12" t="str">
        <f>IFERROR(VLOOKUP($A132,'Jurajska Jatka M'!$L$3:$R$42,7,0),"")</f>
        <v/>
      </c>
      <c r="AS132" s="12" t="str">
        <f>IFERROR(VLOOKUP($A132,'H56 TR100 M'!$AI$3:$AO$224,7,0),"")</f>
        <v/>
      </c>
      <c r="AT132" s="12" t="str">
        <f>IFERROR(VLOOKUP($A132,'Wawer M'!$H$2:$N$15,7,0),"")</f>
        <v/>
      </c>
      <c r="AU132" s="12" t="str">
        <f>IFERROR(VLOOKUP($A132,'Pazur M'!$AU$2:$BA$36,7,0),"")</f>
        <v/>
      </c>
      <c r="AV132" s="12" t="str">
        <f>IFERROR(VLOOKUP($A132,'Wilga M'!$L$3:$R$29,7,0),"")</f>
        <v/>
      </c>
      <c r="AW132" s="12" t="str">
        <f>IFERROR(VLOOKUP($A132,'NM 100 M'!$Y$5:$AE$7,7,0),"")</f>
        <v/>
      </c>
      <c r="AX132" s="25">
        <f>MIN(COUNT(F132:S132)+MIN(COUNT(V132:AW132)/2,2),6)</f>
        <v>2</v>
      </c>
    </row>
    <row r="133" spans="1:50">
      <c r="A133">
        <v>109</v>
      </c>
      <c r="B133" s="21" t="str">
        <f>VLOOKUP($A133,id!$C:$H,6,0)</f>
        <v>Pisarek Piotr</v>
      </c>
      <c r="C133" s="21">
        <f>VLOOKUP($A133,id!$C:$H,4,0)</f>
        <v>0</v>
      </c>
      <c r="D133" s="2">
        <f>IF(E132=E133,D132,ROW(B131))</f>
        <v>131</v>
      </c>
      <c r="E133" s="11">
        <f>LARGE(F133:U133,1)+LARGE(F133:U133,2)+IFERROR(LARGE(F133:U133,3),0)+IFERROR(LARGE(F133:U133,4),0)+IFERROR(LARGE(F133:U133,5),0)+IFERROR(LARGE(F133:U133,6),0)</f>
        <v>98.967024230279705</v>
      </c>
      <c r="F133" s="12"/>
      <c r="G133" s="12">
        <f>IFERROR(VLOOKUP($A133,'Liszkor M'!$BA$2:$BG$44,7,0),"")</f>
        <v>59.802084679329802</v>
      </c>
      <c r="H133" s="12" t="str">
        <f>IFERROR(VLOOKUP($A133,'H55 TR200 M'!$AT$3:$AZ$84,7,0),"")</f>
        <v/>
      </c>
      <c r="I133" s="12" t="str">
        <f>IFERROR(VLOOKUP($A133,'Dymno M'!$U$2:$AA$35,7,0),"")</f>
        <v/>
      </c>
      <c r="J133" s="12" t="str">
        <f>IFERROR(VLOOKUP($A133,'XIV RzK M'!$K$3:$Q$39,7,0),"")</f>
        <v/>
      </c>
      <c r="K133" s="12" t="str">
        <f>IFERROR(VLOOKUP($A133,'Tropy M'!$Q$4:$W$66,7,0),"")</f>
        <v/>
      </c>
      <c r="L133" s="12" t="str">
        <f>IFERROR(VLOOKUP($A133,'Grassor 300 M'!$CA$6:$CG$39,7,0),"")</f>
        <v/>
      </c>
      <c r="M133" s="12" t="str">
        <f>IFERROR(VLOOKUP($A133,'BO M'!$Q$2:$W$37,7,0),"")</f>
        <v/>
      </c>
      <c r="N133" s="12" t="str">
        <f>IFERROR(VLOOKUP($A133,'Konwalie M'!$M$2:$S$32,7,0),"")</f>
        <v/>
      </c>
      <c r="O133" s="12" t="str">
        <f>IFERROR(VLOOKUP($A133,'KoRnO M'!$AD$2:$AJ$42,7,0),"")</f>
        <v/>
      </c>
      <c r="P133" s="12" t="str">
        <f>IFERROR(VLOOKUP($A133,'XVI Szago M'!$K$2:$Q$48,7,0),"")</f>
        <v/>
      </c>
      <c r="Q133" s="12" t="str">
        <f>IFERROR(VLOOKUP($A133,'H56 TR200 M'!$AT$3:$AZ$106,7,0),"")</f>
        <v/>
      </c>
      <c r="R133" s="12" t="str">
        <f>IFERROR(VLOOKUP($A133,'Azymut M'!$AO$6:$AU$38,7,0),"")</f>
        <v/>
      </c>
      <c r="S133" s="12" t="str">
        <f>IFERROR(VLOOKUP($A133,'NM 200 M'!$AI$5:$AO$38,7,0),"")</f>
        <v/>
      </c>
      <c r="T133" s="10">
        <f>IFERROR(LARGE(V133:AW133,1),0)+IFERROR(LARGE(V133:AW133,2),0)</f>
        <v>39.164939550949903</v>
      </c>
      <c r="U133" s="10">
        <f>IFERROR(LARGE(V133:AW133,3),0)+IFERROR(LARGE(V133:AW133,4),0)</f>
        <v>0</v>
      </c>
      <c r="V133" s="12"/>
      <c r="W133" s="12"/>
      <c r="X133" s="12"/>
      <c r="Y133" s="12" t="str">
        <f>IFERROR(VLOOKUP($A133,'Wiosenne 360 M'!$J$3:$P$22,7,0),"")</f>
        <v/>
      </c>
      <c r="Z133" s="12" t="str">
        <f>IFERROR(VLOOKUP($A133,'H55 TR100 M'!$AG$3:$AM$165,7,0),"")</f>
        <v/>
      </c>
      <c r="AA133" s="12">
        <f>IFERROR(VLOOKUP($A133,'Irokez M'!$EN$4:$ET$22,7,0),"")</f>
        <v>39.164939550949903</v>
      </c>
      <c r="AB133" s="12" t="str">
        <f>IFERROR(VLOOKUP($A133,'BO Wielkopolska M'!$Q$2:$W$38,7,0),"")</f>
        <v/>
      </c>
      <c r="AC133" s="12" t="str">
        <f>IFERROR(VLOOKUP($A133,'RW TR200 M'!$K$2:$Q$10,7,0),"")</f>
        <v/>
      </c>
      <c r="AD133" s="12" t="str">
        <f>IFERROR(VLOOKUP($A133,'Liczyrzepa wiosna M'!$M$2:$S$26,7,0),"")</f>
        <v/>
      </c>
      <c r="AE133" s="12" t="str">
        <f>IFERROR(VLOOKUP($A133,'13 M'!$J$6:$P$27,7,0),"")</f>
        <v/>
      </c>
      <c r="AF133" s="12" t="str">
        <f>IFERROR(VLOOKUP($A133,'ZnO Grassor M'!$J$2:$P$9,7,0),"")</f>
        <v/>
      </c>
      <c r="AG133" s="12" t="str">
        <f>IFERROR(VLOOKUP($A133,'Celestynów M'!$H$2:$N$7,7,0),"")</f>
        <v/>
      </c>
      <c r="AH133" s="12" t="str">
        <f>IFERROR(VLOOKUP($A133,'Komorów M'!$H$2:$N$15,7,0),"")</f>
        <v/>
      </c>
      <c r="AI133" s="12" t="str">
        <f>IFERROR(VLOOKUP($A133,'ITOrient M'!$P$3:$V$16,7,0),"")</f>
        <v/>
      </c>
      <c r="AJ133" s="12" t="str">
        <f>IFERROR(VLOOKUP($A133,'ŚJatka M'!$P$3:$V$25,7,0),"")</f>
        <v/>
      </c>
      <c r="AK133" s="12" t="str">
        <f>IFERROR(VLOOKUP($A133,'Sudecka Wyrypa M'!$N$4:$T$18,7,0),"")</f>
        <v/>
      </c>
      <c r="AL133" s="12" t="str">
        <f>IFERROR(VLOOKUP($A133,'Abentojra M'!$I$3:$O$39,7,0),"")</f>
        <v/>
      </c>
      <c r="AM133" s="12" t="str">
        <f>IFERROR(VLOOKUP($A133,'Mordownik M'!$M$3:$S$29,7,0),"")</f>
        <v/>
      </c>
      <c r="AN133" s="12" t="str">
        <f>IFERROR(VLOOKUP($A133,'Kaczawska M'!$L$3:$R$9,7,0),"")</f>
        <v/>
      </c>
      <c r="AO133" s="12" t="str">
        <f>IFERROR(VLOOKUP($A133,'XV RzK M'!$K$2:$Q$13,7,0),"")</f>
        <v/>
      </c>
      <c r="AP133" s="12" t="str">
        <f>IFERROR(VLOOKUP($A133,'Jesienne 360 M'!$J$2:$P$20,7,0),"")</f>
        <v/>
      </c>
      <c r="AQ133" s="12" t="str">
        <f>IFERROR(VLOOKUP($A133,'Waligóra M'!$P$2:$V$25,7,0),"")</f>
        <v/>
      </c>
      <c r="AR133" s="12" t="str">
        <f>IFERROR(VLOOKUP($A133,'Jurajska Jatka M'!$L$3:$R$42,7,0),"")</f>
        <v/>
      </c>
      <c r="AS133" s="12" t="str">
        <f>IFERROR(VLOOKUP($A133,'H56 TR100 M'!$AI$3:$AO$224,7,0),"")</f>
        <v/>
      </c>
      <c r="AT133" s="12" t="str">
        <f>IFERROR(VLOOKUP($A133,'Wawer M'!$H$2:$N$15,7,0),"")</f>
        <v/>
      </c>
      <c r="AU133" s="12" t="str">
        <f>IFERROR(VLOOKUP($A133,'Pazur M'!$AU$2:$BA$36,7,0),"")</f>
        <v/>
      </c>
      <c r="AV133" s="12" t="str">
        <f>IFERROR(VLOOKUP($A133,'Wilga M'!$L$3:$R$29,7,0),"")</f>
        <v/>
      </c>
      <c r="AW133" s="12" t="str">
        <f>IFERROR(VLOOKUP($A133,'NM 100 M'!$Y$5:$AE$7,7,0),"")</f>
        <v/>
      </c>
      <c r="AX133" s="25">
        <f>MIN(COUNT(F133:S133)+MIN(COUNT(V133:AW133)/2,2),6)</f>
        <v>1.5</v>
      </c>
    </row>
    <row r="134" spans="1:50">
      <c r="A134">
        <v>215</v>
      </c>
      <c r="B134" s="21" t="str">
        <f>VLOOKUP($A134,id!$C:$H,6,0)</f>
        <v>Grzebieniak Piotr</v>
      </c>
      <c r="C134" s="21">
        <f>VLOOKUP($A134,id!$C:$H,4,0)</f>
        <v>0</v>
      </c>
      <c r="D134" s="2">
        <f>IF(E133=E134,D133,ROW(B132))</f>
        <v>132</v>
      </c>
      <c r="E134" s="11">
        <f>LARGE(F134:U134,1)+LARGE(F134:U134,2)+IFERROR(LARGE(F134:U134,3),0)+IFERROR(LARGE(F134:U134,4),0)+IFERROR(LARGE(F134:U134,5),0)+IFERROR(LARGE(F134:U134,6),0)</f>
        <v>96.814284273760705</v>
      </c>
      <c r="F134" s="12"/>
      <c r="G134" s="12"/>
      <c r="H134" s="12">
        <f>IFERROR(VLOOKUP($A134,'H55 TR200 M'!$AT$3:$AZ$84,7,0),"")</f>
        <v>21.522455479986387</v>
      </c>
      <c r="I134" s="12" t="str">
        <f>IFERROR(VLOOKUP($A134,'Dymno M'!$U$2:$AA$35,7,0),"")</f>
        <v/>
      </c>
      <c r="J134" s="12">
        <f>IFERROR(VLOOKUP($A134,'XIV RzK M'!$K$3:$Q$39,7,0),"")</f>
        <v>75.291828793774314</v>
      </c>
      <c r="K134" s="12" t="str">
        <f>IFERROR(VLOOKUP($A134,'Tropy M'!$Q$4:$W$66,7,0),"")</f>
        <v/>
      </c>
      <c r="L134" s="12" t="str">
        <f>IFERROR(VLOOKUP($A134,'Grassor 300 M'!$CA$6:$CG$39,7,0),"")</f>
        <v/>
      </c>
      <c r="M134" s="12" t="str">
        <f>IFERROR(VLOOKUP($A134,'BO M'!$Q$2:$W$37,7,0),"")</f>
        <v/>
      </c>
      <c r="N134" s="12" t="str">
        <f>IFERROR(VLOOKUP($A134,'Konwalie M'!$M$2:$S$32,7,0),"")</f>
        <v/>
      </c>
      <c r="O134" s="12" t="str">
        <f>IFERROR(VLOOKUP($A134,'KoRnO M'!$AD$2:$AJ$42,7,0),"")</f>
        <v/>
      </c>
      <c r="P134" s="12" t="str">
        <f>IFERROR(VLOOKUP($A134,'XVI Szago M'!$K$2:$Q$48,7,0),"")</f>
        <v/>
      </c>
      <c r="Q134" s="12" t="str">
        <f>IFERROR(VLOOKUP($A134,'H56 TR200 M'!$AT$3:$AZ$106,7,0),"")</f>
        <v/>
      </c>
      <c r="R134" s="12" t="str">
        <f>IFERROR(VLOOKUP($A134,'Azymut M'!$AO$6:$AU$38,7,0),"")</f>
        <v/>
      </c>
      <c r="S134" s="12" t="str">
        <f>IFERROR(VLOOKUP($A134,'NM 200 M'!$AI$5:$AO$38,7,0),"")</f>
        <v/>
      </c>
      <c r="T134" s="10">
        <f>IFERROR(LARGE(V134:AW134,1),0)+IFERROR(LARGE(V134:AW134,2),0)</f>
        <v>0</v>
      </c>
      <c r="U134" s="10">
        <f>IFERROR(LARGE(V134:AW134,3),0)+IFERROR(LARGE(V134:AW134,4),0)</f>
        <v>0</v>
      </c>
      <c r="V134" s="12"/>
      <c r="W134" s="12"/>
      <c r="X134" s="12"/>
      <c r="Y134" s="12"/>
      <c r="Z134" s="12" t="str">
        <f>IFERROR(VLOOKUP($A134,'H55 TR100 M'!$AG$3:$AM$165,7,0),"")</f>
        <v/>
      </c>
      <c r="AA134" s="12" t="str">
        <f>IFERROR(VLOOKUP($A134,'Irokez M'!$EN$4:$ET$22,7,0),"")</f>
        <v/>
      </c>
      <c r="AB134" s="12" t="str">
        <f>IFERROR(VLOOKUP($A134,'BO Wielkopolska M'!$Q$2:$W$38,7,0),"")</f>
        <v/>
      </c>
      <c r="AC134" s="12" t="str">
        <f>IFERROR(VLOOKUP($A134,'RW TR200 M'!$K$2:$Q$10,7,0),"")</f>
        <v/>
      </c>
      <c r="AD134" s="12" t="str">
        <f>IFERROR(VLOOKUP($A134,'Liczyrzepa wiosna M'!$M$2:$S$26,7,0),"")</f>
        <v/>
      </c>
      <c r="AE134" s="12" t="str">
        <f>IFERROR(VLOOKUP($A134,'13 M'!$J$6:$P$27,7,0),"")</f>
        <v/>
      </c>
      <c r="AF134" s="12" t="str">
        <f>IFERROR(VLOOKUP($A134,'ZnO Grassor M'!$J$2:$P$9,7,0),"")</f>
        <v/>
      </c>
      <c r="AG134" s="12" t="str">
        <f>IFERROR(VLOOKUP($A134,'Celestynów M'!$H$2:$N$7,7,0),"")</f>
        <v/>
      </c>
      <c r="AH134" s="12" t="str">
        <f>IFERROR(VLOOKUP($A134,'Komorów M'!$H$2:$N$15,7,0),"")</f>
        <v/>
      </c>
      <c r="AI134" s="12" t="str">
        <f>IFERROR(VLOOKUP($A134,'ITOrient M'!$P$3:$V$16,7,0),"")</f>
        <v/>
      </c>
      <c r="AJ134" s="12" t="str">
        <f>IFERROR(VLOOKUP($A134,'ŚJatka M'!$P$3:$V$25,7,0),"")</f>
        <v/>
      </c>
      <c r="AK134" s="12" t="str">
        <f>IFERROR(VLOOKUP($A134,'Sudecka Wyrypa M'!$N$4:$T$18,7,0),"")</f>
        <v/>
      </c>
      <c r="AL134" s="12" t="str">
        <f>IFERROR(VLOOKUP($A134,'Abentojra M'!$I$3:$O$39,7,0),"")</f>
        <v/>
      </c>
      <c r="AM134" s="12" t="str">
        <f>IFERROR(VLOOKUP($A134,'Mordownik M'!$M$3:$S$29,7,0),"")</f>
        <v/>
      </c>
      <c r="AN134" s="12" t="str">
        <f>IFERROR(VLOOKUP($A134,'Kaczawska M'!$L$3:$R$9,7,0),"")</f>
        <v/>
      </c>
      <c r="AO134" s="12" t="str">
        <f>IFERROR(VLOOKUP($A134,'XV RzK M'!$K$2:$Q$13,7,0),"")</f>
        <v/>
      </c>
      <c r="AP134" s="12" t="str">
        <f>IFERROR(VLOOKUP($A134,'Jesienne 360 M'!$J$2:$P$20,7,0),"")</f>
        <v/>
      </c>
      <c r="AQ134" s="12" t="str">
        <f>IFERROR(VLOOKUP($A134,'Waligóra M'!$P$2:$V$25,7,0),"")</f>
        <v/>
      </c>
      <c r="AR134" s="12" t="str">
        <f>IFERROR(VLOOKUP($A134,'Jurajska Jatka M'!$L$3:$R$42,7,0),"")</f>
        <v/>
      </c>
      <c r="AS134" s="12" t="str">
        <f>IFERROR(VLOOKUP($A134,'H56 TR100 M'!$AI$3:$AO$224,7,0),"")</f>
        <v/>
      </c>
      <c r="AT134" s="12" t="str">
        <f>IFERROR(VLOOKUP($A134,'Wawer M'!$H$2:$N$15,7,0),"")</f>
        <v/>
      </c>
      <c r="AU134" s="12" t="str">
        <f>IFERROR(VLOOKUP($A134,'Pazur M'!$AU$2:$BA$36,7,0),"")</f>
        <v/>
      </c>
      <c r="AV134" s="12" t="str">
        <f>IFERROR(VLOOKUP($A134,'Wilga M'!$L$3:$R$29,7,0),"")</f>
        <v/>
      </c>
      <c r="AW134" s="12" t="str">
        <f>IFERROR(VLOOKUP($A134,'NM 100 M'!$Y$5:$AE$7,7,0),"")</f>
        <v/>
      </c>
      <c r="AX134" s="25">
        <f>MIN(COUNT(F134:S134)+MIN(COUNT(V134:AW134)/2,2),6)</f>
        <v>2</v>
      </c>
    </row>
    <row r="135" spans="1:50">
      <c r="A135" s="13">
        <v>25</v>
      </c>
      <c r="B135" s="21" t="str">
        <f>VLOOKUP($A135,id!$C:$H,6,0)</f>
        <v>Gryszkalis Marcin</v>
      </c>
      <c r="C135" s="21">
        <f>VLOOKUP($A135,id!$C:$H,4,0)</f>
        <v>0</v>
      </c>
      <c r="D135" s="2">
        <f>IF(E134=E135,D134,ROW(B133))</f>
        <v>133</v>
      </c>
      <c r="E135" s="11">
        <f>LARGE(F135:U135,1)+LARGE(F135:U135,2)+IFERROR(LARGE(F135:U135,3),0)+IFERROR(LARGE(F135:U135,4),0)+IFERROR(LARGE(F135:U135,5),0)+IFERROR(LARGE(F135:U135,6),0)</f>
        <v>96.265832737358693</v>
      </c>
      <c r="F135" s="12" t="str">
        <f>IFERROR(VLOOKUP(A135,'ZdZ M'!$AN$5:$AT$47,7,0),"")</f>
        <v/>
      </c>
      <c r="G135" s="12" t="str">
        <f>IFERROR(VLOOKUP($A135,'Liszkor M'!$BA$2:$BG$44,7,0),"")</f>
        <v/>
      </c>
      <c r="H135" s="12">
        <f>IFERROR(VLOOKUP($A135,'H55 TR200 M'!$AT$3:$AZ$84,7,0),"")</f>
        <v>45.541602674020169</v>
      </c>
      <c r="I135" s="12" t="str">
        <f>IFERROR(VLOOKUP($A135,'Dymno M'!$U$2:$AA$35,7,0),"")</f>
        <v/>
      </c>
      <c r="J135" s="12" t="str">
        <f>IFERROR(VLOOKUP($A135,'XIV RzK M'!$K$3:$Q$39,7,0),"")</f>
        <v/>
      </c>
      <c r="K135" s="12" t="str">
        <f>IFERROR(VLOOKUP($A135,'Tropy M'!$Q$4:$W$66,7,0),"")</f>
        <v/>
      </c>
      <c r="L135" s="12" t="str">
        <f>IFERROR(VLOOKUP($A135,'Grassor 300 M'!$CA$6:$CG$39,7,0),"")</f>
        <v/>
      </c>
      <c r="M135" s="12" t="str">
        <f>IFERROR(VLOOKUP($A135,'BO M'!$Q$2:$W$37,7,0),"")</f>
        <v/>
      </c>
      <c r="N135" s="12" t="str">
        <f>IFERROR(VLOOKUP($A135,'Konwalie M'!$M$2:$S$32,7,0),"")</f>
        <v/>
      </c>
      <c r="O135" s="12" t="str">
        <f>IFERROR(VLOOKUP($A135,'KoRnO M'!$AD$2:$AJ$42,7,0),"")</f>
        <v/>
      </c>
      <c r="P135" s="12" t="str">
        <f>IFERROR(VLOOKUP($A135,'XVI Szago M'!$K$2:$Q$48,7,0),"")</f>
        <v/>
      </c>
      <c r="Q135" s="12" t="str">
        <f>IFERROR(VLOOKUP($A135,'H56 TR200 M'!$AT$3:$AZ$106,7,0),"")</f>
        <v/>
      </c>
      <c r="R135" s="12" t="str">
        <f>IFERROR(VLOOKUP($A135,'Azymut M'!$AO$6:$AU$38,7,0),"")</f>
        <v/>
      </c>
      <c r="S135" s="12" t="str">
        <f>IFERROR(VLOOKUP($A135,'NM 200 M'!$AI$5:$AO$38,7,0),"")</f>
        <v/>
      </c>
      <c r="T135" s="10">
        <f>IFERROR(LARGE(V135:AW135,1),0)+IFERROR(LARGE(V135:AW135,2),0)</f>
        <v>50.724230063338517</v>
      </c>
      <c r="U135" s="10">
        <f>IFERROR(LARGE(V135:AW135,3),0)+IFERROR(LARGE(V135:AW135,4),0)</f>
        <v>0</v>
      </c>
      <c r="V135" s="12">
        <f>IFERROR(VLOOKUP(A135,'Liczyrzepa - zima M'!$M$1:$S$35,7,0),"")</f>
        <v>26.350971010413733</v>
      </c>
      <c r="W135" s="12" t="str">
        <f>IFERROR(VLOOKUP($A135,'Róża M'!$L$2:$R$34,7,0),"")</f>
        <v/>
      </c>
      <c r="X135" s="12" t="str">
        <f>IFERROR(VLOOKUP($A135,'XV Szago M'!$DK$4:$DQ$28,7,0),"")</f>
        <v/>
      </c>
      <c r="Y135" s="12" t="str">
        <f>IFERROR(VLOOKUP($A135,'Wiosenne 360 M'!$J$3:$P$22,7,0),"")</f>
        <v/>
      </c>
      <c r="Z135" s="12" t="str">
        <f>IFERROR(VLOOKUP($A135,'H55 TR100 M'!$AG$3:$AM$165,7,0),"")</f>
        <v/>
      </c>
      <c r="AA135" s="12" t="str">
        <f>IFERROR(VLOOKUP($A135,'Irokez M'!$EN$4:$ET$22,7,0),"")</f>
        <v/>
      </c>
      <c r="AB135" s="12" t="str">
        <f>IFERROR(VLOOKUP($A135,'BO Wielkopolska M'!$Q$2:$W$38,7,0),"")</f>
        <v/>
      </c>
      <c r="AC135" s="12" t="str">
        <f>IFERROR(VLOOKUP($A135,'RW TR200 M'!$K$2:$Q$10,7,0),"")</f>
        <v/>
      </c>
      <c r="AD135" s="12">
        <f>IFERROR(VLOOKUP($A135,'Liczyrzepa wiosna M'!$M$2:$S$26,7,0),"")</f>
        <v>24.373259052924784</v>
      </c>
      <c r="AE135" s="12" t="str">
        <f>IFERROR(VLOOKUP($A135,'13 M'!$J$6:$P$27,7,0),"")</f>
        <v/>
      </c>
      <c r="AF135" s="12" t="str">
        <f>IFERROR(VLOOKUP($A135,'ZnO Grassor M'!$J$2:$P$9,7,0),"")</f>
        <v/>
      </c>
      <c r="AG135" s="12" t="str">
        <f>IFERROR(VLOOKUP($A135,'Celestynów M'!$H$2:$N$7,7,0),"")</f>
        <v/>
      </c>
      <c r="AH135" s="12" t="str">
        <f>IFERROR(VLOOKUP($A135,'Komorów M'!$H$2:$N$15,7,0),"")</f>
        <v/>
      </c>
      <c r="AI135" s="12" t="str">
        <f>IFERROR(VLOOKUP($A135,'ITOrient M'!$P$3:$V$16,7,0),"")</f>
        <v/>
      </c>
      <c r="AJ135" s="12" t="str">
        <f>IFERROR(VLOOKUP($A135,'ŚJatka M'!$P$3:$V$25,7,0),"")</f>
        <v/>
      </c>
      <c r="AK135" s="12" t="str">
        <f>IFERROR(VLOOKUP($A135,'Sudecka Wyrypa M'!$N$4:$T$18,7,0),"")</f>
        <v/>
      </c>
      <c r="AL135" s="12" t="str">
        <f>IFERROR(VLOOKUP($A135,'Abentojra M'!$I$3:$O$39,7,0),"")</f>
        <v/>
      </c>
      <c r="AM135" s="12" t="str">
        <f>IFERROR(VLOOKUP($A135,'Mordownik M'!$M$3:$S$29,7,0),"")</f>
        <v/>
      </c>
      <c r="AN135" s="12" t="str">
        <f>IFERROR(VLOOKUP($A135,'Kaczawska M'!$L$3:$R$9,7,0),"")</f>
        <v/>
      </c>
      <c r="AO135" s="12" t="str">
        <f>IFERROR(VLOOKUP($A135,'XV RzK M'!$K$2:$Q$13,7,0),"")</f>
        <v/>
      </c>
      <c r="AP135" s="12" t="str">
        <f>IFERROR(VLOOKUP($A135,'Jesienne 360 M'!$J$2:$P$20,7,0),"")</f>
        <v/>
      </c>
      <c r="AQ135" s="12" t="str">
        <f>IFERROR(VLOOKUP($A135,'Waligóra M'!$P$2:$V$25,7,0),"")</f>
        <v/>
      </c>
      <c r="AR135" s="12" t="str">
        <f>IFERROR(VLOOKUP($A135,'Jurajska Jatka M'!$L$3:$R$42,7,0),"")</f>
        <v/>
      </c>
      <c r="AS135" s="12" t="str">
        <f>IFERROR(VLOOKUP($A135,'H56 TR100 M'!$AI$3:$AO$224,7,0),"")</f>
        <v/>
      </c>
      <c r="AT135" s="12" t="str">
        <f>IFERROR(VLOOKUP($A135,'Wawer M'!$H$2:$N$15,7,0),"")</f>
        <v/>
      </c>
      <c r="AU135" s="12" t="str">
        <f>IFERROR(VLOOKUP($A135,'Pazur M'!$AU$2:$BA$36,7,0),"")</f>
        <v/>
      </c>
      <c r="AV135" s="12" t="str">
        <f>IFERROR(VLOOKUP($A135,'Wilga M'!$L$3:$R$29,7,0),"")</f>
        <v/>
      </c>
      <c r="AW135" s="12" t="str">
        <f>IFERROR(VLOOKUP($A135,'NM 100 M'!$Y$5:$AE$7,7,0),"")</f>
        <v/>
      </c>
      <c r="AX135" s="25">
        <f>MIN(COUNT(F135:S135)+MIN(COUNT(V135:AW135)/2,2),6)</f>
        <v>2</v>
      </c>
    </row>
    <row r="136" spans="1:50">
      <c r="A136">
        <v>777</v>
      </c>
      <c r="B136" s="21" t="str">
        <f>VLOOKUP($A136,id!$C:$H,6,0)</f>
        <v>Mantycki Paweł</v>
      </c>
      <c r="C136" s="21" t="str">
        <f>VLOOKUP($A136,id!$C:$H,4,0)</f>
        <v>BikeBoys.pl Orientujemy</v>
      </c>
      <c r="D136" s="2">
        <f>IF(E135=E136,D135,ROW(B134))</f>
        <v>134</v>
      </c>
      <c r="E136" s="11">
        <f>LARGE(F136:U136,1)+LARGE(F136:U136,2)+IFERROR(LARGE(F136:U136,3),0)+IFERROR(LARGE(F136:U136,4),0)+IFERROR(LARGE(F136:U136,5),0)+IFERROR(LARGE(F136:U136,6),0)</f>
        <v>96.000187797257468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 t="str">
        <f>IFERROR(VLOOKUP($A136,'H56 TR200 M'!$AT$3:$AZ$106,7,0),"")</f>
        <v/>
      </c>
      <c r="R136" s="12" t="str">
        <f>IFERROR(VLOOKUP($A136,'Azymut M'!$AO$6:$AU$38,7,0),"")</f>
        <v/>
      </c>
      <c r="S136" s="12">
        <f>IFERROR(VLOOKUP($A136,'NM 200 M'!$AI$5:$AO$38,7,0),"")</f>
        <v>58.162349959419622</v>
      </c>
      <c r="T136" s="10">
        <f>IFERROR(LARGE(V136:AW136,1),0)+IFERROR(LARGE(V136:AW136,2),0)</f>
        <v>37.837837837837846</v>
      </c>
      <c r="U136" s="10">
        <f>IFERROR(LARGE(V136:AW136,3),0)+IFERROR(LARGE(V136:AW136,4),0)</f>
        <v>0</v>
      </c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 t="str">
        <f>IFERROR(VLOOKUP($A136,'H56 TR100 M'!$AI$3:$AO$224,7,0),"")</f>
        <v/>
      </c>
      <c r="AT136" s="12" t="str">
        <f>IFERROR(VLOOKUP($A136,'Wawer M'!$H$2:$N$15,7,0),"")</f>
        <v/>
      </c>
      <c r="AU136" s="12" t="str">
        <f>IFERROR(VLOOKUP($A136,'Pazur M'!$AU$2:$BA$36,7,0),"")</f>
        <v/>
      </c>
      <c r="AV136" s="12">
        <f>IFERROR(VLOOKUP($A136,'Wilga M'!$L$3:$R$29,7,0),"")</f>
        <v>37.837837837837846</v>
      </c>
      <c r="AW136" s="12" t="str">
        <f>IFERROR(VLOOKUP($A136,'NM 100 M'!$Y$5:$AE$7,7,0),"")</f>
        <v/>
      </c>
      <c r="AX136" s="25">
        <f>MIN(COUNT(F136:S136)+MIN(COUNT(V136:AW136)/2,2),6)</f>
        <v>1.5</v>
      </c>
    </row>
    <row r="137" spans="1:50">
      <c r="A137">
        <v>171</v>
      </c>
      <c r="B137" s="21" t="str">
        <f>VLOOKUP($A137,id!$C:$H,6,0)</f>
        <v>Warda Jarosław</v>
      </c>
      <c r="C137" s="21" t="str">
        <f>VLOOKUP($A137,id!$C:$H,4,0)</f>
        <v>GREY WOLF</v>
      </c>
      <c r="D137" s="2">
        <f>IF(E136=E137,D136,ROW(B135))</f>
        <v>135</v>
      </c>
      <c r="E137" s="11">
        <f>LARGE(F137:U137,1)+LARGE(F137:U137,2)+IFERROR(LARGE(F137:U137,3),0)+IFERROR(LARGE(F137:U137,4),0)+IFERROR(LARGE(F137:U137,5),0)+IFERROR(LARGE(F137:U137,6),0)</f>
        <v>95.867123773495678</v>
      </c>
      <c r="F137" s="12"/>
      <c r="G137" s="12"/>
      <c r="H137" s="12">
        <f>IFERROR(VLOOKUP($A137,'H55 TR200 M'!$AT$3:$AZ$84,7,0),"")</f>
        <v>95.867123773495678</v>
      </c>
      <c r="I137" s="12" t="str">
        <f>IFERROR(VLOOKUP($A137,'Dymno M'!$U$2:$AA$35,7,0),"")</f>
        <v/>
      </c>
      <c r="J137" s="12" t="str">
        <f>IFERROR(VLOOKUP($A137,'XIV RzK M'!$K$3:$Q$39,7,0),"")</f>
        <v/>
      </c>
      <c r="K137" s="12" t="str">
        <f>IFERROR(VLOOKUP($A137,'Tropy M'!$Q$4:$W$66,7,0),"")</f>
        <v/>
      </c>
      <c r="L137" s="12" t="str">
        <f>IFERROR(VLOOKUP($A137,'Grassor 300 M'!$CA$6:$CG$39,7,0),"")</f>
        <v/>
      </c>
      <c r="M137" s="12" t="str">
        <f>IFERROR(VLOOKUP($A137,'BO M'!$Q$2:$W$37,7,0),"")</f>
        <v/>
      </c>
      <c r="N137" s="12" t="str">
        <f>IFERROR(VLOOKUP($A137,'Konwalie M'!$M$2:$S$32,7,0),"")</f>
        <v/>
      </c>
      <c r="O137" s="12" t="str">
        <f>IFERROR(VLOOKUP($A137,'KoRnO M'!$AD$2:$AJ$42,7,0),"")</f>
        <v/>
      </c>
      <c r="P137" s="12" t="str">
        <f>IFERROR(VLOOKUP($A137,'XVI Szago M'!$K$2:$Q$48,7,0),"")</f>
        <v/>
      </c>
      <c r="Q137" s="12" t="str">
        <f>IFERROR(VLOOKUP($A137,'H56 TR200 M'!$AT$3:$AZ$106,7,0),"")</f>
        <v/>
      </c>
      <c r="R137" s="12" t="str">
        <f>IFERROR(VLOOKUP($A137,'Azymut M'!$AO$6:$AU$38,7,0),"")</f>
        <v/>
      </c>
      <c r="S137" s="12" t="str">
        <f>IFERROR(VLOOKUP($A137,'NM 200 M'!$AI$5:$AO$38,7,0),"")</f>
        <v/>
      </c>
      <c r="T137" s="10">
        <f>IFERROR(LARGE(V137:AW137,1),0)+IFERROR(LARGE(V137:AW137,2),0)</f>
        <v>0</v>
      </c>
      <c r="U137" s="10">
        <f>IFERROR(LARGE(V137:AW137,3),0)+IFERROR(LARGE(V137:AW137,4),0)</f>
        <v>0</v>
      </c>
      <c r="V137" s="12"/>
      <c r="W137" s="12"/>
      <c r="X137" s="12"/>
      <c r="Y137" s="12"/>
      <c r="Z137" s="12" t="str">
        <f>IFERROR(VLOOKUP($A137,'H55 TR100 M'!$AG$3:$AM$165,7,0),"")</f>
        <v/>
      </c>
      <c r="AA137" s="12" t="str">
        <f>IFERROR(VLOOKUP($A137,'Irokez M'!$EN$4:$ET$22,7,0),"")</f>
        <v/>
      </c>
      <c r="AB137" s="12" t="str">
        <f>IFERROR(VLOOKUP($A137,'BO Wielkopolska M'!$Q$2:$W$38,7,0),"")</f>
        <v/>
      </c>
      <c r="AC137" s="12" t="str">
        <f>IFERROR(VLOOKUP($A137,'RW TR200 M'!$K$2:$Q$10,7,0),"")</f>
        <v/>
      </c>
      <c r="AD137" s="12" t="str">
        <f>IFERROR(VLOOKUP($A137,'Liczyrzepa wiosna M'!$M$2:$S$26,7,0),"")</f>
        <v/>
      </c>
      <c r="AE137" s="12" t="str">
        <f>IFERROR(VLOOKUP($A137,'13 M'!$J$6:$P$27,7,0),"")</f>
        <v/>
      </c>
      <c r="AF137" s="12" t="str">
        <f>IFERROR(VLOOKUP($A137,'ZnO Grassor M'!$J$2:$P$9,7,0),"")</f>
        <v/>
      </c>
      <c r="AG137" s="12" t="str">
        <f>IFERROR(VLOOKUP($A137,'Celestynów M'!$H$2:$N$7,7,0),"")</f>
        <v/>
      </c>
      <c r="AH137" s="12" t="str">
        <f>IFERROR(VLOOKUP($A137,'Komorów M'!$H$2:$N$15,7,0),"")</f>
        <v/>
      </c>
      <c r="AI137" s="12" t="str">
        <f>IFERROR(VLOOKUP($A137,'ITOrient M'!$P$3:$V$16,7,0),"")</f>
        <v/>
      </c>
      <c r="AJ137" s="12" t="str">
        <f>IFERROR(VLOOKUP($A137,'ŚJatka M'!$P$3:$V$25,7,0),"")</f>
        <v/>
      </c>
      <c r="AK137" s="12" t="str">
        <f>IFERROR(VLOOKUP($A137,'Sudecka Wyrypa M'!$N$4:$T$18,7,0),"")</f>
        <v/>
      </c>
      <c r="AL137" s="12" t="str">
        <f>IFERROR(VLOOKUP($A137,'Abentojra M'!$I$3:$O$39,7,0),"")</f>
        <v/>
      </c>
      <c r="AM137" s="12" t="str">
        <f>IFERROR(VLOOKUP($A137,'Mordownik M'!$M$3:$S$29,7,0),"")</f>
        <v/>
      </c>
      <c r="AN137" s="12" t="str">
        <f>IFERROR(VLOOKUP($A137,'Kaczawska M'!$L$3:$R$9,7,0),"")</f>
        <v/>
      </c>
      <c r="AO137" s="12" t="str">
        <f>IFERROR(VLOOKUP($A137,'XV RzK M'!$K$2:$Q$13,7,0),"")</f>
        <v/>
      </c>
      <c r="AP137" s="12" t="str">
        <f>IFERROR(VLOOKUP($A137,'Jesienne 360 M'!$J$2:$P$20,7,0),"")</f>
        <v/>
      </c>
      <c r="AQ137" s="12" t="str">
        <f>IFERROR(VLOOKUP($A137,'Waligóra M'!$P$2:$V$25,7,0),"")</f>
        <v/>
      </c>
      <c r="AR137" s="12" t="str">
        <f>IFERROR(VLOOKUP($A137,'Jurajska Jatka M'!$L$3:$R$42,7,0),"")</f>
        <v/>
      </c>
      <c r="AS137" s="12" t="str">
        <f>IFERROR(VLOOKUP($A137,'H56 TR100 M'!$AI$3:$AO$224,7,0),"")</f>
        <v/>
      </c>
      <c r="AT137" s="12" t="str">
        <f>IFERROR(VLOOKUP($A137,'Wawer M'!$H$2:$N$15,7,0),"")</f>
        <v/>
      </c>
      <c r="AU137" s="12" t="str">
        <f>IFERROR(VLOOKUP($A137,'Pazur M'!$AU$2:$BA$36,7,0),"")</f>
        <v/>
      </c>
      <c r="AV137" s="12" t="str">
        <f>IFERROR(VLOOKUP($A137,'Wilga M'!$L$3:$R$29,7,0),"")</f>
        <v/>
      </c>
      <c r="AW137" s="12" t="str">
        <f>IFERROR(VLOOKUP($A137,'NM 100 M'!$Y$5:$AE$7,7,0),"")</f>
        <v/>
      </c>
      <c r="AX137" s="25">
        <f>MIN(COUNT(F137:S137)+MIN(COUNT(V137:AW137)/2,2),6)</f>
        <v>1</v>
      </c>
    </row>
    <row r="138" spans="1:50">
      <c r="A138">
        <v>172</v>
      </c>
      <c r="B138" s="21" t="str">
        <f>VLOOKUP($A138,id!$C:$H,6,0)</f>
        <v>Kaiser Ernest</v>
      </c>
      <c r="C138" s="21">
        <f>VLOOKUP($A138,id!$C:$H,4,0)</f>
        <v>0</v>
      </c>
      <c r="D138" s="2">
        <f>IF(E137=E138,D137,ROW(B136))</f>
        <v>136</v>
      </c>
      <c r="E138" s="11">
        <f>LARGE(F138:U138,1)+LARGE(F138:U138,2)+IFERROR(LARGE(F138:U138,3),0)+IFERROR(LARGE(F138:U138,4),0)+IFERROR(LARGE(F138:U138,5),0)+IFERROR(LARGE(F138:U138,6),0)</f>
        <v>94.163957268927078</v>
      </c>
      <c r="F138" s="12"/>
      <c r="G138" s="12"/>
      <c r="H138" s="12">
        <f>IFERROR(VLOOKUP($A138,'H55 TR200 M'!$AT$3:$AZ$84,7,0),"")</f>
        <v>94.163957268927078</v>
      </c>
      <c r="I138" s="12" t="str">
        <f>IFERROR(VLOOKUP($A138,'Dymno M'!$U$2:$AA$35,7,0),"")</f>
        <v/>
      </c>
      <c r="J138" s="12" t="str">
        <f>IFERROR(VLOOKUP($A138,'XIV RzK M'!$K$3:$Q$39,7,0),"")</f>
        <v/>
      </c>
      <c r="K138" s="12" t="str">
        <f>IFERROR(VLOOKUP($A138,'Tropy M'!$Q$4:$W$66,7,0),"")</f>
        <v/>
      </c>
      <c r="L138" s="12" t="str">
        <f>IFERROR(VLOOKUP($A138,'Grassor 300 M'!$CA$6:$CG$39,7,0),"")</f>
        <v/>
      </c>
      <c r="M138" s="12" t="str">
        <f>IFERROR(VLOOKUP($A138,'BO M'!$Q$2:$W$37,7,0),"")</f>
        <v/>
      </c>
      <c r="N138" s="12" t="str">
        <f>IFERROR(VLOOKUP($A138,'Konwalie M'!$M$2:$S$32,7,0),"")</f>
        <v/>
      </c>
      <c r="O138" s="12" t="str">
        <f>IFERROR(VLOOKUP($A138,'KoRnO M'!$AD$2:$AJ$42,7,0),"")</f>
        <v/>
      </c>
      <c r="P138" s="12" t="str">
        <f>IFERROR(VLOOKUP($A138,'XVI Szago M'!$K$2:$Q$48,7,0),"")</f>
        <v/>
      </c>
      <c r="Q138" s="12" t="str">
        <f>IFERROR(VLOOKUP($A138,'H56 TR200 M'!$AT$3:$AZ$106,7,0),"")</f>
        <v/>
      </c>
      <c r="R138" s="12" t="str">
        <f>IFERROR(VLOOKUP($A138,'Azymut M'!$AO$6:$AU$38,7,0),"")</f>
        <v/>
      </c>
      <c r="S138" s="12" t="str">
        <f>IFERROR(VLOOKUP($A138,'NM 200 M'!$AI$5:$AO$38,7,0),"")</f>
        <v/>
      </c>
      <c r="T138" s="10">
        <f>IFERROR(LARGE(V138:AW138,1),0)+IFERROR(LARGE(V138:AW138,2),0)</f>
        <v>0</v>
      </c>
      <c r="U138" s="10">
        <f>IFERROR(LARGE(V138:AW138,3),0)+IFERROR(LARGE(V138:AW138,4),0)</f>
        <v>0</v>
      </c>
      <c r="V138" s="12"/>
      <c r="W138" s="12"/>
      <c r="X138" s="12"/>
      <c r="Y138" s="12"/>
      <c r="Z138" s="12" t="str">
        <f>IFERROR(VLOOKUP($A138,'H55 TR100 M'!$AG$3:$AM$165,7,0),"")</f>
        <v/>
      </c>
      <c r="AA138" s="12" t="str">
        <f>IFERROR(VLOOKUP($A138,'Irokez M'!$EN$4:$ET$22,7,0),"")</f>
        <v/>
      </c>
      <c r="AB138" s="12" t="str">
        <f>IFERROR(VLOOKUP($A138,'BO Wielkopolska M'!$Q$2:$W$38,7,0),"")</f>
        <v/>
      </c>
      <c r="AC138" s="12" t="str">
        <f>IFERROR(VLOOKUP($A138,'RW TR200 M'!$K$2:$Q$10,7,0),"")</f>
        <v/>
      </c>
      <c r="AD138" s="12" t="str">
        <f>IFERROR(VLOOKUP($A138,'Liczyrzepa wiosna M'!$M$2:$S$26,7,0),"")</f>
        <v/>
      </c>
      <c r="AE138" s="12" t="str">
        <f>IFERROR(VLOOKUP($A138,'13 M'!$J$6:$P$27,7,0),"")</f>
        <v/>
      </c>
      <c r="AF138" s="12" t="str">
        <f>IFERROR(VLOOKUP($A138,'ZnO Grassor M'!$J$2:$P$9,7,0),"")</f>
        <v/>
      </c>
      <c r="AG138" s="12" t="str">
        <f>IFERROR(VLOOKUP($A138,'Celestynów M'!$H$2:$N$7,7,0),"")</f>
        <v/>
      </c>
      <c r="AH138" s="12" t="str">
        <f>IFERROR(VLOOKUP($A138,'Komorów M'!$H$2:$N$15,7,0),"")</f>
        <v/>
      </c>
      <c r="AI138" s="12" t="str">
        <f>IFERROR(VLOOKUP($A138,'ITOrient M'!$P$3:$V$16,7,0),"")</f>
        <v/>
      </c>
      <c r="AJ138" s="12" t="str">
        <f>IFERROR(VLOOKUP($A138,'ŚJatka M'!$P$3:$V$25,7,0),"")</f>
        <v/>
      </c>
      <c r="AK138" s="12" t="str">
        <f>IFERROR(VLOOKUP($A138,'Sudecka Wyrypa M'!$N$4:$T$18,7,0),"")</f>
        <v/>
      </c>
      <c r="AL138" s="12" t="str">
        <f>IFERROR(VLOOKUP($A138,'Abentojra M'!$I$3:$O$39,7,0),"")</f>
        <v/>
      </c>
      <c r="AM138" s="12" t="str">
        <f>IFERROR(VLOOKUP($A138,'Mordownik M'!$M$3:$S$29,7,0),"")</f>
        <v/>
      </c>
      <c r="AN138" s="12" t="str">
        <f>IFERROR(VLOOKUP($A138,'Kaczawska M'!$L$3:$R$9,7,0),"")</f>
        <v/>
      </c>
      <c r="AO138" s="12" t="str">
        <f>IFERROR(VLOOKUP($A138,'XV RzK M'!$K$2:$Q$13,7,0),"")</f>
        <v/>
      </c>
      <c r="AP138" s="12" t="str">
        <f>IFERROR(VLOOKUP($A138,'Jesienne 360 M'!$J$2:$P$20,7,0),"")</f>
        <v/>
      </c>
      <c r="AQ138" s="12" t="str">
        <f>IFERROR(VLOOKUP($A138,'Waligóra M'!$P$2:$V$25,7,0),"")</f>
        <v/>
      </c>
      <c r="AR138" s="12" t="str">
        <f>IFERROR(VLOOKUP($A138,'Jurajska Jatka M'!$L$3:$R$42,7,0),"")</f>
        <v/>
      </c>
      <c r="AS138" s="12" t="str">
        <f>IFERROR(VLOOKUP($A138,'H56 TR100 M'!$AI$3:$AO$224,7,0),"")</f>
        <v/>
      </c>
      <c r="AT138" s="12" t="str">
        <f>IFERROR(VLOOKUP($A138,'Wawer M'!$H$2:$N$15,7,0),"")</f>
        <v/>
      </c>
      <c r="AU138" s="12" t="str">
        <f>IFERROR(VLOOKUP($A138,'Pazur M'!$AU$2:$BA$36,7,0),"")</f>
        <v/>
      </c>
      <c r="AV138" s="12" t="str">
        <f>IFERROR(VLOOKUP($A138,'Wilga M'!$L$3:$R$29,7,0),"")</f>
        <v/>
      </c>
      <c r="AW138" s="12" t="str">
        <f>IFERROR(VLOOKUP($A138,'NM 100 M'!$Y$5:$AE$7,7,0),"")</f>
        <v/>
      </c>
      <c r="AX138" s="25">
        <f>MIN(COUNT(F138:S138)+MIN(COUNT(V138:AW138)/2,2),6)</f>
        <v>1</v>
      </c>
    </row>
    <row r="139" spans="1:50">
      <c r="A139">
        <v>113</v>
      </c>
      <c r="B139" s="21" t="str">
        <f>VLOOKUP($A139,id!$C:$H,6,0)</f>
        <v>Melon-Mika Krzysztof</v>
      </c>
      <c r="C139" s="21" t="str">
        <f>VLOOKUP($A139,id!$C:$H,4,0)</f>
        <v>Los Maruderos</v>
      </c>
      <c r="D139" s="2">
        <f>IF(E138=E139,D138,ROW(B137))</f>
        <v>137</v>
      </c>
      <c r="E139" s="11">
        <f>LARGE(F139:U139,1)+LARGE(F139:U139,2)+IFERROR(LARGE(F139:U139,3),0)+IFERROR(LARGE(F139:U139,4),0)+IFERROR(LARGE(F139:U139,5),0)+IFERROR(LARGE(F139:U139,6),0)</f>
        <v>92.773467163977358</v>
      </c>
      <c r="F139" s="12"/>
      <c r="G139" s="12">
        <f>IFERROR(VLOOKUP($A139,'Liszkor M'!$BA$2:$BG$44,7,0),"")</f>
        <v>44.333684699495059</v>
      </c>
      <c r="H139" s="12" t="str">
        <f>IFERROR(VLOOKUP($A139,'H55 TR200 M'!$AT$3:$AZ$84,7,0),"")</f>
        <v/>
      </c>
      <c r="I139" s="12" t="str">
        <f>IFERROR(VLOOKUP($A139,'Dymno M'!$U$2:$AA$35,7,0),"")</f>
        <v/>
      </c>
      <c r="J139" s="12" t="str">
        <f>IFERROR(VLOOKUP($A139,'XIV RzK M'!$K$3:$Q$39,7,0),"")</f>
        <v/>
      </c>
      <c r="K139" s="12" t="str">
        <f>IFERROR(VLOOKUP($A139,'Tropy M'!$Q$4:$W$66,7,0),"")</f>
        <v/>
      </c>
      <c r="L139" s="12" t="str">
        <f>IFERROR(VLOOKUP($A139,'Grassor 300 M'!$CA$6:$CG$39,7,0),"")</f>
        <v/>
      </c>
      <c r="M139" s="12" t="str">
        <f>IFERROR(VLOOKUP($A139,'BO M'!$Q$2:$W$37,7,0),"")</f>
        <v/>
      </c>
      <c r="N139" s="12" t="str">
        <f>IFERROR(VLOOKUP($A139,'Konwalie M'!$M$2:$S$32,7,0),"")</f>
        <v/>
      </c>
      <c r="O139" s="12">
        <f>IFERROR(VLOOKUP($A139,'KoRnO M'!$AD$2:$AJ$42,7,0),"")</f>
        <v>48.439782464482306</v>
      </c>
      <c r="P139" s="12" t="str">
        <f>IFERROR(VLOOKUP($A139,'XVI Szago M'!$K$2:$Q$48,7,0),"")</f>
        <v/>
      </c>
      <c r="Q139" s="12" t="str">
        <f>IFERROR(VLOOKUP($A139,'H56 TR200 M'!$AT$3:$AZ$106,7,0),"")</f>
        <v/>
      </c>
      <c r="R139" s="12" t="str">
        <f>IFERROR(VLOOKUP($A139,'Azymut M'!$AO$6:$AU$38,7,0),"")</f>
        <v/>
      </c>
      <c r="S139" s="12" t="str">
        <f>IFERROR(VLOOKUP($A139,'NM 200 M'!$AI$5:$AO$38,7,0),"")</f>
        <v/>
      </c>
      <c r="T139" s="10">
        <f>IFERROR(LARGE(V139:AW139,1),0)+IFERROR(LARGE(V139:AW139,2),0)</f>
        <v>0</v>
      </c>
      <c r="U139" s="10">
        <f>IFERROR(LARGE(V139:AW139,3),0)+IFERROR(LARGE(V139:AW139,4),0)</f>
        <v>0</v>
      </c>
      <c r="V139" s="12"/>
      <c r="W139" s="12"/>
      <c r="X139" s="12"/>
      <c r="Y139" s="12" t="str">
        <f>IFERROR(VLOOKUP($A139,'Wiosenne 360 M'!$J$3:$P$22,7,0),"")</f>
        <v/>
      </c>
      <c r="Z139" s="12" t="str">
        <f>IFERROR(VLOOKUP($A139,'H55 TR100 M'!$AG$3:$AM$165,7,0),"")</f>
        <v/>
      </c>
      <c r="AA139" s="12" t="str">
        <f>IFERROR(VLOOKUP($A139,'Irokez M'!$EN$4:$ET$22,7,0),"")</f>
        <v/>
      </c>
      <c r="AB139" s="12" t="str">
        <f>IFERROR(VLOOKUP($A139,'BO Wielkopolska M'!$Q$2:$W$38,7,0),"")</f>
        <v/>
      </c>
      <c r="AC139" s="12" t="str">
        <f>IFERROR(VLOOKUP($A139,'RW TR200 M'!$K$2:$Q$10,7,0),"")</f>
        <v/>
      </c>
      <c r="AD139" s="12" t="str">
        <f>IFERROR(VLOOKUP($A139,'Liczyrzepa wiosna M'!$M$2:$S$26,7,0),"")</f>
        <v/>
      </c>
      <c r="AE139" s="12" t="str">
        <f>IFERROR(VLOOKUP($A139,'13 M'!$J$6:$P$27,7,0),"")</f>
        <v/>
      </c>
      <c r="AF139" s="12" t="str">
        <f>IFERROR(VLOOKUP($A139,'ZnO Grassor M'!$J$2:$P$9,7,0),"")</f>
        <v/>
      </c>
      <c r="AG139" s="12" t="str">
        <f>IFERROR(VLOOKUP($A139,'Celestynów M'!$H$2:$N$7,7,0),"")</f>
        <v/>
      </c>
      <c r="AH139" s="12" t="str">
        <f>IFERROR(VLOOKUP($A139,'Komorów M'!$H$2:$N$15,7,0),"")</f>
        <v/>
      </c>
      <c r="AI139" s="12" t="str">
        <f>IFERROR(VLOOKUP($A139,'ITOrient M'!$P$3:$V$16,7,0),"")</f>
        <v/>
      </c>
      <c r="AJ139" s="12" t="str">
        <f>IFERROR(VLOOKUP($A139,'ŚJatka M'!$P$3:$V$25,7,0),"")</f>
        <v/>
      </c>
      <c r="AK139" s="12" t="str">
        <f>IFERROR(VLOOKUP($A139,'Sudecka Wyrypa M'!$N$4:$T$18,7,0),"")</f>
        <v/>
      </c>
      <c r="AL139" s="12" t="str">
        <f>IFERROR(VLOOKUP($A139,'Abentojra M'!$I$3:$O$39,7,0),"")</f>
        <v/>
      </c>
      <c r="AM139" s="12" t="str">
        <f>IFERROR(VLOOKUP($A139,'Mordownik M'!$M$3:$S$29,7,0),"")</f>
        <v/>
      </c>
      <c r="AN139" s="12" t="str">
        <f>IFERROR(VLOOKUP($A139,'Kaczawska M'!$L$3:$R$9,7,0),"")</f>
        <v/>
      </c>
      <c r="AO139" s="12" t="str">
        <f>IFERROR(VLOOKUP($A139,'XV RzK M'!$K$2:$Q$13,7,0),"")</f>
        <v/>
      </c>
      <c r="AP139" s="12" t="str">
        <f>IFERROR(VLOOKUP($A139,'Jesienne 360 M'!$J$2:$P$20,7,0),"")</f>
        <v/>
      </c>
      <c r="AQ139" s="12" t="str">
        <f>IFERROR(VLOOKUP($A139,'Waligóra M'!$P$2:$V$25,7,0),"")</f>
        <v/>
      </c>
      <c r="AR139" s="12" t="str">
        <f>IFERROR(VLOOKUP($A139,'Jurajska Jatka M'!$L$3:$R$42,7,0),"")</f>
        <v/>
      </c>
      <c r="AS139" s="12" t="str">
        <f>IFERROR(VLOOKUP($A139,'H56 TR100 M'!$AI$3:$AO$224,7,0),"")</f>
        <v/>
      </c>
      <c r="AT139" s="12" t="str">
        <f>IFERROR(VLOOKUP($A139,'Wawer M'!$H$2:$N$15,7,0),"")</f>
        <v/>
      </c>
      <c r="AU139" s="12" t="str">
        <f>IFERROR(VLOOKUP($A139,'Pazur M'!$AU$2:$BA$36,7,0),"")</f>
        <v/>
      </c>
      <c r="AV139" s="12" t="str">
        <f>IFERROR(VLOOKUP($A139,'Wilga M'!$L$3:$R$29,7,0),"")</f>
        <v/>
      </c>
      <c r="AW139" s="12" t="str">
        <f>IFERROR(VLOOKUP($A139,'NM 100 M'!$Y$5:$AE$7,7,0),"")</f>
        <v/>
      </c>
      <c r="AX139" s="25">
        <f>MIN(COUNT(F139:S139)+MIN(COUNT(V139:AW139)/2,2),6)</f>
        <v>2</v>
      </c>
    </row>
    <row r="140" spans="1:50">
      <c r="A140">
        <v>188</v>
      </c>
      <c r="B140" s="21" t="str">
        <f>VLOOKUP($A140,id!$C:$H,6,0)</f>
        <v>GOROŃSKI PIOTR</v>
      </c>
      <c r="C140" s="21" t="str">
        <f>VLOOKUP($A140,id!$C:$H,4,0)</f>
        <v>T-MobileCycling Team</v>
      </c>
      <c r="D140" s="2">
        <f>IF(E139=E140,D139,ROW(B138))</f>
        <v>138</v>
      </c>
      <c r="E140" s="11">
        <f>LARGE(F140:U140,1)+LARGE(F140:U140,2)+IFERROR(LARGE(F140:U140,3),0)+IFERROR(LARGE(F140:U140,4),0)+IFERROR(LARGE(F140:U140,5),0)+IFERROR(LARGE(F140:U140,6),0)</f>
        <v>92.580339809290734</v>
      </c>
      <c r="F140" s="12"/>
      <c r="G140" s="12"/>
      <c r="H140" s="12">
        <f>IFERROR(VLOOKUP($A140,'H55 TR200 M'!$AT$3:$AZ$84,7,0),"")</f>
        <v>53.875965596741779</v>
      </c>
      <c r="I140" s="12" t="str">
        <f>IFERROR(VLOOKUP($A140,'Dymno M'!$U$2:$AA$35,7,0),"")</f>
        <v/>
      </c>
      <c r="J140" s="12" t="str">
        <f>IFERROR(VLOOKUP($A140,'XIV RzK M'!$K$3:$Q$39,7,0),"")</f>
        <v/>
      </c>
      <c r="K140" s="12" t="str">
        <f>IFERROR(VLOOKUP($A140,'Tropy M'!$Q$4:$W$66,7,0),"")</f>
        <v/>
      </c>
      <c r="L140" s="12" t="str">
        <f>IFERROR(VLOOKUP($A140,'Grassor 300 M'!$CA$6:$CG$39,7,0),"")</f>
        <v/>
      </c>
      <c r="M140" s="12" t="str">
        <f>IFERROR(VLOOKUP($A140,'BO M'!$Q$2:$W$37,7,0),"")</f>
        <v/>
      </c>
      <c r="N140" s="12" t="str">
        <f>IFERROR(VLOOKUP($A140,'Konwalie M'!$M$2:$S$32,7,0),"")</f>
        <v/>
      </c>
      <c r="O140" s="12" t="str">
        <f>IFERROR(VLOOKUP($A140,'KoRnO M'!$AD$2:$AJ$42,7,0),"")</f>
        <v/>
      </c>
      <c r="P140" s="12" t="str">
        <f>IFERROR(VLOOKUP($A140,'XVI Szago M'!$K$2:$Q$48,7,0),"")</f>
        <v/>
      </c>
      <c r="Q140" s="12">
        <f>IFERROR(VLOOKUP($A140,'H56 TR200 M'!$AT$3:$AZ$106,7,0),"")</f>
        <v>38.704374212548956</v>
      </c>
      <c r="R140" s="12" t="str">
        <f>IFERROR(VLOOKUP($A140,'Azymut M'!$AO$6:$AU$38,7,0),"")</f>
        <v/>
      </c>
      <c r="S140" s="12" t="str">
        <f>IFERROR(VLOOKUP($A140,'NM 200 M'!$AI$5:$AO$38,7,0),"")</f>
        <v/>
      </c>
      <c r="T140" s="10">
        <f>IFERROR(LARGE(V140:AW140,1),0)+IFERROR(LARGE(V140:AW140,2),0)</f>
        <v>0</v>
      </c>
      <c r="U140" s="10">
        <f>IFERROR(LARGE(V140:AW140,3),0)+IFERROR(LARGE(V140:AW140,4),0)</f>
        <v>0</v>
      </c>
      <c r="V140" s="12"/>
      <c r="W140" s="12"/>
      <c r="X140" s="12"/>
      <c r="Y140" s="12"/>
      <c r="Z140" s="12" t="str">
        <f>IFERROR(VLOOKUP($A140,'H55 TR100 M'!$AG$3:$AM$165,7,0),"")</f>
        <v/>
      </c>
      <c r="AA140" s="12" t="str">
        <f>IFERROR(VLOOKUP($A140,'Irokez M'!$EN$4:$ET$22,7,0),"")</f>
        <v/>
      </c>
      <c r="AB140" s="12" t="str">
        <f>IFERROR(VLOOKUP($A140,'BO Wielkopolska M'!$Q$2:$W$38,7,0),"")</f>
        <v/>
      </c>
      <c r="AC140" s="12" t="str">
        <f>IFERROR(VLOOKUP($A140,'RW TR200 M'!$K$2:$Q$10,7,0),"")</f>
        <v/>
      </c>
      <c r="AD140" s="12" t="str">
        <f>IFERROR(VLOOKUP($A140,'Liczyrzepa wiosna M'!$M$2:$S$26,7,0),"")</f>
        <v/>
      </c>
      <c r="AE140" s="12" t="str">
        <f>IFERROR(VLOOKUP($A140,'13 M'!$J$6:$P$27,7,0),"")</f>
        <v/>
      </c>
      <c r="AF140" s="12" t="str">
        <f>IFERROR(VLOOKUP($A140,'ZnO Grassor M'!$J$2:$P$9,7,0),"")</f>
        <v/>
      </c>
      <c r="AG140" s="12" t="str">
        <f>IFERROR(VLOOKUP($A140,'Celestynów M'!$H$2:$N$7,7,0),"")</f>
        <v/>
      </c>
      <c r="AH140" s="12" t="str">
        <f>IFERROR(VLOOKUP($A140,'Komorów M'!$H$2:$N$15,7,0),"")</f>
        <v/>
      </c>
      <c r="AI140" s="12" t="str">
        <f>IFERROR(VLOOKUP($A140,'ITOrient M'!$P$3:$V$16,7,0),"")</f>
        <v/>
      </c>
      <c r="AJ140" s="12" t="str">
        <f>IFERROR(VLOOKUP($A140,'ŚJatka M'!$P$3:$V$25,7,0),"")</f>
        <v/>
      </c>
      <c r="AK140" s="12" t="str">
        <f>IFERROR(VLOOKUP($A140,'Sudecka Wyrypa M'!$N$4:$T$18,7,0),"")</f>
        <v/>
      </c>
      <c r="AL140" s="12" t="str">
        <f>IFERROR(VLOOKUP($A140,'Abentojra M'!$I$3:$O$39,7,0),"")</f>
        <v/>
      </c>
      <c r="AM140" s="12" t="str">
        <f>IFERROR(VLOOKUP($A140,'Mordownik M'!$M$3:$S$29,7,0),"")</f>
        <v/>
      </c>
      <c r="AN140" s="12" t="str">
        <f>IFERROR(VLOOKUP($A140,'Kaczawska M'!$L$3:$R$9,7,0),"")</f>
        <v/>
      </c>
      <c r="AO140" s="12" t="str">
        <f>IFERROR(VLOOKUP($A140,'XV RzK M'!$K$2:$Q$13,7,0),"")</f>
        <v/>
      </c>
      <c r="AP140" s="12" t="str">
        <f>IFERROR(VLOOKUP($A140,'Jesienne 360 M'!$J$2:$P$20,7,0),"")</f>
        <v/>
      </c>
      <c r="AQ140" s="12" t="str">
        <f>IFERROR(VLOOKUP($A140,'Waligóra M'!$P$2:$V$25,7,0),"")</f>
        <v/>
      </c>
      <c r="AR140" s="12" t="str">
        <f>IFERROR(VLOOKUP($A140,'Jurajska Jatka M'!$L$3:$R$42,7,0),"")</f>
        <v/>
      </c>
      <c r="AS140" s="12" t="str">
        <f>IFERROR(VLOOKUP($A140,'H56 TR100 M'!$AI$3:$AO$224,7,0),"")</f>
        <v/>
      </c>
      <c r="AT140" s="12" t="str">
        <f>IFERROR(VLOOKUP($A140,'Wawer M'!$H$2:$N$15,7,0),"")</f>
        <v/>
      </c>
      <c r="AU140" s="12" t="str">
        <f>IFERROR(VLOOKUP($A140,'Pazur M'!$AU$2:$BA$36,7,0),"")</f>
        <v/>
      </c>
      <c r="AV140" s="12" t="str">
        <f>IFERROR(VLOOKUP($A140,'Wilga M'!$L$3:$R$29,7,0),"")</f>
        <v/>
      </c>
      <c r="AW140" s="12" t="str">
        <f>IFERROR(VLOOKUP($A140,'NM 100 M'!$Y$5:$AE$7,7,0),"")</f>
        <v/>
      </c>
      <c r="AX140" s="25">
        <f>MIN(COUNT(F140:S140)+MIN(COUNT(V140:AW140)/2,2),6)</f>
        <v>2</v>
      </c>
    </row>
    <row r="141" spans="1:50">
      <c r="A141">
        <v>192</v>
      </c>
      <c r="B141" s="21" t="str">
        <f>VLOOKUP($A141,id!$C:$H,6,0)</f>
        <v>KRYSZEWSKI WOJCIECH</v>
      </c>
      <c r="C141" s="21" t="str">
        <f>VLOOKUP($A141,id!$C:$H,4,0)</f>
        <v>K2</v>
      </c>
      <c r="D141" s="2">
        <f>IF(E140=E141,D140,ROW(B139))</f>
        <v>139</v>
      </c>
      <c r="E141" s="11">
        <f>LARGE(F141:U141,1)+LARGE(F141:U141,2)+IFERROR(LARGE(F141:U141,3),0)+IFERROR(LARGE(F141:U141,4),0)+IFERROR(LARGE(F141:U141,5),0)+IFERROR(LARGE(F141:U141,6),0)</f>
        <v>90.71779193608063</v>
      </c>
      <c r="F141" s="12"/>
      <c r="G141" s="12"/>
      <c r="H141" s="12">
        <f>IFERROR(VLOOKUP($A141,'H55 TR200 M'!$AT$3:$AZ$84,7,0),"")</f>
        <v>49.396344283272121</v>
      </c>
      <c r="I141" s="12" t="str">
        <f>IFERROR(VLOOKUP($A141,'Dymno M'!$U$2:$AA$35,7,0),"")</f>
        <v/>
      </c>
      <c r="J141" s="12" t="str">
        <f>IFERROR(VLOOKUP($A141,'XIV RzK M'!$K$3:$Q$39,7,0),"")</f>
        <v/>
      </c>
      <c r="K141" s="12" t="str">
        <f>IFERROR(VLOOKUP($A141,'Tropy M'!$Q$4:$W$66,7,0),"")</f>
        <v/>
      </c>
      <c r="L141" s="12" t="str">
        <f>IFERROR(VLOOKUP($A141,'Grassor 300 M'!$CA$6:$CG$39,7,0),"")</f>
        <v/>
      </c>
      <c r="M141" s="12" t="str">
        <f>IFERROR(VLOOKUP($A141,'BO M'!$Q$2:$W$37,7,0),"")</f>
        <v/>
      </c>
      <c r="N141" s="12" t="str">
        <f>IFERROR(VLOOKUP($A141,'Konwalie M'!$M$2:$S$32,7,0),"")</f>
        <v/>
      </c>
      <c r="O141" s="12" t="str">
        <f>IFERROR(VLOOKUP($A141,'KoRnO M'!$AD$2:$AJ$42,7,0),"")</f>
        <v/>
      </c>
      <c r="P141" s="12" t="str">
        <f>IFERROR(VLOOKUP($A141,'XVI Szago M'!$K$2:$Q$48,7,0),"")</f>
        <v/>
      </c>
      <c r="Q141" s="12">
        <f>IFERROR(VLOOKUP($A141,'H56 TR200 M'!$AT$3:$AZ$106,7,0),"")</f>
        <v>41.321447652808509</v>
      </c>
      <c r="R141" s="12" t="str">
        <f>IFERROR(VLOOKUP($A141,'Azymut M'!$AO$6:$AU$38,7,0),"")</f>
        <v/>
      </c>
      <c r="S141" s="12" t="str">
        <f>IFERROR(VLOOKUP($A141,'NM 200 M'!$AI$5:$AO$38,7,0),"")</f>
        <v/>
      </c>
      <c r="T141" s="10">
        <f>IFERROR(LARGE(V141:AW141,1),0)+IFERROR(LARGE(V141:AW141,2),0)</f>
        <v>0</v>
      </c>
      <c r="U141" s="10">
        <f>IFERROR(LARGE(V141:AW141,3),0)+IFERROR(LARGE(V141:AW141,4),0)</f>
        <v>0</v>
      </c>
      <c r="V141" s="12"/>
      <c r="W141" s="12"/>
      <c r="X141" s="12"/>
      <c r="Y141" s="12"/>
      <c r="Z141" s="12" t="str">
        <f>IFERROR(VLOOKUP($A141,'H55 TR100 M'!$AG$3:$AM$165,7,0),"")</f>
        <v/>
      </c>
      <c r="AA141" s="12" t="str">
        <f>IFERROR(VLOOKUP($A141,'Irokez M'!$EN$4:$ET$22,7,0),"")</f>
        <v/>
      </c>
      <c r="AB141" s="12" t="str">
        <f>IFERROR(VLOOKUP($A141,'BO Wielkopolska M'!$Q$2:$W$38,7,0),"")</f>
        <v/>
      </c>
      <c r="AC141" s="12" t="str">
        <f>IFERROR(VLOOKUP($A141,'RW TR200 M'!$K$2:$Q$10,7,0),"")</f>
        <v/>
      </c>
      <c r="AD141" s="12" t="str">
        <f>IFERROR(VLOOKUP($A141,'Liczyrzepa wiosna M'!$M$2:$S$26,7,0),"")</f>
        <v/>
      </c>
      <c r="AE141" s="12" t="str">
        <f>IFERROR(VLOOKUP($A141,'13 M'!$J$6:$P$27,7,0),"")</f>
        <v/>
      </c>
      <c r="AF141" s="12" t="str">
        <f>IFERROR(VLOOKUP($A141,'ZnO Grassor M'!$J$2:$P$9,7,0),"")</f>
        <v/>
      </c>
      <c r="AG141" s="12" t="str">
        <f>IFERROR(VLOOKUP($A141,'Celestynów M'!$H$2:$N$7,7,0),"")</f>
        <v/>
      </c>
      <c r="AH141" s="12" t="str">
        <f>IFERROR(VLOOKUP($A141,'Komorów M'!$H$2:$N$15,7,0),"")</f>
        <v/>
      </c>
      <c r="AI141" s="12" t="str">
        <f>IFERROR(VLOOKUP($A141,'ITOrient M'!$P$3:$V$16,7,0),"")</f>
        <v/>
      </c>
      <c r="AJ141" s="12" t="str">
        <f>IFERROR(VLOOKUP($A141,'ŚJatka M'!$P$3:$V$25,7,0),"")</f>
        <v/>
      </c>
      <c r="AK141" s="12" t="str">
        <f>IFERROR(VLOOKUP($A141,'Sudecka Wyrypa M'!$N$4:$T$18,7,0),"")</f>
        <v/>
      </c>
      <c r="AL141" s="12" t="str">
        <f>IFERROR(VLOOKUP($A141,'Abentojra M'!$I$3:$O$39,7,0),"")</f>
        <v/>
      </c>
      <c r="AM141" s="12" t="str">
        <f>IFERROR(VLOOKUP($A141,'Mordownik M'!$M$3:$S$29,7,0),"")</f>
        <v/>
      </c>
      <c r="AN141" s="12" t="str">
        <f>IFERROR(VLOOKUP($A141,'Kaczawska M'!$L$3:$R$9,7,0),"")</f>
        <v/>
      </c>
      <c r="AO141" s="12" t="str">
        <f>IFERROR(VLOOKUP($A141,'XV RzK M'!$K$2:$Q$13,7,0),"")</f>
        <v/>
      </c>
      <c r="AP141" s="12" t="str">
        <f>IFERROR(VLOOKUP($A141,'Jesienne 360 M'!$J$2:$P$20,7,0),"")</f>
        <v/>
      </c>
      <c r="AQ141" s="12" t="str">
        <f>IFERROR(VLOOKUP($A141,'Waligóra M'!$P$2:$V$25,7,0),"")</f>
        <v/>
      </c>
      <c r="AR141" s="12" t="str">
        <f>IFERROR(VLOOKUP($A141,'Jurajska Jatka M'!$L$3:$R$42,7,0),"")</f>
        <v/>
      </c>
      <c r="AS141" s="12" t="str">
        <f>IFERROR(VLOOKUP($A141,'H56 TR100 M'!$AI$3:$AO$224,7,0),"")</f>
        <v/>
      </c>
      <c r="AT141" s="12" t="str">
        <f>IFERROR(VLOOKUP($A141,'Wawer M'!$H$2:$N$15,7,0),"")</f>
        <v/>
      </c>
      <c r="AU141" s="12" t="str">
        <f>IFERROR(VLOOKUP($A141,'Pazur M'!$AU$2:$BA$36,7,0),"")</f>
        <v/>
      </c>
      <c r="AV141" s="12" t="str">
        <f>IFERROR(VLOOKUP($A141,'Wilga M'!$L$3:$R$29,7,0),"")</f>
        <v/>
      </c>
      <c r="AW141" s="12" t="str">
        <f>IFERROR(VLOOKUP($A141,'NM 100 M'!$Y$5:$AE$7,7,0),"")</f>
        <v/>
      </c>
      <c r="AX141" s="25">
        <f>MIN(COUNT(F141:S141)+MIN(COUNT(V141:AW141)/2,2),6)</f>
        <v>2</v>
      </c>
    </row>
    <row r="142" spans="1:50">
      <c r="A142">
        <v>589</v>
      </c>
      <c r="B142" s="21" t="str">
        <f>VLOOKUP($A142,id!$C:$H,6,0)</f>
        <v>Banasik Sławomir</v>
      </c>
      <c r="C142" s="21">
        <f>VLOOKUP($A142,id!$C:$H,4,0)</f>
        <v>0</v>
      </c>
      <c r="D142" s="2">
        <f>IF(E141=E142,D141,ROW(B140))</f>
        <v>140</v>
      </c>
      <c r="E142" s="11">
        <f>LARGE(F142:U142,1)+LARGE(F142:U142,2)+IFERROR(LARGE(F142:U142,3),0)+IFERROR(LARGE(F142:U142,4),0)+IFERROR(LARGE(F142:U142,5),0)+IFERROR(LARGE(F142:U142,6),0)</f>
        <v>89.906945245679623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>
        <f>IFERROR(VLOOKUP($A142,'H56 TR200 M'!$AT$3:$AZ$106,7,0),"")</f>
        <v>89.906945245679623</v>
      </c>
      <c r="R142" s="12" t="str">
        <f>IFERROR(VLOOKUP($A142,'Azymut M'!$AO$6:$AU$38,7,0),"")</f>
        <v/>
      </c>
      <c r="S142" s="12" t="str">
        <f>IFERROR(VLOOKUP($A142,'NM 200 M'!$AI$5:$AO$38,7,0),"")</f>
        <v/>
      </c>
      <c r="T142" s="10">
        <f>IFERROR(LARGE(V142:AW142,1),0)+IFERROR(LARGE(V142:AW142,2),0)</f>
        <v>0</v>
      </c>
      <c r="U142" s="10">
        <f>IFERROR(LARGE(V142:AW142,3),0)+IFERROR(LARGE(V142:AW142,4),0)</f>
        <v>0</v>
      </c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 t="str">
        <f>IFERROR(VLOOKUP($A142,'H56 TR100 M'!$AI$3:$AO$224,7,0),"")</f>
        <v/>
      </c>
      <c r="AT142" s="12" t="str">
        <f>IFERROR(VLOOKUP($A142,'Wawer M'!$H$2:$N$15,7,0),"")</f>
        <v/>
      </c>
      <c r="AU142" s="12" t="str">
        <f>IFERROR(VLOOKUP($A142,'Pazur M'!$AU$2:$BA$36,7,0),"")</f>
        <v/>
      </c>
      <c r="AV142" s="12" t="str">
        <f>IFERROR(VLOOKUP($A142,'Wilga M'!$L$3:$R$29,7,0),"")</f>
        <v/>
      </c>
      <c r="AW142" s="12" t="str">
        <f>IFERROR(VLOOKUP($A142,'NM 100 M'!$Y$5:$AE$7,7,0),"")</f>
        <v/>
      </c>
      <c r="AX142" s="25">
        <f>MIN(COUNT(F142:S142)+MIN(COUNT(V142:AW142)/2,2),6)</f>
        <v>1</v>
      </c>
    </row>
    <row r="143" spans="1:50">
      <c r="A143">
        <v>590</v>
      </c>
      <c r="B143" s="21" t="str">
        <f>VLOOKUP($A143,id!$C:$H,6,0)</f>
        <v>Gruszecki Damian</v>
      </c>
      <c r="C143" s="21" t="str">
        <f>VLOOKUP($A143,id!$C:$H,4,0)</f>
        <v>Dream Tri Team</v>
      </c>
      <c r="D143" s="2">
        <f>IF(E142=E143,D142,ROW(B141))</f>
        <v>141</v>
      </c>
      <c r="E143" s="11">
        <f>LARGE(F143:U143,1)+LARGE(F143:U143,2)+IFERROR(LARGE(F143:U143,3),0)+IFERROR(LARGE(F143:U143,4),0)+IFERROR(LARGE(F143:U143,5),0)+IFERROR(LARGE(F143:U143,6),0)</f>
        <v>89.879892680725177</v>
      </c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>
        <f>IFERROR(VLOOKUP($A143,'H56 TR200 M'!$AT$3:$AZ$106,7,0),"")</f>
        <v>89.879892680725177</v>
      </c>
      <c r="R143" s="12" t="str">
        <f>IFERROR(VLOOKUP($A143,'Azymut M'!$AO$6:$AU$38,7,0),"")</f>
        <v/>
      </c>
      <c r="S143" s="12" t="str">
        <f>IFERROR(VLOOKUP($A143,'NM 200 M'!$AI$5:$AO$38,7,0),"")</f>
        <v/>
      </c>
      <c r="T143" s="10">
        <f>IFERROR(LARGE(V143:AW143,1),0)+IFERROR(LARGE(V143:AW143,2),0)</f>
        <v>0</v>
      </c>
      <c r="U143" s="10">
        <f>IFERROR(LARGE(V143:AW143,3),0)+IFERROR(LARGE(V143:AW143,4),0)</f>
        <v>0</v>
      </c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 t="str">
        <f>IFERROR(VLOOKUP($A143,'H56 TR100 M'!$AI$3:$AO$224,7,0),"")</f>
        <v/>
      </c>
      <c r="AT143" s="12" t="str">
        <f>IFERROR(VLOOKUP($A143,'Wawer M'!$H$2:$N$15,7,0),"")</f>
        <v/>
      </c>
      <c r="AU143" s="12" t="str">
        <f>IFERROR(VLOOKUP($A143,'Pazur M'!$AU$2:$BA$36,7,0),"")</f>
        <v/>
      </c>
      <c r="AV143" s="12" t="str">
        <f>IFERROR(VLOOKUP($A143,'Wilga M'!$L$3:$R$29,7,0),"")</f>
        <v/>
      </c>
      <c r="AW143" s="12" t="str">
        <f>IFERROR(VLOOKUP($A143,'NM 100 M'!$Y$5:$AE$7,7,0),"")</f>
        <v/>
      </c>
      <c r="AX143" s="25">
        <f>MIN(COUNT(F143:S143)+MIN(COUNT(V143:AW143)/2,2),6)</f>
        <v>1</v>
      </c>
    </row>
    <row r="144" spans="1:50">
      <c r="A144">
        <v>207</v>
      </c>
      <c r="B144" s="21" t="str">
        <f>VLOOKUP($A144,id!$C:$H,6,0)</f>
        <v>Ostrowski Maciej</v>
      </c>
      <c r="C144" s="21">
        <f>VLOOKUP($A144,id!$C:$H,4,0)</f>
        <v>0</v>
      </c>
      <c r="D144" s="2">
        <f>IF(E143=E144,D143,ROW(B142))</f>
        <v>142</v>
      </c>
      <c r="E144" s="11">
        <f>LARGE(F144:U144,1)+LARGE(F144:U144,2)+IFERROR(LARGE(F144:U144,3),0)+IFERROR(LARGE(F144:U144,4),0)+IFERROR(LARGE(F144:U144,5),0)+IFERROR(LARGE(F144:U144,6),0)</f>
        <v>89.841446158537934</v>
      </c>
      <c r="F144" s="12"/>
      <c r="G144" s="12"/>
      <c r="H144" s="12">
        <f>IFERROR(VLOOKUP($A144,'H55 TR200 M'!$AT$3:$AZ$84,7,0),"")</f>
        <v>36.313331694792289</v>
      </c>
      <c r="I144" s="12" t="str">
        <f>IFERROR(VLOOKUP($A144,'Dymno M'!$U$2:$AA$35,7,0),"")</f>
        <v/>
      </c>
      <c r="J144" s="12" t="str">
        <f>IFERROR(VLOOKUP($A144,'XIV RzK M'!$K$3:$Q$39,7,0),"")</f>
        <v/>
      </c>
      <c r="K144" s="12" t="str">
        <f>IFERROR(VLOOKUP($A144,'Tropy M'!$Q$4:$W$66,7,0),"")</f>
        <v/>
      </c>
      <c r="L144" s="12" t="str">
        <f>IFERROR(VLOOKUP($A144,'Grassor 300 M'!$CA$6:$CG$39,7,0),"")</f>
        <v/>
      </c>
      <c r="M144" s="12" t="str">
        <f>IFERROR(VLOOKUP($A144,'BO M'!$Q$2:$W$37,7,0),"")</f>
        <v/>
      </c>
      <c r="N144" s="12" t="str">
        <f>IFERROR(VLOOKUP($A144,'Konwalie M'!$M$2:$S$32,7,0),"")</f>
        <v/>
      </c>
      <c r="O144" s="12" t="str">
        <f>IFERROR(VLOOKUP($A144,'KoRnO M'!$AD$2:$AJ$42,7,0),"")</f>
        <v/>
      </c>
      <c r="P144" s="12" t="str">
        <f>IFERROR(VLOOKUP($A144,'XVI Szago M'!$K$2:$Q$48,7,0),"")</f>
        <v/>
      </c>
      <c r="Q144" s="12">
        <f>IFERROR(VLOOKUP($A144,'H56 TR200 M'!$AT$3:$AZ$106,7,0),"")</f>
        <v>53.528114463745638</v>
      </c>
      <c r="R144" s="12" t="str">
        <f>IFERROR(VLOOKUP($A144,'Azymut M'!$AO$6:$AU$38,7,0),"")</f>
        <v/>
      </c>
      <c r="S144" s="12" t="str">
        <f>IFERROR(VLOOKUP($A144,'NM 200 M'!$AI$5:$AO$38,7,0),"")</f>
        <v/>
      </c>
      <c r="T144" s="10">
        <f>IFERROR(LARGE(V144:AW144,1),0)+IFERROR(LARGE(V144:AW144,2),0)</f>
        <v>0</v>
      </c>
      <c r="U144" s="10">
        <f>IFERROR(LARGE(V144:AW144,3),0)+IFERROR(LARGE(V144:AW144,4),0)</f>
        <v>0</v>
      </c>
      <c r="V144" s="12"/>
      <c r="W144" s="12"/>
      <c r="X144" s="12"/>
      <c r="Y144" s="12"/>
      <c r="Z144" s="12" t="str">
        <f>IFERROR(VLOOKUP($A144,'H55 TR100 M'!$AG$3:$AM$165,7,0),"")</f>
        <v/>
      </c>
      <c r="AA144" s="12" t="str">
        <f>IFERROR(VLOOKUP($A144,'Irokez M'!$EN$4:$ET$22,7,0),"")</f>
        <v/>
      </c>
      <c r="AB144" s="12" t="str">
        <f>IFERROR(VLOOKUP($A144,'BO Wielkopolska M'!$Q$2:$W$38,7,0),"")</f>
        <v/>
      </c>
      <c r="AC144" s="12" t="str">
        <f>IFERROR(VLOOKUP($A144,'RW TR200 M'!$K$2:$Q$10,7,0),"")</f>
        <v/>
      </c>
      <c r="AD144" s="12" t="str">
        <f>IFERROR(VLOOKUP($A144,'Liczyrzepa wiosna M'!$M$2:$S$26,7,0),"")</f>
        <v/>
      </c>
      <c r="AE144" s="12" t="str">
        <f>IFERROR(VLOOKUP($A144,'13 M'!$J$6:$P$27,7,0),"")</f>
        <v/>
      </c>
      <c r="AF144" s="12" t="str">
        <f>IFERROR(VLOOKUP($A144,'ZnO Grassor M'!$J$2:$P$9,7,0),"")</f>
        <v/>
      </c>
      <c r="AG144" s="12" t="str">
        <f>IFERROR(VLOOKUP($A144,'Celestynów M'!$H$2:$N$7,7,0),"")</f>
        <v/>
      </c>
      <c r="AH144" s="12" t="str">
        <f>IFERROR(VLOOKUP($A144,'Komorów M'!$H$2:$N$15,7,0),"")</f>
        <v/>
      </c>
      <c r="AI144" s="12" t="str">
        <f>IFERROR(VLOOKUP($A144,'ITOrient M'!$P$3:$V$16,7,0),"")</f>
        <v/>
      </c>
      <c r="AJ144" s="12" t="str">
        <f>IFERROR(VLOOKUP($A144,'ŚJatka M'!$P$3:$V$25,7,0),"")</f>
        <v/>
      </c>
      <c r="AK144" s="12" t="str">
        <f>IFERROR(VLOOKUP($A144,'Sudecka Wyrypa M'!$N$4:$T$18,7,0),"")</f>
        <v/>
      </c>
      <c r="AL144" s="12" t="str">
        <f>IFERROR(VLOOKUP($A144,'Abentojra M'!$I$3:$O$39,7,0),"")</f>
        <v/>
      </c>
      <c r="AM144" s="12" t="str">
        <f>IFERROR(VLOOKUP($A144,'Mordownik M'!$M$3:$S$29,7,0),"")</f>
        <v/>
      </c>
      <c r="AN144" s="12" t="str">
        <f>IFERROR(VLOOKUP($A144,'Kaczawska M'!$L$3:$R$9,7,0),"")</f>
        <v/>
      </c>
      <c r="AO144" s="12" t="str">
        <f>IFERROR(VLOOKUP($A144,'XV RzK M'!$K$2:$Q$13,7,0),"")</f>
        <v/>
      </c>
      <c r="AP144" s="12" t="str">
        <f>IFERROR(VLOOKUP($A144,'Jesienne 360 M'!$J$2:$P$20,7,0),"")</f>
        <v/>
      </c>
      <c r="AQ144" s="12" t="str">
        <f>IFERROR(VLOOKUP($A144,'Waligóra M'!$P$2:$V$25,7,0),"")</f>
        <v/>
      </c>
      <c r="AR144" s="12" t="str">
        <f>IFERROR(VLOOKUP($A144,'Jurajska Jatka M'!$L$3:$R$42,7,0),"")</f>
        <v/>
      </c>
      <c r="AS144" s="12" t="str">
        <f>IFERROR(VLOOKUP($A144,'H56 TR100 M'!$AI$3:$AO$224,7,0),"")</f>
        <v/>
      </c>
      <c r="AT144" s="12" t="str">
        <f>IFERROR(VLOOKUP($A144,'Wawer M'!$H$2:$N$15,7,0),"")</f>
        <v/>
      </c>
      <c r="AU144" s="12" t="str">
        <f>IFERROR(VLOOKUP($A144,'Pazur M'!$AU$2:$BA$36,7,0),"")</f>
        <v/>
      </c>
      <c r="AV144" s="12" t="str">
        <f>IFERROR(VLOOKUP($A144,'Wilga M'!$L$3:$R$29,7,0),"")</f>
        <v/>
      </c>
      <c r="AW144" s="12" t="str">
        <f>IFERROR(VLOOKUP($A144,'NM 100 M'!$Y$5:$AE$7,7,0),"")</f>
        <v/>
      </c>
      <c r="AX144" s="25">
        <f>MIN(COUNT(F144:S144)+MIN(COUNT(V144:AW144)/2,2),6)</f>
        <v>2</v>
      </c>
    </row>
    <row r="145" spans="1:50">
      <c r="A145">
        <v>239</v>
      </c>
      <c r="B145" s="21" t="str">
        <f>VLOOKUP($A145,id!$C:$H,6,0)</f>
        <v>Polewko Waldemar</v>
      </c>
      <c r="C145" s="21" t="str">
        <f>VLOOKUP($A145,id!$C:$H,4,0)</f>
        <v>BIKE NOW BEER LATER</v>
      </c>
      <c r="D145" s="2">
        <f>IF(E144=E145,D144,ROW(B143))</f>
        <v>143</v>
      </c>
      <c r="E145" s="11">
        <f>LARGE(F145:U145,1)+LARGE(F145:U145,2)+IFERROR(LARGE(F145:U145,3),0)+IFERROR(LARGE(F145:U145,4),0)+IFERROR(LARGE(F145:U145,5),0)+IFERROR(LARGE(F145:U145,6),0)</f>
        <v>89.683014364920581</v>
      </c>
      <c r="F145" s="12"/>
      <c r="G145" s="12"/>
      <c r="H145" s="12" t="str">
        <f>IFERROR(VLOOKUP($A145,'H55 TR200 M'!$AT$3:$AZ$84,7,0),"")</f>
        <v/>
      </c>
      <c r="I145" s="12" t="str">
        <f>IFERROR(VLOOKUP($A145,'Dymno M'!$U$2:$AA$35,7,0),"")</f>
        <v/>
      </c>
      <c r="J145" s="12" t="str">
        <f>IFERROR(VLOOKUP($A145,'XIV RzK M'!$K$3:$Q$39,7,0),"")</f>
        <v/>
      </c>
      <c r="K145" s="12" t="str">
        <f>IFERROR(VLOOKUP($A145,'Tropy M'!$Q$4:$W$66,7,0),"")</f>
        <v/>
      </c>
      <c r="L145" s="12" t="str">
        <f>IFERROR(VLOOKUP($A145,'Grassor 300 M'!$CA$6:$CG$39,7,0),"")</f>
        <v/>
      </c>
      <c r="M145" s="12" t="str">
        <f>IFERROR(VLOOKUP($A145,'BO M'!$Q$2:$W$37,7,0),"")</f>
        <v/>
      </c>
      <c r="N145" s="12" t="str">
        <f>IFERROR(VLOOKUP($A145,'Konwalie M'!$M$2:$S$32,7,0),"")</f>
        <v/>
      </c>
      <c r="O145" s="12" t="str">
        <f>IFERROR(VLOOKUP($A145,'KoRnO M'!$AD$2:$AJ$42,7,0),"")</f>
        <v/>
      </c>
      <c r="P145" s="12" t="str">
        <f>IFERROR(VLOOKUP($A145,'XVI Szago M'!$K$2:$Q$48,7,0),"")</f>
        <v/>
      </c>
      <c r="Q145" s="12" t="str">
        <f>IFERROR(VLOOKUP($A145,'H56 TR200 M'!$AT$3:$AZ$106,7,0),"")</f>
        <v/>
      </c>
      <c r="R145" s="12" t="str">
        <f>IFERROR(VLOOKUP($A145,'Azymut M'!$AO$6:$AU$38,7,0),"")</f>
        <v/>
      </c>
      <c r="S145" s="12" t="str">
        <f>IFERROR(VLOOKUP($A145,'NM 200 M'!$AI$5:$AO$38,7,0),"")</f>
        <v/>
      </c>
      <c r="T145" s="10">
        <f>IFERROR(LARGE(V145:AW145,1),0)+IFERROR(LARGE(V145:AW145,2),0)</f>
        <v>65.885174236857722</v>
      </c>
      <c r="U145" s="10">
        <f>IFERROR(LARGE(V145:AW145,3),0)+IFERROR(LARGE(V145:AW145,4),0)</f>
        <v>23.797840128062852</v>
      </c>
      <c r="V145" s="12"/>
      <c r="W145" s="12"/>
      <c r="X145" s="12"/>
      <c r="Y145" s="12"/>
      <c r="Z145" s="12">
        <f>IFERROR(VLOOKUP($A145,'H55 TR100 M'!$AG$3:$AM$165,7,0),"")</f>
        <v>34.431022912472422</v>
      </c>
      <c r="AA145" s="12" t="str">
        <f>IFERROR(VLOOKUP($A145,'Irokez M'!$EN$4:$ET$22,7,0),"")</f>
        <v/>
      </c>
      <c r="AB145" s="12" t="str">
        <f>IFERROR(VLOOKUP($A145,'BO Wielkopolska M'!$Q$2:$W$38,7,0),"")</f>
        <v/>
      </c>
      <c r="AC145" s="12" t="str">
        <f>IFERROR(VLOOKUP($A145,'RW TR200 M'!$K$2:$Q$10,7,0),"")</f>
        <v/>
      </c>
      <c r="AD145" s="12" t="str">
        <f>IFERROR(VLOOKUP($A145,'Liczyrzepa wiosna M'!$M$2:$S$26,7,0),"")</f>
        <v/>
      </c>
      <c r="AE145" s="12" t="str">
        <f>IFERROR(VLOOKUP($A145,'13 M'!$J$6:$P$27,7,0),"")</f>
        <v/>
      </c>
      <c r="AF145" s="12" t="str">
        <f>IFERROR(VLOOKUP($A145,'ZnO Grassor M'!$J$2:$P$9,7,0),"")</f>
        <v/>
      </c>
      <c r="AG145" s="12" t="str">
        <f>IFERROR(VLOOKUP($A145,'Celestynów M'!$H$2:$N$7,7,0),"")</f>
        <v/>
      </c>
      <c r="AH145" s="12" t="str">
        <f>IFERROR(VLOOKUP($A145,'Komorów M'!$H$2:$N$15,7,0),"")</f>
        <v/>
      </c>
      <c r="AI145" s="12" t="str">
        <f>IFERROR(VLOOKUP($A145,'ITOrient M'!$P$3:$V$16,7,0),"")</f>
        <v/>
      </c>
      <c r="AJ145" s="12" t="str">
        <f>IFERROR(VLOOKUP($A145,'ŚJatka M'!$P$3:$V$25,7,0),"")</f>
        <v/>
      </c>
      <c r="AK145" s="12" t="str">
        <f>IFERROR(VLOOKUP($A145,'Sudecka Wyrypa M'!$N$4:$T$18,7,0),"")</f>
        <v/>
      </c>
      <c r="AL145" s="12">
        <f>IFERROR(VLOOKUP($A145,'Abentojra M'!$I$3:$O$39,7,0),"")</f>
        <v>23.797840128062852</v>
      </c>
      <c r="AM145" s="12" t="str">
        <f>IFERROR(VLOOKUP($A145,'Mordownik M'!$M$3:$S$29,7,0),"")</f>
        <v/>
      </c>
      <c r="AN145" s="12" t="str">
        <f>IFERROR(VLOOKUP($A145,'Kaczawska M'!$L$3:$R$9,7,0),"")</f>
        <v/>
      </c>
      <c r="AO145" s="12" t="str">
        <f>IFERROR(VLOOKUP($A145,'XV RzK M'!$K$2:$Q$13,7,0),"")</f>
        <v/>
      </c>
      <c r="AP145" s="12" t="str">
        <f>IFERROR(VLOOKUP($A145,'Jesienne 360 M'!$J$2:$P$20,7,0),"")</f>
        <v/>
      </c>
      <c r="AQ145" s="12" t="str">
        <f>IFERROR(VLOOKUP($A145,'Waligóra M'!$P$2:$V$25,7,0),"")</f>
        <v/>
      </c>
      <c r="AR145" s="12" t="str">
        <f>IFERROR(VLOOKUP($A145,'Jurajska Jatka M'!$L$3:$R$42,7,0),"")</f>
        <v/>
      </c>
      <c r="AS145" s="12">
        <f>IFERROR(VLOOKUP($A145,'H56 TR100 M'!$AI$3:$AO$224,7,0),"")</f>
        <v>31.454151324385304</v>
      </c>
      <c r="AT145" s="12" t="str">
        <f>IFERROR(VLOOKUP($A145,'Wawer M'!$H$2:$N$15,7,0),"")</f>
        <v/>
      </c>
      <c r="AU145" s="12" t="str">
        <f>IFERROR(VLOOKUP($A145,'Pazur M'!$AU$2:$BA$36,7,0),"")</f>
        <v/>
      </c>
      <c r="AV145" s="12" t="str">
        <f>IFERROR(VLOOKUP($A145,'Wilga M'!$L$3:$R$29,7,0),"")</f>
        <v/>
      </c>
      <c r="AW145" s="12" t="str">
        <f>IFERROR(VLOOKUP($A145,'NM 100 M'!$Y$5:$AE$7,7,0),"")</f>
        <v/>
      </c>
      <c r="AX145" s="25">
        <f>MIN(COUNT(F145:S145)+MIN(COUNT(V145:AW145)/2,2),6)</f>
        <v>1.5</v>
      </c>
    </row>
    <row r="146" spans="1:50">
      <c r="A146">
        <v>174</v>
      </c>
      <c r="B146" s="21" t="str">
        <f>VLOOKUP($A146,id!$C:$H,6,0)</f>
        <v>Szadura Michał</v>
      </c>
      <c r="C146" s="21">
        <f>VLOOKUP($A146,id!$C:$H,4,0)</f>
        <v>0</v>
      </c>
      <c r="D146" s="2">
        <f>IF(E145=E146,D145,ROW(B144))</f>
        <v>144</v>
      </c>
      <c r="E146" s="11">
        <f>LARGE(F146:U146,1)+LARGE(F146:U146,2)+IFERROR(LARGE(F146:U146,3),0)+IFERROR(LARGE(F146:U146,4),0)+IFERROR(LARGE(F146:U146,5),0)+IFERROR(LARGE(F146:U146,6),0)</f>
        <v>89.432705456791197</v>
      </c>
      <c r="F146" s="12"/>
      <c r="G146" s="12"/>
      <c r="H146" s="12">
        <f>IFERROR(VLOOKUP($A146,'H55 TR200 M'!$AT$3:$AZ$84,7,0),"")</f>
        <v>89.432705456791197</v>
      </c>
      <c r="I146" s="12" t="str">
        <f>IFERROR(VLOOKUP($A146,'Dymno M'!$U$2:$AA$35,7,0),"")</f>
        <v/>
      </c>
      <c r="J146" s="12" t="str">
        <f>IFERROR(VLOOKUP($A146,'XIV RzK M'!$K$3:$Q$39,7,0),"")</f>
        <v/>
      </c>
      <c r="K146" s="12" t="str">
        <f>IFERROR(VLOOKUP($A146,'Tropy M'!$Q$4:$W$66,7,0),"")</f>
        <v/>
      </c>
      <c r="L146" s="12" t="str">
        <f>IFERROR(VLOOKUP($A146,'Grassor 300 M'!$CA$6:$CG$39,7,0),"")</f>
        <v/>
      </c>
      <c r="M146" s="12" t="str">
        <f>IFERROR(VLOOKUP($A146,'BO M'!$Q$2:$W$37,7,0),"")</f>
        <v/>
      </c>
      <c r="N146" s="12" t="str">
        <f>IFERROR(VLOOKUP($A146,'Konwalie M'!$M$2:$S$32,7,0),"")</f>
        <v/>
      </c>
      <c r="O146" s="12" t="str">
        <f>IFERROR(VLOOKUP($A146,'KoRnO M'!$AD$2:$AJ$42,7,0),"")</f>
        <v/>
      </c>
      <c r="P146" s="12" t="str">
        <f>IFERROR(VLOOKUP($A146,'XVI Szago M'!$K$2:$Q$48,7,0),"")</f>
        <v/>
      </c>
      <c r="Q146" s="12" t="str">
        <f>IFERROR(VLOOKUP($A146,'H56 TR200 M'!$AT$3:$AZ$106,7,0),"")</f>
        <v/>
      </c>
      <c r="R146" s="12" t="str">
        <f>IFERROR(VLOOKUP($A146,'Azymut M'!$AO$6:$AU$38,7,0),"")</f>
        <v/>
      </c>
      <c r="S146" s="12" t="str">
        <f>IFERROR(VLOOKUP($A146,'NM 200 M'!$AI$5:$AO$38,7,0),"")</f>
        <v/>
      </c>
      <c r="T146" s="10">
        <f>IFERROR(LARGE(V146:AW146,1),0)+IFERROR(LARGE(V146:AW146,2),0)</f>
        <v>0</v>
      </c>
      <c r="U146" s="10">
        <f>IFERROR(LARGE(V146:AW146,3),0)+IFERROR(LARGE(V146:AW146,4),0)</f>
        <v>0</v>
      </c>
      <c r="V146" s="12"/>
      <c r="W146" s="12"/>
      <c r="X146" s="12"/>
      <c r="Y146" s="12"/>
      <c r="Z146" s="12" t="str">
        <f>IFERROR(VLOOKUP($A146,'H55 TR100 M'!$AG$3:$AM$165,7,0),"")</f>
        <v/>
      </c>
      <c r="AA146" s="12" t="str">
        <f>IFERROR(VLOOKUP($A146,'Irokez M'!$EN$4:$ET$22,7,0),"")</f>
        <v/>
      </c>
      <c r="AB146" s="12" t="str">
        <f>IFERROR(VLOOKUP($A146,'BO Wielkopolska M'!$Q$2:$W$38,7,0),"")</f>
        <v/>
      </c>
      <c r="AC146" s="12" t="str">
        <f>IFERROR(VLOOKUP($A146,'RW TR200 M'!$K$2:$Q$10,7,0),"")</f>
        <v/>
      </c>
      <c r="AD146" s="12" t="str">
        <f>IFERROR(VLOOKUP($A146,'Liczyrzepa wiosna M'!$M$2:$S$26,7,0),"")</f>
        <v/>
      </c>
      <c r="AE146" s="12" t="str">
        <f>IFERROR(VLOOKUP($A146,'13 M'!$J$6:$P$27,7,0),"")</f>
        <v/>
      </c>
      <c r="AF146" s="12" t="str">
        <f>IFERROR(VLOOKUP($A146,'ZnO Grassor M'!$J$2:$P$9,7,0),"")</f>
        <v/>
      </c>
      <c r="AG146" s="12" t="str">
        <f>IFERROR(VLOOKUP($A146,'Celestynów M'!$H$2:$N$7,7,0),"")</f>
        <v/>
      </c>
      <c r="AH146" s="12" t="str">
        <f>IFERROR(VLOOKUP($A146,'Komorów M'!$H$2:$N$15,7,0),"")</f>
        <v/>
      </c>
      <c r="AI146" s="12" t="str">
        <f>IFERROR(VLOOKUP($A146,'ITOrient M'!$P$3:$V$16,7,0),"")</f>
        <v/>
      </c>
      <c r="AJ146" s="12" t="str">
        <f>IFERROR(VLOOKUP($A146,'ŚJatka M'!$P$3:$V$25,7,0),"")</f>
        <v/>
      </c>
      <c r="AK146" s="12" t="str">
        <f>IFERROR(VLOOKUP($A146,'Sudecka Wyrypa M'!$N$4:$T$18,7,0),"")</f>
        <v/>
      </c>
      <c r="AL146" s="12" t="str">
        <f>IFERROR(VLOOKUP($A146,'Abentojra M'!$I$3:$O$39,7,0),"")</f>
        <v/>
      </c>
      <c r="AM146" s="12" t="str">
        <f>IFERROR(VLOOKUP($A146,'Mordownik M'!$M$3:$S$29,7,0),"")</f>
        <v/>
      </c>
      <c r="AN146" s="12" t="str">
        <f>IFERROR(VLOOKUP($A146,'Kaczawska M'!$L$3:$R$9,7,0),"")</f>
        <v/>
      </c>
      <c r="AO146" s="12" t="str">
        <f>IFERROR(VLOOKUP($A146,'XV RzK M'!$K$2:$Q$13,7,0),"")</f>
        <v/>
      </c>
      <c r="AP146" s="12" t="str">
        <f>IFERROR(VLOOKUP($A146,'Jesienne 360 M'!$J$2:$P$20,7,0),"")</f>
        <v/>
      </c>
      <c r="AQ146" s="12" t="str">
        <f>IFERROR(VLOOKUP($A146,'Waligóra M'!$P$2:$V$25,7,0),"")</f>
        <v/>
      </c>
      <c r="AR146" s="12" t="str">
        <f>IFERROR(VLOOKUP($A146,'Jurajska Jatka M'!$L$3:$R$42,7,0),"")</f>
        <v/>
      </c>
      <c r="AS146" s="12" t="str">
        <f>IFERROR(VLOOKUP($A146,'H56 TR100 M'!$AI$3:$AO$224,7,0),"")</f>
        <v/>
      </c>
      <c r="AT146" s="12" t="str">
        <f>IFERROR(VLOOKUP($A146,'Wawer M'!$H$2:$N$15,7,0),"")</f>
        <v/>
      </c>
      <c r="AU146" s="12" t="str">
        <f>IFERROR(VLOOKUP($A146,'Pazur M'!$AU$2:$BA$36,7,0),"")</f>
        <v/>
      </c>
      <c r="AV146" s="12" t="str">
        <f>IFERROR(VLOOKUP($A146,'Wilga M'!$L$3:$R$29,7,0),"")</f>
        <v/>
      </c>
      <c r="AW146" s="12" t="str">
        <f>IFERROR(VLOOKUP($A146,'NM 100 M'!$Y$5:$AE$7,7,0),"")</f>
        <v/>
      </c>
      <c r="AX146" s="25">
        <f>MIN(COUNT(F146:S146)+MIN(COUNT(V146:AW146)/2,2),6)</f>
        <v>1</v>
      </c>
    </row>
    <row r="147" spans="1:50">
      <c r="A147">
        <v>240</v>
      </c>
      <c r="B147" s="21" t="str">
        <f>VLOOKUP($A147,id!$C:$H,6,0)</f>
        <v>Kulwikowski Michał</v>
      </c>
      <c r="C147" s="21" t="str">
        <f>VLOOKUP($A147,id!$C:$H,4,0)</f>
        <v>BIKE NOW BEER LATER</v>
      </c>
      <c r="D147" s="2">
        <f>IF(E146=E147,D146,ROW(B145))</f>
        <v>145</v>
      </c>
      <c r="E147" s="11">
        <f>LARGE(F147:U147,1)+LARGE(F147:U147,2)+IFERROR(LARGE(F147:U147,3),0)+IFERROR(LARGE(F147:U147,4),0)+IFERROR(LARGE(F147:U147,5),0)+IFERROR(LARGE(F147:U147,6),0)</f>
        <v>89.109808376289791</v>
      </c>
      <c r="F147" s="12"/>
      <c r="G147" s="12"/>
      <c r="H147" s="12" t="str">
        <f>IFERROR(VLOOKUP($A147,'H55 TR200 M'!$AT$3:$AZ$84,7,0),"")</f>
        <v/>
      </c>
      <c r="I147" s="12" t="str">
        <f>IFERROR(VLOOKUP($A147,'Dymno M'!$U$2:$AA$35,7,0),"")</f>
        <v/>
      </c>
      <c r="J147" s="12" t="str">
        <f>IFERROR(VLOOKUP($A147,'XIV RzK M'!$K$3:$Q$39,7,0),"")</f>
        <v/>
      </c>
      <c r="K147" s="12" t="str">
        <f>IFERROR(VLOOKUP($A147,'Tropy M'!$Q$4:$W$66,7,0),"")</f>
        <v/>
      </c>
      <c r="L147" s="12" t="str">
        <f>IFERROR(VLOOKUP($A147,'Grassor 300 M'!$CA$6:$CG$39,7,0),"")</f>
        <v/>
      </c>
      <c r="M147" s="12" t="str">
        <f>IFERROR(VLOOKUP($A147,'BO M'!$Q$2:$W$37,7,0),"")</f>
        <v/>
      </c>
      <c r="N147" s="12" t="str">
        <f>IFERROR(VLOOKUP($A147,'Konwalie M'!$M$2:$S$32,7,0),"")</f>
        <v/>
      </c>
      <c r="O147" s="12" t="str">
        <f>IFERROR(VLOOKUP($A147,'KoRnO M'!$AD$2:$AJ$42,7,0),"")</f>
        <v/>
      </c>
      <c r="P147" s="12" t="str">
        <f>IFERROR(VLOOKUP($A147,'XVI Szago M'!$K$2:$Q$48,7,0),"")</f>
        <v/>
      </c>
      <c r="Q147" s="12" t="str">
        <f>IFERROR(VLOOKUP($A147,'H56 TR200 M'!$AT$3:$AZ$106,7,0),"")</f>
        <v/>
      </c>
      <c r="R147" s="12" t="str">
        <f>IFERROR(VLOOKUP($A147,'Azymut M'!$AO$6:$AU$38,7,0),"")</f>
        <v/>
      </c>
      <c r="S147" s="12" t="str">
        <f>IFERROR(VLOOKUP($A147,'NM 200 M'!$AI$5:$AO$38,7,0),"")</f>
        <v/>
      </c>
      <c r="T147" s="10">
        <f>IFERROR(LARGE(V147:AW147,1),0)+IFERROR(LARGE(V147:AW147,2),0)</f>
        <v>65.275796320437976</v>
      </c>
      <c r="U147" s="10">
        <f>IFERROR(LARGE(V147:AW147,3),0)+IFERROR(LARGE(V147:AW147,4),0)</f>
        <v>23.834012055851812</v>
      </c>
      <c r="V147" s="12"/>
      <c r="W147" s="12"/>
      <c r="X147" s="12"/>
      <c r="Y147" s="12"/>
      <c r="Z147" s="12">
        <f>IFERROR(VLOOKUP($A147,'H55 TR100 M'!$AG$3:$AM$165,7,0),"")</f>
        <v>34.008269679944434</v>
      </c>
      <c r="AA147" s="12" t="str">
        <f>IFERROR(VLOOKUP($A147,'Irokez M'!$EN$4:$ET$22,7,0),"")</f>
        <v/>
      </c>
      <c r="AB147" s="12" t="str">
        <f>IFERROR(VLOOKUP($A147,'BO Wielkopolska M'!$Q$2:$W$38,7,0),"")</f>
        <v/>
      </c>
      <c r="AC147" s="12" t="str">
        <f>IFERROR(VLOOKUP($A147,'RW TR200 M'!$K$2:$Q$10,7,0),"")</f>
        <v/>
      </c>
      <c r="AD147" s="12" t="str">
        <f>IFERROR(VLOOKUP($A147,'Liczyrzepa wiosna M'!$M$2:$S$26,7,0),"")</f>
        <v/>
      </c>
      <c r="AE147" s="12" t="str">
        <f>IFERROR(VLOOKUP($A147,'13 M'!$J$6:$P$27,7,0),"")</f>
        <v/>
      </c>
      <c r="AF147" s="12" t="str">
        <f>IFERROR(VLOOKUP($A147,'ZnO Grassor M'!$J$2:$P$9,7,0),"")</f>
        <v/>
      </c>
      <c r="AG147" s="12" t="str">
        <f>IFERROR(VLOOKUP($A147,'Celestynów M'!$H$2:$N$7,7,0),"")</f>
        <v/>
      </c>
      <c r="AH147" s="12" t="str">
        <f>IFERROR(VLOOKUP($A147,'Komorów M'!$H$2:$N$15,7,0),"")</f>
        <v/>
      </c>
      <c r="AI147" s="12" t="str">
        <f>IFERROR(VLOOKUP($A147,'ITOrient M'!$P$3:$V$16,7,0),"")</f>
        <v/>
      </c>
      <c r="AJ147" s="12" t="str">
        <f>IFERROR(VLOOKUP($A147,'ŚJatka M'!$P$3:$V$25,7,0),"")</f>
        <v/>
      </c>
      <c r="AK147" s="12" t="str">
        <f>IFERROR(VLOOKUP($A147,'Sudecka Wyrypa M'!$N$4:$T$18,7,0),"")</f>
        <v/>
      </c>
      <c r="AL147" s="12">
        <f>IFERROR(VLOOKUP($A147,'Abentojra M'!$I$3:$O$39,7,0),"")</f>
        <v>23.834012055851812</v>
      </c>
      <c r="AM147" s="12" t="str">
        <f>IFERROR(VLOOKUP($A147,'Mordownik M'!$M$3:$S$29,7,0),"")</f>
        <v/>
      </c>
      <c r="AN147" s="12" t="str">
        <f>IFERROR(VLOOKUP($A147,'Kaczawska M'!$L$3:$R$9,7,0),"")</f>
        <v/>
      </c>
      <c r="AO147" s="12" t="str">
        <f>IFERROR(VLOOKUP($A147,'XV RzK M'!$K$2:$Q$13,7,0),"")</f>
        <v/>
      </c>
      <c r="AP147" s="12" t="str">
        <f>IFERROR(VLOOKUP($A147,'Jesienne 360 M'!$J$2:$P$20,7,0),"")</f>
        <v/>
      </c>
      <c r="AQ147" s="12" t="str">
        <f>IFERROR(VLOOKUP($A147,'Waligóra M'!$P$2:$V$25,7,0),"")</f>
        <v/>
      </c>
      <c r="AR147" s="12" t="str">
        <f>IFERROR(VLOOKUP($A147,'Jurajska Jatka M'!$L$3:$R$42,7,0),"")</f>
        <v/>
      </c>
      <c r="AS147" s="12">
        <f>IFERROR(VLOOKUP($A147,'H56 TR100 M'!$AI$3:$AO$224,7,0),"")</f>
        <v>31.267526640493539</v>
      </c>
      <c r="AT147" s="12" t="str">
        <f>IFERROR(VLOOKUP($A147,'Wawer M'!$H$2:$N$15,7,0),"")</f>
        <v/>
      </c>
      <c r="AU147" s="12" t="str">
        <f>IFERROR(VLOOKUP($A147,'Pazur M'!$AU$2:$BA$36,7,0),"")</f>
        <v/>
      </c>
      <c r="AV147" s="12" t="str">
        <f>IFERROR(VLOOKUP($A147,'Wilga M'!$L$3:$R$29,7,0),"")</f>
        <v/>
      </c>
      <c r="AW147" s="12" t="str">
        <f>IFERROR(VLOOKUP($A147,'NM 100 M'!$Y$5:$AE$7,7,0),"")</f>
        <v/>
      </c>
      <c r="AX147" s="25">
        <f>MIN(COUNT(F147:S147)+MIN(COUNT(V147:AW147)/2,2),6)</f>
        <v>1.5</v>
      </c>
    </row>
    <row r="148" spans="1:50">
      <c r="A148">
        <v>550</v>
      </c>
      <c r="B148" s="21" t="str">
        <f>VLOOKUP($A148,id!$C:$H,6,0)</f>
        <v>Gałązka Grzegorz</v>
      </c>
      <c r="C148" s="21" t="str">
        <f>VLOOKUP($A148,id!$C:$H,4,0)</f>
        <v>Road to nowhere</v>
      </c>
      <c r="D148" s="2">
        <f>IF(E147=E148,D147,ROW(B146))</f>
        <v>146</v>
      </c>
      <c r="E148" s="11">
        <f>LARGE(F148:U148,1)+LARGE(F148:U148,2)+IFERROR(LARGE(F148:U148,3),0)+IFERROR(LARGE(F148:U148,4),0)+IFERROR(LARGE(F148:U148,5),0)+IFERROR(LARGE(F148:U148,6),0)</f>
        <v>88.497426583119278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>
        <f>IFERROR(VLOOKUP($A148,'XVI Szago M'!$K$2:$Q$48,7,0),"")</f>
        <v>37.55606184941913</v>
      </c>
      <c r="Q148" s="12" t="str">
        <f>IFERROR(VLOOKUP($A148,'H56 TR200 M'!$AT$3:$AZ$106,7,0),"")</f>
        <v/>
      </c>
      <c r="R148" s="12">
        <f>IFERROR(VLOOKUP($A148,'Azymut M'!$AO$6:$AU$38,7,0),"")</f>
        <v>50.941364733700148</v>
      </c>
      <c r="S148" s="12" t="str">
        <f>IFERROR(VLOOKUP($A148,'NM 200 M'!$AI$5:$AO$38,7,0),"")</f>
        <v/>
      </c>
      <c r="T148" s="10">
        <f>IFERROR(LARGE(V148:AW148,1),0)+IFERROR(LARGE(V148:AW148,2),0)</f>
        <v>0</v>
      </c>
      <c r="U148" s="10">
        <f>IFERROR(LARGE(V148:AW148,3),0)+IFERROR(LARGE(V148:AW148,4),0)</f>
        <v>0</v>
      </c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 t="str">
        <f>IFERROR(VLOOKUP($A148,'Abentojra M'!$I$3:$O$39,7,0),"")</f>
        <v/>
      </c>
      <c r="AM148" s="12" t="str">
        <f>IFERROR(VLOOKUP($A148,'Mordownik M'!$M$3:$S$29,7,0),"")</f>
        <v/>
      </c>
      <c r="AN148" s="12" t="str">
        <f>IFERROR(VLOOKUP($A148,'Kaczawska M'!$L$3:$R$9,7,0),"")</f>
        <v/>
      </c>
      <c r="AO148" s="12" t="str">
        <f>IFERROR(VLOOKUP($A148,'XV RzK M'!$K$2:$Q$13,7,0),"")</f>
        <v/>
      </c>
      <c r="AP148" s="12" t="str">
        <f>IFERROR(VLOOKUP($A148,'Jesienne 360 M'!$J$2:$P$20,7,0),"")</f>
        <v/>
      </c>
      <c r="AQ148" s="12" t="str">
        <f>IFERROR(VLOOKUP($A148,'Waligóra M'!$P$2:$V$25,7,0),"")</f>
        <v/>
      </c>
      <c r="AR148" s="12" t="str">
        <f>IFERROR(VLOOKUP($A148,'Jurajska Jatka M'!$L$3:$R$42,7,0),"")</f>
        <v/>
      </c>
      <c r="AS148" s="12" t="str">
        <f>IFERROR(VLOOKUP($A148,'H56 TR100 M'!$AI$3:$AO$224,7,0),"")</f>
        <v/>
      </c>
      <c r="AT148" s="12" t="str">
        <f>IFERROR(VLOOKUP($A148,'Wawer M'!$H$2:$N$15,7,0),"")</f>
        <v/>
      </c>
      <c r="AU148" s="12" t="str">
        <f>IFERROR(VLOOKUP($A148,'Pazur M'!$AU$2:$BA$36,7,0),"")</f>
        <v/>
      </c>
      <c r="AV148" s="12" t="str">
        <f>IFERROR(VLOOKUP($A148,'Wilga M'!$L$3:$R$29,7,0),"")</f>
        <v/>
      </c>
      <c r="AW148" s="12" t="str">
        <f>IFERROR(VLOOKUP($A148,'NM 100 M'!$Y$5:$AE$7,7,0),"")</f>
        <v/>
      </c>
      <c r="AX148" s="25">
        <f>MIN(COUNT(F148:S148)+MIN(COUNT(V148:AW148)/2,2),6)</f>
        <v>2</v>
      </c>
    </row>
    <row r="149" spans="1:50">
      <c r="A149">
        <v>591</v>
      </c>
      <c r="B149" s="21" t="str">
        <f>VLOOKUP($A149,id!$C:$H,6,0)</f>
        <v>Przybysz Piotr</v>
      </c>
      <c r="C149" s="21" t="str">
        <f>VLOOKUP($A149,id!$C:$H,4,0)</f>
        <v>FTI Racing Team</v>
      </c>
      <c r="D149" s="2">
        <f>IF(E148=E149,D148,ROW(B147))</f>
        <v>147</v>
      </c>
      <c r="E149" s="11">
        <f>LARGE(F149:U149,1)+LARGE(F149:U149,2)+IFERROR(LARGE(F149:U149,3),0)+IFERROR(LARGE(F149:U149,4),0)+IFERROR(LARGE(F149:U149,5),0)+IFERROR(LARGE(F149:U149,6),0)</f>
        <v>88.162231295194076</v>
      </c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>
        <f>IFERROR(VLOOKUP($A149,'H56 TR200 M'!$AT$3:$AZ$106,7,0),"")</f>
        <v>88.162231295194076</v>
      </c>
      <c r="R149" s="12" t="str">
        <f>IFERROR(VLOOKUP($A149,'Azymut M'!$AO$6:$AU$38,7,0),"")</f>
        <v/>
      </c>
      <c r="S149" s="12" t="str">
        <f>IFERROR(VLOOKUP($A149,'NM 200 M'!$AI$5:$AO$38,7,0),"")</f>
        <v/>
      </c>
      <c r="T149" s="10">
        <f>IFERROR(LARGE(V149:AW149,1),0)+IFERROR(LARGE(V149:AW149,2),0)</f>
        <v>0</v>
      </c>
      <c r="U149" s="10">
        <f>IFERROR(LARGE(V149:AW149,3),0)+IFERROR(LARGE(V149:AW149,4),0)</f>
        <v>0</v>
      </c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 t="str">
        <f>IFERROR(VLOOKUP($A149,'H56 TR100 M'!$AI$3:$AO$224,7,0),"")</f>
        <v/>
      </c>
      <c r="AT149" s="12" t="str">
        <f>IFERROR(VLOOKUP($A149,'Wawer M'!$H$2:$N$15,7,0),"")</f>
        <v/>
      </c>
      <c r="AU149" s="12" t="str">
        <f>IFERROR(VLOOKUP($A149,'Pazur M'!$AU$2:$BA$36,7,0),"")</f>
        <v/>
      </c>
      <c r="AV149" s="12" t="str">
        <f>IFERROR(VLOOKUP($A149,'Wilga M'!$L$3:$R$29,7,0),"")</f>
        <v/>
      </c>
      <c r="AW149" s="12" t="str">
        <f>IFERROR(VLOOKUP($A149,'NM 100 M'!$Y$5:$AE$7,7,0),"")</f>
        <v/>
      </c>
      <c r="AX149" s="25">
        <f>MIN(COUNT(F149:S149)+MIN(COUNT(V149:AW149)/2,2),6)</f>
        <v>1</v>
      </c>
    </row>
    <row r="150" spans="1:50">
      <c r="A150">
        <v>592</v>
      </c>
      <c r="B150" s="21" t="str">
        <f>VLOOKUP($A150,id!$C:$H,6,0)</f>
        <v>Skowroński Jacek</v>
      </c>
      <c r="C150" s="21">
        <f>VLOOKUP($A150,id!$C:$H,4,0)</f>
        <v>0</v>
      </c>
      <c r="D150" s="2">
        <f>IF(E149=E150,D149,ROW(B148))</f>
        <v>148</v>
      </c>
      <c r="E150" s="11">
        <f>LARGE(F150:U150,1)+LARGE(F150:U150,2)+IFERROR(LARGE(F150:U150,3),0)+IFERROR(LARGE(F150:U150,4),0)+IFERROR(LARGE(F150:U150,5),0)+IFERROR(LARGE(F150:U150,6),0)</f>
        <v>88.144887621108566</v>
      </c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>
        <f>IFERROR(VLOOKUP($A150,'H56 TR200 M'!$AT$3:$AZ$106,7,0),"")</f>
        <v>88.144887621108566</v>
      </c>
      <c r="R150" s="12" t="str">
        <f>IFERROR(VLOOKUP($A150,'Azymut M'!$AO$6:$AU$38,7,0),"")</f>
        <v/>
      </c>
      <c r="S150" s="12" t="str">
        <f>IFERROR(VLOOKUP($A150,'NM 200 M'!$AI$5:$AO$38,7,0),"")</f>
        <v/>
      </c>
      <c r="T150" s="10">
        <f>IFERROR(LARGE(V150:AW150,1),0)+IFERROR(LARGE(V150:AW150,2),0)</f>
        <v>0</v>
      </c>
      <c r="U150" s="10">
        <f>IFERROR(LARGE(V150:AW150,3),0)+IFERROR(LARGE(V150:AW150,4),0)</f>
        <v>0</v>
      </c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 t="str">
        <f>IFERROR(VLOOKUP($A150,'H56 TR100 M'!$AI$3:$AO$224,7,0),"")</f>
        <v/>
      </c>
      <c r="AT150" s="12" t="str">
        <f>IFERROR(VLOOKUP($A150,'Wawer M'!$H$2:$N$15,7,0),"")</f>
        <v/>
      </c>
      <c r="AU150" s="12" t="str">
        <f>IFERROR(VLOOKUP($A150,'Pazur M'!$AU$2:$BA$36,7,0),"")</f>
        <v/>
      </c>
      <c r="AV150" s="12" t="str">
        <f>IFERROR(VLOOKUP($A150,'Wilga M'!$L$3:$R$29,7,0),"")</f>
        <v/>
      </c>
      <c r="AW150" s="12" t="str">
        <f>IFERROR(VLOOKUP($A150,'NM 100 M'!$Y$5:$AE$7,7,0),"")</f>
        <v/>
      </c>
      <c r="AX150" s="25">
        <f>MIN(COUNT(F150:S150)+MIN(COUNT(V150:AW150)/2,2),6)</f>
        <v>1</v>
      </c>
    </row>
    <row r="151" spans="1:50">
      <c r="A151">
        <v>512</v>
      </c>
      <c r="B151" s="21" t="str">
        <f>VLOOKUP($A151,id!$C:$H,6,0)</f>
        <v>Kosiorek Paweł</v>
      </c>
      <c r="C151" s="21">
        <f>VLOOKUP($A151,id!$C:$H,4,0)</f>
        <v>0</v>
      </c>
      <c r="D151" s="2">
        <f>IF(E150=E151,D150,ROW(B149))</f>
        <v>149</v>
      </c>
      <c r="E151" s="11">
        <f>LARGE(F151:U151,1)+LARGE(F151:U151,2)+IFERROR(LARGE(F151:U151,3),0)+IFERROR(LARGE(F151:U151,4),0)+IFERROR(LARGE(F151:U151,5),0)+IFERROR(LARGE(F151:U151,6),0)</f>
        <v>87.50973851750004</v>
      </c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 t="str">
        <f>IFERROR(VLOOKUP($A151,'XVI Szago M'!$K$2:$Q$48,7,0),"")</f>
        <v/>
      </c>
      <c r="Q151" s="12">
        <f>IFERROR(VLOOKUP($A151,'H56 TR200 M'!$AT$3:$AZ$106,7,0),"")</f>
        <v>51.942936119259592</v>
      </c>
      <c r="R151" s="12" t="str">
        <f>IFERROR(VLOOKUP($A151,'Azymut M'!$AO$6:$AU$38,7,0),"")</f>
        <v/>
      </c>
      <c r="S151" s="12" t="str">
        <f>IFERROR(VLOOKUP($A151,'NM 200 M'!$AI$5:$AO$38,7,0),"")</f>
        <v/>
      </c>
      <c r="T151" s="10">
        <f>IFERROR(LARGE(V151:AW151,1),0)+IFERROR(LARGE(V151:AW151,2),0)</f>
        <v>35.566802398240455</v>
      </c>
      <c r="U151" s="10">
        <f>IFERROR(LARGE(V151:AW151,3),0)+IFERROR(LARGE(V151:AW151,4),0)</f>
        <v>0</v>
      </c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>
        <f>IFERROR(VLOOKUP($A151,'Abentojra M'!$I$3:$O$39,7,0),"")</f>
        <v>35.566802398240455</v>
      </c>
      <c r="AM151" s="12" t="str">
        <f>IFERROR(VLOOKUP($A151,'Mordownik M'!$M$3:$S$29,7,0),"")</f>
        <v/>
      </c>
      <c r="AN151" s="12" t="str">
        <f>IFERROR(VLOOKUP($A151,'Kaczawska M'!$L$3:$R$9,7,0),"")</f>
        <v/>
      </c>
      <c r="AO151" s="12" t="str">
        <f>IFERROR(VLOOKUP($A151,'XV RzK M'!$K$2:$Q$13,7,0),"")</f>
        <v/>
      </c>
      <c r="AP151" s="12" t="str">
        <f>IFERROR(VLOOKUP($A151,'Jesienne 360 M'!$J$2:$P$20,7,0),"")</f>
        <v/>
      </c>
      <c r="AQ151" s="12" t="str">
        <f>IFERROR(VLOOKUP($A151,'Waligóra M'!$P$2:$V$25,7,0),"")</f>
        <v/>
      </c>
      <c r="AR151" s="12" t="str">
        <f>IFERROR(VLOOKUP($A151,'Jurajska Jatka M'!$L$3:$R$42,7,0),"")</f>
        <v/>
      </c>
      <c r="AS151" s="12" t="str">
        <f>IFERROR(VLOOKUP($A151,'H56 TR100 M'!$AI$3:$AO$224,7,0),"")</f>
        <v/>
      </c>
      <c r="AT151" s="12" t="str">
        <f>IFERROR(VLOOKUP($A151,'Wawer M'!$H$2:$N$15,7,0),"")</f>
        <v/>
      </c>
      <c r="AU151" s="12" t="str">
        <f>IFERROR(VLOOKUP($A151,'Pazur M'!$AU$2:$BA$36,7,0),"")</f>
        <v/>
      </c>
      <c r="AV151" s="12" t="str">
        <f>IFERROR(VLOOKUP($A151,'Wilga M'!$L$3:$R$29,7,0),"")</f>
        <v/>
      </c>
      <c r="AW151" s="12" t="str">
        <f>IFERROR(VLOOKUP($A151,'NM 100 M'!$Y$5:$AE$7,7,0),"")</f>
        <v/>
      </c>
      <c r="AX151" s="25">
        <f>MIN(COUNT(F151:S151)+MIN(COUNT(V151:AW151)/2,2),6)</f>
        <v>1.5</v>
      </c>
    </row>
    <row r="152" spans="1:50">
      <c r="A152">
        <v>544</v>
      </c>
      <c r="B152" s="21" t="str">
        <f>VLOOKUP($A152,id!$C:$H,6,0)</f>
        <v>Jankowski Tomasz</v>
      </c>
      <c r="C152" s="21" t="str">
        <f>VLOOKUP($A152,id!$C:$H,4,0)</f>
        <v>ZTF</v>
      </c>
      <c r="D152" s="2">
        <f>IF(E151=E152,D151,ROW(B150))</f>
        <v>150</v>
      </c>
      <c r="E152" s="11">
        <f>LARGE(F152:U152,1)+LARGE(F152:U152,2)+IFERROR(LARGE(F152:U152,3),0)+IFERROR(LARGE(F152:U152,4),0)+IFERROR(LARGE(F152:U152,5),0)+IFERROR(LARGE(F152:U152,6),0)</f>
        <v>87.33661444730933</v>
      </c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>
        <f>IFERROR(VLOOKUP($A152,'XVI Szago M'!$K$2:$Q$48,7,0),"")</f>
        <v>74.128968370874802</v>
      </c>
      <c r="Q152" s="12">
        <f>IFERROR(VLOOKUP($A152,'H56 TR200 M'!$AT$3:$AZ$106,7,0),"")</f>
        <v>13.207646076434523</v>
      </c>
      <c r="R152" s="12" t="str">
        <f>IFERROR(VLOOKUP($A152,'Azymut M'!$AO$6:$AU$38,7,0),"")</f>
        <v/>
      </c>
      <c r="S152" s="12" t="str">
        <f>IFERROR(VLOOKUP($A152,'NM 200 M'!$AI$5:$AO$38,7,0),"")</f>
        <v/>
      </c>
      <c r="T152" s="10">
        <f>IFERROR(LARGE(V152:AW152,1),0)+IFERROR(LARGE(V152:AW152,2),0)</f>
        <v>0</v>
      </c>
      <c r="U152" s="10">
        <f>IFERROR(LARGE(V152:AW152,3),0)+IFERROR(LARGE(V152:AW152,4),0)</f>
        <v>0</v>
      </c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 t="str">
        <f>IFERROR(VLOOKUP($A152,'Abentojra M'!$I$3:$O$39,7,0),"")</f>
        <v/>
      </c>
      <c r="AM152" s="12" t="str">
        <f>IFERROR(VLOOKUP($A152,'Mordownik M'!$M$3:$S$29,7,0),"")</f>
        <v/>
      </c>
      <c r="AN152" s="12" t="str">
        <f>IFERROR(VLOOKUP($A152,'Kaczawska M'!$L$3:$R$9,7,0),"")</f>
        <v/>
      </c>
      <c r="AO152" s="12" t="str">
        <f>IFERROR(VLOOKUP($A152,'XV RzK M'!$K$2:$Q$13,7,0),"")</f>
        <v/>
      </c>
      <c r="AP152" s="12" t="str">
        <f>IFERROR(VLOOKUP($A152,'Jesienne 360 M'!$J$2:$P$20,7,0),"")</f>
        <v/>
      </c>
      <c r="AQ152" s="12" t="str">
        <f>IFERROR(VLOOKUP($A152,'Waligóra M'!$P$2:$V$25,7,0),"")</f>
        <v/>
      </c>
      <c r="AR152" s="12" t="str">
        <f>IFERROR(VLOOKUP($A152,'Jurajska Jatka M'!$L$3:$R$42,7,0),"")</f>
        <v/>
      </c>
      <c r="AS152" s="12" t="str">
        <f>IFERROR(VLOOKUP($A152,'H56 TR100 M'!$AI$3:$AO$224,7,0),"")</f>
        <v/>
      </c>
      <c r="AT152" s="12" t="str">
        <f>IFERROR(VLOOKUP($A152,'Wawer M'!$H$2:$N$15,7,0),"")</f>
        <v/>
      </c>
      <c r="AU152" s="12" t="str">
        <f>IFERROR(VLOOKUP($A152,'Pazur M'!$AU$2:$BA$36,7,0),"")</f>
        <v/>
      </c>
      <c r="AV152" s="12" t="str">
        <f>IFERROR(VLOOKUP($A152,'Wilga M'!$L$3:$R$29,7,0),"")</f>
        <v/>
      </c>
      <c r="AW152" s="12" t="str">
        <f>IFERROR(VLOOKUP($A152,'NM 100 M'!$Y$5:$AE$7,7,0),"")</f>
        <v/>
      </c>
      <c r="AX152" s="25">
        <f>MIN(COUNT(F152:S152)+MIN(COUNT(V152:AW152)/2,2),6)</f>
        <v>2</v>
      </c>
    </row>
    <row r="153" spans="1:50">
      <c r="A153">
        <v>475</v>
      </c>
      <c r="B153" s="21" t="str">
        <f>VLOOKUP($A153,id!$C:$H,6,0)</f>
        <v>Jonas Wojciech</v>
      </c>
      <c r="C153" s="21" t="str">
        <f>VLOOKUP($A153,id!$C:$H,4,0)</f>
        <v>Wyrwidęby</v>
      </c>
      <c r="D153" s="2">
        <f>IF(E152=E153,D152,ROW(B151))</f>
        <v>151</v>
      </c>
      <c r="E153" s="11">
        <f>LARGE(F153:U153,1)+LARGE(F153:U153,2)+IFERROR(LARGE(F153:U153,3),0)+IFERROR(LARGE(F153:U153,4),0)+IFERROR(LARGE(F153:U153,5),0)+IFERROR(LARGE(F153:U153,6),0)</f>
        <v>86.541443086613029</v>
      </c>
      <c r="F153" s="12"/>
      <c r="G153" s="12"/>
      <c r="H153" s="12"/>
      <c r="I153" s="12"/>
      <c r="J153" s="12"/>
      <c r="K153" s="12" t="str">
        <f>IFERROR(VLOOKUP($A153,'Tropy M'!$Q$4:$W$66,7,0),"")</f>
        <v/>
      </c>
      <c r="L153" s="12" t="str">
        <f>IFERROR(VLOOKUP($A153,'Grassor 300 M'!$CA$6:$CG$39,7,0),"")</f>
        <v/>
      </c>
      <c r="M153" s="12">
        <f>IFERROR(VLOOKUP($A153,'BO M'!$Q$2:$W$37,7,0),"")</f>
        <v>52.608322404255858</v>
      </c>
      <c r="N153" s="12" t="str">
        <f>IFERROR(VLOOKUP($A153,'Konwalie M'!$M$2:$S$32,7,0),"")</f>
        <v/>
      </c>
      <c r="O153" s="12" t="str">
        <f>IFERROR(VLOOKUP($A153,'KoRnO M'!$AD$2:$AJ$42,7,0),"")</f>
        <v/>
      </c>
      <c r="P153" s="12" t="str">
        <f>IFERROR(VLOOKUP($A153,'XVI Szago M'!$K$2:$Q$48,7,0),"")</f>
        <v/>
      </c>
      <c r="Q153" s="12" t="str">
        <f>IFERROR(VLOOKUP($A153,'H56 TR200 M'!$AT$3:$AZ$106,7,0),"")</f>
        <v/>
      </c>
      <c r="R153" s="12" t="str">
        <f>IFERROR(VLOOKUP($A153,'Azymut M'!$AO$6:$AU$38,7,0),"")</f>
        <v/>
      </c>
      <c r="S153" s="12" t="str">
        <f>IFERROR(VLOOKUP($A153,'NM 200 M'!$AI$5:$AO$38,7,0),"")</f>
        <v/>
      </c>
      <c r="T153" s="10">
        <f>IFERROR(LARGE(V153:AW153,1),0)+IFERROR(LARGE(V153:AW153,2),0)</f>
        <v>33.93312068235717</v>
      </c>
      <c r="U153" s="10">
        <f>IFERROR(LARGE(V153:AW153,3),0)+IFERROR(LARGE(V153:AW153,4),0)</f>
        <v>0</v>
      </c>
      <c r="V153" s="12"/>
      <c r="W153" s="12"/>
      <c r="X153" s="12"/>
      <c r="Y153" s="12"/>
      <c r="Z153" s="12"/>
      <c r="AA153" s="12"/>
      <c r="AB153" s="12"/>
      <c r="AC153" s="12"/>
      <c r="AD153" s="12"/>
      <c r="AE153" s="12" t="str">
        <f>IFERROR(VLOOKUP($A153,'13 M'!$J$6:$P$27,7,0),"")</f>
        <v/>
      </c>
      <c r="AF153" s="12" t="str">
        <f>IFERROR(VLOOKUP($A153,'ZnO Grassor M'!$J$2:$P$9,7,0),"")</f>
        <v/>
      </c>
      <c r="AG153" s="12" t="str">
        <f>IFERROR(VLOOKUP($A153,'Celestynów M'!$H$2:$N$7,7,0),"")</f>
        <v/>
      </c>
      <c r="AH153" s="12" t="str">
        <f>IFERROR(VLOOKUP($A153,'Komorów M'!$H$2:$N$15,7,0),"")</f>
        <v/>
      </c>
      <c r="AI153" s="12">
        <f>IFERROR(VLOOKUP($A153,'ITOrient M'!$P$3:$V$16,7,0),"")</f>
        <v>33.93312068235717</v>
      </c>
      <c r="AJ153" s="12" t="str">
        <f>IFERROR(VLOOKUP($A153,'ŚJatka M'!$P$3:$V$25,7,0),"")</f>
        <v/>
      </c>
      <c r="AK153" s="12" t="str">
        <f>IFERROR(VLOOKUP($A153,'Sudecka Wyrypa M'!$N$4:$T$18,7,0),"")</f>
        <v/>
      </c>
      <c r="AL153" s="12" t="str">
        <f>IFERROR(VLOOKUP($A153,'Abentojra M'!$I$3:$O$39,7,0),"")</f>
        <v/>
      </c>
      <c r="AM153" s="12" t="str">
        <f>IFERROR(VLOOKUP($A153,'Mordownik M'!$M$3:$S$29,7,0),"")</f>
        <v/>
      </c>
      <c r="AN153" s="12" t="str">
        <f>IFERROR(VLOOKUP($A153,'Kaczawska M'!$L$3:$R$9,7,0),"")</f>
        <v/>
      </c>
      <c r="AO153" s="12" t="str">
        <f>IFERROR(VLOOKUP($A153,'XV RzK M'!$K$2:$Q$13,7,0),"")</f>
        <v/>
      </c>
      <c r="AP153" s="12" t="str">
        <f>IFERROR(VLOOKUP($A153,'Jesienne 360 M'!$J$2:$P$20,7,0),"")</f>
        <v/>
      </c>
      <c r="AQ153" s="12" t="str">
        <f>IFERROR(VLOOKUP($A153,'Waligóra M'!$P$2:$V$25,7,0),"")</f>
        <v/>
      </c>
      <c r="AR153" s="12" t="str">
        <f>IFERROR(VLOOKUP($A153,'Jurajska Jatka M'!$L$3:$R$42,7,0),"")</f>
        <v/>
      </c>
      <c r="AS153" s="12" t="str">
        <f>IFERROR(VLOOKUP($A153,'H56 TR100 M'!$AI$3:$AO$224,7,0),"")</f>
        <v/>
      </c>
      <c r="AT153" s="12" t="str">
        <f>IFERROR(VLOOKUP($A153,'Wawer M'!$H$2:$N$15,7,0),"")</f>
        <v/>
      </c>
      <c r="AU153" s="12" t="str">
        <f>IFERROR(VLOOKUP($A153,'Pazur M'!$AU$2:$BA$36,7,0),"")</f>
        <v/>
      </c>
      <c r="AV153" s="12" t="str">
        <f>IFERROR(VLOOKUP($A153,'Wilga M'!$L$3:$R$29,7,0),"")</f>
        <v/>
      </c>
      <c r="AW153" s="12" t="str">
        <f>IFERROR(VLOOKUP($A153,'NM 100 M'!$Y$5:$AE$7,7,0),"")</f>
        <v/>
      </c>
      <c r="AX153" s="25">
        <f>MIN(COUNT(F153:S153)+MIN(COUNT(V153:AW153)/2,2),6)</f>
        <v>1.5</v>
      </c>
    </row>
    <row r="154" spans="1:50">
      <c r="A154">
        <v>548</v>
      </c>
      <c r="B154" s="21" t="str">
        <f>VLOOKUP($A154,id!$C:$H,6,0)</f>
        <v>Szymanek Dawid</v>
      </c>
      <c r="C154" s="21" t="str">
        <f>VLOOKUP($A154,id!$C:$H,4,0)</f>
        <v>...</v>
      </c>
      <c r="D154" s="2">
        <f>IF(E153=E154,D153,ROW(B152))</f>
        <v>152</v>
      </c>
      <c r="E154" s="11">
        <f>LARGE(F154:U154,1)+LARGE(F154:U154,2)+IFERROR(LARGE(F154:U154,3),0)+IFERROR(LARGE(F154:U154,4),0)+IFERROR(LARGE(F154:U154,5),0)+IFERROR(LARGE(F154:U154,6),0)</f>
        <v>86.447788539845376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>
        <f>IFERROR(VLOOKUP($A154,'XVI Szago M'!$K$2:$Q$48,7,0),"")</f>
        <v>37.683190972745791</v>
      </c>
      <c r="Q154" s="12">
        <f>IFERROR(VLOOKUP($A154,'H56 TR200 M'!$AT$3:$AZ$106,7,0),"")</f>
        <v>48.764597567099585</v>
      </c>
      <c r="R154" s="12" t="str">
        <f>IFERROR(VLOOKUP($A154,'Azymut M'!$AO$6:$AU$38,7,0),"")</f>
        <v/>
      </c>
      <c r="S154" s="12" t="str">
        <f>IFERROR(VLOOKUP($A154,'NM 200 M'!$AI$5:$AO$38,7,0),"")</f>
        <v/>
      </c>
      <c r="T154" s="10">
        <f>IFERROR(LARGE(V154:AW154,1),0)+IFERROR(LARGE(V154:AW154,2),0)</f>
        <v>0</v>
      </c>
      <c r="U154" s="10">
        <f>IFERROR(LARGE(V154:AW154,3),0)+IFERROR(LARGE(V154:AW154,4),0)</f>
        <v>0</v>
      </c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 t="str">
        <f>IFERROR(VLOOKUP($A154,'Abentojra M'!$I$3:$O$39,7,0),"")</f>
        <v/>
      </c>
      <c r="AM154" s="12" t="str">
        <f>IFERROR(VLOOKUP($A154,'Mordownik M'!$M$3:$S$29,7,0),"")</f>
        <v/>
      </c>
      <c r="AN154" s="12" t="str">
        <f>IFERROR(VLOOKUP($A154,'Kaczawska M'!$L$3:$R$9,7,0),"")</f>
        <v/>
      </c>
      <c r="AO154" s="12" t="str">
        <f>IFERROR(VLOOKUP($A154,'XV RzK M'!$K$2:$Q$13,7,0),"")</f>
        <v/>
      </c>
      <c r="AP154" s="12" t="str">
        <f>IFERROR(VLOOKUP($A154,'Jesienne 360 M'!$J$2:$P$20,7,0),"")</f>
        <v/>
      </c>
      <c r="AQ154" s="12" t="str">
        <f>IFERROR(VLOOKUP($A154,'Waligóra M'!$P$2:$V$25,7,0),"")</f>
        <v/>
      </c>
      <c r="AR154" s="12" t="str">
        <f>IFERROR(VLOOKUP($A154,'Jurajska Jatka M'!$L$3:$R$42,7,0),"")</f>
        <v/>
      </c>
      <c r="AS154" s="12" t="str">
        <f>IFERROR(VLOOKUP($A154,'H56 TR100 M'!$AI$3:$AO$224,7,0),"")</f>
        <v/>
      </c>
      <c r="AT154" s="12" t="str">
        <f>IFERROR(VLOOKUP($A154,'Wawer M'!$H$2:$N$15,7,0),"")</f>
        <v/>
      </c>
      <c r="AU154" s="12" t="str">
        <f>IFERROR(VLOOKUP($A154,'Pazur M'!$AU$2:$BA$36,7,0),"")</f>
        <v/>
      </c>
      <c r="AV154" s="12" t="str">
        <f>IFERROR(VLOOKUP($A154,'Wilga M'!$L$3:$R$29,7,0),"")</f>
        <v/>
      </c>
      <c r="AW154" s="12" t="str">
        <f>IFERROR(VLOOKUP($A154,'NM 100 M'!$Y$5:$AE$7,7,0),"")</f>
        <v/>
      </c>
      <c r="AX154" s="25">
        <f>MIN(COUNT(F154:S154)+MIN(COUNT(V154:AW154)/2,2),6)</f>
        <v>2</v>
      </c>
    </row>
    <row r="155" spans="1:50">
      <c r="A155">
        <v>176</v>
      </c>
      <c r="B155" s="21" t="str">
        <f>VLOOKUP($A155,id!$C:$H,6,0)</f>
        <v>Zachara Stefan</v>
      </c>
      <c r="C155" s="21">
        <f>VLOOKUP($A155,id!$C:$H,4,0)</f>
        <v>0</v>
      </c>
      <c r="D155" s="2">
        <f>IF(E154=E155,D154,ROW(B153))</f>
        <v>153</v>
      </c>
      <c r="E155" s="11">
        <f>LARGE(F155:U155,1)+LARGE(F155:U155,2)+IFERROR(LARGE(F155:U155,3),0)+IFERROR(LARGE(F155:U155,4),0)+IFERROR(LARGE(F155:U155,5),0)+IFERROR(LARGE(F155:U155,6),0)</f>
        <v>85.795598815065574</v>
      </c>
      <c r="F155" s="12"/>
      <c r="G155" s="12"/>
      <c r="H155" s="12">
        <f>IFERROR(VLOOKUP($A155,'H55 TR200 M'!$AT$3:$AZ$84,7,0),"")</f>
        <v>85.795598815065574</v>
      </c>
      <c r="I155" s="12" t="str">
        <f>IFERROR(VLOOKUP($A155,'Dymno M'!$U$2:$AA$35,7,0),"")</f>
        <v/>
      </c>
      <c r="J155" s="12" t="str">
        <f>IFERROR(VLOOKUP($A155,'XIV RzK M'!$K$3:$Q$39,7,0),"")</f>
        <v/>
      </c>
      <c r="K155" s="12" t="str">
        <f>IFERROR(VLOOKUP($A155,'Tropy M'!$Q$4:$W$66,7,0),"")</f>
        <v/>
      </c>
      <c r="L155" s="12" t="str">
        <f>IFERROR(VLOOKUP($A155,'Grassor 300 M'!$CA$6:$CG$39,7,0),"")</f>
        <v/>
      </c>
      <c r="M155" s="12" t="str">
        <f>IFERROR(VLOOKUP($A155,'BO M'!$Q$2:$W$37,7,0),"")</f>
        <v/>
      </c>
      <c r="N155" s="12" t="str">
        <f>IFERROR(VLOOKUP($A155,'Konwalie M'!$M$2:$S$32,7,0),"")</f>
        <v/>
      </c>
      <c r="O155" s="12" t="str">
        <f>IFERROR(VLOOKUP($A155,'KoRnO M'!$AD$2:$AJ$42,7,0),"")</f>
        <v/>
      </c>
      <c r="P155" s="12" t="str">
        <f>IFERROR(VLOOKUP($A155,'XVI Szago M'!$K$2:$Q$48,7,0),"")</f>
        <v/>
      </c>
      <c r="Q155" s="12" t="str">
        <f>IFERROR(VLOOKUP($A155,'H56 TR200 M'!$AT$3:$AZ$106,7,0),"")</f>
        <v/>
      </c>
      <c r="R155" s="12" t="str">
        <f>IFERROR(VLOOKUP($A155,'Azymut M'!$AO$6:$AU$38,7,0),"")</f>
        <v/>
      </c>
      <c r="S155" s="12" t="str">
        <f>IFERROR(VLOOKUP($A155,'NM 200 M'!$AI$5:$AO$38,7,0),"")</f>
        <v/>
      </c>
      <c r="T155" s="10">
        <f>IFERROR(LARGE(V155:AW155,1),0)+IFERROR(LARGE(V155:AW155,2),0)</f>
        <v>0</v>
      </c>
      <c r="U155" s="10">
        <f>IFERROR(LARGE(V155:AW155,3),0)+IFERROR(LARGE(V155:AW155,4),0)</f>
        <v>0</v>
      </c>
      <c r="V155" s="12"/>
      <c r="W155" s="12"/>
      <c r="X155" s="12"/>
      <c r="Y155" s="12"/>
      <c r="Z155" s="12" t="str">
        <f>IFERROR(VLOOKUP($A155,'H55 TR100 M'!$AG$3:$AM$165,7,0),"")</f>
        <v/>
      </c>
      <c r="AA155" s="12" t="str">
        <f>IFERROR(VLOOKUP($A155,'Irokez M'!$EN$4:$ET$22,7,0),"")</f>
        <v/>
      </c>
      <c r="AB155" s="12" t="str">
        <f>IFERROR(VLOOKUP($A155,'BO Wielkopolska M'!$Q$2:$W$38,7,0),"")</f>
        <v/>
      </c>
      <c r="AC155" s="12" t="str">
        <f>IFERROR(VLOOKUP($A155,'RW TR200 M'!$K$2:$Q$10,7,0),"")</f>
        <v/>
      </c>
      <c r="AD155" s="12" t="str">
        <f>IFERROR(VLOOKUP($A155,'Liczyrzepa wiosna M'!$M$2:$S$26,7,0),"")</f>
        <v/>
      </c>
      <c r="AE155" s="12" t="str">
        <f>IFERROR(VLOOKUP($A155,'13 M'!$J$6:$P$27,7,0),"")</f>
        <v/>
      </c>
      <c r="AF155" s="12" t="str">
        <f>IFERROR(VLOOKUP($A155,'ZnO Grassor M'!$J$2:$P$9,7,0),"")</f>
        <v/>
      </c>
      <c r="AG155" s="12" t="str">
        <f>IFERROR(VLOOKUP($A155,'Celestynów M'!$H$2:$N$7,7,0),"")</f>
        <v/>
      </c>
      <c r="AH155" s="12" t="str">
        <f>IFERROR(VLOOKUP($A155,'Komorów M'!$H$2:$N$15,7,0),"")</f>
        <v/>
      </c>
      <c r="AI155" s="12" t="str">
        <f>IFERROR(VLOOKUP($A155,'ITOrient M'!$P$3:$V$16,7,0),"")</f>
        <v/>
      </c>
      <c r="AJ155" s="12" t="str">
        <f>IFERROR(VLOOKUP($A155,'ŚJatka M'!$P$3:$V$25,7,0),"")</f>
        <v/>
      </c>
      <c r="AK155" s="12" t="str">
        <f>IFERROR(VLOOKUP($A155,'Sudecka Wyrypa M'!$N$4:$T$18,7,0),"")</f>
        <v/>
      </c>
      <c r="AL155" s="12" t="str">
        <f>IFERROR(VLOOKUP($A155,'Abentojra M'!$I$3:$O$39,7,0),"")</f>
        <v/>
      </c>
      <c r="AM155" s="12" t="str">
        <f>IFERROR(VLOOKUP($A155,'Mordownik M'!$M$3:$S$29,7,0),"")</f>
        <v/>
      </c>
      <c r="AN155" s="12" t="str">
        <f>IFERROR(VLOOKUP($A155,'Kaczawska M'!$L$3:$R$9,7,0),"")</f>
        <v/>
      </c>
      <c r="AO155" s="12" t="str">
        <f>IFERROR(VLOOKUP($A155,'XV RzK M'!$K$2:$Q$13,7,0),"")</f>
        <v/>
      </c>
      <c r="AP155" s="12" t="str">
        <f>IFERROR(VLOOKUP($A155,'Jesienne 360 M'!$J$2:$P$20,7,0),"")</f>
        <v/>
      </c>
      <c r="AQ155" s="12" t="str">
        <f>IFERROR(VLOOKUP($A155,'Waligóra M'!$P$2:$V$25,7,0),"")</f>
        <v/>
      </c>
      <c r="AR155" s="12" t="str">
        <f>IFERROR(VLOOKUP($A155,'Jurajska Jatka M'!$L$3:$R$42,7,0),"")</f>
        <v/>
      </c>
      <c r="AS155" s="12" t="str">
        <f>IFERROR(VLOOKUP($A155,'H56 TR100 M'!$AI$3:$AO$224,7,0),"")</f>
        <v/>
      </c>
      <c r="AT155" s="12" t="str">
        <f>IFERROR(VLOOKUP($A155,'Wawer M'!$H$2:$N$15,7,0),"")</f>
        <v/>
      </c>
      <c r="AU155" s="12" t="str">
        <f>IFERROR(VLOOKUP($A155,'Pazur M'!$AU$2:$BA$36,7,0),"")</f>
        <v/>
      </c>
      <c r="AV155" s="12" t="str">
        <f>IFERROR(VLOOKUP($A155,'Wilga M'!$L$3:$R$29,7,0),"")</f>
        <v/>
      </c>
      <c r="AW155" s="12" t="str">
        <f>IFERROR(VLOOKUP($A155,'NM 100 M'!$Y$5:$AE$7,7,0),"")</f>
        <v/>
      </c>
      <c r="AX155" s="25">
        <f>MIN(COUNT(F155:S155)+MIN(COUNT(V155:AW155)/2,2),6)</f>
        <v>1</v>
      </c>
    </row>
    <row r="156" spans="1:50">
      <c r="A156">
        <v>261</v>
      </c>
      <c r="B156" s="21" t="str">
        <f>VLOOKUP($A156,id!$C:$H,6,0)</f>
        <v>Mikołajczak Filip</v>
      </c>
      <c r="C156" s="21">
        <f>VLOOKUP($A156,id!$C:$H,4,0)</f>
        <v>0</v>
      </c>
      <c r="D156" s="2">
        <f>IF(E155=E156,D155,ROW(B154))</f>
        <v>154</v>
      </c>
      <c r="E156" s="11">
        <f>LARGE(F156:U156,1)+LARGE(F156:U156,2)+IFERROR(LARGE(F156:U156,3),0)+IFERROR(LARGE(F156:U156,4),0)+IFERROR(LARGE(F156:U156,5),0)+IFERROR(LARGE(F156:U156,6),0)</f>
        <v>85.487851631401611</v>
      </c>
      <c r="F156" s="12"/>
      <c r="G156" s="12"/>
      <c r="H156" s="12" t="str">
        <f>IFERROR(VLOOKUP($A156,'H55 TR200 M'!$AT$3:$AZ$84,7,0),"")</f>
        <v/>
      </c>
      <c r="I156" s="12" t="str">
        <f>IFERROR(VLOOKUP($A156,'Dymno M'!$U$2:$AA$35,7,0),"")</f>
        <v/>
      </c>
      <c r="J156" s="12" t="str">
        <f>IFERROR(VLOOKUP($A156,'XIV RzK M'!$K$3:$Q$39,7,0),"")</f>
        <v/>
      </c>
      <c r="K156" s="12" t="str">
        <f>IFERROR(VLOOKUP($A156,'Tropy M'!$Q$4:$W$66,7,0),"")</f>
        <v/>
      </c>
      <c r="L156" s="12" t="str">
        <f>IFERROR(VLOOKUP($A156,'Grassor 300 M'!$CA$6:$CG$39,7,0),"")</f>
        <v/>
      </c>
      <c r="M156" s="12" t="str">
        <f>IFERROR(VLOOKUP($A156,'BO M'!$Q$2:$W$37,7,0),"")</f>
        <v/>
      </c>
      <c r="N156" s="12">
        <f>IFERROR(VLOOKUP($A156,'Konwalie M'!$M$2:$S$32,7,0),"")</f>
        <v>54.234769687964352</v>
      </c>
      <c r="O156" s="12" t="str">
        <f>IFERROR(VLOOKUP($A156,'KoRnO M'!$AD$2:$AJ$42,7,0),"")</f>
        <v/>
      </c>
      <c r="P156" s="12" t="str">
        <f>IFERROR(VLOOKUP($A156,'XVI Szago M'!$K$2:$Q$48,7,0),"")</f>
        <v/>
      </c>
      <c r="Q156" s="12" t="str">
        <f>IFERROR(VLOOKUP($A156,'H56 TR200 M'!$AT$3:$AZ$106,7,0),"")</f>
        <v/>
      </c>
      <c r="R156" s="12" t="str">
        <f>IFERROR(VLOOKUP($A156,'Azymut M'!$AO$6:$AU$38,7,0),"")</f>
        <v/>
      </c>
      <c r="S156" s="12" t="str">
        <f>IFERROR(VLOOKUP($A156,'NM 200 M'!$AI$5:$AO$38,7,0),"")</f>
        <v/>
      </c>
      <c r="T156" s="10">
        <f>IFERROR(LARGE(V156:AW156,1),0)+IFERROR(LARGE(V156:AW156,2),0)</f>
        <v>31.253081943437262</v>
      </c>
      <c r="U156" s="10">
        <f>IFERROR(LARGE(V156:AW156,3),0)+IFERROR(LARGE(V156:AW156,4),0)</f>
        <v>0</v>
      </c>
      <c r="V156" s="12"/>
      <c r="W156" s="12"/>
      <c r="X156" s="12"/>
      <c r="Y156" s="12"/>
      <c r="Z156" s="12">
        <f>IFERROR(VLOOKUP($A156,'H55 TR100 M'!$AG$3:$AM$165,7,0),"")</f>
        <v>31.253081943437262</v>
      </c>
      <c r="AA156" s="12" t="str">
        <f>IFERROR(VLOOKUP($A156,'Irokez M'!$EN$4:$ET$22,7,0),"")</f>
        <v/>
      </c>
      <c r="AB156" s="12" t="str">
        <f>IFERROR(VLOOKUP($A156,'BO Wielkopolska M'!$Q$2:$W$38,7,0),"")</f>
        <v/>
      </c>
      <c r="AC156" s="12" t="str">
        <f>IFERROR(VLOOKUP($A156,'RW TR200 M'!$K$2:$Q$10,7,0),"")</f>
        <v/>
      </c>
      <c r="AD156" s="12" t="str">
        <f>IFERROR(VLOOKUP($A156,'Liczyrzepa wiosna M'!$M$2:$S$26,7,0),"")</f>
        <v/>
      </c>
      <c r="AE156" s="12" t="str">
        <f>IFERROR(VLOOKUP($A156,'13 M'!$J$6:$P$27,7,0),"")</f>
        <v/>
      </c>
      <c r="AF156" s="12" t="str">
        <f>IFERROR(VLOOKUP($A156,'ZnO Grassor M'!$J$2:$P$9,7,0),"")</f>
        <v/>
      </c>
      <c r="AG156" s="12" t="str">
        <f>IFERROR(VLOOKUP($A156,'Celestynów M'!$H$2:$N$7,7,0),"")</f>
        <v/>
      </c>
      <c r="AH156" s="12" t="str">
        <f>IFERROR(VLOOKUP($A156,'Komorów M'!$H$2:$N$15,7,0),"")</f>
        <v/>
      </c>
      <c r="AI156" s="12" t="str">
        <f>IFERROR(VLOOKUP($A156,'ITOrient M'!$P$3:$V$16,7,0),"")</f>
        <v/>
      </c>
      <c r="AJ156" s="12" t="str">
        <f>IFERROR(VLOOKUP($A156,'ŚJatka M'!$P$3:$V$25,7,0),"")</f>
        <v/>
      </c>
      <c r="AK156" s="12" t="str">
        <f>IFERROR(VLOOKUP($A156,'Sudecka Wyrypa M'!$N$4:$T$18,7,0),"")</f>
        <v/>
      </c>
      <c r="AL156" s="12" t="str">
        <f>IFERROR(VLOOKUP($A156,'Abentojra M'!$I$3:$O$39,7,0),"")</f>
        <v/>
      </c>
      <c r="AM156" s="12" t="str">
        <f>IFERROR(VLOOKUP($A156,'Mordownik M'!$M$3:$S$29,7,0),"")</f>
        <v/>
      </c>
      <c r="AN156" s="12" t="str">
        <f>IFERROR(VLOOKUP($A156,'Kaczawska M'!$L$3:$R$9,7,0),"")</f>
        <v/>
      </c>
      <c r="AO156" s="12" t="str">
        <f>IFERROR(VLOOKUP($A156,'XV RzK M'!$K$2:$Q$13,7,0),"")</f>
        <v/>
      </c>
      <c r="AP156" s="12" t="str">
        <f>IFERROR(VLOOKUP($A156,'Jesienne 360 M'!$J$2:$P$20,7,0),"")</f>
        <v/>
      </c>
      <c r="AQ156" s="12" t="str">
        <f>IFERROR(VLOOKUP($A156,'Waligóra M'!$P$2:$V$25,7,0),"")</f>
        <v/>
      </c>
      <c r="AR156" s="12" t="str">
        <f>IFERROR(VLOOKUP($A156,'Jurajska Jatka M'!$L$3:$R$42,7,0),"")</f>
        <v/>
      </c>
      <c r="AS156" s="12" t="str">
        <f>IFERROR(VLOOKUP($A156,'H56 TR100 M'!$AI$3:$AO$224,7,0),"")</f>
        <v/>
      </c>
      <c r="AT156" s="12" t="str">
        <f>IFERROR(VLOOKUP($A156,'Wawer M'!$H$2:$N$15,7,0),"")</f>
        <v/>
      </c>
      <c r="AU156" s="12" t="str">
        <f>IFERROR(VLOOKUP($A156,'Pazur M'!$AU$2:$BA$36,7,0),"")</f>
        <v/>
      </c>
      <c r="AV156" s="12" t="str">
        <f>IFERROR(VLOOKUP($A156,'Wilga M'!$L$3:$R$29,7,0),"")</f>
        <v/>
      </c>
      <c r="AW156" s="12" t="str">
        <f>IFERROR(VLOOKUP($A156,'NM 100 M'!$Y$5:$AE$7,7,0),"")</f>
        <v/>
      </c>
      <c r="AX156" s="25">
        <f>MIN(COUNT(F156:S156)+MIN(COUNT(V156:AW156)/2,2),6)</f>
        <v>1.5</v>
      </c>
    </row>
    <row r="157" spans="1:50">
      <c r="A157">
        <v>501</v>
      </c>
      <c r="B157" s="21" t="str">
        <f>VLOOKUP($A157,id!$C:$H,6,0)</f>
        <v>Dziewior Arkadiusz</v>
      </c>
      <c r="C157" s="21">
        <f>VLOOKUP($A157,id!$C:$H,4,0)</f>
        <v>0</v>
      </c>
      <c r="D157" s="2">
        <f>IF(E156=E157,D156,ROW(B155))</f>
        <v>155</v>
      </c>
      <c r="E157" s="11">
        <f>LARGE(F157:U157,1)+LARGE(F157:U157,2)+IFERROR(LARGE(F157:U157,3),0)+IFERROR(LARGE(F157:U157,4),0)+IFERROR(LARGE(F157:U157,5),0)+IFERROR(LARGE(F157:U157,6),0)</f>
        <v>85.302348298089498</v>
      </c>
      <c r="F157" s="12"/>
      <c r="G157" s="12"/>
      <c r="H157" s="12"/>
      <c r="I157" s="12"/>
      <c r="J157" s="12"/>
      <c r="K157" s="12"/>
      <c r="L157" s="12"/>
      <c r="M157" s="12"/>
      <c r="N157" s="12"/>
      <c r="O157" s="12">
        <f>IFERROR(VLOOKUP($A157,'KoRnO M'!$AD$2:$AJ$42,7,0),"")</f>
        <v>70.581806297126633</v>
      </c>
      <c r="P157" s="12" t="str">
        <f>IFERROR(VLOOKUP($A157,'XVI Szago M'!$K$2:$Q$48,7,0),"")</f>
        <v/>
      </c>
      <c r="Q157" s="12" t="str">
        <f>IFERROR(VLOOKUP($A157,'H56 TR200 M'!$AT$3:$AZ$106,7,0),"")</f>
        <v/>
      </c>
      <c r="R157" s="12" t="str">
        <f>IFERROR(VLOOKUP($A157,'Azymut M'!$AO$6:$AU$38,7,0),"")</f>
        <v/>
      </c>
      <c r="S157" s="12" t="str">
        <f>IFERROR(VLOOKUP($A157,'NM 200 M'!$AI$5:$AO$38,7,0),"")</f>
        <v/>
      </c>
      <c r="T157" s="10">
        <f>IFERROR(LARGE(V157:AW157,1),0)+IFERROR(LARGE(V157:AW157,2),0)</f>
        <v>14.720542000962858</v>
      </c>
      <c r="U157" s="10">
        <f>IFERROR(LARGE(V157:AW157,3),0)+IFERROR(LARGE(V157:AW157,4),0)</f>
        <v>0</v>
      </c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 t="str">
        <f>IFERROR(VLOOKUP($A157,'Sudecka Wyrypa M'!$N$4:$T$18,7,0),"")</f>
        <v/>
      </c>
      <c r="AL157" s="12" t="str">
        <f>IFERROR(VLOOKUP($A157,'Abentojra M'!$I$3:$O$39,7,0),"")</f>
        <v/>
      </c>
      <c r="AM157" s="12" t="str">
        <f>IFERROR(VLOOKUP($A157,'Mordownik M'!$M$3:$S$29,7,0),"")</f>
        <v/>
      </c>
      <c r="AN157" s="12" t="str">
        <f>IFERROR(VLOOKUP($A157,'Kaczawska M'!$L$3:$R$9,7,0),"")</f>
        <v/>
      </c>
      <c r="AO157" s="12" t="str">
        <f>IFERROR(VLOOKUP($A157,'XV RzK M'!$K$2:$Q$13,7,0),"")</f>
        <v/>
      </c>
      <c r="AP157" s="12" t="str">
        <f>IFERROR(VLOOKUP($A157,'Jesienne 360 M'!$J$2:$P$20,7,0),"")</f>
        <v/>
      </c>
      <c r="AQ157" s="12" t="str">
        <f>IFERROR(VLOOKUP($A157,'Waligóra M'!$P$2:$V$25,7,0),"")</f>
        <v/>
      </c>
      <c r="AR157" s="12">
        <f>IFERROR(VLOOKUP($A157,'Jurajska Jatka M'!$L$3:$R$42,7,0),"")</f>
        <v>14.720542000962858</v>
      </c>
      <c r="AS157" s="12" t="str">
        <f>IFERROR(VLOOKUP($A157,'H56 TR100 M'!$AI$3:$AO$224,7,0),"")</f>
        <v/>
      </c>
      <c r="AT157" s="12" t="str">
        <f>IFERROR(VLOOKUP($A157,'Wawer M'!$H$2:$N$15,7,0),"")</f>
        <v/>
      </c>
      <c r="AU157" s="12" t="str">
        <f>IFERROR(VLOOKUP($A157,'Pazur M'!$AU$2:$BA$36,7,0),"")</f>
        <v/>
      </c>
      <c r="AV157" s="12" t="str">
        <f>IFERROR(VLOOKUP($A157,'Wilga M'!$L$3:$R$29,7,0),"")</f>
        <v/>
      </c>
      <c r="AW157" s="12" t="str">
        <f>IFERROR(VLOOKUP($A157,'NM 100 M'!$Y$5:$AE$7,7,0),"")</f>
        <v/>
      </c>
      <c r="AX157" s="25">
        <f>MIN(COUNT(F157:S157)+MIN(COUNT(V157:AW157)/2,2),6)</f>
        <v>1.5</v>
      </c>
    </row>
    <row r="158" spans="1:50">
      <c r="A158">
        <v>549</v>
      </c>
      <c r="B158" s="21" t="str">
        <f>VLOOKUP($A158,id!$C:$H,6,0)</f>
        <v>Kauss Dawid</v>
      </c>
      <c r="C158" s="21">
        <f>VLOOKUP($A158,id!$C:$H,4,0)</f>
        <v>0</v>
      </c>
      <c r="D158" s="2">
        <f>IF(E157=E158,D157,ROW(B156))</f>
        <v>156</v>
      </c>
      <c r="E158" s="11">
        <f>LARGE(F158:U158,1)+LARGE(F158:U158,2)+IFERROR(LARGE(F158:U158,3),0)+IFERROR(LARGE(F158:U158,4),0)+IFERROR(LARGE(F158:U158,5),0)+IFERROR(LARGE(F158:U158,6),0)</f>
        <v>83.695696154824844</v>
      </c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>
        <f>IFERROR(VLOOKUP($A158,'XVI Szago M'!$K$2:$Q$48,7,0),"")</f>
        <v>37.581154692375101</v>
      </c>
      <c r="Q158" s="12">
        <f>IFERROR(VLOOKUP($A158,'H56 TR200 M'!$AT$3:$AZ$106,7,0),"")</f>
        <v>46.114541462449736</v>
      </c>
      <c r="R158" s="12" t="str">
        <f>IFERROR(VLOOKUP($A158,'Azymut M'!$AO$6:$AU$38,7,0),"")</f>
        <v/>
      </c>
      <c r="S158" s="12" t="str">
        <f>IFERROR(VLOOKUP($A158,'NM 200 M'!$AI$5:$AO$38,7,0),"")</f>
        <v/>
      </c>
      <c r="T158" s="10">
        <f>IFERROR(LARGE(V158:AW158,1),0)+IFERROR(LARGE(V158:AW158,2),0)</f>
        <v>0</v>
      </c>
      <c r="U158" s="10">
        <f>IFERROR(LARGE(V158:AW158,3),0)+IFERROR(LARGE(V158:AW158,4),0)</f>
        <v>0</v>
      </c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 t="str">
        <f>IFERROR(VLOOKUP($A158,'Abentojra M'!$I$3:$O$39,7,0),"")</f>
        <v/>
      </c>
      <c r="AM158" s="12" t="str">
        <f>IFERROR(VLOOKUP($A158,'Mordownik M'!$M$3:$S$29,7,0),"")</f>
        <v/>
      </c>
      <c r="AN158" s="12" t="str">
        <f>IFERROR(VLOOKUP($A158,'Kaczawska M'!$L$3:$R$9,7,0),"")</f>
        <v/>
      </c>
      <c r="AO158" s="12" t="str">
        <f>IFERROR(VLOOKUP($A158,'XV RzK M'!$K$2:$Q$13,7,0),"")</f>
        <v/>
      </c>
      <c r="AP158" s="12" t="str">
        <f>IFERROR(VLOOKUP($A158,'Jesienne 360 M'!$J$2:$P$20,7,0),"")</f>
        <v/>
      </c>
      <c r="AQ158" s="12" t="str">
        <f>IFERROR(VLOOKUP($A158,'Waligóra M'!$P$2:$V$25,7,0),"")</f>
        <v/>
      </c>
      <c r="AR158" s="12" t="str">
        <f>IFERROR(VLOOKUP($A158,'Jurajska Jatka M'!$L$3:$R$42,7,0),"")</f>
        <v/>
      </c>
      <c r="AS158" s="12" t="str">
        <f>IFERROR(VLOOKUP($A158,'H56 TR100 M'!$AI$3:$AO$224,7,0),"")</f>
        <v/>
      </c>
      <c r="AT158" s="12" t="str">
        <f>IFERROR(VLOOKUP($A158,'Wawer M'!$H$2:$N$15,7,0),"")</f>
        <v/>
      </c>
      <c r="AU158" s="12" t="str">
        <f>IFERROR(VLOOKUP($A158,'Pazur M'!$AU$2:$BA$36,7,0),"")</f>
        <v/>
      </c>
      <c r="AV158" s="12" t="str">
        <f>IFERROR(VLOOKUP($A158,'Wilga M'!$L$3:$R$29,7,0),"")</f>
        <v/>
      </c>
      <c r="AW158" s="12" t="str">
        <f>IFERROR(VLOOKUP($A158,'NM 100 M'!$Y$5:$AE$7,7,0),"")</f>
        <v/>
      </c>
      <c r="AX158" s="25">
        <f>MIN(COUNT(F158:S158)+MIN(COUNT(V158:AW158)/2,2),6)</f>
        <v>2</v>
      </c>
    </row>
    <row r="159" spans="1:50">
      <c r="A159">
        <v>463</v>
      </c>
      <c r="B159" s="21" t="str">
        <f>VLOOKUP($A159,id!$C:$H,6,0)</f>
        <v>Nowicki Jacek</v>
      </c>
      <c r="C159" s="21">
        <f>VLOOKUP($A159,id!$C:$H,4,0)</f>
        <v>0</v>
      </c>
      <c r="D159" s="2">
        <f>IF(E158=E159,D158,ROW(B157))</f>
        <v>157</v>
      </c>
      <c r="E159" s="11">
        <f>LARGE(F159:U159,1)+LARGE(F159:U159,2)+IFERROR(LARGE(F159:U159,3),0)+IFERROR(LARGE(F159:U159,4),0)+IFERROR(LARGE(F159:U159,5),0)+IFERROR(LARGE(F159:U159,6),0)</f>
        <v>81.361977945822559</v>
      </c>
      <c r="F159" s="12"/>
      <c r="G159" s="12"/>
      <c r="H159" s="12"/>
      <c r="I159" s="12"/>
      <c r="J159" s="12"/>
      <c r="K159" s="12" t="str">
        <f>IFERROR(VLOOKUP($A159,'Tropy M'!$Q$4:$W$66,7,0),"")</f>
        <v/>
      </c>
      <c r="L159" s="12">
        <f>IFERROR(VLOOKUP($A159,'Grassor 300 M'!$CA$6:$CG$39,7,0),"")</f>
        <v>81.361977945822559</v>
      </c>
      <c r="M159" s="12" t="str">
        <f>IFERROR(VLOOKUP($A159,'BO M'!$Q$2:$W$37,7,0),"")</f>
        <v/>
      </c>
      <c r="N159" s="12" t="str">
        <f>IFERROR(VLOOKUP($A159,'Konwalie M'!$M$2:$S$32,7,0),"")</f>
        <v/>
      </c>
      <c r="O159" s="12" t="str">
        <f>IFERROR(VLOOKUP($A159,'KoRnO M'!$AD$2:$AJ$42,7,0),"")</f>
        <v/>
      </c>
      <c r="P159" s="12" t="str">
        <f>IFERROR(VLOOKUP($A159,'XVI Szago M'!$K$2:$Q$48,7,0),"")</f>
        <v/>
      </c>
      <c r="Q159" s="12" t="str">
        <f>IFERROR(VLOOKUP($A159,'H56 TR200 M'!$AT$3:$AZ$106,7,0),"")</f>
        <v/>
      </c>
      <c r="R159" s="12" t="str">
        <f>IFERROR(VLOOKUP($A159,'Azymut M'!$AO$6:$AU$38,7,0),"")</f>
        <v/>
      </c>
      <c r="S159" s="12" t="str">
        <f>IFERROR(VLOOKUP($A159,'NM 200 M'!$AI$5:$AO$38,7,0),"")</f>
        <v/>
      </c>
      <c r="T159" s="10">
        <f>IFERROR(LARGE(V159:AW159,1),0)+IFERROR(LARGE(V159:AW159,2),0)</f>
        <v>0</v>
      </c>
      <c r="U159" s="10">
        <f>IFERROR(LARGE(V159:AW159,3),0)+IFERROR(LARGE(V159:AW159,4),0)</f>
        <v>0</v>
      </c>
      <c r="V159" s="12"/>
      <c r="W159" s="12"/>
      <c r="X159" s="12"/>
      <c r="Y159" s="12"/>
      <c r="Z159" s="12"/>
      <c r="AA159" s="12"/>
      <c r="AB159" s="12"/>
      <c r="AC159" s="12"/>
      <c r="AD159" s="12"/>
      <c r="AE159" s="12" t="str">
        <f>IFERROR(VLOOKUP($A159,'13 M'!$J$6:$P$27,7,0),"")</f>
        <v/>
      </c>
      <c r="AF159" s="12" t="str">
        <f>IFERROR(VLOOKUP($A159,'ZnO Grassor M'!$J$2:$P$9,7,0),"")</f>
        <v/>
      </c>
      <c r="AG159" s="12" t="str">
        <f>IFERROR(VLOOKUP($A159,'Celestynów M'!$H$2:$N$7,7,0),"")</f>
        <v/>
      </c>
      <c r="AH159" s="12" t="str">
        <f>IFERROR(VLOOKUP($A159,'Komorów M'!$H$2:$N$15,7,0),"")</f>
        <v/>
      </c>
      <c r="AI159" s="12" t="str">
        <f>IFERROR(VLOOKUP($A159,'ITOrient M'!$P$3:$V$16,7,0),"")</f>
        <v/>
      </c>
      <c r="AJ159" s="12" t="str">
        <f>IFERROR(VLOOKUP($A159,'ŚJatka M'!$P$3:$V$25,7,0),"")</f>
        <v/>
      </c>
      <c r="AK159" s="12" t="str">
        <f>IFERROR(VLOOKUP($A159,'Sudecka Wyrypa M'!$N$4:$T$18,7,0),"")</f>
        <v/>
      </c>
      <c r="AL159" s="12" t="str">
        <f>IFERROR(VLOOKUP($A159,'Abentojra M'!$I$3:$O$39,7,0),"")</f>
        <v/>
      </c>
      <c r="AM159" s="12" t="str">
        <f>IFERROR(VLOOKUP($A159,'Mordownik M'!$M$3:$S$29,7,0),"")</f>
        <v/>
      </c>
      <c r="AN159" s="12" t="str">
        <f>IFERROR(VLOOKUP($A159,'Kaczawska M'!$L$3:$R$9,7,0),"")</f>
        <v/>
      </c>
      <c r="AO159" s="12" t="str">
        <f>IFERROR(VLOOKUP($A159,'XV RzK M'!$K$2:$Q$13,7,0),"")</f>
        <v/>
      </c>
      <c r="AP159" s="12" t="str">
        <f>IFERROR(VLOOKUP($A159,'Jesienne 360 M'!$J$2:$P$20,7,0),"")</f>
        <v/>
      </c>
      <c r="AQ159" s="12" t="str">
        <f>IFERROR(VLOOKUP($A159,'Waligóra M'!$P$2:$V$25,7,0),"")</f>
        <v/>
      </c>
      <c r="AR159" s="12" t="str">
        <f>IFERROR(VLOOKUP($A159,'Jurajska Jatka M'!$L$3:$R$42,7,0),"")</f>
        <v/>
      </c>
      <c r="AS159" s="12" t="str">
        <f>IFERROR(VLOOKUP($A159,'H56 TR100 M'!$AI$3:$AO$224,7,0),"")</f>
        <v/>
      </c>
      <c r="AT159" s="12" t="str">
        <f>IFERROR(VLOOKUP($A159,'Wawer M'!$H$2:$N$15,7,0),"")</f>
        <v/>
      </c>
      <c r="AU159" s="12" t="str">
        <f>IFERROR(VLOOKUP($A159,'Pazur M'!$AU$2:$BA$36,7,0),"")</f>
        <v/>
      </c>
      <c r="AV159" s="12" t="str">
        <f>IFERROR(VLOOKUP($A159,'Wilga M'!$L$3:$R$29,7,0),"")</f>
        <v/>
      </c>
      <c r="AW159" s="12" t="str">
        <f>IFERROR(VLOOKUP($A159,'NM 100 M'!$Y$5:$AE$7,7,0),"")</f>
        <v/>
      </c>
      <c r="AX159" s="25">
        <f>MIN(COUNT(F159:S159)+MIN(COUNT(V159:AW159)/2,2),6)</f>
        <v>1</v>
      </c>
    </row>
    <row r="160" spans="1:50">
      <c r="A160">
        <v>29</v>
      </c>
      <c r="B160" s="21" t="str">
        <f>VLOOKUP($A160,id!$C:$H,6,0)</f>
        <v>Wiśniewski Adam</v>
      </c>
      <c r="C160" s="21" t="str">
        <f>VLOOKUP($A160,id!$C:$H,4,0)</f>
        <v>Ambit Racing Team</v>
      </c>
      <c r="D160" s="2">
        <f>IF(E159=E160,D159,ROW(B158))</f>
        <v>158</v>
      </c>
      <c r="E160" s="11">
        <f>LARGE(F160:U160,1)+LARGE(F160:U160,2)+IFERROR(LARGE(F160:U160,3),0)+IFERROR(LARGE(F160:U160,4),0)+IFERROR(LARGE(F160:U160,5),0)+IFERROR(LARGE(F160:U160,6),0)</f>
        <v>80.625510185692434</v>
      </c>
      <c r="F160" s="12" t="str">
        <f>IFERROR(VLOOKUP(A160,'ZdZ M'!$AN$5:$AT$47,7,0),"")</f>
        <v/>
      </c>
      <c r="G160" s="12" t="str">
        <f>IFERROR(VLOOKUP($A160,'Liszkor M'!$BA$2:$BG$44,7,0),"")</f>
        <v/>
      </c>
      <c r="H160" s="12" t="str">
        <f>IFERROR(VLOOKUP($A160,'H55 TR200 M'!$AT$3:$AZ$84,7,0),"")</f>
        <v/>
      </c>
      <c r="I160" s="12" t="str">
        <f>IFERROR(VLOOKUP($A160,'Dymno M'!$U$2:$AA$35,7,0),"")</f>
        <v/>
      </c>
      <c r="J160" s="12" t="str">
        <f>IFERROR(VLOOKUP($A160,'XIV RzK M'!$K$3:$Q$39,7,0),"")</f>
        <v/>
      </c>
      <c r="K160" s="12" t="str">
        <f>IFERROR(VLOOKUP($A160,'Tropy M'!$Q$4:$W$66,7,0),"")</f>
        <v/>
      </c>
      <c r="L160" s="12" t="str">
        <f>IFERROR(VLOOKUP($A160,'Grassor 300 M'!$CA$6:$CG$39,7,0),"")</f>
        <v/>
      </c>
      <c r="M160" s="12" t="str">
        <f>IFERROR(VLOOKUP($A160,'BO M'!$Q$2:$W$37,7,0),"")</f>
        <v/>
      </c>
      <c r="N160" s="12" t="str">
        <f>IFERROR(VLOOKUP($A160,'Konwalie M'!$M$2:$S$32,7,0),"")</f>
        <v/>
      </c>
      <c r="O160" s="12" t="str">
        <f>IFERROR(VLOOKUP($A160,'KoRnO M'!$AD$2:$AJ$42,7,0),"")</f>
        <v/>
      </c>
      <c r="P160" s="12" t="str">
        <f>IFERROR(VLOOKUP($A160,'XVI Szago M'!$K$2:$Q$48,7,0),"")</f>
        <v/>
      </c>
      <c r="Q160" s="12" t="str">
        <f>IFERROR(VLOOKUP($A160,'H56 TR200 M'!$AT$3:$AZ$106,7,0),"")</f>
        <v/>
      </c>
      <c r="R160" s="12" t="str">
        <f>IFERROR(VLOOKUP($A160,'Azymut M'!$AO$6:$AU$38,7,0),"")</f>
        <v/>
      </c>
      <c r="S160" s="12" t="str">
        <f>IFERROR(VLOOKUP($A160,'NM 200 M'!$AI$5:$AO$38,7,0),"")</f>
        <v/>
      </c>
      <c r="T160" s="10">
        <f>IFERROR(LARGE(V160:AW160,1),0)+IFERROR(LARGE(V160:AW160,2),0)</f>
        <v>64.626706357941231</v>
      </c>
      <c r="U160" s="10">
        <f>IFERROR(LARGE(V160:AW160,3),0)+IFERROR(LARGE(V160:AW160,4),0)</f>
        <v>15.998803827751196</v>
      </c>
      <c r="V160" s="12">
        <f>IFERROR(VLOOKUP(A160,'Liczyrzepa - zima M'!$M$1:$S$35,7,0),"")</f>
        <v>15.998803827751196</v>
      </c>
      <c r="W160" s="12">
        <f>IFERROR(VLOOKUP($A160,'Róża M'!$L$2:$R$34,7,0),"")</f>
        <v>31.999587713873435</v>
      </c>
      <c r="X160" s="12" t="str">
        <f>IFERROR(VLOOKUP($A160,'XV Szago M'!$DK$4:$DQ$28,7,0),"")</f>
        <v/>
      </c>
      <c r="Y160" s="12" t="str">
        <f>IFERROR(VLOOKUP($A160,'Wiosenne 360 M'!$J$3:$P$22,7,0),"")</f>
        <v/>
      </c>
      <c r="Z160" s="12" t="str">
        <f>IFERROR(VLOOKUP($A160,'H55 TR100 M'!$AG$3:$AM$165,7,0),"")</f>
        <v/>
      </c>
      <c r="AA160" s="12" t="str">
        <f>IFERROR(VLOOKUP($A160,'Irokez M'!$EN$4:$ET$22,7,0),"")</f>
        <v/>
      </c>
      <c r="AB160" s="12" t="str">
        <f>IFERROR(VLOOKUP($A160,'BO Wielkopolska M'!$Q$2:$W$38,7,0),"")</f>
        <v/>
      </c>
      <c r="AC160" s="12" t="str">
        <f>IFERROR(VLOOKUP($A160,'RW TR200 M'!$K$2:$Q$10,7,0),"")</f>
        <v/>
      </c>
      <c r="AD160" s="12" t="str">
        <f>IFERROR(VLOOKUP($A160,'Liczyrzepa wiosna M'!$M$2:$S$26,7,0),"")</f>
        <v/>
      </c>
      <c r="AE160" s="12" t="str">
        <f>IFERROR(VLOOKUP($A160,'13 M'!$J$6:$P$27,7,0),"")</f>
        <v/>
      </c>
      <c r="AF160" s="12" t="str">
        <f>IFERROR(VLOOKUP($A160,'ZnO Grassor M'!$J$2:$P$9,7,0),"")</f>
        <v/>
      </c>
      <c r="AG160" s="12" t="str">
        <f>IFERROR(VLOOKUP($A160,'Celestynów M'!$H$2:$N$7,7,0),"")</f>
        <v/>
      </c>
      <c r="AH160" s="12" t="str">
        <f>IFERROR(VLOOKUP($A160,'Komorów M'!$H$2:$N$15,7,0),"")</f>
        <v/>
      </c>
      <c r="AI160" s="12" t="str">
        <f>IFERROR(VLOOKUP($A160,'ITOrient M'!$P$3:$V$16,7,0),"")</f>
        <v/>
      </c>
      <c r="AJ160" s="12" t="str">
        <f>IFERROR(VLOOKUP($A160,'ŚJatka M'!$P$3:$V$25,7,0),"")</f>
        <v/>
      </c>
      <c r="AK160" s="12" t="str">
        <f>IFERROR(VLOOKUP($A160,'Sudecka Wyrypa M'!$N$4:$T$18,7,0),"")</f>
        <v/>
      </c>
      <c r="AL160" s="12" t="str">
        <f>IFERROR(VLOOKUP($A160,'Abentojra M'!$I$3:$O$39,7,0),"")</f>
        <v/>
      </c>
      <c r="AM160" s="12" t="str">
        <f>IFERROR(VLOOKUP($A160,'Mordownik M'!$M$3:$S$29,7,0),"")</f>
        <v/>
      </c>
      <c r="AN160" s="12" t="str">
        <f>IFERROR(VLOOKUP($A160,'Kaczawska M'!$L$3:$R$9,7,0),"")</f>
        <v/>
      </c>
      <c r="AO160" s="12" t="str">
        <f>IFERROR(VLOOKUP($A160,'XV RzK M'!$K$2:$Q$13,7,0),"")</f>
        <v/>
      </c>
      <c r="AP160" s="12" t="str">
        <f>IFERROR(VLOOKUP($A160,'Jesienne 360 M'!$J$2:$P$20,7,0),"")</f>
        <v/>
      </c>
      <c r="AQ160" s="12" t="str">
        <f>IFERROR(VLOOKUP($A160,'Waligóra M'!$P$2:$V$25,7,0),"")</f>
        <v/>
      </c>
      <c r="AR160" s="12" t="str">
        <f>IFERROR(VLOOKUP($A160,'Jurajska Jatka M'!$L$3:$R$42,7,0),"")</f>
        <v/>
      </c>
      <c r="AS160" s="12" t="str">
        <f>IFERROR(VLOOKUP($A160,'H56 TR100 M'!$AI$3:$AO$224,7,0),"")</f>
        <v/>
      </c>
      <c r="AT160" s="12" t="str">
        <f>IFERROR(VLOOKUP($A160,'Wawer M'!$H$2:$N$15,7,0),"")</f>
        <v/>
      </c>
      <c r="AU160" s="12" t="str">
        <f>IFERROR(VLOOKUP($A160,'Pazur M'!$AU$2:$BA$36,7,0),"")</f>
        <v/>
      </c>
      <c r="AV160" s="12">
        <f>IFERROR(VLOOKUP($A160,'Wilga M'!$L$3:$R$29,7,0),"")</f>
        <v>32.627118644067799</v>
      </c>
      <c r="AW160" s="12" t="str">
        <f>IFERROR(VLOOKUP($A160,'NM 100 M'!$Y$5:$AE$7,7,0),"")</f>
        <v/>
      </c>
      <c r="AX160" s="25">
        <f>MIN(COUNT(F160:S160)+MIN(COUNT(V160:AW160)/2,2),6)</f>
        <v>1.5</v>
      </c>
    </row>
    <row r="161" spans="1:50">
      <c r="A161" s="13">
        <v>30</v>
      </c>
      <c r="B161" s="21" t="str">
        <f>VLOOKUP($A161,id!$C:$H,6,0)</f>
        <v>Formanowski Sławomir</v>
      </c>
      <c r="C161" s="21" t="str">
        <f>VLOOKUP($A161,id!$C:$H,4,0)</f>
        <v>Ambit Racing Team</v>
      </c>
      <c r="D161" s="2">
        <f>IF(E160=E161,D160,ROW(B159))</f>
        <v>158</v>
      </c>
      <c r="E161" s="11">
        <f>LARGE(F161:U161,1)+LARGE(F161:U161,2)+IFERROR(LARGE(F161:U161,3),0)+IFERROR(LARGE(F161:U161,4),0)+IFERROR(LARGE(F161:U161,5),0)+IFERROR(LARGE(F161:U161,6),0)</f>
        <v>80.625510185692434</v>
      </c>
      <c r="F161" s="12" t="str">
        <f>IFERROR(VLOOKUP(A161,'ZdZ M'!$AN$5:$AT$47,7,0),"")</f>
        <v/>
      </c>
      <c r="G161" s="12" t="str">
        <f>IFERROR(VLOOKUP($A161,'Liszkor M'!$BA$2:$BG$44,7,0),"")</f>
        <v/>
      </c>
      <c r="H161" s="12" t="str">
        <f>IFERROR(VLOOKUP($A161,'H55 TR200 M'!$AT$3:$AZ$84,7,0),"")</f>
        <v/>
      </c>
      <c r="I161" s="12" t="str">
        <f>IFERROR(VLOOKUP($A161,'Dymno M'!$U$2:$AA$35,7,0),"")</f>
        <v/>
      </c>
      <c r="J161" s="12" t="str">
        <f>IFERROR(VLOOKUP($A161,'XIV RzK M'!$K$3:$Q$39,7,0),"")</f>
        <v/>
      </c>
      <c r="K161" s="12" t="str">
        <f>IFERROR(VLOOKUP($A161,'Tropy M'!$Q$4:$W$66,7,0),"")</f>
        <v/>
      </c>
      <c r="L161" s="12" t="str">
        <f>IFERROR(VLOOKUP($A161,'Grassor 300 M'!$CA$6:$CG$39,7,0),"")</f>
        <v/>
      </c>
      <c r="M161" s="12" t="str">
        <f>IFERROR(VLOOKUP($A161,'BO M'!$Q$2:$W$37,7,0),"")</f>
        <v/>
      </c>
      <c r="N161" s="12" t="str">
        <f>IFERROR(VLOOKUP($A161,'Konwalie M'!$M$2:$S$32,7,0),"")</f>
        <v/>
      </c>
      <c r="O161" s="12" t="str">
        <f>IFERROR(VLOOKUP($A161,'KoRnO M'!$AD$2:$AJ$42,7,0),"")</f>
        <v/>
      </c>
      <c r="P161" s="12" t="str">
        <f>IFERROR(VLOOKUP($A161,'XVI Szago M'!$K$2:$Q$48,7,0),"")</f>
        <v/>
      </c>
      <c r="Q161" s="12" t="str">
        <f>IFERROR(VLOOKUP($A161,'H56 TR200 M'!$AT$3:$AZ$106,7,0),"")</f>
        <v/>
      </c>
      <c r="R161" s="12" t="str">
        <f>IFERROR(VLOOKUP($A161,'Azymut M'!$AO$6:$AU$38,7,0),"")</f>
        <v/>
      </c>
      <c r="S161" s="12" t="str">
        <f>IFERROR(VLOOKUP($A161,'NM 200 M'!$AI$5:$AO$38,7,0),"")</f>
        <v/>
      </c>
      <c r="T161" s="10">
        <f>IFERROR(LARGE(V161:AW161,1),0)+IFERROR(LARGE(V161:AW161,2),0)</f>
        <v>64.626706357941231</v>
      </c>
      <c r="U161" s="10">
        <f>IFERROR(LARGE(V161:AW161,3),0)+IFERROR(LARGE(V161:AW161,4),0)</f>
        <v>15.998803827751196</v>
      </c>
      <c r="V161" s="12">
        <f>IFERROR(VLOOKUP(A161,'Liczyrzepa - zima M'!$M$1:$S$35,7,0),"")</f>
        <v>15.998803827751196</v>
      </c>
      <c r="W161" s="12">
        <f>IFERROR(VLOOKUP($A161,'Róża M'!$L$2:$R$34,7,0),"")</f>
        <v>31.999587713873435</v>
      </c>
      <c r="X161" s="12" t="str">
        <f>IFERROR(VLOOKUP($A161,'XV Szago M'!$DK$4:$DQ$28,7,0),"")</f>
        <v/>
      </c>
      <c r="Y161" s="12" t="str">
        <f>IFERROR(VLOOKUP($A161,'Wiosenne 360 M'!$J$3:$P$22,7,0),"")</f>
        <v/>
      </c>
      <c r="Z161" s="12" t="str">
        <f>IFERROR(VLOOKUP($A161,'H55 TR100 M'!$AG$3:$AM$165,7,0),"")</f>
        <v/>
      </c>
      <c r="AA161" s="12" t="str">
        <f>IFERROR(VLOOKUP($A161,'Irokez M'!$EN$4:$ET$22,7,0),"")</f>
        <v/>
      </c>
      <c r="AB161" s="12" t="str">
        <f>IFERROR(VLOOKUP($A161,'BO Wielkopolska M'!$Q$2:$W$38,7,0),"")</f>
        <v/>
      </c>
      <c r="AC161" s="12" t="str">
        <f>IFERROR(VLOOKUP($A161,'RW TR200 M'!$K$2:$Q$10,7,0),"")</f>
        <v/>
      </c>
      <c r="AD161" s="12" t="str">
        <f>IFERROR(VLOOKUP($A161,'Liczyrzepa wiosna M'!$M$2:$S$26,7,0),"")</f>
        <v/>
      </c>
      <c r="AE161" s="12" t="str">
        <f>IFERROR(VLOOKUP($A161,'13 M'!$J$6:$P$27,7,0),"")</f>
        <v/>
      </c>
      <c r="AF161" s="12" t="str">
        <f>IFERROR(VLOOKUP($A161,'ZnO Grassor M'!$J$2:$P$9,7,0),"")</f>
        <v/>
      </c>
      <c r="AG161" s="12" t="str">
        <f>IFERROR(VLOOKUP($A161,'Celestynów M'!$H$2:$N$7,7,0),"")</f>
        <v/>
      </c>
      <c r="AH161" s="12" t="str">
        <f>IFERROR(VLOOKUP($A161,'Komorów M'!$H$2:$N$15,7,0),"")</f>
        <v/>
      </c>
      <c r="AI161" s="12" t="str">
        <f>IFERROR(VLOOKUP($A161,'ITOrient M'!$P$3:$V$16,7,0),"")</f>
        <v/>
      </c>
      <c r="AJ161" s="12" t="str">
        <f>IFERROR(VLOOKUP($A161,'ŚJatka M'!$P$3:$V$25,7,0),"")</f>
        <v/>
      </c>
      <c r="AK161" s="12" t="str">
        <f>IFERROR(VLOOKUP($A161,'Sudecka Wyrypa M'!$N$4:$T$18,7,0),"")</f>
        <v/>
      </c>
      <c r="AL161" s="12" t="str">
        <f>IFERROR(VLOOKUP($A161,'Abentojra M'!$I$3:$O$39,7,0),"")</f>
        <v/>
      </c>
      <c r="AM161" s="12" t="str">
        <f>IFERROR(VLOOKUP($A161,'Mordownik M'!$M$3:$S$29,7,0),"")</f>
        <v/>
      </c>
      <c r="AN161" s="12" t="str">
        <f>IFERROR(VLOOKUP($A161,'Kaczawska M'!$L$3:$R$9,7,0),"")</f>
        <v/>
      </c>
      <c r="AO161" s="12" t="str">
        <f>IFERROR(VLOOKUP($A161,'XV RzK M'!$K$2:$Q$13,7,0),"")</f>
        <v/>
      </c>
      <c r="AP161" s="12" t="str">
        <f>IFERROR(VLOOKUP($A161,'Jesienne 360 M'!$J$2:$P$20,7,0),"")</f>
        <v/>
      </c>
      <c r="AQ161" s="12" t="str">
        <f>IFERROR(VLOOKUP($A161,'Waligóra M'!$P$2:$V$25,7,0),"")</f>
        <v/>
      </c>
      <c r="AR161" s="12" t="str">
        <f>IFERROR(VLOOKUP($A161,'Jurajska Jatka M'!$L$3:$R$42,7,0),"")</f>
        <v/>
      </c>
      <c r="AS161" s="12" t="str">
        <f>IFERROR(VLOOKUP($A161,'H56 TR100 M'!$AI$3:$AO$224,7,0),"")</f>
        <v/>
      </c>
      <c r="AT161" s="12" t="str">
        <f>IFERROR(VLOOKUP($A161,'Wawer M'!$H$2:$N$15,7,0),"")</f>
        <v/>
      </c>
      <c r="AU161" s="12" t="str">
        <f>IFERROR(VLOOKUP($A161,'Pazur M'!$AU$2:$BA$36,7,0),"")</f>
        <v/>
      </c>
      <c r="AV161" s="12">
        <f>IFERROR(VLOOKUP($A161,'Wilga M'!$L$3:$R$29,7,0),"")</f>
        <v>32.627118644067799</v>
      </c>
      <c r="AW161" s="12" t="str">
        <f>IFERROR(VLOOKUP($A161,'NM 100 M'!$Y$5:$AE$7,7,0),"")</f>
        <v/>
      </c>
      <c r="AX161" s="25">
        <f>MIN(COUNT(F161:S161)+MIN(COUNT(V161:AW161)/2,2),6)</f>
        <v>1.5</v>
      </c>
    </row>
    <row r="162" spans="1:50">
      <c r="A162">
        <v>593</v>
      </c>
      <c r="B162" s="21" t="str">
        <f>VLOOKUP($A162,id!$C:$H,6,0)</f>
        <v>Grabowski Grzegorz</v>
      </c>
      <c r="C162" s="21" t="str">
        <f>VLOOKUP($A162,id!$C:$H,4,0)</f>
        <v>Wheelie garage</v>
      </c>
      <c r="D162" s="2">
        <f>IF(E161=E162,D161,ROW(B160))</f>
        <v>160</v>
      </c>
      <c r="E162" s="11">
        <f>LARGE(F162:U162,1)+LARGE(F162:U162,2)+IFERROR(LARGE(F162:U162,3),0)+IFERROR(LARGE(F162:U162,4),0)+IFERROR(LARGE(F162:U162,5),0)+IFERROR(LARGE(F162:U162,6),0)</f>
        <v>79.632550596494355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f>IFERROR(VLOOKUP($A162,'H56 TR200 M'!$AT$3:$AZ$106,7,0),"")</f>
        <v>79.632550596494355</v>
      </c>
      <c r="R162" s="12" t="str">
        <f>IFERROR(VLOOKUP($A162,'Azymut M'!$AO$6:$AU$38,7,0),"")</f>
        <v/>
      </c>
      <c r="S162" s="12" t="str">
        <f>IFERROR(VLOOKUP($A162,'NM 200 M'!$AI$5:$AO$38,7,0),"")</f>
        <v/>
      </c>
      <c r="T162" s="10">
        <f>IFERROR(LARGE(V162:AW162,1),0)+IFERROR(LARGE(V162:AW162,2),0)</f>
        <v>0</v>
      </c>
      <c r="U162" s="10">
        <f>IFERROR(LARGE(V162:AW162,3),0)+IFERROR(LARGE(V162:AW162,4),0)</f>
        <v>0</v>
      </c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 t="str">
        <f>IFERROR(VLOOKUP($A162,'H56 TR100 M'!$AI$3:$AO$224,7,0),"")</f>
        <v/>
      </c>
      <c r="AT162" s="12" t="str">
        <f>IFERROR(VLOOKUP($A162,'Wawer M'!$H$2:$N$15,7,0),"")</f>
        <v/>
      </c>
      <c r="AU162" s="12" t="str">
        <f>IFERROR(VLOOKUP($A162,'Pazur M'!$AU$2:$BA$36,7,0),"")</f>
        <v/>
      </c>
      <c r="AV162" s="12" t="str">
        <f>IFERROR(VLOOKUP($A162,'Wilga M'!$L$3:$R$29,7,0),"")</f>
        <v/>
      </c>
      <c r="AW162" s="12" t="str">
        <f>IFERROR(VLOOKUP($A162,'NM 100 M'!$Y$5:$AE$7,7,0),"")</f>
        <v/>
      </c>
      <c r="AX162" s="25">
        <f>MIN(COUNT(F162:S162)+MIN(COUNT(V162:AW162)/2,2),6)</f>
        <v>1</v>
      </c>
    </row>
    <row r="163" spans="1:50">
      <c r="A163">
        <v>491</v>
      </c>
      <c r="B163" s="21" t="str">
        <f>VLOOKUP($A163,id!$C:$H,6,0)</f>
        <v>Błaszczk Darek</v>
      </c>
      <c r="C163" s="21" t="str">
        <f>VLOOKUP($A163,id!$C:$H,4,0)</f>
        <v>Bez Skorka</v>
      </c>
      <c r="D163" s="2">
        <f>IF(E162=E163,D162,ROW(B161))</f>
        <v>161</v>
      </c>
      <c r="E163" s="11">
        <f>LARGE(F163:U163,1)+LARGE(F163:U163,2)+IFERROR(LARGE(F163:U163,3),0)+IFERROR(LARGE(F163:U163,4),0)+IFERROR(LARGE(F163:U163,5),0)+IFERROR(LARGE(F163:U163,6),0)</f>
        <v>78.833693304535657</v>
      </c>
      <c r="F163" s="12"/>
      <c r="G163" s="12"/>
      <c r="H163" s="12"/>
      <c r="I163" s="12"/>
      <c r="J163" s="12"/>
      <c r="K163" s="12"/>
      <c r="L163" s="12"/>
      <c r="M163" s="12"/>
      <c r="N163" s="12">
        <f>IFERROR(VLOOKUP($A163,'Konwalie M'!$M$2:$S$32,7,0),"")</f>
        <v>78.833693304535657</v>
      </c>
      <c r="O163" s="12" t="str">
        <f>IFERROR(VLOOKUP($A163,'KoRnO M'!$AD$2:$AJ$42,7,0),"")</f>
        <v/>
      </c>
      <c r="P163" s="12" t="str">
        <f>IFERROR(VLOOKUP($A163,'XVI Szago M'!$K$2:$Q$48,7,0),"")</f>
        <v/>
      </c>
      <c r="Q163" s="12" t="str">
        <f>IFERROR(VLOOKUP($A163,'H56 TR200 M'!$AT$3:$AZ$106,7,0),"")</f>
        <v/>
      </c>
      <c r="R163" s="12" t="str">
        <f>IFERROR(VLOOKUP($A163,'Azymut M'!$AO$6:$AU$38,7,0),"")</f>
        <v/>
      </c>
      <c r="S163" s="12" t="str">
        <f>IFERROR(VLOOKUP($A163,'NM 200 M'!$AI$5:$AO$38,7,0),"")</f>
        <v/>
      </c>
      <c r="T163" s="10">
        <f>IFERROR(LARGE(V163:AW163,1),0)+IFERROR(LARGE(V163:AW163,2),0)</f>
        <v>0</v>
      </c>
      <c r="U163" s="10">
        <f>IFERROR(LARGE(V163:AW163,3),0)+IFERROR(LARGE(V163:AW163,4),0)</f>
        <v>0</v>
      </c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 t="str">
        <f>IFERROR(VLOOKUP($A163,'ITOrient M'!$P$3:$V$16,7,0),"")</f>
        <v/>
      </c>
      <c r="AJ163" s="12" t="str">
        <f>IFERROR(VLOOKUP($A163,'ŚJatka M'!$P$3:$V$25,7,0),"")</f>
        <v/>
      </c>
      <c r="AK163" s="12" t="str">
        <f>IFERROR(VLOOKUP($A163,'Sudecka Wyrypa M'!$N$4:$T$18,7,0),"")</f>
        <v/>
      </c>
      <c r="AL163" s="12" t="str">
        <f>IFERROR(VLOOKUP($A163,'Abentojra M'!$I$3:$O$39,7,0),"")</f>
        <v/>
      </c>
      <c r="AM163" s="12" t="str">
        <f>IFERROR(VLOOKUP($A163,'Mordownik M'!$M$3:$S$29,7,0),"")</f>
        <v/>
      </c>
      <c r="AN163" s="12" t="str">
        <f>IFERROR(VLOOKUP($A163,'Kaczawska M'!$L$3:$R$9,7,0),"")</f>
        <v/>
      </c>
      <c r="AO163" s="12" t="str">
        <f>IFERROR(VLOOKUP($A163,'XV RzK M'!$K$2:$Q$13,7,0),"")</f>
        <v/>
      </c>
      <c r="AP163" s="12" t="str">
        <f>IFERROR(VLOOKUP($A163,'Jesienne 360 M'!$J$2:$P$20,7,0),"")</f>
        <v/>
      </c>
      <c r="AQ163" s="12" t="str">
        <f>IFERROR(VLOOKUP($A163,'Waligóra M'!$P$2:$V$25,7,0),"")</f>
        <v/>
      </c>
      <c r="AR163" s="12" t="str">
        <f>IFERROR(VLOOKUP($A163,'Jurajska Jatka M'!$L$3:$R$42,7,0),"")</f>
        <v/>
      </c>
      <c r="AS163" s="12" t="str">
        <f>IFERROR(VLOOKUP($A163,'H56 TR100 M'!$AI$3:$AO$224,7,0),"")</f>
        <v/>
      </c>
      <c r="AT163" s="12" t="str">
        <f>IFERROR(VLOOKUP($A163,'Wawer M'!$H$2:$N$15,7,0),"")</f>
        <v/>
      </c>
      <c r="AU163" s="12" t="str">
        <f>IFERROR(VLOOKUP($A163,'Pazur M'!$AU$2:$BA$36,7,0),"")</f>
        <v/>
      </c>
      <c r="AV163" s="12" t="str">
        <f>IFERROR(VLOOKUP($A163,'Wilga M'!$L$3:$R$29,7,0),"")</f>
        <v/>
      </c>
      <c r="AW163" s="12" t="str">
        <f>IFERROR(VLOOKUP($A163,'NM 100 M'!$Y$5:$AE$7,7,0),"")</f>
        <v/>
      </c>
      <c r="AX163" s="25">
        <f>MIN(COUNT(F163:S163)+MIN(COUNT(V163:AW163)/2,2),6)</f>
        <v>1</v>
      </c>
    </row>
    <row r="164" spans="1:50">
      <c r="A164">
        <v>233</v>
      </c>
      <c r="B164" s="21" t="str">
        <f>VLOOKUP($A164,id!$C:$H,6,0)</f>
        <v>Wysocki Maciej</v>
      </c>
      <c r="C164" s="21" t="str">
        <f>VLOOKUP($A164,id!$C:$H,4,0)</f>
        <v>Królowie Lasu</v>
      </c>
      <c r="D164" s="2">
        <f>IF(E163=E164,D163,ROW(B162))</f>
        <v>162</v>
      </c>
      <c r="E164" s="11">
        <f>LARGE(F164:U164,1)+LARGE(F164:U164,2)+IFERROR(LARGE(F164:U164,3),0)+IFERROR(LARGE(F164:U164,4),0)+IFERROR(LARGE(F164:U164,5),0)+IFERROR(LARGE(F164:U164,6),0)</f>
        <v>78.700501934589681</v>
      </c>
      <c r="F164" s="12"/>
      <c r="G164" s="12"/>
      <c r="H164" s="12" t="str">
        <f>IFERROR(VLOOKUP($A164,'H55 TR200 M'!$AT$3:$AZ$84,7,0),"")</f>
        <v/>
      </c>
      <c r="I164" s="12" t="str">
        <f>IFERROR(VLOOKUP($A164,'Dymno M'!$U$2:$AA$35,7,0),"")</f>
        <v/>
      </c>
      <c r="J164" s="12" t="str">
        <f>IFERROR(VLOOKUP($A164,'XIV RzK M'!$K$3:$Q$39,7,0),"")</f>
        <v/>
      </c>
      <c r="K164" s="12" t="str">
        <f>IFERROR(VLOOKUP($A164,'Tropy M'!$Q$4:$W$66,7,0),"")</f>
        <v/>
      </c>
      <c r="L164" s="12" t="str">
        <f>IFERROR(VLOOKUP($A164,'Grassor 300 M'!$CA$6:$CG$39,7,0),"")</f>
        <v/>
      </c>
      <c r="M164" s="12" t="str">
        <f>IFERROR(VLOOKUP($A164,'BO M'!$Q$2:$W$37,7,0),"")</f>
        <v/>
      </c>
      <c r="N164" s="12" t="str">
        <f>IFERROR(VLOOKUP($A164,'Konwalie M'!$M$2:$S$32,7,0),"")</f>
        <v/>
      </c>
      <c r="O164" s="12" t="str">
        <f>IFERROR(VLOOKUP($A164,'KoRnO M'!$AD$2:$AJ$42,7,0),"")</f>
        <v/>
      </c>
      <c r="P164" s="12" t="str">
        <f>IFERROR(VLOOKUP($A164,'XVI Szago M'!$K$2:$Q$48,7,0),"")</f>
        <v/>
      </c>
      <c r="Q164" s="12" t="str">
        <f>IFERROR(VLOOKUP($A164,'H56 TR200 M'!$AT$3:$AZ$106,7,0),"")</f>
        <v/>
      </c>
      <c r="R164" s="12" t="str">
        <f>IFERROR(VLOOKUP($A164,'Azymut M'!$AO$6:$AU$38,7,0),"")</f>
        <v/>
      </c>
      <c r="S164" s="12" t="str">
        <f>IFERROR(VLOOKUP($A164,'NM 200 M'!$AI$5:$AO$38,7,0),"")</f>
        <v/>
      </c>
      <c r="T164" s="10">
        <f>IFERROR(LARGE(V164:AW164,1),0)+IFERROR(LARGE(V164:AW164,2),0)</f>
        <v>78.700501934589681</v>
      </c>
      <c r="U164" s="10">
        <f>IFERROR(LARGE(V164:AW164,3),0)+IFERROR(LARGE(V164:AW164,4),0)</f>
        <v>0</v>
      </c>
      <c r="V164" s="12"/>
      <c r="W164" s="12"/>
      <c r="X164" s="12"/>
      <c r="Y164" s="12"/>
      <c r="Z164" s="12">
        <f>IFERROR(VLOOKUP($A164,'H55 TR100 M'!$AG$3:$AM$165,7,0),"")</f>
        <v>37.118889309952799</v>
      </c>
      <c r="AA164" s="12" t="str">
        <f>IFERROR(VLOOKUP($A164,'Irokez M'!$EN$4:$ET$22,7,0),"")</f>
        <v/>
      </c>
      <c r="AB164" s="12" t="str">
        <f>IFERROR(VLOOKUP($A164,'BO Wielkopolska M'!$Q$2:$W$38,7,0),"")</f>
        <v/>
      </c>
      <c r="AC164" s="12" t="str">
        <f>IFERROR(VLOOKUP($A164,'RW TR200 M'!$K$2:$Q$10,7,0),"")</f>
        <v/>
      </c>
      <c r="AD164" s="12" t="str">
        <f>IFERROR(VLOOKUP($A164,'Liczyrzepa wiosna M'!$M$2:$S$26,7,0),"")</f>
        <v/>
      </c>
      <c r="AE164" s="12" t="str">
        <f>IFERROR(VLOOKUP($A164,'13 M'!$J$6:$P$27,7,0),"")</f>
        <v/>
      </c>
      <c r="AF164" s="12" t="str">
        <f>IFERROR(VLOOKUP($A164,'ZnO Grassor M'!$J$2:$P$9,7,0),"")</f>
        <v/>
      </c>
      <c r="AG164" s="12" t="str">
        <f>IFERROR(VLOOKUP($A164,'Celestynów M'!$H$2:$N$7,7,0),"")</f>
        <v/>
      </c>
      <c r="AH164" s="12" t="str">
        <f>IFERROR(VLOOKUP($A164,'Komorów M'!$H$2:$N$15,7,0),"")</f>
        <v/>
      </c>
      <c r="AI164" s="12" t="str">
        <f>IFERROR(VLOOKUP($A164,'ITOrient M'!$P$3:$V$16,7,0),"")</f>
        <v/>
      </c>
      <c r="AJ164" s="12" t="str">
        <f>IFERROR(VLOOKUP($A164,'ŚJatka M'!$P$3:$V$25,7,0),"")</f>
        <v/>
      </c>
      <c r="AK164" s="12" t="str">
        <f>IFERROR(VLOOKUP($A164,'Sudecka Wyrypa M'!$N$4:$T$18,7,0),"")</f>
        <v/>
      </c>
      <c r="AL164" s="12" t="str">
        <f>IFERROR(VLOOKUP($A164,'Abentojra M'!$I$3:$O$39,7,0),"")</f>
        <v/>
      </c>
      <c r="AM164" s="12" t="str">
        <f>IFERROR(VLOOKUP($A164,'Mordownik M'!$M$3:$S$29,7,0),"")</f>
        <v/>
      </c>
      <c r="AN164" s="12" t="str">
        <f>IFERROR(VLOOKUP($A164,'Kaczawska M'!$L$3:$R$9,7,0),"")</f>
        <v/>
      </c>
      <c r="AO164" s="12" t="str">
        <f>IFERROR(VLOOKUP($A164,'XV RzK M'!$K$2:$Q$13,7,0),"")</f>
        <v/>
      </c>
      <c r="AP164" s="12" t="str">
        <f>IFERROR(VLOOKUP($A164,'Jesienne 360 M'!$J$2:$P$20,7,0),"")</f>
        <v/>
      </c>
      <c r="AQ164" s="12" t="str">
        <f>IFERROR(VLOOKUP($A164,'Waligóra M'!$P$2:$V$25,7,0),"")</f>
        <v/>
      </c>
      <c r="AR164" s="12" t="str">
        <f>IFERROR(VLOOKUP($A164,'Jurajska Jatka M'!$L$3:$R$42,7,0),"")</f>
        <v/>
      </c>
      <c r="AS164" s="12">
        <f>IFERROR(VLOOKUP($A164,'H56 TR100 M'!$AI$3:$AO$224,7,0),"")</f>
        <v>41.581612624636875</v>
      </c>
      <c r="AT164" s="12" t="str">
        <f>IFERROR(VLOOKUP($A164,'Wawer M'!$H$2:$N$15,7,0),"")</f>
        <v/>
      </c>
      <c r="AU164" s="12" t="str">
        <f>IFERROR(VLOOKUP($A164,'Pazur M'!$AU$2:$BA$36,7,0),"")</f>
        <v/>
      </c>
      <c r="AV164" s="12" t="str">
        <f>IFERROR(VLOOKUP($A164,'Wilga M'!$L$3:$R$29,7,0),"")</f>
        <v/>
      </c>
      <c r="AW164" s="12" t="str">
        <f>IFERROR(VLOOKUP($A164,'NM 100 M'!$Y$5:$AE$7,7,0),"")</f>
        <v/>
      </c>
      <c r="AX164" s="25">
        <f>MIN(COUNT(F164:S164)+MIN(COUNT(V164:AW164)/2,2),6)</f>
        <v>1</v>
      </c>
    </row>
    <row r="165" spans="1:50">
      <c r="A165">
        <v>232</v>
      </c>
      <c r="B165" s="21" t="str">
        <f>VLOOKUP($A165,id!$C:$H,6,0)</f>
        <v>Megger Sławek</v>
      </c>
      <c r="C165" s="21" t="str">
        <f>VLOOKUP($A165,id!$C:$H,4,0)</f>
        <v>Królowie Lasu</v>
      </c>
      <c r="D165" s="2">
        <f>IF(E164=E165,D164,ROW(B163))</f>
        <v>163</v>
      </c>
      <c r="E165" s="11">
        <f>LARGE(F165:U165,1)+LARGE(F165:U165,2)+IFERROR(LARGE(F165:U165,3),0)+IFERROR(LARGE(F165:U165,4),0)+IFERROR(LARGE(F165:U165,5),0)+IFERROR(LARGE(F165:U165,6),0)</f>
        <v>78.699795277756465</v>
      </c>
      <c r="F165" s="12"/>
      <c r="G165" s="12"/>
      <c r="H165" s="12" t="str">
        <f>IFERROR(VLOOKUP($A165,'H55 TR200 M'!$AT$3:$AZ$84,7,0),"")</f>
        <v/>
      </c>
      <c r="I165" s="12" t="str">
        <f>IFERROR(VLOOKUP($A165,'Dymno M'!$U$2:$AA$35,7,0),"")</f>
        <v/>
      </c>
      <c r="J165" s="12" t="str">
        <f>IFERROR(VLOOKUP($A165,'XIV RzK M'!$K$3:$Q$39,7,0),"")</f>
        <v/>
      </c>
      <c r="K165" s="12" t="str">
        <f>IFERROR(VLOOKUP($A165,'Tropy M'!$Q$4:$W$66,7,0),"")</f>
        <v/>
      </c>
      <c r="L165" s="12" t="str">
        <f>IFERROR(VLOOKUP($A165,'Grassor 300 M'!$CA$6:$CG$39,7,0),"")</f>
        <v/>
      </c>
      <c r="M165" s="12" t="str">
        <f>IFERROR(VLOOKUP($A165,'BO M'!$Q$2:$W$37,7,0),"")</f>
        <v/>
      </c>
      <c r="N165" s="12" t="str">
        <f>IFERROR(VLOOKUP($A165,'Konwalie M'!$M$2:$S$32,7,0),"")</f>
        <v/>
      </c>
      <c r="O165" s="12" t="str">
        <f>IFERROR(VLOOKUP($A165,'KoRnO M'!$AD$2:$AJ$42,7,0),"")</f>
        <v/>
      </c>
      <c r="P165" s="12" t="str">
        <f>IFERROR(VLOOKUP($A165,'XVI Szago M'!$K$2:$Q$48,7,0),"")</f>
        <v/>
      </c>
      <c r="Q165" s="12" t="str">
        <f>IFERROR(VLOOKUP($A165,'H56 TR200 M'!$AT$3:$AZ$106,7,0),"")</f>
        <v/>
      </c>
      <c r="R165" s="12" t="str">
        <f>IFERROR(VLOOKUP($A165,'Azymut M'!$AO$6:$AU$38,7,0),"")</f>
        <v/>
      </c>
      <c r="S165" s="12" t="str">
        <f>IFERROR(VLOOKUP($A165,'NM 200 M'!$AI$5:$AO$38,7,0),"")</f>
        <v/>
      </c>
      <c r="T165" s="10">
        <f>IFERROR(LARGE(V165:AW165,1),0)+IFERROR(LARGE(V165:AW165,2),0)</f>
        <v>78.699795277756465</v>
      </c>
      <c r="U165" s="10">
        <f>IFERROR(LARGE(V165:AW165,3),0)+IFERROR(LARGE(V165:AW165,4),0)</f>
        <v>0</v>
      </c>
      <c r="V165" s="12"/>
      <c r="W165" s="12"/>
      <c r="X165" s="12"/>
      <c r="Y165" s="12"/>
      <c r="Z165" s="12">
        <f>IFERROR(VLOOKUP($A165,'H55 TR100 M'!$AG$3:$AM$165,7,0),"")</f>
        <v>37.121447028423766</v>
      </c>
      <c r="AA165" s="12" t="str">
        <f>IFERROR(VLOOKUP($A165,'Irokez M'!$EN$4:$ET$22,7,0),"")</f>
        <v/>
      </c>
      <c r="AB165" s="12" t="str">
        <f>IFERROR(VLOOKUP($A165,'BO Wielkopolska M'!$Q$2:$W$38,7,0),"")</f>
        <v/>
      </c>
      <c r="AC165" s="12" t="str">
        <f>IFERROR(VLOOKUP($A165,'RW TR200 M'!$K$2:$Q$10,7,0),"")</f>
        <v/>
      </c>
      <c r="AD165" s="12" t="str">
        <f>IFERROR(VLOOKUP($A165,'Liczyrzepa wiosna M'!$M$2:$S$26,7,0),"")</f>
        <v/>
      </c>
      <c r="AE165" s="12" t="str">
        <f>IFERROR(VLOOKUP($A165,'13 M'!$J$6:$P$27,7,0),"")</f>
        <v/>
      </c>
      <c r="AF165" s="12" t="str">
        <f>IFERROR(VLOOKUP($A165,'ZnO Grassor M'!$J$2:$P$9,7,0),"")</f>
        <v/>
      </c>
      <c r="AG165" s="12" t="str">
        <f>IFERROR(VLOOKUP($A165,'Celestynów M'!$H$2:$N$7,7,0),"")</f>
        <v/>
      </c>
      <c r="AH165" s="12" t="str">
        <f>IFERROR(VLOOKUP($A165,'Komorów M'!$H$2:$N$15,7,0),"")</f>
        <v/>
      </c>
      <c r="AI165" s="12" t="str">
        <f>IFERROR(VLOOKUP($A165,'ITOrient M'!$P$3:$V$16,7,0),"")</f>
        <v/>
      </c>
      <c r="AJ165" s="12" t="str">
        <f>IFERROR(VLOOKUP($A165,'ŚJatka M'!$P$3:$V$25,7,0),"")</f>
        <v/>
      </c>
      <c r="AK165" s="12" t="str">
        <f>IFERROR(VLOOKUP($A165,'Sudecka Wyrypa M'!$N$4:$T$18,7,0),"")</f>
        <v/>
      </c>
      <c r="AL165" s="12" t="str">
        <f>IFERROR(VLOOKUP($A165,'Abentojra M'!$I$3:$O$39,7,0),"")</f>
        <v/>
      </c>
      <c r="AM165" s="12" t="str">
        <f>IFERROR(VLOOKUP($A165,'Mordownik M'!$M$3:$S$29,7,0),"")</f>
        <v/>
      </c>
      <c r="AN165" s="12" t="str">
        <f>IFERROR(VLOOKUP($A165,'Kaczawska M'!$L$3:$R$9,7,0),"")</f>
        <v/>
      </c>
      <c r="AO165" s="12" t="str">
        <f>IFERROR(VLOOKUP($A165,'XV RzK M'!$K$2:$Q$13,7,0),"")</f>
        <v/>
      </c>
      <c r="AP165" s="12" t="str">
        <f>IFERROR(VLOOKUP($A165,'Jesienne 360 M'!$J$2:$P$20,7,0),"")</f>
        <v/>
      </c>
      <c r="AQ165" s="12" t="str">
        <f>IFERROR(VLOOKUP($A165,'Waligóra M'!$P$2:$V$25,7,0),"")</f>
        <v/>
      </c>
      <c r="AR165" s="12" t="str">
        <f>IFERROR(VLOOKUP($A165,'Jurajska Jatka M'!$L$3:$R$42,7,0),"")</f>
        <v/>
      </c>
      <c r="AS165" s="12">
        <f>IFERROR(VLOOKUP($A165,'H56 TR100 M'!$AI$3:$AO$224,7,0),"")</f>
        <v>41.578348249332706</v>
      </c>
      <c r="AT165" s="12" t="str">
        <f>IFERROR(VLOOKUP($A165,'Wawer M'!$H$2:$N$15,7,0),"")</f>
        <v/>
      </c>
      <c r="AU165" s="12" t="str">
        <f>IFERROR(VLOOKUP($A165,'Pazur M'!$AU$2:$BA$36,7,0),"")</f>
        <v/>
      </c>
      <c r="AV165" s="12" t="str">
        <f>IFERROR(VLOOKUP($A165,'Wilga M'!$L$3:$R$29,7,0),"")</f>
        <v/>
      </c>
      <c r="AW165" s="12" t="str">
        <f>IFERROR(VLOOKUP($A165,'NM 100 M'!$Y$5:$AE$7,7,0),"")</f>
        <v/>
      </c>
      <c r="AX165" s="25">
        <f>MIN(COUNT(F165:S165)+MIN(COUNT(V165:AW165)/2,2),6)</f>
        <v>1</v>
      </c>
    </row>
    <row r="166" spans="1:50">
      <c r="A166">
        <v>502</v>
      </c>
      <c r="B166" s="21" t="str">
        <f>VLOOKUP($A166,id!$C:$H,6,0)</f>
        <v>Ciosek Krzysztof</v>
      </c>
      <c r="C166" s="21">
        <f>VLOOKUP($A166,id!$C:$H,4,0)</f>
        <v>0</v>
      </c>
      <c r="D166" s="2">
        <f>IF(E165=E166,D165,ROW(B164))</f>
        <v>164</v>
      </c>
      <c r="E166" s="11">
        <f>LARGE(F166:U166,1)+LARGE(F166:U166,2)+IFERROR(LARGE(F166:U166,3),0)+IFERROR(LARGE(F166:U166,4),0)+IFERROR(LARGE(F166:U166,5),0)+IFERROR(LARGE(F166:U166,6),0)</f>
        <v>78.464248764932563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>
        <f>IFERROR(VLOOKUP($A166,'KoRnO M'!$AD$2:$AJ$42,7,0),"")</f>
        <v>58.582899226615105</v>
      </c>
      <c r="P166" s="12" t="str">
        <f>IFERROR(VLOOKUP($A166,'XVI Szago M'!$K$2:$Q$48,7,0),"")</f>
        <v/>
      </c>
      <c r="Q166" s="12" t="str">
        <f>IFERROR(VLOOKUP($A166,'H56 TR200 M'!$AT$3:$AZ$106,7,0),"")</f>
        <v/>
      </c>
      <c r="R166" s="12" t="str">
        <f>IFERROR(VLOOKUP($A166,'Azymut M'!$AO$6:$AU$38,7,0),"")</f>
        <v/>
      </c>
      <c r="S166" s="12" t="str">
        <f>IFERROR(VLOOKUP($A166,'NM 200 M'!$AI$5:$AO$38,7,0),"")</f>
        <v/>
      </c>
      <c r="T166" s="10">
        <f>IFERROR(LARGE(V166:AW166,1),0)+IFERROR(LARGE(V166:AW166,2),0)</f>
        <v>19.881349538317462</v>
      </c>
      <c r="U166" s="10">
        <f>IFERROR(LARGE(V166:AW166,3),0)+IFERROR(LARGE(V166:AW166,4),0)</f>
        <v>0</v>
      </c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 t="str">
        <f>IFERROR(VLOOKUP($A166,'Sudecka Wyrypa M'!$N$4:$T$18,7,0),"")</f>
        <v/>
      </c>
      <c r="AL166" s="12" t="str">
        <f>IFERROR(VLOOKUP($A166,'Abentojra M'!$I$3:$O$39,7,0),"")</f>
        <v/>
      </c>
      <c r="AM166" s="12" t="str">
        <f>IFERROR(VLOOKUP($A166,'Mordownik M'!$M$3:$S$29,7,0),"")</f>
        <v/>
      </c>
      <c r="AN166" s="12" t="str">
        <f>IFERROR(VLOOKUP($A166,'Kaczawska M'!$L$3:$R$9,7,0),"")</f>
        <v/>
      </c>
      <c r="AO166" s="12" t="str">
        <f>IFERROR(VLOOKUP($A166,'XV RzK M'!$K$2:$Q$13,7,0),"")</f>
        <v/>
      </c>
      <c r="AP166" s="12" t="str">
        <f>IFERROR(VLOOKUP($A166,'Jesienne 360 M'!$J$2:$P$20,7,0),"")</f>
        <v/>
      </c>
      <c r="AQ166" s="12">
        <f>IFERROR(VLOOKUP($A166,'Waligóra M'!$P$2:$V$25,7,0),"")</f>
        <v>19.881349538317462</v>
      </c>
      <c r="AR166" s="12" t="str">
        <f>IFERROR(VLOOKUP($A166,'Jurajska Jatka M'!$L$3:$R$42,7,0),"")</f>
        <v/>
      </c>
      <c r="AS166" s="12" t="str">
        <f>IFERROR(VLOOKUP($A166,'H56 TR100 M'!$AI$3:$AO$224,7,0),"")</f>
        <v/>
      </c>
      <c r="AT166" s="12" t="str">
        <f>IFERROR(VLOOKUP($A166,'Wawer M'!$H$2:$N$15,7,0),"")</f>
        <v/>
      </c>
      <c r="AU166" s="12" t="str">
        <f>IFERROR(VLOOKUP($A166,'Pazur M'!$AU$2:$BA$36,7,0),"")</f>
        <v/>
      </c>
      <c r="AV166" s="12" t="str">
        <f>IFERROR(VLOOKUP($A166,'Wilga M'!$L$3:$R$29,7,0),"")</f>
        <v/>
      </c>
      <c r="AW166" s="12" t="str">
        <f>IFERROR(VLOOKUP($A166,'NM 100 M'!$Y$5:$AE$7,7,0),"")</f>
        <v/>
      </c>
      <c r="AX166" s="25">
        <f>MIN(COUNT(F166:S166)+MIN(COUNT(V166:AW166)/2,2),6)</f>
        <v>1.5</v>
      </c>
    </row>
    <row r="167" spans="1:50">
      <c r="A167">
        <v>471</v>
      </c>
      <c r="B167" s="21" t="str">
        <f>VLOOKUP($A167,id!$C:$H,6,0)</f>
        <v>Bedyk Michał</v>
      </c>
      <c r="C167" s="21" t="str">
        <f>VLOOKUP($A167,id!$C:$H,4,0)</f>
        <v>IT Orient</v>
      </c>
      <c r="D167" s="2">
        <f>IF(E166=E167,D166,ROW(B165))</f>
        <v>165</v>
      </c>
      <c r="E167" s="11">
        <f>LARGE(F167:U167,1)+LARGE(F167:U167,2)+IFERROR(LARGE(F167:U167,3),0)+IFERROR(LARGE(F167:U167,4),0)+IFERROR(LARGE(F167:U167,5),0)+IFERROR(LARGE(F167:U167,6),0)</f>
        <v>78.301018440633968</v>
      </c>
      <c r="F167" s="12"/>
      <c r="G167" s="12"/>
      <c r="H167" s="12"/>
      <c r="I167" s="12"/>
      <c r="J167" s="12"/>
      <c r="K167" s="12" t="str">
        <f>IFERROR(VLOOKUP($A167,'Tropy M'!$Q$4:$W$66,7,0),"")</f>
        <v/>
      </c>
      <c r="L167" s="12" t="str">
        <f>IFERROR(VLOOKUP($A167,'Grassor 300 M'!$CA$6:$CG$39,7,0),"")</f>
        <v/>
      </c>
      <c r="M167" s="12">
        <f>IFERROR(VLOOKUP($A167,'BO M'!$Q$2:$W$37,7,0),"")</f>
        <v>78.301018440633968</v>
      </c>
      <c r="N167" s="12" t="str">
        <f>IFERROR(VLOOKUP($A167,'Konwalie M'!$M$2:$S$32,7,0),"")</f>
        <v/>
      </c>
      <c r="O167" s="12" t="str">
        <f>IFERROR(VLOOKUP($A167,'KoRnO M'!$AD$2:$AJ$42,7,0),"")</f>
        <v/>
      </c>
      <c r="P167" s="12" t="str">
        <f>IFERROR(VLOOKUP($A167,'XVI Szago M'!$K$2:$Q$48,7,0),"")</f>
        <v/>
      </c>
      <c r="Q167" s="12" t="str">
        <f>IFERROR(VLOOKUP($A167,'H56 TR200 M'!$AT$3:$AZ$106,7,0),"")</f>
        <v/>
      </c>
      <c r="R167" s="12" t="str">
        <f>IFERROR(VLOOKUP($A167,'Azymut M'!$AO$6:$AU$38,7,0),"")</f>
        <v/>
      </c>
      <c r="S167" s="12" t="str">
        <f>IFERROR(VLOOKUP($A167,'NM 200 M'!$AI$5:$AO$38,7,0),"")</f>
        <v/>
      </c>
      <c r="T167" s="10">
        <f>IFERROR(LARGE(V167:AW167,1),0)+IFERROR(LARGE(V167:AW167,2),0)</f>
        <v>0</v>
      </c>
      <c r="U167" s="10">
        <f>IFERROR(LARGE(V167:AW167,3),0)+IFERROR(LARGE(V167:AW167,4),0)</f>
        <v>0</v>
      </c>
      <c r="V167" s="12"/>
      <c r="W167" s="12"/>
      <c r="X167" s="12"/>
      <c r="Y167" s="12"/>
      <c r="Z167" s="12"/>
      <c r="AA167" s="12"/>
      <c r="AB167" s="12"/>
      <c r="AC167" s="12"/>
      <c r="AD167" s="12"/>
      <c r="AE167" s="12" t="str">
        <f>IFERROR(VLOOKUP($A167,'13 M'!$J$6:$P$27,7,0),"")</f>
        <v/>
      </c>
      <c r="AF167" s="12" t="str">
        <f>IFERROR(VLOOKUP($A167,'ZnO Grassor M'!$J$2:$P$9,7,0),"")</f>
        <v/>
      </c>
      <c r="AG167" s="12" t="str">
        <f>IFERROR(VLOOKUP($A167,'Celestynów M'!$H$2:$N$7,7,0),"")</f>
        <v/>
      </c>
      <c r="AH167" s="12" t="str">
        <f>IFERROR(VLOOKUP($A167,'Komorów M'!$H$2:$N$15,7,0),"")</f>
        <v/>
      </c>
      <c r="AI167" s="12" t="str">
        <f>IFERROR(VLOOKUP($A167,'ITOrient M'!$P$3:$V$16,7,0),"")</f>
        <v/>
      </c>
      <c r="AJ167" s="12" t="str">
        <f>IFERROR(VLOOKUP($A167,'ŚJatka M'!$P$3:$V$25,7,0),"")</f>
        <v/>
      </c>
      <c r="AK167" s="12" t="str">
        <f>IFERROR(VLOOKUP($A167,'Sudecka Wyrypa M'!$N$4:$T$18,7,0),"")</f>
        <v/>
      </c>
      <c r="AL167" s="12" t="str">
        <f>IFERROR(VLOOKUP($A167,'Abentojra M'!$I$3:$O$39,7,0),"")</f>
        <v/>
      </c>
      <c r="AM167" s="12" t="str">
        <f>IFERROR(VLOOKUP($A167,'Mordownik M'!$M$3:$S$29,7,0),"")</f>
        <v/>
      </c>
      <c r="AN167" s="12" t="str">
        <f>IFERROR(VLOOKUP($A167,'Kaczawska M'!$L$3:$R$9,7,0),"")</f>
        <v/>
      </c>
      <c r="AO167" s="12" t="str">
        <f>IFERROR(VLOOKUP($A167,'XV RzK M'!$K$2:$Q$13,7,0),"")</f>
        <v/>
      </c>
      <c r="AP167" s="12" t="str">
        <f>IFERROR(VLOOKUP($A167,'Jesienne 360 M'!$J$2:$P$20,7,0),"")</f>
        <v/>
      </c>
      <c r="AQ167" s="12" t="str">
        <f>IFERROR(VLOOKUP($A167,'Waligóra M'!$P$2:$V$25,7,0),"")</f>
        <v/>
      </c>
      <c r="AR167" s="12" t="str">
        <f>IFERROR(VLOOKUP($A167,'Jurajska Jatka M'!$L$3:$R$42,7,0),"")</f>
        <v/>
      </c>
      <c r="AS167" s="12" t="str">
        <f>IFERROR(VLOOKUP($A167,'H56 TR100 M'!$AI$3:$AO$224,7,0),"")</f>
        <v/>
      </c>
      <c r="AT167" s="12" t="str">
        <f>IFERROR(VLOOKUP($A167,'Wawer M'!$H$2:$N$15,7,0),"")</f>
        <v/>
      </c>
      <c r="AU167" s="12" t="str">
        <f>IFERROR(VLOOKUP($A167,'Pazur M'!$AU$2:$BA$36,7,0),"")</f>
        <v/>
      </c>
      <c r="AV167" s="12" t="str">
        <f>IFERROR(VLOOKUP($A167,'Wilga M'!$L$3:$R$29,7,0),"")</f>
        <v/>
      </c>
      <c r="AW167" s="12" t="str">
        <f>IFERROR(VLOOKUP($A167,'NM 100 M'!$Y$5:$AE$7,7,0),"")</f>
        <v/>
      </c>
      <c r="AX167" s="25">
        <f>MIN(COUNT(F167:S167)+MIN(COUNT(V167:AW167)/2,2),6)</f>
        <v>1</v>
      </c>
    </row>
    <row r="168" spans="1:50">
      <c r="A168">
        <v>79</v>
      </c>
      <c r="B168" s="21" t="str">
        <f>VLOOKUP($A168,id!$C:$H,6,0)</f>
        <v>Kucharski Rafał</v>
      </c>
      <c r="C168" s="21">
        <f>VLOOKUP($A168,id!$C:$H,4,0)</f>
        <v>0</v>
      </c>
      <c r="D168" s="2">
        <f>IF(E167=E168,D167,ROW(B166))</f>
        <v>166</v>
      </c>
      <c r="E168" s="11">
        <f>LARGE(F168:U168,1)+LARGE(F168:U168,2)+IFERROR(LARGE(F168:U168,3),0)+IFERROR(LARGE(F168:U168,4),0)+IFERROR(LARGE(F168:U168,5),0)+IFERROR(LARGE(F168:U168,6),0)</f>
        <v>76.797453329593154</v>
      </c>
      <c r="F168" s="12"/>
      <c r="G168" s="12" t="str">
        <f>IFERROR(VLOOKUP($A168,'Liszkor M'!$BA$2:$BG$44,7,0),"")</f>
        <v/>
      </c>
      <c r="H168" s="12" t="str">
        <f>IFERROR(VLOOKUP($A168,'H55 TR200 M'!$AT$3:$AZ$84,7,0),"")</f>
        <v/>
      </c>
      <c r="I168" s="12" t="str">
        <f>IFERROR(VLOOKUP($A168,'Dymno M'!$U$2:$AA$35,7,0),"")</f>
        <v/>
      </c>
      <c r="J168" s="12" t="str">
        <f>IFERROR(VLOOKUP($A168,'XIV RzK M'!$K$3:$Q$39,7,0),"")</f>
        <v/>
      </c>
      <c r="K168" s="12" t="str">
        <f>IFERROR(VLOOKUP($A168,'Tropy M'!$Q$4:$W$66,7,0),"")</f>
        <v/>
      </c>
      <c r="L168" s="12" t="str">
        <f>IFERROR(VLOOKUP($A168,'Grassor 300 M'!$CA$6:$CG$39,7,0),"")</f>
        <v/>
      </c>
      <c r="M168" s="12" t="str">
        <f>IFERROR(VLOOKUP($A168,'BO M'!$Q$2:$W$37,7,0),"")</f>
        <v/>
      </c>
      <c r="N168" s="12" t="str">
        <f>IFERROR(VLOOKUP($A168,'Konwalie M'!$M$2:$S$32,7,0),"")</f>
        <v/>
      </c>
      <c r="O168" s="12" t="str">
        <f>IFERROR(VLOOKUP($A168,'KoRnO M'!$AD$2:$AJ$42,7,0),"")</f>
        <v/>
      </c>
      <c r="P168" s="12" t="str">
        <f>IFERROR(VLOOKUP($A168,'XVI Szago M'!$K$2:$Q$48,7,0),"")</f>
        <v/>
      </c>
      <c r="Q168" s="12" t="str">
        <f>IFERROR(VLOOKUP($A168,'H56 TR200 M'!$AT$3:$AZ$106,7,0),"")</f>
        <v/>
      </c>
      <c r="R168" s="12" t="str">
        <f>IFERROR(VLOOKUP($A168,'Azymut M'!$AO$6:$AU$38,7,0),"")</f>
        <v/>
      </c>
      <c r="S168" s="12" t="str">
        <f>IFERROR(VLOOKUP($A168,'NM 200 M'!$AI$5:$AO$38,7,0),"")</f>
        <v/>
      </c>
      <c r="T168" s="10">
        <f>IFERROR(LARGE(V168:AW168,1),0)+IFERROR(LARGE(V168:AW168,2),0)</f>
        <v>55.325501297900757</v>
      </c>
      <c r="U168" s="10">
        <f>IFERROR(LARGE(V168:AW168,3),0)+IFERROR(LARGE(V168:AW168,4),0)</f>
        <v>21.471952031692393</v>
      </c>
      <c r="V168" s="12"/>
      <c r="W168" s="12">
        <f>IFERROR(VLOOKUP($A168,'Róża M'!$L$2:$R$34,7,0),"")</f>
        <v>22.370955843355297</v>
      </c>
      <c r="X168" s="12" t="str">
        <f>IFERROR(VLOOKUP($A168,'XV Szago M'!$DK$4:$DQ$28,7,0),"")</f>
        <v/>
      </c>
      <c r="Y168" s="12" t="str">
        <f>IFERROR(VLOOKUP($A168,'Wiosenne 360 M'!$J$3:$P$22,7,0),"")</f>
        <v/>
      </c>
      <c r="Z168" s="12" t="str">
        <f>IFERROR(VLOOKUP($A168,'H55 TR100 M'!$AG$3:$AM$165,7,0),"")</f>
        <v/>
      </c>
      <c r="AA168" s="12" t="str">
        <f>IFERROR(VLOOKUP($A168,'Irokez M'!$EN$4:$ET$22,7,0),"")</f>
        <v/>
      </c>
      <c r="AB168" s="12">
        <f>IFERROR(VLOOKUP($A168,'BO Wielkopolska M'!$Q$2:$W$38,7,0),"")</f>
        <v>21.471952031692393</v>
      </c>
      <c r="AC168" s="12" t="str">
        <f>IFERROR(VLOOKUP($A168,'RW TR200 M'!$K$2:$Q$10,7,0),"")</f>
        <v/>
      </c>
      <c r="AD168" s="12" t="str">
        <f>IFERROR(VLOOKUP($A168,'Liczyrzepa wiosna M'!$M$2:$S$26,7,0),"")</f>
        <v/>
      </c>
      <c r="AE168" s="12" t="str">
        <f>IFERROR(VLOOKUP($A168,'13 M'!$J$6:$P$27,7,0),"")</f>
        <v/>
      </c>
      <c r="AF168" s="12">
        <f>IFERROR(VLOOKUP($A168,'ZnO Grassor M'!$J$2:$P$9,7,0),"")</f>
        <v>32.95454545454546</v>
      </c>
      <c r="AG168" s="12" t="str">
        <f>IFERROR(VLOOKUP($A168,'Celestynów M'!$H$2:$N$7,7,0),"")</f>
        <v/>
      </c>
      <c r="AH168" s="12" t="str">
        <f>IFERROR(VLOOKUP($A168,'Komorów M'!$H$2:$N$15,7,0),"")</f>
        <v/>
      </c>
      <c r="AI168" s="12" t="str">
        <f>IFERROR(VLOOKUP($A168,'ITOrient M'!$P$3:$V$16,7,0),"")</f>
        <v/>
      </c>
      <c r="AJ168" s="12" t="str">
        <f>IFERROR(VLOOKUP($A168,'ŚJatka M'!$P$3:$V$25,7,0),"")</f>
        <v/>
      </c>
      <c r="AK168" s="12" t="str">
        <f>IFERROR(VLOOKUP($A168,'Sudecka Wyrypa M'!$N$4:$T$18,7,0),"")</f>
        <v/>
      </c>
      <c r="AL168" s="12" t="str">
        <f>IFERROR(VLOOKUP($A168,'Abentojra M'!$I$3:$O$39,7,0),"")</f>
        <v/>
      </c>
      <c r="AM168" s="12" t="str">
        <f>IFERROR(VLOOKUP($A168,'Mordownik M'!$M$3:$S$29,7,0),"")</f>
        <v/>
      </c>
      <c r="AN168" s="12" t="str">
        <f>IFERROR(VLOOKUP($A168,'Kaczawska M'!$L$3:$R$9,7,0),"")</f>
        <v/>
      </c>
      <c r="AO168" s="12" t="str">
        <f>IFERROR(VLOOKUP($A168,'XV RzK M'!$K$2:$Q$13,7,0),"")</f>
        <v/>
      </c>
      <c r="AP168" s="12" t="str">
        <f>IFERROR(VLOOKUP($A168,'Jesienne 360 M'!$J$2:$P$20,7,0),"")</f>
        <v/>
      </c>
      <c r="AQ168" s="12" t="str">
        <f>IFERROR(VLOOKUP($A168,'Waligóra M'!$P$2:$V$25,7,0),"")</f>
        <v/>
      </c>
      <c r="AR168" s="12" t="str">
        <f>IFERROR(VLOOKUP($A168,'Jurajska Jatka M'!$L$3:$R$42,7,0),"")</f>
        <v/>
      </c>
      <c r="AS168" s="12" t="str">
        <f>IFERROR(VLOOKUP($A168,'H56 TR100 M'!$AI$3:$AO$224,7,0),"")</f>
        <v/>
      </c>
      <c r="AT168" s="12" t="str">
        <f>IFERROR(VLOOKUP($A168,'Wawer M'!$H$2:$N$15,7,0),"")</f>
        <v/>
      </c>
      <c r="AU168" s="12" t="str">
        <f>IFERROR(VLOOKUP($A168,'Pazur M'!$AU$2:$BA$36,7,0),"")</f>
        <v/>
      </c>
      <c r="AV168" s="12" t="str">
        <f>IFERROR(VLOOKUP($A168,'Wilga M'!$L$3:$R$29,7,0),"")</f>
        <v/>
      </c>
      <c r="AW168" s="12" t="str">
        <f>IFERROR(VLOOKUP($A168,'NM 100 M'!$Y$5:$AE$7,7,0),"")</f>
        <v/>
      </c>
      <c r="AX168" s="25">
        <f>MIN(COUNT(F168:S168)+MIN(COUNT(V168:AW168)/2,2),6)</f>
        <v>1.5</v>
      </c>
    </row>
    <row r="169" spans="1:50">
      <c r="A169">
        <v>195</v>
      </c>
      <c r="B169" s="21" t="str">
        <f>VLOOKUP($A169,id!$C:$H,6,0)</f>
        <v>Jaś Piotr</v>
      </c>
      <c r="C169" s="21">
        <f>VLOOKUP($A169,id!$C:$H,4,0)</f>
        <v>0</v>
      </c>
      <c r="D169" s="2">
        <f>IF(E168=E169,D168,ROW(B167))</f>
        <v>167</v>
      </c>
      <c r="E169" s="11">
        <f>LARGE(F169:U169,1)+LARGE(F169:U169,2)+IFERROR(LARGE(F169:U169,3),0)+IFERROR(LARGE(F169:U169,4),0)+IFERROR(LARGE(F169:U169,5),0)+IFERROR(LARGE(F169:U169,6),0)</f>
        <v>75.450613927095475</v>
      </c>
      <c r="F169" s="12"/>
      <c r="G169" s="12"/>
      <c r="H169" s="12">
        <f>IFERROR(VLOOKUP($A169,'H55 TR200 M'!$AT$3:$AZ$84,7,0),"")</f>
        <v>46.641753090175854</v>
      </c>
      <c r="I169" s="12" t="str">
        <f>IFERROR(VLOOKUP($A169,'Dymno M'!$U$2:$AA$35,7,0),"")</f>
        <v/>
      </c>
      <c r="J169" s="12" t="str">
        <f>IFERROR(VLOOKUP($A169,'XIV RzK M'!$K$3:$Q$39,7,0),"")</f>
        <v/>
      </c>
      <c r="K169" s="12" t="str">
        <f>IFERROR(VLOOKUP($A169,'Tropy M'!$Q$4:$W$66,7,0),"")</f>
        <v/>
      </c>
      <c r="L169" s="12" t="str">
        <f>IFERROR(VLOOKUP($A169,'Grassor 300 M'!$CA$6:$CG$39,7,0),"")</f>
        <v/>
      </c>
      <c r="M169" s="12" t="str">
        <f>IFERROR(VLOOKUP($A169,'BO M'!$Q$2:$W$37,7,0),"")</f>
        <v/>
      </c>
      <c r="N169" s="12" t="str">
        <f>IFERROR(VLOOKUP($A169,'Konwalie M'!$M$2:$S$32,7,0),"")</f>
        <v/>
      </c>
      <c r="O169" s="12" t="str">
        <f>IFERROR(VLOOKUP($A169,'KoRnO M'!$AD$2:$AJ$42,7,0),"")</f>
        <v/>
      </c>
      <c r="P169" s="12" t="str">
        <f>IFERROR(VLOOKUP($A169,'XVI Szago M'!$K$2:$Q$48,7,0),"")</f>
        <v/>
      </c>
      <c r="Q169" s="12">
        <f>IFERROR(VLOOKUP($A169,'H56 TR200 M'!$AT$3:$AZ$106,7,0),"")</f>
        <v>28.808860836919614</v>
      </c>
      <c r="R169" s="12" t="str">
        <f>IFERROR(VLOOKUP($A169,'Azymut M'!$AO$6:$AU$38,7,0),"")</f>
        <v/>
      </c>
      <c r="S169" s="12" t="str">
        <f>IFERROR(VLOOKUP($A169,'NM 200 M'!$AI$5:$AO$38,7,0),"")</f>
        <v/>
      </c>
      <c r="T169" s="10">
        <f>IFERROR(LARGE(V169:AW169,1),0)+IFERROR(LARGE(V169:AW169,2),0)</f>
        <v>0</v>
      </c>
      <c r="U169" s="10">
        <f>IFERROR(LARGE(V169:AW169,3),0)+IFERROR(LARGE(V169:AW169,4),0)</f>
        <v>0</v>
      </c>
      <c r="V169" s="12"/>
      <c r="W169" s="12"/>
      <c r="X169" s="12"/>
      <c r="Y169" s="12"/>
      <c r="Z169" s="12" t="str">
        <f>IFERROR(VLOOKUP($A169,'H55 TR100 M'!$AG$3:$AM$165,7,0),"")</f>
        <v/>
      </c>
      <c r="AA169" s="12" t="str">
        <f>IFERROR(VLOOKUP($A169,'Irokez M'!$EN$4:$ET$22,7,0),"")</f>
        <v/>
      </c>
      <c r="AB169" s="12" t="str">
        <f>IFERROR(VLOOKUP($A169,'BO Wielkopolska M'!$Q$2:$W$38,7,0),"")</f>
        <v/>
      </c>
      <c r="AC169" s="12" t="str">
        <f>IFERROR(VLOOKUP($A169,'RW TR200 M'!$K$2:$Q$10,7,0),"")</f>
        <v/>
      </c>
      <c r="AD169" s="12" t="str">
        <f>IFERROR(VLOOKUP($A169,'Liczyrzepa wiosna M'!$M$2:$S$26,7,0),"")</f>
        <v/>
      </c>
      <c r="AE169" s="12" t="str">
        <f>IFERROR(VLOOKUP($A169,'13 M'!$J$6:$P$27,7,0),"")</f>
        <v/>
      </c>
      <c r="AF169" s="12" t="str">
        <f>IFERROR(VLOOKUP($A169,'ZnO Grassor M'!$J$2:$P$9,7,0),"")</f>
        <v/>
      </c>
      <c r="AG169" s="12" t="str">
        <f>IFERROR(VLOOKUP($A169,'Celestynów M'!$H$2:$N$7,7,0),"")</f>
        <v/>
      </c>
      <c r="AH169" s="12" t="str">
        <f>IFERROR(VLOOKUP($A169,'Komorów M'!$H$2:$N$15,7,0),"")</f>
        <v/>
      </c>
      <c r="AI169" s="12" t="str">
        <f>IFERROR(VLOOKUP($A169,'ITOrient M'!$P$3:$V$16,7,0),"")</f>
        <v/>
      </c>
      <c r="AJ169" s="12" t="str">
        <f>IFERROR(VLOOKUP($A169,'ŚJatka M'!$P$3:$V$25,7,0),"")</f>
        <v/>
      </c>
      <c r="AK169" s="12" t="str">
        <f>IFERROR(VLOOKUP($A169,'Sudecka Wyrypa M'!$N$4:$T$18,7,0),"")</f>
        <v/>
      </c>
      <c r="AL169" s="12" t="str">
        <f>IFERROR(VLOOKUP($A169,'Abentojra M'!$I$3:$O$39,7,0),"")</f>
        <v/>
      </c>
      <c r="AM169" s="12" t="str">
        <f>IFERROR(VLOOKUP($A169,'Mordownik M'!$M$3:$S$29,7,0),"")</f>
        <v/>
      </c>
      <c r="AN169" s="12" t="str">
        <f>IFERROR(VLOOKUP($A169,'Kaczawska M'!$L$3:$R$9,7,0),"")</f>
        <v/>
      </c>
      <c r="AO169" s="12" t="str">
        <f>IFERROR(VLOOKUP($A169,'XV RzK M'!$K$2:$Q$13,7,0),"")</f>
        <v/>
      </c>
      <c r="AP169" s="12" t="str">
        <f>IFERROR(VLOOKUP($A169,'Jesienne 360 M'!$J$2:$P$20,7,0),"")</f>
        <v/>
      </c>
      <c r="AQ169" s="12" t="str">
        <f>IFERROR(VLOOKUP($A169,'Waligóra M'!$P$2:$V$25,7,0),"")</f>
        <v/>
      </c>
      <c r="AR169" s="12" t="str">
        <f>IFERROR(VLOOKUP($A169,'Jurajska Jatka M'!$L$3:$R$42,7,0),"")</f>
        <v/>
      </c>
      <c r="AS169" s="12" t="str">
        <f>IFERROR(VLOOKUP($A169,'H56 TR100 M'!$AI$3:$AO$224,7,0),"")</f>
        <v/>
      </c>
      <c r="AT169" s="12" t="str">
        <f>IFERROR(VLOOKUP($A169,'Wawer M'!$H$2:$N$15,7,0),"")</f>
        <v/>
      </c>
      <c r="AU169" s="12" t="str">
        <f>IFERROR(VLOOKUP($A169,'Pazur M'!$AU$2:$BA$36,7,0),"")</f>
        <v/>
      </c>
      <c r="AV169" s="12" t="str">
        <f>IFERROR(VLOOKUP($A169,'Wilga M'!$L$3:$R$29,7,0),"")</f>
        <v/>
      </c>
      <c r="AW169" s="12" t="str">
        <f>IFERROR(VLOOKUP($A169,'NM 100 M'!$Y$5:$AE$7,7,0),"")</f>
        <v/>
      </c>
      <c r="AX169" s="25">
        <f>MIN(COUNT(F169:S169)+MIN(COUNT(V169:AW169)/2,2),6)</f>
        <v>2</v>
      </c>
    </row>
    <row r="170" spans="1:50">
      <c r="A170">
        <v>259</v>
      </c>
      <c r="B170" s="21" t="str">
        <f>VLOOKUP($A170,id!$C:$H,6,0)</f>
        <v>Drabik Jacek</v>
      </c>
      <c r="C170" s="21">
        <f>VLOOKUP($A170,id!$C:$H,4,0)</f>
        <v>0</v>
      </c>
      <c r="D170" s="2">
        <f>IF(E169=E170,D169,ROW(B168))</f>
        <v>168</v>
      </c>
      <c r="E170" s="11">
        <f>LARGE(F170:U170,1)+LARGE(F170:U170,2)+IFERROR(LARGE(F170:U170,3),0)+IFERROR(LARGE(F170:U170,4),0)+IFERROR(LARGE(F170:U170,5),0)+IFERROR(LARGE(F170:U170,6),0)</f>
        <v>75.428420874816283</v>
      </c>
      <c r="F170" s="12"/>
      <c r="G170" s="12"/>
      <c r="H170" s="12" t="str">
        <f>IFERROR(VLOOKUP($A170,'H55 TR200 M'!$AT$3:$AZ$84,7,0),"")</f>
        <v/>
      </c>
      <c r="I170" s="12" t="str">
        <f>IFERROR(VLOOKUP($A170,'Dymno M'!$U$2:$AA$35,7,0),"")</f>
        <v/>
      </c>
      <c r="J170" s="12" t="str">
        <f>IFERROR(VLOOKUP($A170,'XIV RzK M'!$K$3:$Q$39,7,0),"")</f>
        <v/>
      </c>
      <c r="K170" s="12" t="str">
        <f>IFERROR(VLOOKUP($A170,'Tropy M'!$Q$4:$W$66,7,0),"")</f>
        <v/>
      </c>
      <c r="L170" s="12" t="str">
        <f>IFERROR(VLOOKUP($A170,'Grassor 300 M'!$CA$6:$CG$39,7,0),"")</f>
        <v/>
      </c>
      <c r="M170" s="12" t="str">
        <f>IFERROR(VLOOKUP($A170,'BO M'!$Q$2:$W$37,7,0),"")</f>
        <v/>
      </c>
      <c r="N170" s="12" t="str">
        <f>IFERROR(VLOOKUP($A170,'Konwalie M'!$M$2:$S$32,7,0),"")</f>
        <v/>
      </c>
      <c r="O170" s="12" t="str">
        <f>IFERROR(VLOOKUP($A170,'KoRnO M'!$AD$2:$AJ$42,7,0),"")</f>
        <v/>
      </c>
      <c r="P170" s="12" t="str">
        <f>IFERROR(VLOOKUP($A170,'XVI Szago M'!$K$2:$Q$48,7,0),"")</f>
        <v/>
      </c>
      <c r="Q170" s="12" t="str">
        <f>IFERROR(VLOOKUP($A170,'H56 TR200 M'!$AT$3:$AZ$106,7,0),"")</f>
        <v/>
      </c>
      <c r="R170" s="12" t="str">
        <f>IFERROR(VLOOKUP($A170,'Azymut M'!$AO$6:$AU$38,7,0),"")</f>
        <v/>
      </c>
      <c r="S170" s="12" t="str">
        <f>IFERROR(VLOOKUP($A170,'NM 200 M'!$AI$5:$AO$38,7,0),"")</f>
        <v/>
      </c>
      <c r="T170" s="10">
        <f>IFERROR(LARGE(V170:AW170,1),0)+IFERROR(LARGE(V170:AW170,2),0)</f>
        <v>75.428420874816283</v>
      </c>
      <c r="U170" s="10">
        <f>IFERROR(LARGE(V170:AW170,3),0)+IFERROR(LARGE(V170:AW170,4),0)</f>
        <v>0</v>
      </c>
      <c r="V170" s="12"/>
      <c r="W170" s="12"/>
      <c r="X170" s="12"/>
      <c r="Y170" s="12"/>
      <c r="Z170" s="12">
        <f>IFERROR(VLOOKUP($A170,'H55 TR100 M'!$AG$3:$AM$165,7,0),"")</f>
        <v>31.913097565310096</v>
      </c>
      <c r="AA170" s="12" t="str">
        <f>IFERROR(VLOOKUP($A170,'Irokez M'!$EN$4:$ET$22,7,0),"")</f>
        <v/>
      </c>
      <c r="AB170" s="12" t="str">
        <f>IFERROR(VLOOKUP($A170,'BO Wielkopolska M'!$Q$2:$W$38,7,0),"")</f>
        <v/>
      </c>
      <c r="AC170" s="12" t="str">
        <f>IFERROR(VLOOKUP($A170,'RW TR200 M'!$K$2:$Q$10,7,0),"")</f>
        <v/>
      </c>
      <c r="AD170" s="12" t="str">
        <f>IFERROR(VLOOKUP($A170,'Liczyrzepa wiosna M'!$M$2:$S$26,7,0),"")</f>
        <v/>
      </c>
      <c r="AE170" s="12" t="str">
        <f>IFERROR(VLOOKUP($A170,'13 M'!$J$6:$P$27,7,0),"")</f>
        <v/>
      </c>
      <c r="AF170" s="12" t="str">
        <f>IFERROR(VLOOKUP($A170,'ZnO Grassor M'!$J$2:$P$9,7,0),"")</f>
        <v/>
      </c>
      <c r="AG170" s="12" t="str">
        <f>IFERROR(VLOOKUP($A170,'Celestynów M'!$H$2:$N$7,7,0),"")</f>
        <v/>
      </c>
      <c r="AH170" s="12" t="str">
        <f>IFERROR(VLOOKUP($A170,'Komorów M'!$H$2:$N$15,7,0),"")</f>
        <v/>
      </c>
      <c r="AI170" s="12" t="str">
        <f>IFERROR(VLOOKUP($A170,'ITOrient M'!$P$3:$V$16,7,0),"")</f>
        <v/>
      </c>
      <c r="AJ170" s="12" t="str">
        <f>IFERROR(VLOOKUP($A170,'ŚJatka M'!$P$3:$V$25,7,0),"")</f>
        <v/>
      </c>
      <c r="AK170" s="12" t="str">
        <f>IFERROR(VLOOKUP($A170,'Sudecka Wyrypa M'!$N$4:$T$18,7,0),"")</f>
        <v/>
      </c>
      <c r="AL170" s="12" t="str">
        <f>IFERROR(VLOOKUP($A170,'Abentojra M'!$I$3:$O$39,7,0),"")</f>
        <v/>
      </c>
      <c r="AM170" s="12" t="str">
        <f>IFERROR(VLOOKUP($A170,'Mordownik M'!$M$3:$S$29,7,0),"")</f>
        <v/>
      </c>
      <c r="AN170" s="12" t="str">
        <f>IFERROR(VLOOKUP($A170,'Kaczawska M'!$L$3:$R$9,7,0),"")</f>
        <v/>
      </c>
      <c r="AO170" s="12" t="str">
        <f>IFERROR(VLOOKUP($A170,'XV RzK M'!$K$2:$Q$13,7,0),"")</f>
        <v/>
      </c>
      <c r="AP170" s="12" t="str">
        <f>IFERROR(VLOOKUP($A170,'Jesienne 360 M'!$J$2:$P$20,7,0),"")</f>
        <v/>
      </c>
      <c r="AQ170" s="12" t="str">
        <f>IFERROR(VLOOKUP($A170,'Waligóra M'!$P$2:$V$25,7,0),"")</f>
        <v/>
      </c>
      <c r="AR170" s="12" t="str">
        <f>IFERROR(VLOOKUP($A170,'Jurajska Jatka M'!$L$3:$R$42,7,0),"")</f>
        <v/>
      </c>
      <c r="AS170" s="12">
        <f>IFERROR(VLOOKUP($A170,'H56 TR100 M'!$AI$3:$AO$224,7,0),"")</f>
        <v>43.515323309506194</v>
      </c>
      <c r="AT170" s="12" t="str">
        <f>IFERROR(VLOOKUP($A170,'Wawer M'!$H$2:$N$15,7,0),"")</f>
        <v/>
      </c>
      <c r="AU170" s="12" t="str">
        <f>IFERROR(VLOOKUP($A170,'Pazur M'!$AU$2:$BA$36,7,0),"")</f>
        <v/>
      </c>
      <c r="AV170" s="12" t="str">
        <f>IFERROR(VLOOKUP($A170,'Wilga M'!$L$3:$R$29,7,0),"")</f>
        <v/>
      </c>
      <c r="AW170" s="12" t="str">
        <f>IFERROR(VLOOKUP($A170,'NM 100 M'!$Y$5:$AE$7,7,0),"")</f>
        <v/>
      </c>
      <c r="AX170" s="25">
        <f>MIN(COUNT(F170:S170)+MIN(COUNT(V170:AW170)/2,2),6)</f>
        <v>1</v>
      </c>
    </row>
    <row r="171" spans="1:50">
      <c r="A171">
        <v>201</v>
      </c>
      <c r="B171" s="21" t="str">
        <f>VLOOKUP($A171,id!$C:$H,6,0)</f>
        <v>Woźniak Jacek</v>
      </c>
      <c r="C171" s="21">
        <f>VLOOKUP($A171,id!$C:$H,4,0)</f>
        <v>0</v>
      </c>
      <c r="D171" s="2">
        <f>IF(E170=E171,D170,ROW(B169))</f>
        <v>169</v>
      </c>
      <c r="E171" s="11">
        <f>LARGE(F171:U171,1)+LARGE(F171:U171,2)+IFERROR(LARGE(F171:U171,3),0)+IFERROR(LARGE(F171:U171,4),0)+IFERROR(LARGE(F171:U171,5),0)+IFERROR(LARGE(F171:U171,6),0)</f>
        <v>74.699692443873062</v>
      </c>
      <c r="F171" s="12"/>
      <c r="G171" s="12"/>
      <c r="H171" s="12">
        <f>IFERROR(VLOOKUP($A171,'H55 TR200 M'!$AT$3:$AZ$84,7,0),"")</f>
        <v>41.212218464295098</v>
      </c>
      <c r="I171" s="12" t="str">
        <f>IFERROR(VLOOKUP($A171,'Dymno M'!$U$2:$AA$35,7,0),"")</f>
        <v/>
      </c>
      <c r="J171" s="12" t="str">
        <f>IFERROR(VLOOKUP($A171,'XIV RzK M'!$K$3:$Q$39,7,0),"")</f>
        <v/>
      </c>
      <c r="K171" s="12" t="str">
        <f>IFERROR(VLOOKUP($A171,'Tropy M'!$Q$4:$W$66,7,0),"")</f>
        <v/>
      </c>
      <c r="L171" s="12" t="str">
        <f>IFERROR(VLOOKUP($A171,'Grassor 300 M'!$CA$6:$CG$39,7,0),"")</f>
        <v/>
      </c>
      <c r="M171" s="12" t="str">
        <f>IFERROR(VLOOKUP($A171,'BO M'!$Q$2:$W$37,7,0),"")</f>
        <v/>
      </c>
      <c r="N171" s="12" t="str">
        <f>IFERROR(VLOOKUP($A171,'Konwalie M'!$M$2:$S$32,7,0),"")</f>
        <v/>
      </c>
      <c r="O171" s="12" t="str">
        <f>IFERROR(VLOOKUP($A171,'KoRnO M'!$AD$2:$AJ$42,7,0),"")</f>
        <v/>
      </c>
      <c r="P171" s="12" t="str">
        <f>IFERROR(VLOOKUP($A171,'XVI Szago M'!$K$2:$Q$48,7,0),"")</f>
        <v/>
      </c>
      <c r="Q171" s="12">
        <f>IFERROR(VLOOKUP($A171,'H56 TR200 M'!$AT$3:$AZ$106,7,0),"")</f>
        <v>33.48747397957797</v>
      </c>
      <c r="R171" s="12" t="str">
        <f>IFERROR(VLOOKUP($A171,'Azymut M'!$AO$6:$AU$38,7,0),"")</f>
        <v/>
      </c>
      <c r="S171" s="12" t="str">
        <f>IFERROR(VLOOKUP($A171,'NM 200 M'!$AI$5:$AO$38,7,0),"")</f>
        <v/>
      </c>
      <c r="T171" s="10">
        <f>IFERROR(LARGE(V171:AW171,1),0)+IFERROR(LARGE(V171:AW171,2),0)</f>
        <v>0</v>
      </c>
      <c r="U171" s="10">
        <f>IFERROR(LARGE(V171:AW171,3),0)+IFERROR(LARGE(V171:AW171,4),0)</f>
        <v>0</v>
      </c>
      <c r="V171" s="12"/>
      <c r="W171" s="12"/>
      <c r="X171" s="12"/>
      <c r="Y171" s="12"/>
      <c r="Z171" s="12" t="str">
        <f>IFERROR(VLOOKUP($A171,'H55 TR100 M'!$AG$3:$AM$165,7,0),"")</f>
        <v/>
      </c>
      <c r="AA171" s="12" t="str">
        <f>IFERROR(VLOOKUP($A171,'Irokez M'!$EN$4:$ET$22,7,0),"")</f>
        <v/>
      </c>
      <c r="AB171" s="12" t="str">
        <f>IFERROR(VLOOKUP($A171,'BO Wielkopolska M'!$Q$2:$W$38,7,0),"")</f>
        <v/>
      </c>
      <c r="AC171" s="12" t="str">
        <f>IFERROR(VLOOKUP($A171,'RW TR200 M'!$K$2:$Q$10,7,0),"")</f>
        <v/>
      </c>
      <c r="AD171" s="12" t="str">
        <f>IFERROR(VLOOKUP($A171,'Liczyrzepa wiosna M'!$M$2:$S$26,7,0),"")</f>
        <v/>
      </c>
      <c r="AE171" s="12" t="str">
        <f>IFERROR(VLOOKUP($A171,'13 M'!$J$6:$P$27,7,0),"")</f>
        <v/>
      </c>
      <c r="AF171" s="12" t="str">
        <f>IFERROR(VLOOKUP($A171,'ZnO Grassor M'!$J$2:$P$9,7,0),"")</f>
        <v/>
      </c>
      <c r="AG171" s="12" t="str">
        <f>IFERROR(VLOOKUP($A171,'Celestynów M'!$H$2:$N$7,7,0),"")</f>
        <v/>
      </c>
      <c r="AH171" s="12" t="str">
        <f>IFERROR(VLOOKUP($A171,'Komorów M'!$H$2:$N$15,7,0),"")</f>
        <v/>
      </c>
      <c r="AI171" s="12" t="str">
        <f>IFERROR(VLOOKUP($A171,'ITOrient M'!$P$3:$V$16,7,0),"")</f>
        <v/>
      </c>
      <c r="AJ171" s="12" t="str">
        <f>IFERROR(VLOOKUP($A171,'ŚJatka M'!$P$3:$V$25,7,0),"")</f>
        <v/>
      </c>
      <c r="AK171" s="12" t="str">
        <f>IFERROR(VLOOKUP($A171,'Sudecka Wyrypa M'!$N$4:$T$18,7,0),"")</f>
        <v/>
      </c>
      <c r="AL171" s="12" t="str">
        <f>IFERROR(VLOOKUP($A171,'Abentojra M'!$I$3:$O$39,7,0),"")</f>
        <v/>
      </c>
      <c r="AM171" s="12" t="str">
        <f>IFERROR(VLOOKUP($A171,'Mordownik M'!$M$3:$S$29,7,0),"")</f>
        <v/>
      </c>
      <c r="AN171" s="12" t="str">
        <f>IFERROR(VLOOKUP($A171,'Kaczawska M'!$L$3:$R$9,7,0),"")</f>
        <v/>
      </c>
      <c r="AO171" s="12" t="str">
        <f>IFERROR(VLOOKUP($A171,'XV RzK M'!$K$2:$Q$13,7,0),"")</f>
        <v/>
      </c>
      <c r="AP171" s="12" t="str">
        <f>IFERROR(VLOOKUP($A171,'Jesienne 360 M'!$J$2:$P$20,7,0),"")</f>
        <v/>
      </c>
      <c r="AQ171" s="12" t="str">
        <f>IFERROR(VLOOKUP($A171,'Waligóra M'!$P$2:$V$25,7,0),"")</f>
        <v/>
      </c>
      <c r="AR171" s="12" t="str">
        <f>IFERROR(VLOOKUP($A171,'Jurajska Jatka M'!$L$3:$R$42,7,0),"")</f>
        <v/>
      </c>
      <c r="AS171" s="12" t="str">
        <f>IFERROR(VLOOKUP($A171,'H56 TR100 M'!$AI$3:$AO$224,7,0),"")</f>
        <v/>
      </c>
      <c r="AT171" s="12" t="str">
        <f>IFERROR(VLOOKUP($A171,'Wawer M'!$H$2:$N$15,7,0),"")</f>
        <v/>
      </c>
      <c r="AU171" s="12" t="str">
        <f>IFERROR(VLOOKUP($A171,'Pazur M'!$AU$2:$BA$36,7,0),"")</f>
        <v/>
      </c>
      <c r="AV171" s="12" t="str">
        <f>IFERROR(VLOOKUP($A171,'Wilga M'!$L$3:$R$29,7,0),"")</f>
        <v/>
      </c>
      <c r="AW171" s="12" t="str">
        <f>IFERROR(VLOOKUP($A171,'NM 100 M'!$Y$5:$AE$7,7,0),"")</f>
        <v/>
      </c>
      <c r="AX171" s="25">
        <f>MIN(COUNT(F171:S171)+MIN(COUNT(V171:AW171)/2,2),6)</f>
        <v>2</v>
      </c>
    </row>
    <row r="172" spans="1:50">
      <c r="A172">
        <v>782</v>
      </c>
      <c r="B172" s="21" t="str">
        <f>VLOOKUP($A172,id!$C:$H,6,0)</f>
        <v>Talaga Paweł</v>
      </c>
      <c r="C172" s="21">
        <f>VLOOKUP($A172,id!$C:$H,4,0)</f>
        <v>0</v>
      </c>
      <c r="D172" s="2">
        <f>IF(E171=E172,D171,ROW(B170))</f>
        <v>170</v>
      </c>
      <c r="E172" s="11">
        <f>LARGE(F172:U172,1)+LARGE(F172:U172,2)+IFERROR(LARGE(F172:U172,3),0)+IFERROR(LARGE(F172:U172,4),0)+IFERROR(LARGE(F172:U172,5),0)+IFERROR(LARGE(F172:U172,6),0)</f>
        <v>74.599535817516468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 t="str">
        <f>IFERROR(VLOOKUP($A172,'H56 TR200 M'!$AT$3:$AZ$106,7,0),"")</f>
        <v/>
      </c>
      <c r="R172" s="12" t="str">
        <f>IFERROR(VLOOKUP($A172,'Azymut M'!$AO$6:$AU$38,7,0),"")</f>
        <v/>
      </c>
      <c r="S172" s="12">
        <f>IFERROR(VLOOKUP($A172,'NM 200 M'!$AI$5:$AO$38,7,0),"")</f>
        <v>74.599535817516468</v>
      </c>
      <c r="T172" s="10">
        <f>IFERROR(LARGE(V172:AW172,1),0)+IFERROR(LARGE(V172:AW172,2),0)</f>
        <v>0</v>
      </c>
      <c r="U172" s="10">
        <f>IFERROR(LARGE(V172:AW172,3),0)+IFERROR(LARGE(V172:AW172,4),0)</f>
        <v>0</v>
      </c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 t="str">
        <f>IFERROR(VLOOKUP($A172,'H56 TR100 M'!$AI$3:$AO$224,7,0),"")</f>
        <v/>
      </c>
      <c r="AT172" s="12" t="str">
        <f>IFERROR(VLOOKUP($A172,'Wawer M'!$H$2:$N$15,7,0),"")</f>
        <v/>
      </c>
      <c r="AU172" s="12" t="str">
        <f>IFERROR(VLOOKUP($A172,'Pazur M'!$AU$2:$BA$36,7,0),"")</f>
        <v/>
      </c>
      <c r="AV172" s="12" t="str">
        <f>IFERROR(VLOOKUP($A172,'Wilga M'!$L$3:$R$29,7,0),"")</f>
        <v/>
      </c>
      <c r="AW172" s="12" t="str">
        <f>IFERROR(VLOOKUP($A172,'NM 100 M'!$Y$5:$AE$7,7,0),"")</f>
        <v/>
      </c>
      <c r="AX172" s="25">
        <f>MIN(COUNT(F172:S172)+MIN(COUNT(V172:AW172)/2,2),6)</f>
        <v>1</v>
      </c>
    </row>
    <row r="173" spans="1:50">
      <c r="A173">
        <v>439</v>
      </c>
      <c r="B173" s="21" t="str">
        <f>VLOOKUP($A173,id!$C:$H,6,0)</f>
        <v>Wiśniewski Włodzimierz</v>
      </c>
      <c r="C173" s="21" t="str">
        <f>VLOOKUP($A173,id!$C:$H,4,0)</f>
        <v>Milordzi</v>
      </c>
      <c r="D173" s="2">
        <f>IF(E172=E173,D172,ROW(B171))</f>
        <v>171</v>
      </c>
      <c r="E173" s="11">
        <f>LARGE(F173:U173,1)+LARGE(F173:U173,2)+IFERROR(LARGE(F173:U173,3),0)+IFERROR(LARGE(F173:U173,4),0)+IFERROR(LARGE(F173:U173,5),0)+IFERROR(LARGE(F173:U173,6),0)</f>
        <v>74.551240717611364</v>
      </c>
      <c r="F173" s="12"/>
      <c r="G173" s="12"/>
      <c r="H173" s="12"/>
      <c r="I173" s="12"/>
      <c r="J173" s="12"/>
      <c r="K173" s="12">
        <f>IFERROR(VLOOKUP($A173,'Tropy M'!$Q$4:$W$66,7,0),"")</f>
        <v>45.995621731876263</v>
      </c>
      <c r="L173" s="12" t="str">
        <f>IFERROR(VLOOKUP($A173,'Grassor 300 M'!$CA$6:$CG$39,7,0),"")</f>
        <v/>
      </c>
      <c r="M173" s="12" t="str">
        <f>IFERROR(VLOOKUP($A173,'BO M'!$Q$2:$W$37,7,0),"")</f>
        <v/>
      </c>
      <c r="N173" s="12" t="str">
        <f>IFERROR(VLOOKUP($A173,'Konwalie M'!$M$2:$S$32,7,0),"")</f>
        <v/>
      </c>
      <c r="O173" s="12" t="str">
        <f>IFERROR(VLOOKUP($A173,'KoRnO M'!$AD$2:$AJ$42,7,0),"")</f>
        <v/>
      </c>
      <c r="P173" s="12" t="str">
        <f>IFERROR(VLOOKUP($A173,'XVI Szago M'!$K$2:$Q$48,7,0),"")</f>
        <v/>
      </c>
      <c r="Q173" s="12" t="str">
        <f>IFERROR(VLOOKUP($A173,'H56 TR200 M'!$AT$3:$AZ$106,7,0),"")</f>
        <v/>
      </c>
      <c r="R173" s="12" t="str">
        <f>IFERROR(VLOOKUP($A173,'Azymut M'!$AO$6:$AU$38,7,0),"")</f>
        <v/>
      </c>
      <c r="S173" s="12" t="str">
        <f>IFERROR(VLOOKUP($A173,'NM 200 M'!$AI$5:$AO$38,7,0),"")</f>
        <v/>
      </c>
      <c r="T173" s="10">
        <f>IFERROR(LARGE(V173:AW173,1),0)+IFERROR(LARGE(V173:AW173,2),0)</f>
        <v>28.555618985735101</v>
      </c>
      <c r="U173" s="10">
        <f>IFERROR(LARGE(V173:AW173,3),0)+IFERROR(LARGE(V173:AW173,4),0)</f>
        <v>0</v>
      </c>
      <c r="V173" s="12"/>
      <c r="W173" s="12"/>
      <c r="X173" s="12"/>
      <c r="Y173" s="12"/>
      <c r="Z173" s="12"/>
      <c r="AA173" s="12"/>
      <c r="AB173" s="12"/>
      <c r="AC173" s="12"/>
      <c r="AD173" s="12"/>
      <c r="AE173" s="12" t="str">
        <f>IFERROR(VLOOKUP($A173,'13 M'!$J$6:$P$27,7,0),"")</f>
        <v/>
      </c>
      <c r="AF173" s="12" t="str">
        <f>IFERROR(VLOOKUP($A173,'ZnO Grassor M'!$J$2:$P$9,7,0),"")</f>
        <v/>
      </c>
      <c r="AG173" s="12" t="str">
        <f>IFERROR(VLOOKUP($A173,'Celestynów M'!$H$2:$N$7,7,0),"")</f>
        <v/>
      </c>
      <c r="AH173" s="12" t="str">
        <f>IFERROR(VLOOKUP($A173,'Komorów M'!$H$2:$N$15,7,0),"")</f>
        <v/>
      </c>
      <c r="AI173" s="12" t="str">
        <f>IFERROR(VLOOKUP($A173,'ITOrient M'!$P$3:$V$16,7,0),"")</f>
        <v/>
      </c>
      <c r="AJ173" s="12" t="str">
        <f>IFERROR(VLOOKUP($A173,'ŚJatka M'!$P$3:$V$25,7,0),"")</f>
        <v/>
      </c>
      <c r="AK173" s="12" t="str">
        <f>IFERROR(VLOOKUP($A173,'Sudecka Wyrypa M'!$N$4:$T$18,7,0),"")</f>
        <v/>
      </c>
      <c r="AL173" s="12">
        <f>IFERROR(VLOOKUP($A173,'Abentojra M'!$I$3:$O$39,7,0),"")</f>
        <v>28.555618985735101</v>
      </c>
      <c r="AM173" s="12" t="str">
        <f>IFERROR(VLOOKUP($A173,'Mordownik M'!$M$3:$S$29,7,0),"")</f>
        <v/>
      </c>
      <c r="AN173" s="12" t="str">
        <f>IFERROR(VLOOKUP($A173,'Kaczawska M'!$L$3:$R$9,7,0),"")</f>
        <v/>
      </c>
      <c r="AO173" s="12" t="str">
        <f>IFERROR(VLOOKUP($A173,'XV RzK M'!$K$2:$Q$13,7,0),"")</f>
        <v/>
      </c>
      <c r="AP173" s="12" t="str">
        <f>IFERROR(VLOOKUP($A173,'Jesienne 360 M'!$J$2:$P$20,7,0),"")</f>
        <v/>
      </c>
      <c r="AQ173" s="12" t="str">
        <f>IFERROR(VLOOKUP($A173,'Waligóra M'!$P$2:$V$25,7,0),"")</f>
        <v/>
      </c>
      <c r="AR173" s="12" t="str">
        <f>IFERROR(VLOOKUP($A173,'Jurajska Jatka M'!$L$3:$R$42,7,0),"")</f>
        <v/>
      </c>
      <c r="AS173" s="12" t="str">
        <f>IFERROR(VLOOKUP($A173,'H56 TR100 M'!$AI$3:$AO$224,7,0),"")</f>
        <v/>
      </c>
      <c r="AT173" s="12" t="str">
        <f>IFERROR(VLOOKUP($A173,'Wawer M'!$H$2:$N$15,7,0),"")</f>
        <v/>
      </c>
      <c r="AU173" s="12" t="str">
        <f>IFERROR(VLOOKUP($A173,'Pazur M'!$AU$2:$BA$36,7,0),"")</f>
        <v/>
      </c>
      <c r="AV173" s="12" t="str">
        <f>IFERROR(VLOOKUP($A173,'Wilga M'!$L$3:$R$29,7,0),"")</f>
        <v/>
      </c>
      <c r="AW173" s="12" t="str">
        <f>IFERROR(VLOOKUP($A173,'NM 100 M'!$Y$5:$AE$7,7,0),"")</f>
        <v/>
      </c>
      <c r="AX173" s="25">
        <f>MIN(COUNT(F173:S173)+MIN(COUNT(V173:AW173)/2,2),6)</f>
        <v>1.5</v>
      </c>
    </row>
    <row r="174" spans="1:50">
      <c r="A174">
        <v>440</v>
      </c>
      <c r="B174" s="21" t="str">
        <f>VLOOKUP($A174,id!$C:$H,6,0)</f>
        <v>Lindemann Andrzej</v>
      </c>
      <c r="C174" s="21" t="str">
        <f>VLOOKUP($A174,id!$C:$H,4,0)</f>
        <v>Milordzi</v>
      </c>
      <c r="D174" s="2">
        <f>IF(E173=E174,D173,ROW(B172))</f>
        <v>172</v>
      </c>
      <c r="E174" s="11">
        <f>LARGE(F174:U174,1)+LARGE(F174:U174,2)+IFERROR(LARGE(F174:U174,3),0)+IFERROR(LARGE(F174:U174,4),0)+IFERROR(LARGE(F174:U174,5),0)+IFERROR(LARGE(F174:U174,6),0)</f>
        <v>74.539681178257354</v>
      </c>
      <c r="F174" s="12"/>
      <c r="G174" s="12"/>
      <c r="H174" s="12"/>
      <c r="I174" s="12"/>
      <c r="J174" s="12"/>
      <c r="K174" s="12">
        <f>IFERROR(VLOOKUP($A174,'Tropy M'!$Q$4:$W$66,7,0),"")</f>
        <v>45.995621731876263</v>
      </c>
      <c r="L174" s="12" t="str">
        <f>IFERROR(VLOOKUP($A174,'Grassor 300 M'!$CA$6:$CG$39,7,0),"")</f>
        <v/>
      </c>
      <c r="M174" s="12" t="str">
        <f>IFERROR(VLOOKUP($A174,'BO M'!$Q$2:$W$37,7,0),"")</f>
        <v/>
      </c>
      <c r="N174" s="12" t="str">
        <f>IFERROR(VLOOKUP($A174,'Konwalie M'!$M$2:$S$32,7,0),"")</f>
        <v/>
      </c>
      <c r="O174" s="12" t="str">
        <f>IFERROR(VLOOKUP($A174,'KoRnO M'!$AD$2:$AJ$42,7,0),"")</f>
        <v/>
      </c>
      <c r="P174" s="12" t="str">
        <f>IFERROR(VLOOKUP($A174,'XVI Szago M'!$K$2:$Q$48,7,0),"")</f>
        <v/>
      </c>
      <c r="Q174" s="12" t="str">
        <f>IFERROR(VLOOKUP($A174,'H56 TR200 M'!$AT$3:$AZ$106,7,0),"")</f>
        <v/>
      </c>
      <c r="R174" s="12" t="str">
        <f>IFERROR(VLOOKUP($A174,'Azymut M'!$AO$6:$AU$38,7,0),"")</f>
        <v/>
      </c>
      <c r="S174" s="12" t="str">
        <f>IFERROR(VLOOKUP($A174,'NM 200 M'!$AI$5:$AO$38,7,0),"")</f>
        <v/>
      </c>
      <c r="T174" s="10">
        <f>IFERROR(LARGE(V174:AW174,1),0)+IFERROR(LARGE(V174:AW174,2),0)</f>
        <v>28.544059446381098</v>
      </c>
      <c r="U174" s="10">
        <f>IFERROR(LARGE(V174:AW174,3),0)+IFERROR(LARGE(V174:AW174,4),0)</f>
        <v>0</v>
      </c>
      <c r="V174" s="12"/>
      <c r="W174" s="12"/>
      <c r="X174" s="12"/>
      <c r="Y174" s="12"/>
      <c r="Z174" s="12"/>
      <c r="AA174" s="12"/>
      <c r="AB174" s="12"/>
      <c r="AC174" s="12"/>
      <c r="AD174" s="12"/>
      <c r="AE174" s="12" t="str">
        <f>IFERROR(VLOOKUP($A174,'13 M'!$J$6:$P$27,7,0),"")</f>
        <v/>
      </c>
      <c r="AF174" s="12" t="str">
        <f>IFERROR(VLOOKUP($A174,'ZnO Grassor M'!$J$2:$P$9,7,0),"")</f>
        <v/>
      </c>
      <c r="AG174" s="12" t="str">
        <f>IFERROR(VLOOKUP($A174,'Celestynów M'!$H$2:$N$7,7,0),"")</f>
        <v/>
      </c>
      <c r="AH174" s="12" t="str">
        <f>IFERROR(VLOOKUP($A174,'Komorów M'!$H$2:$N$15,7,0),"")</f>
        <v/>
      </c>
      <c r="AI174" s="12" t="str">
        <f>IFERROR(VLOOKUP($A174,'ITOrient M'!$P$3:$V$16,7,0),"")</f>
        <v/>
      </c>
      <c r="AJ174" s="12" t="str">
        <f>IFERROR(VLOOKUP($A174,'ŚJatka M'!$P$3:$V$25,7,0),"")</f>
        <v/>
      </c>
      <c r="AK174" s="12" t="str">
        <f>IFERROR(VLOOKUP($A174,'Sudecka Wyrypa M'!$N$4:$T$18,7,0),"")</f>
        <v/>
      </c>
      <c r="AL174" s="12">
        <f>IFERROR(VLOOKUP($A174,'Abentojra M'!$I$3:$O$39,7,0),"")</f>
        <v>28.544059446381098</v>
      </c>
      <c r="AM174" s="12" t="str">
        <f>IFERROR(VLOOKUP($A174,'Mordownik M'!$M$3:$S$29,7,0),"")</f>
        <v/>
      </c>
      <c r="AN174" s="12" t="str">
        <f>IFERROR(VLOOKUP($A174,'Kaczawska M'!$L$3:$R$9,7,0),"")</f>
        <v/>
      </c>
      <c r="AO174" s="12" t="str">
        <f>IFERROR(VLOOKUP($A174,'XV RzK M'!$K$2:$Q$13,7,0),"")</f>
        <v/>
      </c>
      <c r="AP174" s="12" t="str">
        <f>IFERROR(VLOOKUP($A174,'Jesienne 360 M'!$J$2:$P$20,7,0),"")</f>
        <v/>
      </c>
      <c r="AQ174" s="12" t="str">
        <f>IFERROR(VLOOKUP($A174,'Waligóra M'!$P$2:$V$25,7,0),"")</f>
        <v/>
      </c>
      <c r="AR174" s="12" t="str">
        <f>IFERROR(VLOOKUP($A174,'Jurajska Jatka M'!$L$3:$R$42,7,0),"")</f>
        <v/>
      </c>
      <c r="AS174" s="12" t="str">
        <f>IFERROR(VLOOKUP($A174,'H56 TR100 M'!$AI$3:$AO$224,7,0),"")</f>
        <v/>
      </c>
      <c r="AT174" s="12" t="str">
        <f>IFERROR(VLOOKUP($A174,'Wawer M'!$H$2:$N$15,7,0),"")</f>
        <v/>
      </c>
      <c r="AU174" s="12" t="str">
        <f>IFERROR(VLOOKUP($A174,'Pazur M'!$AU$2:$BA$36,7,0),"")</f>
        <v/>
      </c>
      <c r="AV174" s="12" t="str">
        <f>IFERROR(VLOOKUP($A174,'Wilga M'!$L$3:$R$29,7,0),"")</f>
        <v/>
      </c>
      <c r="AW174" s="12" t="str">
        <f>IFERROR(VLOOKUP($A174,'NM 100 M'!$Y$5:$AE$7,7,0),"")</f>
        <v/>
      </c>
      <c r="AX174" s="25">
        <f>MIN(COUNT(F174:S174)+MIN(COUNT(V174:AW174)/2,2),6)</f>
        <v>1.5</v>
      </c>
    </row>
    <row r="175" spans="1:50">
      <c r="A175">
        <v>480</v>
      </c>
      <c r="B175" s="21" t="str">
        <f>VLOOKUP($A175,id!$C:$H,6,0)</f>
        <v>Niegowski Arkadiusz</v>
      </c>
      <c r="C175" s="21" t="str">
        <f>VLOOKUP($A175,id!$C:$H,4,0)</f>
        <v>SPeCe</v>
      </c>
      <c r="D175" s="2">
        <f>IF(E174=E175,D174,ROW(B173))</f>
        <v>173</v>
      </c>
      <c r="E175" s="11">
        <f>LARGE(F175:U175,1)+LARGE(F175:U175,2)+IFERROR(LARGE(F175:U175,3),0)+IFERROR(LARGE(F175:U175,4),0)+IFERROR(LARGE(F175:U175,5),0)+IFERROR(LARGE(F175:U175,6),0)</f>
        <v>74.252864741794397</v>
      </c>
      <c r="F175" s="12"/>
      <c r="G175" s="12"/>
      <c r="H175" s="12"/>
      <c r="I175" s="12"/>
      <c r="J175" s="12"/>
      <c r="K175" s="12" t="str">
        <f>IFERROR(VLOOKUP($A175,'Tropy M'!$Q$4:$W$66,7,0),"")</f>
        <v/>
      </c>
      <c r="L175" s="12" t="str">
        <f>IFERROR(VLOOKUP($A175,'Grassor 300 M'!$CA$6:$CG$39,7,0),"")</f>
        <v/>
      </c>
      <c r="M175" s="12">
        <f>IFERROR(VLOOKUP($A175,'BO M'!$Q$2:$W$37,7,0),"")</f>
        <v>44.099550563241401</v>
      </c>
      <c r="N175" s="12" t="str">
        <f>IFERROR(VLOOKUP($A175,'Konwalie M'!$M$2:$S$32,7,0),"")</f>
        <v/>
      </c>
      <c r="O175" s="12" t="str">
        <f>IFERROR(VLOOKUP($A175,'KoRnO M'!$AD$2:$AJ$42,7,0),"")</f>
        <v/>
      </c>
      <c r="P175" s="12" t="str">
        <f>IFERROR(VLOOKUP($A175,'XVI Szago M'!$K$2:$Q$48,7,0),"")</f>
        <v/>
      </c>
      <c r="Q175" s="12" t="str">
        <f>IFERROR(VLOOKUP($A175,'H56 TR200 M'!$AT$3:$AZ$106,7,0),"")</f>
        <v/>
      </c>
      <c r="R175" s="12" t="str">
        <f>IFERROR(VLOOKUP($A175,'Azymut M'!$AO$6:$AU$38,7,0),"")</f>
        <v/>
      </c>
      <c r="S175" s="12" t="str">
        <f>IFERROR(VLOOKUP($A175,'NM 200 M'!$AI$5:$AO$38,7,0),"")</f>
        <v/>
      </c>
      <c r="T175" s="10">
        <f>IFERROR(LARGE(V175:AW175,1),0)+IFERROR(LARGE(V175:AW175,2),0)</f>
        <v>30.153314178552996</v>
      </c>
      <c r="U175" s="10">
        <f>IFERROR(LARGE(V175:AW175,3),0)+IFERROR(LARGE(V175:AW175,4),0)</f>
        <v>0</v>
      </c>
      <c r="V175" s="12"/>
      <c r="W175" s="12"/>
      <c r="X175" s="12"/>
      <c r="Y175" s="12"/>
      <c r="Z175" s="12"/>
      <c r="AA175" s="12"/>
      <c r="AB175" s="12"/>
      <c r="AC175" s="12"/>
      <c r="AD175" s="12"/>
      <c r="AE175" s="12" t="str">
        <f>IFERROR(VLOOKUP($A175,'13 M'!$J$6:$P$27,7,0),"")</f>
        <v/>
      </c>
      <c r="AF175" s="12" t="str">
        <f>IFERROR(VLOOKUP($A175,'ZnO Grassor M'!$J$2:$P$9,7,0),"")</f>
        <v/>
      </c>
      <c r="AG175" s="12" t="str">
        <f>IFERROR(VLOOKUP($A175,'Celestynów M'!$H$2:$N$7,7,0),"")</f>
        <v/>
      </c>
      <c r="AH175" s="12" t="str">
        <f>IFERROR(VLOOKUP($A175,'Komorów M'!$H$2:$N$15,7,0),"")</f>
        <v/>
      </c>
      <c r="AI175" s="12" t="str">
        <f>IFERROR(VLOOKUP($A175,'ITOrient M'!$P$3:$V$16,7,0),"")</f>
        <v/>
      </c>
      <c r="AJ175" s="12" t="str">
        <f>IFERROR(VLOOKUP($A175,'ŚJatka M'!$P$3:$V$25,7,0),"")</f>
        <v/>
      </c>
      <c r="AK175" s="12" t="str">
        <f>IFERROR(VLOOKUP($A175,'Sudecka Wyrypa M'!$N$4:$T$18,7,0),"")</f>
        <v/>
      </c>
      <c r="AL175" s="12">
        <f>IFERROR(VLOOKUP($A175,'Abentojra M'!$I$3:$O$39,7,0),"")</f>
        <v>30.153314178552996</v>
      </c>
      <c r="AM175" s="12" t="str">
        <f>IFERROR(VLOOKUP($A175,'Mordownik M'!$M$3:$S$29,7,0),"")</f>
        <v/>
      </c>
      <c r="AN175" s="12" t="str">
        <f>IFERROR(VLOOKUP($A175,'Kaczawska M'!$L$3:$R$9,7,0),"")</f>
        <v/>
      </c>
      <c r="AO175" s="12" t="str">
        <f>IFERROR(VLOOKUP($A175,'XV RzK M'!$K$2:$Q$13,7,0),"")</f>
        <v/>
      </c>
      <c r="AP175" s="12" t="str">
        <f>IFERROR(VLOOKUP($A175,'Jesienne 360 M'!$J$2:$P$20,7,0),"")</f>
        <v/>
      </c>
      <c r="AQ175" s="12" t="str">
        <f>IFERROR(VLOOKUP($A175,'Waligóra M'!$P$2:$V$25,7,0),"")</f>
        <v/>
      </c>
      <c r="AR175" s="12" t="str">
        <f>IFERROR(VLOOKUP($A175,'Jurajska Jatka M'!$L$3:$R$42,7,0),"")</f>
        <v/>
      </c>
      <c r="AS175" s="12" t="str">
        <f>IFERROR(VLOOKUP($A175,'H56 TR100 M'!$AI$3:$AO$224,7,0),"")</f>
        <v/>
      </c>
      <c r="AT175" s="12" t="str">
        <f>IFERROR(VLOOKUP($A175,'Wawer M'!$H$2:$N$15,7,0),"")</f>
        <v/>
      </c>
      <c r="AU175" s="12" t="str">
        <f>IFERROR(VLOOKUP($A175,'Pazur M'!$AU$2:$BA$36,7,0),"")</f>
        <v/>
      </c>
      <c r="AV175" s="12" t="str">
        <f>IFERROR(VLOOKUP($A175,'Wilga M'!$L$3:$R$29,7,0),"")</f>
        <v/>
      </c>
      <c r="AW175" s="12" t="str">
        <f>IFERROR(VLOOKUP($A175,'NM 100 M'!$Y$5:$AE$7,7,0),"")</f>
        <v/>
      </c>
      <c r="AX175" s="25">
        <f>MIN(COUNT(F175:S175)+MIN(COUNT(V175:AW175)/2,2),6)</f>
        <v>1.5</v>
      </c>
    </row>
    <row r="176" spans="1:50">
      <c r="A176">
        <v>499</v>
      </c>
      <c r="B176" s="21" t="str">
        <f>VLOOKUP($A176,id!$C:$H,6,0)</f>
        <v>Sopora Michał</v>
      </c>
      <c r="C176" s="21">
        <f>VLOOKUP($A176,id!$C:$H,4,0)</f>
        <v>0</v>
      </c>
      <c r="D176" s="2">
        <f>IF(E175=E176,D175,ROW(B174))</f>
        <v>174</v>
      </c>
      <c r="E176" s="11">
        <f>LARGE(F176:U176,1)+LARGE(F176:U176,2)+IFERROR(LARGE(F176:U176,3),0)+IFERROR(LARGE(F176:U176,4),0)+IFERROR(LARGE(F176:U176,5),0)+IFERROR(LARGE(F176:U176,6),0)</f>
        <v>73.773385104129886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f>IFERROR(VLOOKUP($A176,'KoRnO M'!$AD$2:$AJ$42,7,0),"")</f>
        <v>73.773385104129886</v>
      </c>
      <c r="P176" s="12" t="str">
        <f>IFERROR(VLOOKUP($A176,'XVI Szago M'!$K$2:$Q$48,7,0),"")</f>
        <v/>
      </c>
      <c r="Q176" s="12" t="str">
        <f>IFERROR(VLOOKUP($A176,'H56 TR200 M'!$AT$3:$AZ$106,7,0),"")</f>
        <v/>
      </c>
      <c r="R176" s="12" t="str">
        <f>IFERROR(VLOOKUP($A176,'Azymut M'!$AO$6:$AU$38,7,0),"")</f>
        <v/>
      </c>
      <c r="S176" s="12" t="str">
        <f>IFERROR(VLOOKUP($A176,'NM 200 M'!$AI$5:$AO$38,7,0),"")</f>
        <v/>
      </c>
      <c r="T176" s="10">
        <f>IFERROR(LARGE(V176:AW176,1),0)+IFERROR(LARGE(V176:AW176,2),0)</f>
        <v>0</v>
      </c>
      <c r="U176" s="10">
        <f>IFERROR(LARGE(V176:AW176,3),0)+IFERROR(LARGE(V176:AW176,4),0)</f>
        <v>0</v>
      </c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 t="str">
        <f>IFERROR(VLOOKUP($A176,'Sudecka Wyrypa M'!$N$4:$T$18,7,0),"")</f>
        <v/>
      </c>
      <c r="AL176" s="12" t="str">
        <f>IFERROR(VLOOKUP($A176,'Abentojra M'!$I$3:$O$39,7,0),"")</f>
        <v/>
      </c>
      <c r="AM176" s="12" t="str">
        <f>IFERROR(VLOOKUP($A176,'Mordownik M'!$M$3:$S$29,7,0),"")</f>
        <v/>
      </c>
      <c r="AN176" s="12" t="str">
        <f>IFERROR(VLOOKUP($A176,'Kaczawska M'!$L$3:$R$9,7,0),"")</f>
        <v/>
      </c>
      <c r="AO176" s="12" t="str">
        <f>IFERROR(VLOOKUP($A176,'XV RzK M'!$K$2:$Q$13,7,0),"")</f>
        <v/>
      </c>
      <c r="AP176" s="12" t="str">
        <f>IFERROR(VLOOKUP($A176,'Jesienne 360 M'!$J$2:$P$20,7,0),"")</f>
        <v/>
      </c>
      <c r="AQ176" s="12" t="str">
        <f>IFERROR(VLOOKUP($A176,'Waligóra M'!$P$2:$V$25,7,0),"")</f>
        <v/>
      </c>
      <c r="AR176" s="12" t="str">
        <f>IFERROR(VLOOKUP($A176,'Jurajska Jatka M'!$L$3:$R$42,7,0),"")</f>
        <v/>
      </c>
      <c r="AS176" s="12" t="str">
        <f>IFERROR(VLOOKUP($A176,'H56 TR100 M'!$AI$3:$AO$224,7,0),"")</f>
        <v/>
      </c>
      <c r="AT176" s="12" t="str">
        <f>IFERROR(VLOOKUP($A176,'Wawer M'!$H$2:$N$15,7,0),"")</f>
        <v/>
      </c>
      <c r="AU176" s="12" t="str">
        <f>IFERROR(VLOOKUP($A176,'Pazur M'!$AU$2:$BA$36,7,0),"")</f>
        <v/>
      </c>
      <c r="AV176" s="12" t="str">
        <f>IFERROR(VLOOKUP($A176,'Wilga M'!$L$3:$R$29,7,0),"")</f>
        <v/>
      </c>
      <c r="AW176" s="12" t="str">
        <f>IFERROR(VLOOKUP($A176,'NM 100 M'!$Y$5:$AE$7,7,0),"")</f>
        <v/>
      </c>
      <c r="AX176" s="25">
        <f>MIN(COUNT(F176:S176)+MIN(COUNT(V176:AW176)/2,2),6)</f>
        <v>1</v>
      </c>
    </row>
    <row r="177" spans="1:50">
      <c r="A177">
        <v>212</v>
      </c>
      <c r="B177" s="21" t="str">
        <f>VLOOKUP($A177,id!$C:$H,6,0)</f>
        <v>Koropecki Juliusz</v>
      </c>
      <c r="C177" s="21" t="str">
        <f>VLOOKUP($A177,id!$C:$H,4,0)</f>
        <v>K2</v>
      </c>
      <c r="D177" s="2">
        <f>IF(E176=E177,D176,ROW(B175))</f>
        <v>175</v>
      </c>
      <c r="E177" s="11">
        <f>LARGE(F177:U177,1)+LARGE(F177:U177,2)+IFERROR(LARGE(F177:U177,3),0)+IFERROR(LARGE(F177:U177,4),0)+IFERROR(LARGE(F177:U177,5),0)+IFERROR(LARGE(F177:U177,6),0)</f>
        <v>73.276262838280786</v>
      </c>
      <c r="F177" s="12"/>
      <c r="G177" s="12"/>
      <c r="H177" s="12">
        <f>IFERROR(VLOOKUP($A177,'H55 TR200 M'!$AT$3:$AZ$84,7,0),"")</f>
        <v>31.952236570358941</v>
      </c>
      <c r="I177" s="12" t="str">
        <f>IFERROR(VLOOKUP($A177,'Dymno M'!$U$2:$AA$35,7,0),"")</f>
        <v/>
      </c>
      <c r="J177" s="12" t="str">
        <f>IFERROR(VLOOKUP($A177,'XIV RzK M'!$K$3:$Q$39,7,0),"")</f>
        <v/>
      </c>
      <c r="K177" s="12" t="str">
        <f>IFERROR(VLOOKUP($A177,'Tropy M'!$Q$4:$W$66,7,0),"")</f>
        <v/>
      </c>
      <c r="L177" s="12" t="str">
        <f>IFERROR(VLOOKUP($A177,'Grassor 300 M'!$CA$6:$CG$39,7,0),"")</f>
        <v/>
      </c>
      <c r="M177" s="12" t="str">
        <f>IFERROR(VLOOKUP($A177,'BO M'!$Q$2:$W$37,7,0),"")</f>
        <v/>
      </c>
      <c r="N177" s="12" t="str">
        <f>IFERROR(VLOOKUP($A177,'Konwalie M'!$M$2:$S$32,7,0),"")</f>
        <v/>
      </c>
      <c r="O177" s="12" t="str">
        <f>IFERROR(VLOOKUP($A177,'KoRnO M'!$AD$2:$AJ$42,7,0),"")</f>
        <v/>
      </c>
      <c r="P177" s="12" t="str">
        <f>IFERROR(VLOOKUP($A177,'XVI Szago M'!$K$2:$Q$48,7,0),"")</f>
        <v/>
      </c>
      <c r="Q177" s="12">
        <f>IFERROR(VLOOKUP($A177,'H56 TR200 M'!$AT$3:$AZ$106,7,0),"")</f>
        <v>41.324026267921838</v>
      </c>
      <c r="R177" s="12" t="str">
        <f>IFERROR(VLOOKUP($A177,'Azymut M'!$AO$6:$AU$38,7,0),"")</f>
        <v/>
      </c>
      <c r="S177" s="12" t="str">
        <f>IFERROR(VLOOKUP($A177,'NM 200 M'!$AI$5:$AO$38,7,0),"")</f>
        <v/>
      </c>
      <c r="T177" s="10">
        <f>IFERROR(LARGE(V177:AW177,1),0)+IFERROR(LARGE(V177:AW177,2),0)</f>
        <v>0</v>
      </c>
      <c r="U177" s="10">
        <f>IFERROR(LARGE(V177:AW177,3),0)+IFERROR(LARGE(V177:AW177,4),0)</f>
        <v>0</v>
      </c>
      <c r="V177" s="12"/>
      <c r="W177" s="12"/>
      <c r="X177" s="12"/>
      <c r="Y177" s="12"/>
      <c r="Z177" s="12" t="str">
        <f>IFERROR(VLOOKUP($A177,'H55 TR100 M'!$AG$3:$AM$165,7,0),"")</f>
        <v/>
      </c>
      <c r="AA177" s="12" t="str">
        <f>IFERROR(VLOOKUP($A177,'Irokez M'!$EN$4:$ET$22,7,0),"")</f>
        <v/>
      </c>
      <c r="AB177" s="12" t="str">
        <f>IFERROR(VLOOKUP($A177,'BO Wielkopolska M'!$Q$2:$W$38,7,0),"")</f>
        <v/>
      </c>
      <c r="AC177" s="12" t="str">
        <f>IFERROR(VLOOKUP($A177,'RW TR200 M'!$K$2:$Q$10,7,0),"")</f>
        <v/>
      </c>
      <c r="AD177" s="12" t="str">
        <f>IFERROR(VLOOKUP($A177,'Liczyrzepa wiosna M'!$M$2:$S$26,7,0),"")</f>
        <v/>
      </c>
      <c r="AE177" s="12" t="str">
        <f>IFERROR(VLOOKUP($A177,'13 M'!$J$6:$P$27,7,0),"")</f>
        <v/>
      </c>
      <c r="AF177" s="12" t="str">
        <f>IFERROR(VLOOKUP($A177,'ZnO Grassor M'!$J$2:$P$9,7,0),"")</f>
        <v/>
      </c>
      <c r="AG177" s="12" t="str">
        <f>IFERROR(VLOOKUP($A177,'Celestynów M'!$H$2:$N$7,7,0),"")</f>
        <v/>
      </c>
      <c r="AH177" s="12" t="str">
        <f>IFERROR(VLOOKUP($A177,'Komorów M'!$H$2:$N$15,7,0),"")</f>
        <v/>
      </c>
      <c r="AI177" s="12" t="str">
        <f>IFERROR(VLOOKUP($A177,'ITOrient M'!$P$3:$V$16,7,0),"")</f>
        <v/>
      </c>
      <c r="AJ177" s="12" t="str">
        <f>IFERROR(VLOOKUP($A177,'ŚJatka M'!$P$3:$V$25,7,0),"")</f>
        <v/>
      </c>
      <c r="AK177" s="12" t="str">
        <f>IFERROR(VLOOKUP($A177,'Sudecka Wyrypa M'!$N$4:$T$18,7,0),"")</f>
        <v/>
      </c>
      <c r="AL177" s="12" t="str">
        <f>IFERROR(VLOOKUP($A177,'Abentojra M'!$I$3:$O$39,7,0),"")</f>
        <v/>
      </c>
      <c r="AM177" s="12" t="str">
        <f>IFERROR(VLOOKUP($A177,'Mordownik M'!$M$3:$S$29,7,0),"")</f>
        <v/>
      </c>
      <c r="AN177" s="12" t="str">
        <f>IFERROR(VLOOKUP($A177,'Kaczawska M'!$L$3:$R$9,7,0),"")</f>
        <v/>
      </c>
      <c r="AO177" s="12" t="str">
        <f>IFERROR(VLOOKUP($A177,'XV RzK M'!$K$2:$Q$13,7,0),"")</f>
        <v/>
      </c>
      <c r="AP177" s="12" t="str">
        <f>IFERROR(VLOOKUP($A177,'Jesienne 360 M'!$J$2:$P$20,7,0),"")</f>
        <v/>
      </c>
      <c r="AQ177" s="12" t="str">
        <f>IFERROR(VLOOKUP($A177,'Waligóra M'!$P$2:$V$25,7,0),"")</f>
        <v/>
      </c>
      <c r="AR177" s="12" t="str">
        <f>IFERROR(VLOOKUP($A177,'Jurajska Jatka M'!$L$3:$R$42,7,0),"")</f>
        <v/>
      </c>
      <c r="AS177" s="12" t="str">
        <f>IFERROR(VLOOKUP($A177,'H56 TR100 M'!$AI$3:$AO$224,7,0),"")</f>
        <v/>
      </c>
      <c r="AT177" s="12" t="str">
        <f>IFERROR(VLOOKUP($A177,'Wawer M'!$H$2:$N$15,7,0),"")</f>
        <v/>
      </c>
      <c r="AU177" s="12" t="str">
        <f>IFERROR(VLOOKUP($A177,'Pazur M'!$AU$2:$BA$36,7,0),"")</f>
        <v/>
      </c>
      <c r="AV177" s="12" t="str">
        <f>IFERROR(VLOOKUP($A177,'Wilga M'!$L$3:$R$29,7,0),"")</f>
        <v/>
      </c>
      <c r="AW177" s="12" t="str">
        <f>IFERROR(VLOOKUP($A177,'NM 100 M'!$Y$5:$AE$7,7,0),"")</f>
        <v/>
      </c>
      <c r="AX177" s="25">
        <f>MIN(COUNT(F177:S177)+MIN(COUNT(V177:AW177)/2,2),6)</f>
        <v>2</v>
      </c>
    </row>
    <row r="178" spans="1:50">
      <c r="A178">
        <v>500</v>
      </c>
      <c r="B178" s="21" t="str">
        <f>VLOOKUP($A178,id!$C:$H,6,0)</f>
        <v>Marszałek Piotr</v>
      </c>
      <c r="C178" s="21" t="str">
        <f>VLOOKUP($A178,id!$C:$H,4,0)</f>
        <v>InO SCI</v>
      </c>
      <c r="D178" s="2">
        <f>IF(E177=E178,D177,ROW(B176))</f>
        <v>176</v>
      </c>
      <c r="E178" s="11">
        <f>LARGE(F178:U178,1)+LARGE(F178:U178,2)+IFERROR(LARGE(F178:U178,3),0)+IFERROR(LARGE(F178:U178,4),0)+IFERROR(LARGE(F178:U178,5),0)+IFERROR(LARGE(F178:U178,6),0)</f>
        <v>73.173314507589126</v>
      </c>
      <c r="F178" s="12"/>
      <c r="G178" s="12"/>
      <c r="H178" s="12"/>
      <c r="I178" s="12"/>
      <c r="J178" s="12"/>
      <c r="K178" s="12"/>
      <c r="L178" s="12"/>
      <c r="M178" s="12"/>
      <c r="N178" s="12"/>
      <c r="O178" s="12">
        <f>IFERROR(VLOOKUP($A178,'KoRnO M'!$AD$2:$AJ$42,7,0),"")</f>
        <v>73.173314507589126</v>
      </c>
      <c r="P178" s="12" t="str">
        <f>IFERROR(VLOOKUP($A178,'XVI Szago M'!$K$2:$Q$48,7,0),"")</f>
        <v/>
      </c>
      <c r="Q178" s="12" t="str">
        <f>IFERROR(VLOOKUP($A178,'H56 TR200 M'!$AT$3:$AZ$106,7,0),"")</f>
        <v/>
      </c>
      <c r="R178" s="12" t="str">
        <f>IFERROR(VLOOKUP($A178,'Azymut M'!$AO$6:$AU$38,7,0),"")</f>
        <v/>
      </c>
      <c r="S178" s="12" t="str">
        <f>IFERROR(VLOOKUP($A178,'NM 200 M'!$AI$5:$AO$38,7,0),"")</f>
        <v/>
      </c>
      <c r="T178" s="10">
        <f>IFERROR(LARGE(V178:AW178,1),0)+IFERROR(LARGE(V178:AW178,2),0)</f>
        <v>0</v>
      </c>
      <c r="U178" s="10">
        <f>IFERROR(LARGE(V178:AW178,3),0)+IFERROR(LARGE(V178:AW178,4),0)</f>
        <v>0</v>
      </c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 t="str">
        <f>IFERROR(VLOOKUP($A178,'Sudecka Wyrypa M'!$N$4:$T$18,7,0),"")</f>
        <v/>
      </c>
      <c r="AL178" s="12" t="str">
        <f>IFERROR(VLOOKUP($A178,'Abentojra M'!$I$3:$O$39,7,0),"")</f>
        <v/>
      </c>
      <c r="AM178" s="12" t="str">
        <f>IFERROR(VLOOKUP($A178,'Mordownik M'!$M$3:$S$29,7,0),"")</f>
        <v/>
      </c>
      <c r="AN178" s="12" t="str">
        <f>IFERROR(VLOOKUP($A178,'Kaczawska M'!$L$3:$R$9,7,0),"")</f>
        <v/>
      </c>
      <c r="AO178" s="12" t="str">
        <f>IFERROR(VLOOKUP($A178,'XV RzK M'!$K$2:$Q$13,7,0),"")</f>
        <v/>
      </c>
      <c r="AP178" s="12" t="str">
        <f>IFERROR(VLOOKUP($A178,'Jesienne 360 M'!$J$2:$P$20,7,0),"")</f>
        <v/>
      </c>
      <c r="AQ178" s="12" t="str">
        <f>IFERROR(VLOOKUP($A178,'Waligóra M'!$P$2:$V$25,7,0),"")</f>
        <v/>
      </c>
      <c r="AR178" s="12" t="str">
        <f>IFERROR(VLOOKUP($A178,'Jurajska Jatka M'!$L$3:$R$42,7,0),"")</f>
        <v/>
      </c>
      <c r="AS178" s="12" t="str">
        <f>IFERROR(VLOOKUP($A178,'H56 TR100 M'!$AI$3:$AO$224,7,0),"")</f>
        <v/>
      </c>
      <c r="AT178" s="12" t="str">
        <f>IFERROR(VLOOKUP($A178,'Wawer M'!$H$2:$N$15,7,0),"")</f>
        <v/>
      </c>
      <c r="AU178" s="12" t="str">
        <f>IFERROR(VLOOKUP($A178,'Pazur M'!$AU$2:$BA$36,7,0),"")</f>
        <v/>
      </c>
      <c r="AV178" s="12" t="str">
        <f>IFERROR(VLOOKUP($A178,'Wilga M'!$L$3:$R$29,7,0),"")</f>
        <v/>
      </c>
      <c r="AW178" s="12" t="str">
        <f>IFERROR(VLOOKUP($A178,'NM 100 M'!$Y$5:$AE$7,7,0),"")</f>
        <v/>
      </c>
      <c r="AX178" s="25">
        <f>MIN(COUNT(F178:S178)+MIN(COUNT(V178:AW178)/2,2),6)</f>
        <v>1</v>
      </c>
    </row>
    <row r="179" spans="1:50">
      <c r="A179">
        <v>405</v>
      </c>
      <c r="B179" s="21" t="str">
        <f>VLOOKUP($A179,id!$C:$H,6,0)</f>
        <v>Nowak Andrzej</v>
      </c>
      <c r="C179" s="21" t="str">
        <f>VLOOKUP($A179,id!$C:$H,4,0)</f>
        <v>GERAPPA</v>
      </c>
      <c r="D179" s="2">
        <f>IF(E178=E179,D178,ROW(B177))</f>
        <v>177</v>
      </c>
      <c r="E179" s="11">
        <f>LARGE(F179:U179,1)+LARGE(F179:U179,2)+IFERROR(LARGE(F179:U179,3),0)+IFERROR(LARGE(F179:U179,4),0)+IFERROR(LARGE(F179:U179,5),0)+IFERROR(LARGE(F179:U179,6),0)</f>
        <v>73.042725305765558</v>
      </c>
      <c r="F179" s="12"/>
      <c r="G179" s="12"/>
      <c r="H179" s="12" t="str">
        <f>IFERROR(VLOOKUP($A179,'H55 TR200 M'!$AT$3:$AZ$84,7,0),"")</f>
        <v/>
      </c>
      <c r="I179" s="12">
        <f>IFERROR(VLOOKUP($A179,'Dymno M'!$U$2:$AA$35,7,0),"")</f>
        <v>23.343139177616532</v>
      </c>
      <c r="J179" s="12" t="str">
        <f>IFERROR(VLOOKUP($A179,'XIV RzK M'!$K$3:$Q$39,7,0),"")</f>
        <v/>
      </c>
      <c r="K179" s="12">
        <f>IFERROR(VLOOKUP($A179,'Tropy M'!$Q$4:$W$66,7,0),"")</f>
        <v>49.699586128149022</v>
      </c>
      <c r="L179" s="12" t="str">
        <f>IFERROR(VLOOKUP($A179,'Grassor 300 M'!$CA$6:$CG$39,7,0),"")</f>
        <v/>
      </c>
      <c r="M179" s="12" t="str">
        <f>IFERROR(VLOOKUP($A179,'BO M'!$Q$2:$W$37,7,0),"")</f>
        <v/>
      </c>
      <c r="N179" s="12" t="str">
        <f>IFERROR(VLOOKUP($A179,'Konwalie M'!$M$2:$S$32,7,0),"")</f>
        <v/>
      </c>
      <c r="O179" s="12" t="str">
        <f>IFERROR(VLOOKUP($A179,'KoRnO M'!$AD$2:$AJ$42,7,0),"")</f>
        <v/>
      </c>
      <c r="P179" s="12" t="str">
        <f>IFERROR(VLOOKUP($A179,'XVI Szago M'!$K$2:$Q$48,7,0),"")</f>
        <v/>
      </c>
      <c r="Q179" s="12" t="str">
        <f>IFERROR(VLOOKUP($A179,'H56 TR200 M'!$AT$3:$AZ$106,7,0),"")</f>
        <v/>
      </c>
      <c r="R179" s="12" t="str">
        <f>IFERROR(VLOOKUP($A179,'Azymut M'!$AO$6:$AU$38,7,0),"")</f>
        <v/>
      </c>
      <c r="S179" s="12" t="str">
        <f>IFERROR(VLOOKUP($A179,'NM 200 M'!$AI$5:$AO$38,7,0),"")</f>
        <v/>
      </c>
      <c r="T179" s="10">
        <f>IFERROR(LARGE(V179:AW179,1),0)+IFERROR(LARGE(V179:AW179,2),0)</f>
        <v>0</v>
      </c>
      <c r="U179" s="10">
        <f>IFERROR(LARGE(V179:AW179,3),0)+IFERROR(LARGE(V179:AW179,4),0)</f>
        <v>0</v>
      </c>
      <c r="V179" s="12"/>
      <c r="W179" s="12"/>
      <c r="X179" s="12"/>
      <c r="Y179" s="12"/>
      <c r="Z179" s="12" t="str">
        <f>IFERROR(VLOOKUP($A179,'H55 TR100 M'!$AG$3:$AM$165,7,0),"")</f>
        <v/>
      </c>
      <c r="AA179" s="12" t="str">
        <f>IFERROR(VLOOKUP($A179,'Irokez M'!$EN$4:$ET$22,7,0),"")</f>
        <v/>
      </c>
      <c r="AB179" s="12" t="str">
        <f>IFERROR(VLOOKUP($A179,'BO Wielkopolska M'!$Q$2:$W$38,7,0),"")</f>
        <v/>
      </c>
      <c r="AC179" s="12" t="str">
        <f>IFERROR(VLOOKUP($A179,'RW TR200 M'!$K$2:$Q$10,7,0),"")</f>
        <v/>
      </c>
      <c r="AD179" s="12" t="str">
        <f>IFERROR(VLOOKUP($A179,'Liczyrzepa wiosna M'!$M$2:$S$26,7,0),"")</f>
        <v/>
      </c>
      <c r="AE179" s="12" t="str">
        <f>IFERROR(VLOOKUP($A179,'13 M'!$J$6:$P$27,7,0),"")</f>
        <v/>
      </c>
      <c r="AF179" s="12" t="str">
        <f>IFERROR(VLOOKUP($A179,'ZnO Grassor M'!$J$2:$P$9,7,0),"")</f>
        <v/>
      </c>
      <c r="AG179" s="12" t="str">
        <f>IFERROR(VLOOKUP($A179,'Celestynów M'!$H$2:$N$7,7,0),"")</f>
        <v/>
      </c>
      <c r="AH179" s="12" t="str">
        <f>IFERROR(VLOOKUP($A179,'Komorów M'!$H$2:$N$15,7,0),"")</f>
        <v/>
      </c>
      <c r="AI179" s="12" t="str">
        <f>IFERROR(VLOOKUP($A179,'ITOrient M'!$P$3:$V$16,7,0),"")</f>
        <v/>
      </c>
      <c r="AJ179" s="12" t="str">
        <f>IFERROR(VLOOKUP($A179,'ŚJatka M'!$P$3:$V$25,7,0),"")</f>
        <v/>
      </c>
      <c r="AK179" s="12" t="str">
        <f>IFERROR(VLOOKUP($A179,'Sudecka Wyrypa M'!$N$4:$T$18,7,0),"")</f>
        <v/>
      </c>
      <c r="AL179" s="12" t="str">
        <f>IFERROR(VLOOKUP($A179,'Abentojra M'!$I$3:$O$39,7,0),"")</f>
        <v/>
      </c>
      <c r="AM179" s="12" t="str">
        <f>IFERROR(VLOOKUP($A179,'Mordownik M'!$M$3:$S$29,7,0),"")</f>
        <v/>
      </c>
      <c r="AN179" s="12" t="str">
        <f>IFERROR(VLOOKUP($A179,'Kaczawska M'!$L$3:$R$9,7,0),"")</f>
        <v/>
      </c>
      <c r="AO179" s="12" t="str">
        <f>IFERROR(VLOOKUP($A179,'XV RzK M'!$K$2:$Q$13,7,0),"")</f>
        <v/>
      </c>
      <c r="AP179" s="12" t="str">
        <f>IFERROR(VLOOKUP($A179,'Jesienne 360 M'!$J$2:$P$20,7,0),"")</f>
        <v/>
      </c>
      <c r="AQ179" s="12" t="str">
        <f>IFERROR(VLOOKUP($A179,'Waligóra M'!$P$2:$V$25,7,0),"")</f>
        <v/>
      </c>
      <c r="AR179" s="12" t="str">
        <f>IFERROR(VLOOKUP($A179,'Jurajska Jatka M'!$L$3:$R$42,7,0),"")</f>
        <v/>
      </c>
      <c r="AS179" s="12" t="str">
        <f>IFERROR(VLOOKUP($A179,'H56 TR100 M'!$AI$3:$AO$224,7,0),"")</f>
        <v/>
      </c>
      <c r="AT179" s="12" t="str">
        <f>IFERROR(VLOOKUP($A179,'Wawer M'!$H$2:$N$15,7,0),"")</f>
        <v/>
      </c>
      <c r="AU179" s="12" t="str">
        <f>IFERROR(VLOOKUP($A179,'Pazur M'!$AU$2:$BA$36,7,0),"")</f>
        <v/>
      </c>
      <c r="AV179" s="12" t="str">
        <f>IFERROR(VLOOKUP($A179,'Wilga M'!$L$3:$R$29,7,0),"")</f>
        <v/>
      </c>
      <c r="AW179" s="12" t="str">
        <f>IFERROR(VLOOKUP($A179,'NM 100 M'!$Y$5:$AE$7,7,0),"")</f>
        <v/>
      </c>
      <c r="AX179" s="25">
        <f>MIN(COUNT(F179:S179)+MIN(COUNT(V179:AW179)/2,2),6)</f>
        <v>2</v>
      </c>
    </row>
    <row r="180" spans="1:50">
      <c r="A180">
        <v>205</v>
      </c>
      <c r="B180" s="21" t="str">
        <f>VLOOKUP($A180,id!$C:$H,6,0)</f>
        <v>Jóźwiuk Piotr</v>
      </c>
      <c r="C180" s="21" t="str">
        <f>VLOOKUP($A180,id!$C:$H,4,0)</f>
        <v>Brotherhood of Moonshine</v>
      </c>
      <c r="D180" s="2">
        <f>IF(E179=E180,D179,ROW(B178))</f>
        <v>178</v>
      </c>
      <c r="E180" s="11">
        <f>LARGE(F180:U180,1)+LARGE(F180:U180,2)+IFERROR(LARGE(F180:U180,3),0)+IFERROR(LARGE(F180:U180,4),0)+IFERROR(LARGE(F180:U180,5),0)+IFERROR(LARGE(F180:U180,6),0)</f>
        <v>73.009668722804989</v>
      </c>
      <c r="F180" s="12"/>
      <c r="G180" s="12"/>
      <c r="H180" s="12">
        <f>IFERROR(VLOOKUP($A180,'H55 TR200 M'!$AT$3:$AZ$84,7,0),"")</f>
        <v>37.494609219238228</v>
      </c>
      <c r="I180" s="12" t="str">
        <f>IFERROR(VLOOKUP($A180,'Dymno M'!$U$2:$AA$35,7,0),"")</f>
        <v/>
      </c>
      <c r="J180" s="12" t="str">
        <f>IFERROR(VLOOKUP($A180,'XIV RzK M'!$K$3:$Q$39,7,0),"")</f>
        <v/>
      </c>
      <c r="K180" s="12" t="str">
        <f>IFERROR(VLOOKUP($A180,'Tropy M'!$Q$4:$W$66,7,0),"")</f>
        <v/>
      </c>
      <c r="L180" s="12" t="str">
        <f>IFERROR(VLOOKUP($A180,'Grassor 300 M'!$CA$6:$CG$39,7,0),"")</f>
        <v/>
      </c>
      <c r="M180" s="12" t="str">
        <f>IFERROR(VLOOKUP($A180,'BO M'!$Q$2:$W$37,7,0),"")</f>
        <v/>
      </c>
      <c r="N180" s="12" t="str">
        <f>IFERROR(VLOOKUP($A180,'Konwalie M'!$M$2:$S$32,7,0),"")</f>
        <v/>
      </c>
      <c r="O180" s="12" t="str">
        <f>IFERROR(VLOOKUP($A180,'KoRnO M'!$AD$2:$AJ$42,7,0),"")</f>
        <v/>
      </c>
      <c r="P180" s="12" t="str">
        <f>IFERROR(VLOOKUP($A180,'XVI Szago M'!$K$2:$Q$48,7,0),"")</f>
        <v/>
      </c>
      <c r="Q180" s="12" t="str">
        <f>IFERROR(VLOOKUP($A180,'H56 TR200 M'!$AT$3:$AZ$106,7,0),"")</f>
        <v/>
      </c>
      <c r="R180" s="12">
        <f>IFERROR(VLOOKUP($A180,'Azymut M'!$AO$6:$AU$38,7,0),"")</f>
        <v>35.515059503566761</v>
      </c>
      <c r="S180" s="12" t="str">
        <f>IFERROR(VLOOKUP($A180,'NM 200 M'!$AI$5:$AO$38,7,0),"")</f>
        <v/>
      </c>
      <c r="T180" s="10">
        <f>IFERROR(LARGE(V180:AW180,1),0)+IFERROR(LARGE(V180:AW180,2),0)</f>
        <v>0</v>
      </c>
      <c r="U180" s="10">
        <f>IFERROR(LARGE(V180:AW180,3),0)+IFERROR(LARGE(V180:AW180,4),0)</f>
        <v>0</v>
      </c>
      <c r="V180" s="12"/>
      <c r="W180" s="12"/>
      <c r="X180" s="12"/>
      <c r="Y180" s="12"/>
      <c r="Z180" s="12" t="str">
        <f>IFERROR(VLOOKUP($A180,'H55 TR100 M'!$AG$3:$AM$165,7,0),"")</f>
        <v/>
      </c>
      <c r="AA180" s="12" t="str">
        <f>IFERROR(VLOOKUP($A180,'Irokez M'!$EN$4:$ET$22,7,0),"")</f>
        <v/>
      </c>
      <c r="AB180" s="12" t="str">
        <f>IFERROR(VLOOKUP($A180,'BO Wielkopolska M'!$Q$2:$W$38,7,0),"")</f>
        <v/>
      </c>
      <c r="AC180" s="12" t="str">
        <f>IFERROR(VLOOKUP($A180,'RW TR200 M'!$K$2:$Q$10,7,0),"")</f>
        <v/>
      </c>
      <c r="AD180" s="12" t="str">
        <f>IFERROR(VLOOKUP($A180,'Liczyrzepa wiosna M'!$M$2:$S$26,7,0),"")</f>
        <v/>
      </c>
      <c r="AE180" s="12" t="str">
        <f>IFERROR(VLOOKUP($A180,'13 M'!$J$6:$P$27,7,0),"")</f>
        <v/>
      </c>
      <c r="AF180" s="12" t="str">
        <f>IFERROR(VLOOKUP($A180,'ZnO Grassor M'!$J$2:$P$9,7,0),"")</f>
        <v/>
      </c>
      <c r="AG180" s="12" t="str">
        <f>IFERROR(VLOOKUP($A180,'Celestynów M'!$H$2:$N$7,7,0),"")</f>
        <v/>
      </c>
      <c r="AH180" s="12" t="str">
        <f>IFERROR(VLOOKUP($A180,'Komorów M'!$H$2:$N$15,7,0),"")</f>
        <v/>
      </c>
      <c r="AI180" s="12" t="str">
        <f>IFERROR(VLOOKUP($A180,'ITOrient M'!$P$3:$V$16,7,0),"")</f>
        <v/>
      </c>
      <c r="AJ180" s="12" t="str">
        <f>IFERROR(VLOOKUP($A180,'ŚJatka M'!$P$3:$V$25,7,0),"")</f>
        <v/>
      </c>
      <c r="AK180" s="12" t="str">
        <f>IFERROR(VLOOKUP($A180,'Sudecka Wyrypa M'!$N$4:$T$18,7,0),"")</f>
        <v/>
      </c>
      <c r="AL180" s="12" t="str">
        <f>IFERROR(VLOOKUP($A180,'Abentojra M'!$I$3:$O$39,7,0),"")</f>
        <v/>
      </c>
      <c r="AM180" s="12" t="str">
        <f>IFERROR(VLOOKUP($A180,'Mordownik M'!$M$3:$S$29,7,0),"")</f>
        <v/>
      </c>
      <c r="AN180" s="12" t="str">
        <f>IFERROR(VLOOKUP($A180,'Kaczawska M'!$L$3:$R$9,7,0),"")</f>
        <v/>
      </c>
      <c r="AO180" s="12" t="str">
        <f>IFERROR(VLOOKUP($A180,'XV RzK M'!$K$2:$Q$13,7,0),"")</f>
        <v/>
      </c>
      <c r="AP180" s="12" t="str">
        <f>IFERROR(VLOOKUP($A180,'Jesienne 360 M'!$J$2:$P$20,7,0),"")</f>
        <v/>
      </c>
      <c r="AQ180" s="12" t="str">
        <f>IFERROR(VLOOKUP($A180,'Waligóra M'!$P$2:$V$25,7,0),"")</f>
        <v/>
      </c>
      <c r="AR180" s="12" t="str">
        <f>IFERROR(VLOOKUP($A180,'Jurajska Jatka M'!$L$3:$R$42,7,0),"")</f>
        <v/>
      </c>
      <c r="AS180" s="12" t="str">
        <f>IFERROR(VLOOKUP($A180,'H56 TR100 M'!$AI$3:$AO$224,7,0),"")</f>
        <v/>
      </c>
      <c r="AT180" s="12" t="str">
        <f>IFERROR(VLOOKUP($A180,'Wawer M'!$H$2:$N$15,7,0),"")</f>
        <v/>
      </c>
      <c r="AU180" s="12" t="str">
        <f>IFERROR(VLOOKUP($A180,'Pazur M'!$AU$2:$BA$36,7,0),"")</f>
        <v/>
      </c>
      <c r="AV180" s="12" t="str">
        <f>IFERROR(VLOOKUP($A180,'Wilga M'!$L$3:$R$29,7,0),"")</f>
        <v/>
      </c>
      <c r="AW180" s="12" t="str">
        <f>IFERROR(VLOOKUP($A180,'NM 100 M'!$Y$5:$AE$7,7,0),"")</f>
        <v/>
      </c>
      <c r="AX180" s="25">
        <f>MIN(COUNT(F180:S180)+MIN(COUNT(V180:AW180)/2,2),6)</f>
        <v>2</v>
      </c>
    </row>
    <row r="181" spans="1:50">
      <c r="A181">
        <v>594</v>
      </c>
      <c r="B181" s="21" t="str">
        <f>VLOOKUP($A181,id!$C:$H,6,0)</f>
        <v>Cygan Szymon</v>
      </c>
      <c r="C181" s="21" t="str">
        <f>VLOOKUP($A181,id!$C:$H,4,0)</f>
        <v>KK Cyklon Warszawa</v>
      </c>
      <c r="D181" s="2">
        <f>IF(E180=E181,D180,ROW(B179))</f>
        <v>179</v>
      </c>
      <c r="E181" s="11">
        <f>LARGE(F181:U181,1)+LARGE(F181:U181,2)+IFERROR(LARGE(F181:U181,3),0)+IFERROR(LARGE(F181:U181,4),0)+IFERROR(LARGE(F181:U181,5),0)+IFERROR(LARGE(F181:U181,6),0)</f>
        <v>72.716760660526646</v>
      </c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>
        <f>IFERROR(VLOOKUP($A181,'H56 TR200 M'!$AT$3:$AZ$106,7,0),"")</f>
        <v>72.716760660526646</v>
      </c>
      <c r="R181" s="12" t="str">
        <f>IFERROR(VLOOKUP($A181,'Azymut M'!$AO$6:$AU$38,7,0),"")</f>
        <v/>
      </c>
      <c r="S181" s="12" t="str">
        <f>IFERROR(VLOOKUP($A181,'NM 200 M'!$AI$5:$AO$38,7,0),"")</f>
        <v/>
      </c>
      <c r="T181" s="10">
        <f>IFERROR(LARGE(V181:AW181,1),0)+IFERROR(LARGE(V181:AW181,2),0)</f>
        <v>0</v>
      </c>
      <c r="U181" s="10">
        <f>IFERROR(LARGE(V181:AW181,3),0)+IFERROR(LARGE(V181:AW181,4),0)</f>
        <v>0</v>
      </c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 t="str">
        <f>IFERROR(VLOOKUP($A181,'H56 TR100 M'!$AI$3:$AO$224,7,0),"")</f>
        <v/>
      </c>
      <c r="AT181" s="12" t="str">
        <f>IFERROR(VLOOKUP($A181,'Wawer M'!$H$2:$N$15,7,0),"")</f>
        <v/>
      </c>
      <c r="AU181" s="12" t="str">
        <f>IFERROR(VLOOKUP($A181,'Pazur M'!$AU$2:$BA$36,7,0),"")</f>
        <v/>
      </c>
      <c r="AV181" s="12" t="str">
        <f>IFERROR(VLOOKUP($A181,'Wilga M'!$L$3:$R$29,7,0),"")</f>
        <v/>
      </c>
      <c r="AW181" s="12" t="str">
        <f>IFERROR(VLOOKUP($A181,'NM 100 M'!$Y$5:$AE$7,7,0),"")</f>
        <v/>
      </c>
      <c r="AX181" s="25">
        <f>MIN(COUNT(F181:S181)+MIN(COUNT(V181:AW181)/2,2),6)</f>
        <v>1</v>
      </c>
    </row>
    <row r="182" spans="1:50">
      <c r="A182">
        <v>595</v>
      </c>
      <c r="B182" s="21" t="str">
        <f>VLOOKUP($A182,id!$C:$H,6,0)</f>
        <v>Żywno Jacek</v>
      </c>
      <c r="C182" s="21" t="str">
        <f>VLOOKUP($A182,id!$C:$H,4,0)</f>
        <v>ZTF</v>
      </c>
      <c r="D182" s="2">
        <f>IF(E181=E182,D181,ROW(B180))</f>
        <v>180</v>
      </c>
      <c r="E182" s="11">
        <f>LARGE(F182:U182,1)+LARGE(F182:U182,2)+IFERROR(LARGE(F182:U182,3),0)+IFERROR(LARGE(F182:U182,4),0)+IFERROR(LARGE(F182:U182,5),0)+IFERROR(LARGE(F182:U182,6),0)</f>
        <v>71.454201136250376</v>
      </c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>
        <f>IFERROR(VLOOKUP($A182,'H56 TR200 M'!$AT$3:$AZ$106,7,0),"")</f>
        <v>71.454201136250376</v>
      </c>
      <c r="R182" s="12" t="str">
        <f>IFERROR(VLOOKUP($A182,'Azymut M'!$AO$6:$AU$38,7,0),"")</f>
        <v/>
      </c>
      <c r="S182" s="12" t="str">
        <f>IFERROR(VLOOKUP($A182,'NM 200 M'!$AI$5:$AO$38,7,0),"")</f>
        <v/>
      </c>
      <c r="T182" s="10">
        <f>IFERROR(LARGE(V182:AW182,1),0)+IFERROR(LARGE(V182:AW182,2),0)</f>
        <v>0</v>
      </c>
      <c r="U182" s="10">
        <f>IFERROR(LARGE(V182:AW182,3),0)+IFERROR(LARGE(V182:AW182,4),0)</f>
        <v>0</v>
      </c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 t="str">
        <f>IFERROR(VLOOKUP($A182,'H56 TR100 M'!$AI$3:$AO$224,7,0),"")</f>
        <v/>
      </c>
      <c r="AT182" s="12" t="str">
        <f>IFERROR(VLOOKUP($A182,'Wawer M'!$H$2:$N$15,7,0),"")</f>
        <v/>
      </c>
      <c r="AU182" s="12" t="str">
        <f>IFERROR(VLOOKUP($A182,'Pazur M'!$AU$2:$BA$36,7,0),"")</f>
        <v/>
      </c>
      <c r="AV182" s="12" t="str">
        <f>IFERROR(VLOOKUP($A182,'Wilga M'!$L$3:$R$29,7,0),"")</f>
        <v/>
      </c>
      <c r="AW182" s="12" t="str">
        <f>IFERROR(VLOOKUP($A182,'NM 100 M'!$Y$5:$AE$7,7,0),"")</f>
        <v/>
      </c>
      <c r="AX182" s="25">
        <f>MIN(COUNT(F182:S182)+MIN(COUNT(V182:AW182)/2,2),6)</f>
        <v>1</v>
      </c>
    </row>
    <row r="183" spans="1:50">
      <c r="A183">
        <v>545</v>
      </c>
      <c r="B183" s="21" t="str">
        <f>VLOOKUP($A183,id!$C:$H,6,0)</f>
        <v>Procek Tomasz</v>
      </c>
      <c r="C183" s="21">
        <f>VLOOKUP($A183,id!$C:$H,4,0)</f>
        <v>0</v>
      </c>
      <c r="D183" s="2">
        <f>IF(E182=E183,D182,ROW(B181))</f>
        <v>181</v>
      </c>
      <c r="E183" s="11">
        <f>LARGE(F183:U183,1)+LARGE(F183:U183,2)+IFERROR(LARGE(F183:U183,3),0)+IFERROR(LARGE(F183:U183,4),0)+IFERROR(LARGE(F183:U183,5),0)+IFERROR(LARGE(F183:U183,6),0)</f>
        <v>70.980408712152581</v>
      </c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>
        <f>IFERROR(VLOOKUP($A183,'XVI Szago M'!$K$2:$Q$48,7,0),"")</f>
        <v>70.980408712152581</v>
      </c>
      <c r="Q183" s="12" t="str">
        <f>IFERROR(VLOOKUP($A183,'H56 TR200 M'!$AT$3:$AZ$106,7,0),"")</f>
        <v/>
      </c>
      <c r="R183" s="12" t="str">
        <f>IFERROR(VLOOKUP($A183,'Azymut M'!$AO$6:$AU$38,7,0),"")</f>
        <v/>
      </c>
      <c r="S183" s="12" t="str">
        <f>IFERROR(VLOOKUP($A183,'NM 200 M'!$AI$5:$AO$38,7,0),"")</f>
        <v/>
      </c>
      <c r="T183" s="10">
        <f>IFERROR(LARGE(V183:AW183,1),0)+IFERROR(LARGE(V183:AW183,2),0)</f>
        <v>0</v>
      </c>
      <c r="U183" s="10">
        <f>IFERROR(LARGE(V183:AW183,3),0)+IFERROR(LARGE(V183:AW183,4),0)</f>
        <v>0</v>
      </c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 t="str">
        <f>IFERROR(VLOOKUP($A183,'Abentojra M'!$I$3:$O$39,7,0),"")</f>
        <v/>
      </c>
      <c r="AM183" s="12" t="str">
        <f>IFERROR(VLOOKUP($A183,'Mordownik M'!$M$3:$S$29,7,0),"")</f>
        <v/>
      </c>
      <c r="AN183" s="12" t="str">
        <f>IFERROR(VLOOKUP($A183,'Kaczawska M'!$L$3:$R$9,7,0),"")</f>
        <v/>
      </c>
      <c r="AO183" s="12" t="str">
        <f>IFERROR(VLOOKUP($A183,'XV RzK M'!$K$2:$Q$13,7,0),"")</f>
        <v/>
      </c>
      <c r="AP183" s="12" t="str">
        <f>IFERROR(VLOOKUP($A183,'Jesienne 360 M'!$J$2:$P$20,7,0),"")</f>
        <v/>
      </c>
      <c r="AQ183" s="12" t="str">
        <f>IFERROR(VLOOKUP($A183,'Waligóra M'!$P$2:$V$25,7,0),"")</f>
        <v/>
      </c>
      <c r="AR183" s="12" t="str">
        <f>IFERROR(VLOOKUP($A183,'Jurajska Jatka M'!$L$3:$R$42,7,0),"")</f>
        <v/>
      </c>
      <c r="AS183" s="12" t="str">
        <f>IFERROR(VLOOKUP($A183,'H56 TR100 M'!$AI$3:$AO$224,7,0),"")</f>
        <v/>
      </c>
      <c r="AT183" s="12" t="str">
        <f>IFERROR(VLOOKUP($A183,'Wawer M'!$H$2:$N$15,7,0),"")</f>
        <v/>
      </c>
      <c r="AU183" s="12" t="str">
        <f>IFERROR(VLOOKUP($A183,'Pazur M'!$AU$2:$BA$36,7,0),"")</f>
        <v/>
      </c>
      <c r="AV183" s="12" t="str">
        <f>IFERROR(VLOOKUP($A183,'Wilga M'!$L$3:$R$29,7,0),"")</f>
        <v/>
      </c>
      <c r="AW183" s="12" t="str">
        <f>IFERROR(VLOOKUP($A183,'NM 100 M'!$Y$5:$AE$7,7,0),"")</f>
        <v/>
      </c>
      <c r="AX183" s="25">
        <f>MIN(COUNT(F183:S183)+MIN(COUNT(V183:AW183)/2,2),6)</f>
        <v>1</v>
      </c>
    </row>
    <row r="184" spans="1:50">
      <c r="A184">
        <v>45</v>
      </c>
      <c r="B184" s="21" t="str">
        <f>VLOOKUP($A184,id!$C:$H,6,0)</f>
        <v>Jackowiak Michal</v>
      </c>
      <c r="C184" s="21">
        <f>VLOOKUP($A184,id!$C:$H,4,0)</f>
        <v>0</v>
      </c>
      <c r="D184" s="2">
        <f>IF(E183=E184,D183,ROW(B182))</f>
        <v>182</v>
      </c>
      <c r="E184" s="11">
        <f>LARGE(F184:U184,1)+LARGE(F184:U184,2)+IFERROR(LARGE(F184:U184,3),0)+IFERROR(LARGE(F184:U184,4),0)+IFERROR(LARGE(F184:U184,5),0)+IFERROR(LARGE(F184:U184,6),0)</f>
        <v>70.066716969143428</v>
      </c>
      <c r="F184" s="12">
        <f>IFERROR(VLOOKUP(A184,'ZdZ M'!$AN$5:$AT$47,7,0),"")</f>
        <v>70.066716969143428</v>
      </c>
      <c r="G184" s="12" t="str">
        <f>IFERROR(VLOOKUP($A184,'Liszkor M'!$BA$2:$BG$44,7,0),"")</f>
        <v/>
      </c>
      <c r="H184" s="12" t="str">
        <f>IFERROR(VLOOKUP($A184,'H55 TR200 M'!$AT$3:$AZ$84,7,0),"")</f>
        <v/>
      </c>
      <c r="I184" s="12" t="str">
        <f>IFERROR(VLOOKUP($A184,'Dymno M'!$U$2:$AA$35,7,0),"")</f>
        <v/>
      </c>
      <c r="J184" s="12" t="str">
        <f>IFERROR(VLOOKUP($A184,'XIV RzK M'!$K$3:$Q$39,7,0),"")</f>
        <v/>
      </c>
      <c r="K184" s="12" t="str">
        <f>IFERROR(VLOOKUP($A184,'Tropy M'!$Q$4:$W$66,7,0),"")</f>
        <v/>
      </c>
      <c r="L184" s="12" t="str">
        <f>IFERROR(VLOOKUP($A184,'Grassor 300 M'!$CA$6:$CG$39,7,0),"")</f>
        <v/>
      </c>
      <c r="M184" s="12" t="str">
        <f>IFERROR(VLOOKUP($A184,'BO M'!$Q$2:$W$37,7,0),"")</f>
        <v/>
      </c>
      <c r="N184" s="12" t="str">
        <f>IFERROR(VLOOKUP($A184,'Konwalie M'!$M$2:$S$32,7,0),"")</f>
        <v/>
      </c>
      <c r="O184" s="12" t="str">
        <f>IFERROR(VLOOKUP($A184,'KoRnO M'!$AD$2:$AJ$42,7,0),"")</f>
        <v/>
      </c>
      <c r="P184" s="12" t="str">
        <f>IFERROR(VLOOKUP($A184,'XVI Szago M'!$K$2:$Q$48,7,0),"")</f>
        <v/>
      </c>
      <c r="Q184" s="12" t="str">
        <f>IFERROR(VLOOKUP($A184,'H56 TR200 M'!$AT$3:$AZ$106,7,0),"")</f>
        <v/>
      </c>
      <c r="R184" s="12" t="str">
        <f>IFERROR(VLOOKUP($A184,'Azymut M'!$AO$6:$AU$38,7,0),"")</f>
        <v/>
      </c>
      <c r="S184" s="12" t="str">
        <f>IFERROR(VLOOKUP($A184,'NM 200 M'!$AI$5:$AO$38,7,0),"")</f>
        <v/>
      </c>
      <c r="T184" s="10">
        <f>IFERROR(LARGE(V184:AW184,1),0)+IFERROR(LARGE(V184:AW184,2),0)</f>
        <v>0</v>
      </c>
      <c r="U184" s="10">
        <f>IFERROR(LARGE(V184:AW184,3),0)+IFERROR(LARGE(V184:AW184,4),0)</f>
        <v>0</v>
      </c>
      <c r="V184" s="12"/>
      <c r="W184" s="12" t="str">
        <f>IFERROR(VLOOKUP($A184,'Róża M'!$L$2:$R$34,7,0),"")</f>
        <v/>
      </c>
      <c r="X184" s="12" t="str">
        <f>IFERROR(VLOOKUP($A184,'XV Szago M'!$DK$4:$DQ$28,7,0),"")</f>
        <v/>
      </c>
      <c r="Y184" s="12" t="str">
        <f>IFERROR(VLOOKUP($A184,'Wiosenne 360 M'!$J$3:$P$22,7,0),"")</f>
        <v/>
      </c>
      <c r="Z184" s="12" t="str">
        <f>IFERROR(VLOOKUP($A184,'H55 TR100 M'!$AG$3:$AM$165,7,0),"")</f>
        <v/>
      </c>
      <c r="AA184" s="12" t="str">
        <f>IFERROR(VLOOKUP($A184,'Irokez M'!$EN$4:$ET$22,7,0),"")</f>
        <v/>
      </c>
      <c r="AB184" s="12" t="str">
        <f>IFERROR(VLOOKUP($A184,'BO Wielkopolska M'!$Q$2:$W$38,7,0),"")</f>
        <v/>
      </c>
      <c r="AC184" s="12" t="str">
        <f>IFERROR(VLOOKUP($A184,'RW TR200 M'!$K$2:$Q$10,7,0),"")</f>
        <v/>
      </c>
      <c r="AD184" s="12" t="str">
        <f>IFERROR(VLOOKUP($A184,'Liczyrzepa wiosna M'!$M$2:$S$26,7,0),"")</f>
        <v/>
      </c>
      <c r="AE184" s="12" t="str">
        <f>IFERROR(VLOOKUP($A184,'13 M'!$J$6:$P$27,7,0),"")</f>
        <v/>
      </c>
      <c r="AF184" s="12" t="str">
        <f>IFERROR(VLOOKUP($A184,'ZnO Grassor M'!$J$2:$P$9,7,0),"")</f>
        <v/>
      </c>
      <c r="AG184" s="12" t="str">
        <f>IFERROR(VLOOKUP($A184,'Celestynów M'!$H$2:$N$7,7,0),"")</f>
        <v/>
      </c>
      <c r="AH184" s="12" t="str">
        <f>IFERROR(VLOOKUP($A184,'Komorów M'!$H$2:$N$15,7,0),"")</f>
        <v/>
      </c>
      <c r="AI184" s="12" t="str">
        <f>IFERROR(VLOOKUP($A184,'ITOrient M'!$P$3:$V$16,7,0),"")</f>
        <v/>
      </c>
      <c r="AJ184" s="12" t="str">
        <f>IFERROR(VLOOKUP($A184,'ŚJatka M'!$P$3:$V$25,7,0),"")</f>
        <v/>
      </c>
      <c r="AK184" s="12" t="str">
        <f>IFERROR(VLOOKUP($A184,'Sudecka Wyrypa M'!$N$4:$T$18,7,0),"")</f>
        <v/>
      </c>
      <c r="AL184" s="12" t="str">
        <f>IFERROR(VLOOKUP($A184,'Abentojra M'!$I$3:$O$39,7,0),"")</f>
        <v/>
      </c>
      <c r="AM184" s="12" t="str">
        <f>IFERROR(VLOOKUP($A184,'Mordownik M'!$M$3:$S$29,7,0),"")</f>
        <v/>
      </c>
      <c r="AN184" s="12" t="str">
        <f>IFERROR(VLOOKUP($A184,'Kaczawska M'!$L$3:$R$9,7,0),"")</f>
        <v/>
      </c>
      <c r="AO184" s="12" t="str">
        <f>IFERROR(VLOOKUP($A184,'XV RzK M'!$K$2:$Q$13,7,0),"")</f>
        <v/>
      </c>
      <c r="AP184" s="12" t="str">
        <f>IFERROR(VLOOKUP($A184,'Jesienne 360 M'!$J$2:$P$20,7,0),"")</f>
        <v/>
      </c>
      <c r="AQ184" s="12" t="str">
        <f>IFERROR(VLOOKUP($A184,'Waligóra M'!$P$2:$V$25,7,0),"")</f>
        <v/>
      </c>
      <c r="AR184" s="12" t="str">
        <f>IFERROR(VLOOKUP($A184,'Jurajska Jatka M'!$L$3:$R$42,7,0),"")</f>
        <v/>
      </c>
      <c r="AS184" s="12" t="str">
        <f>IFERROR(VLOOKUP($A184,'H56 TR100 M'!$AI$3:$AO$224,7,0),"")</f>
        <v/>
      </c>
      <c r="AT184" s="12" t="str">
        <f>IFERROR(VLOOKUP($A184,'Wawer M'!$H$2:$N$15,7,0),"")</f>
        <v/>
      </c>
      <c r="AU184" s="12" t="str">
        <f>IFERROR(VLOOKUP($A184,'Pazur M'!$AU$2:$BA$36,7,0),"")</f>
        <v/>
      </c>
      <c r="AV184" s="12" t="str">
        <f>IFERROR(VLOOKUP($A184,'Wilga M'!$L$3:$R$29,7,0),"")</f>
        <v/>
      </c>
      <c r="AW184" s="12" t="str">
        <f>IFERROR(VLOOKUP($A184,'NM 100 M'!$Y$5:$AE$7,7,0),"")</f>
        <v/>
      </c>
      <c r="AX184" s="25">
        <f>MIN(COUNT(F184:S184)+MIN(COUNT(V184:AW184)/2,2),6)</f>
        <v>1</v>
      </c>
    </row>
    <row r="185" spans="1:50">
      <c r="A185">
        <v>114</v>
      </c>
      <c r="B185" s="21" t="str">
        <f>VLOOKUP($A185,id!$C:$H,6,0)</f>
        <v>Franke Marcin</v>
      </c>
      <c r="C185" s="21" t="str">
        <f>VLOOKUP($A185,id!$C:$H,4,0)</f>
        <v>Silesia Adventure Sport</v>
      </c>
      <c r="D185" s="2">
        <f>IF(E184=E185,D184,ROW(B183))</f>
        <v>183</v>
      </c>
      <c r="E185" s="11">
        <f>LARGE(F185:U185,1)+LARGE(F185:U185,2)+IFERROR(LARGE(F185:U185,3),0)+IFERROR(LARGE(F185:U185,4),0)+IFERROR(LARGE(F185:U185,5),0)+IFERROR(LARGE(F185:U185,6),0)</f>
        <v>69.990231184011876</v>
      </c>
      <c r="F185" s="12"/>
      <c r="G185" s="12">
        <f>IFERROR(VLOOKUP($A185,'Liszkor M'!$BA$2:$BG$44,7,0),"")</f>
        <v>40.611008885033641</v>
      </c>
      <c r="H185" s="12" t="str">
        <f>IFERROR(VLOOKUP($A185,'H55 TR200 M'!$AT$3:$AZ$84,7,0),"")</f>
        <v/>
      </c>
      <c r="I185" s="12" t="str">
        <f>IFERROR(VLOOKUP($A185,'Dymno M'!$U$2:$AA$35,7,0),"")</f>
        <v/>
      </c>
      <c r="J185" s="12" t="str">
        <f>IFERROR(VLOOKUP($A185,'XIV RzK M'!$K$3:$Q$39,7,0),"")</f>
        <v/>
      </c>
      <c r="K185" s="12" t="str">
        <f>IFERROR(VLOOKUP($A185,'Tropy M'!$Q$4:$W$66,7,0),"")</f>
        <v/>
      </c>
      <c r="L185" s="12" t="str">
        <f>IFERROR(VLOOKUP($A185,'Grassor 300 M'!$CA$6:$CG$39,7,0),"")</f>
        <v/>
      </c>
      <c r="M185" s="12" t="str">
        <f>IFERROR(VLOOKUP($A185,'BO M'!$Q$2:$W$37,7,0),"")</f>
        <v/>
      </c>
      <c r="N185" s="12" t="str">
        <f>IFERROR(VLOOKUP($A185,'Konwalie M'!$M$2:$S$32,7,0),"")</f>
        <v/>
      </c>
      <c r="O185" s="12" t="str">
        <f>IFERROR(VLOOKUP($A185,'KoRnO M'!$AD$2:$AJ$42,7,0),"")</f>
        <v/>
      </c>
      <c r="P185" s="12" t="str">
        <f>IFERROR(VLOOKUP($A185,'XVI Szago M'!$K$2:$Q$48,7,0),"")</f>
        <v/>
      </c>
      <c r="Q185" s="12" t="str">
        <f>IFERROR(VLOOKUP($A185,'H56 TR200 M'!$AT$3:$AZ$106,7,0),"")</f>
        <v/>
      </c>
      <c r="R185" s="12" t="str">
        <f>IFERROR(VLOOKUP($A185,'Azymut M'!$AO$6:$AU$38,7,0),"")</f>
        <v/>
      </c>
      <c r="S185" s="12" t="str">
        <f>IFERROR(VLOOKUP($A185,'NM 200 M'!$AI$5:$AO$38,7,0),"")</f>
        <v/>
      </c>
      <c r="T185" s="10">
        <f>IFERROR(LARGE(V185:AW185,1),0)+IFERROR(LARGE(V185:AW185,2),0)</f>
        <v>29.379222298978235</v>
      </c>
      <c r="U185" s="10">
        <f>IFERROR(LARGE(V185:AW185,3),0)+IFERROR(LARGE(V185:AW185,4),0)</f>
        <v>0</v>
      </c>
      <c r="V185" s="12"/>
      <c r="W185" s="12"/>
      <c r="X185" s="12"/>
      <c r="Y185" s="12" t="str">
        <f>IFERROR(VLOOKUP($A185,'Wiosenne 360 M'!$J$3:$P$22,7,0),"")</f>
        <v/>
      </c>
      <c r="Z185" s="12" t="str">
        <f>IFERROR(VLOOKUP($A185,'H55 TR100 M'!$AG$3:$AM$165,7,0),"")</f>
        <v/>
      </c>
      <c r="AA185" s="12" t="str">
        <f>IFERROR(VLOOKUP($A185,'Irokez M'!$EN$4:$ET$22,7,0),"")</f>
        <v/>
      </c>
      <c r="AB185" s="12" t="str">
        <f>IFERROR(VLOOKUP($A185,'BO Wielkopolska M'!$Q$2:$W$38,7,0),"")</f>
        <v/>
      </c>
      <c r="AC185" s="12" t="str">
        <f>IFERROR(VLOOKUP($A185,'RW TR200 M'!$K$2:$Q$10,7,0),"")</f>
        <v/>
      </c>
      <c r="AD185" s="12" t="str">
        <f>IFERROR(VLOOKUP($A185,'Liczyrzepa wiosna M'!$M$2:$S$26,7,0),"")</f>
        <v/>
      </c>
      <c r="AE185" s="12" t="str">
        <f>IFERROR(VLOOKUP($A185,'13 M'!$J$6:$P$27,7,0),"")</f>
        <v/>
      </c>
      <c r="AF185" s="12" t="str">
        <f>IFERROR(VLOOKUP($A185,'ZnO Grassor M'!$J$2:$P$9,7,0),"")</f>
        <v/>
      </c>
      <c r="AG185" s="12" t="str">
        <f>IFERROR(VLOOKUP($A185,'Celestynów M'!$H$2:$N$7,7,0),"")</f>
        <v/>
      </c>
      <c r="AH185" s="12" t="str">
        <f>IFERROR(VLOOKUP($A185,'Komorów M'!$H$2:$N$15,7,0),"")</f>
        <v/>
      </c>
      <c r="AI185" s="12" t="str">
        <f>IFERROR(VLOOKUP($A185,'ITOrient M'!$P$3:$V$16,7,0),"")</f>
        <v/>
      </c>
      <c r="AJ185" s="12" t="str">
        <f>IFERROR(VLOOKUP($A185,'ŚJatka M'!$P$3:$V$25,7,0),"")</f>
        <v/>
      </c>
      <c r="AK185" s="12" t="str">
        <f>IFERROR(VLOOKUP($A185,'Sudecka Wyrypa M'!$N$4:$T$18,7,0),"")</f>
        <v/>
      </c>
      <c r="AL185" s="12" t="str">
        <f>IFERROR(VLOOKUP($A185,'Abentojra M'!$I$3:$O$39,7,0),"")</f>
        <v/>
      </c>
      <c r="AM185" s="12">
        <f>IFERROR(VLOOKUP($A185,'Mordownik M'!$M$3:$S$29,7,0),"")</f>
        <v>17.141971731221282</v>
      </c>
      <c r="AN185" s="12" t="str">
        <f>IFERROR(VLOOKUP($A185,'Kaczawska M'!$L$3:$R$9,7,0),"")</f>
        <v/>
      </c>
      <c r="AO185" s="12" t="str">
        <f>IFERROR(VLOOKUP($A185,'XV RzK M'!$K$2:$Q$13,7,0),"")</f>
        <v/>
      </c>
      <c r="AP185" s="12" t="str">
        <f>IFERROR(VLOOKUP($A185,'Jesienne 360 M'!$J$2:$P$20,7,0),"")</f>
        <v/>
      </c>
      <c r="AQ185" s="12" t="str">
        <f>IFERROR(VLOOKUP($A185,'Waligóra M'!$P$2:$V$25,7,0),"")</f>
        <v/>
      </c>
      <c r="AR185" s="12">
        <f>IFERROR(VLOOKUP($A185,'Jurajska Jatka M'!$L$3:$R$42,7,0),"")</f>
        <v>12.23725056775695</v>
      </c>
      <c r="AS185" s="12" t="str">
        <f>IFERROR(VLOOKUP($A185,'H56 TR100 M'!$AI$3:$AO$224,7,0),"")</f>
        <v/>
      </c>
      <c r="AT185" s="12" t="str">
        <f>IFERROR(VLOOKUP($A185,'Wawer M'!$H$2:$N$15,7,0),"")</f>
        <v/>
      </c>
      <c r="AU185" s="12" t="str">
        <f>IFERROR(VLOOKUP($A185,'Pazur M'!$AU$2:$BA$36,7,0),"")</f>
        <v/>
      </c>
      <c r="AV185" s="12" t="str">
        <f>IFERROR(VLOOKUP($A185,'Wilga M'!$L$3:$R$29,7,0),"")</f>
        <v/>
      </c>
      <c r="AW185" s="12" t="str">
        <f>IFERROR(VLOOKUP($A185,'NM 100 M'!$Y$5:$AE$7,7,0),"")</f>
        <v/>
      </c>
      <c r="AX185" s="25">
        <f>MIN(COUNT(F185:S185)+MIN(COUNT(V185:AW185)/2,2),6)</f>
        <v>2</v>
      </c>
    </row>
    <row r="186" spans="1:50">
      <c r="A186">
        <v>115</v>
      </c>
      <c r="B186" s="21" t="str">
        <f>VLOOKUP($A186,id!$C:$H,6,0)</f>
        <v>Pasiecznik Wojciech</v>
      </c>
      <c r="C186" s="21" t="str">
        <f>VLOOKUP($A186,id!$C:$H,4,0)</f>
        <v>Wounded Knee</v>
      </c>
      <c r="D186" s="2">
        <f>IF(E185=E186,D185,ROW(B184))</f>
        <v>183</v>
      </c>
      <c r="E186" s="11">
        <f>LARGE(F186:U186,1)+LARGE(F186:U186,2)+IFERROR(LARGE(F186:U186,3),0)+IFERROR(LARGE(F186:U186,4),0)+IFERROR(LARGE(F186:U186,5),0)+IFERROR(LARGE(F186:U186,6),0)</f>
        <v>69.990231184011876</v>
      </c>
      <c r="F186" s="12"/>
      <c r="G186" s="12">
        <f>IFERROR(VLOOKUP($A186,'Liszkor M'!$BA$2:$BG$44,7,0),"")</f>
        <v>40.611008885033641</v>
      </c>
      <c r="H186" s="12" t="str">
        <f>IFERROR(VLOOKUP($A186,'H55 TR200 M'!$AT$3:$AZ$84,7,0),"")</f>
        <v/>
      </c>
      <c r="I186" s="12" t="str">
        <f>IFERROR(VLOOKUP($A186,'Dymno M'!$U$2:$AA$35,7,0),"")</f>
        <v/>
      </c>
      <c r="J186" s="12" t="str">
        <f>IFERROR(VLOOKUP($A186,'XIV RzK M'!$K$3:$Q$39,7,0),"")</f>
        <v/>
      </c>
      <c r="K186" s="12" t="str">
        <f>IFERROR(VLOOKUP($A186,'Tropy M'!$Q$4:$W$66,7,0),"")</f>
        <v/>
      </c>
      <c r="L186" s="12" t="str">
        <f>IFERROR(VLOOKUP($A186,'Grassor 300 M'!$CA$6:$CG$39,7,0),"")</f>
        <v/>
      </c>
      <c r="M186" s="12" t="str">
        <f>IFERROR(VLOOKUP($A186,'BO M'!$Q$2:$W$37,7,0),"")</f>
        <v/>
      </c>
      <c r="N186" s="12" t="str">
        <f>IFERROR(VLOOKUP($A186,'Konwalie M'!$M$2:$S$32,7,0),"")</f>
        <v/>
      </c>
      <c r="O186" s="12" t="str">
        <f>IFERROR(VLOOKUP($A186,'KoRnO M'!$AD$2:$AJ$42,7,0),"")</f>
        <v/>
      </c>
      <c r="P186" s="12" t="str">
        <f>IFERROR(VLOOKUP($A186,'XVI Szago M'!$K$2:$Q$48,7,0),"")</f>
        <v/>
      </c>
      <c r="Q186" s="12" t="str">
        <f>IFERROR(VLOOKUP($A186,'H56 TR200 M'!$AT$3:$AZ$106,7,0),"")</f>
        <v/>
      </c>
      <c r="R186" s="12" t="str">
        <f>IFERROR(VLOOKUP($A186,'Azymut M'!$AO$6:$AU$38,7,0),"")</f>
        <v/>
      </c>
      <c r="S186" s="12" t="str">
        <f>IFERROR(VLOOKUP($A186,'NM 200 M'!$AI$5:$AO$38,7,0),"")</f>
        <v/>
      </c>
      <c r="T186" s="10">
        <f>IFERROR(LARGE(V186:AW186,1),0)+IFERROR(LARGE(V186:AW186,2),0)</f>
        <v>29.379222298978235</v>
      </c>
      <c r="U186" s="10">
        <f>IFERROR(LARGE(V186:AW186,3),0)+IFERROR(LARGE(V186:AW186,4),0)</f>
        <v>0</v>
      </c>
      <c r="V186" s="12"/>
      <c r="W186" s="12"/>
      <c r="X186" s="12"/>
      <c r="Y186" s="12" t="str">
        <f>IFERROR(VLOOKUP($A186,'Wiosenne 360 M'!$J$3:$P$22,7,0),"")</f>
        <v/>
      </c>
      <c r="Z186" s="12" t="str">
        <f>IFERROR(VLOOKUP($A186,'H55 TR100 M'!$AG$3:$AM$165,7,0),"")</f>
        <v/>
      </c>
      <c r="AA186" s="12" t="str">
        <f>IFERROR(VLOOKUP($A186,'Irokez M'!$EN$4:$ET$22,7,0),"")</f>
        <v/>
      </c>
      <c r="AB186" s="12" t="str">
        <f>IFERROR(VLOOKUP($A186,'BO Wielkopolska M'!$Q$2:$W$38,7,0),"")</f>
        <v/>
      </c>
      <c r="AC186" s="12" t="str">
        <f>IFERROR(VLOOKUP($A186,'RW TR200 M'!$K$2:$Q$10,7,0),"")</f>
        <v/>
      </c>
      <c r="AD186" s="12" t="str">
        <f>IFERROR(VLOOKUP($A186,'Liczyrzepa wiosna M'!$M$2:$S$26,7,0),"")</f>
        <v/>
      </c>
      <c r="AE186" s="12" t="str">
        <f>IFERROR(VLOOKUP($A186,'13 M'!$J$6:$P$27,7,0),"")</f>
        <v/>
      </c>
      <c r="AF186" s="12" t="str">
        <f>IFERROR(VLOOKUP($A186,'ZnO Grassor M'!$J$2:$P$9,7,0),"")</f>
        <v/>
      </c>
      <c r="AG186" s="12" t="str">
        <f>IFERROR(VLOOKUP($A186,'Celestynów M'!$H$2:$N$7,7,0),"")</f>
        <v/>
      </c>
      <c r="AH186" s="12" t="str">
        <f>IFERROR(VLOOKUP($A186,'Komorów M'!$H$2:$N$15,7,0),"")</f>
        <v/>
      </c>
      <c r="AI186" s="12" t="str">
        <f>IFERROR(VLOOKUP($A186,'ITOrient M'!$P$3:$V$16,7,0),"")</f>
        <v/>
      </c>
      <c r="AJ186" s="12" t="str">
        <f>IFERROR(VLOOKUP($A186,'ŚJatka M'!$P$3:$V$25,7,0),"")</f>
        <v/>
      </c>
      <c r="AK186" s="12" t="str">
        <f>IFERROR(VLOOKUP($A186,'Sudecka Wyrypa M'!$N$4:$T$18,7,0),"")</f>
        <v/>
      </c>
      <c r="AL186" s="12" t="str">
        <f>IFERROR(VLOOKUP($A186,'Abentojra M'!$I$3:$O$39,7,0),"")</f>
        <v/>
      </c>
      <c r="AM186" s="12">
        <f>IFERROR(VLOOKUP($A186,'Mordownik M'!$M$3:$S$29,7,0),"")</f>
        <v>17.141971731221282</v>
      </c>
      <c r="AN186" s="12" t="str">
        <f>IFERROR(VLOOKUP($A186,'Kaczawska M'!$L$3:$R$9,7,0),"")</f>
        <v/>
      </c>
      <c r="AO186" s="12" t="str">
        <f>IFERROR(VLOOKUP($A186,'XV RzK M'!$K$2:$Q$13,7,0),"")</f>
        <v/>
      </c>
      <c r="AP186" s="12" t="str">
        <f>IFERROR(VLOOKUP($A186,'Jesienne 360 M'!$J$2:$P$20,7,0),"")</f>
        <v/>
      </c>
      <c r="AQ186" s="12" t="str">
        <f>IFERROR(VLOOKUP($A186,'Waligóra M'!$P$2:$V$25,7,0),"")</f>
        <v/>
      </c>
      <c r="AR186" s="12">
        <f>IFERROR(VLOOKUP($A186,'Jurajska Jatka M'!$L$3:$R$42,7,0),"")</f>
        <v>12.23725056775695</v>
      </c>
      <c r="AS186" s="12" t="str">
        <f>IFERROR(VLOOKUP($A186,'H56 TR100 M'!$AI$3:$AO$224,7,0),"")</f>
        <v/>
      </c>
      <c r="AT186" s="12" t="str">
        <f>IFERROR(VLOOKUP($A186,'Wawer M'!$H$2:$N$15,7,0),"")</f>
        <v/>
      </c>
      <c r="AU186" s="12" t="str">
        <f>IFERROR(VLOOKUP($A186,'Pazur M'!$AU$2:$BA$36,7,0),"")</f>
        <v/>
      </c>
      <c r="AV186" s="12" t="str">
        <f>IFERROR(VLOOKUP($A186,'Wilga M'!$L$3:$R$29,7,0),"")</f>
        <v/>
      </c>
      <c r="AW186" s="12" t="str">
        <f>IFERROR(VLOOKUP($A186,'NM 100 M'!$Y$5:$AE$7,7,0),"")</f>
        <v/>
      </c>
      <c r="AX186" s="25">
        <f>MIN(COUNT(F186:S186)+MIN(COUNT(V186:AW186)/2,2),6)</f>
        <v>2</v>
      </c>
    </row>
    <row r="187" spans="1:50">
      <c r="A187">
        <v>513</v>
      </c>
      <c r="B187" s="21" t="str">
        <f>VLOOKUP($A187,id!$C:$H,6,0)</f>
        <v>Orzoł Piotr</v>
      </c>
      <c r="C187" s="21">
        <f>VLOOKUP($A187,id!$C:$H,4,0)</f>
        <v>0</v>
      </c>
      <c r="D187" s="2">
        <f>IF(E186=E187,D186,ROW(B185))</f>
        <v>185</v>
      </c>
      <c r="E187" s="11">
        <f>LARGE(F187:U187,1)+LARGE(F187:U187,2)+IFERROR(LARGE(F187:U187,3),0)+IFERROR(LARGE(F187:U187,4),0)+IFERROR(LARGE(F187:U187,5),0)+IFERROR(LARGE(F187:U187,6),0)</f>
        <v>69.750201219822571</v>
      </c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 t="str">
        <f>IFERROR(VLOOKUP($A187,'XVI Szago M'!$K$2:$Q$48,7,0),"")</f>
        <v/>
      </c>
      <c r="Q187" s="12" t="str">
        <f>IFERROR(VLOOKUP($A187,'H56 TR200 M'!$AT$3:$AZ$106,7,0),"")</f>
        <v/>
      </c>
      <c r="R187" s="12" t="str">
        <f>IFERROR(VLOOKUP($A187,'Azymut M'!$AO$6:$AU$38,7,0),"")</f>
        <v/>
      </c>
      <c r="S187" s="12" t="str">
        <f>IFERROR(VLOOKUP($A187,'NM 200 M'!$AI$5:$AO$38,7,0),"")</f>
        <v/>
      </c>
      <c r="T187" s="10">
        <f>IFERROR(LARGE(V187:AW187,1),0)+IFERROR(LARGE(V187:AW187,2),0)</f>
        <v>69.750201219822571</v>
      </c>
      <c r="U187" s="10">
        <f>IFERROR(LARGE(V187:AW187,3),0)+IFERROR(LARGE(V187:AW187,4),0)</f>
        <v>0</v>
      </c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>
        <f>IFERROR(VLOOKUP($A187,'Abentojra M'!$I$3:$O$39,7,0),"")</f>
        <v>28.566297642839679</v>
      </c>
      <c r="AM187" s="12" t="str">
        <f>IFERROR(VLOOKUP($A187,'Mordownik M'!$M$3:$S$29,7,0),"")</f>
        <v/>
      </c>
      <c r="AN187" s="12" t="str">
        <f>IFERROR(VLOOKUP($A187,'Kaczawska M'!$L$3:$R$9,7,0),"")</f>
        <v/>
      </c>
      <c r="AO187" s="12" t="str">
        <f>IFERROR(VLOOKUP($A187,'XV RzK M'!$K$2:$Q$13,7,0),"")</f>
        <v/>
      </c>
      <c r="AP187" s="12" t="str">
        <f>IFERROR(VLOOKUP($A187,'Jesienne 360 M'!$J$2:$P$20,7,0),"")</f>
        <v/>
      </c>
      <c r="AQ187" s="12" t="str">
        <f>IFERROR(VLOOKUP($A187,'Waligóra M'!$P$2:$V$25,7,0),"")</f>
        <v/>
      </c>
      <c r="AR187" s="12" t="str">
        <f>IFERROR(VLOOKUP($A187,'Jurajska Jatka M'!$L$3:$R$42,7,0),"")</f>
        <v/>
      </c>
      <c r="AS187" s="12">
        <f>IFERROR(VLOOKUP($A187,'H56 TR100 M'!$AI$3:$AO$224,7,0),"")</f>
        <v>41.183903576982885</v>
      </c>
      <c r="AT187" s="12" t="str">
        <f>IFERROR(VLOOKUP($A187,'Wawer M'!$H$2:$N$15,7,0),"")</f>
        <v/>
      </c>
      <c r="AU187" s="12" t="str">
        <f>IFERROR(VLOOKUP($A187,'Pazur M'!$AU$2:$BA$36,7,0),"")</f>
        <v/>
      </c>
      <c r="AV187" s="12" t="str">
        <f>IFERROR(VLOOKUP($A187,'Wilga M'!$L$3:$R$29,7,0),"")</f>
        <v/>
      </c>
      <c r="AW187" s="12" t="str">
        <f>IFERROR(VLOOKUP($A187,'NM 100 M'!$Y$5:$AE$7,7,0),"")</f>
        <v/>
      </c>
      <c r="AX187" s="25">
        <f>MIN(COUNT(F187:S187)+MIN(COUNT(V187:AW187)/2,2),6)</f>
        <v>1</v>
      </c>
    </row>
    <row r="188" spans="1:50">
      <c r="A188">
        <v>203</v>
      </c>
      <c r="B188" s="21" t="str">
        <f>VLOOKUP($A188,id!$C:$H,6,0)</f>
        <v>Dunowski Przemysław</v>
      </c>
      <c r="C188" s="21" t="str">
        <f>VLOOKUP($A188,id!$C:$H,4,0)</f>
        <v>MTB4FUN</v>
      </c>
      <c r="D188" s="2">
        <f>IF(E187=E188,D187,ROW(B186))</f>
        <v>186</v>
      </c>
      <c r="E188" s="11">
        <f>LARGE(F188:U188,1)+LARGE(F188:U188,2)+IFERROR(LARGE(F188:U188,3),0)+IFERROR(LARGE(F188:U188,4),0)+IFERROR(LARGE(F188:U188,5),0)+IFERROR(LARGE(F188:U188,6),0)</f>
        <v>69.516492435486384</v>
      </c>
      <c r="F188" s="12"/>
      <c r="G188" s="12"/>
      <c r="H188" s="12">
        <f>IFERROR(VLOOKUP($A188,'H55 TR200 M'!$AT$3:$AZ$84,7,0),"")</f>
        <v>40.004976456202883</v>
      </c>
      <c r="I188" s="12" t="str">
        <f>IFERROR(VLOOKUP($A188,'Dymno M'!$U$2:$AA$35,7,0),"")</f>
        <v/>
      </c>
      <c r="J188" s="12" t="str">
        <f>IFERROR(VLOOKUP($A188,'XIV RzK M'!$K$3:$Q$39,7,0),"")</f>
        <v/>
      </c>
      <c r="K188" s="12" t="str">
        <f>IFERROR(VLOOKUP($A188,'Tropy M'!$Q$4:$W$66,7,0),"")</f>
        <v/>
      </c>
      <c r="L188" s="12" t="str">
        <f>IFERROR(VLOOKUP($A188,'Grassor 300 M'!$CA$6:$CG$39,7,0),"")</f>
        <v/>
      </c>
      <c r="M188" s="12" t="str">
        <f>IFERROR(VLOOKUP($A188,'BO M'!$Q$2:$W$37,7,0),"")</f>
        <v/>
      </c>
      <c r="N188" s="12" t="str">
        <f>IFERROR(VLOOKUP($A188,'Konwalie M'!$M$2:$S$32,7,0),"")</f>
        <v/>
      </c>
      <c r="O188" s="12" t="str">
        <f>IFERROR(VLOOKUP($A188,'KoRnO M'!$AD$2:$AJ$42,7,0),"")</f>
        <v/>
      </c>
      <c r="P188" s="12" t="str">
        <f>IFERROR(VLOOKUP($A188,'XVI Szago M'!$K$2:$Q$48,7,0),"")</f>
        <v/>
      </c>
      <c r="Q188" s="12">
        <f>IFERROR(VLOOKUP($A188,'H56 TR200 M'!$AT$3:$AZ$106,7,0),"")</f>
        <v>29.511515979283509</v>
      </c>
      <c r="R188" s="12" t="str">
        <f>IFERROR(VLOOKUP($A188,'Azymut M'!$AO$6:$AU$38,7,0),"")</f>
        <v/>
      </c>
      <c r="S188" s="12" t="str">
        <f>IFERROR(VLOOKUP($A188,'NM 200 M'!$AI$5:$AO$38,7,0),"")</f>
        <v/>
      </c>
      <c r="T188" s="10">
        <f>IFERROR(LARGE(V188:AW188,1),0)+IFERROR(LARGE(V188:AW188,2),0)</f>
        <v>0</v>
      </c>
      <c r="U188" s="10">
        <f>IFERROR(LARGE(V188:AW188,3),0)+IFERROR(LARGE(V188:AW188,4),0)</f>
        <v>0</v>
      </c>
      <c r="V188" s="12"/>
      <c r="W188" s="12"/>
      <c r="X188" s="12"/>
      <c r="Y188" s="12"/>
      <c r="Z188" s="12" t="str">
        <f>IFERROR(VLOOKUP($A188,'H55 TR100 M'!$AG$3:$AM$165,7,0),"")</f>
        <v/>
      </c>
      <c r="AA188" s="12" t="str">
        <f>IFERROR(VLOOKUP($A188,'Irokez M'!$EN$4:$ET$22,7,0),"")</f>
        <v/>
      </c>
      <c r="AB188" s="12" t="str">
        <f>IFERROR(VLOOKUP($A188,'BO Wielkopolska M'!$Q$2:$W$38,7,0),"")</f>
        <v/>
      </c>
      <c r="AC188" s="12" t="str">
        <f>IFERROR(VLOOKUP($A188,'RW TR200 M'!$K$2:$Q$10,7,0),"")</f>
        <v/>
      </c>
      <c r="AD188" s="12" t="str">
        <f>IFERROR(VLOOKUP($A188,'Liczyrzepa wiosna M'!$M$2:$S$26,7,0),"")</f>
        <v/>
      </c>
      <c r="AE188" s="12" t="str">
        <f>IFERROR(VLOOKUP($A188,'13 M'!$J$6:$P$27,7,0),"")</f>
        <v/>
      </c>
      <c r="AF188" s="12" t="str">
        <f>IFERROR(VLOOKUP($A188,'ZnO Grassor M'!$J$2:$P$9,7,0),"")</f>
        <v/>
      </c>
      <c r="AG188" s="12" t="str">
        <f>IFERROR(VLOOKUP($A188,'Celestynów M'!$H$2:$N$7,7,0),"")</f>
        <v/>
      </c>
      <c r="AH188" s="12" t="str">
        <f>IFERROR(VLOOKUP($A188,'Komorów M'!$H$2:$N$15,7,0),"")</f>
        <v/>
      </c>
      <c r="AI188" s="12" t="str">
        <f>IFERROR(VLOOKUP($A188,'ITOrient M'!$P$3:$V$16,7,0),"")</f>
        <v/>
      </c>
      <c r="AJ188" s="12" t="str">
        <f>IFERROR(VLOOKUP($A188,'ŚJatka M'!$P$3:$V$25,7,0),"")</f>
        <v/>
      </c>
      <c r="AK188" s="12" t="str">
        <f>IFERROR(VLOOKUP($A188,'Sudecka Wyrypa M'!$N$4:$T$18,7,0),"")</f>
        <v/>
      </c>
      <c r="AL188" s="12" t="str">
        <f>IFERROR(VLOOKUP($A188,'Abentojra M'!$I$3:$O$39,7,0),"")</f>
        <v/>
      </c>
      <c r="AM188" s="12" t="str">
        <f>IFERROR(VLOOKUP($A188,'Mordownik M'!$M$3:$S$29,7,0),"")</f>
        <v/>
      </c>
      <c r="AN188" s="12" t="str">
        <f>IFERROR(VLOOKUP($A188,'Kaczawska M'!$L$3:$R$9,7,0),"")</f>
        <v/>
      </c>
      <c r="AO188" s="12" t="str">
        <f>IFERROR(VLOOKUP($A188,'XV RzK M'!$K$2:$Q$13,7,0),"")</f>
        <v/>
      </c>
      <c r="AP188" s="12" t="str">
        <f>IFERROR(VLOOKUP($A188,'Jesienne 360 M'!$J$2:$P$20,7,0),"")</f>
        <v/>
      </c>
      <c r="AQ188" s="12" t="str">
        <f>IFERROR(VLOOKUP($A188,'Waligóra M'!$P$2:$V$25,7,0),"")</f>
        <v/>
      </c>
      <c r="AR188" s="12" t="str">
        <f>IFERROR(VLOOKUP($A188,'Jurajska Jatka M'!$L$3:$R$42,7,0),"")</f>
        <v/>
      </c>
      <c r="AS188" s="12" t="str">
        <f>IFERROR(VLOOKUP($A188,'H56 TR100 M'!$AI$3:$AO$224,7,0),"")</f>
        <v/>
      </c>
      <c r="AT188" s="12" t="str">
        <f>IFERROR(VLOOKUP($A188,'Wawer M'!$H$2:$N$15,7,0),"")</f>
        <v/>
      </c>
      <c r="AU188" s="12" t="str">
        <f>IFERROR(VLOOKUP($A188,'Pazur M'!$AU$2:$BA$36,7,0),"")</f>
        <v/>
      </c>
      <c r="AV188" s="12" t="str">
        <f>IFERROR(VLOOKUP($A188,'Wilga M'!$L$3:$R$29,7,0),"")</f>
        <v/>
      </c>
      <c r="AW188" s="12" t="str">
        <f>IFERROR(VLOOKUP($A188,'NM 100 M'!$Y$5:$AE$7,7,0),"")</f>
        <v/>
      </c>
      <c r="AX188" s="25">
        <f>MIN(COUNT(F188:S188)+MIN(COUNT(V188:AW188)/2,2),6)</f>
        <v>2</v>
      </c>
    </row>
    <row r="189" spans="1:50">
      <c r="A189">
        <v>596</v>
      </c>
      <c r="B189" s="21" t="str">
        <f>VLOOKUP($A189,id!$C:$H,6,0)</f>
        <v>Marciniuk Adam</v>
      </c>
      <c r="C189" s="21" t="str">
        <f>VLOOKUP($A189,id!$C:$H,4,0)</f>
        <v>RADMOR team</v>
      </c>
      <c r="D189" s="2">
        <f>IF(E188=E189,D188,ROW(B187))</f>
        <v>187</v>
      </c>
      <c r="E189" s="11">
        <f>LARGE(F189:U189,1)+LARGE(F189:U189,2)+IFERROR(LARGE(F189:U189,3),0)+IFERROR(LARGE(F189:U189,4),0)+IFERROR(LARGE(F189:U189,5),0)+IFERROR(LARGE(F189:U189,6),0)</f>
        <v>69.072394431708702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f>IFERROR(VLOOKUP($A189,'H56 TR200 M'!$AT$3:$AZ$106,7,0),"")</f>
        <v>69.072394431708702</v>
      </c>
      <c r="R189" s="12" t="str">
        <f>IFERROR(VLOOKUP($A189,'Azymut M'!$AO$6:$AU$38,7,0),"")</f>
        <v/>
      </c>
      <c r="S189" s="12" t="str">
        <f>IFERROR(VLOOKUP($A189,'NM 200 M'!$AI$5:$AO$38,7,0),"")</f>
        <v/>
      </c>
      <c r="T189" s="10">
        <f>IFERROR(LARGE(V189:AW189,1),0)+IFERROR(LARGE(V189:AW189,2),0)</f>
        <v>0</v>
      </c>
      <c r="U189" s="10">
        <f>IFERROR(LARGE(V189:AW189,3),0)+IFERROR(LARGE(V189:AW189,4),0)</f>
        <v>0</v>
      </c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 t="str">
        <f>IFERROR(VLOOKUP($A189,'H56 TR100 M'!$AI$3:$AO$224,7,0),"")</f>
        <v/>
      </c>
      <c r="AT189" s="12" t="str">
        <f>IFERROR(VLOOKUP($A189,'Wawer M'!$H$2:$N$15,7,0),"")</f>
        <v/>
      </c>
      <c r="AU189" s="12" t="str">
        <f>IFERROR(VLOOKUP($A189,'Pazur M'!$AU$2:$BA$36,7,0),"")</f>
        <v/>
      </c>
      <c r="AV189" s="12" t="str">
        <f>IFERROR(VLOOKUP($A189,'Wilga M'!$L$3:$R$29,7,0),"")</f>
        <v/>
      </c>
      <c r="AW189" s="12" t="str">
        <f>IFERROR(VLOOKUP($A189,'NM 100 M'!$Y$5:$AE$7,7,0),"")</f>
        <v/>
      </c>
      <c r="AX189" s="25">
        <f>MIN(COUNT(F189:S189)+MIN(COUNT(V189:AW189)/2,2),6)</f>
        <v>1</v>
      </c>
    </row>
    <row r="190" spans="1:50">
      <c r="A190">
        <v>597</v>
      </c>
      <c r="B190" s="21" t="str">
        <f>VLOOKUP($A190,id!$C:$H,6,0)</f>
        <v>Marciniuk Rafał</v>
      </c>
      <c r="C190" s="21" t="str">
        <f>VLOOKUP($A190,id!$C:$H,4,0)</f>
        <v>RADMOR team</v>
      </c>
      <c r="D190" s="2">
        <f>IF(E189=E190,D189,ROW(B188))</f>
        <v>188</v>
      </c>
      <c r="E190" s="11">
        <f>LARGE(F190:U190,1)+LARGE(F190:U190,2)+IFERROR(LARGE(F190:U190,3),0)+IFERROR(LARGE(F190:U190,4),0)+IFERROR(LARGE(F190:U190,5),0)+IFERROR(LARGE(F190:U190,6),0)</f>
        <v>69.068156254806198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>
        <f>IFERROR(VLOOKUP($A190,'H56 TR200 M'!$AT$3:$AZ$106,7,0),"")</f>
        <v>69.068156254806198</v>
      </c>
      <c r="R190" s="12" t="str">
        <f>IFERROR(VLOOKUP($A190,'Azymut M'!$AO$6:$AU$38,7,0),"")</f>
        <v/>
      </c>
      <c r="S190" s="12" t="str">
        <f>IFERROR(VLOOKUP($A190,'NM 200 M'!$AI$5:$AO$38,7,0),"")</f>
        <v/>
      </c>
      <c r="T190" s="10">
        <f>IFERROR(LARGE(V190:AW190,1),0)+IFERROR(LARGE(V190:AW190,2),0)</f>
        <v>0</v>
      </c>
      <c r="U190" s="10">
        <f>IFERROR(LARGE(V190:AW190,3),0)+IFERROR(LARGE(V190:AW190,4),0)</f>
        <v>0</v>
      </c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 t="str">
        <f>IFERROR(VLOOKUP($A190,'H56 TR100 M'!$AI$3:$AO$224,7,0),"")</f>
        <v/>
      </c>
      <c r="AT190" s="12" t="str">
        <f>IFERROR(VLOOKUP($A190,'Wawer M'!$H$2:$N$15,7,0),"")</f>
        <v/>
      </c>
      <c r="AU190" s="12" t="str">
        <f>IFERROR(VLOOKUP($A190,'Pazur M'!$AU$2:$BA$36,7,0),"")</f>
        <v/>
      </c>
      <c r="AV190" s="12" t="str">
        <f>IFERROR(VLOOKUP($A190,'Wilga M'!$L$3:$R$29,7,0),"")</f>
        <v/>
      </c>
      <c r="AW190" s="12" t="str">
        <f>IFERROR(VLOOKUP($A190,'NM 100 M'!$Y$5:$AE$7,7,0),"")</f>
        <v/>
      </c>
      <c r="AX190" s="25">
        <f>MIN(COUNT(F190:S190)+MIN(COUNT(V190:AW190)/2,2),6)</f>
        <v>1</v>
      </c>
    </row>
    <row r="191" spans="1:50">
      <c r="A191">
        <v>511</v>
      </c>
      <c r="B191" s="21" t="str">
        <f>VLOOKUP($A191,id!$C:$H,6,0)</f>
        <v>Bożyczko Mariusz</v>
      </c>
      <c r="C191" s="21">
        <f>VLOOKUP($A191,id!$C:$H,4,0)</f>
        <v>0</v>
      </c>
      <c r="D191" s="2">
        <f>IF(E190=E191,D190,ROW(B189))</f>
        <v>189</v>
      </c>
      <c r="E191" s="11">
        <f>LARGE(F191:U191,1)+LARGE(F191:U191,2)+IFERROR(LARGE(F191:U191,3),0)+IFERROR(LARGE(F191:U191,4),0)+IFERROR(LARGE(F191:U191,5),0)+IFERROR(LARGE(F191:U191,6),0)</f>
        <v>68.984224195714773</v>
      </c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 t="str">
        <f>IFERROR(VLOOKUP($A191,'XVI Szago M'!$K$2:$Q$48,7,0),"")</f>
        <v/>
      </c>
      <c r="Q191" s="12" t="str">
        <f>IFERROR(VLOOKUP($A191,'H56 TR200 M'!$AT$3:$AZ$106,7,0),"")</f>
        <v/>
      </c>
      <c r="R191" s="12" t="str">
        <f>IFERROR(VLOOKUP($A191,'Azymut M'!$AO$6:$AU$38,7,0),"")</f>
        <v/>
      </c>
      <c r="S191" s="12" t="str">
        <f>IFERROR(VLOOKUP($A191,'NM 200 M'!$AI$5:$AO$38,7,0),"")</f>
        <v/>
      </c>
      <c r="T191" s="10">
        <f>IFERROR(LARGE(V191:AW191,1),0)+IFERROR(LARGE(V191:AW191,2),0)</f>
        <v>68.984224195714773</v>
      </c>
      <c r="U191" s="10">
        <f>IFERROR(LARGE(V191:AW191,3),0)+IFERROR(LARGE(V191:AW191,4),0)</f>
        <v>0</v>
      </c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>
        <f>IFERROR(VLOOKUP($A191,'Abentojra M'!$I$3:$O$39,7,0),"")</f>
        <v>35.615713611037393</v>
      </c>
      <c r="AM191" s="12" t="str">
        <f>IFERROR(VLOOKUP($A191,'Mordownik M'!$M$3:$S$29,7,0),"")</f>
        <v/>
      </c>
      <c r="AN191" s="12" t="str">
        <f>IFERROR(VLOOKUP($A191,'Kaczawska M'!$L$3:$R$9,7,0),"")</f>
        <v/>
      </c>
      <c r="AO191" s="12" t="str">
        <f>IFERROR(VLOOKUP($A191,'XV RzK M'!$K$2:$Q$13,7,0),"")</f>
        <v/>
      </c>
      <c r="AP191" s="12" t="str">
        <f>IFERROR(VLOOKUP($A191,'Jesienne 360 M'!$J$2:$P$20,7,0),"")</f>
        <v/>
      </c>
      <c r="AQ191" s="12" t="str">
        <f>IFERROR(VLOOKUP($A191,'Waligóra M'!$P$2:$V$25,7,0),"")</f>
        <v/>
      </c>
      <c r="AR191" s="12" t="str">
        <f>IFERROR(VLOOKUP($A191,'Jurajska Jatka M'!$L$3:$R$42,7,0),"")</f>
        <v/>
      </c>
      <c r="AS191" s="12">
        <f>IFERROR(VLOOKUP($A191,'H56 TR100 M'!$AI$3:$AO$224,7,0),"")</f>
        <v>33.368510584677388</v>
      </c>
      <c r="AT191" s="12" t="str">
        <f>IFERROR(VLOOKUP($A191,'Wawer M'!$H$2:$N$15,7,0),"")</f>
        <v/>
      </c>
      <c r="AU191" s="12" t="str">
        <f>IFERROR(VLOOKUP($A191,'Pazur M'!$AU$2:$BA$36,7,0),"")</f>
        <v/>
      </c>
      <c r="AV191" s="12" t="str">
        <f>IFERROR(VLOOKUP($A191,'Wilga M'!$L$3:$R$29,7,0),"")</f>
        <v/>
      </c>
      <c r="AW191" s="12" t="str">
        <f>IFERROR(VLOOKUP($A191,'NM 100 M'!$Y$5:$AE$7,7,0),"")</f>
        <v/>
      </c>
      <c r="AX191" s="25">
        <f>MIN(COUNT(F191:S191)+MIN(COUNT(V191:AW191)/2,2),6)</f>
        <v>1</v>
      </c>
    </row>
    <row r="192" spans="1:50">
      <c r="A192">
        <v>435</v>
      </c>
      <c r="B192" s="21" t="str">
        <f>VLOOKUP($A192,id!$C:$H,6,0)</f>
        <v>Orzoł Piotr</v>
      </c>
      <c r="C192" s="21">
        <f>VLOOKUP($A192,id!$C:$H,4,0)</f>
        <v>0</v>
      </c>
      <c r="D192" s="2">
        <f>IF(E191=E192,D191,ROW(B190))</f>
        <v>190</v>
      </c>
      <c r="E192" s="11">
        <f>LARGE(F192:U192,1)+LARGE(F192:U192,2)+IFERROR(LARGE(F192:U192,3),0)+IFERROR(LARGE(F192:U192,4),0)+IFERROR(LARGE(F192:U192,5),0)+IFERROR(LARGE(F192:U192,6),0)</f>
        <v>68.555758683729437</v>
      </c>
      <c r="F192" s="12"/>
      <c r="G192" s="12"/>
      <c r="H192" s="12"/>
      <c r="I192" s="12"/>
      <c r="J192" s="12"/>
      <c r="K192" s="12">
        <f>IFERROR(VLOOKUP($A192,'Tropy M'!$Q$4:$W$66,7,0),"")</f>
        <v>68.555758683729437</v>
      </c>
      <c r="L192" s="12" t="str">
        <f>IFERROR(VLOOKUP($A192,'Grassor 300 M'!$CA$6:$CG$39,7,0),"")</f>
        <v/>
      </c>
      <c r="M192" s="12" t="str">
        <f>IFERROR(VLOOKUP($A192,'BO M'!$Q$2:$W$37,7,0),"")</f>
        <v/>
      </c>
      <c r="N192" s="12" t="str">
        <f>IFERROR(VLOOKUP($A192,'Konwalie M'!$M$2:$S$32,7,0),"")</f>
        <v/>
      </c>
      <c r="O192" s="12" t="str">
        <f>IFERROR(VLOOKUP($A192,'KoRnO M'!$AD$2:$AJ$42,7,0),"")</f>
        <v/>
      </c>
      <c r="P192" s="12" t="str">
        <f>IFERROR(VLOOKUP($A192,'XVI Szago M'!$K$2:$Q$48,7,0),"")</f>
        <v/>
      </c>
      <c r="Q192" s="12" t="str">
        <f>IFERROR(VLOOKUP($A192,'H56 TR200 M'!$AT$3:$AZ$106,7,0),"")</f>
        <v/>
      </c>
      <c r="R192" s="12" t="str">
        <f>IFERROR(VLOOKUP($A192,'Azymut M'!$AO$6:$AU$38,7,0),"")</f>
        <v/>
      </c>
      <c r="S192" s="12" t="str">
        <f>IFERROR(VLOOKUP($A192,'NM 200 M'!$AI$5:$AO$38,7,0),"")</f>
        <v/>
      </c>
      <c r="T192" s="10">
        <f>IFERROR(LARGE(V192:AW192,1),0)+IFERROR(LARGE(V192:AW192,2),0)</f>
        <v>0</v>
      </c>
      <c r="U192" s="10">
        <f>IFERROR(LARGE(V192:AW192,3),0)+IFERROR(LARGE(V192:AW192,4),0)</f>
        <v>0</v>
      </c>
      <c r="V192" s="12"/>
      <c r="W192" s="12"/>
      <c r="X192" s="12"/>
      <c r="Y192" s="12"/>
      <c r="Z192" s="12"/>
      <c r="AA192" s="12"/>
      <c r="AB192" s="12"/>
      <c r="AC192" s="12"/>
      <c r="AD192" s="12"/>
      <c r="AE192" s="12" t="str">
        <f>IFERROR(VLOOKUP($A192,'13 M'!$J$6:$P$27,7,0),"")</f>
        <v/>
      </c>
      <c r="AF192" s="12" t="str">
        <f>IFERROR(VLOOKUP($A192,'ZnO Grassor M'!$J$2:$P$9,7,0),"")</f>
        <v/>
      </c>
      <c r="AG192" s="12" t="str">
        <f>IFERROR(VLOOKUP($A192,'Celestynów M'!$H$2:$N$7,7,0),"")</f>
        <v/>
      </c>
      <c r="AH192" s="12" t="str">
        <f>IFERROR(VLOOKUP($A192,'Komorów M'!$H$2:$N$15,7,0),"")</f>
        <v/>
      </c>
      <c r="AI192" s="12" t="str">
        <f>IFERROR(VLOOKUP($A192,'ITOrient M'!$P$3:$V$16,7,0),"")</f>
        <v/>
      </c>
      <c r="AJ192" s="12" t="str">
        <f>IFERROR(VLOOKUP($A192,'ŚJatka M'!$P$3:$V$25,7,0),"")</f>
        <v/>
      </c>
      <c r="AK192" s="12" t="str">
        <f>IFERROR(VLOOKUP($A192,'Sudecka Wyrypa M'!$N$4:$T$18,7,0),"")</f>
        <v/>
      </c>
      <c r="AL192" s="12" t="str">
        <f>IFERROR(VLOOKUP($A192,'Abentojra M'!$I$3:$O$39,7,0),"")</f>
        <v/>
      </c>
      <c r="AM192" s="12" t="str">
        <f>IFERROR(VLOOKUP($A192,'Mordownik M'!$M$3:$S$29,7,0),"")</f>
        <v/>
      </c>
      <c r="AN192" s="12" t="str">
        <f>IFERROR(VLOOKUP($A192,'Kaczawska M'!$L$3:$R$9,7,0),"")</f>
        <v/>
      </c>
      <c r="AO192" s="12" t="str">
        <f>IFERROR(VLOOKUP($A192,'XV RzK M'!$K$2:$Q$13,7,0),"")</f>
        <v/>
      </c>
      <c r="AP192" s="12" t="str">
        <f>IFERROR(VLOOKUP($A192,'Jesienne 360 M'!$J$2:$P$20,7,0),"")</f>
        <v/>
      </c>
      <c r="AQ192" s="12" t="str">
        <f>IFERROR(VLOOKUP($A192,'Waligóra M'!$P$2:$V$25,7,0),"")</f>
        <v/>
      </c>
      <c r="AR192" s="12" t="str">
        <f>IFERROR(VLOOKUP($A192,'Jurajska Jatka M'!$L$3:$R$42,7,0),"")</f>
        <v/>
      </c>
      <c r="AS192" s="12" t="str">
        <f>IFERROR(VLOOKUP($A192,'H56 TR100 M'!$AI$3:$AO$224,7,0),"")</f>
        <v/>
      </c>
      <c r="AT192" s="12" t="str">
        <f>IFERROR(VLOOKUP($A192,'Wawer M'!$H$2:$N$15,7,0),"")</f>
        <v/>
      </c>
      <c r="AU192" s="12" t="str">
        <f>IFERROR(VLOOKUP($A192,'Pazur M'!$AU$2:$BA$36,7,0),"")</f>
        <v/>
      </c>
      <c r="AV192" s="12" t="str">
        <f>IFERROR(VLOOKUP($A192,'Wilga M'!$L$3:$R$29,7,0),"")</f>
        <v/>
      </c>
      <c r="AW192" s="12" t="str">
        <f>IFERROR(VLOOKUP($A192,'NM 100 M'!$Y$5:$AE$7,7,0),"")</f>
        <v/>
      </c>
      <c r="AX192" s="25">
        <f>MIN(COUNT(F192:S192)+MIN(COUNT(V192:AW192)/2,2),6)</f>
        <v>1</v>
      </c>
    </row>
    <row r="193" spans="1:50">
      <c r="A193">
        <v>546</v>
      </c>
      <c r="B193" s="21" t="str">
        <f>VLOOKUP($A193,id!$C:$H,6,0)</f>
        <v>Sontowski Marcin</v>
      </c>
      <c r="C193" s="21" t="str">
        <f>VLOOKUP($A193,id!$C:$H,4,0)</f>
        <v>Morenka Team</v>
      </c>
      <c r="D193" s="2">
        <f>IF(E192=E193,D192,ROW(B191))</f>
        <v>191</v>
      </c>
      <c r="E193" s="11">
        <f>LARGE(F193:U193,1)+LARGE(F193:U193,2)+IFERROR(LARGE(F193:U193,3),0)+IFERROR(LARGE(F193:U193,4),0)+IFERROR(LARGE(F193:U193,5),0)+IFERROR(LARGE(F193:U193,6),0)</f>
        <v>68.380221211816291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>
        <f>IFERROR(VLOOKUP($A193,'XVI Szago M'!$K$2:$Q$48,7,0),"")</f>
        <v>68.380221211816291</v>
      </c>
      <c r="Q193" s="12" t="str">
        <f>IFERROR(VLOOKUP($A193,'H56 TR200 M'!$AT$3:$AZ$106,7,0),"")</f>
        <v/>
      </c>
      <c r="R193" s="12" t="str">
        <f>IFERROR(VLOOKUP($A193,'Azymut M'!$AO$6:$AU$38,7,0),"")</f>
        <v/>
      </c>
      <c r="S193" s="12" t="str">
        <f>IFERROR(VLOOKUP($A193,'NM 200 M'!$AI$5:$AO$38,7,0),"")</f>
        <v/>
      </c>
      <c r="T193" s="10">
        <f>IFERROR(LARGE(V193:AW193,1),0)+IFERROR(LARGE(V193:AW193,2),0)</f>
        <v>0</v>
      </c>
      <c r="U193" s="10">
        <f>IFERROR(LARGE(V193:AW193,3),0)+IFERROR(LARGE(V193:AW193,4),0)</f>
        <v>0</v>
      </c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 t="str">
        <f>IFERROR(VLOOKUP($A193,'Abentojra M'!$I$3:$O$39,7,0),"")</f>
        <v/>
      </c>
      <c r="AM193" s="12" t="str">
        <f>IFERROR(VLOOKUP($A193,'Mordownik M'!$M$3:$S$29,7,0),"")</f>
        <v/>
      </c>
      <c r="AN193" s="12" t="str">
        <f>IFERROR(VLOOKUP($A193,'Kaczawska M'!$L$3:$R$9,7,0),"")</f>
        <v/>
      </c>
      <c r="AO193" s="12" t="str">
        <f>IFERROR(VLOOKUP($A193,'XV RzK M'!$K$2:$Q$13,7,0),"")</f>
        <v/>
      </c>
      <c r="AP193" s="12" t="str">
        <f>IFERROR(VLOOKUP($A193,'Jesienne 360 M'!$J$2:$P$20,7,0),"")</f>
        <v/>
      </c>
      <c r="AQ193" s="12" t="str">
        <f>IFERROR(VLOOKUP($A193,'Waligóra M'!$P$2:$V$25,7,0),"")</f>
        <v/>
      </c>
      <c r="AR193" s="12" t="str">
        <f>IFERROR(VLOOKUP($A193,'Jurajska Jatka M'!$L$3:$R$42,7,0),"")</f>
        <v/>
      </c>
      <c r="AS193" s="12" t="str">
        <f>IFERROR(VLOOKUP($A193,'H56 TR100 M'!$AI$3:$AO$224,7,0),"")</f>
        <v/>
      </c>
      <c r="AT193" s="12" t="str">
        <f>IFERROR(VLOOKUP($A193,'Wawer M'!$H$2:$N$15,7,0),"")</f>
        <v/>
      </c>
      <c r="AU193" s="12" t="str">
        <f>IFERROR(VLOOKUP($A193,'Pazur M'!$AU$2:$BA$36,7,0),"")</f>
        <v/>
      </c>
      <c r="AV193" s="12" t="str">
        <f>IFERROR(VLOOKUP($A193,'Wilga M'!$L$3:$R$29,7,0),"")</f>
        <v/>
      </c>
      <c r="AW193" s="12" t="str">
        <f>IFERROR(VLOOKUP($A193,'NM 100 M'!$Y$5:$AE$7,7,0),"")</f>
        <v/>
      </c>
      <c r="AX193" s="25">
        <f>MIN(COUNT(F193:S193)+MIN(COUNT(V193:AW193)/2,2),6)</f>
        <v>1</v>
      </c>
    </row>
    <row r="194" spans="1:50">
      <c r="A194">
        <v>251</v>
      </c>
      <c r="B194" s="21" t="str">
        <f>VLOOKUP($A194,id!$C:$H,6,0)</f>
        <v>Ciupa Marcin</v>
      </c>
      <c r="C194" s="21" t="str">
        <f>VLOOKUP($A194,id!$C:$H,4,0)</f>
        <v>ORIENTUŚ/SNGWILDDUCKS</v>
      </c>
      <c r="D194" s="2">
        <f>IF(E193=E194,D193,ROW(B192))</f>
        <v>192</v>
      </c>
      <c r="E194" s="11">
        <f>LARGE(F194:U194,1)+LARGE(F194:U194,2)+IFERROR(LARGE(F194:U194,3),0)+IFERROR(LARGE(F194:U194,4),0)+IFERROR(LARGE(F194:U194,5),0)+IFERROR(LARGE(F194:U194,6),0)</f>
        <v>68.167155592969237</v>
      </c>
      <c r="F194" s="12"/>
      <c r="G194" s="12"/>
      <c r="H194" s="12" t="str">
        <f>IFERROR(VLOOKUP($A194,'H55 TR200 M'!$AT$3:$AZ$84,7,0),"")</f>
        <v/>
      </c>
      <c r="I194" s="12" t="str">
        <f>IFERROR(VLOOKUP($A194,'Dymno M'!$U$2:$AA$35,7,0),"")</f>
        <v/>
      </c>
      <c r="J194" s="12" t="str">
        <f>IFERROR(VLOOKUP($A194,'XIV RzK M'!$K$3:$Q$39,7,0),"")</f>
        <v/>
      </c>
      <c r="K194" s="12" t="str">
        <f>IFERROR(VLOOKUP($A194,'Tropy M'!$Q$4:$W$66,7,0),"")</f>
        <v/>
      </c>
      <c r="L194" s="12" t="str">
        <f>IFERROR(VLOOKUP($A194,'Grassor 300 M'!$CA$6:$CG$39,7,0),"")</f>
        <v/>
      </c>
      <c r="M194" s="12" t="str">
        <f>IFERROR(VLOOKUP($A194,'BO M'!$Q$2:$W$37,7,0),"")</f>
        <v/>
      </c>
      <c r="N194" s="12" t="str">
        <f>IFERROR(VLOOKUP($A194,'Konwalie M'!$M$2:$S$32,7,0),"")</f>
        <v/>
      </c>
      <c r="O194" s="12" t="str">
        <f>IFERROR(VLOOKUP($A194,'KoRnO M'!$AD$2:$AJ$42,7,0),"")</f>
        <v/>
      </c>
      <c r="P194" s="12" t="str">
        <f>IFERROR(VLOOKUP($A194,'XVI Szago M'!$K$2:$Q$48,7,0),"")</f>
        <v/>
      </c>
      <c r="Q194" s="12" t="str">
        <f>IFERROR(VLOOKUP($A194,'H56 TR200 M'!$AT$3:$AZ$106,7,0),"")</f>
        <v/>
      </c>
      <c r="R194" s="12" t="str">
        <f>IFERROR(VLOOKUP($A194,'Azymut M'!$AO$6:$AU$38,7,0),"")</f>
        <v/>
      </c>
      <c r="S194" s="12" t="str">
        <f>IFERROR(VLOOKUP($A194,'NM 200 M'!$AI$5:$AO$38,7,0),"")</f>
        <v/>
      </c>
      <c r="T194" s="10">
        <f>IFERROR(LARGE(V194:AW194,1),0)+IFERROR(LARGE(V194:AW194,2),0)</f>
        <v>68.167155592969237</v>
      </c>
      <c r="U194" s="10">
        <f>IFERROR(LARGE(V194:AW194,3),0)+IFERROR(LARGE(V194:AW194,4),0)</f>
        <v>0</v>
      </c>
      <c r="V194" s="12"/>
      <c r="W194" s="12"/>
      <c r="X194" s="12"/>
      <c r="Y194" s="12"/>
      <c r="Z194" s="12">
        <f>IFERROR(VLOOKUP($A194,'H55 TR100 M'!$AG$3:$AM$165,7,0),"")</f>
        <v>32.951556670132717</v>
      </c>
      <c r="AA194" s="12" t="str">
        <f>IFERROR(VLOOKUP($A194,'Irokez M'!$EN$4:$ET$22,7,0),"")</f>
        <v/>
      </c>
      <c r="AB194" s="12" t="str">
        <f>IFERROR(VLOOKUP($A194,'BO Wielkopolska M'!$Q$2:$W$38,7,0),"")</f>
        <v/>
      </c>
      <c r="AC194" s="12" t="str">
        <f>IFERROR(VLOOKUP($A194,'RW TR200 M'!$K$2:$Q$10,7,0),"")</f>
        <v/>
      </c>
      <c r="AD194" s="12" t="str">
        <f>IFERROR(VLOOKUP($A194,'Liczyrzepa wiosna M'!$M$2:$S$26,7,0),"")</f>
        <v/>
      </c>
      <c r="AE194" s="12" t="str">
        <f>IFERROR(VLOOKUP($A194,'13 M'!$J$6:$P$27,7,0),"")</f>
        <v/>
      </c>
      <c r="AF194" s="12" t="str">
        <f>IFERROR(VLOOKUP($A194,'ZnO Grassor M'!$J$2:$P$9,7,0),"")</f>
        <v/>
      </c>
      <c r="AG194" s="12" t="str">
        <f>IFERROR(VLOOKUP($A194,'Celestynów M'!$H$2:$N$7,7,0),"")</f>
        <v/>
      </c>
      <c r="AH194" s="12" t="str">
        <f>IFERROR(VLOOKUP($A194,'Komorów M'!$H$2:$N$15,7,0),"")</f>
        <v/>
      </c>
      <c r="AI194" s="12" t="str">
        <f>IFERROR(VLOOKUP($A194,'ITOrient M'!$P$3:$V$16,7,0),"")</f>
        <v/>
      </c>
      <c r="AJ194" s="12" t="str">
        <f>IFERROR(VLOOKUP($A194,'ŚJatka M'!$P$3:$V$25,7,0),"")</f>
        <v/>
      </c>
      <c r="AK194" s="12" t="str">
        <f>IFERROR(VLOOKUP($A194,'Sudecka Wyrypa M'!$N$4:$T$18,7,0),"")</f>
        <v/>
      </c>
      <c r="AL194" s="12" t="str">
        <f>IFERROR(VLOOKUP($A194,'Abentojra M'!$I$3:$O$39,7,0),"")</f>
        <v/>
      </c>
      <c r="AM194" s="12" t="str">
        <f>IFERROR(VLOOKUP($A194,'Mordownik M'!$M$3:$S$29,7,0),"")</f>
        <v/>
      </c>
      <c r="AN194" s="12" t="str">
        <f>IFERROR(VLOOKUP($A194,'Kaczawska M'!$L$3:$R$9,7,0),"")</f>
        <v/>
      </c>
      <c r="AO194" s="12" t="str">
        <f>IFERROR(VLOOKUP($A194,'XV RzK M'!$K$2:$Q$13,7,0),"")</f>
        <v/>
      </c>
      <c r="AP194" s="12" t="str">
        <f>IFERROR(VLOOKUP($A194,'Jesienne 360 M'!$J$2:$P$20,7,0),"")</f>
        <v/>
      </c>
      <c r="AQ194" s="12" t="str">
        <f>IFERROR(VLOOKUP($A194,'Waligóra M'!$P$2:$V$25,7,0),"")</f>
        <v/>
      </c>
      <c r="AR194" s="12" t="str">
        <f>IFERROR(VLOOKUP($A194,'Jurajska Jatka M'!$L$3:$R$42,7,0),"")</f>
        <v/>
      </c>
      <c r="AS194" s="12">
        <f>IFERROR(VLOOKUP($A194,'H56 TR100 M'!$AI$3:$AO$224,7,0),"")</f>
        <v>35.215598922836513</v>
      </c>
      <c r="AT194" s="12" t="str">
        <f>IFERROR(VLOOKUP($A194,'Wawer M'!$H$2:$N$15,7,0),"")</f>
        <v/>
      </c>
      <c r="AU194" s="12" t="str">
        <f>IFERROR(VLOOKUP($A194,'Pazur M'!$AU$2:$BA$36,7,0),"")</f>
        <v/>
      </c>
      <c r="AV194" s="12" t="str">
        <f>IFERROR(VLOOKUP($A194,'Wilga M'!$L$3:$R$29,7,0),"")</f>
        <v/>
      </c>
      <c r="AW194" s="12" t="str">
        <f>IFERROR(VLOOKUP($A194,'NM 100 M'!$Y$5:$AE$7,7,0),"")</f>
        <v/>
      </c>
      <c r="AX194" s="25">
        <f>MIN(COUNT(F194:S194)+MIN(COUNT(V194:AW194)/2,2),6)</f>
        <v>1</v>
      </c>
    </row>
    <row r="195" spans="1:50">
      <c r="A195">
        <v>472</v>
      </c>
      <c r="B195" s="21" t="str">
        <f>VLOOKUP($A195,id!$C:$H,6,0)</f>
        <v>Kwitowski Piotr</v>
      </c>
      <c r="C195" s="21" t="str">
        <f>VLOOKUP($A195,id!$C:$H,4,0)</f>
        <v>Mazurskie Tropy</v>
      </c>
      <c r="D195" s="2">
        <f>IF(E194=E195,D194,ROW(B193))</f>
        <v>193</v>
      </c>
      <c r="E195" s="11">
        <f>LARGE(F195:U195,1)+LARGE(F195:U195,2)+IFERROR(LARGE(F195:U195,3),0)+IFERROR(LARGE(F195:U195,4),0)+IFERROR(LARGE(F195:U195,5),0)+IFERROR(LARGE(F195:U195,6),0)</f>
        <v>67.908962645861067</v>
      </c>
      <c r="F195" s="12"/>
      <c r="G195" s="12"/>
      <c r="H195" s="12"/>
      <c r="I195" s="12"/>
      <c r="J195" s="12"/>
      <c r="K195" s="12" t="str">
        <f>IFERROR(VLOOKUP($A195,'Tropy M'!$Q$4:$W$66,7,0),"")</f>
        <v/>
      </c>
      <c r="L195" s="12" t="str">
        <f>IFERROR(VLOOKUP($A195,'Grassor 300 M'!$CA$6:$CG$39,7,0),"")</f>
        <v/>
      </c>
      <c r="M195" s="12">
        <f>IFERROR(VLOOKUP($A195,'BO M'!$Q$2:$W$37,7,0),"")</f>
        <v>67.908962645861067</v>
      </c>
      <c r="N195" s="12" t="str">
        <f>IFERROR(VLOOKUP($A195,'Konwalie M'!$M$2:$S$32,7,0),"")</f>
        <v/>
      </c>
      <c r="O195" s="12" t="str">
        <f>IFERROR(VLOOKUP($A195,'KoRnO M'!$AD$2:$AJ$42,7,0),"")</f>
        <v/>
      </c>
      <c r="P195" s="12" t="str">
        <f>IFERROR(VLOOKUP($A195,'XVI Szago M'!$K$2:$Q$48,7,0),"")</f>
        <v/>
      </c>
      <c r="Q195" s="12" t="str">
        <f>IFERROR(VLOOKUP($A195,'H56 TR200 M'!$AT$3:$AZ$106,7,0),"")</f>
        <v/>
      </c>
      <c r="R195" s="12" t="str">
        <f>IFERROR(VLOOKUP($A195,'Azymut M'!$AO$6:$AU$38,7,0),"")</f>
        <v/>
      </c>
      <c r="S195" s="12" t="str">
        <f>IFERROR(VLOOKUP($A195,'NM 200 M'!$AI$5:$AO$38,7,0),"")</f>
        <v/>
      </c>
      <c r="T195" s="10">
        <f>IFERROR(LARGE(V195:AW195,1),0)+IFERROR(LARGE(V195:AW195,2),0)</f>
        <v>0</v>
      </c>
      <c r="U195" s="10">
        <f>IFERROR(LARGE(V195:AW195,3),0)+IFERROR(LARGE(V195:AW195,4),0)</f>
        <v>0</v>
      </c>
      <c r="V195" s="12"/>
      <c r="W195" s="12"/>
      <c r="X195" s="12"/>
      <c r="Y195" s="12"/>
      <c r="Z195" s="12"/>
      <c r="AA195" s="12"/>
      <c r="AB195" s="12"/>
      <c r="AC195" s="12"/>
      <c r="AD195" s="12"/>
      <c r="AE195" s="12" t="str">
        <f>IFERROR(VLOOKUP($A195,'13 M'!$J$6:$P$27,7,0),"")</f>
        <v/>
      </c>
      <c r="AF195" s="12" t="str">
        <f>IFERROR(VLOOKUP($A195,'ZnO Grassor M'!$J$2:$P$9,7,0),"")</f>
        <v/>
      </c>
      <c r="AG195" s="12" t="str">
        <f>IFERROR(VLOOKUP($A195,'Celestynów M'!$H$2:$N$7,7,0),"")</f>
        <v/>
      </c>
      <c r="AH195" s="12" t="str">
        <f>IFERROR(VLOOKUP($A195,'Komorów M'!$H$2:$N$15,7,0),"")</f>
        <v/>
      </c>
      <c r="AI195" s="12" t="str">
        <f>IFERROR(VLOOKUP($A195,'ITOrient M'!$P$3:$V$16,7,0),"")</f>
        <v/>
      </c>
      <c r="AJ195" s="12" t="str">
        <f>IFERROR(VLOOKUP($A195,'ŚJatka M'!$P$3:$V$25,7,0),"")</f>
        <v/>
      </c>
      <c r="AK195" s="12" t="str">
        <f>IFERROR(VLOOKUP($A195,'Sudecka Wyrypa M'!$N$4:$T$18,7,0),"")</f>
        <v/>
      </c>
      <c r="AL195" s="12" t="str">
        <f>IFERROR(VLOOKUP($A195,'Abentojra M'!$I$3:$O$39,7,0),"")</f>
        <v/>
      </c>
      <c r="AM195" s="12" t="str">
        <f>IFERROR(VLOOKUP($A195,'Mordownik M'!$M$3:$S$29,7,0),"")</f>
        <v/>
      </c>
      <c r="AN195" s="12" t="str">
        <f>IFERROR(VLOOKUP($A195,'Kaczawska M'!$L$3:$R$9,7,0),"")</f>
        <v/>
      </c>
      <c r="AO195" s="12" t="str">
        <f>IFERROR(VLOOKUP($A195,'XV RzK M'!$K$2:$Q$13,7,0),"")</f>
        <v/>
      </c>
      <c r="AP195" s="12" t="str">
        <f>IFERROR(VLOOKUP($A195,'Jesienne 360 M'!$J$2:$P$20,7,0),"")</f>
        <v/>
      </c>
      <c r="AQ195" s="12" t="str">
        <f>IFERROR(VLOOKUP($A195,'Waligóra M'!$P$2:$V$25,7,0),"")</f>
        <v/>
      </c>
      <c r="AR195" s="12" t="str">
        <f>IFERROR(VLOOKUP($A195,'Jurajska Jatka M'!$L$3:$R$42,7,0),"")</f>
        <v/>
      </c>
      <c r="AS195" s="12" t="str">
        <f>IFERROR(VLOOKUP($A195,'H56 TR100 M'!$AI$3:$AO$224,7,0),"")</f>
        <v/>
      </c>
      <c r="AT195" s="12" t="str">
        <f>IFERROR(VLOOKUP($A195,'Wawer M'!$H$2:$N$15,7,0),"")</f>
        <v/>
      </c>
      <c r="AU195" s="12" t="str">
        <f>IFERROR(VLOOKUP($A195,'Pazur M'!$AU$2:$BA$36,7,0),"")</f>
        <v/>
      </c>
      <c r="AV195" s="12" t="str">
        <f>IFERROR(VLOOKUP($A195,'Wilga M'!$L$3:$R$29,7,0),"")</f>
        <v/>
      </c>
      <c r="AW195" s="12" t="str">
        <f>IFERROR(VLOOKUP($A195,'NM 100 M'!$Y$5:$AE$7,7,0),"")</f>
        <v/>
      </c>
      <c r="AX195" s="25">
        <f>MIN(COUNT(F195:S195)+MIN(COUNT(V195:AW195)/2,2),6)</f>
        <v>1</v>
      </c>
    </row>
    <row r="196" spans="1:50">
      <c r="A196">
        <v>255</v>
      </c>
      <c r="B196" s="21" t="str">
        <f>VLOOKUP($A196,id!$C:$H,6,0)</f>
        <v>Semsch Artur</v>
      </c>
      <c r="C196" s="21">
        <f>VLOOKUP($A196,id!$C:$H,4,0)</f>
        <v>0</v>
      </c>
      <c r="D196" s="2">
        <f>IF(E195=E196,D195,ROW(B194))</f>
        <v>194</v>
      </c>
      <c r="E196" s="11">
        <f>LARGE(F196:U196,1)+LARGE(F196:U196,2)+IFERROR(LARGE(F196:U196,3),0)+IFERROR(LARGE(F196:U196,4),0)+IFERROR(LARGE(F196:U196,5),0)+IFERROR(LARGE(F196:U196,6),0)</f>
        <v>67.71749783430532</v>
      </c>
      <c r="F196" s="12"/>
      <c r="G196" s="12"/>
      <c r="H196" s="12" t="str">
        <f>IFERROR(VLOOKUP($A196,'H55 TR200 M'!$AT$3:$AZ$84,7,0),"")</f>
        <v/>
      </c>
      <c r="I196" s="12" t="str">
        <f>IFERROR(VLOOKUP($A196,'Dymno M'!$U$2:$AA$35,7,0),"")</f>
        <v/>
      </c>
      <c r="J196" s="12" t="str">
        <f>IFERROR(VLOOKUP($A196,'XIV RzK M'!$K$3:$Q$39,7,0),"")</f>
        <v/>
      </c>
      <c r="K196" s="12" t="str">
        <f>IFERROR(VLOOKUP($A196,'Tropy M'!$Q$4:$W$66,7,0),"")</f>
        <v/>
      </c>
      <c r="L196" s="12" t="str">
        <f>IFERROR(VLOOKUP($A196,'Grassor 300 M'!$CA$6:$CG$39,7,0),"")</f>
        <v/>
      </c>
      <c r="M196" s="12" t="str">
        <f>IFERROR(VLOOKUP($A196,'BO M'!$Q$2:$W$37,7,0),"")</f>
        <v/>
      </c>
      <c r="N196" s="12" t="str">
        <f>IFERROR(VLOOKUP($A196,'Konwalie M'!$M$2:$S$32,7,0),"")</f>
        <v/>
      </c>
      <c r="O196" s="12" t="str">
        <f>IFERROR(VLOOKUP($A196,'KoRnO M'!$AD$2:$AJ$42,7,0),"")</f>
        <v/>
      </c>
      <c r="P196" s="12" t="str">
        <f>IFERROR(VLOOKUP($A196,'XVI Szago M'!$K$2:$Q$48,7,0),"")</f>
        <v/>
      </c>
      <c r="Q196" s="12" t="str">
        <f>IFERROR(VLOOKUP($A196,'H56 TR200 M'!$AT$3:$AZ$106,7,0),"")</f>
        <v/>
      </c>
      <c r="R196" s="12" t="str">
        <f>IFERROR(VLOOKUP($A196,'Azymut M'!$AO$6:$AU$38,7,0),"")</f>
        <v/>
      </c>
      <c r="S196" s="12" t="str">
        <f>IFERROR(VLOOKUP($A196,'NM 200 M'!$AI$5:$AO$38,7,0),"")</f>
        <v/>
      </c>
      <c r="T196" s="10">
        <f>IFERROR(LARGE(V196:AW196,1),0)+IFERROR(LARGE(V196:AW196,2),0)</f>
        <v>67.71749783430532</v>
      </c>
      <c r="U196" s="10">
        <f>IFERROR(LARGE(V196:AW196,3),0)+IFERROR(LARGE(V196:AW196,4),0)</f>
        <v>0</v>
      </c>
      <c r="V196" s="12"/>
      <c r="W196" s="12"/>
      <c r="X196" s="12"/>
      <c r="Y196" s="12"/>
      <c r="Z196" s="12">
        <f>IFERROR(VLOOKUP($A196,'H55 TR100 M'!$AG$3:$AM$165,7,0),"")</f>
        <v>32.799086757990857</v>
      </c>
      <c r="AA196" s="12" t="str">
        <f>IFERROR(VLOOKUP($A196,'Irokez M'!$EN$4:$ET$22,7,0),"")</f>
        <v/>
      </c>
      <c r="AB196" s="12" t="str">
        <f>IFERROR(VLOOKUP($A196,'BO Wielkopolska M'!$Q$2:$W$38,7,0),"")</f>
        <v/>
      </c>
      <c r="AC196" s="12" t="str">
        <f>IFERROR(VLOOKUP($A196,'RW TR200 M'!$K$2:$Q$10,7,0),"")</f>
        <v/>
      </c>
      <c r="AD196" s="12" t="str">
        <f>IFERROR(VLOOKUP($A196,'Liczyrzepa wiosna M'!$M$2:$S$26,7,0),"")</f>
        <v/>
      </c>
      <c r="AE196" s="12" t="str">
        <f>IFERROR(VLOOKUP($A196,'13 M'!$J$6:$P$27,7,0),"")</f>
        <v/>
      </c>
      <c r="AF196" s="12" t="str">
        <f>IFERROR(VLOOKUP($A196,'ZnO Grassor M'!$J$2:$P$9,7,0),"")</f>
        <v/>
      </c>
      <c r="AG196" s="12" t="str">
        <f>IFERROR(VLOOKUP($A196,'Celestynów M'!$H$2:$N$7,7,0),"")</f>
        <v/>
      </c>
      <c r="AH196" s="12" t="str">
        <f>IFERROR(VLOOKUP($A196,'Komorów M'!$H$2:$N$15,7,0),"")</f>
        <v/>
      </c>
      <c r="AI196" s="12" t="str">
        <f>IFERROR(VLOOKUP($A196,'ITOrient M'!$P$3:$V$16,7,0),"")</f>
        <v/>
      </c>
      <c r="AJ196" s="12" t="str">
        <f>IFERROR(VLOOKUP($A196,'ŚJatka M'!$P$3:$V$25,7,0),"")</f>
        <v/>
      </c>
      <c r="AK196" s="12" t="str">
        <f>IFERROR(VLOOKUP($A196,'Sudecka Wyrypa M'!$N$4:$T$18,7,0),"")</f>
        <v/>
      </c>
      <c r="AL196" s="12" t="str">
        <f>IFERROR(VLOOKUP($A196,'Abentojra M'!$I$3:$O$39,7,0),"")</f>
        <v/>
      </c>
      <c r="AM196" s="12" t="str">
        <f>IFERROR(VLOOKUP($A196,'Mordownik M'!$M$3:$S$29,7,0),"")</f>
        <v/>
      </c>
      <c r="AN196" s="12" t="str">
        <f>IFERROR(VLOOKUP($A196,'Kaczawska M'!$L$3:$R$9,7,0),"")</f>
        <v/>
      </c>
      <c r="AO196" s="12" t="str">
        <f>IFERROR(VLOOKUP($A196,'XV RzK M'!$K$2:$Q$13,7,0),"")</f>
        <v/>
      </c>
      <c r="AP196" s="12" t="str">
        <f>IFERROR(VLOOKUP($A196,'Jesienne 360 M'!$J$2:$P$20,7,0),"")</f>
        <v/>
      </c>
      <c r="AQ196" s="12" t="str">
        <f>IFERROR(VLOOKUP($A196,'Waligóra M'!$P$2:$V$25,7,0),"")</f>
        <v/>
      </c>
      <c r="AR196" s="12" t="str">
        <f>IFERROR(VLOOKUP($A196,'Jurajska Jatka M'!$L$3:$R$42,7,0),"")</f>
        <v/>
      </c>
      <c r="AS196" s="12">
        <f>IFERROR(VLOOKUP($A196,'H56 TR100 M'!$AI$3:$AO$224,7,0),"")</f>
        <v>34.918411076314463</v>
      </c>
      <c r="AT196" s="12" t="str">
        <f>IFERROR(VLOOKUP($A196,'Wawer M'!$H$2:$N$15,7,0),"")</f>
        <v/>
      </c>
      <c r="AU196" s="12" t="str">
        <f>IFERROR(VLOOKUP($A196,'Pazur M'!$AU$2:$BA$36,7,0),"")</f>
        <v/>
      </c>
      <c r="AV196" s="12" t="str">
        <f>IFERROR(VLOOKUP($A196,'Wilga M'!$L$3:$R$29,7,0),"")</f>
        <v/>
      </c>
      <c r="AW196" s="12" t="str">
        <f>IFERROR(VLOOKUP($A196,'NM 100 M'!$Y$5:$AE$7,7,0),"")</f>
        <v/>
      </c>
      <c r="AX196" s="25">
        <f>MIN(COUNT(F196:S196)+MIN(COUNT(V196:AW196)/2,2),6)</f>
        <v>1</v>
      </c>
    </row>
    <row r="197" spans="1:50">
      <c r="A197">
        <v>436</v>
      </c>
      <c r="B197" s="21" t="str">
        <f>VLOOKUP($A197,id!$C:$H,6,0)</f>
        <v>Kozdryk Piotr</v>
      </c>
      <c r="C197" s="21" t="str">
        <f>VLOOKUP($A197,id!$C:$H,4,0)</f>
        <v>Centrum Rowerowe Olsztyn</v>
      </c>
      <c r="D197" s="2">
        <f>IF(E196=E197,D196,ROW(B195))</f>
        <v>195</v>
      </c>
      <c r="E197" s="11">
        <f>LARGE(F197:U197,1)+LARGE(F197:U197,2)+IFERROR(LARGE(F197:U197,3),0)+IFERROR(LARGE(F197:U197,4),0)+IFERROR(LARGE(F197:U197,5),0)+IFERROR(LARGE(F197:U197,6),0)</f>
        <v>67.478844470382271</v>
      </c>
      <c r="F197" s="12"/>
      <c r="G197" s="12"/>
      <c r="H197" s="12"/>
      <c r="I197" s="12"/>
      <c r="J197" s="12"/>
      <c r="K197" s="12">
        <f>IFERROR(VLOOKUP($A197,'Tropy M'!$Q$4:$W$66,7,0),"")</f>
        <v>67.478844470382271</v>
      </c>
      <c r="L197" s="12" t="str">
        <f>IFERROR(VLOOKUP($A197,'Grassor 300 M'!$CA$6:$CG$39,7,0),"")</f>
        <v/>
      </c>
      <c r="M197" s="12" t="str">
        <f>IFERROR(VLOOKUP($A197,'BO M'!$Q$2:$W$37,7,0),"")</f>
        <v/>
      </c>
      <c r="N197" s="12" t="str">
        <f>IFERROR(VLOOKUP($A197,'Konwalie M'!$M$2:$S$32,7,0),"")</f>
        <v/>
      </c>
      <c r="O197" s="12" t="str">
        <f>IFERROR(VLOOKUP($A197,'KoRnO M'!$AD$2:$AJ$42,7,0),"")</f>
        <v/>
      </c>
      <c r="P197" s="12" t="str">
        <f>IFERROR(VLOOKUP($A197,'XVI Szago M'!$K$2:$Q$48,7,0),"")</f>
        <v/>
      </c>
      <c r="Q197" s="12" t="str">
        <f>IFERROR(VLOOKUP($A197,'H56 TR200 M'!$AT$3:$AZ$106,7,0),"")</f>
        <v/>
      </c>
      <c r="R197" s="12" t="str">
        <f>IFERROR(VLOOKUP($A197,'Azymut M'!$AO$6:$AU$38,7,0),"")</f>
        <v/>
      </c>
      <c r="S197" s="12" t="str">
        <f>IFERROR(VLOOKUP($A197,'NM 200 M'!$AI$5:$AO$38,7,0),"")</f>
        <v/>
      </c>
      <c r="T197" s="10">
        <f>IFERROR(LARGE(V197:AW197,1),0)+IFERROR(LARGE(V197:AW197,2),0)</f>
        <v>0</v>
      </c>
      <c r="U197" s="10">
        <f>IFERROR(LARGE(V197:AW197,3),0)+IFERROR(LARGE(V197:AW197,4),0)</f>
        <v>0</v>
      </c>
      <c r="V197" s="12"/>
      <c r="W197" s="12"/>
      <c r="X197" s="12"/>
      <c r="Y197" s="12"/>
      <c r="Z197" s="12"/>
      <c r="AA197" s="12"/>
      <c r="AB197" s="12"/>
      <c r="AC197" s="12"/>
      <c r="AD197" s="12"/>
      <c r="AE197" s="12" t="str">
        <f>IFERROR(VLOOKUP($A197,'13 M'!$J$6:$P$27,7,0),"")</f>
        <v/>
      </c>
      <c r="AF197" s="12" t="str">
        <f>IFERROR(VLOOKUP($A197,'ZnO Grassor M'!$J$2:$P$9,7,0),"")</f>
        <v/>
      </c>
      <c r="AG197" s="12" t="str">
        <f>IFERROR(VLOOKUP($A197,'Celestynów M'!$H$2:$N$7,7,0),"")</f>
        <v/>
      </c>
      <c r="AH197" s="12" t="str">
        <f>IFERROR(VLOOKUP($A197,'Komorów M'!$H$2:$N$15,7,0),"")</f>
        <v/>
      </c>
      <c r="AI197" s="12" t="str">
        <f>IFERROR(VLOOKUP($A197,'ITOrient M'!$P$3:$V$16,7,0),"")</f>
        <v/>
      </c>
      <c r="AJ197" s="12" t="str">
        <f>IFERROR(VLOOKUP($A197,'ŚJatka M'!$P$3:$V$25,7,0),"")</f>
        <v/>
      </c>
      <c r="AK197" s="12" t="str">
        <f>IFERROR(VLOOKUP($A197,'Sudecka Wyrypa M'!$N$4:$T$18,7,0),"")</f>
        <v/>
      </c>
      <c r="AL197" s="12" t="str">
        <f>IFERROR(VLOOKUP($A197,'Abentojra M'!$I$3:$O$39,7,0),"")</f>
        <v/>
      </c>
      <c r="AM197" s="12" t="str">
        <f>IFERROR(VLOOKUP($A197,'Mordownik M'!$M$3:$S$29,7,0),"")</f>
        <v/>
      </c>
      <c r="AN197" s="12" t="str">
        <f>IFERROR(VLOOKUP($A197,'Kaczawska M'!$L$3:$R$9,7,0),"")</f>
        <v/>
      </c>
      <c r="AO197" s="12" t="str">
        <f>IFERROR(VLOOKUP($A197,'XV RzK M'!$K$2:$Q$13,7,0),"")</f>
        <v/>
      </c>
      <c r="AP197" s="12" t="str">
        <f>IFERROR(VLOOKUP($A197,'Jesienne 360 M'!$J$2:$P$20,7,0),"")</f>
        <v/>
      </c>
      <c r="AQ197" s="12" t="str">
        <f>IFERROR(VLOOKUP($A197,'Waligóra M'!$P$2:$V$25,7,0),"")</f>
        <v/>
      </c>
      <c r="AR197" s="12" t="str">
        <f>IFERROR(VLOOKUP($A197,'Jurajska Jatka M'!$L$3:$R$42,7,0),"")</f>
        <v/>
      </c>
      <c r="AS197" s="12" t="str">
        <f>IFERROR(VLOOKUP($A197,'H56 TR100 M'!$AI$3:$AO$224,7,0),"")</f>
        <v/>
      </c>
      <c r="AT197" s="12" t="str">
        <f>IFERROR(VLOOKUP($A197,'Wawer M'!$H$2:$N$15,7,0),"")</f>
        <v/>
      </c>
      <c r="AU197" s="12" t="str">
        <f>IFERROR(VLOOKUP($A197,'Pazur M'!$AU$2:$BA$36,7,0),"")</f>
        <v/>
      </c>
      <c r="AV197" s="12" t="str">
        <f>IFERROR(VLOOKUP($A197,'Wilga M'!$L$3:$R$29,7,0),"")</f>
        <v/>
      </c>
      <c r="AW197" s="12" t="str">
        <f>IFERROR(VLOOKUP($A197,'NM 100 M'!$Y$5:$AE$7,7,0),"")</f>
        <v/>
      </c>
      <c r="AX197" s="25">
        <f>MIN(COUNT(F197:S197)+MIN(COUNT(V197:AW197)/2,2),6)</f>
        <v>1</v>
      </c>
    </row>
    <row r="198" spans="1:50">
      <c r="A198">
        <v>64</v>
      </c>
      <c r="B198" s="21" t="str">
        <f>VLOOKUP($A198,id!$C:$H,6,0)</f>
        <v>Redo Grzegorz</v>
      </c>
      <c r="C198" s="21">
        <f>VLOOKUP($A198,id!$C:$H,4,0)</f>
        <v>0</v>
      </c>
      <c r="D198" s="2">
        <f>IF(E197=E198,D197,ROW(B196))</f>
        <v>196</v>
      </c>
      <c r="E198" s="11">
        <f>LARGE(F198:U198,1)+LARGE(F198:U198,2)+IFERROR(LARGE(F198:U198,3),0)+IFERROR(LARGE(F198:U198,4),0)+IFERROR(LARGE(F198:U198,5),0)+IFERROR(LARGE(F198:U198,6),0)</f>
        <v>67.465019089474978</v>
      </c>
      <c r="F198" s="12">
        <f>IFERROR(VLOOKUP(A198,'ZdZ M'!$AN$5:$AT$47,7,0),"")</f>
        <v>16.570368633839426</v>
      </c>
      <c r="G198" s="12" t="str">
        <f>IFERROR(VLOOKUP($A198,'Liszkor M'!$BA$2:$BG$44,7,0),"")</f>
        <v/>
      </c>
      <c r="H198" s="12" t="str">
        <f>IFERROR(VLOOKUP($A198,'H55 TR200 M'!$AT$3:$AZ$84,7,0),"")</f>
        <v/>
      </c>
      <c r="I198" s="12" t="str">
        <f>IFERROR(VLOOKUP($A198,'Dymno M'!$U$2:$AA$35,7,0),"")</f>
        <v/>
      </c>
      <c r="J198" s="12" t="str">
        <f>IFERROR(VLOOKUP($A198,'XIV RzK M'!$K$3:$Q$39,7,0),"")</f>
        <v/>
      </c>
      <c r="K198" s="12" t="str">
        <f>IFERROR(VLOOKUP($A198,'Tropy M'!$Q$4:$W$66,7,0),"")</f>
        <v/>
      </c>
      <c r="L198" s="12" t="str">
        <f>IFERROR(VLOOKUP($A198,'Grassor 300 M'!$CA$6:$CG$39,7,0),"")</f>
        <v/>
      </c>
      <c r="M198" s="12" t="str">
        <f>IFERROR(VLOOKUP($A198,'BO M'!$Q$2:$W$37,7,0),"")</f>
        <v/>
      </c>
      <c r="N198" s="12" t="str">
        <f>IFERROR(VLOOKUP($A198,'Konwalie M'!$M$2:$S$32,7,0),"")</f>
        <v/>
      </c>
      <c r="O198" s="12" t="str">
        <f>IFERROR(VLOOKUP($A198,'KoRnO M'!$AD$2:$AJ$42,7,0),"")</f>
        <v/>
      </c>
      <c r="P198" s="12" t="str">
        <f>IFERROR(VLOOKUP($A198,'XVI Szago M'!$K$2:$Q$48,7,0),"")</f>
        <v/>
      </c>
      <c r="Q198" s="12" t="str">
        <f>IFERROR(VLOOKUP($A198,'H56 TR200 M'!$AT$3:$AZ$106,7,0),"")</f>
        <v/>
      </c>
      <c r="R198" s="12" t="str">
        <f>IFERROR(VLOOKUP($A198,'Azymut M'!$AO$6:$AU$38,7,0),"")</f>
        <v/>
      </c>
      <c r="S198" s="12" t="str">
        <f>IFERROR(VLOOKUP($A198,'NM 200 M'!$AI$5:$AO$38,7,0),"")</f>
        <v/>
      </c>
      <c r="T198" s="10">
        <f>IFERROR(LARGE(V198:AW198,1),0)+IFERROR(LARGE(V198:AW198,2),0)</f>
        <v>36.950085818606041</v>
      </c>
      <c r="U198" s="10">
        <f>IFERROR(LARGE(V198:AW198,3),0)+IFERROR(LARGE(V198:AW198,4),0)</f>
        <v>13.944564637029512</v>
      </c>
      <c r="V198" s="12"/>
      <c r="W198" s="12">
        <f>IFERROR(VLOOKUP($A198,'Róża M'!$L$2:$R$34,7,0),"")</f>
        <v>20.188423565954778</v>
      </c>
      <c r="X198" s="12" t="str">
        <f>IFERROR(VLOOKUP($A198,'XV Szago M'!$DK$4:$DQ$28,7,0),"")</f>
        <v/>
      </c>
      <c r="Y198" s="12" t="str">
        <f>IFERROR(VLOOKUP($A198,'Wiosenne 360 M'!$J$3:$P$22,7,0),"")</f>
        <v/>
      </c>
      <c r="Z198" s="12" t="str">
        <f>IFERROR(VLOOKUP($A198,'H55 TR100 M'!$AG$3:$AM$165,7,0),"")</f>
        <v/>
      </c>
      <c r="AA198" s="12" t="str">
        <f>IFERROR(VLOOKUP($A198,'Irokez M'!$EN$4:$ET$22,7,0),"")</f>
        <v/>
      </c>
      <c r="AB198" s="12">
        <f>IFERROR(VLOOKUP($A198,'BO Wielkopolska M'!$Q$2:$W$38,7,0),"")</f>
        <v>16.761662252651263</v>
      </c>
      <c r="AC198" s="12" t="str">
        <f>IFERROR(VLOOKUP($A198,'RW TR200 M'!$K$2:$Q$10,7,0),"")</f>
        <v/>
      </c>
      <c r="AD198" s="12" t="str">
        <f>IFERROR(VLOOKUP($A198,'Liczyrzepa wiosna M'!$M$2:$S$26,7,0),"")</f>
        <v/>
      </c>
      <c r="AE198" s="12" t="str">
        <f>IFERROR(VLOOKUP($A198,'13 M'!$J$6:$P$27,7,0),"")</f>
        <v/>
      </c>
      <c r="AF198" s="12" t="str">
        <f>IFERROR(VLOOKUP($A198,'ZnO Grassor M'!$J$2:$P$9,7,0),"")</f>
        <v/>
      </c>
      <c r="AG198" s="12" t="str">
        <f>IFERROR(VLOOKUP($A198,'Celestynów M'!$H$2:$N$7,7,0),"")</f>
        <v/>
      </c>
      <c r="AH198" s="12" t="str">
        <f>IFERROR(VLOOKUP($A198,'Komorów M'!$H$2:$N$15,7,0),"")</f>
        <v/>
      </c>
      <c r="AI198" s="12" t="str">
        <f>IFERROR(VLOOKUP($A198,'ITOrient M'!$P$3:$V$16,7,0),"")</f>
        <v/>
      </c>
      <c r="AJ198" s="12" t="str">
        <f>IFERROR(VLOOKUP($A198,'ŚJatka M'!$P$3:$V$25,7,0),"")</f>
        <v/>
      </c>
      <c r="AK198" s="12" t="str">
        <f>IFERROR(VLOOKUP($A198,'Sudecka Wyrypa M'!$N$4:$T$18,7,0),"")</f>
        <v/>
      </c>
      <c r="AL198" s="12" t="str">
        <f>IFERROR(VLOOKUP($A198,'Abentojra M'!$I$3:$O$39,7,0),"")</f>
        <v/>
      </c>
      <c r="AM198" s="12" t="str">
        <f>IFERROR(VLOOKUP($A198,'Mordownik M'!$M$3:$S$29,7,0),"")</f>
        <v/>
      </c>
      <c r="AN198" s="12" t="str">
        <f>IFERROR(VLOOKUP($A198,'Kaczawska M'!$L$3:$R$9,7,0),"")</f>
        <v/>
      </c>
      <c r="AO198" s="12" t="str">
        <f>IFERROR(VLOOKUP($A198,'XV RzK M'!$K$2:$Q$13,7,0),"")</f>
        <v/>
      </c>
      <c r="AP198" s="12" t="str">
        <f>IFERROR(VLOOKUP($A198,'Jesienne 360 M'!$J$2:$P$20,7,0),"")</f>
        <v/>
      </c>
      <c r="AQ198" s="12">
        <f>IFERROR(VLOOKUP($A198,'Waligóra M'!$P$2:$V$25,7,0),"")</f>
        <v>13.944564637029512</v>
      </c>
      <c r="AR198" s="12" t="str">
        <f>IFERROR(VLOOKUP($A198,'Jurajska Jatka M'!$L$3:$R$42,7,0),"")</f>
        <v/>
      </c>
      <c r="AS198" s="12" t="str">
        <f>IFERROR(VLOOKUP($A198,'H56 TR100 M'!$AI$3:$AO$224,7,0),"")</f>
        <v/>
      </c>
      <c r="AT198" s="12" t="str">
        <f>IFERROR(VLOOKUP($A198,'Wawer M'!$H$2:$N$15,7,0),"")</f>
        <v/>
      </c>
      <c r="AU198" s="12" t="str">
        <f>IFERROR(VLOOKUP($A198,'Pazur M'!$AU$2:$BA$36,7,0),"")</f>
        <v/>
      </c>
      <c r="AV198" s="12" t="str">
        <f>IFERROR(VLOOKUP($A198,'Wilga M'!$L$3:$R$29,7,0),"")</f>
        <v/>
      </c>
      <c r="AW198" s="12" t="str">
        <f>IFERROR(VLOOKUP($A198,'NM 100 M'!$Y$5:$AE$7,7,0),"")</f>
        <v/>
      </c>
      <c r="AX198" s="25">
        <f>MIN(COUNT(F198:S198)+MIN(COUNT(V198:AW198)/2,2),6)</f>
        <v>2.5</v>
      </c>
    </row>
    <row r="199" spans="1:50">
      <c r="A199">
        <v>437</v>
      </c>
      <c r="B199" s="21" t="str">
        <f>VLOOKUP($A199,id!$C:$H,6,0)</f>
        <v>Sirocki Rafał</v>
      </c>
      <c r="C199" s="21">
        <f>VLOOKUP($A199,id!$C:$H,4,0)</f>
        <v>0</v>
      </c>
      <c r="D199" s="2">
        <f>IF(E198=E199,D198,ROW(B197))</f>
        <v>197</v>
      </c>
      <c r="E199" s="11">
        <f>LARGE(F199:U199,1)+LARGE(F199:U199,2)+IFERROR(LARGE(F199:U199,3),0)+IFERROR(LARGE(F199:U199,4),0)+IFERROR(LARGE(F199:U199,5),0)+IFERROR(LARGE(F199:U199,6),0)</f>
        <v>67.137638206759746</v>
      </c>
      <c r="F199" s="12"/>
      <c r="G199" s="12"/>
      <c r="H199" s="12"/>
      <c r="I199" s="12"/>
      <c r="J199" s="12"/>
      <c r="K199" s="12">
        <f>IFERROR(VLOOKUP($A199,'Tropy M'!$Q$4:$W$66,7,0),"")</f>
        <v>67.137638206759746</v>
      </c>
      <c r="L199" s="12" t="str">
        <f>IFERROR(VLOOKUP($A199,'Grassor 300 M'!$CA$6:$CG$39,7,0),"")</f>
        <v/>
      </c>
      <c r="M199" s="12" t="str">
        <f>IFERROR(VLOOKUP($A199,'BO M'!$Q$2:$W$37,7,0),"")</f>
        <v/>
      </c>
      <c r="N199" s="12" t="str">
        <f>IFERROR(VLOOKUP($A199,'Konwalie M'!$M$2:$S$32,7,0),"")</f>
        <v/>
      </c>
      <c r="O199" s="12" t="str">
        <f>IFERROR(VLOOKUP($A199,'KoRnO M'!$AD$2:$AJ$42,7,0),"")</f>
        <v/>
      </c>
      <c r="P199" s="12" t="str">
        <f>IFERROR(VLOOKUP($A199,'XVI Szago M'!$K$2:$Q$48,7,0),"")</f>
        <v/>
      </c>
      <c r="Q199" s="12" t="str">
        <f>IFERROR(VLOOKUP($A199,'H56 TR200 M'!$AT$3:$AZ$106,7,0),"")</f>
        <v/>
      </c>
      <c r="R199" s="12" t="str">
        <f>IFERROR(VLOOKUP($A199,'Azymut M'!$AO$6:$AU$38,7,0),"")</f>
        <v/>
      </c>
      <c r="S199" s="12" t="str">
        <f>IFERROR(VLOOKUP($A199,'NM 200 M'!$AI$5:$AO$38,7,0),"")</f>
        <v/>
      </c>
      <c r="T199" s="10">
        <f>IFERROR(LARGE(V199:AW199,1),0)+IFERROR(LARGE(V199:AW199,2),0)</f>
        <v>0</v>
      </c>
      <c r="U199" s="10">
        <f>IFERROR(LARGE(V199:AW199,3),0)+IFERROR(LARGE(V199:AW199,4),0)</f>
        <v>0</v>
      </c>
      <c r="V199" s="12"/>
      <c r="W199" s="12"/>
      <c r="X199" s="12"/>
      <c r="Y199" s="12"/>
      <c r="Z199" s="12"/>
      <c r="AA199" s="12"/>
      <c r="AB199" s="12"/>
      <c r="AC199" s="12"/>
      <c r="AD199" s="12"/>
      <c r="AE199" s="12" t="str">
        <f>IFERROR(VLOOKUP($A199,'13 M'!$J$6:$P$27,7,0),"")</f>
        <v/>
      </c>
      <c r="AF199" s="12" t="str">
        <f>IFERROR(VLOOKUP($A199,'ZnO Grassor M'!$J$2:$P$9,7,0),"")</f>
        <v/>
      </c>
      <c r="AG199" s="12" t="str">
        <f>IFERROR(VLOOKUP($A199,'Celestynów M'!$H$2:$N$7,7,0),"")</f>
        <v/>
      </c>
      <c r="AH199" s="12" t="str">
        <f>IFERROR(VLOOKUP($A199,'Komorów M'!$H$2:$N$15,7,0),"")</f>
        <v/>
      </c>
      <c r="AI199" s="12" t="str">
        <f>IFERROR(VLOOKUP($A199,'ITOrient M'!$P$3:$V$16,7,0),"")</f>
        <v/>
      </c>
      <c r="AJ199" s="12" t="str">
        <f>IFERROR(VLOOKUP($A199,'ŚJatka M'!$P$3:$V$25,7,0),"")</f>
        <v/>
      </c>
      <c r="AK199" s="12" t="str">
        <f>IFERROR(VLOOKUP($A199,'Sudecka Wyrypa M'!$N$4:$T$18,7,0),"")</f>
        <v/>
      </c>
      <c r="AL199" s="12" t="str">
        <f>IFERROR(VLOOKUP($A199,'Abentojra M'!$I$3:$O$39,7,0),"")</f>
        <v/>
      </c>
      <c r="AM199" s="12" t="str">
        <f>IFERROR(VLOOKUP($A199,'Mordownik M'!$M$3:$S$29,7,0),"")</f>
        <v/>
      </c>
      <c r="AN199" s="12" t="str">
        <f>IFERROR(VLOOKUP($A199,'Kaczawska M'!$L$3:$R$9,7,0),"")</f>
        <v/>
      </c>
      <c r="AO199" s="12" t="str">
        <f>IFERROR(VLOOKUP($A199,'XV RzK M'!$K$2:$Q$13,7,0),"")</f>
        <v/>
      </c>
      <c r="AP199" s="12" t="str">
        <f>IFERROR(VLOOKUP($A199,'Jesienne 360 M'!$J$2:$P$20,7,0),"")</f>
        <v/>
      </c>
      <c r="AQ199" s="12" t="str">
        <f>IFERROR(VLOOKUP($A199,'Waligóra M'!$P$2:$V$25,7,0),"")</f>
        <v/>
      </c>
      <c r="AR199" s="12" t="str">
        <f>IFERROR(VLOOKUP($A199,'Jurajska Jatka M'!$L$3:$R$42,7,0),"")</f>
        <v/>
      </c>
      <c r="AS199" s="12" t="str">
        <f>IFERROR(VLOOKUP($A199,'H56 TR100 M'!$AI$3:$AO$224,7,0),"")</f>
        <v/>
      </c>
      <c r="AT199" s="12" t="str">
        <f>IFERROR(VLOOKUP($A199,'Wawer M'!$H$2:$N$15,7,0),"")</f>
        <v/>
      </c>
      <c r="AU199" s="12" t="str">
        <f>IFERROR(VLOOKUP($A199,'Pazur M'!$AU$2:$BA$36,7,0),"")</f>
        <v/>
      </c>
      <c r="AV199" s="12" t="str">
        <f>IFERROR(VLOOKUP($A199,'Wilga M'!$L$3:$R$29,7,0),"")</f>
        <v/>
      </c>
      <c r="AW199" s="12" t="str">
        <f>IFERROR(VLOOKUP($A199,'NM 100 M'!$Y$5:$AE$7,7,0),"")</f>
        <v/>
      </c>
      <c r="AX199" s="25">
        <f>MIN(COUNT(F199:S199)+MIN(COUNT(V199:AW199)/2,2),6)</f>
        <v>1</v>
      </c>
    </row>
    <row r="200" spans="1:50">
      <c r="A200">
        <v>598</v>
      </c>
      <c r="B200" s="21" t="str">
        <f>VLOOKUP($A200,id!$C:$H,6,0)</f>
        <v>Wylężek Jacek</v>
      </c>
      <c r="C200" s="21" t="str">
        <f>VLOOKUP($A200,id!$C:$H,4,0)</f>
        <v>Cumulus</v>
      </c>
      <c r="D200" s="2">
        <f>IF(E199=E200,D199,ROW(B198))</f>
        <v>198</v>
      </c>
      <c r="E200" s="11">
        <f>LARGE(F200:U200,1)+LARGE(F200:U200,2)+IFERROR(LARGE(F200:U200,3),0)+IFERROR(LARGE(F200:U200,4),0)+IFERROR(LARGE(F200:U200,5),0)+IFERROR(LARGE(F200:U200,6),0)</f>
        <v>67.092832865778078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>
        <f>IFERROR(VLOOKUP($A200,'H56 TR200 M'!$AT$3:$AZ$106,7,0),"")</f>
        <v>67.092832865778078</v>
      </c>
      <c r="R200" s="12" t="str">
        <f>IFERROR(VLOOKUP($A200,'Azymut M'!$AO$6:$AU$38,7,0),"")</f>
        <v/>
      </c>
      <c r="S200" s="12" t="str">
        <f>IFERROR(VLOOKUP($A200,'NM 200 M'!$AI$5:$AO$38,7,0),"")</f>
        <v/>
      </c>
      <c r="T200" s="10">
        <f>IFERROR(LARGE(V200:AW200,1),0)+IFERROR(LARGE(V200:AW200,2),0)</f>
        <v>0</v>
      </c>
      <c r="U200" s="10">
        <f>IFERROR(LARGE(V200:AW200,3),0)+IFERROR(LARGE(V200:AW200,4),0)</f>
        <v>0</v>
      </c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 t="str">
        <f>IFERROR(VLOOKUP($A200,'H56 TR100 M'!$AI$3:$AO$224,7,0),"")</f>
        <v/>
      </c>
      <c r="AT200" s="12" t="str">
        <f>IFERROR(VLOOKUP($A200,'Wawer M'!$H$2:$N$15,7,0),"")</f>
        <v/>
      </c>
      <c r="AU200" s="12" t="str">
        <f>IFERROR(VLOOKUP($A200,'Pazur M'!$AU$2:$BA$36,7,0),"")</f>
        <v/>
      </c>
      <c r="AV200" s="12" t="str">
        <f>IFERROR(VLOOKUP($A200,'Wilga M'!$L$3:$R$29,7,0),"")</f>
        <v/>
      </c>
      <c r="AW200" s="12" t="str">
        <f>IFERROR(VLOOKUP($A200,'NM 100 M'!$Y$5:$AE$7,7,0),"")</f>
        <v/>
      </c>
      <c r="AX200" s="25">
        <f>MIN(COUNT(F200:S200)+MIN(COUNT(V200:AW200)/2,2),6)</f>
        <v>1</v>
      </c>
    </row>
    <row r="201" spans="1:50">
      <c r="A201">
        <v>272</v>
      </c>
      <c r="B201" s="21" t="str">
        <f>VLOOKUP($A201,id!$C:$H,6,0)</f>
        <v>Otolski Łukasz</v>
      </c>
      <c r="C201" s="21">
        <f>VLOOKUP($A201,id!$C:$H,4,0)</f>
        <v>0</v>
      </c>
      <c r="D201" s="2">
        <f>IF(E200=E201,D200,ROW(B199))</f>
        <v>199</v>
      </c>
      <c r="E201" s="11">
        <f>LARGE(F201:U201,1)+LARGE(F201:U201,2)+IFERROR(LARGE(F201:U201,3),0)+IFERROR(LARGE(F201:U201,4),0)+IFERROR(LARGE(F201:U201,5),0)+IFERROR(LARGE(F201:U201,6),0)</f>
        <v>66.832646114927869</v>
      </c>
      <c r="F201" s="12"/>
      <c r="G201" s="12"/>
      <c r="H201" s="12" t="str">
        <f>IFERROR(VLOOKUP($A201,'H55 TR200 M'!$AT$3:$AZ$84,7,0),"")</f>
        <v/>
      </c>
      <c r="I201" s="12">
        <f>IFERROR(VLOOKUP($A201,'Dymno M'!$U$2:$AA$35,7,0),"")</f>
        <v>36.653664545267908</v>
      </c>
      <c r="J201" s="12" t="str">
        <f>IFERROR(VLOOKUP($A201,'XIV RzK M'!$K$3:$Q$39,7,0),"")</f>
        <v/>
      </c>
      <c r="K201" s="12" t="str">
        <f>IFERROR(VLOOKUP($A201,'Tropy M'!$Q$4:$W$66,7,0),"")</f>
        <v/>
      </c>
      <c r="L201" s="12" t="str">
        <f>IFERROR(VLOOKUP($A201,'Grassor 300 M'!$CA$6:$CG$39,7,0),"")</f>
        <v/>
      </c>
      <c r="M201" s="12" t="str">
        <f>IFERROR(VLOOKUP($A201,'BO M'!$Q$2:$W$37,7,0),"")</f>
        <v/>
      </c>
      <c r="N201" s="12" t="str">
        <f>IFERROR(VLOOKUP($A201,'Konwalie M'!$M$2:$S$32,7,0),"")</f>
        <v/>
      </c>
      <c r="O201" s="12" t="str">
        <f>IFERROR(VLOOKUP($A201,'KoRnO M'!$AD$2:$AJ$42,7,0),"")</f>
        <v/>
      </c>
      <c r="P201" s="12" t="str">
        <f>IFERROR(VLOOKUP($A201,'XVI Szago M'!$K$2:$Q$48,7,0),"")</f>
        <v/>
      </c>
      <c r="Q201" s="12" t="str">
        <f>IFERROR(VLOOKUP($A201,'H56 TR200 M'!$AT$3:$AZ$106,7,0),"")</f>
        <v/>
      </c>
      <c r="R201" s="12" t="str">
        <f>IFERROR(VLOOKUP($A201,'Azymut M'!$AO$6:$AU$38,7,0),"")</f>
        <v/>
      </c>
      <c r="S201" s="12" t="str">
        <f>IFERROR(VLOOKUP($A201,'NM 200 M'!$AI$5:$AO$38,7,0),"")</f>
        <v/>
      </c>
      <c r="T201" s="10">
        <f>IFERROR(LARGE(V201:AW201,1),0)+IFERROR(LARGE(V201:AW201,2),0)</f>
        <v>30.178981569659957</v>
      </c>
      <c r="U201" s="10">
        <f>IFERROR(LARGE(V201:AW201,3),0)+IFERROR(LARGE(V201:AW201,4),0)</f>
        <v>0</v>
      </c>
      <c r="V201" s="12"/>
      <c r="W201" s="12"/>
      <c r="X201" s="12"/>
      <c r="Y201" s="12"/>
      <c r="Z201" s="12">
        <f>IFERROR(VLOOKUP($A201,'H55 TR100 M'!$AG$3:$AM$165,7,0),"")</f>
        <v>30.178981569659957</v>
      </c>
      <c r="AA201" s="12" t="str">
        <f>IFERROR(VLOOKUP($A201,'Irokez M'!$EN$4:$ET$22,7,0),"")</f>
        <v/>
      </c>
      <c r="AB201" s="12" t="str">
        <f>IFERROR(VLOOKUP($A201,'BO Wielkopolska M'!$Q$2:$W$38,7,0),"")</f>
        <v/>
      </c>
      <c r="AC201" s="12" t="str">
        <f>IFERROR(VLOOKUP($A201,'RW TR200 M'!$K$2:$Q$10,7,0),"")</f>
        <v/>
      </c>
      <c r="AD201" s="12" t="str">
        <f>IFERROR(VLOOKUP($A201,'Liczyrzepa wiosna M'!$M$2:$S$26,7,0),"")</f>
        <v/>
      </c>
      <c r="AE201" s="12" t="str">
        <f>IFERROR(VLOOKUP($A201,'13 M'!$J$6:$P$27,7,0),"")</f>
        <v/>
      </c>
      <c r="AF201" s="12" t="str">
        <f>IFERROR(VLOOKUP($A201,'ZnO Grassor M'!$J$2:$P$9,7,0),"")</f>
        <v/>
      </c>
      <c r="AG201" s="12" t="str">
        <f>IFERROR(VLOOKUP($A201,'Celestynów M'!$H$2:$N$7,7,0),"")</f>
        <v/>
      </c>
      <c r="AH201" s="12" t="str">
        <f>IFERROR(VLOOKUP($A201,'Komorów M'!$H$2:$N$15,7,0),"")</f>
        <v/>
      </c>
      <c r="AI201" s="12" t="str">
        <f>IFERROR(VLOOKUP($A201,'ITOrient M'!$P$3:$V$16,7,0),"")</f>
        <v/>
      </c>
      <c r="AJ201" s="12" t="str">
        <f>IFERROR(VLOOKUP($A201,'ŚJatka M'!$P$3:$V$25,7,0),"")</f>
        <v/>
      </c>
      <c r="AK201" s="12" t="str">
        <f>IFERROR(VLOOKUP($A201,'Sudecka Wyrypa M'!$N$4:$T$18,7,0),"")</f>
        <v/>
      </c>
      <c r="AL201" s="12" t="str">
        <f>IFERROR(VLOOKUP($A201,'Abentojra M'!$I$3:$O$39,7,0),"")</f>
        <v/>
      </c>
      <c r="AM201" s="12" t="str">
        <f>IFERROR(VLOOKUP($A201,'Mordownik M'!$M$3:$S$29,7,0),"")</f>
        <v/>
      </c>
      <c r="AN201" s="12" t="str">
        <f>IFERROR(VLOOKUP($A201,'Kaczawska M'!$L$3:$R$9,7,0),"")</f>
        <v/>
      </c>
      <c r="AO201" s="12" t="str">
        <f>IFERROR(VLOOKUP($A201,'XV RzK M'!$K$2:$Q$13,7,0),"")</f>
        <v/>
      </c>
      <c r="AP201" s="12" t="str">
        <f>IFERROR(VLOOKUP($A201,'Jesienne 360 M'!$J$2:$P$20,7,0),"")</f>
        <v/>
      </c>
      <c r="AQ201" s="12" t="str">
        <f>IFERROR(VLOOKUP($A201,'Waligóra M'!$P$2:$V$25,7,0),"")</f>
        <v/>
      </c>
      <c r="AR201" s="12" t="str">
        <f>IFERROR(VLOOKUP($A201,'Jurajska Jatka M'!$L$3:$R$42,7,0),"")</f>
        <v/>
      </c>
      <c r="AS201" s="12" t="str">
        <f>IFERROR(VLOOKUP($A201,'H56 TR100 M'!$AI$3:$AO$224,7,0),"")</f>
        <v/>
      </c>
      <c r="AT201" s="12" t="str">
        <f>IFERROR(VLOOKUP($A201,'Wawer M'!$H$2:$N$15,7,0),"")</f>
        <v/>
      </c>
      <c r="AU201" s="12" t="str">
        <f>IFERROR(VLOOKUP($A201,'Pazur M'!$AU$2:$BA$36,7,0),"")</f>
        <v/>
      </c>
      <c r="AV201" s="12" t="str">
        <f>IFERROR(VLOOKUP($A201,'Wilga M'!$L$3:$R$29,7,0),"")</f>
        <v/>
      </c>
      <c r="AW201" s="12" t="str">
        <f>IFERROR(VLOOKUP($A201,'NM 100 M'!$Y$5:$AE$7,7,0),"")</f>
        <v/>
      </c>
      <c r="AX201" s="25">
        <f>MIN(COUNT(F201:S201)+MIN(COUNT(V201:AW201)/2,2),6)</f>
        <v>1.5</v>
      </c>
    </row>
    <row r="202" spans="1:50">
      <c r="A202">
        <v>253</v>
      </c>
      <c r="B202" s="21" t="str">
        <f>VLOOKUP($A202,id!$C:$H,6,0)</f>
        <v>Bielenny Paweł</v>
      </c>
      <c r="C202" s="21" t="str">
        <f>VLOOKUP($A202,id!$C:$H,4,0)</f>
        <v>KTG Neptun</v>
      </c>
      <c r="D202" s="2">
        <f>IF(E201=E202,D201,ROW(B200))</f>
        <v>200</v>
      </c>
      <c r="E202" s="11">
        <f>LARGE(F202:U202,1)+LARGE(F202:U202,2)+IFERROR(LARGE(F202:U202,3),0)+IFERROR(LARGE(F202:U202,4),0)+IFERROR(LARGE(F202:U202,5),0)+IFERROR(LARGE(F202:U202,6),0)</f>
        <v>66.347785473992303</v>
      </c>
      <c r="F202" s="12"/>
      <c r="G202" s="12"/>
      <c r="H202" s="12" t="str">
        <f>IFERROR(VLOOKUP($A202,'H55 TR200 M'!$AT$3:$AZ$84,7,0),"")</f>
        <v/>
      </c>
      <c r="I202" s="12" t="str">
        <f>IFERROR(VLOOKUP($A202,'Dymno M'!$U$2:$AA$35,7,0),"")</f>
        <v/>
      </c>
      <c r="J202" s="12" t="str">
        <f>IFERROR(VLOOKUP($A202,'XIV RzK M'!$K$3:$Q$39,7,0),"")</f>
        <v/>
      </c>
      <c r="K202" s="12" t="str">
        <f>IFERROR(VLOOKUP($A202,'Tropy M'!$Q$4:$W$66,7,0),"")</f>
        <v/>
      </c>
      <c r="L202" s="12" t="str">
        <f>IFERROR(VLOOKUP($A202,'Grassor 300 M'!$CA$6:$CG$39,7,0),"")</f>
        <v/>
      </c>
      <c r="M202" s="12" t="str">
        <f>IFERROR(VLOOKUP($A202,'BO M'!$Q$2:$W$37,7,0),"")</f>
        <v/>
      </c>
      <c r="N202" s="12" t="str">
        <f>IFERROR(VLOOKUP($A202,'Konwalie M'!$M$2:$S$32,7,0),"")</f>
        <v/>
      </c>
      <c r="O202" s="12" t="str">
        <f>IFERROR(VLOOKUP($A202,'KoRnO M'!$AD$2:$AJ$42,7,0),"")</f>
        <v/>
      </c>
      <c r="P202" s="12" t="str">
        <f>IFERROR(VLOOKUP($A202,'XVI Szago M'!$K$2:$Q$48,7,0),"")</f>
        <v/>
      </c>
      <c r="Q202" s="12" t="str">
        <f>IFERROR(VLOOKUP($A202,'H56 TR200 M'!$AT$3:$AZ$106,7,0),"")</f>
        <v/>
      </c>
      <c r="R202" s="12" t="str">
        <f>IFERROR(VLOOKUP($A202,'Azymut M'!$AO$6:$AU$38,7,0),"")</f>
        <v/>
      </c>
      <c r="S202" s="12" t="str">
        <f>IFERROR(VLOOKUP($A202,'NM 200 M'!$AI$5:$AO$38,7,0),"")</f>
        <v/>
      </c>
      <c r="T202" s="10">
        <f>IFERROR(LARGE(V202:AW202,1),0)+IFERROR(LARGE(V202:AW202,2),0)</f>
        <v>66.347785473992303</v>
      </c>
      <c r="U202" s="10">
        <f>IFERROR(LARGE(V202:AW202,3),0)+IFERROR(LARGE(V202:AW202,4),0)</f>
        <v>0</v>
      </c>
      <c r="V202" s="12"/>
      <c r="W202" s="12"/>
      <c r="X202" s="12"/>
      <c r="Y202" s="12"/>
      <c r="Z202" s="12">
        <f>IFERROR(VLOOKUP($A202,'H55 TR100 M'!$AG$3:$AM$165,7,0),"")</f>
        <v>32.943496606127304</v>
      </c>
      <c r="AA202" s="12" t="str">
        <f>IFERROR(VLOOKUP($A202,'Irokez M'!$EN$4:$ET$22,7,0),"")</f>
        <v/>
      </c>
      <c r="AB202" s="12" t="str">
        <f>IFERROR(VLOOKUP($A202,'BO Wielkopolska M'!$Q$2:$W$38,7,0),"")</f>
        <v/>
      </c>
      <c r="AC202" s="12" t="str">
        <f>IFERROR(VLOOKUP($A202,'RW TR200 M'!$K$2:$Q$10,7,0),"")</f>
        <v/>
      </c>
      <c r="AD202" s="12" t="str">
        <f>IFERROR(VLOOKUP($A202,'Liczyrzepa wiosna M'!$M$2:$S$26,7,0),"")</f>
        <v/>
      </c>
      <c r="AE202" s="12" t="str">
        <f>IFERROR(VLOOKUP($A202,'13 M'!$J$6:$P$27,7,0),"")</f>
        <v/>
      </c>
      <c r="AF202" s="12" t="str">
        <f>IFERROR(VLOOKUP($A202,'ZnO Grassor M'!$J$2:$P$9,7,0),"")</f>
        <v/>
      </c>
      <c r="AG202" s="12" t="str">
        <f>IFERROR(VLOOKUP($A202,'Celestynów M'!$H$2:$N$7,7,0),"")</f>
        <v/>
      </c>
      <c r="AH202" s="12" t="str">
        <f>IFERROR(VLOOKUP($A202,'Komorów M'!$H$2:$N$15,7,0),"")</f>
        <v/>
      </c>
      <c r="AI202" s="12" t="str">
        <f>IFERROR(VLOOKUP($A202,'ITOrient M'!$P$3:$V$16,7,0),"")</f>
        <v/>
      </c>
      <c r="AJ202" s="12" t="str">
        <f>IFERROR(VLOOKUP($A202,'ŚJatka M'!$P$3:$V$25,7,0),"")</f>
        <v/>
      </c>
      <c r="AK202" s="12" t="str">
        <f>IFERROR(VLOOKUP($A202,'Sudecka Wyrypa M'!$N$4:$T$18,7,0),"")</f>
        <v/>
      </c>
      <c r="AL202" s="12" t="str">
        <f>IFERROR(VLOOKUP($A202,'Abentojra M'!$I$3:$O$39,7,0),"")</f>
        <v/>
      </c>
      <c r="AM202" s="12" t="str">
        <f>IFERROR(VLOOKUP($A202,'Mordownik M'!$M$3:$S$29,7,0),"")</f>
        <v/>
      </c>
      <c r="AN202" s="12" t="str">
        <f>IFERROR(VLOOKUP($A202,'Kaczawska M'!$L$3:$R$9,7,0),"")</f>
        <v/>
      </c>
      <c r="AO202" s="12" t="str">
        <f>IFERROR(VLOOKUP($A202,'XV RzK M'!$K$2:$Q$13,7,0),"")</f>
        <v/>
      </c>
      <c r="AP202" s="12" t="str">
        <f>IFERROR(VLOOKUP($A202,'Jesienne 360 M'!$J$2:$P$20,7,0),"")</f>
        <v/>
      </c>
      <c r="AQ202" s="12" t="str">
        <f>IFERROR(VLOOKUP($A202,'Waligóra M'!$P$2:$V$25,7,0),"")</f>
        <v/>
      </c>
      <c r="AR202" s="12" t="str">
        <f>IFERROR(VLOOKUP($A202,'Jurajska Jatka M'!$L$3:$R$42,7,0),"")</f>
        <v/>
      </c>
      <c r="AS202" s="12">
        <f>IFERROR(VLOOKUP($A202,'H56 TR100 M'!$AI$3:$AO$224,7,0),"")</f>
        <v>33.404288867864992</v>
      </c>
      <c r="AT202" s="12" t="str">
        <f>IFERROR(VLOOKUP($A202,'Wawer M'!$H$2:$N$15,7,0),"")</f>
        <v/>
      </c>
      <c r="AU202" s="12" t="str">
        <f>IFERROR(VLOOKUP($A202,'Pazur M'!$AU$2:$BA$36,7,0),"")</f>
        <v/>
      </c>
      <c r="AV202" s="12" t="str">
        <f>IFERROR(VLOOKUP($A202,'Wilga M'!$L$3:$R$29,7,0),"")</f>
        <v/>
      </c>
      <c r="AW202" s="12" t="str">
        <f>IFERROR(VLOOKUP($A202,'NM 100 M'!$Y$5:$AE$7,7,0),"")</f>
        <v/>
      </c>
      <c r="AX202" s="25">
        <f>MIN(COUNT(F202:S202)+MIN(COUNT(V202:AW202)/2,2),6)</f>
        <v>1</v>
      </c>
    </row>
    <row r="203" spans="1:50">
      <c r="A203">
        <v>206</v>
      </c>
      <c r="B203" s="21" t="str">
        <f>VLOOKUP($A203,id!$C:$H,6,0)</f>
        <v>Florek Przemysław</v>
      </c>
      <c r="C203" s="21">
        <f>VLOOKUP($A203,id!$C:$H,4,0)</f>
        <v>0</v>
      </c>
      <c r="D203" s="2">
        <f>IF(E202=E203,D202,ROW(B201))</f>
        <v>201</v>
      </c>
      <c r="E203" s="11">
        <f>LARGE(F203:U203,1)+LARGE(F203:U203,2)+IFERROR(LARGE(F203:U203,3),0)+IFERROR(LARGE(F203:U203,4),0)+IFERROR(LARGE(F203:U203,5),0)+IFERROR(LARGE(F203:U203,6),0)</f>
        <v>66.147385167230084</v>
      </c>
      <c r="F203" s="12"/>
      <c r="G203" s="12"/>
      <c r="H203" s="12">
        <f>IFERROR(VLOOKUP($A203,'H55 TR200 M'!$AT$3:$AZ$84,7,0),"")</f>
        <v>37.367640659584517</v>
      </c>
      <c r="I203" s="12" t="str">
        <f>IFERROR(VLOOKUP($A203,'Dymno M'!$U$2:$AA$35,7,0),"")</f>
        <v/>
      </c>
      <c r="J203" s="12" t="str">
        <f>IFERROR(VLOOKUP($A203,'XIV RzK M'!$K$3:$Q$39,7,0),"")</f>
        <v/>
      </c>
      <c r="K203" s="12" t="str">
        <f>IFERROR(VLOOKUP($A203,'Tropy M'!$Q$4:$W$66,7,0),"")</f>
        <v/>
      </c>
      <c r="L203" s="12" t="str">
        <f>IFERROR(VLOOKUP($A203,'Grassor 300 M'!$CA$6:$CG$39,7,0),"")</f>
        <v/>
      </c>
      <c r="M203" s="12" t="str">
        <f>IFERROR(VLOOKUP($A203,'BO M'!$Q$2:$W$37,7,0),"")</f>
        <v/>
      </c>
      <c r="N203" s="12" t="str">
        <f>IFERROR(VLOOKUP($A203,'Konwalie M'!$M$2:$S$32,7,0),"")</f>
        <v/>
      </c>
      <c r="O203" s="12" t="str">
        <f>IFERROR(VLOOKUP($A203,'KoRnO M'!$AD$2:$AJ$42,7,0),"")</f>
        <v/>
      </c>
      <c r="P203" s="12" t="str">
        <f>IFERROR(VLOOKUP($A203,'XVI Szago M'!$K$2:$Q$48,7,0),"")</f>
        <v/>
      </c>
      <c r="Q203" s="12">
        <f>IFERROR(VLOOKUP($A203,'H56 TR200 M'!$AT$3:$AZ$106,7,0),"")</f>
        <v>28.77974450764556</v>
      </c>
      <c r="R203" s="12" t="str">
        <f>IFERROR(VLOOKUP($A203,'Azymut M'!$AO$6:$AU$38,7,0),"")</f>
        <v/>
      </c>
      <c r="S203" s="12" t="str">
        <f>IFERROR(VLOOKUP($A203,'NM 200 M'!$AI$5:$AO$38,7,0),"")</f>
        <v/>
      </c>
      <c r="T203" s="10">
        <f>IFERROR(LARGE(V203:AW203,1),0)+IFERROR(LARGE(V203:AW203,2),0)</f>
        <v>0</v>
      </c>
      <c r="U203" s="10">
        <f>IFERROR(LARGE(V203:AW203,3),0)+IFERROR(LARGE(V203:AW203,4),0)</f>
        <v>0</v>
      </c>
      <c r="V203" s="12"/>
      <c r="W203" s="12"/>
      <c r="X203" s="12"/>
      <c r="Y203" s="12"/>
      <c r="Z203" s="12" t="str">
        <f>IFERROR(VLOOKUP($A203,'H55 TR100 M'!$AG$3:$AM$165,7,0),"")</f>
        <v/>
      </c>
      <c r="AA203" s="12" t="str">
        <f>IFERROR(VLOOKUP($A203,'Irokez M'!$EN$4:$ET$22,7,0),"")</f>
        <v/>
      </c>
      <c r="AB203" s="12" t="str">
        <f>IFERROR(VLOOKUP($A203,'BO Wielkopolska M'!$Q$2:$W$38,7,0),"")</f>
        <v/>
      </c>
      <c r="AC203" s="12" t="str">
        <f>IFERROR(VLOOKUP($A203,'RW TR200 M'!$K$2:$Q$10,7,0),"")</f>
        <v/>
      </c>
      <c r="AD203" s="12" t="str">
        <f>IFERROR(VLOOKUP($A203,'Liczyrzepa wiosna M'!$M$2:$S$26,7,0),"")</f>
        <v/>
      </c>
      <c r="AE203" s="12" t="str">
        <f>IFERROR(VLOOKUP($A203,'13 M'!$J$6:$P$27,7,0),"")</f>
        <v/>
      </c>
      <c r="AF203" s="12" t="str">
        <f>IFERROR(VLOOKUP($A203,'ZnO Grassor M'!$J$2:$P$9,7,0),"")</f>
        <v/>
      </c>
      <c r="AG203" s="12" t="str">
        <f>IFERROR(VLOOKUP($A203,'Celestynów M'!$H$2:$N$7,7,0),"")</f>
        <v/>
      </c>
      <c r="AH203" s="12" t="str">
        <f>IFERROR(VLOOKUP($A203,'Komorów M'!$H$2:$N$15,7,0),"")</f>
        <v/>
      </c>
      <c r="AI203" s="12" t="str">
        <f>IFERROR(VLOOKUP($A203,'ITOrient M'!$P$3:$V$16,7,0),"")</f>
        <v/>
      </c>
      <c r="AJ203" s="12" t="str">
        <f>IFERROR(VLOOKUP($A203,'ŚJatka M'!$P$3:$V$25,7,0),"")</f>
        <v/>
      </c>
      <c r="AK203" s="12" t="str">
        <f>IFERROR(VLOOKUP($A203,'Sudecka Wyrypa M'!$N$4:$T$18,7,0),"")</f>
        <v/>
      </c>
      <c r="AL203" s="12" t="str">
        <f>IFERROR(VLOOKUP($A203,'Abentojra M'!$I$3:$O$39,7,0),"")</f>
        <v/>
      </c>
      <c r="AM203" s="12" t="str">
        <f>IFERROR(VLOOKUP($A203,'Mordownik M'!$M$3:$S$29,7,0),"")</f>
        <v/>
      </c>
      <c r="AN203" s="12" t="str">
        <f>IFERROR(VLOOKUP($A203,'Kaczawska M'!$L$3:$R$9,7,0),"")</f>
        <v/>
      </c>
      <c r="AO203" s="12" t="str">
        <f>IFERROR(VLOOKUP($A203,'XV RzK M'!$K$2:$Q$13,7,0),"")</f>
        <v/>
      </c>
      <c r="AP203" s="12" t="str">
        <f>IFERROR(VLOOKUP($A203,'Jesienne 360 M'!$J$2:$P$20,7,0),"")</f>
        <v/>
      </c>
      <c r="AQ203" s="12" t="str">
        <f>IFERROR(VLOOKUP($A203,'Waligóra M'!$P$2:$V$25,7,0),"")</f>
        <v/>
      </c>
      <c r="AR203" s="12" t="str">
        <f>IFERROR(VLOOKUP($A203,'Jurajska Jatka M'!$L$3:$R$42,7,0),"")</f>
        <v/>
      </c>
      <c r="AS203" s="12" t="str">
        <f>IFERROR(VLOOKUP($A203,'H56 TR100 M'!$AI$3:$AO$224,7,0),"")</f>
        <v/>
      </c>
      <c r="AT203" s="12" t="str">
        <f>IFERROR(VLOOKUP($A203,'Wawer M'!$H$2:$N$15,7,0),"")</f>
        <v/>
      </c>
      <c r="AU203" s="12" t="str">
        <f>IFERROR(VLOOKUP($A203,'Pazur M'!$AU$2:$BA$36,7,0),"")</f>
        <v/>
      </c>
      <c r="AV203" s="12" t="str">
        <f>IFERROR(VLOOKUP($A203,'Wilga M'!$L$3:$R$29,7,0),"")</f>
        <v/>
      </c>
      <c r="AW203" s="12" t="str">
        <f>IFERROR(VLOOKUP($A203,'NM 100 M'!$Y$5:$AE$7,7,0),"")</f>
        <v/>
      </c>
      <c r="AX203" s="25">
        <f>MIN(COUNT(F203:S203)+MIN(COUNT(V203:AW203)/2,2),6)</f>
        <v>2</v>
      </c>
    </row>
    <row r="204" spans="1:50">
      <c r="A204">
        <v>599</v>
      </c>
      <c r="B204" s="21" t="str">
        <f>VLOOKUP($A204,id!$C:$H,6,0)</f>
        <v>Sosna Paweł</v>
      </c>
      <c r="C204" s="21" t="str">
        <f>VLOOKUP($A204,id!$C:$H,4,0)</f>
        <v>Brak</v>
      </c>
      <c r="D204" s="2">
        <f>IF(E203=E204,D203,ROW(B202))</f>
        <v>202</v>
      </c>
      <c r="E204" s="11">
        <f>LARGE(F204:U204,1)+LARGE(F204:U204,2)+IFERROR(LARGE(F204:U204,3),0)+IFERROR(LARGE(F204:U204,4),0)+IFERROR(LARGE(F204:U204,5),0)+IFERROR(LARGE(F204:U204,6),0)</f>
        <v>65.93605988533362</v>
      </c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>
        <f>IFERROR(VLOOKUP($A204,'H56 TR200 M'!$AT$3:$AZ$106,7,0),"")</f>
        <v>65.93605988533362</v>
      </c>
      <c r="R204" s="12" t="str">
        <f>IFERROR(VLOOKUP($A204,'Azymut M'!$AO$6:$AU$38,7,0),"")</f>
        <v/>
      </c>
      <c r="S204" s="12" t="str">
        <f>IFERROR(VLOOKUP($A204,'NM 200 M'!$AI$5:$AO$38,7,0),"")</f>
        <v/>
      </c>
      <c r="T204" s="10">
        <f>IFERROR(LARGE(V204:AW204,1),0)+IFERROR(LARGE(V204:AW204,2),0)</f>
        <v>0</v>
      </c>
      <c r="U204" s="10">
        <f>IFERROR(LARGE(V204:AW204,3),0)+IFERROR(LARGE(V204:AW204,4),0)</f>
        <v>0</v>
      </c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 t="str">
        <f>IFERROR(VLOOKUP($A204,'H56 TR100 M'!$AI$3:$AO$224,7,0),"")</f>
        <v/>
      </c>
      <c r="AT204" s="12" t="str">
        <f>IFERROR(VLOOKUP($A204,'Wawer M'!$H$2:$N$15,7,0),"")</f>
        <v/>
      </c>
      <c r="AU204" s="12" t="str">
        <f>IFERROR(VLOOKUP($A204,'Pazur M'!$AU$2:$BA$36,7,0),"")</f>
        <v/>
      </c>
      <c r="AV204" s="12" t="str">
        <f>IFERROR(VLOOKUP($A204,'Wilga M'!$L$3:$R$29,7,0),"")</f>
        <v/>
      </c>
      <c r="AW204" s="12" t="str">
        <f>IFERROR(VLOOKUP($A204,'NM 100 M'!$Y$5:$AE$7,7,0),"")</f>
        <v/>
      </c>
      <c r="AX204" s="25">
        <f>MIN(COUNT(F204:S204)+MIN(COUNT(V204:AW204)/2,2),6)</f>
        <v>1</v>
      </c>
    </row>
    <row r="205" spans="1:50">
      <c r="A205">
        <v>209</v>
      </c>
      <c r="B205" s="21" t="str">
        <f>VLOOKUP($A205,id!$C:$H,6,0)</f>
        <v>Paszkiewicz Arkadiusz</v>
      </c>
      <c r="C205" s="21">
        <f>VLOOKUP($A205,id!$C:$H,4,0)</f>
        <v>0</v>
      </c>
      <c r="D205" s="2">
        <f>IF(E204=E205,D204,ROW(B203))</f>
        <v>203</v>
      </c>
      <c r="E205" s="11">
        <f>LARGE(F205:U205,1)+LARGE(F205:U205,2)+IFERROR(LARGE(F205:U205,3),0)+IFERROR(LARGE(F205:U205,4),0)+IFERROR(LARGE(F205:U205,5),0)+IFERROR(LARGE(F205:U205,6),0)</f>
        <v>65.898325186029368</v>
      </c>
      <c r="F205" s="12"/>
      <c r="G205" s="12"/>
      <c r="H205" s="12">
        <f>IFERROR(VLOOKUP($A205,'H55 TR200 M'!$AT$3:$AZ$84,7,0),"")</f>
        <v>32.49087572691942</v>
      </c>
      <c r="I205" s="12" t="str">
        <f>IFERROR(VLOOKUP($A205,'Dymno M'!$U$2:$AA$35,7,0),"")</f>
        <v/>
      </c>
      <c r="J205" s="12" t="str">
        <f>IFERROR(VLOOKUP($A205,'XIV RzK M'!$K$3:$Q$39,7,0),"")</f>
        <v/>
      </c>
      <c r="K205" s="12" t="str">
        <f>IFERROR(VLOOKUP($A205,'Tropy M'!$Q$4:$W$66,7,0),"")</f>
        <v/>
      </c>
      <c r="L205" s="12" t="str">
        <f>IFERROR(VLOOKUP($A205,'Grassor 300 M'!$CA$6:$CG$39,7,0),"")</f>
        <v/>
      </c>
      <c r="M205" s="12" t="str">
        <f>IFERROR(VLOOKUP($A205,'BO M'!$Q$2:$W$37,7,0),"")</f>
        <v/>
      </c>
      <c r="N205" s="12" t="str">
        <f>IFERROR(VLOOKUP($A205,'Konwalie M'!$M$2:$S$32,7,0),"")</f>
        <v/>
      </c>
      <c r="O205" s="12" t="str">
        <f>IFERROR(VLOOKUP($A205,'KoRnO M'!$AD$2:$AJ$42,7,0),"")</f>
        <v/>
      </c>
      <c r="P205" s="12" t="str">
        <f>IFERROR(VLOOKUP($A205,'XVI Szago M'!$K$2:$Q$48,7,0),"")</f>
        <v/>
      </c>
      <c r="Q205" s="12" t="str">
        <f>IFERROR(VLOOKUP($A205,'H56 TR200 M'!$AT$3:$AZ$106,7,0),"")</f>
        <v/>
      </c>
      <c r="R205" s="12" t="str">
        <f>IFERROR(VLOOKUP($A205,'Azymut M'!$AO$6:$AU$38,7,0),"")</f>
        <v/>
      </c>
      <c r="S205" s="12" t="str">
        <f>IFERROR(VLOOKUP($A205,'NM 200 M'!$AI$5:$AO$38,7,0),"")</f>
        <v/>
      </c>
      <c r="T205" s="10">
        <f>IFERROR(LARGE(V205:AW205,1),0)+IFERROR(LARGE(V205:AW205,2),0)</f>
        <v>33.407449459109948</v>
      </c>
      <c r="U205" s="10">
        <f>IFERROR(LARGE(V205:AW205,3),0)+IFERROR(LARGE(V205:AW205,4),0)</f>
        <v>0</v>
      </c>
      <c r="V205" s="12"/>
      <c r="W205" s="12"/>
      <c r="X205" s="12"/>
      <c r="Y205" s="12"/>
      <c r="Z205" s="12" t="str">
        <f>IFERROR(VLOOKUP($A205,'H55 TR100 M'!$AG$3:$AM$165,7,0),"")</f>
        <v/>
      </c>
      <c r="AA205" s="12" t="str">
        <f>IFERROR(VLOOKUP($A205,'Irokez M'!$EN$4:$ET$22,7,0),"")</f>
        <v/>
      </c>
      <c r="AB205" s="12" t="str">
        <f>IFERROR(VLOOKUP($A205,'BO Wielkopolska M'!$Q$2:$W$38,7,0),"")</f>
        <v/>
      </c>
      <c r="AC205" s="12" t="str">
        <f>IFERROR(VLOOKUP($A205,'RW TR200 M'!$K$2:$Q$10,7,0),"")</f>
        <v/>
      </c>
      <c r="AD205" s="12" t="str">
        <f>IFERROR(VLOOKUP($A205,'Liczyrzepa wiosna M'!$M$2:$S$26,7,0),"")</f>
        <v/>
      </c>
      <c r="AE205" s="12" t="str">
        <f>IFERROR(VLOOKUP($A205,'13 M'!$J$6:$P$27,7,0),"")</f>
        <v/>
      </c>
      <c r="AF205" s="12" t="str">
        <f>IFERROR(VLOOKUP($A205,'ZnO Grassor M'!$J$2:$P$9,7,0),"")</f>
        <v/>
      </c>
      <c r="AG205" s="12" t="str">
        <f>IFERROR(VLOOKUP($A205,'Celestynów M'!$H$2:$N$7,7,0),"")</f>
        <v/>
      </c>
      <c r="AH205" s="12" t="str">
        <f>IFERROR(VLOOKUP($A205,'Komorów M'!$H$2:$N$15,7,0),"")</f>
        <v/>
      </c>
      <c r="AI205" s="12" t="str">
        <f>IFERROR(VLOOKUP($A205,'ITOrient M'!$P$3:$V$16,7,0),"")</f>
        <v/>
      </c>
      <c r="AJ205" s="12" t="str">
        <f>IFERROR(VLOOKUP($A205,'ŚJatka M'!$P$3:$V$25,7,0),"")</f>
        <v/>
      </c>
      <c r="AK205" s="12" t="str">
        <f>IFERROR(VLOOKUP($A205,'Sudecka Wyrypa M'!$N$4:$T$18,7,0),"")</f>
        <v/>
      </c>
      <c r="AL205" s="12" t="str">
        <f>IFERROR(VLOOKUP($A205,'Abentojra M'!$I$3:$O$39,7,0),"")</f>
        <v/>
      </c>
      <c r="AM205" s="12" t="str">
        <f>IFERROR(VLOOKUP($A205,'Mordownik M'!$M$3:$S$29,7,0),"")</f>
        <v/>
      </c>
      <c r="AN205" s="12" t="str">
        <f>IFERROR(VLOOKUP($A205,'Kaczawska M'!$L$3:$R$9,7,0),"")</f>
        <v/>
      </c>
      <c r="AO205" s="12" t="str">
        <f>IFERROR(VLOOKUP($A205,'XV RzK M'!$K$2:$Q$13,7,0),"")</f>
        <v/>
      </c>
      <c r="AP205" s="12" t="str">
        <f>IFERROR(VLOOKUP($A205,'Jesienne 360 M'!$J$2:$P$20,7,0),"")</f>
        <v/>
      </c>
      <c r="AQ205" s="12" t="str">
        <f>IFERROR(VLOOKUP($A205,'Waligóra M'!$P$2:$V$25,7,0),"")</f>
        <v/>
      </c>
      <c r="AR205" s="12" t="str">
        <f>IFERROR(VLOOKUP($A205,'Jurajska Jatka M'!$L$3:$R$42,7,0),"")</f>
        <v/>
      </c>
      <c r="AS205" s="12">
        <f>IFERROR(VLOOKUP($A205,'H56 TR100 M'!$AI$3:$AO$224,7,0),"")</f>
        <v>33.407449459109948</v>
      </c>
      <c r="AT205" s="12" t="str">
        <f>IFERROR(VLOOKUP($A205,'Wawer M'!$H$2:$N$15,7,0),"")</f>
        <v/>
      </c>
      <c r="AU205" s="12" t="str">
        <f>IFERROR(VLOOKUP($A205,'Pazur M'!$AU$2:$BA$36,7,0),"")</f>
        <v/>
      </c>
      <c r="AV205" s="12" t="str">
        <f>IFERROR(VLOOKUP($A205,'Wilga M'!$L$3:$R$29,7,0),"")</f>
        <v/>
      </c>
      <c r="AW205" s="12" t="str">
        <f>IFERROR(VLOOKUP($A205,'NM 100 M'!$Y$5:$AE$7,7,0),"")</f>
        <v/>
      </c>
      <c r="AX205" s="25">
        <f>MIN(COUNT(F205:S205)+MIN(COUNT(V205:AW205)/2,2),6)</f>
        <v>1.5</v>
      </c>
    </row>
    <row r="206" spans="1:50">
      <c r="A206">
        <v>184</v>
      </c>
      <c r="B206" s="21" t="str">
        <f>VLOOKUP($A206,id!$C:$H,6,0)</f>
        <v>SZUBERT JAN</v>
      </c>
      <c r="C206" s="21" t="str">
        <f>VLOOKUP($A206,id!$C:$H,4,0)</f>
        <v>ŁYSE CHARTY TCZEWSKI KLUB ROW</v>
      </c>
      <c r="D206" s="2">
        <f>IF(E205=E206,D205,ROW(B204))</f>
        <v>204</v>
      </c>
      <c r="E206" s="11">
        <f>LARGE(F206:U206,1)+LARGE(F206:U206,2)+IFERROR(LARGE(F206:U206,3),0)+IFERROR(LARGE(F206:U206,4),0)+IFERROR(LARGE(F206:U206,5),0)+IFERROR(LARGE(F206:U206,6),0)</f>
        <v>65.614800872002562</v>
      </c>
      <c r="F206" s="12"/>
      <c r="G206" s="12"/>
      <c r="H206" s="12">
        <f>IFERROR(VLOOKUP($A206,'H55 TR200 M'!$AT$3:$AZ$84,7,0),"")</f>
        <v>65.614800872002562</v>
      </c>
      <c r="I206" s="12" t="str">
        <f>IFERROR(VLOOKUP($A206,'Dymno M'!$U$2:$AA$35,7,0),"")</f>
        <v/>
      </c>
      <c r="J206" s="12" t="str">
        <f>IFERROR(VLOOKUP($A206,'XIV RzK M'!$K$3:$Q$39,7,0),"")</f>
        <v/>
      </c>
      <c r="K206" s="12" t="str">
        <f>IFERROR(VLOOKUP($A206,'Tropy M'!$Q$4:$W$66,7,0),"")</f>
        <v/>
      </c>
      <c r="L206" s="12" t="str">
        <f>IFERROR(VLOOKUP($A206,'Grassor 300 M'!$CA$6:$CG$39,7,0),"")</f>
        <v/>
      </c>
      <c r="M206" s="12" t="str">
        <f>IFERROR(VLOOKUP($A206,'BO M'!$Q$2:$W$37,7,0),"")</f>
        <v/>
      </c>
      <c r="N206" s="12" t="str">
        <f>IFERROR(VLOOKUP($A206,'Konwalie M'!$M$2:$S$32,7,0),"")</f>
        <v/>
      </c>
      <c r="O206" s="12" t="str">
        <f>IFERROR(VLOOKUP($A206,'KoRnO M'!$AD$2:$AJ$42,7,0),"")</f>
        <v/>
      </c>
      <c r="P206" s="12" t="str">
        <f>IFERROR(VLOOKUP($A206,'XVI Szago M'!$K$2:$Q$48,7,0),"")</f>
        <v/>
      </c>
      <c r="Q206" s="12" t="str">
        <f>IFERROR(VLOOKUP($A206,'H56 TR200 M'!$AT$3:$AZ$106,7,0),"")</f>
        <v/>
      </c>
      <c r="R206" s="12" t="str">
        <f>IFERROR(VLOOKUP($A206,'Azymut M'!$AO$6:$AU$38,7,0),"")</f>
        <v/>
      </c>
      <c r="S206" s="12" t="str">
        <f>IFERROR(VLOOKUP($A206,'NM 200 M'!$AI$5:$AO$38,7,0),"")</f>
        <v/>
      </c>
      <c r="T206" s="10">
        <f>IFERROR(LARGE(V206:AW206,1),0)+IFERROR(LARGE(V206:AW206,2),0)</f>
        <v>0</v>
      </c>
      <c r="U206" s="10">
        <f>IFERROR(LARGE(V206:AW206,3),0)+IFERROR(LARGE(V206:AW206,4),0)</f>
        <v>0</v>
      </c>
      <c r="V206" s="12"/>
      <c r="W206" s="12"/>
      <c r="X206" s="12"/>
      <c r="Y206" s="12"/>
      <c r="Z206" s="12" t="str">
        <f>IFERROR(VLOOKUP($A206,'H55 TR100 M'!$AG$3:$AM$165,7,0),"")</f>
        <v/>
      </c>
      <c r="AA206" s="12" t="str">
        <f>IFERROR(VLOOKUP($A206,'Irokez M'!$EN$4:$ET$22,7,0),"")</f>
        <v/>
      </c>
      <c r="AB206" s="12" t="str">
        <f>IFERROR(VLOOKUP($A206,'BO Wielkopolska M'!$Q$2:$W$38,7,0),"")</f>
        <v/>
      </c>
      <c r="AC206" s="12" t="str">
        <f>IFERROR(VLOOKUP($A206,'RW TR200 M'!$K$2:$Q$10,7,0),"")</f>
        <v/>
      </c>
      <c r="AD206" s="12" t="str">
        <f>IFERROR(VLOOKUP($A206,'Liczyrzepa wiosna M'!$M$2:$S$26,7,0),"")</f>
        <v/>
      </c>
      <c r="AE206" s="12" t="str">
        <f>IFERROR(VLOOKUP($A206,'13 M'!$J$6:$P$27,7,0),"")</f>
        <v/>
      </c>
      <c r="AF206" s="12" t="str">
        <f>IFERROR(VLOOKUP($A206,'ZnO Grassor M'!$J$2:$P$9,7,0),"")</f>
        <v/>
      </c>
      <c r="AG206" s="12" t="str">
        <f>IFERROR(VLOOKUP($A206,'Celestynów M'!$H$2:$N$7,7,0),"")</f>
        <v/>
      </c>
      <c r="AH206" s="12" t="str">
        <f>IFERROR(VLOOKUP($A206,'Komorów M'!$H$2:$N$15,7,0),"")</f>
        <v/>
      </c>
      <c r="AI206" s="12" t="str">
        <f>IFERROR(VLOOKUP($A206,'ITOrient M'!$P$3:$V$16,7,0),"")</f>
        <v/>
      </c>
      <c r="AJ206" s="12" t="str">
        <f>IFERROR(VLOOKUP($A206,'ŚJatka M'!$P$3:$V$25,7,0),"")</f>
        <v/>
      </c>
      <c r="AK206" s="12" t="str">
        <f>IFERROR(VLOOKUP($A206,'Sudecka Wyrypa M'!$N$4:$T$18,7,0),"")</f>
        <v/>
      </c>
      <c r="AL206" s="12" t="str">
        <f>IFERROR(VLOOKUP($A206,'Abentojra M'!$I$3:$O$39,7,0),"")</f>
        <v/>
      </c>
      <c r="AM206" s="12" t="str">
        <f>IFERROR(VLOOKUP($A206,'Mordownik M'!$M$3:$S$29,7,0),"")</f>
        <v/>
      </c>
      <c r="AN206" s="12" t="str">
        <f>IFERROR(VLOOKUP($A206,'Kaczawska M'!$L$3:$R$9,7,0),"")</f>
        <v/>
      </c>
      <c r="AO206" s="12" t="str">
        <f>IFERROR(VLOOKUP($A206,'XV RzK M'!$K$2:$Q$13,7,0),"")</f>
        <v/>
      </c>
      <c r="AP206" s="12" t="str">
        <f>IFERROR(VLOOKUP($A206,'Jesienne 360 M'!$J$2:$P$20,7,0),"")</f>
        <v/>
      </c>
      <c r="AQ206" s="12" t="str">
        <f>IFERROR(VLOOKUP($A206,'Waligóra M'!$P$2:$V$25,7,0),"")</f>
        <v/>
      </c>
      <c r="AR206" s="12" t="str">
        <f>IFERROR(VLOOKUP($A206,'Jurajska Jatka M'!$L$3:$R$42,7,0),"")</f>
        <v/>
      </c>
      <c r="AS206" s="12" t="str">
        <f>IFERROR(VLOOKUP($A206,'H56 TR100 M'!$AI$3:$AO$224,7,0),"")</f>
        <v/>
      </c>
      <c r="AT206" s="12" t="str">
        <f>IFERROR(VLOOKUP($A206,'Wawer M'!$H$2:$N$15,7,0),"")</f>
        <v/>
      </c>
      <c r="AU206" s="12" t="str">
        <f>IFERROR(VLOOKUP($A206,'Pazur M'!$AU$2:$BA$36,7,0),"")</f>
        <v/>
      </c>
      <c r="AV206" s="12" t="str">
        <f>IFERROR(VLOOKUP($A206,'Wilga M'!$L$3:$R$29,7,0),"")</f>
        <v/>
      </c>
      <c r="AW206" s="12" t="str">
        <f>IFERROR(VLOOKUP($A206,'NM 100 M'!$Y$5:$AE$7,7,0),"")</f>
        <v/>
      </c>
      <c r="AX206" s="25">
        <f>MIN(COUNT(F206:S206)+MIN(COUNT(V206:AW206)/2,2),6)</f>
        <v>1</v>
      </c>
    </row>
    <row r="207" spans="1:50">
      <c r="A207">
        <v>473</v>
      </c>
      <c r="B207" s="21" t="str">
        <f>VLOOKUP($A207,id!$C:$H,6,0)</f>
        <v>Gołąb Robert</v>
      </c>
      <c r="C207" s="21" t="str">
        <f>VLOOKUP($A207,id!$C:$H,4,0)</f>
        <v>Aktywny Ćmińsk</v>
      </c>
      <c r="D207" s="2">
        <f>IF(E206=E207,D206,ROW(B205))</f>
        <v>205</v>
      </c>
      <c r="E207" s="11">
        <f>LARGE(F207:U207,1)+LARGE(F207:U207,2)+IFERROR(LARGE(F207:U207,3),0)+IFERROR(LARGE(F207:U207,4),0)+IFERROR(LARGE(F207:U207,5),0)+IFERROR(LARGE(F207:U207,6),0)</f>
        <v>64.956399052562759</v>
      </c>
      <c r="F207" s="12"/>
      <c r="G207" s="12"/>
      <c r="H207" s="12"/>
      <c r="I207" s="12"/>
      <c r="J207" s="12"/>
      <c r="K207" s="12" t="str">
        <f>IFERROR(VLOOKUP($A207,'Tropy M'!$Q$4:$W$66,7,0),"")</f>
        <v/>
      </c>
      <c r="L207" s="12" t="str">
        <f>IFERROR(VLOOKUP($A207,'Grassor 300 M'!$CA$6:$CG$39,7,0),"")</f>
        <v/>
      </c>
      <c r="M207" s="12">
        <f>IFERROR(VLOOKUP($A207,'BO M'!$Q$2:$W$37,7,0),"")</f>
        <v>64.956399052562759</v>
      </c>
      <c r="N207" s="12" t="str">
        <f>IFERROR(VLOOKUP($A207,'Konwalie M'!$M$2:$S$32,7,0),"")</f>
        <v/>
      </c>
      <c r="O207" s="12" t="str">
        <f>IFERROR(VLOOKUP($A207,'KoRnO M'!$AD$2:$AJ$42,7,0),"")</f>
        <v/>
      </c>
      <c r="P207" s="12" t="str">
        <f>IFERROR(VLOOKUP($A207,'XVI Szago M'!$K$2:$Q$48,7,0),"")</f>
        <v/>
      </c>
      <c r="Q207" s="12" t="str">
        <f>IFERROR(VLOOKUP($A207,'H56 TR200 M'!$AT$3:$AZ$106,7,0),"")</f>
        <v/>
      </c>
      <c r="R207" s="12" t="str">
        <f>IFERROR(VLOOKUP($A207,'Azymut M'!$AO$6:$AU$38,7,0),"")</f>
        <v/>
      </c>
      <c r="S207" s="12" t="str">
        <f>IFERROR(VLOOKUP($A207,'NM 200 M'!$AI$5:$AO$38,7,0),"")</f>
        <v/>
      </c>
      <c r="T207" s="10">
        <f>IFERROR(LARGE(V207:AW207,1),0)+IFERROR(LARGE(V207:AW207,2),0)</f>
        <v>0</v>
      </c>
      <c r="U207" s="10">
        <f>IFERROR(LARGE(V207:AW207,3),0)+IFERROR(LARGE(V207:AW207,4),0)</f>
        <v>0</v>
      </c>
      <c r="V207" s="12"/>
      <c r="W207" s="12"/>
      <c r="X207" s="12"/>
      <c r="Y207" s="12"/>
      <c r="Z207" s="12"/>
      <c r="AA207" s="12"/>
      <c r="AB207" s="12"/>
      <c r="AC207" s="12"/>
      <c r="AD207" s="12"/>
      <c r="AE207" s="12" t="str">
        <f>IFERROR(VLOOKUP($A207,'13 M'!$J$6:$P$27,7,0),"")</f>
        <v/>
      </c>
      <c r="AF207" s="12" t="str">
        <f>IFERROR(VLOOKUP($A207,'ZnO Grassor M'!$J$2:$P$9,7,0),"")</f>
        <v/>
      </c>
      <c r="AG207" s="12" t="str">
        <f>IFERROR(VLOOKUP($A207,'Celestynów M'!$H$2:$N$7,7,0),"")</f>
        <v/>
      </c>
      <c r="AH207" s="12" t="str">
        <f>IFERROR(VLOOKUP($A207,'Komorów M'!$H$2:$N$15,7,0),"")</f>
        <v/>
      </c>
      <c r="AI207" s="12" t="str">
        <f>IFERROR(VLOOKUP($A207,'ITOrient M'!$P$3:$V$16,7,0),"")</f>
        <v/>
      </c>
      <c r="AJ207" s="12" t="str">
        <f>IFERROR(VLOOKUP($A207,'ŚJatka M'!$P$3:$V$25,7,0),"")</f>
        <v/>
      </c>
      <c r="AK207" s="12" t="str">
        <f>IFERROR(VLOOKUP($A207,'Sudecka Wyrypa M'!$N$4:$T$18,7,0),"")</f>
        <v/>
      </c>
      <c r="AL207" s="12" t="str">
        <f>IFERROR(VLOOKUP($A207,'Abentojra M'!$I$3:$O$39,7,0),"")</f>
        <v/>
      </c>
      <c r="AM207" s="12" t="str">
        <f>IFERROR(VLOOKUP($A207,'Mordownik M'!$M$3:$S$29,7,0),"")</f>
        <v/>
      </c>
      <c r="AN207" s="12" t="str">
        <f>IFERROR(VLOOKUP($A207,'Kaczawska M'!$L$3:$R$9,7,0),"")</f>
        <v/>
      </c>
      <c r="AO207" s="12" t="str">
        <f>IFERROR(VLOOKUP($A207,'XV RzK M'!$K$2:$Q$13,7,0),"")</f>
        <v/>
      </c>
      <c r="AP207" s="12" t="str">
        <f>IFERROR(VLOOKUP($A207,'Jesienne 360 M'!$J$2:$P$20,7,0),"")</f>
        <v/>
      </c>
      <c r="AQ207" s="12" t="str">
        <f>IFERROR(VLOOKUP($A207,'Waligóra M'!$P$2:$V$25,7,0),"")</f>
        <v/>
      </c>
      <c r="AR207" s="12" t="str">
        <f>IFERROR(VLOOKUP($A207,'Jurajska Jatka M'!$L$3:$R$42,7,0),"")</f>
        <v/>
      </c>
      <c r="AS207" s="12" t="str">
        <f>IFERROR(VLOOKUP($A207,'H56 TR100 M'!$AI$3:$AO$224,7,0),"")</f>
        <v/>
      </c>
      <c r="AT207" s="12" t="str">
        <f>IFERROR(VLOOKUP($A207,'Wawer M'!$H$2:$N$15,7,0),"")</f>
        <v/>
      </c>
      <c r="AU207" s="12" t="str">
        <f>IFERROR(VLOOKUP($A207,'Pazur M'!$AU$2:$BA$36,7,0),"")</f>
        <v/>
      </c>
      <c r="AV207" s="12" t="str">
        <f>IFERROR(VLOOKUP($A207,'Wilga M'!$L$3:$R$29,7,0),"")</f>
        <v/>
      </c>
      <c r="AW207" s="12" t="str">
        <f>IFERROR(VLOOKUP($A207,'NM 100 M'!$Y$5:$AE$7,7,0),"")</f>
        <v/>
      </c>
      <c r="AX207" s="25">
        <f>MIN(COUNT(F207:S207)+MIN(COUNT(V207:AW207)/2,2),6)</f>
        <v>1</v>
      </c>
    </row>
    <row r="208" spans="1:50">
      <c r="A208">
        <v>73</v>
      </c>
      <c r="B208" s="21" t="str">
        <f>VLOOKUP($A208,id!$C:$H,6,0)</f>
        <v>Dawidziak Jarosław</v>
      </c>
      <c r="C208" s="21" t="str">
        <f>VLOOKUP($A208,id!$C:$H,4,0)</f>
        <v>Ambit Racing Team</v>
      </c>
      <c r="D208" s="2">
        <f>IF(E207=E208,D207,ROW(B206))</f>
        <v>206</v>
      </c>
      <c r="E208" s="11">
        <f>LARGE(F208:U208,1)+LARGE(F208:U208,2)+IFERROR(LARGE(F208:U208,3),0)+IFERROR(LARGE(F208:U208,4),0)+IFERROR(LARGE(F208:U208,5),0)+IFERROR(LARGE(F208:U208,6),0)</f>
        <v>64.626706357941231</v>
      </c>
      <c r="F208" s="12"/>
      <c r="G208" s="12" t="str">
        <f>IFERROR(VLOOKUP($A208,'Liszkor M'!$BA$2:$BG$44,7,0),"")</f>
        <v/>
      </c>
      <c r="H208" s="12" t="str">
        <f>IFERROR(VLOOKUP($A208,'H55 TR200 M'!$AT$3:$AZ$84,7,0),"")</f>
        <v/>
      </c>
      <c r="I208" s="12" t="str">
        <f>IFERROR(VLOOKUP($A208,'Dymno M'!$U$2:$AA$35,7,0),"")</f>
        <v/>
      </c>
      <c r="J208" s="12" t="str">
        <f>IFERROR(VLOOKUP($A208,'XIV RzK M'!$K$3:$Q$39,7,0),"")</f>
        <v/>
      </c>
      <c r="K208" s="12" t="str">
        <f>IFERROR(VLOOKUP($A208,'Tropy M'!$Q$4:$W$66,7,0),"")</f>
        <v/>
      </c>
      <c r="L208" s="12" t="str">
        <f>IFERROR(VLOOKUP($A208,'Grassor 300 M'!$CA$6:$CG$39,7,0),"")</f>
        <v/>
      </c>
      <c r="M208" s="12" t="str">
        <f>IFERROR(VLOOKUP($A208,'BO M'!$Q$2:$W$37,7,0),"")</f>
        <v/>
      </c>
      <c r="N208" s="12" t="str">
        <f>IFERROR(VLOOKUP($A208,'Konwalie M'!$M$2:$S$32,7,0),"")</f>
        <v/>
      </c>
      <c r="O208" s="12" t="str">
        <f>IFERROR(VLOOKUP($A208,'KoRnO M'!$AD$2:$AJ$42,7,0),"")</f>
        <v/>
      </c>
      <c r="P208" s="12" t="str">
        <f>IFERROR(VLOOKUP($A208,'XVI Szago M'!$K$2:$Q$48,7,0),"")</f>
        <v/>
      </c>
      <c r="Q208" s="12" t="str">
        <f>IFERROR(VLOOKUP($A208,'H56 TR200 M'!$AT$3:$AZ$106,7,0),"")</f>
        <v/>
      </c>
      <c r="R208" s="12" t="str">
        <f>IFERROR(VLOOKUP($A208,'Azymut M'!$AO$6:$AU$38,7,0),"")</f>
        <v/>
      </c>
      <c r="S208" s="12" t="str">
        <f>IFERROR(VLOOKUP($A208,'NM 200 M'!$AI$5:$AO$38,7,0),"")</f>
        <v/>
      </c>
      <c r="T208" s="10">
        <f>IFERROR(LARGE(V208:AW208,1),0)+IFERROR(LARGE(V208:AW208,2),0)</f>
        <v>64.626706357941231</v>
      </c>
      <c r="U208" s="10">
        <f>IFERROR(LARGE(V208:AW208,3),0)+IFERROR(LARGE(V208:AW208,4),0)</f>
        <v>0</v>
      </c>
      <c r="V208" s="12"/>
      <c r="W208" s="12">
        <f>IFERROR(VLOOKUP($A208,'Róża M'!$L$2:$R$34,7,0),"")</f>
        <v>31.999587713873435</v>
      </c>
      <c r="X208" s="12" t="str">
        <f>IFERROR(VLOOKUP($A208,'XV Szago M'!$DK$4:$DQ$28,7,0),"")</f>
        <v/>
      </c>
      <c r="Y208" s="12" t="str">
        <f>IFERROR(VLOOKUP($A208,'Wiosenne 360 M'!$J$3:$P$22,7,0),"")</f>
        <v/>
      </c>
      <c r="Z208" s="12" t="str">
        <f>IFERROR(VLOOKUP($A208,'H55 TR100 M'!$AG$3:$AM$165,7,0),"")</f>
        <v/>
      </c>
      <c r="AA208" s="12" t="str">
        <f>IFERROR(VLOOKUP($A208,'Irokez M'!$EN$4:$ET$22,7,0),"")</f>
        <v/>
      </c>
      <c r="AB208" s="12" t="str">
        <f>IFERROR(VLOOKUP($A208,'BO Wielkopolska M'!$Q$2:$W$38,7,0),"")</f>
        <v/>
      </c>
      <c r="AC208" s="12" t="str">
        <f>IFERROR(VLOOKUP($A208,'RW TR200 M'!$K$2:$Q$10,7,0),"")</f>
        <v/>
      </c>
      <c r="AD208" s="12" t="str">
        <f>IFERROR(VLOOKUP($A208,'Liczyrzepa wiosna M'!$M$2:$S$26,7,0),"")</f>
        <v/>
      </c>
      <c r="AE208" s="12" t="str">
        <f>IFERROR(VLOOKUP($A208,'13 M'!$J$6:$P$27,7,0),"")</f>
        <v/>
      </c>
      <c r="AF208" s="12" t="str">
        <f>IFERROR(VLOOKUP($A208,'ZnO Grassor M'!$J$2:$P$9,7,0),"")</f>
        <v/>
      </c>
      <c r="AG208" s="12" t="str">
        <f>IFERROR(VLOOKUP($A208,'Celestynów M'!$H$2:$N$7,7,0),"")</f>
        <v/>
      </c>
      <c r="AH208" s="12" t="str">
        <f>IFERROR(VLOOKUP($A208,'Komorów M'!$H$2:$N$15,7,0),"")</f>
        <v/>
      </c>
      <c r="AI208" s="12" t="str">
        <f>IFERROR(VLOOKUP($A208,'ITOrient M'!$P$3:$V$16,7,0),"")</f>
        <v/>
      </c>
      <c r="AJ208" s="12" t="str">
        <f>IFERROR(VLOOKUP($A208,'ŚJatka M'!$P$3:$V$25,7,0),"")</f>
        <v/>
      </c>
      <c r="AK208" s="12" t="str">
        <f>IFERROR(VLOOKUP($A208,'Sudecka Wyrypa M'!$N$4:$T$18,7,0),"")</f>
        <v/>
      </c>
      <c r="AL208" s="12" t="str">
        <f>IFERROR(VLOOKUP($A208,'Abentojra M'!$I$3:$O$39,7,0),"")</f>
        <v/>
      </c>
      <c r="AM208" s="12" t="str">
        <f>IFERROR(VLOOKUP($A208,'Mordownik M'!$M$3:$S$29,7,0),"")</f>
        <v/>
      </c>
      <c r="AN208" s="12" t="str">
        <f>IFERROR(VLOOKUP($A208,'Kaczawska M'!$L$3:$R$9,7,0),"")</f>
        <v/>
      </c>
      <c r="AO208" s="12" t="str">
        <f>IFERROR(VLOOKUP($A208,'XV RzK M'!$K$2:$Q$13,7,0),"")</f>
        <v/>
      </c>
      <c r="AP208" s="12" t="str">
        <f>IFERROR(VLOOKUP($A208,'Jesienne 360 M'!$J$2:$P$20,7,0),"")</f>
        <v/>
      </c>
      <c r="AQ208" s="12" t="str">
        <f>IFERROR(VLOOKUP($A208,'Waligóra M'!$P$2:$V$25,7,0),"")</f>
        <v/>
      </c>
      <c r="AR208" s="12" t="str">
        <f>IFERROR(VLOOKUP($A208,'Jurajska Jatka M'!$L$3:$R$42,7,0),"")</f>
        <v/>
      </c>
      <c r="AS208" s="12" t="str">
        <f>IFERROR(VLOOKUP($A208,'H56 TR100 M'!$AI$3:$AO$224,7,0),"")</f>
        <v/>
      </c>
      <c r="AT208" s="12" t="str">
        <f>IFERROR(VLOOKUP($A208,'Wawer M'!$H$2:$N$15,7,0),"")</f>
        <v/>
      </c>
      <c r="AU208" s="12" t="str">
        <f>IFERROR(VLOOKUP($A208,'Pazur M'!$AU$2:$BA$36,7,0),"")</f>
        <v/>
      </c>
      <c r="AV208" s="12">
        <f>IFERROR(VLOOKUP($A208,'Wilga M'!$L$3:$R$29,7,0),"")</f>
        <v>32.627118644067799</v>
      </c>
      <c r="AW208" s="12" t="str">
        <f>IFERROR(VLOOKUP($A208,'NM 100 M'!$Y$5:$AE$7,7,0),"")</f>
        <v/>
      </c>
      <c r="AX208" s="25">
        <f>MIN(COUNT(F208:S208)+MIN(COUNT(V208:AW208)/2,2),6)</f>
        <v>1</v>
      </c>
    </row>
    <row r="209" spans="1:50">
      <c r="A209">
        <v>74</v>
      </c>
      <c r="B209" s="21" t="str">
        <f>VLOOKUP($A209,id!$C:$H,6,0)</f>
        <v>Toboła Miron</v>
      </c>
      <c r="C209" s="21" t="str">
        <f>VLOOKUP($A209,id!$C:$H,4,0)</f>
        <v>Ambit Racing Team</v>
      </c>
      <c r="D209" s="2">
        <f>IF(E208=E209,D208,ROW(B207))</f>
        <v>206</v>
      </c>
      <c r="E209" s="11">
        <f>LARGE(F209:U209,1)+LARGE(F209:U209,2)+IFERROR(LARGE(F209:U209,3),0)+IFERROR(LARGE(F209:U209,4),0)+IFERROR(LARGE(F209:U209,5),0)+IFERROR(LARGE(F209:U209,6),0)</f>
        <v>64.626706357941231</v>
      </c>
      <c r="F209" s="12"/>
      <c r="G209" s="12" t="str">
        <f>IFERROR(VLOOKUP($A209,'Liszkor M'!$BA$2:$BG$44,7,0),"")</f>
        <v/>
      </c>
      <c r="H209" s="12" t="str">
        <f>IFERROR(VLOOKUP($A209,'H55 TR200 M'!$AT$3:$AZ$84,7,0),"")</f>
        <v/>
      </c>
      <c r="I209" s="12" t="str">
        <f>IFERROR(VLOOKUP($A209,'Dymno M'!$U$2:$AA$35,7,0),"")</f>
        <v/>
      </c>
      <c r="J209" s="12" t="str">
        <f>IFERROR(VLOOKUP($A209,'XIV RzK M'!$K$3:$Q$39,7,0),"")</f>
        <v/>
      </c>
      <c r="K209" s="12" t="str">
        <f>IFERROR(VLOOKUP($A209,'Tropy M'!$Q$4:$W$66,7,0),"")</f>
        <v/>
      </c>
      <c r="L209" s="12" t="str">
        <f>IFERROR(VLOOKUP($A209,'Grassor 300 M'!$CA$6:$CG$39,7,0),"")</f>
        <v/>
      </c>
      <c r="M209" s="12" t="str">
        <f>IFERROR(VLOOKUP($A209,'BO M'!$Q$2:$W$37,7,0),"")</f>
        <v/>
      </c>
      <c r="N209" s="12" t="str">
        <f>IFERROR(VLOOKUP($A209,'Konwalie M'!$M$2:$S$32,7,0),"")</f>
        <v/>
      </c>
      <c r="O209" s="12" t="str">
        <f>IFERROR(VLOOKUP($A209,'KoRnO M'!$AD$2:$AJ$42,7,0),"")</f>
        <v/>
      </c>
      <c r="P209" s="12" t="str">
        <f>IFERROR(VLOOKUP($A209,'XVI Szago M'!$K$2:$Q$48,7,0),"")</f>
        <v/>
      </c>
      <c r="Q209" s="12" t="str">
        <f>IFERROR(VLOOKUP($A209,'H56 TR200 M'!$AT$3:$AZ$106,7,0),"")</f>
        <v/>
      </c>
      <c r="R209" s="12" t="str">
        <f>IFERROR(VLOOKUP($A209,'Azymut M'!$AO$6:$AU$38,7,0),"")</f>
        <v/>
      </c>
      <c r="S209" s="12" t="str">
        <f>IFERROR(VLOOKUP($A209,'NM 200 M'!$AI$5:$AO$38,7,0),"")</f>
        <v/>
      </c>
      <c r="T209" s="10">
        <f>IFERROR(LARGE(V209:AW209,1),0)+IFERROR(LARGE(V209:AW209,2),0)</f>
        <v>64.626706357941231</v>
      </c>
      <c r="U209" s="10">
        <f>IFERROR(LARGE(V209:AW209,3),0)+IFERROR(LARGE(V209:AW209,4),0)</f>
        <v>0</v>
      </c>
      <c r="V209" s="12"/>
      <c r="W209" s="12">
        <f>IFERROR(VLOOKUP($A209,'Róża M'!$L$2:$R$34,7,0),"")</f>
        <v>31.999587713873435</v>
      </c>
      <c r="X209" s="12" t="str">
        <f>IFERROR(VLOOKUP($A209,'XV Szago M'!$DK$4:$DQ$28,7,0),"")</f>
        <v/>
      </c>
      <c r="Y209" s="12" t="str">
        <f>IFERROR(VLOOKUP($A209,'Wiosenne 360 M'!$J$3:$P$22,7,0),"")</f>
        <v/>
      </c>
      <c r="Z209" s="12" t="str">
        <f>IFERROR(VLOOKUP($A209,'H55 TR100 M'!$AG$3:$AM$165,7,0),"")</f>
        <v/>
      </c>
      <c r="AA209" s="12" t="str">
        <f>IFERROR(VLOOKUP($A209,'Irokez M'!$EN$4:$ET$22,7,0),"")</f>
        <v/>
      </c>
      <c r="AB209" s="12" t="str">
        <f>IFERROR(VLOOKUP($A209,'BO Wielkopolska M'!$Q$2:$W$38,7,0),"")</f>
        <v/>
      </c>
      <c r="AC209" s="12" t="str">
        <f>IFERROR(VLOOKUP($A209,'RW TR200 M'!$K$2:$Q$10,7,0),"")</f>
        <v/>
      </c>
      <c r="AD209" s="12" t="str">
        <f>IFERROR(VLOOKUP($A209,'Liczyrzepa wiosna M'!$M$2:$S$26,7,0),"")</f>
        <v/>
      </c>
      <c r="AE209" s="12" t="str">
        <f>IFERROR(VLOOKUP($A209,'13 M'!$J$6:$P$27,7,0),"")</f>
        <v/>
      </c>
      <c r="AF209" s="12" t="str">
        <f>IFERROR(VLOOKUP($A209,'ZnO Grassor M'!$J$2:$P$9,7,0),"")</f>
        <v/>
      </c>
      <c r="AG209" s="12" t="str">
        <f>IFERROR(VLOOKUP($A209,'Celestynów M'!$H$2:$N$7,7,0),"")</f>
        <v/>
      </c>
      <c r="AH209" s="12" t="str">
        <f>IFERROR(VLOOKUP($A209,'Komorów M'!$H$2:$N$15,7,0),"")</f>
        <v/>
      </c>
      <c r="AI209" s="12" t="str">
        <f>IFERROR(VLOOKUP($A209,'ITOrient M'!$P$3:$V$16,7,0),"")</f>
        <v/>
      </c>
      <c r="AJ209" s="12" t="str">
        <f>IFERROR(VLOOKUP($A209,'ŚJatka M'!$P$3:$V$25,7,0),"")</f>
        <v/>
      </c>
      <c r="AK209" s="12" t="str">
        <f>IFERROR(VLOOKUP($A209,'Sudecka Wyrypa M'!$N$4:$T$18,7,0),"")</f>
        <v/>
      </c>
      <c r="AL209" s="12" t="str">
        <f>IFERROR(VLOOKUP($A209,'Abentojra M'!$I$3:$O$39,7,0),"")</f>
        <v/>
      </c>
      <c r="AM209" s="12" t="str">
        <f>IFERROR(VLOOKUP($A209,'Mordownik M'!$M$3:$S$29,7,0),"")</f>
        <v/>
      </c>
      <c r="AN209" s="12" t="str">
        <f>IFERROR(VLOOKUP($A209,'Kaczawska M'!$L$3:$R$9,7,0),"")</f>
        <v/>
      </c>
      <c r="AO209" s="12" t="str">
        <f>IFERROR(VLOOKUP($A209,'XV RzK M'!$K$2:$Q$13,7,0),"")</f>
        <v/>
      </c>
      <c r="AP209" s="12" t="str">
        <f>IFERROR(VLOOKUP($A209,'Jesienne 360 M'!$J$2:$P$20,7,0),"")</f>
        <v/>
      </c>
      <c r="AQ209" s="12" t="str">
        <f>IFERROR(VLOOKUP($A209,'Waligóra M'!$P$2:$V$25,7,0),"")</f>
        <v/>
      </c>
      <c r="AR209" s="12" t="str">
        <f>IFERROR(VLOOKUP($A209,'Jurajska Jatka M'!$L$3:$R$42,7,0),"")</f>
        <v/>
      </c>
      <c r="AS209" s="12" t="str">
        <f>IFERROR(VLOOKUP($A209,'H56 TR100 M'!$AI$3:$AO$224,7,0),"")</f>
        <v/>
      </c>
      <c r="AT209" s="12" t="str">
        <f>IFERROR(VLOOKUP($A209,'Wawer M'!$H$2:$N$15,7,0),"")</f>
        <v/>
      </c>
      <c r="AU209" s="12" t="str">
        <f>IFERROR(VLOOKUP($A209,'Pazur M'!$AU$2:$BA$36,7,0),"")</f>
        <v/>
      </c>
      <c r="AV209" s="12">
        <f>IFERROR(VLOOKUP($A209,'Wilga M'!$L$3:$R$29,7,0),"")</f>
        <v>32.627118644067799</v>
      </c>
      <c r="AW209" s="12" t="str">
        <f>IFERROR(VLOOKUP($A209,'NM 100 M'!$Y$5:$AE$7,7,0),"")</f>
        <v/>
      </c>
      <c r="AX209" s="25">
        <f>MIN(COUNT(F209:S209)+MIN(COUNT(V209:AW209)/2,2),6)</f>
        <v>1</v>
      </c>
    </row>
    <row r="210" spans="1:50">
      <c r="A210">
        <v>75</v>
      </c>
      <c r="B210" s="21" t="str">
        <f>VLOOKUP($A210,id!$C:$H,6,0)</f>
        <v>Janik Artur</v>
      </c>
      <c r="C210" s="21" t="str">
        <f>VLOOKUP($A210,id!$C:$H,4,0)</f>
        <v>Ambit Racing Team</v>
      </c>
      <c r="D210" s="2">
        <f>IF(E209=E210,D209,ROW(B208))</f>
        <v>206</v>
      </c>
      <c r="E210" s="11">
        <f>LARGE(F210:U210,1)+LARGE(F210:U210,2)+IFERROR(LARGE(F210:U210,3),0)+IFERROR(LARGE(F210:U210,4),0)+IFERROR(LARGE(F210:U210,5),0)+IFERROR(LARGE(F210:U210,6),0)</f>
        <v>64.626706357941231</v>
      </c>
      <c r="F210" s="12"/>
      <c r="G210" s="12" t="str">
        <f>IFERROR(VLOOKUP($A210,'Liszkor M'!$BA$2:$BG$44,7,0),"")</f>
        <v/>
      </c>
      <c r="H210" s="12" t="str">
        <f>IFERROR(VLOOKUP($A210,'H55 TR200 M'!$AT$3:$AZ$84,7,0),"")</f>
        <v/>
      </c>
      <c r="I210" s="12" t="str">
        <f>IFERROR(VLOOKUP($A210,'Dymno M'!$U$2:$AA$35,7,0),"")</f>
        <v/>
      </c>
      <c r="J210" s="12" t="str">
        <f>IFERROR(VLOOKUP($A210,'XIV RzK M'!$K$3:$Q$39,7,0),"")</f>
        <v/>
      </c>
      <c r="K210" s="12" t="str">
        <f>IFERROR(VLOOKUP($A210,'Tropy M'!$Q$4:$W$66,7,0),"")</f>
        <v/>
      </c>
      <c r="L210" s="12" t="str">
        <f>IFERROR(VLOOKUP($A210,'Grassor 300 M'!$CA$6:$CG$39,7,0),"")</f>
        <v/>
      </c>
      <c r="M210" s="12" t="str">
        <f>IFERROR(VLOOKUP($A210,'BO M'!$Q$2:$W$37,7,0),"")</f>
        <v/>
      </c>
      <c r="N210" s="12" t="str">
        <f>IFERROR(VLOOKUP($A210,'Konwalie M'!$M$2:$S$32,7,0),"")</f>
        <v/>
      </c>
      <c r="O210" s="12" t="str">
        <f>IFERROR(VLOOKUP($A210,'KoRnO M'!$AD$2:$AJ$42,7,0),"")</f>
        <v/>
      </c>
      <c r="P210" s="12" t="str">
        <f>IFERROR(VLOOKUP($A210,'XVI Szago M'!$K$2:$Q$48,7,0),"")</f>
        <v/>
      </c>
      <c r="Q210" s="12" t="str">
        <f>IFERROR(VLOOKUP($A210,'H56 TR200 M'!$AT$3:$AZ$106,7,0),"")</f>
        <v/>
      </c>
      <c r="R210" s="12" t="str">
        <f>IFERROR(VLOOKUP($A210,'Azymut M'!$AO$6:$AU$38,7,0),"")</f>
        <v/>
      </c>
      <c r="S210" s="12" t="str">
        <f>IFERROR(VLOOKUP($A210,'NM 200 M'!$AI$5:$AO$38,7,0),"")</f>
        <v/>
      </c>
      <c r="T210" s="10">
        <f>IFERROR(LARGE(V210:AW210,1),0)+IFERROR(LARGE(V210:AW210,2),0)</f>
        <v>64.626706357941231</v>
      </c>
      <c r="U210" s="10">
        <f>IFERROR(LARGE(V210:AW210,3),0)+IFERROR(LARGE(V210:AW210,4),0)</f>
        <v>0</v>
      </c>
      <c r="V210" s="12"/>
      <c r="W210" s="12">
        <f>IFERROR(VLOOKUP($A210,'Róża M'!$L$2:$R$34,7,0),"")</f>
        <v>31.999587713873435</v>
      </c>
      <c r="X210" s="12" t="str">
        <f>IFERROR(VLOOKUP($A210,'XV Szago M'!$DK$4:$DQ$28,7,0),"")</f>
        <v/>
      </c>
      <c r="Y210" s="12" t="str">
        <f>IFERROR(VLOOKUP($A210,'Wiosenne 360 M'!$J$3:$P$22,7,0),"")</f>
        <v/>
      </c>
      <c r="Z210" s="12" t="str">
        <f>IFERROR(VLOOKUP($A210,'H55 TR100 M'!$AG$3:$AM$165,7,0),"")</f>
        <v/>
      </c>
      <c r="AA210" s="12" t="str">
        <f>IFERROR(VLOOKUP($A210,'Irokez M'!$EN$4:$ET$22,7,0),"")</f>
        <v/>
      </c>
      <c r="AB210" s="12" t="str">
        <f>IFERROR(VLOOKUP($A210,'BO Wielkopolska M'!$Q$2:$W$38,7,0),"")</f>
        <v/>
      </c>
      <c r="AC210" s="12" t="str">
        <f>IFERROR(VLOOKUP($A210,'RW TR200 M'!$K$2:$Q$10,7,0),"")</f>
        <v/>
      </c>
      <c r="AD210" s="12" t="str">
        <f>IFERROR(VLOOKUP($A210,'Liczyrzepa wiosna M'!$M$2:$S$26,7,0),"")</f>
        <v/>
      </c>
      <c r="AE210" s="12" t="str">
        <f>IFERROR(VLOOKUP($A210,'13 M'!$J$6:$P$27,7,0),"")</f>
        <v/>
      </c>
      <c r="AF210" s="12" t="str">
        <f>IFERROR(VLOOKUP($A210,'ZnO Grassor M'!$J$2:$P$9,7,0),"")</f>
        <v/>
      </c>
      <c r="AG210" s="12" t="str">
        <f>IFERROR(VLOOKUP($A210,'Celestynów M'!$H$2:$N$7,7,0),"")</f>
        <v/>
      </c>
      <c r="AH210" s="12" t="str">
        <f>IFERROR(VLOOKUP($A210,'Komorów M'!$H$2:$N$15,7,0),"")</f>
        <v/>
      </c>
      <c r="AI210" s="12" t="str">
        <f>IFERROR(VLOOKUP($A210,'ITOrient M'!$P$3:$V$16,7,0),"")</f>
        <v/>
      </c>
      <c r="AJ210" s="12" t="str">
        <f>IFERROR(VLOOKUP($A210,'ŚJatka M'!$P$3:$V$25,7,0),"")</f>
        <v/>
      </c>
      <c r="AK210" s="12" t="str">
        <f>IFERROR(VLOOKUP($A210,'Sudecka Wyrypa M'!$N$4:$T$18,7,0),"")</f>
        <v/>
      </c>
      <c r="AL210" s="12" t="str">
        <f>IFERROR(VLOOKUP($A210,'Abentojra M'!$I$3:$O$39,7,0),"")</f>
        <v/>
      </c>
      <c r="AM210" s="12" t="str">
        <f>IFERROR(VLOOKUP($A210,'Mordownik M'!$M$3:$S$29,7,0),"")</f>
        <v/>
      </c>
      <c r="AN210" s="12" t="str">
        <f>IFERROR(VLOOKUP($A210,'Kaczawska M'!$L$3:$R$9,7,0),"")</f>
        <v/>
      </c>
      <c r="AO210" s="12" t="str">
        <f>IFERROR(VLOOKUP($A210,'XV RzK M'!$K$2:$Q$13,7,0),"")</f>
        <v/>
      </c>
      <c r="AP210" s="12" t="str">
        <f>IFERROR(VLOOKUP($A210,'Jesienne 360 M'!$J$2:$P$20,7,0),"")</f>
        <v/>
      </c>
      <c r="AQ210" s="12" t="str">
        <f>IFERROR(VLOOKUP($A210,'Waligóra M'!$P$2:$V$25,7,0),"")</f>
        <v/>
      </c>
      <c r="AR210" s="12" t="str">
        <f>IFERROR(VLOOKUP($A210,'Jurajska Jatka M'!$L$3:$R$42,7,0),"")</f>
        <v/>
      </c>
      <c r="AS210" s="12" t="str">
        <f>IFERROR(VLOOKUP($A210,'H56 TR100 M'!$AI$3:$AO$224,7,0),"")</f>
        <v/>
      </c>
      <c r="AT210" s="12" t="str">
        <f>IFERROR(VLOOKUP($A210,'Wawer M'!$H$2:$N$15,7,0),"")</f>
        <v/>
      </c>
      <c r="AU210" s="12" t="str">
        <f>IFERROR(VLOOKUP($A210,'Pazur M'!$AU$2:$BA$36,7,0),"")</f>
        <v/>
      </c>
      <c r="AV210" s="12">
        <f>IFERROR(VLOOKUP($A210,'Wilga M'!$L$3:$R$29,7,0),"")</f>
        <v>32.627118644067799</v>
      </c>
      <c r="AW210" s="12" t="str">
        <f>IFERROR(VLOOKUP($A210,'NM 100 M'!$Y$5:$AE$7,7,0),"")</f>
        <v/>
      </c>
      <c r="AX210" s="25">
        <f>MIN(COUNT(F210:S210)+MIN(COUNT(V210:AW210)/2,2),6)</f>
        <v>1</v>
      </c>
    </row>
    <row r="211" spans="1:50">
      <c r="A211">
        <v>76</v>
      </c>
      <c r="B211" s="21" t="str">
        <f>VLOOKUP($A211,id!$C:$H,6,0)</f>
        <v>Florczak Karol</v>
      </c>
      <c r="C211" s="21" t="str">
        <f>VLOOKUP($A211,id!$C:$H,4,0)</f>
        <v>Ambit Racing Team</v>
      </c>
      <c r="D211" s="2">
        <f>IF(E210=E211,D210,ROW(B209))</f>
        <v>206</v>
      </c>
      <c r="E211" s="11">
        <f>LARGE(F211:U211,1)+LARGE(F211:U211,2)+IFERROR(LARGE(F211:U211,3),0)+IFERROR(LARGE(F211:U211,4),0)+IFERROR(LARGE(F211:U211,5),0)+IFERROR(LARGE(F211:U211,6),0)</f>
        <v>64.626706357941231</v>
      </c>
      <c r="F211" s="12"/>
      <c r="G211" s="12" t="str">
        <f>IFERROR(VLOOKUP($A211,'Liszkor M'!$BA$2:$BG$44,7,0),"")</f>
        <v/>
      </c>
      <c r="H211" s="12" t="str">
        <f>IFERROR(VLOOKUP($A211,'H55 TR200 M'!$AT$3:$AZ$84,7,0),"")</f>
        <v/>
      </c>
      <c r="I211" s="12" t="str">
        <f>IFERROR(VLOOKUP($A211,'Dymno M'!$U$2:$AA$35,7,0),"")</f>
        <v/>
      </c>
      <c r="J211" s="12" t="str">
        <f>IFERROR(VLOOKUP($A211,'XIV RzK M'!$K$3:$Q$39,7,0),"")</f>
        <v/>
      </c>
      <c r="K211" s="12" t="str">
        <f>IFERROR(VLOOKUP($A211,'Tropy M'!$Q$4:$W$66,7,0),"")</f>
        <v/>
      </c>
      <c r="L211" s="12" t="str">
        <f>IFERROR(VLOOKUP($A211,'Grassor 300 M'!$CA$6:$CG$39,7,0),"")</f>
        <v/>
      </c>
      <c r="M211" s="12" t="str">
        <f>IFERROR(VLOOKUP($A211,'BO M'!$Q$2:$W$37,7,0),"")</f>
        <v/>
      </c>
      <c r="N211" s="12" t="str">
        <f>IFERROR(VLOOKUP($A211,'Konwalie M'!$M$2:$S$32,7,0),"")</f>
        <v/>
      </c>
      <c r="O211" s="12" t="str">
        <f>IFERROR(VLOOKUP($A211,'KoRnO M'!$AD$2:$AJ$42,7,0),"")</f>
        <v/>
      </c>
      <c r="P211" s="12" t="str">
        <f>IFERROR(VLOOKUP($A211,'XVI Szago M'!$K$2:$Q$48,7,0),"")</f>
        <v/>
      </c>
      <c r="Q211" s="12" t="str">
        <f>IFERROR(VLOOKUP($A211,'H56 TR200 M'!$AT$3:$AZ$106,7,0),"")</f>
        <v/>
      </c>
      <c r="R211" s="12" t="str">
        <f>IFERROR(VLOOKUP($A211,'Azymut M'!$AO$6:$AU$38,7,0),"")</f>
        <v/>
      </c>
      <c r="S211" s="12" t="str">
        <f>IFERROR(VLOOKUP($A211,'NM 200 M'!$AI$5:$AO$38,7,0),"")</f>
        <v/>
      </c>
      <c r="T211" s="10">
        <f>IFERROR(LARGE(V211:AW211,1),0)+IFERROR(LARGE(V211:AW211,2),0)</f>
        <v>64.626706357941231</v>
      </c>
      <c r="U211" s="10">
        <f>IFERROR(LARGE(V211:AW211,3),0)+IFERROR(LARGE(V211:AW211,4),0)</f>
        <v>0</v>
      </c>
      <c r="V211" s="12"/>
      <c r="W211" s="12">
        <f>IFERROR(VLOOKUP($A211,'Róża M'!$L$2:$R$34,7,0),"")</f>
        <v>31.999587713873435</v>
      </c>
      <c r="X211" s="12" t="str">
        <f>IFERROR(VLOOKUP($A211,'XV Szago M'!$DK$4:$DQ$28,7,0),"")</f>
        <v/>
      </c>
      <c r="Y211" s="12" t="str">
        <f>IFERROR(VLOOKUP($A211,'Wiosenne 360 M'!$J$3:$P$22,7,0),"")</f>
        <v/>
      </c>
      <c r="Z211" s="12" t="str">
        <f>IFERROR(VLOOKUP($A211,'H55 TR100 M'!$AG$3:$AM$165,7,0),"")</f>
        <v/>
      </c>
      <c r="AA211" s="12" t="str">
        <f>IFERROR(VLOOKUP($A211,'Irokez M'!$EN$4:$ET$22,7,0),"")</f>
        <v/>
      </c>
      <c r="AB211" s="12" t="str">
        <f>IFERROR(VLOOKUP($A211,'BO Wielkopolska M'!$Q$2:$W$38,7,0),"")</f>
        <v/>
      </c>
      <c r="AC211" s="12" t="str">
        <f>IFERROR(VLOOKUP($A211,'RW TR200 M'!$K$2:$Q$10,7,0),"")</f>
        <v/>
      </c>
      <c r="AD211" s="12" t="str">
        <f>IFERROR(VLOOKUP($A211,'Liczyrzepa wiosna M'!$M$2:$S$26,7,0),"")</f>
        <v/>
      </c>
      <c r="AE211" s="12" t="str">
        <f>IFERROR(VLOOKUP($A211,'13 M'!$J$6:$P$27,7,0),"")</f>
        <v/>
      </c>
      <c r="AF211" s="12" t="str">
        <f>IFERROR(VLOOKUP($A211,'ZnO Grassor M'!$J$2:$P$9,7,0),"")</f>
        <v/>
      </c>
      <c r="AG211" s="12" t="str">
        <f>IFERROR(VLOOKUP($A211,'Celestynów M'!$H$2:$N$7,7,0),"")</f>
        <v/>
      </c>
      <c r="AH211" s="12" t="str">
        <f>IFERROR(VLOOKUP($A211,'Komorów M'!$H$2:$N$15,7,0),"")</f>
        <v/>
      </c>
      <c r="AI211" s="12" t="str">
        <f>IFERROR(VLOOKUP($A211,'ITOrient M'!$P$3:$V$16,7,0),"")</f>
        <v/>
      </c>
      <c r="AJ211" s="12" t="str">
        <f>IFERROR(VLOOKUP($A211,'ŚJatka M'!$P$3:$V$25,7,0),"")</f>
        <v/>
      </c>
      <c r="AK211" s="12" t="str">
        <f>IFERROR(VLOOKUP($A211,'Sudecka Wyrypa M'!$N$4:$T$18,7,0),"")</f>
        <v/>
      </c>
      <c r="AL211" s="12" t="str">
        <f>IFERROR(VLOOKUP($A211,'Abentojra M'!$I$3:$O$39,7,0),"")</f>
        <v/>
      </c>
      <c r="AM211" s="12" t="str">
        <f>IFERROR(VLOOKUP($A211,'Mordownik M'!$M$3:$S$29,7,0),"")</f>
        <v/>
      </c>
      <c r="AN211" s="12" t="str">
        <f>IFERROR(VLOOKUP($A211,'Kaczawska M'!$L$3:$R$9,7,0),"")</f>
        <v/>
      </c>
      <c r="AO211" s="12" t="str">
        <f>IFERROR(VLOOKUP($A211,'XV RzK M'!$K$2:$Q$13,7,0),"")</f>
        <v/>
      </c>
      <c r="AP211" s="12" t="str">
        <f>IFERROR(VLOOKUP($A211,'Jesienne 360 M'!$J$2:$P$20,7,0),"")</f>
        <v/>
      </c>
      <c r="AQ211" s="12" t="str">
        <f>IFERROR(VLOOKUP($A211,'Waligóra M'!$P$2:$V$25,7,0),"")</f>
        <v/>
      </c>
      <c r="AR211" s="12" t="str">
        <f>IFERROR(VLOOKUP($A211,'Jurajska Jatka M'!$L$3:$R$42,7,0),"")</f>
        <v/>
      </c>
      <c r="AS211" s="12" t="str">
        <f>IFERROR(VLOOKUP($A211,'H56 TR100 M'!$AI$3:$AO$224,7,0),"")</f>
        <v/>
      </c>
      <c r="AT211" s="12" t="str">
        <f>IFERROR(VLOOKUP($A211,'Wawer M'!$H$2:$N$15,7,0),"")</f>
        <v/>
      </c>
      <c r="AU211" s="12" t="str">
        <f>IFERROR(VLOOKUP($A211,'Pazur M'!$AU$2:$BA$36,7,0),"")</f>
        <v/>
      </c>
      <c r="AV211" s="12">
        <f>IFERROR(VLOOKUP($A211,'Wilga M'!$L$3:$R$29,7,0),"")</f>
        <v>32.627118644067799</v>
      </c>
      <c r="AW211" s="12" t="str">
        <f>IFERROR(VLOOKUP($A211,'NM 100 M'!$Y$5:$AE$7,7,0),"")</f>
        <v/>
      </c>
      <c r="AX211" s="25">
        <f>MIN(COUNT(F211:S211)+MIN(COUNT(V211:AW211)/2,2),6)</f>
        <v>1</v>
      </c>
    </row>
    <row r="212" spans="1:50">
      <c r="A212">
        <v>547</v>
      </c>
      <c r="B212" s="21" t="str">
        <f>VLOOKUP($A212,id!$C:$H,6,0)</f>
        <v>Borko Ryszard</v>
      </c>
      <c r="C212" s="21" t="str">
        <f>VLOOKUP($A212,id!$C:$H,4,0)</f>
        <v>KS Pidrina Gdynia</v>
      </c>
      <c r="D212" s="2">
        <f>IF(E211=E212,D211,ROW(B210))</f>
        <v>210</v>
      </c>
      <c r="E212" s="11">
        <f>LARGE(F212:U212,1)+LARGE(F212:U212,2)+IFERROR(LARGE(F212:U212,3),0)+IFERROR(LARGE(F212:U212,4),0)+IFERROR(LARGE(F212:U212,5),0)+IFERROR(LARGE(F212:U212,6),0)</f>
        <v>64.120751938704771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>
        <f>IFERROR(VLOOKUP($A212,'XVI Szago M'!$K$2:$Q$48,7,0),"")</f>
        <v>64.120751938704771</v>
      </c>
      <c r="Q212" s="12" t="str">
        <f>IFERROR(VLOOKUP($A212,'H56 TR200 M'!$AT$3:$AZ$106,7,0),"")</f>
        <v/>
      </c>
      <c r="R212" s="12" t="str">
        <f>IFERROR(VLOOKUP($A212,'Azymut M'!$AO$6:$AU$38,7,0),"")</f>
        <v/>
      </c>
      <c r="S212" s="12" t="str">
        <f>IFERROR(VLOOKUP($A212,'NM 200 M'!$AI$5:$AO$38,7,0),"")</f>
        <v/>
      </c>
      <c r="T212" s="10">
        <f>IFERROR(LARGE(V212:AW212,1),0)+IFERROR(LARGE(V212:AW212,2),0)</f>
        <v>0</v>
      </c>
      <c r="U212" s="10">
        <f>IFERROR(LARGE(V212:AW212,3),0)+IFERROR(LARGE(V212:AW212,4),0)</f>
        <v>0</v>
      </c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 t="str">
        <f>IFERROR(VLOOKUP($A212,'Abentojra M'!$I$3:$O$39,7,0),"")</f>
        <v/>
      </c>
      <c r="AM212" s="12" t="str">
        <f>IFERROR(VLOOKUP($A212,'Mordownik M'!$M$3:$S$29,7,0),"")</f>
        <v/>
      </c>
      <c r="AN212" s="12" t="str">
        <f>IFERROR(VLOOKUP($A212,'Kaczawska M'!$L$3:$R$9,7,0),"")</f>
        <v/>
      </c>
      <c r="AO212" s="12" t="str">
        <f>IFERROR(VLOOKUP($A212,'XV RzK M'!$K$2:$Q$13,7,0),"")</f>
        <v/>
      </c>
      <c r="AP212" s="12" t="str">
        <f>IFERROR(VLOOKUP($A212,'Jesienne 360 M'!$J$2:$P$20,7,0),"")</f>
        <v/>
      </c>
      <c r="AQ212" s="12" t="str">
        <f>IFERROR(VLOOKUP($A212,'Waligóra M'!$P$2:$V$25,7,0),"")</f>
        <v/>
      </c>
      <c r="AR212" s="12" t="str">
        <f>IFERROR(VLOOKUP($A212,'Jurajska Jatka M'!$L$3:$R$42,7,0),"")</f>
        <v/>
      </c>
      <c r="AS212" s="12" t="str">
        <f>IFERROR(VLOOKUP($A212,'H56 TR100 M'!$AI$3:$AO$224,7,0),"")</f>
        <v/>
      </c>
      <c r="AT212" s="12" t="str">
        <f>IFERROR(VLOOKUP($A212,'Wawer M'!$H$2:$N$15,7,0),"")</f>
        <v/>
      </c>
      <c r="AU212" s="12" t="str">
        <f>IFERROR(VLOOKUP($A212,'Pazur M'!$AU$2:$BA$36,7,0),"")</f>
        <v/>
      </c>
      <c r="AV212" s="12" t="str">
        <f>IFERROR(VLOOKUP($A212,'Wilga M'!$L$3:$R$29,7,0),"")</f>
        <v/>
      </c>
      <c r="AW212" s="12" t="str">
        <f>IFERROR(VLOOKUP($A212,'NM 100 M'!$Y$5:$AE$7,7,0),"")</f>
        <v/>
      </c>
      <c r="AX212" s="25">
        <f>MIN(COUNT(F212:S212)+MIN(COUNT(V212:AW212)/2,2),6)</f>
        <v>1</v>
      </c>
    </row>
    <row r="213" spans="1:50">
      <c r="A213">
        <v>258</v>
      </c>
      <c r="B213" s="21" t="str">
        <f>VLOOKUP($A213,id!$C:$H,6,0)</f>
        <v>Liczywek Andrzej</v>
      </c>
      <c r="C213" s="21">
        <f>VLOOKUP($A213,id!$C:$H,4,0)</f>
        <v>0</v>
      </c>
      <c r="D213" s="2">
        <f>IF(E212=E213,D212,ROW(B211))</f>
        <v>211</v>
      </c>
      <c r="E213" s="11">
        <f>LARGE(F213:U213,1)+LARGE(F213:U213,2)+IFERROR(LARGE(F213:U213,3),0)+IFERROR(LARGE(F213:U213,4),0)+IFERROR(LARGE(F213:U213,5),0)+IFERROR(LARGE(F213:U213,6),0)</f>
        <v>64.039585418824203</v>
      </c>
      <c r="F213" s="12"/>
      <c r="G213" s="12"/>
      <c r="H213" s="12" t="str">
        <f>IFERROR(VLOOKUP($A213,'H55 TR200 M'!$AT$3:$AZ$84,7,0),"")</f>
        <v/>
      </c>
      <c r="I213" s="12" t="str">
        <f>IFERROR(VLOOKUP($A213,'Dymno M'!$U$2:$AA$35,7,0),"")</f>
        <v/>
      </c>
      <c r="J213" s="12" t="str">
        <f>IFERROR(VLOOKUP($A213,'XIV RzK M'!$K$3:$Q$39,7,0),"")</f>
        <v/>
      </c>
      <c r="K213" s="12" t="str">
        <f>IFERROR(VLOOKUP($A213,'Tropy M'!$Q$4:$W$66,7,0),"")</f>
        <v/>
      </c>
      <c r="L213" s="12" t="str">
        <f>IFERROR(VLOOKUP($A213,'Grassor 300 M'!$CA$6:$CG$39,7,0),"")</f>
        <v/>
      </c>
      <c r="M213" s="12" t="str">
        <f>IFERROR(VLOOKUP($A213,'BO M'!$Q$2:$W$37,7,0),"")</f>
        <v/>
      </c>
      <c r="N213" s="12" t="str">
        <f>IFERROR(VLOOKUP($A213,'Konwalie M'!$M$2:$S$32,7,0),"")</f>
        <v/>
      </c>
      <c r="O213" s="12" t="str">
        <f>IFERROR(VLOOKUP($A213,'KoRnO M'!$AD$2:$AJ$42,7,0),"")</f>
        <v/>
      </c>
      <c r="P213" s="12" t="str">
        <f>IFERROR(VLOOKUP($A213,'XVI Szago M'!$K$2:$Q$48,7,0),"")</f>
        <v/>
      </c>
      <c r="Q213" s="12" t="str">
        <f>IFERROR(VLOOKUP($A213,'H56 TR200 M'!$AT$3:$AZ$106,7,0),"")</f>
        <v/>
      </c>
      <c r="R213" s="12" t="str">
        <f>IFERROR(VLOOKUP($A213,'Azymut M'!$AO$6:$AU$38,7,0),"")</f>
        <v/>
      </c>
      <c r="S213" s="12" t="str">
        <f>IFERROR(VLOOKUP($A213,'NM 200 M'!$AI$5:$AO$38,7,0),"")</f>
        <v/>
      </c>
      <c r="T213" s="10">
        <f>IFERROR(LARGE(V213:AW213,1),0)+IFERROR(LARGE(V213:AW213,2),0)</f>
        <v>64.039585418824203</v>
      </c>
      <c r="U213" s="10">
        <f>IFERROR(LARGE(V213:AW213,3),0)+IFERROR(LARGE(V213:AW213,4),0)</f>
        <v>0</v>
      </c>
      <c r="V213" s="12"/>
      <c r="W213" s="12"/>
      <c r="X213" s="12"/>
      <c r="Y213" s="12"/>
      <c r="Z213" s="12">
        <f>IFERROR(VLOOKUP($A213,'H55 TR100 M'!$AG$3:$AM$165,7,0),"")</f>
        <v>31.920661254962361</v>
      </c>
      <c r="AA213" s="12" t="str">
        <f>IFERROR(VLOOKUP($A213,'Irokez M'!$EN$4:$ET$22,7,0),"")</f>
        <v/>
      </c>
      <c r="AB213" s="12" t="str">
        <f>IFERROR(VLOOKUP($A213,'BO Wielkopolska M'!$Q$2:$W$38,7,0),"")</f>
        <v/>
      </c>
      <c r="AC213" s="12" t="str">
        <f>IFERROR(VLOOKUP($A213,'RW TR200 M'!$K$2:$Q$10,7,0),"")</f>
        <v/>
      </c>
      <c r="AD213" s="12" t="str">
        <f>IFERROR(VLOOKUP($A213,'Liczyrzepa wiosna M'!$M$2:$S$26,7,0),"")</f>
        <v/>
      </c>
      <c r="AE213" s="12" t="str">
        <f>IFERROR(VLOOKUP($A213,'13 M'!$J$6:$P$27,7,0),"")</f>
        <v/>
      </c>
      <c r="AF213" s="12" t="str">
        <f>IFERROR(VLOOKUP($A213,'ZnO Grassor M'!$J$2:$P$9,7,0),"")</f>
        <v/>
      </c>
      <c r="AG213" s="12" t="str">
        <f>IFERROR(VLOOKUP($A213,'Celestynów M'!$H$2:$N$7,7,0),"")</f>
        <v/>
      </c>
      <c r="AH213" s="12" t="str">
        <f>IFERROR(VLOOKUP($A213,'Komorów M'!$H$2:$N$15,7,0),"")</f>
        <v/>
      </c>
      <c r="AI213" s="12" t="str">
        <f>IFERROR(VLOOKUP($A213,'ITOrient M'!$P$3:$V$16,7,0),"")</f>
        <v/>
      </c>
      <c r="AJ213" s="12" t="str">
        <f>IFERROR(VLOOKUP($A213,'ŚJatka M'!$P$3:$V$25,7,0),"")</f>
        <v/>
      </c>
      <c r="AK213" s="12" t="str">
        <f>IFERROR(VLOOKUP($A213,'Sudecka Wyrypa M'!$N$4:$T$18,7,0),"")</f>
        <v/>
      </c>
      <c r="AL213" s="12" t="str">
        <f>IFERROR(VLOOKUP($A213,'Abentojra M'!$I$3:$O$39,7,0),"")</f>
        <v/>
      </c>
      <c r="AM213" s="12" t="str">
        <f>IFERROR(VLOOKUP($A213,'Mordownik M'!$M$3:$S$29,7,0),"")</f>
        <v/>
      </c>
      <c r="AN213" s="12" t="str">
        <f>IFERROR(VLOOKUP($A213,'Kaczawska M'!$L$3:$R$9,7,0),"")</f>
        <v/>
      </c>
      <c r="AO213" s="12" t="str">
        <f>IFERROR(VLOOKUP($A213,'XV RzK M'!$K$2:$Q$13,7,0),"")</f>
        <v/>
      </c>
      <c r="AP213" s="12" t="str">
        <f>IFERROR(VLOOKUP($A213,'Jesienne 360 M'!$J$2:$P$20,7,0),"")</f>
        <v/>
      </c>
      <c r="AQ213" s="12" t="str">
        <f>IFERROR(VLOOKUP($A213,'Waligóra M'!$P$2:$V$25,7,0),"")</f>
        <v/>
      </c>
      <c r="AR213" s="12" t="str">
        <f>IFERROR(VLOOKUP($A213,'Jurajska Jatka M'!$L$3:$R$42,7,0),"")</f>
        <v/>
      </c>
      <c r="AS213" s="12">
        <f>IFERROR(VLOOKUP($A213,'H56 TR100 M'!$AI$3:$AO$224,7,0),"")</f>
        <v>32.118924163861834</v>
      </c>
      <c r="AT213" s="12" t="str">
        <f>IFERROR(VLOOKUP($A213,'Wawer M'!$H$2:$N$15,7,0),"")</f>
        <v/>
      </c>
      <c r="AU213" s="12" t="str">
        <f>IFERROR(VLOOKUP($A213,'Pazur M'!$AU$2:$BA$36,7,0),"")</f>
        <v/>
      </c>
      <c r="AV213" s="12" t="str">
        <f>IFERROR(VLOOKUP($A213,'Wilga M'!$L$3:$R$29,7,0),"")</f>
        <v/>
      </c>
      <c r="AW213" s="12" t="str">
        <f>IFERROR(VLOOKUP($A213,'NM 100 M'!$Y$5:$AE$7,7,0),"")</f>
        <v/>
      </c>
      <c r="AX213" s="25">
        <f>MIN(COUNT(F213:S213)+MIN(COUNT(V213:AW213)/2,2),6)</f>
        <v>1</v>
      </c>
    </row>
    <row r="214" spans="1:50">
      <c r="A214">
        <v>257</v>
      </c>
      <c r="B214" s="21" t="str">
        <f>VLOOKUP($A214,id!$C:$H,6,0)</f>
        <v>Cieśliński Grzegorz</v>
      </c>
      <c r="C214" s="21">
        <f>VLOOKUP($A214,id!$C:$H,4,0)</f>
        <v>0</v>
      </c>
      <c r="D214" s="2">
        <f>IF(E213=E214,D213,ROW(B212))</f>
        <v>212</v>
      </c>
      <c r="E214" s="11">
        <f>LARGE(F214:U214,1)+LARGE(F214:U214,2)+IFERROR(LARGE(F214:U214,3),0)+IFERROR(LARGE(F214:U214,4),0)+IFERROR(LARGE(F214:U214,5),0)+IFERROR(LARGE(F214:U214,6),0)</f>
        <v>64.039529178596695</v>
      </c>
      <c r="F214" s="12"/>
      <c r="G214" s="12"/>
      <c r="H214" s="12" t="str">
        <f>IFERROR(VLOOKUP($A214,'H55 TR200 M'!$AT$3:$AZ$84,7,0),"")</f>
        <v/>
      </c>
      <c r="I214" s="12" t="str">
        <f>IFERROR(VLOOKUP($A214,'Dymno M'!$U$2:$AA$35,7,0),"")</f>
        <v/>
      </c>
      <c r="J214" s="12" t="str">
        <f>IFERROR(VLOOKUP($A214,'XIV RzK M'!$K$3:$Q$39,7,0),"")</f>
        <v/>
      </c>
      <c r="K214" s="12" t="str">
        <f>IFERROR(VLOOKUP($A214,'Tropy M'!$Q$4:$W$66,7,0),"")</f>
        <v/>
      </c>
      <c r="L214" s="12" t="str">
        <f>IFERROR(VLOOKUP($A214,'Grassor 300 M'!$CA$6:$CG$39,7,0),"")</f>
        <v/>
      </c>
      <c r="M214" s="12" t="str">
        <f>IFERROR(VLOOKUP($A214,'BO M'!$Q$2:$W$37,7,0),"")</f>
        <v/>
      </c>
      <c r="N214" s="12" t="str">
        <f>IFERROR(VLOOKUP($A214,'Konwalie M'!$M$2:$S$32,7,0),"")</f>
        <v/>
      </c>
      <c r="O214" s="12" t="str">
        <f>IFERROR(VLOOKUP($A214,'KoRnO M'!$AD$2:$AJ$42,7,0),"")</f>
        <v/>
      </c>
      <c r="P214" s="12" t="str">
        <f>IFERROR(VLOOKUP($A214,'XVI Szago M'!$K$2:$Q$48,7,0),"")</f>
        <v/>
      </c>
      <c r="Q214" s="12" t="str">
        <f>IFERROR(VLOOKUP($A214,'H56 TR200 M'!$AT$3:$AZ$106,7,0),"")</f>
        <v/>
      </c>
      <c r="R214" s="12" t="str">
        <f>IFERROR(VLOOKUP($A214,'Azymut M'!$AO$6:$AU$38,7,0),"")</f>
        <v/>
      </c>
      <c r="S214" s="12" t="str">
        <f>IFERROR(VLOOKUP($A214,'NM 200 M'!$AI$5:$AO$38,7,0),"")</f>
        <v/>
      </c>
      <c r="T214" s="10">
        <f>IFERROR(LARGE(V214:AW214,1),0)+IFERROR(LARGE(V214:AW214,2),0)</f>
        <v>64.039529178596695</v>
      </c>
      <c r="U214" s="10">
        <f>IFERROR(LARGE(V214:AW214,3),0)+IFERROR(LARGE(V214:AW214,4),0)</f>
        <v>0</v>
      </c>
      <c r="V214" s="12"/>
      <c r="W214" s="12"/>
      <c r="X214" s="12"/>
      <c r="Y214" s="12"/>
      <c r="Z214" s="12">
        <f>IFERROR(VLOOKUP($A214,'H55 TR100 M'!$AG$3:$AM$165,7,0),"")</f>
        <v>31.92255273761554</v>
      </c>
      <c r="AA214" s="12" t="str">
        <f>IFERROR(VLOOKUP($A214,'Irokez M'!$EN$4:$ET$22,7,0),"")</f>
        <v/>
      </c>
      <c r="AB214" s="12" t="str">
        <f>IFERROR(VLOOKUP($A214,'BO Wielkopolska M'!$Q$2:$W$38,7,0),"")</f>
        <v/>
      </c>
      <c r="AC214" s="12" t="str">
        <f>IFERROR(VLOOKUP($A214,'RW TR200 M'!$K$2:$Q$10,7,0),"")</f>
        <v/>
      </c>
      <c r="AD214" s="12" t="str">
        <f>IFERROR(VLOOKUP($A214,'Liczyrzepa wiosna M'!$M$2:$S$26,7,0),"")</f>
        <v/>
      </c>
      <c r="AE214" s="12" t="str">
        <f>IFERROR(VLOOKUP($A214,'13 M'!$J$6:$P$27,7,0),"")</f>
        <v/>
      </c>
      <c r="AF214" s="12" t="str">
        <f>IFERROR(VLOOKUP($A214,'ZnO Grassor M'!$J$2:$P$9,7,0),"")</f>
        <v/>
      </c>
      <c r="AG214" s="12" t="str">
        <f>IFERROR(VLOOKUP($A214,'Celestynów M'!$H$2:$N$7,7,0),"")</f>
        <v/>
      </c>
      <c r="AH214" s="12" t="str">
        <f>IFERROR(VLOOKUP($A214,'Komorów M'!$H$2:$N$15,7,0),"")</f>
        <v/>
      </c>
      <c r="AI214" s="12" t="str">
        <f>IFERROR(VLOOKUP($A214,'ITOrient M'!$P$3:$V$16,7,0),"")</f>
        <v/>
      </c>
      <c r="AJ214" s="12" t="str">
        <f>IFERROR(VLOOKUP($A214,'ŚJatka M'!$P$3:$V$25,7,0),"")</f>
        <v/>
      </c>
      <c r="AK214" s="12" t="str">
        <f>IFERROR(VLOOKUP($A214,'Sudecka Wyrypa M'!$N$4:$T$18,7,0),"")</f>
        <v/>
      </c>
      <c r="AL214" s="12" t="str">
        <f>IFERROR(VLOOKUP($A214,'Abentojra M'!$I$3:$O$39,7,0),"")</f>
        <v/>
      </c>
      <c r="AM214" s="12" t="str">
        <f>IFERROR(VLOOKUP($A214,'Mordownik M'!$M$3:$S$29,7,0),"")</f>
        <v/>
      </c>
      <c r="AN214" s="12" t="str">
        <f>IFERROR(VLOOKUP($A214,'Kaczawska M'!$L$3:$R$9,7,0),"")</f>
        <v/>
      </c>
      <c r="AO214" s="12" t="str">
        <f>IFERROR(VLOOKUP($A214,'XV RzK M'!$K$2:$Q$13,7,0),"")</f>
        <v/>
      </c>
      <c r="AP214" s="12" t="str">
        <f>IFERROR(VLOOKUP($A214,'Jesienne 360 M'!$J$2:$P$20,7,0),"")</f>
        <v/>
      </c>
      <c r="AQ214" s="12" t="str">
        <f>IFERROR(VLOOKUP($A214,'Waligóra M'!$P$2:$V$25,7,0),"")</f>
        <v/>
      </c>
      <c r="AR214" s="12" t="str">
        <f>IFERROR(VLOOKUP($A214,'Jurajska Jatka M'!$L$3:$R$42,7,0),"")</f>
        <v/>
      </c>
      <c r="AS214" s="12">
        <f>IFERROR(VLOOKUP($A214,'H56 TR100 M'!$AI$3:$AO$224,7,0),"")</f>
        <v>32.116976440981155</v>
      </c>
      <c r="AT214" s="12" t="str">
        <f>IFERROR(VLOOKUP($A214,'Wawer M'!$H$2:$N$15,7,0),"")</f>
        <v/>
      </c>
      <c r="AU214" s="12" t="str">
        <f>IFERROR(VLOOKUP($A214,'Pazur M'!$AU$2:$BA$36,7,0),"")</f>
        <v/>
      </c>
      <c r="AV214" s="12" t="str">
        <f>IFERROR(VLOOKUP($A214,'Wilga M'!$L$3:$R$29,7,0),"")</f>
        <v/>
      </c>
      <c r="AW214" s="12" t="str">
        <f>IFERROR(VLOOKUP($A214,'NM 100 M'!$Y$5:$AE$7,7,0),"")</f>
        <v/>
      </c>
      <c r="AX214" s="25">
        <f>MIN(COUNT(F214:S214)+MIN(COUNT(V214:AW214)/2,2),6)</f>
        <v>1</v>
      </c>
    </row>
    <row r="215" spans="1:50">
      <c r="A215">
        <v>277</v>
      </c>
      <c r="B215" s="21" t="str">
        <f>VLOOKUP($A215,id!$C:$H,6,0)</f>
        <v>Legat Leszek</v>
      </c>
      <c r="C215" s="21">
        <f>VLOOKUP($A215,id!$C:$H,4,0)</f>
        <v>0</v>
      </c>
      <c r="D215" s="2">
        <f>IF(E214=E215,D214,ROW(B213))</f>
        <v>213</v>
      </c>
      <c r="E215" s="11">
        <f>LARGE(F215:U215,1)+LARGE(F215:U215,2)+IFERROR(LARGE(F215:U215,3),0)+IFERROR(LARGE(F215:U215,4),0)+IFERROR(LARGE(F215:U215,5),0)+IFERROR(LARGE(F215:U215,6),0)</f>
        <v>63.707066461294644</v>
      </c>
      <c r="F215" s="12"/>
      <c r="G215" s="12"/>
      <c r="H215" s="12" t="str">
        <f>IFERROR(VLOOKUP($A215,'H55 TR200 M'!$AT$3:$AZ$84,7,0),"")</f>
        <v/>
      </c>
      <c r="I215" s="12" t="str">
        <f>IFERROR(VLOOKUP($A215,'Dymno M'!$U$2:$AA$35,7,0),"")</f>
        <v/>
      </c>
      <c r="J215" s="12" t="str">
        <f>IFERROR(VLOOKUP($A215,'XIV RzK M'!$K$3:$Q$39,7,0),"")</f>
        <v/>
      </c>
      <c r="K215" s="12" t="str">
        <f>IFERROR(VLOOKUP($A215,'Tropy M'!$Q$4:$W$66,7,0),"")</f>
        <v/>
      </c>
      <c r="L215" s="12" t="str">
        <f>IFERROR(VLOOKUP($A215,'Grassor 300 M'!$CA$6:$CG$39,7,0),"")</f>
        <v/>
      </c>
      <c r="M215" s="12" t="str">
        <f>IFERROR(VLOOKUP($A215,'BO M'!$Q$2:$W$37,7,0),"")</f>
        <v/>
      </c>
      <c r="N215" s="12" t="str">
        <f>IFERROR(VLOOKUP($A215,'Konwalie M'!$M$2:$S$32,7,0),"")</f>
        <v/>
      </c>
      <c r="O215" s="12" t="str">
        <f>IFERROR(VLOOKUP($A215,'KoRnO M'!$AD$2:$AJ$42,7,0),"")</f>
        <v/>
      </c>
      <c r="P215" s="12" t="str">
        <f>IFERROR(VLOOKUP($A215,'XVI Szago M'!$K$2:$Q$48,7,0),"")</f>
        <v/>
      </c>
      <c r="Q215" s="12">
        <f>IFERROR(VLOOKUP($A215,'H56 TR200 M'!$AT$3:$AZ$106,7,0),"")</f>
        <v>37.437254650955097</v>
      </c>
      <c r="R215" s="12" t="str">
        <f>IFERROR(VLOOKUP($A215,'Azymut M'!$AO$6:$AU$38,7,0),"")</f>
        <v/>
      </c>
      <c r="S215" s="12" t="str">
        <f>IFERROR(VLOOKUP($A215,'NM 200 M'!$AI$5:$AO$38,7,0),"")</f>
        <v/>
      </c>
      <c r="T215" s="10">
        <f>IFERROR(LARGE(V215:AW215,1),0)+IFERROR(LARGE(V215:AW215,2),0)</f>
        <v>26.269811810339551</v>
      </c>
      <c r="U215" s="10">
        <f>IFERROR(LARGE(V215:AW215,3),0)+IFERROR(LARGE(V215:AW215,4),0)</f>
        <v>0</v>
      </c>
      <c r="V215" s="12"/>
      <c r="W215" s="12"/>
      <c r="X215" s="12"/>
      <c r="Y215" s="12"/>
      <c r="Z215" s="12">
        <f>IFERROR(VLOOKUP($A215,'H55 TR100 M'!$AG$3:$AM$165,7,0),"")</f>
        <v>26.269811810339551</v>
      </c>
      <c r="AA215" s="12" t="str">
        <f>IFERROR(VLOOKUP($A215,'Irokez M'!$EN$4:$ET$22,7,0),"")</f>
        <v/>
      </c>
      <c r="AB215" s="12" t="str">
        <f>IFERROR(VLOOKUP($A215,'BO Wielkopolska M'!$Q$2:$W$38,7,0),"")</f>
        <v/>
      </c>
      <c r="AC215" s="12" t="str">
        <f>IFERROR(VLOOKUP($A215,'RW TR200 M'!$K$2:$Q$10,7,0),"")</f>
        <v/>
      </c>
      <c r="AD215" s="12" t="str">
        <f>IFERROR(VLOOKUP($A215,'Liczyrzepa wiosna M'!$M$2:$S$26,7,0),"")</f>
        <v/>
      </c>
      <c r="AE215" s="12" t="str">
        <f>IFERROR(VLOOKUP($A215,'13 M'!$J$6:$P$27,7,0),"")</f>
        <v/>
      </c>
      <c r="AF215" s="12" t="str">
        <f>IFERROR(VLOOKUP($A215,'ZnO Grassor M'!$J$2:$P$9,7,0),"")</f>
        <v/>
      </c>
      <c r="AG215" s="12" t="str">
        <f>IFERROR(VLOOKUP($A215,'Celestynów M'!$H$2:$N$7,7,0),"")</f>
        <v/>
      </c>
      <c r="AH215" s="12" t="str">
        <f>IFERROR(VLOOKUP($A215,'Komorów M'!$H$2:$N$15,7,0),"")</f>
        <v/>
      </c>
      <c r="AI215" s="12" t="str">
        <f>IFERROR(VLOOKUP($A215,'ITOrient M'!$P$3:$V$16,7,0),"")</f>
        <v/>
      </c>
      <c r="AJ215" s="12" t="str">
        <f>IFERROR(VLOOKUP($A215,'ŚJatka M'!$P$3:$V$25,7,0),"")</f>
        <v/>
      </c>
      <c r="AK215" s="12" t="str">
        <f>IFERROR(VLOOKUP($A215,'Sudecka Wyrypa M'!$N$4:$T$18,7,0),"")</f>
        <v/>
      </c>
      <c r="AL215" s="12" t="str">
        <f>IFERROR(VLOOKUP($A215,'Abentojra M'!$I$3:$O$39,7,0),"")</f>
        <v/>
      </c>
      <c r="AM215" s="12" t="str">
        <f>IFERROR(VLOOKUP($A215,'Mordownik M'!$M$3:$S$29,7,0),"")</f>
        <v/>
      </c>
      <c r="AN215" s="12" t="str">
        <f>IFERROR(VLOOKUP($A215,'Kaczawska M'!$L$3:$R$9,7,0),"")</f>
        <v/>
      </c>
      <c r="AO215" s="12" t="str">
        <f>IFERROR(VLOOKUP($A215,'XV RzK M'!$K$2:$Q$13,7,0),"")</f>
        <v/>
      </c>
      <c r="AP215" s="12" t="str">
        <f>IFERROR(VLOOKUP($A215,'Jesienne 360 M'!$J$2:$P$20,7,0),"")</f>
        <v/>
      </c>
      <c r="AQ215" s="12" t="str">
        <f>IFERROR(VLOOKUP($A215,'Waligóra M'!$P$2:$V$25,7,0),"")</f>
        <v/>
      </c>
      <c r="AR215" s="12" t="str">
        <f>IFERROR(VLOOKUP($A215,'Jurajska Jatka M'!$L$3:$R$42,7,0),"")</f>
        <v/>
      </c>
      <c r="AS215" s="12" t="str">
        <f>IFERROR(VLOOKUP($A215,'H56 TR100 M'!$AI$3:$AO$224,7,0),"")</f>
        <v/>
      </c>
      <c r="AT215" s="12" t="str">
        <f>IFERROR(VLOOKUP($A215,'Wawer M'!$H$2:$N$15,7,0),"")</f>
        <v/>
      </c>
      <c r="AU215" s="12" t="str">
        <f>IFERROR(VLOOKUP($A215,'Pazur M'!$AU$2:$BA$36,7,0),"")</f>
        <v/>
      </c>
      <c r="AV215" s="12" t="str">
        <f>IFERROR(VLOOKUP($A215,'Wilga M'!$L$3:$R$29,7,0),"")</f>
        <v/>
      </c>
      <c r="AW215" s="12" t="str">
        <f>IFERROR(VLOOKUP($A215,'NM 100 M'!$Y$5:$AE$7,7,0),"")</f>
        <v/>
      </c>
      <c r="AX215" s="25">
        <f>MIN(COUNT(F215:S215)+MIN(COUNT(V215:AW215)/2,2),6)</f>
        <v>1.5</v>
      </c>
    </row>
    <row r="216" spans="1:50">
      <c r="A216">
        <v>276</v>
      </c>
      <c r="B216" s="21" t="str">
        <f>VLOOKUP($A216,id!$C:$H,6,0)</f>
        <v>Bowar Piotr</v>
      </c>
      <c r="C216" s="21">
        <f>VLOOKUP($A216,id!$C:$H,4,0)</f>
        <v>0</v>
      </c>
      <c r="D216" s="2">
        <f>IF(E215=E216,D215,ROW(B214))</f>
        <v>214</v>
      </c>
      <c r="E216" s="11">
        <f>LARGE(F216:U216,1)+LARGE(F216:U216,2)+IFERROR(LARGE(F216:U216,3),0)+IFERROR(LARGE(F216:U216,4),0)+IFERROR(LARGE(F216:U216,5),0)+IFERROR(LARGE(F216:U216,6),0)</f>
        <v>63.67038997235192</v>
      </c>
      <c r="F216" s="12"/>
      <c r="G216" s="12"/>
      <c r="H216" s="12" t="str">
        <f>IFERROR(VLOOKUP($A216,'H55 TR200 M'!$AT$3:$AZ$84,7,0),"")</f>
        <v/>
      </c>
      <c r="I216" s="12" t="str">
        <f>IFERROR(VLOOKUP($A216,'Dymno M'!$U$2:$AA$35,7,0),"")</f>
        <v/>
      </c>
      <c r="J216" s="12" t="str">
        <f>IFERROR(VLOOKUP($A216,'XIV RzK M'!$K$3:$Q$39,7,0),"")</f>
        <v/>
      </c>
      <c r="K216" s="12" t="str">
        <f>IFERROR(VLOOKUP($A216,'Tropy M'!$Q$4:$W$66,7,0),"")</f>
        <v/>
      </c>
      <c r="L216" s="12" t="str">
        <f>IFERROR(VLOOKUP($A216,'Grassor 300 M'!$CA$6:$CG$39,7,0),"")</f>
        <v/>
      </c>
      <c r="M216" s="12" t="str">
        <f>IFERROR(VLOOKUP($A216,'BO M'!$Q$2:$W$37,7,0),"")</f>
        <v/>
      </c>
      <c r="N216" s="12" t="str">
        <f>IFERROR(VLOOKUP($A216,'Konwalie M'!$M$2:$S$32,7,0),"")</f>
        <v/>
      </c>
      <c r="O216" s="12" t="str">
        <f>IFERROR(VLOOKUP($A216,'KoRnO M'!$AD$2:$AJ$42,7,0),"")</f>
        <v/>
      </c>
      <c r="P216" s="12" t="str">
        <f>IFERROR(VLOOKUP($A216,'XVI Szago M'!$K$2:$Q$48,7,0),"")</f>
        <v/>
      </c>
      <c r="Q216" s="12">
        <f>IFERROR(VLOOKUP($A216,'H56 TR200 M'!$AT$3:$AZ$106,7,0),"")</f>
        <v>37.398360863657388</v>
      </c>
      <c r="R216" s="12" t="str">
        <f>IFERROR(VLOOKUP($A216,'Azymut M'!$AO$6:$AU$38,7,0),"")</f>
        <v/>
      </c>
      <c r="S216" s="12" t="str">
        <f>IFERROR(VLOOKUP($A216,'NM 200 M'!$AI$5:$AO$38,7,0),"")</f>
        <v/>
      </c>
      <c r="T216" s="10">
        <f>IFERROR(LARGE(V216:AW216,1),0)+IFERROR(LARGE(V216:AW216,2),0)</f>
        <v>26.272029108694532</v>
      </c>
      <c r="U216" s="10">
        <f>IFERROR(LARGE(V216:AW216,3),0)+IFERROR(LARGE(V216:AW216,4),0)</f>
        <v>0</v>
      </c>
      <c r="V216" s="12"/>
      <c r="W216" s="12"/>
      <c r="X216" s="12"/>
      <c r="Y216" s="12"/>
      <c r="Z216" s="12">
        <f>IFERROR(VLOOKUP($A216,'H55 TR100 M'!$AG$3:$AM$165,7,0),"")</f>
        <v>26.272029108694532</v>
      </c>
      <c r="AA216" s="12" t="str">
        <f>IFERROR(VLOOKUP($A216,'Irokez M'!$EN$4:$ET$22,7,0),"")</f>
        <v/>
      </c>
      <c r="AB216" s="12" t="str">
        <f>IFERROR(VLOOKUP($A216,'BO Wielkopolska M'!$Q$2:$W$38,7,0),"")</f>
        <v/>
      </c>
      <c r="AC216" s="12" t="str">
        <f>IFERROR(VLOOKUP($A216,'RW TR200 M'!$K$2:$Q$10,7,0),"")</f>
        <v/>
      </c>
      <c r="AD216" s="12" t="str">
        <f>IFERROR(VLOOKUP($A216,'Liczyrzepa wiosna M'!$M$2:$S$26,7,0),"")</f>
        <v/>
      </c>
      <c r="AE216" s="12" t="str">
        <f>IFERROR(VLOOKUP($A216,'13 M'!$J$6:$P$27,7,0),"")</f>
        <v/>
      </c>
      <c r="AF216" s="12" t="str">
        <f>IFERROR(VLOOKUP($A216,'ZnO Grassor M'!$J$2:$P$9,7,0),"")</f>
        <v/>
      </c>
      <c r="AG216" s="12" t="str">
        <f>IFERROR(VLOOKUP($A216,'Celestynów M'!$H$2:$N$7,7,0),"")</f>
        <v/>
      </c>
      <c r="AH216" s="12" t="str">
        <f>IFERROR(VLOOKUP($A216,'Komorów M'!$H$2:$N$15,7,0),"")</f>
        <v/>
      </c>
      <c r="AI216" s="12" t="str">
        <f>IFERROR(VLOOKUP($A216,'ITOrient M'!$P$3:$V$16,7,0),"")</f>
        <v/>
      </c>
      <c r="AJ216" s="12" t="str">
        <f>IFERROR(VLOOKUP($A216,'ŚJatka M'!$P$3:$V$25,7,0),"")</f>
        <v/>
      </c>
      <c r="AK216" s="12" t="str">
        <f>IFERROR(VLOOKUP($A216,'Sudecka Wyrypa M'!$N$4:$T$18,7,0),"")</f>
        <v/>
      </c>
      <c r="AL216" s="12" t="str">
        <f>IFERROR(VLOOKUP($A216,'Abentojra M'!$I$3:$O$39,7,0),"")</f>
        <v/>
      </c>
      <c r="AM216" s="12" t="str">
        <f>IFERROR(VLOOKUP($A216,'Mordownik M'!$M$3:$S$29,7,0),"")</f>
        <v/>
      </c>
      <c r="AN216" s="12" t="str">
        <f>IFERROR(VLOOKUP($A216,'Kaczawska M'!$L$3:$R$9,7,0),"")</f>
        <v/>
      </c>
      <c r="AO216" s="12" t="str">
        <f>IFERROR(VLOOKUP($A216,'XV RzK M'!$K$2:$Q$13,7,0),"")</f>
        <v/>
      </c>
      <c r="AP216" s="12" t="str">
        <f>IFERROR(VLOOKUP($A216,'Jesienne 360 M'!$J$2:$P$20,7,0),"")</f>
        <v/>
      </c>
      <c r="AQ216" s="12" t="str">
        <f>IFERROR(VLOOKUP($A216,'Waligóra M'!$P$2:$V$25,7,0),"")</f>
        <v/>
      </c>
      <c r="AR216" s="12" t="str">
        <f>IFERROR(VLOOKUP($A216,'Jurajska Jatka M'!$L$3:$R$42,7,0),"")</f>
        <v/>
      </c>
      <c r="AS216" s="12" t="str">
        <f>IFERROR(VLOOKUP($A216,'H56 TR100 M'!$AI$3:$AO$224,7,0),"")</f>
        <v/>
      </c>
      <c r="AT216" s="12" t="str">
        <f>IFERROR(VLOOKUP($A216,'Wawer M'!$H$2:$N$15,7,0),"")</f>
        <v/>
      </c>
      <c r="AU216" s="12" t="str">
        <f>IFERROR(VLOOKUP($A216,'Pazur M'!$AU$2:$BA$36,7,0),"")</f>
        <v/>
      </c>
      <c r="AV216" s="12" t="str">
        <f>IFERROR(VLOOKUP($A216,'Wilga M'!$L$3:$R$29,7,0),"")</f>
        <v/>
      </c>
      <c r="AW216" s="12" t="str">
        <f>IFERROR(VLOOKUP($A216,'NM 100 M'!$Y$5:$AE$7,7,0),"")</f>
        <v/>
      </c>
      <c r="AX216" s="25">
        <f>MIN(COUNT(F216:S216)+MIN(COUNT(V216:AW216)/2,2),6)</f>
        <v>1.5</v>
      </c>
    </row>
    <row r="217" spans="1:50">
      <c r="A217">
        <v>600</v>
      </c>
      <c r="B217" s="21" t="str">
        <f>VLOOKUP($A217,id!$C:$H,6,0)</f>
        <v>Daszczyński Bartosz</v>
      </c>
      <c r="C217" s="21" t="str">
        <f>VLOOKUP($A217,id!$C:$H,4,0)</f>
        <v>Po trupach do celu</v>
      </c>
      <c r="D217" s="2">
        <f>IF(E216=E217,D216,ROW(B215))</f>
        <v>215</v>
      </c>
      <c r="E217" s="11">
        <f>LARGE(F217:U217,1)+LARGE(F217:U217,2)+IFERROR(LARGE(F217:U217,3),0)+IFERROR(LARGE(F217:U217,4),0)+IFERROR(LARGE(F217:U217,5),0)+IFERROR(LARGE(F217:U217,6),0)</f>
        <v>63.606479688025658</v>
      </c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>
        <f>IFERROR(VLOOKUP($A217,'H56 TR200 M'!$AT$3:$AZ$106,7,0),"")</f>
        <v>63.606479688025658</v>
      </c>
      <c r="R217" s="12" t="str">
        <f>IFERROR(VLOOKUP($A217,'Azymut M'!$AO$6:$AU$38,7,0),"")</f>
        <v/>
      </c>
      <c r="S217" s="12" t="str">
        <f>IFERROR(VLOOKUP($A217,'NM 200 M'!$AI$5:$AO$38,7,0),"")</f>
        <v/>
      </c>
      <c r="T217" s="10">
        <f>IFERROR(LARGE(V217:AW217,1),0)+IFERROR(LARGE(V217:AW217,2),0)</f>
        <v>0</v>
      </c>
      <c r="U217" s="10">
        <f>IFERROR(LARGE(V217:AW217,3),0)+IFERROR(LARGE(V217:AW217,4),0)</f>
        <v>0</v>
      </c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 t="str">
        <f>IFERROR(VLOOKUP($A217,'H56 TR100 M'!$AI$3:$AO$224,7,0),"")</f>
        <v/>
      </c>
      <c r="AT217" s="12" t="str">
        <f>IFERROR(VLOOKUP($A217,'Wawer M'!$H$2:$N$15,7,0),"")</f>
        <v/>
      </c>
      <c r="AU217" s="12" t="str">
        <f>IFERROR(VLOOKUP($A217,'Pazur M'!$AU$2:$BA$36,7,0),"")</f>
        <v/>
      </c>
      <c r="AV217" s="12" t="str">
        <f>IFERROR(VLOOKUP($A217,'Wilga M'!$L$3:$R$29,7,0),"")</f>
        <v/>
      </c>
      <c r="AW217" s="12" t="str">
        <f>IFERROR(VLOOKUP($A217,'NM 100 M'!$Y$5:$AE$7,7,0),"")</f>
        <v/>
      </c>
      <c r="AX217" s="25">
        <f>MIN(COUNT(F217:S217)+MIN(COUNT(V217:AW217)/2,2),6)</f>
        <v>1</v>
      </c>
    </row>
    <row r="218" spans="1:50">
      <c r="A218">
        <v>256</v>
      </c>
      <c r="B218" s="21" t="str">
        <f>VLOOKUP($A218,id!$C:$H,6,0)</f>
        <v>Ślósarczyk Maciej</v>
      </c>
      <c r="C218" s="21">
        <f>VLOOKUP($A218,id!$C:$H,4,0)</f>
        <v>0</v>
      </c>
      <c r="D218" s="2">
        <f>IF(E217=E218,D217,ROW(B216))</f>
        <v>216</v>
      </c>
      <c r="E218" s="11">
        <f>LARGE(F218:U218,1)+LARGE(F218:U218,2)+IFERROR(LARGE(F218:U218,3),0)+IFERROR(LARGE(F218:U218,4),0)+IFERROR(LARGE(F218:U218,5),0)+IFERROR(LARGE(F218:U218,6),0)</f>
        <v>63.436767952648836</v>
      </c>
      <c r="F218" s="12"/>
      <c r="G218" s="12"/>
      <c r="H218" s="12" t="str">
        <f>IFERROR(VLOOKUP($A218,'H55 TR200 M'!$AT$3:$AZ$84,7,0),"")</f>
        <v/>
      </c>
      <c r="I218" s="12" t="str">
        <f>IFERROR(VLOOKUP($A218,'Dymno M'!$U$2:$AA$35,7,0),"")</f>
        <v/>
      </c>
      <c r="J218" s="12" t="str">
        <f>IFERROR(VLOOKUP($A218,'XIV RzK M'!$K$3:$Q$39,7,0),"")</f>
        <v/>
      </c>
      <c r="K218" s="12" t="str">
        <f>IFERROR(VLOOKUP($A218,'Tropy M'!$Q$4:$W$66,7,0),"")</f>
        <v/>
      </c>
      <c r="L218" s="12" t="str">
        <f>IFERROR(VLOOKUP($A218,'Grassor 300 M'!$CA$6:$CG$39,7,0),"")</f>
        <v/>
      </c>
      <c r="M218" s="12" t="str">
        <f>IFERROR(VLOOKUP($A218,'BO M'!$Q$2:$W$37,7,0),"")</f>
        <v/>
      </c>
      <c r="N218" s="12" t="str">
        <f>IFERROR(VLOOKUP($A218,'Konwalie M'!$M$2:$S$32,7,0),"")</f>
        <v/>
      </c>
      <c r="O218" s="12" t="str">
        <f>IFERROR(VLOOKUP($A218,'KoRnO M'!$AD$2:$AJ$42,7,0),"")</f>
        <v/>
      </c>
      <c r="P218" s="12" t="str">
        <f>IFERROR(VLOOKUP($A218,'XVI Szago M'!$K$2:$Q$48,7,0),"")</f>
        <v/>
      </c>
      <c r="Q218" s="12" t="str">
        <f>IFERROR(VLOOKUP($A218,'H56 TR200 M'!$AT$3:$AZ$106,7,0),"")</f>
        <v/>
      </c>
      <c r="R218" s="12" t="str">
        <f>IFERROR(VLOOKUP($A218,'Azymut M'!$AO$6:$AU$38,7,0),"")</f>
        <v/>
      </c>
      <c r="S218" s="12" t="str">
        <f>IFERROR(VLOOKUP($A218,'NM 200 M'!$AI$5:$AO$38,7,0),"")</f>
        <v/>
      </c>
      <c r="T218" s="10">
        <f>IFERROR(LARGE(V218:AW218,1),0)+IFERROR(LARGE(V218:AW218,2),0)</f>
        <v>63.436767952648836</v>
      </c>
      <c r="U218" s="10">
        <f>IFERROR(LARGE(V218:AW218,3),0)+IFERROR(LARGE(V218:AW218,4),0)</f>
        <v>0</v>
      </c>
      <c r="V218" s="12"/>
      <c r="W218" s="12"/>
      <c r="X218" s="12"/>
      <c r="Y218" s="12"/>
      <c r="Z218" s="12">
        <f>IFERROR(VLOOKUP($A218,'H55 TR100 M'!$AG$3:$AM$165,7,0),"")</f>
        <v>32.209799408089431</v>
      </c>
      <c r="AA218" s="12" t="str">
        <f>IFERROR(VLOOKUP($A218,'Irokez M'!$EN$4:$ET$22,7,0),"")</f>
        <v/>
      </c>
      <c r="AB218" s="12" t="str">
        <f>IFERROR(VLOOKUP($A218,'BO Wielkopolska M'!$Q$2:$W$38,7,0),"")</f>
        <v/>
      </c>
      <c r="AC218" s="12" t="str">
        <f>IFERROR(VLOOKUP($A218,'RW TR200 M'!$K$2:$Q$10,7,0),"")</f>
        <v/>
      </c>
      <c r="AD218" s="12" t="str">
        <f>IFERROR(VLOOKUP($A218,'Liczyrzepa wiosna M'!$M$2:$S$26,7,0),"")</f>
        <v/>
      </c>
      <c r="AE218" s="12" t="str">
        <f>IFERROR(VLOOKUP($A218,'13 M'!$J$6:$P$27,7,0),"")</f>
        <v/>
      </c>
      <c r="AF218" s="12" t="str">
        <f>IFERROR(VLOOKUP($A218,'ZnO Grassor M'!$J$2:$P$9,7,0),"")</f>
        <v/>
      </c>
      <c r="AG218" s="12" t="str">
        <f>IFERROR(VLOOKUP($A218,'Celestynów M'!$H$2:$N$7,7,0),"")</f>
        <v/>
      </c>
      <c r="AH218" s="12" t="str">
        <f>IFERROR(VLOOKUP($A218,'Komorów M'!$H$2:$N$15,7,0),"")</f>
        <v/>
      </c>
      <c r="AI218" s="12" t="str">
        <f>IFERROR(VLOOKUP($A218,'ITOrient M'!$P$3:$V$16,7,0),"")</f>
        <v/>
      </c>
      <c r="AJ218" s="12" t="str">
        <f>IFERROR(VLOOKUP($A218,'ŚJatka M'!$P$3:$V$25,7,0),"")</f>
        <v/>
      </c>
      <c r="AK218" s="12" t="str">
        <f>IFERROR(VLOOKUP($A218,'Sudecka Wyrypa M'!$N$4:$T$18,7,0),"")</f>
        <v/>
      </c>
      <c r="AL218" s="12" t="str">
        <f>IFERROR(VLOOKUP($A218,'Abentojra M'!$I$3:$O$39,7,0),"")</f>
        <v/>
      </c>
      <c r="AM218" s="12" t="str">
        <f>IFERROR(VLOOKUP($A218,'Mordownik M'!$M$3:$S$29,7,0),"")</f>
        <v/>
      </c>
      <c r="AN218" s="12" t="str">
        <f>IFERROR(VLOOKUP($A218,'Kaczawska M'!$L$3:$R$9,7,0),"")</f>
        <v/>
      </c>
      <c r="AO218" s="12" t="str">
        <f>IFERROR(VLOOKUP($A218,'XV RzK M'!$K$2:$Q$13,7,0),"")</f>
        <v/>
      </c>
      <c r="AP218" s="12" t="str">
        <f>IFERROR(VLOOKUP($A218,'Jesienne 360 M'!$J$2:$P$20,7,0),"")</f>
        <v/>
      </c>
      <c r="AQ218" s="12" t="str">
        <f>IFERROR(VLOOKUP($A218,'Waligóra M'!$P$2:$V$25,7,0),"")</f>
        <v/>
      </c>
      <c r="AR218" s="12" t="str">
        <f>IFERROR(VLOOKUP($A218,'Jurajska Jatka M'!$L$3:$R$42,7,0),"")</f>
        <v/>
      </c>
      <c r="AS218" s="12">
        <f>IFERROR(VLOOKUP($A218,'H56 TR100 M'!$AI$3:$AO$224,7,0),"")</f>
        <v>31.226968544559405</v>
      </c>
      <c r="AT218" s="12" t="str">
        <f>IFERROR(VLOOKUP($A218,'Wawer M'!$H$2:$N$15,7,0),"")</f>
        <v/>
      </c>
      <c r="AU218" s="12" t="str">
        <f>IFERROR(VLOOKUP($A218,'Pazur M'!$AU$2:$BA$36,7,0),"")</f>
        <v/>
      </c>
      <c r="AV218" s="12" t="str">
        <f>IFERROR(VLOOKUP($A218,'Wilga M'!$L$3:$R$29,7,0),"")</f>
        <v/>
      </c>
      <c r="AW218" s="12" t="str">
        <f>IFERROR(VLOOKUP($A218,'NM 100 M'!$Y$5:$AE$7,7,0),"")</f>
        <v/>
      </c>
      <c r="AX218" s="25">
        <f>MIN(COUNT(F218:S218)+MIN(COUNT(V218:AW218)/2,2),6)</f>
        <v>1</v>
      </c>
    </row>
    <row r="219" spans="1:50">
      <c r="A219">
        <v>783</v>
      </c>
      <c r="B219" s="21" t="str">
        <f>VLOOKUP($A219,id!$C:$H,6,0)</f>
        <v>Rochowski Konrad</v>
      </c>
      <c r="C219" s="21">
        <f>VLOOKUP($A219,id!$C:$H,4,0)</f>
        <v>0</v>
      </c>
      <c r="D219" s="2">
        <f>IF(E218=E219,D218,ROW(B217))</f>
        <v>217</v>
      </c>
      <c r="E219" s="11">
        <f>LARGE(F219:U219,1)+LARGE(F219:U219,2)+IFERROR(LARGE(F219:U219,3),0)+IFERROR(LARGE(F219:U219,4),0)+IFERROR(LARGE(F219:U219,5),0)+IFERROR(LARGE(F219:U219,6),0)</f>
        <v>63.219945608064805</v>
      </c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 t="str">
        <f>IFERROR(VLOOKUP($A219,'H56 TR200 M'!$AT$3:$AZ$106,7,0),"")</f>
        <v/>
      </c>
      <c r="R219" s="12" t="str">
        <f>IFERROR(VLOOKUP($A219,'Azymut M'!$AO$6:$AU$38,7,0),"")</f>
        <v/>
      </c>
      <c r="S219" s="12">
        <f>IFERROR(VLOOKUP($A219,'NM 200 M'!$AI$5:$AO$38,7,0),"")</f>
        <v>63.219945608064805</v>
      </c>
      <c r="T219" s="10">
        <f>IFERROR(LARGE(V219:AW219,1),0)+IFERROR(LARGE(V219:AW219,2),0)</f>
        <v>0</v>
      </c>
      <c r="U219" s="10">
        <f>IFERROR(LARGE(V219:AW219,3),0)+IFERROR(LARGE(V219:AW219,4),0)</f>
        <v>0</v>
      </c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 t="str">
        <f>IFERROR(VLOOKUP($A219,'H56 TR100 M'!$AI$3:$AO$224,7,0),"")</f>
        <v/>
      </c>
      <c r="AT219" s="12" t="str">
        <f>IFERROR(VLOOKUP($A219,'Wawer M'!$H$2:$N$15,7,0),"")</f>
        <v/>
      </c>
      <c r="AU219" s="12" t="str">
        <f>IFERROR(VLOOKUP($A219,'Pazur M'!$AU$2:$BA$36,7,0),"")</f>
        <v/>
      </c>
      <c r="AV219" s="12" t="str">
        <f>IFERROR(VLOOKUP($A219,'Wilga M'!$L$3:$R$29,7,0),"")</f>
        <v/>
      </c>
      <c r="AW219" s="12" t="str">
        <f>IFERROR(VLOOKUP($A219,'NM 100 M'!$Y$5:$AE$7,7,0),"")</f>
        <v/>
      </c>
      <c r="AX219" s="25">
        <f>MIN(COUNT(F219:S219)+MIN(COUNT(V219:AW219)/2,2),6)</f>
        <v>1</v>
      </c>
    </row>
    <row r="220" spans="1:50">
      <c r="A220">
        <v>263</v>
      </c>
      <c r="B220" s="21" t="str">
        <f>VLOOKUP($A220,id!$C:$H,6,0)</f>
        <v>Roszkowski Michał</v>
      </c>
      <c r="C220" s="21" t="str">
        <f>VLOOKUP($A220,id!$C:$H,4,0)</f>
        <v>QoS</v>
      </c>
      <c r="D220" s="2">
        <f>IF(E219=E220,D219,ROW(B218))</f>
        <v>218</v>
      </c>
      <c r="E220" s="11">
        <f>LARGE(F220:U220,1)+LARGE(F220:U220,2)+IFERROR(LARGE(F220:U220,3),0)+IFERROR(LARGE(F220:U220,4),0)+IFERROR(LARGE(F220:U220,5),0)+IFERROR(LARGE(F220:U220,6),0)</f>
        <v>63.213673921571129</v>
      </c>
      <c r="F220" s="12"/>
      <c r="G220" s="12"/>
      <c r="H220" s="12" t="str">
        <f>IFERROR(VLOOKUP($A220,'H55 TR200 M'!$AT$3:$AZ$84,7,0),"")</f>
        <v/>
      </c>
      <c r="I220" s="12" t="str">
        <f>IFERROR(VLOOKUP($A220,'Dymno M'!$U$2:$AA$35,7,0),"")</f>
        <v/>
      </c>
      <c r="J220" s="12" t="str">
        <f>IFERROR(VLOOKUP($A220,'XIV RzK M'!$K$3:$Q$39,7,0),"")</f>
        <v/>
      </c>
      <c r="K220" s="12" t="str">
        <f>IFERROR(VLOOKUP($A220,'Tropy M'!$Q$4:$W$66,7,0),"")</f>
        <v/>
      </c>
      <c r="L220" s="12" t="str">
        <f>IFERROR(VLOOKUP($A220,'Grassor 300 M'!$CA$6:$CG$39,7,0),"")</f>
        <v/>
      </c>
      <c r="M220" s="12" t="str">
        <f>IFERROR(VLOOKUP($A220,'BO M'!$Q$2:$W$37,7,0),"")</f>
        <v/>
      </c>
      <c r="N220" s="12" t="str">
        <f>IFERROR(VLOOKUP($A220,'Konwalie M'!$M$2:$S$32,7,0),"")</f>
        <v/>
      </c>
      <c r="O220" s="12" t="str">
        <f>IFERROR(VLOOKUP($A220,'KoRnO M'!$AD$2:$AJ$42,7,0),"")</f>
        <v/>
      </c>
      <c r="P220" s="12" t="str">
        <f>IFERROR(VLOOKUP($A220,'XVI Szago M'!$K$2:$Q$48,7,0),"")</f>
        <v/>
      </c>
      <c r="Q220" s="12" t="str">
        <f>IFERROR(VLOOKUP($A220,'H56 TR200 M'!$AT$3:$AZ$106,7,0),"")</f>
        <v/>
      </c>
      <c r="R220" s="12" t="str">
        <f>IFERROR(VLOOKUP($A220,'Azymut M'!$AO$6:$AU$38,7,0),"")</f>
        <v/>
      </c>
      <c r="S220" s="12" t="str">
        <f>IFERROR(VLOOKUP($A220,'NM 200 M'!$AI$5:$AO$38,7,0),"")</f>
        <v/>
      </c>
      <c r="T220" s="10">
        <f>IFERROR(LARGE(V220:AW220,1),0)+IFERROR(LARGE(V220:AW220,2),0)</f>
        <v>63.213673921571129</v>
      </c>
      <c r="U220" s="10">
        <f>IFERROR(LARGE(V220:AW220,3),0)+IFERROR(LARGE(V220:AW220,4),0)</f>
        <v>0</v>
      </c>
      <c r="V220" s="12"/>
      <c r="W220" s="12"/>
      <c r="X220" s="12"/>
      <c r="Y220" s="12"/>
      <c r="Z220" s="12">
        <f>IFERROR(VLOOKUP($A220,'H55 TR100 M'!$AG$3:$AM$165,7,0),"")</f>
        <v>31.136573806496347</v>
      </c>
      <c r="AA220" s="12" t="str">
        <f>IFERROR(VLOOKUP($A220,'Irokez M'!$EN$4:$ET$22,7,0),"")</f>
        <v/>
      </c>
      <c r="AB220" s="12" t="str">
        <f>IFERROR(VLOOKUP($A220,'BO Wielkopolska M'!$Q$2:$W$38,7,0),"")</f>
        <v/>
      </c>
      <c r="AC220" s="12" t="str">
        <f>IFERROR(VLOOKUP($A220,'RW TR200 M'!$K$2:$Q$10,7,0),"")</f>
        <v/>
      </c>
      <c r="AD220" s="12" t="str">
        <f>IFERROR(VLOOKUP($A220,'Liczyrzepa wiosna M'!$M$2:$S$26,7,0),"")</f>
        <v/>
      </c>
      <c r="AE220" s="12" t="str">
        <f>IFERROR(VLOOKUP($A220,'13 M'!$J$6:$P$27,7,0),"")</f>
        <v/>
      </c>
      <c r="AF220" s="12" t="str">
        <f>IFERROR(VLOOKUP($A220,'ZnO Grassor M'!$J$2:$P$9,7,0),"")</f>
        <v/>
      </c>
      <c r="AG220" s="12" t="str">
        <f>IFERROR(VLOOKUP($A220,'Celestynów M'!$H$2:$N$7,7,0),"")</f>
        <v/>
      </c>
      <c r="AH220" s="12" t="str">
        <f>IFERROR(VLOOKUP($A220,'Komorów M'!$H$2:$N$15,7,0),"")</f>
        <v/>
      </c>
      <c r="AI220" s="12" t="str">
        <f>IFERROR(VLOOKUP($A220,'ITOrient M'!$P$3:$V$16,7,0),"")</f>
        <v/>
      </c>
      <c r="AJ220" s="12" t="str">
        <f>IFERROR(VLOOKUP($A220,'ŚJatka M'!$P$3:$V$25,7,0),"")</f>
        <v/>
      </c>
      <c r="AK220" s="12" t="str">
        <f>IFERROR(VLOOKUP($A220,'Sudecka Wyrypa M'!$N$4:$T$18,7,0),"")</f>
        <v/>
      </c>
      <c r="AL220" s="12" t="str">
        <f>IFERROR(VLOOKUP($A220,'Abentojra M'!$I$3:$O$39,7,0),"")</f>
        <v/>
      </c>
      <c r="AM220" s="12" t="str">
        <f>IFERROR(VLOOKUP($A220,'Mordownik M'!$M$3:$S$29,7,0),"")</f>
        <v/>
      </c>
      <c r="AN220" s="12" t="str">
        <f>IFERROR(VLOOKUP($A220,'Kaczawska M'!$L$3:$R$9,7,0),"")</f>
        <v/>
      </c>
      <c r="AO220" s="12" t="str">
        <f>IFERROR(VLOOKUP($A220,'XV RzK M'!$K$2:$Q$13,7,0),"")</f>
        <v/>
      </c>
      <c r="AP220" s="12" t="str">
        <f>IFERROR(VLOOKUP($A220,'Jesienne 360 M'!$J$2:$P$20,7,0),"")</f>
        <v/>
      </c>
      <c r="AQ220" s="12" t="str">
        <f>IFERROR(VLOOKUP($A220,'Waligóra M'!$P$2:$V$25,7,0),"")</f>
        <v/>
      </c>
      <c r="AR220" s="12" t="str">
        <f>IFERROR(VLOOKUP($A220,'Jurajska Jatka M'!$L$3:$R$42,7,0),"")</f>
        <v/>
      </c>
      <c r="AS220" s="12">
        <f>IFERROR(VLOOKUP($A220,'H56 TR100 M'!$AI$3:$AO$224,7,0),"")</f>
        <v>32.077100115074778</v>
      </c>
      <c r="AT220" s="12" t="str">
        <f>IFERROR(VLOOKUP($A220,'Wawer M'!$H$2:$N$15,7,0),"")</f>
        <v/>
      </c>
      <c r="AU220" s="12" t="str">
        <f>IFERROR(VLOOKUP($A220,'Pazur M'!$AU$2:$BA$36,7,0),"")</f>
        <v/>
      </c>
      <c r="AV220" s="12" t="str">
        <f>IFERROR(VLOOKUP($A220,'Wilga M'!$L$3:$R$29,7,0),"")</f>
        <v/>
      </c>
      <c r="AW220" s="12" t="str">
        <f>IFERROR(VLOOKUP($A220,'NM 100 M'!$Y$5:$AE$7,7,0),"")</f>
        <v/>
      </c>
      <c r="AX220" s="25">
        <f>MIN(COUNT(F220:S220)+MIN(COUNT(V220:AW220)/2,2),6)</f>
        <v>1</v>
      </c>
    </row>
    <row r="221" spans="1:50">
      <c r="A221">
        <v>262</v>
      </c>
      <c r="B221" s="21" t="str">
        <f>VLOOKUP($A221,id!$C:$H,6,0)</f>
        <v>Ferdek Przemek</v>
      </c>
      <c r="C221" s="21" t="str">
        <f>VLOOKUP($A221,id!$C:$H,4,0)</f>
        <v>QoS</v>
      </c>
      <c r="D221" s="2">
        <f>IF(E220=E221,D220,ROW(B219))</f>
        <v>219</v>
      </c>
      <c r="E221" s="11">
        <f>LARGE(F221:U221,1)+LARGE(F221:U221,2)+IFERROR(LARGE(F221:U221,3),0)+IFERROR(LARGE(F221:U221,4),0)+IFERROR(LARGE(F221:U221,5),0)+IFERROR(LARGE(F221:U221,6),0)</f>
        <v>63.153492973567708</v>
      </c>
      <c r="F221" s="12"/>
      <c r="G221" s="12"/>
      <c r="H221" s="12" t="str">
        <f>IFERROR(VLOOKUP($A221,'H55 TR200 M'!$AT$3:$AZ$84,7,0),"")</f>
        <v/>
      </c>
      <c r="I221" s="12" t="str">
        <f>IFERROR(VLOOKUP($A221,'Dymno M'!$U$2:$AA$35,7,0),"")</f>
        <v/>
      </c>
      <c r="J221" s="12" t="str">
        <f>IFERROR(VLOOKUP($A221,'XIV RzK M'!$K$3:$Q$39,7,0),"")</f>
        <v/>
      </c>
      <c r="K221" s="12" t="str">
        <f>IFERROR(VLOOKUP($A221,'Tropy M'!$Q$4:$W$66,7,0),"")</f>
        <v/>
      </c>
      <c r="L221" s="12" t="str">
        <f>IFERROR(VLOOKUP($A221,'Grassor 300 M'!$CA$6:$CG$39,7,0),"")</f>
        <v/>
      </c>
      <c r="M221" s="12" t="str">
        <f>IFERROR(VLOOKUP($A221,'BO M'!$Q$2:$W$37,7,0),"")</f>
        <v/>
      </c>
      <c r="N221" s="12" t="str">
        <f>IFERROR(VLOOKUP($A221,'Konwalie M'!$M$2:$S$32,7,0),"")</f>
        <v/>
      </c>
      <c r="O221" s="12" t="str">
        <f>IFERROR(VLOOKUP($A221,'KoRnO M'!$AD$2:$AJ$42,7,0),"")</f>
        <v/>
      </c>
      <c r="P221" s="12" t="str">
        <f>IFERROR(VLOOKUP($A221,'XVI Szago M'!$K$2:$Q$48,7,0),"")</f>
        <v/>
      </c>
      <c r="Q221" s="12" t="str">
        <f>IFERROR(VLOOKUP($A221,'H56 TR200 M'!$AT$3:$AZ$106,7,0),"")</f>
        <v/>
      </c>
      <c r="R221" s="12" t="str">
        <f>IFERROR(VLOOKUP($A221,'Azymut M'!$AO$6:$AU$38,7,0),"")</f>
        <v/>
      </c>
      <c r="S221" s="12" t="str">
        <f>IFERROR(VLOOKUP($A221,'NM 200 M'!$AI$5:$AO$38,7,0),"")</f>
        <v/>
      </c>
      <c r="T221" s="10">
        <f>IFERROR(LARGE(V221:AW221,1),0)+IFERROR(LARGE(V221:AW221,2),0)</f>
        <v>63.153492973567708</v>
      </c>
      <c r="U221" s="10">
        <f>IFERROR(LARGE(V221:AW221,3),0)+IFERROR(LARGE(V221:AW221,4),0)</f>
        <v>0</v>
      </c>
      <c r="V221" s="12"/>
      <c r="W221" s="12"/>
      <c r="X221" s="12"/>
      <c r="Y221" s="12"/>
      <c r="Z221" s="12">
        <f>IFERROR(VLOOKUP($A221,'H55 TR100 M'!$AG$3:$AM$165,7,0),"")</f>
        <v>31.137473629454082</v>
      </c>
      <c r="AA221" s="12" t="str">
        <f>IFERROR(VLOOKUP($A221,'Irokez M'!$EN$4:$ET$22,7,0),"")</f>
        <v/>
      </c>
      <c r="AB221" s="12" t="str">
        <f>IFERROR(VLOOKUP($A221,'BO Wielkopolska M'!$Q$2:$W$38,7,0),"")</f>
        <v/>
      </c>
      <c r="AC221" s="12" t="str">
        <f>IFERROR(VLOOKUP($A221,'RW TR200 M'!$K$2:$Q$10,7,0),"")</f>
        <v/>
      </c>
      <c r="AD221" s="12" t="str">
        <f>IFERROR(VLOOKUP($A221,'Liczyrzepa wiosna M'!$M$2:$S$26,7,0),"")</f>
        <v/>
      </c>
      <c r="AE221" s="12" t="str">
        <f>IFERROR(VLOOKUP($A221,'13 M'!$J$6:$P$27,7,0),"")</f>
        <v/>
      </c>
      <c r="AF221" s="12" t="str">
        <f>IFERROR(VLOOKUP($A221,'ZnO Grassor M'!$J$2:$P$9,7,0),"")</f>
        <v/>
      </c>
      <c r="AG221" s="12" t="str">
        <f>IFERROR(VLOOKUP($A221,'Celestynów M'!$H$2:$N$7,7,0),"")</f>
        <v/>
      </c>
      <c r="AH221" s="12" t="str">
        <f>IFERROR(VLOOKUP($A221,'Komorów M'!$H$2:$N$15,7,0),"")</f>
        <v/>
      </c>
      <c r="AI221" s="12" t="str">
        <f>IFERROR(VLOOKUP($A221,'ITOrient M'!$P$3:$V$16,7,0),"")</f>
        <v/>
      </c>
      <c r="AJ221" s="12" t="str">
        <f>IFERROR(VLOOKUP($A221,'ŚJatka M'!$P$3:$V$25,7,0),"")</f>
        <v/>
      </c>
      <c r="AK221" s="12" t="str">
        <f>IFERROR(VLOOKUP($A221,'Sudecka Wyrypa M'!$N$4:$T$18,7,0),"")</f>
        <v/>
      </c>
      <c r="AL221" s="12" t="str">
        <f>IFERROR(VLOOKUP($A221,'Abentojra M'!$I$3:$O$39,7,0),"")</f>
        <v/>
      </c>
      <c r="AM221" s="12" t="str">
        <f>IFERROR(VLOOKUP($A221,'Mordownik M'!$M$3:$S$29,7,0),"")</f>
        <v/>
      </c>
      <c r="AN221" s="12" t="str">
        <f>IFERROR(VLOOKUP($A221,'Kaczawska M'!$L$3:$R$9,7,0),"")</f>
        <v/>
      </c>
      <c r="AO221" s="12" t="str">
        <f>IFERROR(VLOOKUP($A221,'XV RzK M'!$K$2:$Q$13,7,0),"")</f>
        <v/>
      </c>
      <c r="AP221" s="12" t="str">
        <f>IFERROR(VLOOKUP($A221,'Jesienne 360 M'!$J$2:$P$20,7,0),"")</f>
        <v/>
      </c>
      <c r="AQ221" s="12" t="str">
        <f>IFERROR(VLOOKUP($A221,'Waligóra M'!$P$2:$V$25,7,0),"")</f>
        <v/>
      </c>
      <c r="AR221" s="12" t="str">
        <f>IFERROR(VLOOKUP($A221,'Jurajska Jatka M'!$L$3:$R$42,7,0),"")</f>
        <v/>
      </c>
      <c r="AS221" s="12">
        <f>IFERROR(VLOOKUP($A221,'H56 TR100 M'!$AI$3:$AO$224,7,0),"")</f>
        <v>32.01601934411363</v>
      </c>
      <c r="AT221" s="12" t="str">
        <f>IFERROR(VLOOKUP($A221,'Wawer M'!$H$2:$N$15,7,0),"")</f>
        <v/>
      </c>
      <c r="AU221" s="12" t="str">
        <f>IFERROR(VLOOKUP($A221,'Pazur M'!$AU$2:$BA$36,7,0),"")</f>
        <v/>
      </c>
      <c r="AV221" s="12" t="str">
        <f>IFERROR(VLOOKUP($A221,'Wilga M'!$L$3:$R$29,7,0),"")</f>
        <v/>
      </c>
      <c r="AW221" s="12" t="str">
        <f>IFERROR(VLOOKUP($A221,'NM 100 M'!$Y$5:$AE$7,7,0),"")</f>
        <v/>
      </c>
      <c r="AX221" s="25">
        <f>MIN(COUNT(F221:S221)+MIN(COUNT(V221:AW221)/2,2),6)</f>
        <v>1</v>
      </c>
    </row>
    <row r="222" spans="1:50">
      <c r="A222">
        <v>265</v>
      </c>
      <c r="B222" s="21" t="str">
        <f>VLOOKUP($A222,id!$C:$H,6,0)</f>
        <v>Rusztecki Łukasz</v>
      </c>
      <c r="C222" s="21" t="str">
        <f>VLOOKUP($A222,id!$C:$H,4,0)</f>
        <v>Dzikie Świnie</v>
      </c>
      <c r="D222" s="2">
        <f>IF(E221=E222,D221,ROW(B220))</f>
        <v>220</v>
      </c>
      <c r="E222" s="11">
        <f>LARGE(F222:U222,1)+LARGE(F222:U222,2)+IFERROR(LARGE(F222:U222,3),0)+IFERROR(LARGE(F222:U222,4),0)+IFERROR(LARGE(F222:U222,5),0)+IFERROR(LARGE(F222:U222,6),0)</f>
        <v>62.741537639688907</v>
      </c>
      <c r="F222" s="12"/>
      <c r="G222" s="12"/>
      <c r="H222" s="12" t="str">
        <f>IFERROR(VLOOKUP($A222,'H55 TR200 M'!$AT$3:$AZ$84,7,0),"")</f>
        <v/>
      </c>
      <c r="I222" s="12" t="str">
        <f>IFERROR(VLOOKUP($A222,'Dymno M'!$U$2:$AA$35,7,0),"")</f>
        <v/>
      </c>
      <c r="J222" s="12" t="str">
        <f>IFERROR(VLOOKUP($A222,'XIV RzK M'!$K$3:$Q$39,7,0),"")</f>
        <v/>
      </c>
      <c r="K222" s="12" t="str">
        <f>IFERROR(VLOOKUP($A222,'Tropy M'!$Q$4:$W$66,7,0),"")</f>
        <v/>
      </c>
      <c r="L222" s="12" t="str">
        <f>IFERROR(VLOOKUP($A222,'Grassor 300 M'!$CA$6:$CG$39,7,0),"")</f>
        <v/>
      </c>
      <c r="M222" s="12" t="str">
        <f>IFERROR(VLOOKUP($A222,'BO M'!$Q$2:$W$37,7,0),"")</f>
        <v/>
      </c>
      <c r="N222" s="12" t="str">
        <f>IFERROR(VLOOKUP($A222,'Konwalie M'!$M$2:$S$32,7,0),"")</f>
        <v/>
      </c>
      <c r="O222" s="12" t="str">
        <f>IFERROR(VLOOKUP($A222,'KoRnO M'!$AD$2:$AJ$42,7,0),"")</f>
        <v/>
      </c>
      <c r="P222" s="12" t="str">
        <f>IFERROR(VLOOKUP($A222,'XVI Szago M'!$K$2:$Q$48,7,0),"")</f>
        <v/>
      </c>
      <c r="Q222" s="12" t="str">
        <f>IFERROR(VLOOKUP($A222,'H56 TR200 M'!$AT$3:$AZ$106,7,0),"")</f>
        <v/>
      </c>
      <c r="R222" s="12" t="str">
        <f>IFERROR(VLOOKUP($A222,'Azymut M'!$AO$6:$AU$38,7,0),"")</f>
        <v/>
      </c>
      <c r="S222" s="12" t="str">
        <f>IFERROR(VLOOKUP($A222,'NM 200 M'!$AI$5:$AO$38,7,0),"")</f>
        <v/>
      </c>
      <c r="T222" s="10">
        <f>IFERROR(LARGE(V222:AW222,1),0)+IFERROR(LARGE(V222:AW222,2),0)</f>
        <v>62.741537639688907</v>
      </c>
      <c r="U222" s="10">
        <f>IFERROR(LARGE(V222:AW222,3),0)+IFERROR(LARGE(V222:AW222,4),0)</f>
        <v>0</v>
      </c>
      <c r="V222" s="12"/>
      <c r="W222" s="12"/>
      <c r="X222" s="12"/>
      <c r="Y222" s="12"/>
      <c r="Z222" s="12">
        <f>IFERROR(VLOOKUP($A222,'H55 TR100 M'!$AG$3:$AM$165,7,0),"")</f>
        <v>31.022717457026847</v>
      </c>
      <c r="AA222" s="12" t="str">
        <f>IFERROR(VLOOKUP($A222,'Irokez M'!$EN$4:$ET$22,7,0),"")</f>
        <v/>
      </c>
      <c r="AB222" s="12" t="str">
        <f>IFERROR(VLOOKUP($A222,'BO Wielkopolska M'!$Q$2:$W$38,7,0),"")</f>
        <v/>
      </c>
      <c r="AC222" s="12" t="str">
        <f>IFERROR(VLOOKUP($A222,'RW TR200 M'!$K$2:$Q$10,7,0),"")</f>
        <v/>
      </c>
      <c r="AD222" s="12" t="str">
        <f>IFERROR(VLOOKUP($A222,'Liczyrzepa wiosna M'!$M$2:$S$26,7,0),"")</f>
        <v/>
      </c>
      <c r="AE222" s="12" t="str">
        <f>IFERROR(VLOOKUP($A222,'13 M'!$J$6:$P$27,7,0),"")</f>
        <v/>
      </c>
      <c r="AF222" s="12" t="str">
        <f>IFERROR(VLOOKUP($A222,'ZnO Grassor M'!$J$2:$P$9,7,0),"")</f>
        <v/>
      </c>
      <c r="AG222" s="12" t="str">
        <f>IFERROR(VLOOKUP($A222,'Celestynów M'!$H$2:$N$7,7,0),"")</f>
        <v/>
      </c>
      <c r="AH222" s="12" t="str">
        <f>IFERROR(VLOOKUP($A222,'Komorów M'!$H$2:$N$15,7,0),"")</f>
        <v/>
      </c>
      <c r="AI222" s="12" t="str">
        <f>IFERROR(VLOOKUP($A222,'ITOrient M'!$P$3:$V$16,7,0),"")</f>
        <v/>
      </c>
      <c r="AJ222" s="12" t="str">
        <f>IFERROR(VLOOKUP($A222,'ŚJatka M'!$P$3:$V$25,7,0),"")</f>
        <v/>
      </c>
      <c r="AK222" s="12" t="str">
        <f>IFERROR(VLOOKUP($A222,'Sudecka Wyrypa M'!$N$4:$T$18,7,0),"")</f>
        <v/>
      </c>
      <c r="AL222" s="12" t="str">
        <f>IFERROR(VLOOKUP($A222,'Abentojra M'!$I$3:$O$39,7,0),"")</f>
        <v/>
      </c>
      <c r="AM222" s="12" t="str">
        <f>IFERROR(VLOOKUP($A222,'Mordownik M'!$M$3:$S$29,7,0),"")</f>
        <v/>
      </c>
      <c r="AN222" s="12" t="str">
        <f>IFERROR(VLOOKUP($A222,'Kaczawska M'!$L$3:$R$9,7,0),"")</f>
        <v/>
      </c>
      <c r="AO222" s="12" t="str">
        <f>IFERROR(VLOOKUP($A222,'XV RzK M'!$K$2:$Q$13,7,0),"")</f>
        <v/>
      </c>
      <c r="AP222" s="12" t="str">
        <f>IFERROR(VLOOKUP($A222,'Jesienne 360 M'!$J$2:$P$20,7,0),"")</f>
        <v/>
      </c>
      <c r="AQ222" s="12" t="str">
        <f>IFERROR(VLOOKUP($A222,'Waligóra M'!$P$2:$V$25,7,0),"")</f>
        <v/>
      </c>
      <c r="AR222" s="12" t="str">
        <f>IFERROR(VLOOKUP($A222,'Jurajska Jatka M'!$L$3:$R$42,7,0),"")</f>
        <v/>
      </c>
      <c r="AS222" s="12">
        <f>IFERROR(VLOOKUP($A222,'H56 TR100 M'!$AI$3:$AO$224,7,0),"")</f>
        <v>31.718820182662061</v>
      </c>
      <c r="AT222" s="12" t="str">
        <f>IFERROR(VLOOKUP($A222,'Wawer M'!$H$2:$N$15,7,0),"")</f>
        <v/>
      </c>
      <c r="AU222" s="12" t="str">
        <f>IFERROR(VLOOKUP($A222,'Pazur M'!$AU$2:$BA$36,7,0),"")</f>
        <v/>
      </c>
      <c r="AV222" s="12" t="str">
        <f>IFERROR(VLOOKUP($A222,'Wilga M'!$L$3:$R$29,7,0),"")</f>
        <v/>
      </c>
      <c r="AW222" s="12" t="str">
        <f>IFERROR(VLOOKUP($A222,'NM 100 M'!$Y$5:$AE$7,7,0),"")</f>
        <v/>
      </c>
      <c r="AX222" s="25">
        <f>MIN(COUNT(F222:S222)+MIN(COUNT(V222:AW222)/2,2),6)</f>
        <v>1</v>
      </c>
    </row>
    <row r="223" spans="1:50">
      <c r="A223">
        <v>474</v>
      </c>
      <c r="B223" s="21" t="str">
        <f>VLOOKUP($A223,id!$C:$H,6,0)</f>
        <v>Niessner Piotr</v>
      </c>
      <c r="C223" s="21" t="str">
        <f>VLOOKUP($A223,id!$C:$H,4,0)</f>
        <v>WAWEL Kraków</v>
      </c>
      <c r="D223" s="2">
        <f>IF(E222=E223,D222,ROW(B221))</f>
        <v>221</v>
      </c>
      <c r="E223" s="11">
        <f>LARGE(F223:U223,1)+LARGE(F223:U223,2)+IFERROR(LARGE(F223:U223,3),0)+IFERROR(LARGE(F223:U223,4),0)+IFERROR(LARGE(F223:U223,5),0)+IFERROR(LARGE(F223:U223,6),0)</f>
        <v>62.003835459264451</v>
      </c>
      <c r="F223" s="12"/>
      <c r="G223" s="12"/>
      <c r="H223" s="12"/>
      <c r="I223" s="12"/>
      <c r="J223" s="12"/>
      <c r="K223" s="12" t="str">
        <f>IFERROR(VLOOKUP($A223,'Tropy M'!$Q$4:$W$66,7,0),"")</f>
        <v/>
      </c>
      <c r="L223" s="12" t="str">
        <f>IFERROR(VLOOKUP($A223,'Grassor 300 M'!$CA$6:$CG$39,7,0),"")</f>
        <v/>
      </c>
      <c r="M223" s="12">
        <f>IFERROR(VLOOKUP($A223,'BO M'!$Q$2:$W$37,7,0),"")</f>
        <v>62.003835459264451</v>
      </c>
      <c r="N223" s="12" t="str">
        <f>IFERROR(VLOOKUP($A223,'Konwalie M'!$M$2:$S$32,7,0),"")</f>
        <v/>
      </c>
      <c r="O223" s="12" t="str">
        <f>IFERROR(VLOOKUP($A223,'KoRnO M'!$AD$2:$AJ$42,7,0),"")</f>
        <v/>
      </c>
      <c r="P223" s="12" t="str">
        <f>IFERROR(VLOOKUP($A223,'XVI Szago M'!$K$2:$Q$48,7,0),"")</f>
        <v/>
      </c>
      <c r="Q223" s="12" t="str">
        <f>IFERROR(VLOOKUP($A223,'H56 TR200 M'!$AT$3:$AZ$106,7,0),"")</f>
        <v/>
      </c>
      <c r="R223" s="12" t="str">
        <f>IFERROR(VLOOKUP($A223,'Azymut M'!$AO$6:$AU$38,7,0),"")</f>
        <v/>
      </c>
      <c r="S223" s="12" t="str">
        <f>IFERROR(VLOOKUP($A223,'NM 200 M'!$AI$5:$AO$38,7,0),"")</f>
        <v/>
      </c>
      <c r="T223" s="10">
        <f>IFERROR(LARGE(V223:AW223,1),0)+IFERROR(LARGE(V223:AW223,2),0)</f>
        <v>0</v>
      </c>
      <c r="U223" s="10">
        <f>IFERROR(LARGE(V223:AW223,3),0)+IFERROR(LARGE(V223:AW223,4),0)</f>
        <v>0</v>
      </c>
      <c r="V223" s="12"/>
      <c r="W223" s="12"/>
      <c r="X223" s="12"/>
      <c r="Y223" s="12"/>
      <c r="Z223" s="12"/>
      <c r="AA223" s="12"/>
      <c r="AB223" s="12"/>
      <c r="AC223" s="12"/>
      <c r="AD223" s="12"/>
      <c r="AE223" s="12" t="str">
        <f>IFERROR(VLOOKUP($A223,'13 M'!$J$6:$P$27,7,0),"")</f>
        <v/>
      </c>
      <c r="AF223" s="12" t="str">
        <f>IFERROR(VLOOKUP($A223,'ZnO Grassor M'!$J$2:$P$9,7,0),"")</f>
        <v/>
      </c>
      <c r="AG223" s="12" t="str">
        <f>IFERROR(VLOOKUP($A223,'Celestynów M'!$H$2:$N$7,7,0),"")</f>
        <v/>
      </c>
      <c r="AH223" s="12" t="str">
        <f>IFERROR(VLOOKUP($A223,'Komorów M'!$H$2:$N$15,7,0),"")</f>
        <v/>
      </c>
      <c r="AI223" s="12" t="str">
        <f>IFERROR(VLOOKUP($A223,'ITOrient M'!$P$3:$V$16,7,0),"")</f>
        <v/>
      </c>
      <c r="AJ223" s="12" t="str">
        <f>IFERROR(VLOOKUP($A223,'ŚJatka M'!$P$3:$V$25,7,0),"")</f>
        <v/>
      </c>
      <c r="AK223" s="12" t="str">
        <f>IFERROR(VLOOKUP($A223,'Sudecka Wyrypa M'!$N$4:$T$18,7,0),"")</f>
        <v/>
      </c>
      <c r="AL223" s="12" t="str">
        <f>IFERROR(VLOOKUP($A223,'Abentojra M'!$I$3:$O$39,7,0),"")</f>
        <v/>
      </c>
      <c r="AM223" s="12" t="str">
        <f>IFERROR(VLOOKUP($A223,'Mordownik M'!$M$3:$S$29,7,0),"")</f>
        <v/>
      </c>
      <c r="AN223" s="12" t="str">
        <f>IFERROR(VLOOKUP($A223,'Kaczawska M'!$L$3:$R$9,7,0),"")</f>
        <v/>
      </c>
      <c r="AO223" s="12" t="str">
        <f>IFERROR(VLOOKUP($A223,'XV RzK M'!$K$2:$Q$13,7,0),"")</f>
        <v/>
      </c>
      <c r="AP223" s="12" t="str">
        <f>IFERROR(VLOOKUP($A223,'Jesienne 360 M'!$J$2:$P$20,7,0),"")</f>
        <v/>
      </c>
      <c r="AQ223" s="12" t="str">
        <f>IFERROR(VLOOKUP($A223,'Waligóra M'!$P$2:$V$25,7,0),"")</f>
        <v/>
      </c>
      <c r="AR223" s="12" t="str">
        <f>IFERROR(VLOOKUP($A223,'Jurajska Jatka M'!$L$3:$R$42,7,0),"")</f>
        <v/>
      </c>
      <c r="AS223" s="12" t="str">
        <f>IFERROR(VLOOKUP($A223,'H56 TR100 M'!$AI$3:$AO$224,7,0),"")</f>
        <v/>
      </c>
      <c r="AT223" s="12" t="str">
        <f>IFERROR(VLOOKUP($A223,'Wawer M'!$H$2:$N$15,7,0),"")</f>
        <v/>
      </c>
      <c r="AU223" s="12" t="str">
        <f>IFERROR(VLOOKUP($A223,'Pazur M'!$AU$2:$BA$36,7,0),"")</f>
        <v/>
      </c>
      <c r="AV223" s="12" t="str">
        <f>IFERROR(VLOOKUP($A223,'Wilga M'!$L$3:$R$29,7,0),"")</f>
        <v/>
      </c>
      <c r="AW223" s="12" t="str">
        <f>IFERROR(VLOOKUP($A223,'NM 100 M'!$Y$5:$AE$7,7,0),"")</f>
        <v/>
      </c>
      <c r="AX223" s="25">
        <f>MIN(COUNT(F223:S223)+MIN(COUNT(V223:AW223)/2,2),6)</f>
        <v>1</v>
      </c>
    </row>
    <row r="224" spans="1:50">
      <c r="A224">
        <v>141</v>
      </c>
      <c r="B224" s="21" t="str">
        <f>VLOOKUP($A224,id!$C:$H,6,0)</f>
        <v>Sioch Radosław</v>
      </c>
      <c r="C224" s="21" t="str">
        <f>VLOOKUP($A224,id!$C:$H,4,0)</f>
        <v>PZU Sport Team</v>
      </c>
      <c r="D224" s="2">
        <f>IF(E223=E224,D223,ROW(B222))</f>
        <v>222</v>
      </c>
      <c r="E224" s="11">
        <f>LARGE(F224:U224,1)+LARGE(F224:U224,2)+IFERROR(LARGE(F224:U224,3),0)+IFERROR(LARGE(F224:U224,4),0)+IFERROR(LARGE(F224:U224,5),0)+IFERROR(LARGE(F224:U224,6),0)</f>
        <v>61.058457655615271</v>
      </c>
      <c r="F224" s="12"/>
      <c r="G224" s="12" t="str">
        <f>IFERROR(VLOOKUP($A224,'Liszkor M'!$BA$2:$BG$44,7,0),"")</f>
        <v/>
      </c>
      <c r="H224" s="12">
        <f>IFERROR(VLOOKUP($A224,'H55 TR200 M'!$AT$3:$AZ$84,7,0),"")</f>
        <v>28.193149915022595</v>
      </c>
      <c r="I224" s="12" t="str">
        <f>IFERROR(VLOOKUP($A224,'Dymno M'!$U$2:$AA$35,7,0),"")</f>
        <v/>
      </c>
      <c r="J224" s="12" t="str">
        <f>IFERROR(VLOOKUP($A224,'XIV RzK M'!$K$3:$Q$39,7,0),"")</f>
        <v/>
      </c>
      <c r="K224" s="12" t="str">
        <f>IFERROR(VLOOKUP($A224,'Tropy M'!$Q$4:$W$66,7,0),"")</f>
        <v/>
      </c>
      <c r="L224" s="12" t="str">
        <f>IFERROR(VLOOKUP($A224,'Grassor 300 M'!$CA$6:$CG$39,7,0),"")</f>
        <v/>
      </c>
      <c r="M224" s="12" t="str">
        <f>IFERROR(VLOOKUP($A224,'BO M'!$Q$2:$W$37,7,0),"")</f>
        <v/>
      </c>
      <c r="N224" s="12" t="str">
        <f>IFERROR(VLOOKUP($A224,'Konwalie M'!$M$2:$S$32,7,0),"")</f>
        <v/>
      </c>
      <c r="O224" s="12" t="str">
        <f>IFERROR(VLOOKUP($A224,'KoRnO M'!$AD$2:$AJ$42,7,0),"")</f>
        <v/>
      </c>
      <c r="P224" s="12" t="str">
        <f>IFERROR(VLOOKUP($A224,'XVI Szago M'!$K$2:$Q$48,7,0),"")</f>
        <v/>
      </c>
      <c r="Q224" s="12" t="str">
        <f>IFERROR(VLOOKUP($A224,'H56 TR200 M'!$AT$3:$AZ$106,7,0),"")</f>
        <v/>
      </c>
      <c r="R224" s="12" t="str">
        <f>IFERROR(VLOOKUP($A224,'Azymut M'!$AO$6:$AU$38,7,0),"")</f>
        <v/>
      </c>
      <c r="S224" s="12" t="str">
        <f>IFERROR(VLOOKUP($A224,'NM 200 M'!$AI$5:$AO$38,7,0),"")</f>
        <v/>
      </c>
      <c r="T224" s="10">
        <f>IFERROR(LARGE(V224:AW224,1),0)+IFERROR(LARGE(V224:AW224,2),0)</f>
        <v>32.865307740592677</v>
      </c>
      <c r="U224" s="10">
        <f>IFERROR(LARGE(V224:AW224,3),0)+IFERROR(LARGE(V224:AW224,4),0)</f>
        <v>0</v>
      </c>
      <c r="V224" s="12"/>
      <c r="W224" s="12"/>
      <c r="X224" s="12"/>
      <c r="Y224" s="12">
        <f>IFERROR(VLOOKUP($A224,'Wiosenne 360 M'!$J$3:$P$22,7,0),"")</f>
        <v>32.865307740592677</v>
      </c>
      <c r="Z224" s="12" t="str">
        <f>IFERROR(VLOOKUP($A224,'H55 TR100 M'!$AG$3:$AM$165,7,0),"")</f>
        <v/>
      </c>
      <c r="AA224" s="12" t="str">
        <f>IFERROR(VLOOKUP($A224,'Irokez M'!$EN$4:$ET$22,7,0),"")</f>
        <v/>
      </c>
      <c r="AB224" s="12" t="str">
        <f>IFERROR(VLOOKUP($A224,'BO Wielkopolska M'!$Q$2:$W$38,7,0),"")</f>
        <v/>
      </c>
      <c r="AC224" s="12" t="str">
        <f>IFERROR(VLOOKUP($A224,'RW TR200 M'!$K$2:$Q$10,7,0),"")</f>
        <v/>
      </c>
      <c r="AD224" s="12" t="str">
        <f>IFERROR(VLOOKUP($A224,'Liczyrzepa wiosna M'!$M$2:$S$26,7,0),"")</f>
        <v/>
      </c>
      <c r="AE224" s="12" t="str">
        <f>IFERROR(VLOOKUP($A224,'13 M'!$J$6:$P$27,7,0),"")</f>
        <v/>
      </c>
      <c r="AF224" s="12" t="str">
        <f>IFERROR(VLOOKUP($A224,'ZnO Grassor M'!$J$2:$P$9,7,0),"")</f>
        <v/>
      </c>
      <c r="AG224" s="12" t="str">
        <f>IFERROR(VLOOKUP($A224,'Celestynów M'!$H$2:$N$7,7,0),"")</f>
        <v/>
      </c>
      <c r="AH224" s="12" t="str">
        <f>IFERROR(VLOOKUP($A224,'Komorów M'!$H$2:$N$15,7,0),"")</f>
        <v/>
      </c>
      <c r="AI224" s="12" t="str">
        <f>IFERROR(VLOOKUP($A224,'ITOrient M'!$P$3:$V$16,7,0),"")</f>
        <v/>
      </c>
      <c r="AJ224" s="12" t="str">
        <f>IFERROR(VLOOKUP($A224,'ŚJatka M'!$P$3:$V$25,7,0),"")</f>
        <v/>
      </c>
      <c r="AK224" s="12" t="str">
        <f>IFERROR(VLOOKUP($A224,'Sudecka Wyrypa M'!$N$4:$T$18,7,0),"")</f>
        <v/>
      </c>
      <c r="AL224" s="12" t="str">
        <f>IFERROR(VLOOKUP($A224,'Abentojra M'!$I$3:$O$39,7,0),"")</f>
        <v/>
      </c>
      <c r="AM224" s="12" t="str">
        <f>IFERROR(VLOOKUP($A224,'Mordownik M'!$M$3:$S$29,7,0),"")</f>
        <v/>
      </c>
      <c r="AN224" s="12" t="str">
        <f>IFERROR(VLOOKUP($A224,'Kaczawska M'!$L$3:$R$9,7,0),"")</f>
        <v/>
      </c>
      <c r="AO224" s="12" t="str">
        <f>IFERROR(VLOOKUP($A224,'XV RzK M'!$K$2:$Q$13,7,0),"")</f>
        <v/>
      </c>
      <c r="AP224" s="12" t="str">
        <f>IFERROR(VLOOKUP($A224,'Jesienne 360 M'!$J$2:$P$20,7,0),"")</f>
        <v/>
      </c>
      <c r="AQ224" s="12" t="str">
        <f>IFERROR(VLOOKUP($A224,'Waligóra M'!$P$2:$V$25,7,0),"")</f>
        <v/>
      </c>
      <c r="AR224" s="12" t="str">
        <f>IFERROR(VLOOKUP($A224,'Jurajska Jatka M'!$L$3:$R$42,7,0),"")</f>
        <v/>
      </c>
      <c r="AS224" s="12" t="str">
        <f>IFERROR(VLOOKUP($A224,'H56 TR100 M'!$AI$3:$AO$224,7,0),"")</f>
        <v/>
      </c>
      <c r="AT224" s="12" t="str">
        <f>IFERROR(VLOOKUP($A224,'Wawer M'!$H$2:$N$15,7,0),"")</f>
        <v/>
      </c>
      <c r="AU224" s="12" t="str">
        <f>IFERROR(VLOOKUP($A224,'Pazur M'!$AU$2:$BA$36,7,0),"")</f>
        <v/>
      </c>
      <c r="AV224" s="12" t="str">
        <f>IFERROR(VLOOKUP($A224,'Wilga M'!$L$3:$R$29,7,0),"")</f>
        <v/>
      </c>
      <c r="AW224" s="12" t="str">
        <f>IFERROR(VLOOKUP($A224,'NM 100 M'!$Y$5:$AE$7,7,0),"")</f>
        <v/>
      </c>
      <c r="AX224" s="25">
        <f>MIN(COUNT(F224:S224)+MIN(COUNT(V224:AW224)/2,2),6)</f>
        <v>1.5</v>
      </c>
    </row>
    <row r="225" spans="1:50">
      <c r="A225">
        <v>49</v>
      </c>
      <c r="B225" s="21" t="str">
        <f>VLOOKUP($A225,id!$C:$H,6,0)</f>
        <v>Filipiuk Tomasz</v>
      </c>
      <c r="C225" s="21">
        <f>VLOOKUP($A225,id!$C:$H,4,0)</f>
        <v>0</v>
      </c>
      <c r="D225" s="2">
        <f>IF(E224=E225,D224,ROW(B223))</f>
        <v>223</v>
      </c>
      <c r="E225" s="11">
        <f>LARGE(F225:U225,1)+LARGE(F225:U225,2)+IFERROR(LARGE(F225:U225,3),0)+IFERROR(LARGE(F225:U225,4),0)+IFERROR(LARGE(F225:U225,5),0)+IFERROR(LARGE(F225:U225,6),0)</f>
        <v>60.818390761746741</v>
      </c>
      <c r="F225" s="12">
        <f>IFERROR(VLOOKUP(A225,'ZdZ M'!$AN$5:$AT$47,7,0),"")</f>
        <v>60.818390761746741</v>
      </c>
      <c r="G225" s="12" t="str">
        <f>IFERROR(VLOOKUP($A225,'Liszkor M'!$BA$2:$BG$44,7,0),"")</f>
        <v/>
      </c>
      <c r="H225" s="12" t="str">
        <f>IFERROR(VLOOKUP($A225,'H55 TR200 M'!$AT$3:$AZ$84,7,0),"")</f>
        <v/>
      </c>
      <c r="I225" s="12" t="str">
        <f>IFERROR(VLOOKUP($A225,'Dymno M'!$U$2:$AA$35,7,0),"")</f>
        <v/>
      </c>
      <c r="J225" s="12" t="str">
        <f>IFERROR(VLOOKUP($A225,'XIV RzK M'!$K$3:$Q$39,7,0),"")</f>
        <v/>
      </c>
      <c r="K225" s="12" t="str">
        <f>IFERROR(VLOOKUP($A225,'Tropy M'!$Q$4:$W$66,7,0),"")</f>
        <v/>
      </c>
      <c r="L225" s="12" t="str">
        <f>IFERROR(VLOOKUP($A225,'Grassor 300 M'!$CA$6:$CG$39,7,0),"")</f>
        <v/>
      </c>
      <c r="M225" s="12" t="str">
        <f>IFERROR(VLOOKUP($A225,'BO M'!$Q$2:$W$37,7,0),"")</f>
        <v/>
      </c>
      <c r="N225" s="12" t="str">
        <f>IFERROR(VLOOKUP($A225,'Konwalie M'!$M$2:$S$32,7,0),"")</f>
        <v/>
      </c>
      <c r="O225" s="12" t="str">
        <f>IFERROR(VLOOKUP($A225,'KoRnO M'!$AD$2:$AJ$42,7,0),"")</f>
        <v/>
      </c>
      <c r="P225" s="12" t="str">
        <f>IFERROR(VLOOKUP($A225,'XVI Szago M'!$K$2:$Q$48,7,0),"")</f>
        <v/>
      </c>
      <c r="Q225" s="12" t="str">
        <f>IFERROR(VLOOKUP($A225,'H56 TR200 M'!$AT$3:$AZ$106,7,0),"")</f>
        <v/>
      </c>
      <c r="R225" s="12" t="str">
        <f>IFERROR(VLOOKUP($A225,'Azymut M'!$AO$6:$AU$38,7,0),"")</f>
        <v/>
      </c>
      <c r="S225" s="12" t="str">
        <f>IFERROR(VLOOKUP($A225,'NM 200 M'!$AI$5:$AO$38,7,0),"")</f>
        <v/>
      </c>
      <c r="T225" s="10">
        <f>IFERROR(LARGE(V225:AW225,1),0)+IFERROR(LARGE(V225:AW225,2),0)</f>
        <v>0</v>
      </c>
      <c r="U225" s="10">
        <f>IFERROR(LARGE(V225:AW225,3),0)+IFERROR(LARGE(V225:AW225,4),0)</f>
        <v>0</v>
      </c>
      <c r="V225" s="12"/>
      <c r="W225" s="12" t="str">
        <f>IFERROR(VLOOKUP($A225,'Róża M'!$L$2:$R$34,7,0),"")</f>
        <v/>
      </c>
      <c r="X225" s="12" t="str">
        <f>IFERROR(VLOOKUP($A225,'XV Szago M'!$DK$4:$DQ$28,7,0),"")</f>
        <v/>
      </c>
      <c r="Y225" s="12" t="str">
        <f>IFERROR(VLOOKUP($A225,'Wiosenne 360 M'!$J$3:$P$22,7,0),"")</f>
        <v/>
      </c>
      <c r="Z225" s="12" t="str">
        <f>IFERROR(VLOOKUP($A225,'H55 TR100 M'!$AG$3:$AM$165,7,0),"")</f>
        <v/>
      </c>
      <c r="AA225" s="12" t="str">
        <f>IFERROR(VLOOKUP($A225,'Irokez M'!$EN$4:$ET$22,7,0),"")</f>
        <v/>
      </c>
      <c r="AB225" s="12" t="str">
        <f>IFERROR(VLOOKUP($A225,'BO Wielkopolska M'!$Q$2:$W$38,7,0),"")</f>
        <v/>
      </c>
      <c r="AC225" s="12" t="str">
        <f>IFERROR(VLOOKUP($A225,'RW TR200 M'!$K$2:$Q$10,7,0),"")</f>
        <v/>
      </c>
      <c r="AD225" s="12" t="str">
        <f>IFERROR(VLOOKUP($A225,'Liczyrzepa wiosna M'!$M$2:$S$26,7,0),"")</f>
        <v/>
      </c>
      <c r="AE225" s="12" t="str">
        <f>IFERROR(VLOOKUP($A225,'13 M'!$J$6:$P$27,7,0),"")</f>
        <v/>
      </c>
      <c r="AF225" s="12" t="str">
        <f>IFERROR(VLOOKUP($A225,'ZnO Grassor M'!$J$2:$P$9,7,0),"")</f>
        <v/>
      </c>
      <c r="AG225" s="12" t="str">
        <f>IFERROR(VLOOKUP($A225,'Celestynów M'!$H$2:$N$7,7,0),"")</f>
        <v/>
      </c>
      <c r="AH225" s="12" t="str">
        <f>IFERROR(VLOOKUP($A225,'Komorów M'!$H$2:$N$15,7,0),"")</f>
        <v/>
      </c>
      <c r="AI225" s="12" t="str">
        <f>IFERROR(VLOOKUP($A225,'ITOrient M'!$P$3:$V$16,7,0),"")</f>
        <v/>
      </c>
      <c r="AJ225" s="12" t="str">
        <f>IFERROR(VLOOKUP($A225,'ŚJatka M'!$P$3:$V$25,7,0),"")</f>
        <v/>
      </c>
      <c r="AK225" s="12" t="str">
        <f>IFERROR(VLOOKUP($A225,'Sudecka Wyrypa M'!$N$4:$T$18,7,0),"")</f>
        <v/>
      </c>
      <c r="AL225" s="12" t="str">
        <f>IFERROR(VLOOKUP($A225,'Abentojra M'!$I$3:$O$39,7,0),"")</f>
        <v/>
      </c>
      <c r="AM225" s="12" t="str">
        <f>IFERROR(VLOOKUP($A225,'Mordownik M'!$M$3:$S$29,7,0),"")</f>
        <v/>
      </c>
      <c r="AN225" s="12" t="str">
        <f>IFERROR(VLOOKUP($A225,'Kaczawska M'!$L$3:$R$9,7,0),"")</f>
        <v/>
      </c>
      <c r="AO225" s="12" t="str">
        <f>IFERROR(VLOOKUP($A225,'XV RzK M'!$K$2:$Q$13,7,0),"")</f>
        <v/>
      </c>
      <c r="AP225" s="12" t="str">
        <f>IFERROR(VLOOKUP($A225,'Jesienne 360 M'!$J$2:$P$20,7,0),"")</f>
        <v/>
      </c>
      <c r="AQ225" s="12" t="str">
        <f>IFERROR(VLOOKUP($A225,'Waligóra M'!$P$2:$V$25,7,0),"")</f>
        <v/>
      </c>
      <c r="AR225" s="12" t="str">
        <f>IFERROR(VLOOKUP($A225,'Jurajska Jatka M'!$L$3:$R$42,7,0),"")</f>
        <v/>
      </c>
      <c r="AS225" s="12" t="str">
        <f>IFERROR(VLOOKUP($A225,'H56 TR100 M'!$AI$3:$AO$224,7,0),"")</f>
        <v/>
      </c>
      <c r="AT225" s="12" t="str">
        <f>IFERROR(VLOOKUP($A225,'Wawer M'!$H$2:$N$15,7,0),"")</f>
        <v/>
      </c>
      <c r="AU225" s="12" t="str">
        <f>IFERROR(VLOOKUP($A225,'Pazur M'!$AU$2:$BA$36,7,0),"")</f>
        <v/>
      </c>
      <c r="AV225" s="12" t="str">
        <f>IFERROR(VLOOKUP($A225,'Wilga M'!$L$3:$R$29,7,0),"")</f>
        <v/>
      </c>
      <c r="AW225" s="12" t="str">
        <f>IFERROR(VLOOKUP($A225,'NM 100 M'!$Y$5:$AE$7,7,0),"")</f>
        <v/>
      </c>
      <c r="AX225" s="25">
        <f>MIN(COUNT(F225:S225)+MIN(COUNT(V225:AW225)/2,2),6)</f>
        <v>1</v>
      </c>
    </row>
    <row r="226" spans="1:50">
      <c r="A226">
        <v>108</v>
      </c>
      <c r="B226" s="21" t="str">
        <f>VLOOKUP($A226,id!$C:$H,6,0)</f>
        <v>Niedośpiał Krzysztof</v>
      </c>
      <c r="C226" s="21">
        <f>VLOOKUP($A226,id!$C:$H,4,0)</f>
        <v>0</v>
      </c>
      <c r="D226" s="2">
        <f>IF(E225=E226,D225,ROW(B224))</f>
        <v>224</v>
      </c>
      <c r="E226" s="11">
        <f>LARGE(F226:U226,1)+LARGE(F226:U226,2)+IFERROR(LARGE(F226:U226,3),0)+IFERROR(LARGE(F226:U226,4),0)+IFERROR(LARGE(F226:U226,5),0)+IFERROR(LARGE(F226:U226,6),0)</f>
        <v>60.540382021049922</v>
      </c>
      <c r="F226" s="12"/>
      <c r="G226" s="12">
        <f>IFERROR(VLOOKUP($A226,'Liszkor M'!$BA$2:$BG$44,7,0),"")</f>
        <v>60.540382021049922</v>
      </c>
      <c r="H226" s="12" t="str">
        <f>IFERROR(VLOOKUP($A226,'H55 TR200 M'!$AT$3:$AZ$84,7,0),"")</f>
        <v/>
      </c>
      <c r="I226" s="12" t="str">
        <f>IFERROR(VLOOKUP($A226,'Dymno M'!$U$2:$AA$35,7,0),"")</f>
        <v/>
      </c>
      <c r="J226" s="12" t="str">
        <f>IFERROR(VLOOKUP($A226,'XIV RzK M'!$K$3:$Q$39,7,0),"")</f>
        <v/>
      </c>
      <c r="K226" s="12" t="str">
        <f>IFERROR(VLOOKUP($A226,'Tropy M'!$Q$4:$W$66,7,0),"")</f>
        <v/>
      </c>
      <c r="L226" s="12" t="str">
        <f>IFERROR(VLOOKUP($A226,'Grassor 300 M'!$CA$6:$CG$39,7,0),"")</f>
        <v/>
      </c>
      <c r="M226" s="12" t="str">
        <f>IFERROR(VLOOKUP($A226,'BO M'!$Q$2:$W$37,7,0),"")</f>
        <v/>
      </c>
      <c r="N226" s="12" t="str">
        <f>IFERROR(VLOOKUP($A226,'Konwalie M'!$M$2:$S$32,7,0),"")</f>
        <v/>
      </c>
      <c r="O226" s="12" t="str">
        <f>IFERROR(VLOOKUP($A226,'KoRnO M'!$AD$2:$AJ$42,7,0),"")</f>
        <v/>
      </c>
      <c r="P226" s="12" t="str">
        <f>IFERROR(VLOOKUP($A226,'XVI Szago M'!$K$2:$Q$48,7,0),"")</f>
        <v/>
      </c>
      <c r="Q226" s="12" t="str">
        <f>IFERROR(VLOOKUP($A226,'H56 TR200 M'!$AT$3:$AZ$106,7,0),"")</f>
        <v/>
      </c>
      <c r="R226" s="12" t="str">
        <f>IFERROR(VLOOKUP($A226,'Azymut M'!$AO$6:$AU$38,7,0),"")</f>
        <v/>
      </c>
      <c r="S226" s="12" t="str">
        <f>IFERROR(VLOOKUP($A226,'NM 200 M'!$AI$5:$AO$38,7,0),"")</f>
        <v/>
      </c>
      <c r="T226" s="10">
        <f>IFERROR(LARGE(V226:AW226,1),0)+IFERROR(LARGE(V226:AW226,2),0)</f>
        <v>0</v>
      </c>
      <c r="U226" s="10">
        <f>IFERROR(LARGE(V226:AW226,3),0)+IFERROR(LARGE(V226:AW226,4),0)</f>
        <v>0</v>
      </c>
      <c r="V226" s="12"/>
      <c r="W226" s="12"/>
      <c r="X226" s="12"/>
      <c r="Y226" s="12" t="str">
        <f>IFERROR(VLOOKUP($A226,'Wiosenne 360 M'!$J$3:$P$22,7,0),"")</f>
        <v/>
      </c>
      <c r="Z226" s="12" t="str">
        <f>IFERROR(VLOOKUP($A226,'H55 TR100 M'!$AG$3:$AM$165,7,0),"")</f>
        <v/>
      </c>
      <c r="AA226" s="12" t="str">
        <f>IFERROR(VLOOKUP($A226,'Irokez M'!$EN$4:$ET$22,7,0),"")</f>
        <v/>
      </c>
      <c r="AB226" s="12" t="str">
        <f>IFERROR(VLOOKUP($A226,'BO Wielkopolska M'!$Q$2:$W$38,7,0),"")</f>
        <v/>
      </c>
      <c r="AC226" s="12" t="str">
        <f>IFERROR(VLOOKUP($A226,'RW TR200 M'!$K$2:$Q$10,7,0),"")</f>
        <v/>
      </c>
      <c r="AD226" s="12" t="str">
        <f>IFERROR(VLOOKUP($A226,'Liczyrzepa wiosna M'!$M$2:$S$26,7,0),"")</f>
        <v/>
      </c>
      <c r="AE226" s="12" t="str">
        <f>IFERROR(VLOOKUP($A226,'13 M'!$J$6:$P$27,7,0),"")</f>
        <v/>
      </c>
      <c r="AF226" s="12" t="str">
        <f>IFERROR(VLOOKUP($A226,'ZnO Grassor M'!$J$2:$P$9,7,0),"")</f>
        <v/>
      </c>
      <c r="AG226" s="12" t="str">
        <f>IFERROR(VLOOKUP($A226,'Celestynów M'!$H$2:$N$7,7,0),"")</f>
        <v/>
      </c>
      <c r="AH226" s="12" t="str">
        <f>IFERROR(VLOOKUP($A226,'Komorów M'!$H$2:$N$15,7,0),"")</f>
        <v/>
      </c>
      <c r="AI226" s="12" t="str">
        <f>IFERROR(VLOOKUP($A226,'ITOrient M'!$P$3:$V$16,7,0),"")</f>
        <v/>
      </c>
      <c r="AJ226" s="12" t="str">
        <f>IFERROR(VLOOKUP($A226,'ŚJatka M'!$P$3:$V$25,7,0),"")</f>
        <v/>
      </c>
      <c r="AK226" s="12" t="str">
        <f>IFERROR(VLOOKUP($A226,'Sudecka Wyrypa M'!$N$4:$T$18,7,0),"")</f>
        <v/>
      </c>
      <c r="AL226" s="12" t="str">
        <f>IFERROR(VLOOKUP($A226,'Abentojra M'!$I$3:$O$39,7,0),"")</f>
        <v/>
      </c>
      <c r="AM226" s="12" t="str">
        <f>IFERROR(VLOOKUP($A226,'Mordownik M'!$M$3:$S$29,7,0),"")</f>
        <v/>
      </c>
      <c r="AN226" s="12" t="str">
        <f>IFERROR(VLOOKUP($A226,'Kaczawska M'!$L$3:$R$9,7,0),"")</f>
        <v/>
      </c>
      <c r="AO226" s="12" t="str">
        <f>IFERROR(VLOOKUP($A226,'XV RzK M'!$K$2:$Q$13,7,0),"")</f>
        <v/>
      </c>
      <c r="AP226" s="12" t="str">
        <f>IFERROR(VLOOKUP($A226,'Jesienne 360 M'!$J$2:$P$20,7,0),"")</f>
        <v/>
      </c>
      <c r="AQ226" s="12" t="str">
        <f>IFERROR(VLOOKUP($A226,'Waligóra M'!$P$2:$V$25,7,0),"")</f>
        <v/>
      </c>
      <c r="AR226" s="12" t="str">
        <f>IFERROR(VLOOKUP($A226,'Jurajska Jatka M'!$L$3:$R$42,7,0),"")</f>
        <v/>
      </c>
      <c r="AS226" s="12" t="str">
        <f>IFERROR(VLOOKUP($A226,'H56 TR100 M'!$AI$3:$AO$224,7,0),"")</f>
        <v/>
      </c>
      <c r="AT226" s="12" t="str">
        <f>IFERROR(VLOOKUP($A226,'Wawer M'!$H$2:$N$15,7,0),"")</f>
        <v/>
      </c>
      <c r="AU226" s="12" t="str">
        <f>IFERROR(VLOOKUP($A226,'Pazur M'!$AU$2:$BA$36,7,0),"")</f>
        <v/>
      </c>
      <c r="AV226" s="12" t="str">
        <f>IFERROR(VLOOKUP($A226,'Wilga M'!$L$3:$R$29,7,0),"")</f>
        <v/>
      </c>
      <c r="AW226" s="12" t="str">
        <f>IFERROR(VLOOKUP($A226,'NM 100 M'!$Y$5:$AE$7,7,0),"")</f>
        <v/>
      </c>
      <c r="AX226" s="25">
        <f>MIN(COUNT(F226:S226)+MIN(COUNT(V226:AW226)/2,2),6)</f>
        <v>1</v>
      </c>
    </row>
    <row r="227" spans="1:50">
      <c r="A227">
        <v>601</v>
      </c>
      <c r="B227" s="21" t="str">
        <f>VLOOKUP($A227,id!$C:$H,6,0)</f>
        <v>Rutka Radosław</v>
      </c>
      <c r="C227" s="21">
        <f>VLOOKUP($A227,id!$C:$H,4,0)</f>
        <v>0</v>
      </c>
      <c r="D227" s="2">
        <f>IF(E226=E227,D226,ROW(B225))</f>
        <v>225</v>
      </c>
      <c r="E227" s="11">
        <f>LARGE(F227:U227,1)+LARGE(F227:U227,2)+IFERROR(LARGE(F227:U227,3),0)+IFERROR(LARGE(F227:U227,4),0)+IFERROR(LARGE(F227:U227,5),0)+IFERROR(LARGE(F227:U227,6),0)</f>
        <v>60.384108302710999</v>
      </c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>
        <f>IFERROR(VLOOKUP($A227,'H56 TR200 M'!$AT$3:$AZ$106,7,0),"")</f>
        <v>60.384108302710999</v>
      </c>
      <c r="R227" s="12" t="str">
        <f>IFERROR(VLOOKUP($A227,'Azymut M'!$AO$6:$AU$38,7,0),"")</f>
        <v/>
      </c>
      <c r="S227" s="12" t="str">
        <f>IFERROR(VLOOKUP($A227,'NM 200 M'!$AI$5:$AO$38,7,0),"")</f>
        <v/>
      </c>
      <c r="T227" s="10">
        <f>IFERROR(LARGE(V227:AW227,1),0)+IFERROR(LARGE(V227:AW227,2),0)</f>
        <v>0</v>
      </c>
      <c r="U227" s="10">
        <f>IFERROR(LARGE(V227:AW227,3),0)+IFERROR(LARGE(V227:AW227,4),0)</f>
        <v>0</v>
      </c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 t="str">
        <f>IFERROR(VLOOKUP($A227,'H56 TR100 M'!$AI$3:$AO$224,7,0),"")</f>
        <v/>
      </c>
      <c r="AT227" s="12" t="str">
        <f>IFERROR(VLOOKUP($A227,'Wawer M'!$H$2:$N$15,7,0),"")</f>
        <v/>
      </c>
      <c r="AU227" s="12" t="str">
        <f>IFERROR(VLOOKUP($A227,'Pazur M'!$AU$2:$BA$36,7,0),"")</f>
        <v/>
      </c>
      <c r="AV227" s="12" t="str">
        <f>IFERROR(VLOOKUP($A227,'Wilga M'!$L$3:$R$29,7,0),"")</f>
        <v/>
      </c>
      <c r="AW227" s="12" t="str">
        <f>IFERROR(VLOOKUP($A227,'NM 100 M'!$Y$5:$AE$7,7,0),"")</f>
        <v/>
      </c>
      <c r="AX227" s="25">
        <f>MIN(COUNT(F227:S227)+MIN(COUNT(V227:AW227)/2,2),6)</f>
        <v>1</v>
      </c>
    </row>
    <row r="228" spans="1:50">
      <c r="A228">
        <v>391</v>
      </c>
      <c r="B228" s="21" t="str">
        <f>VLOOKUP($A228,id!$C:$H,6,0)</f>
        <v>Nikonowicz Adrian</v>
      </c>
      <c r="C228" s="21" t="str">
        <f>VLOOKUP($A228,id!$C:$H,4,0)</f>
        <v>Światowid Małe Gacno</v>
      </c>
      <c r="D228" s="2">
        <f>IF(E227=E228,D227,ROW(B226))</f>
        <v>226</v>
      </c>
      <c r="E228" s="11">
        <f>LARGE(F228:U228,1)+LARGE(F228:U228,2)+IFERROR(LARGE(F228:U228,3),0)+IFERROR(LARGE(F228:U228,4),0)+IFERROR(LARGE(F228:U228,5),0)+IFERROR(LARGE(F228:U228,6),0)</f>
        <v>59.771981247305575</v>
      </c>
      <c r="F228" s="12"/>
      <c r="G228" s="12"/>
      <c r="H228" s="12"/>
      <c r="I228" s="12" t="str">
        <f>IFERROR(VLOOKUP($A228,'Dymno M'!$U$2:$AA$35,7,0),"")</f>
        <v/>
      </c>
      <c r="J228" s="12">
        <f>IFERROR(VLOOKUP($A228,'XIV RzK M'!$K$3:$Q$39,7,0),"")</f>
        <v>32.945240630890147</v>
      </c>
      <c r="K228" s="12" t="str">
        <f>IFERROR(VLOOKUP($A228,'Tropy M'!$Q$4:$W$66,7,0),"")</f>
        <v/>
      </c>
      <c r="L228" s="12" t="str">
        <f>IFERROR(VLOOKUP($A228,'Grassor 300 M'!$CA$6:$CG$39,7,0),"")</f>
        <v/>
      </c>
      <c r="M228" s="12" t="str">
        <f>IFERROR(VLOOKUP($A228,'BO M'!$Q$2:$W$37,7,0),"")</f>
        <v/>
      </c>
      <c r="N228" s="12" t="str">
        <f>IFERROR(VLOOKUP($A228,'Konwalie M'!$M$2:$S$32,7,0),"")</f>
        <v/>
      </c>
      <c r="O228" s="12" t="str">
        <f>IFERROR(VLOOKUP($A228,'KoRnO M'!$AD$2:$AJ$42,7,0),"")</f>
        <v/>
      </c>
      <c r="P228" s="12" t="str">
        <f>IFERROR(VLOOKUP($A228,'XVI Szago M'!$K$2:$Q$48,7,0),"")</f>
        <v/>
      </c>
      <c r="Q228" s="12" t="str">
        <f>IFERROR(VLOOKUP($A228,'H56 TR200 M'!$AT$3:$AZ$106,7,0),"")</f>
        <v/>
      </c>
      <c r="R228" s="12" t="str">
        <f>IFERROR(VLOOKUP($A228,'Azymut M'!$AO$6:$AU$38,7,0),"")</f>
        <v/>
      </c>
      <c r="S228" s="12" t="str">
        <f>IFERROR(VLOOKUP($A228,'NM 200 M'!$AI$5:$AO$38,7,0),"")</f>
        <v/>
      </c>
      <c r="T228" s="10">
        <f>IFERROR(LARGE(V228:AW228,1),0)+IFERROR(LARGE(V228:AW228,2),0)</f>
        <v>26.826740616415432</v>
      </c>
      <c r="U228" s="10">
        <f>IFERROR(LARGE(V228:AW228,3),0)+IFERROR(LARGE(V228:AW228,4),0)</f>
        <v>0</v>
      </c>
      <c r="V228" s="12"/>
      <c r="W228" s="12"/>
      <c r="X228" s="12"/>
      <c r="Y228" s="12"/>
      <c r="Z228" s="12"/>
      <c r="AA228" s="12"/>
      <c r="AB228" s="12">
        <f>IFERROR(VLOOKUP($A228,'BO Wielkopolska M'!$Q$2:$W$38,7,0),"")</f>
        <v>26.826740616415432</v>
      </c>
      <c r="AC228" s="12" t="str">
        <f>IFERROR(VLOOKUP($A228,'RW TR200 M'!$K$2:$Q$10,7,0),"")</f>
        <v/>
      </c>
      <c r="AD228" s="12" t="str">
        <f>IFERROR(VLOOKUP($A228,'Liczyrzepa wiosna M'!$M$2:$S$26,7,0),"")</f>
        <v/>
      </c>
      <c r="AE228" s="12" t="str">
        <f>IFERROR(VLOOKUP($A228,'13 M'!$J$6:$P$27,7,0),"")</f>
        <v/>
      </c>
      <c r="AF228" s="12" t="str">
        <f>IFERROR(VLOOKUP($A228,'ZnO Grassor M'!$J$2:$P$9,7,0),"")</f>
        <v/>
      </c>
      <c r="AG228" s="12" t="str">
        <f>IFERROR(VLOOKUP($A228,'Celestynów M'!$H$2:$N$7,7,0),"")</f>
        <v/>
      </c>
      <c r="AH228" s="12" t="str">
        <f>IFERROR(VLOOKUP($A228,'Komorów M'!$H$2:$N$15,7,0),"")</f>
        <v/>
      </c>
      <c r="AI228" s="12" t="str">
        <f>IFERROR(VLOOKUP($A228,'ITOrient M'!$P$3:$V$16,7,0),"")</f>
        <v/>
      </c>
      <c r="AJ228" s="12" t="str">
        <f>IFERROR(VLOOKUP($A228,'ŚJatka M'!$P$3:$V$25,7,0),"")</f>
        <v/>
      </c>
      <c r="AK228" s="12" t="str">
        <f>IFERROR(VLOOKUP($A228,'Sudecka Wyrypa M'!$N$4:$T$18,7,0),"")</f>
        <v/>
      </c>
      <c r="AL228" s="12" t="str">
        <f>IFERROR(VLOOKUP($A228,'Abentojra M'!$I$3:$O$39,7,0),"")</f>
        <v/>
      </c>
      <c r="AM228" s="12" t="str">
        <f>IFERROR(VLOOKUP($A228,'Mordownik M'!$M$3:$S$29,7,0),"")</f>
        <v/>
      </c>
      <c r="AN228" s="12" t="str">
        <f>IFERROR(VLOOKUP($A228,'Kaczawska M'!$L$3:$R$9,7,0),"")</f>
        <v/>
      </c>
      <c r="AO228" s="12" t="str">
        <f>IFERROR(VLOOKUP($A228,'XV RzK M'!$K$2:$Q$13,7,0),"")</f>
        <v/>
      </c>
      <c r="AP228" s="12" t="str">
        <f>IFERROR(VLOOKUP($A228,'Jesienne 360 M'!$J$2:$P$20,7,0),"")</f>
        <v/>
      </c>
      <c r="AQ228" s="12" t="str">
        <f>IFERROR(VLOOKUP($A228,'Waligóra M'!$P$2:$V$25,7,0),"")</f>
        <v/>
      </c>
      <c r="AR228" s="12" t="str">
        <f>IFERROR(VLOOKUP($A228,'Jurajska Jatka M'!$L$3:$R$42,7,0),"")</f>
        <v/>
      </c>
      <c r="AS228" s="12" t="str">
        <f>IFERROR(VLOOKUP($A228,'H56 TR100 M'!$AI$3:$AO$224,7,0),"")</f>
        <v/>
      </c>
      <c r="AT228" s="12" t="str">
        <f>IFERROR(VLOOKUP($A228,'Wawer M'!$H$2:$N$15,7,0),"")</f>
        <v/>
      </c>
      <c r="AU228" s="12" t="str">
        <f>IFERROR(VLOOKUP($A228,'Pazur M'!$AU$2:$BA$36,7,0),"")</f>
        <v/>
      </c>
      <c r="AV228" s="12" t="str">
        <f>IFERROR(VLOOKUP($A228,'Wilga M'!$L$3:$R$29,7,0),"")</f>
        <v/>
      </c>
      <c r="AW228" s="12" t="str">
        <f>IFERROR(VLOOKUP($A228,'NM 100 M'!$Y$5:$AE$7,7,0),"")</f>
        <v/>
      </c>
      <c r="AX228" s="25">
        <f>MIN(COUNT(F228:S228)+MIN(COUNT(V228:AW228)/2,2),6)</f>
        <v>1.5</v>
      </c>
    </row>
    <row r="229" spans="1:50">
      <c r="A229">
        <v>464</v>
      </c>
      <c r="B229" s="21" t="str">
        <f>VLOOKUP($A229,id!$C:$H,6,0)</f>
        <v>Wawrzyn Grzegorz</v>
      </c>
      <c r="C229" s="21">
        <f>VLOOKUP($A229,id!$C:$H,4,0)</f>
        <v>0</v>
      </c>
      <c r="D229" s="2">
        <f>IF(E228=E229,D228,ROW(B227))</f>
        <v>227</v>
      </c>
      <c r="E229" s="11">
        <f>LARGE(F229:U229,1)+LARGE(F229:U229,2)+IFERROR(LARGE(F229:U229,3),0)+IFERROR(LARGE(F229:U229,4),0)+IFERROR(LARGE(F229:U229,5),0)+IFERROR(LARGE(F229:U229,6),0)</f>
        <v>59.498787224068018</v>
      </c>
      <c r="F229" s="12"/>
      <c r="G229" s="12"/>
      <c r="H229" s="12"/>
      <c r="I229" s="12"/>
      <c r="J229" s="12"/>
      <c r="K229" s="12" t="str">
        <f>IFERROR(VLOOKUP($A229,'Tropy M'!$Q$4:$W$66,7,0),"")</f>
        <v/>
      </c>
      <c r="L229" s="12">
        <f>IFERROR(VLOOKUP($A229,'Grassor 300 M'!$CA$6:$CG$39,7,0),"")</f>
        <v>59.498787224068018</v>
      </c>
      <c r="M229" s="12" t="str">
        <f>IFERROR(VLOOKUP($A229,'BO M'!$Q$2:$W$37,7,0),"")</f>
        <v/>
      </c>
      <c r="N229" s="12" t="str">
        <f>IFERROR(VLOOKUP($A229,'Konwalie M'!$M$2:$S$32,7,0),"")</f>
        <v/>
      </c>
      <c r="O229" s="12" t="str">
        <f>IFERROR(VLOOKUP($A229,'KoRnO M'!$AD$2:$AJ$42,7,0),"")</f>
        <v/>
      </c>
      <c r="P229" s="12" t="str">
        <f>IFERROR(VLOOKUP($A229,'XVI Szago M'!$K$2:$Q$48,7,0),"")</f>
        <v/>
      </c>
      <c r="Q229" s="12" t="str">
        <f>IFERROR(VLOOKUP($A229,'H56 TR200 M'!$AT$3:$AZ$106,7,0),"")</f>
        <v/>
      </c>
      <c r="R229" s="12" t="str">
        <f>IFERROR(VLOOKUP($A229,'Azymut M'!$AO$6:$AU$38,7,0),"")</f>
        <v/>
      </c>
      <c r="S229" s="12" t="str">
        <f>IFERROR(VLOOKUP($A229,'NM 200 M'!$AI$5:$AO$38,7,0),"")</f>
        <v/>
      </c>
      <c r="T229" s="10">
        <f>IFERROR(LARGE(V229:AW229,1),0)+IFERROR(LARGE(V229:AW229,2),0)</f>
        <v>0</v>
      </c>
      <c r="U229" s="10">
        <f>IFERROR(LARGE(V229:AW229,3),0)+IFERROR(LARGE(V229:AW229,4),0)</f>
        <v>0</v>
      </c>
      <c r="V229" s="12"/>
      <c r="W229" s="12"/>
      <c r="X229" s="12"/>
      <c r="Y229" s="12"/>
      <c r="Z229" s="12"/>
      <c r="AA229" s="12"/>
      <c r="AB229" s="12"/>
      <c r="AC229" s="12"/>
      <c r="AD229" s="12"/>
      <c r="AE229" s="12" t="str">
        <f>IFERROR(VLOOKUP($A229,'13 M'!$J$6:$P$27,7,0),"")</f>
        <v/>
      </c>
      <c r="AF229" s="12" t="str">
        <f>IFERROR(VLOOKUP($A229,'ZnO Grassor M'!$J$2:$P$9,7,0),"")</f>
        <v/>
      </c>
      <c r="AG229" s="12" t="str">
        <f>IFERROR(VLOOKUP($A229,'Celestynów M'!$H$2:$N$7,7,0),"")</f>
        <v/>
      </c>
      <c r="AH229" s="12" t="str">
        <f>IFERROR(VLOOKUP($A229,'Komorów M'!$H$2:$N$15,7,0),"")</f>
        <v/>
      </c>
      <c r="AI229" s="12" t="str">
        <f>IFERROR(VLOOKUP($A229,'ITOrient M'!$P$3:$V$16,7,0),"")</f>
        <v/>
      </c>
      <c r="AJ229" s="12" t="str">
        <f>IFERROR(VLOOKUP($A229,'ŚJatka M'!$P$3:$V$25,7,0),"")</f>
        <v/>
      </c>
      <c r="AK229" s="12" t="str">
        <f>IFERROR(VLOOKUP($A229,'Sudecka Wyrypa M'!$N$4:$T$18,7,0),"")</f>
        <v/>
      </c>
      <c r="AL229" s="12" t="str">
        <f>IFERROR(VLOOKUP($A229,'Abentojra M'!$I$3:$O$39,7,0),"")</f>
        <v/>
      </c>
      <c r="AM229" s="12" t="str">
        <f>IFERROR(VLOOKUP($A229,'Mordownik M'!$M$3:$S$29,7,0),"")</f>
        <v/>
      </c>
      <c r="AN229" s="12" t="str">
        <f>IFERROR(VLOOKUP($A229,'Kaczawska M'!$L$3:$R$9,7,0),"")</f>
        <v/>
      </c>
      <c r="AO229" s="12" t="str">
        <f>IFERROR(VLOOKUP($A229,'XV RzK M'!$K$2:$Q$13,7,0),"")</f>
        <v/>
      </c>
      <c r="AP229" s="12" t="str">
        <f>IFERROR(VLOOKUP($A229,'Jesienne 360 M'!$J$2:$P$20,7,0),"")</f>
        <v/>
      </c>
      <c r="AQ229" s="12" t="str">
        <f>IFERROR(VLOOKUP($A229,'Waligóra M'!$P$2:$V$25,7,0),"")</f>
        <v/>
      </c>
      <c r="AR229" s="12" t="str">
        <f>IFERROR(VLOOKUP($A229,'Jurajska Jatka M'!$L$3:$R$42,7,0),"")</f>
        <v/>
      </c>
      <c r="AS229" s="12" t="str">
        <f>IFERROR(VLOOKUP($A229,'H56 TR100 M'!$AI$3:$AO$224,7,0),"")</f>
        <v/>
      </c>
      <c r="AT229" s="12" t="str">
        <f>IFERROR(VLOOKUP($A229,'Wawer M'!$H$2:$N$15,7,0),"")</f>
        <v/>
      </c>
      <c r="AU229" s="12" t="str">
        <f>IFERROR(VLOOKUP($A229,'Pazur M'!$AU$2:$BA$36,7,0),"")</f>
        <v/>
      </c>
      <c r="AV229" s="12" t="str">
        <f>IFERROR(VLOOKUP($A229,'Wilga M'!$L$3:$R$29,7,0),"")</f>
        <v/>
      </c>
      <c r="AW229" s="12" t="str">
        <f>IFERROR(VLOOKUP($A229,'NM 100 M'!$Y$5:$AE$7,7,0),"")</f>
        <v/>
      </c>
      <c r="AX229" s="25">
        <f>MIN(COUNT(F229:S229)+MIN(COUNT(V229:AW229)/2,2),6)</f>
        <v>1</v>
      </c>
    </row>
    <row r="230" spans="1:50">
      <c r="A230">
        <v>71</v>
      </c>
      <c r="B230" s="21" t="str">
        <f>VLOOKUP($A230,id!$C:$H,6,0)</f>
        <v>Pieczyński Paweł</v>
      </c>
      <c r="C230" s="21">
        <f>VLOOKUP($A230,id!$C:$H,4,0)</f>
        <v>0</v>
      </c>
      <c r="D230" s="2">
        <f>IF(E229=E230,D229,ROW(B228))</f>
        <v>228</v>
      </c>
      <c r="E230" s="11">
        <f>LARGE(F230:U230,1)+LARGE(F230:U230,2)+IFERROR(LARGE(F230:U230,3),0)+IFERROR(LARGE(F230:U230,4),0)+IFERROR(LARGE(F230:U230,5),0)+IFERROR(LARGE(F230:U230,6),0)</f>
        <v>59.280080082003295</v>
      </c>
      <c r="F230" s="12"/>
      <c r="G230" s="12" t="str">
        <f>IFERROR(VLOOKUP($A230,'Liszkor M'!$BA$2:$BG$44,7,0),"")</f>
        <v/>
      </c>
      <c r="H230" s="12" t="str">
        <f>IFERROR(VLOOKUP($A230,'H55 TR200 M'!$AT$3:$AZ$84,7,0),"")</f>
        <v/>
      </c>
      <c r="I230" s="12" t="str">
        <f>IFERROR(VLOOKUP($A230,'Dymno M'!$U$2:$AA$35,7,0),"")</f>
        <v/>
      </c>
      <c r="J230" s="12" t="str">
        <f>IFERROR(VLOOKUP($A230,'XIV RzK M'!$K$3:$Q$39,7,0),"")</f>
        <v/>
      </c>
      <c r="K230" s="12" t="str">
        <f>IFERROR(VLOOKUP($A230,'Tropy M'!$Q$4:$W$66,7,0),"")</f>
        <v/>
      </c>
      <c r="L230" s="12" t="str">
        <f>IFERROR(VLOOKUP($A230,'Grassor 300 M'!$CA$6:$CG$39,7,0),"")</f>
        <v/>
      </c>
      <c r="M230" s="12" t="str">
        <f>IFERROR(VLOOKUP($A230,'BO M'!$Q$2:$W$37,7,0),"")</f>
        <v/>
      </c>
      <c r="N230" s="12" t="str">
        <f>IFERROR(VLOOKUP($A230,'Konwalie M'!$M$2:$S$32,7,0),"")</f>
        <v/>
      </c>
      <c r="O230" s="12" t="str">
        <f>IFERROR(VLOOKUP($A230,'KoRnO M'!$AD$2:$AJ$42,7,0),"")</f>
        <v/>
      </c>
      <c r="P230" s="12" t="str">
        <f>IFERROR(VLOOKUP($A230,'XVI Szago M'!$K$2:$Q$48,7,0),"")</f>
        <v/>
      </c>
      <c r="Q230" s="12" t="str">
        <f>IFERROR(VLOOKUP($A230,'H56 TR200 M'!$AT$3:$AZ$106,7,0),"")</f>
        <v/>
      </c>
      <c r="R230" s="12" t="str">
        <f>IFERROR(VLOOKUP($A230,'Azymut M'!$AO$6:$AU$38,7,0),"")</f>
        <v/>
      </c>
      <c r="S230" s="12" t="str">
        <f>IFERROR(VLOOKUP($A230,'NM 200 M'!$AI$5:$AO$38,7,0),"")</f>
        <v/>
      </c>
      <c r="T230" s="10">
        <f>IFERROR(LARGE(V230:AW230,1),0)+IFERROR(LARGE(V230:AW230,2),0)</f>
        <v>59.280080082003295</v>
      </c>
      <c r="U230" s="10">
        <f>IFERROR(LARGE(V230:AW230,3),0)+IFERROR(LARGE(V230:AW230,4),0)</f>
        <v>0</v>
      </c>
      <c r="V230" s="12"/>
      <c r="W230" s="12">
        <f>IFERROR(VLOOKUP($A230,'Róża M'!$L$2:$R$34,7,0),"")</f>
        <v>33.864915572232654</v>
      </c>
      <c r="X230" s="12" t="str">
        <f>IFERROR(VLOOKUP($A230,'XV Szago M'!$DK$4:$DQ$28,7,0),"")</f>
        <v/>
      </c>
      <c r="Y230" s="12" t="str">
        <f>IFERROR(VLOOKUP($A230,'Wiosenne 360 M'!$J$3:$P$22,7,0),"")</f>
        <v/>
      </c>
      <c r="Z230" s="12" t="str">
        <f>IFERROR(VLOOKUP($A230,'H55 TR100 M'!$AG$3:$AM$165,7,0),"")</f>
        <v/>
      </c>
      <c r="AA230" s="12" t="str">
        <f>IFERROR(VLOOKUP($A230,'Irokez M'!$EN$4:$ET$22,7,0),"")</f>
        <v/>
      </c>
      <c r="AB230" s="12">
        <f>IFERROR(VLOOKUP($A230,'BO Wielkopolska M'!$Q$2:$W$38,7,0),"")</f>
        <v>25.415164509770641</v>
      </c>
      <c r="AC230" s="12" t="str">
        <f>IFERROR(VLOOKUP($A230,'RW TR200 M'!$K$2:$Q$10,7,0),"")</f>
        <v/>
      </c>
      <c r="AD230" s="12" t="str">
        <f>IFERROR(VLOOKUP($A230,'Liczyrzepa wiosna M'!$M$2:$S$26,7,0),"")</f>
        <v/>
      </c>
      <c r="AE230" s="12" t="str">
        <f>IFERROR(VLOOKUP($A230,'13 M'!$J$6:$P$27,7,0),"")</f>
        <v/>
      </c>
      <c r="AF230" s="12" t="str">
        <f>IFERROR(VLOOKUP($A230,'ZnO Grassor M'!$J$2:$P$9,7,0),"")</f>
        <v/>
      </c>
      <c r="AG230" s="12" t="str">
        <f>IFERROR(VLOOKUP($A230,'Celestynów M'!$H$2:$N$7,7,0),"")</f>
        <v/>
      </c>
      <c r="AH230" s="12" t="str">
        <f>IFERROR(VLOOKUP($A230,'Komorów M'!$H$2:$N$15,7,0),"")</f>
        <v/>
      </c>
      <c r="AI230" s="12" t="str">
        <f>IFERROR(VLOOKUP($A230,'ITOrient M'!$P$3:$V$16,7,0),"")</f>
        <v/>
      </c>
      <c r="AJ230" s="12" t="str">
        <f>IFERROR(VLOOKUP($A230,'ŚJatka M'!$P$3:$V$25,7,0),"")</f>
        <v/>
      </c>
      <c r="AK230" s="12" t="str">
        <f>IFERROR(VLOOKUP($A230,'Sudecka Wyrypa M'!$N$4:$T$18,7,0),"")</f>
        <v/>
      </c>
      <c r="AL230" s="12" t="str">
        <f>IFERROR(VLOOKUP($A230,'Abentojra M'!$I$3:$O$39,7,0),"")</f>
        <v/>
      </c>
      <c r="AM230" s="12" t="str">
        <f>IFERROR(VLOOKUP($A230,'Mordownik M'!$M$3:$S$29,7,0),"")</f>
        <v/>
      </c>
      <c r="AN230" s="12" t="str">
        <f>IFERROR(VLOOKUP($A230,'Kaczawska M'!$L$3:$R$9,7,0),"")</f>
        <v/>
      </c>
      <c r="AO230" s="12" t="str">
        <f>IFERROR(VLOOKUP($A230,'XV RzK M'!$K$2:$Q$13,7,0),"")</f>
        <v/>
      </c>
      <c r="AP230" s="12" t="str">
        <f>IFERROR(VLOOKUP($A230,'Jesienne 360 M'!$J$2:$P$20,7,0),"")</f>
        <v/>
      </c>
      <c r="AQ230" s="12" t="str">
        <f>IFERROR(VLOOKUP($A230,'Waligóra M'!$P$2:$V$25,7,0),"")</f>
        <v/>
      </c>
      <c r="AR230" s="12" t="str">
        <f>IFERROR(VLOOKUP($A230,'Jurajska Jatka M'!$L$3:$R$42,7,0),"")</f>
        <v/>
      </c>
      <c r="AS230" s="12" t="str">
        <f>IFERROR(VLOOKUP($A230,'H56 TR100 M'!$AI$3:$AO$224,7,0),"")</f>
        <v/>
      </c>
      <c r="AT230" s="12" t="str">
        <f>IFERROR(VLOOKUP($A230,'Wawer M'!$H$2:$N$15,7,0),"")</f>
        <v/>
      </c>
      <c r="AU230" s="12" t="str">
        <f>IFERROR(VLOOKUP($A230,'Pazur M'!$AU$2:$BA$36,7,0),"")</f>
        <v/>
      </c>
      <c r="AV230" s="12" t="str">
        <f>IFERROR(VLOOKUP($A230,'Wilga M'!$L$3:$R$29,7,0),"")</f>
        <v/>
      </c>
      <c r="AW230" s="12" t="str">
        <f>IFERROR(VLOOKUP($A230,'NM 100 M'!$Y$5:$AE$7,7,0),"")</f>
        <v/>
      </c>
      <c r="AX230" s="25">
        <f>MIN(COUNT(F230:S230)+MIN(COUNT(V230:AW230)/2,2),6)</f>
        <v>1</v>
      </c>
    </row>
    <row r="231" spans="1:50">
      <c r="A231">
        <v>465</v>
      </c>
      <c r="B231" s="21" t="str">
        <f>VLOOKUP($A231,id!$C:$H,6,0)</f>
        <v>Ścibisz Jerzy</v>
      </c>
      <c r="C231" s="21">
        <f>VLOOKUP($A231,id!$C:$H,4,0)</f>
        <v>0</v>
      </c>
      <c r="D231" s="2">
        <f>IF(E230=E231,D230,ROW(B229))</f>
        <v>229</v>
      </c>
      <c r="E231" s="11">
        <f>LARGE(F231:U231,1)+LARGE(F231:U231,2)+IFERROR(LARGE(F231:U231,3),0)+IFERROR(LARGE(F231:U231,4),0)+IFERROR(LARGE(F231:U231,5),0)+IFERROR(LARGE(F231:U231,6),0)</f>
        <v>58.635168463749231</v>
      </c>
      <c r="F231" s="12"/>
      <c r="G231" s="12"/>
      <c r="H231" s="12"/>
      <c r="I231" s="12"/>
      <c r="J231" s="12"/>
      <c r="K231" s="12" t="str">
        <f>IFERROR(VLOOKUP($A231,'Tropy M'!$Q$4:$W$66,7,0),"")</f>
        <v/>
      </c>
      <c r="L231" s="12">
        <f>IFERROR(VLOOKUP($A231,'Grassor 300 M'!$CA$6:$CG$39,7,0),"")</f>
        <v>58.635168463749231</v>
      </c>
      <c r="M231" s="12" t="str">
        <f>IFERROR(VLOOKUP($A231,'BO M'!$Q$2:$W$37,7,0),"")</f>
        <v/>
      </c>
      <c r="N231" s="12" t="str">
        <f>IFERROR(VLOOKUP($A231,'Konwalie M'!$M$2:$S$32,7,0),"")</f>
        <v/>
      </c>
      <c r="O231" s="12" t="str">
        <f>IFERROR(VLOOKUP($A231,'KoRnO M'!$AD$2:$AJ$42,7,0),"")</f>
        <v/>
      </c>
      <c r="P231" s="12" t="str">
        <f>IFERROR(VLOOKUP($A231,'XVI Szago M'!$K$2:$Q$48,7,0),"")</f>
        <v/>
      </c>
      <c r="Q231" s="12" t="str">
        <f>IFERROR(VLOOKUP($A231,'H56 TR200 M'!$AT$3:$AZ$106,7,0),"")</f>
        <v/>
      </c>
      <c r="R231" s="12" t="str">
        <f>IFERROR(VLOOKUP($A231,'Azymut M'!$AO$6:$AU$38,7,0),"")</f>
        <v/>
      </c>
      <c r="S231" s="12" t="str">
        <f>IFERROR(VLOOKUP($A231,'NM 200 M'!$AI$5:$AO$38,7,0),"")</f>
        <v/>
      </c>
      <c r="T231" s="10">
        <f>IFERROR(LARGE(V231:AW231,1),0)+IFERROR(LARGE(V231:AW231,2),0)</f>
        <v>0</v>
      </c>
      <c r="U231" s="10">
        <f>IFERROR(LARGE(V231:AW231,3),0)+IFERROR(LARGE(V231:AW231,4),0)</f>
        <v>0</v>
      </c>
      <c r="V231" s="12"/>
      <c r="W231" s="12"/>
      <c r="X231" s="12"/>
      <c r="Y231" s="12"/>
      <c r="Z231" s="12"/>
      <c r="AA231" s="12"/>
      <c r="AB231" s="12"/>
      <c r="AC231" s="12"/>
      <c r="AD231" s="12"/>
      <c r="AE231" s="12" t="str">
        <f>IFERROR(VLOOKUP($A231,'13 M'!$J$6:$P$27,7,0),"")</f>
        <v/>
      </c>
      <c r="AF231" s="12" t="str">
        <f>IFERROR(VLOOKUP($A231,'ZnO Grassor M'!$J$2:$P$9,7,0),"")</f>
        <v/>
      </c>
      <c r="AG231" s="12" t="str">
        <f>IFERROR(VLOOKUP($A231,'Celestynów M'!$H$2:$N$7,7,0),"")</f>
        <v/>
      </c>
      <c r="AH231" s="12" t="str">
        <f>IFERROR(VLOOKUP($A231,'Komorów M'!$H$2:$N$15,7,0),"")</f>
        <v/>
      </c>
      <c r="AI231" s="12" t="str">
        <f>IFERROR(VLOOKUP($A231,'ITOrient M'!$P$3:$V$16,7,0),"")</f>
        <v/>
      </c>
      <c r="AJ231" s="12" t="str">
        <f>IFERROR(VLOOKUP($A231,'ŚJatka M'!$P$3:$V$25,7,0),"")</f>
        <v/>
      </c>
      <c r="AK231" s="12" t="str">
        <f>IFERROR(VLOOKUP($A231,'Sudecka Wyrypa M'!$N$4:$T$18,7,0),"")</f>
        <v/>
      </c>
      <c r="AL231" s="12" t="str">
        <f>IFERROR(VLOOKUP($A231,'Abentojra M'!$I$3:$O$39,7,0),"")</f>
        <v/>
      </c>
      <c r="AM231" s="12" t="str">
        <f>IFERROR(VLOOKUP($A231,'Mordownik M'!$M$3:$S$29,7,0),"")</f>
        <v/>
      </c>
      <c r="AN231" s="12" t="str">
        <f>IFERROR(VLOOKUP($A231,'Kaczawska M'!$L$3:$R$9,7,0),"")</f>
        <v/>
      </c>
      <c r="AO231" s="12" t="str">
        <f>IFERROR(VLOOKUP($A231,'XV RzK M'!$K$2:$Q$13,7,0),"")</f>
        <v/>
      </c>
      <c r="AP231" s="12" t="str">
        <f>IFERROR(VLOOKUP($A231,'Jesienne 360 M'!$J$2:$P$20,7,0),"")</f>
        <v/>
      </c>
      <c r="AQ231" s="12" t="str">
        <f>IFERROR(VLOOKUP($A231,'Waligóra M'!$P$2:$V$25,7,0),"")</f>
        <v/>
      </c>
      <c r="AR231" s="12" t="str">
        <f>IFERROR(VLOOKUP($A231,'Jurajska Jatka M'!$L$3:$R$42,7,0),"")</f>
        <v/>
      </c>
      <c r="AS231" s="12" t="str">
        <f>IFERROR(VLOOKUP($A231,'H56 TR100 M'!$AI$3:$AO$224,7,0),"")</f>
        <v/>
      </c>
      <c r="AT231" s="12" t="str">
        <f>IFERROR(VLOOKUP($A231,'Wawer M'!$H$2:$N$15,7,0),"")</f>
        <v/>
      </c>
      <c r="AU231" s="12" t="str">
        <f>IFERROR(VLOOKUP($A231,'Pazur M'!$AU$2:$BA$36,7,0),"")</f>
        <v/>
      </c>
      <c r="AV231" s="12" t="str">
        <f>IFERROR(VLOOKUP($A231,'Wilga M'!$L$3:$R$29,7,0),"")</f>
        <v/>
      </c>
      <c r="AW231" s="12" t="str">
        <f>IFERROR(VLOOKUP($A231,'NM 100 M'!$Y$5:$AE$7,7,0),"")</f>
        <v/>
      </c>
      <c r="AX231" s="25">
        <f>MIN(COUNT(F231:S231)+MIN(COUNT(V231:AW231)/2,2),6)</f>
        <v>1</v>
      </c>
    </row>
    <row r="232" spans="1:50">
      <c r="A232">
        <v>200</v>
      </c>
      <c r="B232" s="21" t="str">
        <f>VLOOKUP($A232,id!$C:$H,6,0)</f>
        <v>Rzepecki Dariusz</v>
      </c>
      <c r="C232" s="21" t="str">
        <f>VLOOKUP($A232,id!$C:$H,4,0)</f>
        <v>TheEndOfTheRace</v>
      </c>
      <c r="D232" s="2">
        <f>IF(E231=E232,D231,ROW(B230))</f>
        <v>230</v>
      </c>
      <c r="E232" s="11">
        <f>LARGE(F232:U232,1)+LARGE(F232:U232,2)+IFERROR(LARGE(F232:U232,3),0)+IFERROR(LARGE(F232:U232,4),0)+IFERROR(LARGE(F232:U232,5),0)+IFERROR(LARGE(F232:U232,6),0)</f>
        <v>58.091699217623905</v>
      </c>
      <c r="F232" s="12"/>
      <c r="G232" s="12"/>
      <c r="H232" s="12">
        <f>IFERROR(VLOOKUP($A232,'H55 TR200 M'!$AT$3:$AZ$84,7,0),"")</f>
        <v>42.242523925902475</v>
      </c>
      <c r="I232" s="12" t="str">
        <f>IFERROR(VLOOKUP($A232,'Dymno M'!$U$2:$AA$35,7,0),"")</f>
        <v/>
      </c>
      <c r="J232" s="12" t="str">
        <f>IFERROR(VLOOKUP($A232,'XIV RzK M'!$K$3:$Q$39,7,0),"")</f>
        <v/>
      </c>
      <c r="K232" s="12" t="str">
        <f>IFERROR(VLOOKUP($A232,'Tropy M'!$Q$4:$W$66,7,0),"")</f>
        <v/>
      </c>
      <c r="L232" s="12" t="str">
        <f>IFERROR(VLOOKUP($A232,'Grassor 300 M'!$CA$6:$CG$39,7,0),"")</f>
        <v/>
      </c>
      <c r="M232" s="12" t="str">
        <f>IFERROR(VLOOKUP($A232,'BO M'!$Q$2:$W$37,7,0),"")</f>
        <v/>
      </c>
      <c r="N232" s="12" t="str">
        <f>IFERROR(VLOOKUP($A232,'Konwalie M'!$M$2:$S$32,7,0),"")</f>
        <v/>
      </c>
      <c r="O232" s="12" t="str">
        <f>IFERROR(VLOOKUP($A232,'KoRnO M'!$AD$2:$AJ$42,7,0),"")</f>
        <v/>
      </c>
      <c r="P232" s="12" t="str">
        <f>IFERROR(VLOOKUP($A232,'XVI Szago M'!$K$2:$Q$48,7,0),"")</f>
        <v/>
      </c>
      <c r="Q232" s="12">
        <f>IFERROR(VLOOKUP($A232,'H56 TR200 M'!$AT$3:$AZ$106,7,0),"")</f>
        <v>15.849175291721428</v>
      </c>
      <c r="R232" s="12" t="str">
        <f>IFERROR(VLOOKUP($A232,'Azymut M'!$AO$6:$AU$38,7,0),"")</f>
        <v/>
      </c>
      <c r="S232" s="12" t="str">
        <f>IFERROR(VLOOKUP($A232,'NM 200 M'!$AI$5:$AO$38,7,0),"")</f>
        <v/>
      </c>
      <c r="T232" s="10">
        <f>IFERROR(LARGE(V232:AW232,1),0)+IFERROR(LARGE(V232:AW232,2),0)</f>
        <v>0</v>
      </c>
      <c r="U232" s="10">
        <f>IFERROR(LARGE(V232:AW232,3),0)+IFERROR(LARGE(V232:AW232,4),0)</f>
        <v>0</v>
      </c>
      <c r="V232" s="12"/>
      <c r="W232" s="12"/>
      <c r="X232" s="12"/>
      <c r="Y232" s="12"/>
      <c r="Z232" s="12" t="str">
        <f>IFERROR(VLOOKUP($A232,'H55 TR100 M'!$AG$3:$AM$165,7,0),"")</f>
        <v/>
      </c>
      <c r="AA232" s="12" t="str">
        <f>IFERROR(VLOOKUP($A232,'Irokez M'!$EN$4:$ET$22,7,0),"")</f>
        <v/>
      </c>
      <c r="AB232" s="12" t="str">
        <f>IFERROR(VLOOKUP($A232,'BO Wielkopolska M'!$Q$2:$W$38,7,0),"")</f>
        <v/>
      </c>
      <c r="AC232" s="12" t="str">
        <f>IFERROR(VLOOKUP($A232,'RW TR200 M'!$K$2:$Q$10,7,0),"")</f>
        <v/>
      </c>
      <c r="AD232" s="12" t="str">
        <f>IFERROR(VLOOKUP($A232,'Liczyrzepa wiosna M'!$M$2:$S$26,7,0),"")</f>
        <v/>
      </c>
      <c r="AE232" s="12" t="str">
        <f>IFERROR(VLOOKUP($A232,'13 M'!$J$6:$P$27,7,0),"")</f>
        <v/>
      </c>
      <c r="AF232" s="12" t="str">
        <f>IFERROR(VLOOKUP($A232,'ZnO Grassor M'!$J$2:$P$9,7,0),"")</f>
        <v/>
      </c>
      <c r="AG232" s="12" t="str">
        <f>IFERROR(VLOOKUP($A232,'Celestynów M'!$H$2:$N$7,7,0),"")</f>
        <v/>
      </c>
      <c r="AH232" s="12" t="str">
        <f>IFERROR(VLOOKUP($A232,'Komorów M'!$H$2:$N$15,7,0),"")</f>
        <v/>
      </c>
      <c r="AI232" s="12" t="str">
        <f>IFERROR(VLOOKUP($A232,'ITOrient M'!$P$3:$V$16,7,0),"")</f>
        <v/>
      </c>
      <c r="AJ232" s="12" t="str">
        <f>IFERROR(VLOOKUP($A232,'ŚJatka M'!$P$3:$V$25,7,0),"")</f>
        <v/>
      </c>
      <c r="AK232" s="12" t="str">
        <f>IFERROR(VLOOKUP($A232,'Sudecka Wyrypa M'!$N$4:$T$18,7,0),"")</f>
        <v/>
      </c>
      <c r="AL232" s="12" t="str">
        <f>IFERROR(VLOOKUP($A232,'Abentojra M'!$I$3:$O$39,7,0),"")</f>
        <v/>
      </c>
      <c r="AM232" s="12" t="str">
        <f>IFERROR(VLOOKUP($A232,'Mordownik M'!$M$3:$S$29,7,0),"")</f>
        <v/>
      </c>
      <c r="AN232" s="12" t="str">
        <f>IFERROR(VLOOKUP($A232,'Kaczawska M'!$L$3:$R$9,7,0),"")</f>
        <v/>
      </c>
      <c r="AO232" s="12" t="str">
        <f>IFERROR(VLOOKUP($A232,'XV RzK M'!$K$2:$Q$13,7,0),"")</f>
        <v/>
      </c>
      <c r="AP232" s="12" t="str">
        <f>IFERROR(VLOOKUP($A232,'Jesienne 360 M'!$J$2:$P$20,7,0),"")</f>
        <v/>
      </c>
      <c r="AQ232" s="12" t="str">
        <f>IFERROR(VLOOKUP($A232,'Waligóra M'!$P$2:$V$25,7,0),"")</f>
        <v/>
      </c>
      <c r="AR232" s="12" t="str">
        <f>IFERROR(VLOOKUP($A232,'Jurajska Jatka M'!$L$3:$R$42,7,0),"")</f>
        <v/>
      </c>
      <c r="AS232" s="12" t="str">
        <f>IFERROR(VLOOKUP($A232,'H56 TR100 M'!$AI$3:$AO$224,7,0),"")</f>
        <v/>
      </c>
      <c r="AT232" s="12" t="str">
        <f>IFERROR(VLOOKUP($A232,'Wawer M'!$H$2:$N$15,7,0),"")</f>
        <v/>
      </c>
      <c r="AU232" s="12" t="str">
        <f>IFERROR(VLOOKUP($A232,'Pazur M'!$AU$2:$BA$36,7,0),"")</f>
        <v/>
      </c>
      <c r="AV232" s="12" t="str">
        <f>IFERROR(VLOOKUP($A232,'Wilga M'!$L$3:$R$29,7,0),"")</f>
        <v/>
      </c>
      <c r="AW232" s="12" t="str">
        <f>IFERROR(VLOOKUP($A232,'NM 100 M'!$Y$5:$AE$7,7,0),"")</f>
        <v/>
      </c>
      <c r="AX232" s="25">
        <f>MIN(COUNT(F232:S232)+MIN(COUNT(V232:AW232)/2,2),6)</f>
        <v>2</v>
      </c>
    </row>
    <row r="233" spans="1:50">
      <c r="A233">
        <v>503</v>
      </c>
      <c r="B233" s="21" t="str">
        <f>VLOOKUP($A233,id!$C:$H,6,0)</f>
        <v>Kawecki Dariusz</v>
      </c>
      <c r="C233" s="21" t="str">
        <f>VLOOKUP($A233,id!$C:$H,4,0)</f>
        <v>ETISOFT BIKE TEAM</v>
      </c>
      <c r="D233" s="2">
        <f>IF(E232=E233,D232,ROW(B231))</f>
        <v>231</v>
      </c>
      <c r="E233" s="11">
        <f>LARGE(F233:U233,1)+LARGE(F233:U233,2)+IFERROR(LARGE(F233:U233,3),0)+IFERROR(LARGE(F233:U233,4),0)+IFERROR(LARGE(F233:U233,5),0)+IFERROR(LARGE(F233:U233,6),0)</f>
        <v>57.524172132158206</v>
      </c>
      <c r="F233" s="12"/>
      <c r="G233" s="12"/>
      <c r="H233" s="12"/>
      <c r="I233" s="12"/>
      <c r="J233" s="12"/>
      <c r="K233" s="12"/>
      <c r="L233" s="12"/>
      <c r="M233" s="12"/>
      <c r="N233" s="12"/>
      <c r="O233" s="12">
        <f>IFERROR(VLOOKUP($A233,'KoRnO M'!$AD$2:$AJ$42,7,0),"")</f>
        <v>57.524172132158206</v>
      </c>
      <c r="P233" s="12" t="str">
        <f>IFERROR(VLOOKUP($A233,'XVI Szago M'!$K$2:$Q$48,7,0),"")</f>
        <v/>
      </c>
      <c r="Q233" s="12" t="str">
        <f>IFERROR(VLOOKUP($A233,'H56 TR200 M'!$AT$3:$AZ$106,7,0),"")</f>
        <v/>
      </c>
      <c r="R233" s="12" t="str">
        <f>IFERROR(VLOOKUP($A233,'Azymut M'!$AO$6:$AU$38,7,0),"")</f>
        <v/>
      </c>
      <c r="S233" s="12" t="str">
        <f>IFERROR(VLOOKUP($A233,'NM 200 M'!$AI$5:$AO$38,7,0),"")</f>
        <v/>
      </c>
      <c r="T233" s="10">
        <f>IFERROR(LARGE(V233:AW233,1),0)+IFERROR(LARGE(V233:AW233,2),0)</f>
        <v>0</v>
      </c>
      <c r="U233" s="10">
        <f>IFERROR(LARGE(V233:AW233,3),0)+IFERROR(LARGE(V233:AW233,4),0)</f>
        <v>0</v>
      </c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 t="str">
        <f>IFERROR(VLOOKUP($A233,'Sudecka Wyrypa M'!$N$4:$T$18,7,0),"")</f>
        <v/>
      </c>
      <c r="AL233" s="12" t="str">
        <f>IFERROR(VLOOKUP($A233,'Abentojra M'!$I$3:$O$39,7,0),"")</f>
        <v/>
      </c>
      <c r="AM233" s="12" t="str">
        <f>IFERROR(VLOOKUP($A233,'Mordownik M'!$M$3:$S$29,7,0),"")</f>
        <v/>
      </c>
      <c r="AN233" s="12" t="str">
        <f>IFERROR(VLOOKUP($A233,'Kaczawska M'!$L$3:$R$9,7,0),"")</f>
        <v/>
      </c>
      <c r="AO233" s="12" t="str">
        <f>IFERROR(VLOOKUP($A233,'XV RzK M'!$K$2:$Q$13,7,0),"")</f>
        <v/>
      </c>
      <c r="AP233" s="12" t="str">
        <f>IFERROR(VLOOKUP($A233,'Jesienne 360 M'!$J$2:$P$20,7,0),"")</f>
        <v/>
      </c>
      <c r="AQ233" s="12" t="str">
        <f>IFERROR(VLOOKUP($A233,'Waligóra M'!$P$2:$V$25,7,0),"")</f>
        <v/>
      </c>
      <c r="AR233" s="12" t="str">
        <f>IFERROR(VLOOKUP($A233,'Jurajska Jatka M'!$L$3:$R$42,7,0),"")</f>
        <v/>
      </c>
      <c r="AS233" s="12" t="str">
        <f>IFERROR(VLOOKUP($A233,'H56 TR100 M'!$AI$3:$AO$224,7,0),"")</f>
        <v/>
      </c>
      <c r="AT233" s="12" t="str">
        <f>IFERROR(VLOOKUP($A233,'Wawer M'!$H$2:$N$15,7,0),"")</f>
        <v/>
      </c>
      <c r="AU233" s="12" t="str">
        <f>IFERROR(VLOOKUP($A233,'Pazur M'!$AU$2:$BA$36,7,0),"")</f>
        <v/>
      </c>
      <c r="AV233" s="12" t="str">
        <f>IFERROR(VLOOKUP($A233,'Wilga M'!$L$3:$R$29,7,0),"")</f>
        <v/>
      </c>
      <c r="AW233" s="12" t="str">
        <f>IFERROR(VLOOKUP($A233,'NM 100 M'!$Y$5:$AE$7,7,0),"")</f>
        <v/>
      </c>
      <c r="AX233" s="25">
        <f>MIN(COUNT(F233:S233)+MIN(COUNT(V233:AW233)/2,2),6)</f>
        <v>1</v>
      </c>
    </row>
    <row r="234" spans="1:50">
      <c r="A234">
        <v>504</v>
      </c>
      <c r="B234" s="21" t="str">
        <f>VLOOKUP($A234,id!$C:$H,6,0)</f>
        <v>Pronczuk Marcin</v>
      </c>
      <c r="C234" s="21" t="str">
        <f>VLOOKUP($A234,id!$C:$H,4,0)</f>
        <v>Etisoft Bike Team</v>
      </c>
      <c r="D234" s="2">
        <f>IF(E233=E234,D233,ROW(B232))</f>
        <v>231</v>
      </c>
      <c r="E234" s="11">
        <f>LARGE(F234:U234,1)+LARGE(F234:U234,2)+IFERROR(LARGE(F234:U234,3),0)+IFERROR(LARGE(F234:U234,4),0)+IFERROR(LARGE(F234:U234,5),0)+IFERROR(LARGE(F234:U234,6),0)</f>
        <v>57.524172132158206</v>
      </c>
      <c r="F234" s="12"/>
      <c r="G234" s="12"/>
      <c r="H234" s="12"/>
      <c r="I234" s="12"/>
      <c r="J234" s="12"/>
      <c r="K234" s="12"/>
      <c r="L234" s="12"/>
      <c r="M234" s="12"/>
      <c r="N234" s="12"/>
      <c r="O234" s="12">
        <f>IFERROR(VLOOKUP($A234,'KoRnO M'!$AD$2:$AJ$42,7,0),"")</f>
        <v>57.524172132158206</v>
      </c>
      <c r="P234" s="12" t="str">
        <f>IFERROR(VLOOKUP($A234,'XVI Szago M'!$K$2:$Q$48,7,0),"")</f>
        <v/>
      </c>
      <c r="Q234" s="12" t="str">
        <f>IFERROR(VLOOKUP($A234,'H56 TR200 M'!$AT$3:$AZ$106,7,0),"")</f>
        <v/>
      </c>
      <c r="R234" s="12" t="str">
        <f>IFERROR(VLOOKUP($A234,'Azymut M'!$AO$6:$AU$38,7,0),"")</f>
        <v/>
      </c>
      <c r="S234" s="12" t="str">
        <f>IFERROR(VLOOKUP($A234,'NM 200 M'!$AI$5:$AO$38,7,0),"")</f>
        <v/>
      </c>
      <c r="T234" s="10">
        <f>IFERROR(LARGE(V234:AW234,1),0)+IFERROR(LARGE(V234:AW234,2),0)</f>
        <v>0</v>
      </c>
      <c r="U234" s="10">
        <f>IFERROR(LARGE(V234:AW234,3),0)+IFERROR(LARGE(V234:AW234,4),0)</f>
        <v>0</v>
      </c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 t="str">
        <f>IFERROR(VLOOKUP($A234,'Sudecka Wyrypa M'!$N$4:$T$18,7,0),"")</f>
        <v/>
      </c>
      <c r="AL234" s="12" t="str">
        <f>IFERROR(VLOOKUP($A234,'Abentojra M'!$I$3:$O$39,7,0),"")</f>
        <v/>
      </c>
      <c r="AM234" s="12" t="str">
        <f>IFERROR(VLOOKUP($A234,'Mordownik M'!$M$3:$S$29,7,0),"")</f>
        <v/>
      </c>
      <c r="AN234" s="12" t="str">
        <f>IFERROR(VLOOKUP($A234,'Kaczawska M'!$L$3:$R$9,7,0),"")</f>
        <v/>
      </c>
      <c r="AO234" s="12" t="str">
        <f>IFERROR(VLOOKUP($A234,'XV RzK M'!$K$2:$Q$13,7,0),"")</f>
        <v/>
      </c>
      <c r="AP234" s="12" t="str">
        <f>IFERROR(VLOOKUP($A234,'Jesienne 360 M'!$J$2:$P$20,7,0),"")</f>
        <v/>
      </c>
      <c r="AQ234" s="12" t="str">
        <f>IFERROR(VLOOKUP($A234,'Waligóra M'!$P$2:$V$25,7,0),"")</f>
        <v/>
      </c>
      <c r="AR234" s="12" t="str">
        <f>IFERROR(VLOOKUP($A234,'Jurajska Jatka M'!$L$3:$R$42,7,0),"")</f>
        <v/>
      </c>
      <c r="AS234" s="12" t="str">
        <f>IFERROR(VLOOKUP($A234,'H56 TR100 M'!$AI$3:$AO$224,7,0),"")</f>
        <v/>
      </c>
      <c r="AT234" s="12" t="str">
        <f>IFERROR(VLOOKUP($A234,'Wawer M'!$H$2:$N$15,7,0),"")</f>
        <v/>
      </c>
      <c r="AU234" s="12" t="str">
        <f>IFERROR(VLOOKUP($A234,'Pazur M'!$AU$2:$BA$36,7,0),"")</f>
        <v/>
      </c>
      <c r="AV234" s="12" t="str">
        <f>IFERROR(VLOOKUP($A234,'Wilga M'!$L$3:$R$29,7,0),"")</f>
        <v/>
      </c>
      <c r="AW234" s="12" t="str">
        <f>IFERROR(VLOOKUP($A234,'NM 100 M'!$Y$5:$AE$7,7,0),"")</f>
        <v/>
      </c>
      <c r="AX234" s="25">
        <f>MIN(COUNT(F234:S234)+MIN(COUNT(V234:AW234)/2,2),6)</f>
        <v>1</v>
      </c>
    </row>
    <row r="235" spans="1:50">
      <c r="A235">
        <v>627</v>
      </c>
      <c r="B235" s="21" t="str">
        <f>VLOOKUP($A235,id!$C:$H,6,0)</f>
        <v>Niebielski Bartosz</v>
      </c>
      <c r="C235" s="21">
        <f>VLOOKUP($A235,id!$C:$H,4,0)</f>
        <v>0</v>
      </c>
      <c r="D235" s="2">
        <f>IF(E234=E235,D234,ROW(B233))</f>
        <v>233</v>
      </c>
      <c r="E235" s="11">
        <f>LARGE(F235:U235,1)+LARGE(F235:U235,2)+IFERROR(LARGE(F235:U235,3),0)+IFERROR(LARGE(F235:U235,4),0)+IFERROR(LARGE(F235:U235,5),0)+IFERROR(LARGE(F235:U235,6),0)</f>
        <v>57.413268023428273</v>
      </c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 t="str">
        <f>IFERROR(VLOOKUP($A235,'H56 TR200 M'!$AT$3:$AZ$106,7,0),"")</f>
        <v/>
      </c>
      <c r="R235" s="12" t="str">
        <f>IFERROR(VLOOKUP($A235,'Azymut M'!$AO$6:$AU$38,7,0),"")</f>
        <v/>
      </c>
      <c r="S235" s="12" t="str">
        <f>IFERROR(VLOOKUP($A235,'NM 200 M'!$AI$5:$AO$38,7,0),"")</f>
        <v/>
      </c>
      <c r="T235" s="10">
        <f>IFERROR(LARGE(V235:AW235,1),0)+IFERROR(LARGE(V235:AW235,2),0)</f>
        <v>57.413268023428273</v>
      </c>
      <c r="U235" s="10">
        <f>IFERROR(LARGE(V235:AW235,3),0)+IFERROR(LARGE(V235:AW235,4),0)</f>
        <v>0</v>
      </c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>
        <f>IFERROR(VLOOKUP($A235,'H56 TR100 M'!$AI$3:$AO$224,7,0),"")</f>
        <v>45.966412081235895</v>
      </c>
      <c r="AT235" s="12">
        <f>IFERROR(VLOOKUP($A235,'Wawer M'!$H$2:$N$15,7,0),"")</f>
        <v>11.44685594219238</v>
      </c>
      <c r="AU235" s="12" t="str">
        <f>IFERROR(VLOOKUP($A235,'Pazur M'!$AU$2:$BA$36,7,0),"")</f>
        <v/>
      </c>
      <c r="AV235" s="12" t="str">
        <f>IFERROR(VLOOKUP($A235,'Wilga M'!$L$3:$R$29,7,0),"")</f>
        <v/>
      </c>
      <c r="AW235" s="12" t="str">
        <f>IFERROR(VLOOKUP($A235,'NM 100 M'!$Y$5:$AE$7,7,0),"")</f>
        <v/>
      </c>
      <c r="AX235" s="25">
        <f>MIN(COUNT(F235:S235)+MIN(COUNT(V235:AW235)/2,2),6)</f>
        <v>1</v>
      </c>
    </row>
    <row r="236" spans="1:50">
      <c r="A236">
        <v>143</v>
      </c>
      <c r="B236" s="21" t="str">
        <f>VLOOKUP($A236,id!$C:$H,6,0)</f>
        <v>Mierzwicki Krzysztof</v>
      </c>
      <c r="C236" s="21" t="str">
        <f>VLOOKUP($A236,id!$C:$H,4,0)</f>
        <v>Mazurskie Tropy</v>
      </c>
      <c r="D236" s="2">
        <f>IF(E235=E236,D235,ROW(B234))</f>
        <v>234</v>
      </c>
      <c r="E236" s="11">
        <f>LARGE(F236:U236,1)+LARGE(F236:U236,2)+IFERROR(LARGE(F236:U236,3),0)+IFERROR(LARGE(F236:U236,4),0)+IFERROR(LARGE(F236:U236,5),0)+IFERROR(LARGE(F236:U236,6),0)</f>
        <v>57.386322337700946</v>
      </c>
      <c r="F236" s="12"/>
      <c r="G236" s="12" t="str">
        <f>IFERROR(VLOOKUP($A236,'Liszkor M'!$BA$2:$BG$44,7,0),"")</f>
        <v/>
      </c>
      <c r="H236" s="12" t="str">
        <f>IFERROR(VLOOKUP($A236,'H55 TR200 M'!$AT$3:$AZ$84,7,0),"")</f>
        <v/>
      </c>
      <c r="I236" s="12">
        <f>IFERROR(VLOOKUP($A236,'Dymno M'!$U$2:$AA$35,7,0),"")</f>
        <v>34.571295794283934</v>
      </c>
      <c r="J236" s="12" t="str">
        <f>IFERROR(VLOOKUP($A236,'XIV RzK M'!$K$3:$Q$39,7,0),"")</f>
        <v/>
      </c>
      <c r="K236" s="12" t="str">
        <f>IFERROR(VLOOKUP($A236,'Tropy M'!$Q$4:$W$66,7,0),"")</f>
        <v/>
      </c>
      <c r="L236" s="12" t="str">
        <f>IFERROR(VLOOKUP($A236,'Grassor 300 M'!$CA$6:$CG$39,7,0),"")</f>
        <v/>
      </c>
      <c r="M236" s="12" t="str">
        <f>IFERROR(VLOOKUP($A236,'BO M'!$Q$2:$W$37,7,0),"")</f>
        <v/>
      </c>
      <c r="N236" s="12" t="str">
        <f>IFERROR(VLOOKUP($A236,'Konwalie M'!$M$2:$S$32,7,0),"")</f>
        <v/>
      </c>
      <c r="O236" s="12" t="str">
        <f>IFERROR(VLOOKUP($A236,'KoRnO M'!$AD$2:$AJ$42,7,0),"")</f>
        <v/>
      </c>
      <c r="P236" s="12" t="str">
        <f>IFERROR(VLOOKUP($A236,'XVI Szago M'!$K$2:$Q$48,7,0),"")</f>
        <v/>
      </c>
      <c r="Q236" s="12" t="str">
        <f>IFERROR(VLOOKUP($A236,'H56 TR200 M'!$AT$3:$AZ$106,7,0),"")</f>
        <v/>
      </c>
      <c r="R236" s="12" t="str">
        <f>IFERROR(VLOOKUP($A236,'Azymut M'!$AO$6:$AU$38,7,0),"")</f>
        <v/>
      </c>
      <c r="S236" s="12" t="str">
        <f>IFERROR(VLOOKUP($A236,'NM 200 M'!$AI$5:$AO$38,7,0),"")</f>
        <v/>
      </c>
      <c r="T236" s="10">
        <f>IFERROR(LARGE(V236:AW236,1),0)+IFERROR(LARGE(V236:AW236,2),0)</f>
        <v>22.815026543417009</v>
      </c>
      <c r="U236" s="10">
        <f>IFERROR(LARGE(V236:AW236,3),0)+IFERROR(LARGE(V236:AW236,4),0)</f>
        <v>0</v>
      </c>
      <c r="V236" s="12"/>
      <c r="W236" s="12"/>
      <c r="X236" s="12"/>
      <c r="Y236" s="12">
        <f>IFERROR(VLOOKUP($A236,'Wiosenne 360 M'!$J$3:$P$22,7,0),"")</f>
        <v>22.815026543417009</v>
      </c>
      <c r="Z236" s="12" t="str">
        <f>IFERROR(VLOOKUP($A236,'H55 TR100 M'!$AG$3:$AM$165,7,0),"")</f>
        <v/>
      </c>
      <c r="AA236" s="12" t="str">
        <f>IFERROR(VLOOKUP($A236,'Irokez M'!$EN$4:$ET$22,7,0),"")</f>
        <v/>
      </c>
      <c r="AB236" s="12" t="str">
        <f>IFERROR(VLOOKUP($A236,'BO Wielkopolska M'!$Q$2:$W$38,7,0),"")</f>
        <v/>
      </c>
      <c r="AC236" s="12" t="str">
        <f>IFERROR(VLOOKUP($A236,'RW TR200 M'!$K$2:$Q$10,7,0),"")</f>
        <v/>
      </c>
      <c r="AD236" s="12" t="str">
        <f>IFERROR(VLOOKUP($A236,'Liczyrzepa wiosna M'!$M$2:$S$26,7,0),"")</f>
        <v/>
      </c>
      <c r="AE236" s="12" t="str">
        <f>IFERROR(VLOOKUP($A236,'13 M'!$J$6:$P$27,7,0),"")</f>
        <v/>
      </c>
      <c r="AF236" s="12" t="str">
        <f>IFERROR(VLOOKUP($A236,'ZnO Grassor M'!$J$2:$P$9,7,0),"")</f>
        <v/>
      </c>
      <c r="AG236" s="12" t="str">
        <f>IFERROR(VLOOKUP($A236,'Celestynów M'!$H$2:$N$7,7,0),"")</f>
        <v/>
      </c>
      <c r="AH236" s="12" t="str">
        <f>IFERROR(VLOOKUP($A236,'Komorów M'!$H$2:$N$15,7,0),"")</f>
        <v/>
      </c>
      <c r="AI236" s="12" t="str">
        <f>IFERROR(VLOOKUP($A236,'ITOrient M'!$P$3:$V$16,7,0),"")</f>
        <v/>
      </c>
      <c r="AJ236" s="12" t="str">
        <f>IFERROR(VLOOKUP($A236,'ŚJatka M'!$P$3:$V$25,7,0),"")</f>
        <v/>
      </c>
      <c r="AK236" s="12" t="str">
        <f>IFERROR(VLOOKUP($A236,'Sudecka Wyrypa M'!$N$4:$T$18,7,0),"")</f>
        <v/>
      </c>
      <c r="AL236" s="12" t="str">
        <f>IFERROR(VLOOKUP($A236,'Abentojra M'!$I$3:$O$39,7,0),"")</f>
        <v/>
      </c>
      <c r="AM236" s="12" t="str">
        <f>IFERROR(VLOOKUP($A236,'Mordownik M'!$M$3:$S$29,7,0),"")</f>
        <v/>
      </c>
      <c r="AN236" s="12" t="str">
        <f>IFERROR(VLOOKUP($A236,'Kaczawska M'!$L$3:$R$9,7,0),"")</f>
        <v/>
      </c>
      <c r="AO236" s="12" t="str">
        <f>IFERROR(VLOOKUP($A236,'XV RzK M'!$K$2:$Q$13,7,0),"")</f>
        <v/>
      </c>
      <c r="AP236" s="12" t="str">
        <f>IFERROR(VLOOKUP($A236,'Jesienne 360 M'!$J$2:$P$20,7,0),"")</f>
        <v/>
      </c>
      <c r="AQ236" s="12" t="str">
        <f>IFERROR(VLOOKUP($A236,'Waligóra M'!$P$2:$V$25,7,0),"")</f>
        <v/>
      </c>
      <c r="AR236" s="12" t="str">
        <f>IFERROR(VLOOKUP($A236,'Jurajska Jatka M'!$L$3:$R$42,7,0),"")</f>
        <v/>
      </c>
      <c r="AS236" s="12" t="str">
        <f>IFERROR(VLOOKUP($A236,'H56 TR100 M'!$AI$3:$AO$224,7,0),"")</f>
        <v/>
      </c>
      <c r="AT236" s="12" t="str">
        <f>IFERROR(VLOOKUP($A236,'Wawer M'!$H$2:$N$15,7,0),"")</f>
        <v/>
      </c>
      <c r="AU236" s="12" t="str">
        <f>IFERROR(VLOOKUP($A236,'Pazur M'!$AU$2:$BA$36,7,0),"")</f>
        <v/>
      </c>
      <c r="AV236" s="12" t="str">
        <f>IFERROR(VLOOKUP($A236,'Wilga M'!$L$3:$R$29,7,0),"")</f>
        <v/>
      </c>
      <c r="AW236" s="12" t="str">
        <f>IFERROR(VLOOKUP($A236,'NM 100 M'!$Y$5:$AE$7,7,0),"")</f>
        <v/>
      </c>
      <c r="AX236" s="25">
        <f>MIN(COUNT(F236:S236)+MIN(COUNT(V236:AW236)/2,2),6)</f>
        <v>1.5</v>
      </c>
    </row>
    <row r="237" spans="1:50">
      <c r="A237">
        <v>117</v>
      </c>
      <c r="B237" s="21" t="str">
        <f>VLOOKUP($A237,id!$C:$H,6,0)</f>
        <v>Książek Mikołaj</v>
      </c>
      <c r="C237" s="21">
        <f>VLOOKUP($A237,id!$C:$H,4,0)</f>
        <v>0</v>
      </c>
      <c r="D237" s="2">
        <f>IF(E236=E237,D236,ROW(B235))</f>
        <v>235</v>
      </c>
      <c r="E237" s="11">
        <f>LARGE(F237:U237,1)+LARGE(F237:U237,2)+IFERROR(LARGE(F237:U237,3),0)+IFERROR(LARGE(F237:U237,4),0)+IFERROR(LARGE(F237:U237,5),0)+IFERROR(LARGE(F237:U237,6),0)</f>
        <v>56.794612844948084</v>
      </c>
      <c r="F237" s="12"/>
      <c r="G237" s="12">
        <f>IFERROR(VLOOKUP($A237,'Liszkor M'!$BA$2:$BG$44,7,0),"")</f>
        <v>32.150382033984968</v>
      </c>
      <c r="H237" s="12" t="str">
        <f>IFERROR(VLOOKUP($A237,'H55 TR200 M'!$AT$3:$AZ$84,7,0),"")</f>
        <v/>
      </c>
      <c r="I237" s="12" t="str">
        <f>IFERROR(VLOOKUP($A237,'Dymno M'!$U$2:$AA$35,7,0),"")</f>
        <v/>
      </c>
      <c r="J237" s="12" t="str">
        <f>IFERROR(VLOOKUP($A237,'XIV RzK M'!$K$3:$Q$39,7,0),"")</f>
        <v/>
      </c>
      <c r="K237" s="12" t="str">
        <f>IFERROR(VLOOKUP($A237,'Tropy M'!$Q$4:$W$66,7,0),"")</f>
        <v/>
      </c>
      <c r="L237" s="12" t="str">
        <f>IFERROR(VLOOKUP($A237,'Grassor 300 M'!$CA$6:$CG$39,7,0),"")</f>
        <v/>
      </c>
      <c r="M237" s="12" t="str">
        <f>IFERROR(VLOOKUP($A237,'BO M'!$Q$2:$W$37,7,0),"")</f>
        <v/>
      </c>
      <c r="N237" s="12" t="str">
        <f>IFERROR(VLOOKUP($A237,'Konwalie M'!$M$2:$S$32,7,0),"")</f>
        <v/>
      </c>
      <c r="O237" s="12" t="str">
        <f>IFERROR(VLOOKUP($A237,'KoRnO M'!$AD$2:$AJ$42,7,0),"")</f>
        <v/>
      </c>
      <c r="P237" s="12" t="str">
        <f>IFERROR(VLOOKUP($A237,'XVI Szago M'!$K$2:$Q$48,7,0),"")</f>
        <v/>
      </c>
      <c r="Q237" s="12" t="str">
        <f>IFERROR(VLOOKUP($A237,'H56 TR200 M'!$AT$3:$AZ$106,7,0),"")</f>
        <v/>
      </c>
      <c r="R237" s="12" t="str">
        <f>IFERROR(VLOOKUP($A237,'Azymut M'!$AO$6:$AU$38,7,0),"")</f>
        <v/>
      </c>
      <c r="S237" s="12" t="str">
        <f>IFERROR(VLOOKUP($A237,'NM 200 M'!$AI$5:$AO$38,7,0),"")</f>
        <v/>
      </c>
      <c r="T237" s="10">
        <f>IFERROR(LARGE(V237:AW237,1),0)+IFERROR(LARGE(V237:AW237,2),0)</f>
        <v>24.644230810963116</v>
      </c>
      <c r="U237" s="10">
        <f>IFERROR(LARGE(V237:AW237,3),0)+IFERROR(LARGE(V237:AW237,4),0)</f>
        <v>0</v>
      </c>
      <c r="V237" s="12"/>
      <c r="W237" s="12"/>
      <c r="X237" s="12"/>
      <c r="Y237" s="12" t="str">
        <f>IFERROR(VLOOKUP($A237,'Wiosenne 360 M'!$J$3:$P$22,7,0),"")</f>
        <v/>
      </c>
      <c r="Z237" s="12" t="str">
        <f>IFERROR(VLOOKUP($A237,'H55 TR100 M'!$AG$3:$AM$165,7,0),"")</f>
        <v/>
      </c>
      <c r="AA237" s="12" t="str">
        <f>IFERROR(VLOOKUP($A237,'Irokez M'!$EN$4:$ET$22,7,0),"")</f>
        <v/>
      </c>
      <c r="AB237" s="12" t="str">
        <f>IFERROR(VLOOKUP($A237,'BO Wielkopolska M'!$Q$2:$W$38,7,0),"")</f>
        <v/>
      </c>
      <c r="AC237" s="12" t="str">
        <f>IFERROR(VLOOKUP($A237,'RW TR200 M'!$K$2:$Q$10,7,0),"")</f>
        <v/>
      </c>
      <c r="AD237" s="12" t="str">
        <f>IFERROR(VLOOKUP($A237,'Liczyrzepa wiosna M'!$M$2:$S$26,7,0),"")</f>
        <v/>
      </c>
      <c r="AE237" s="12" t="str">
        <f>IFERROR(VLOOKUP($A237,'13 M'!$J$6:$P$27,7,0),"")</f>
        <v/>
      </c>
      <c r="AF237" s="12" t="str">
        <f>IFERROR(VLOOKUP($A237,'ZnO Grassor M'!$J$2:$P$9,7,0),"")</f>
        <v/>
      </c>
      <c r="AG237" s="12" t="str">
        <f>IFERROR(VLOOKUP($A237,'Celestynów M'!$H$2:$N$7,7,0),"")</f>
        <v/>
      </c>
      <c r="AH237" s="12" t="str">
        <f>IFERROR(VLOOKUP($A237,'Komorów M'!$H$2:$N$15,7,0),"")</f>
        <v/>
      </c>
      <c r="AI237" s="12" t="str">
        <f>IFERROR(VLOOKUP($A237,'ITOrient M'!$P$3:$V$16,7,0),"")</f>
        <v/>
      </c>
      <c r="AJ237" s="12">
        <f>IFERROR(VLOOKUP($A237,'ŚJatka M'!$P$3:$V$25,7,0),"")</f>
        <v>12.187435291254364</v>
      </c>
      <c r="AK237" s="12" t="str">
        <f>IFERROR(VLOOKUP($A237,'Sudecka Wyrypa M'!$N$4:$T$18,7,0),"")</f>
        <v/>
      </c>
      <c r="AL237" s="12" t="str">
        <f>IFERROR(VLOOKUP($A237,'Abentojra M'!$I$3:$O$39,7,0),"")</f>
        <v/>
      </c>
      <c r="AM237" s="12">
        <f>IFERROR(VLOOKUP($A237,'Mordownik M'!$M$3:$S$29,7,0),"")</f>
        <v>12.456795519708754</v>
      </c>
      <c r="AN237" s="12" t="str">
        <f>IFERROR(VLOOKUP($A237,'Kaczawska M'!$L$3:$R$9,7,0),"")</f>
        <v/>
      </c>
      <c r="AO237" s="12" t="str">
        <f>IFERROR(VLOOKUP($A237,'XV RzK M'!$K$2:$Q$13,7,0),"")</f>
        <v/>
      </c>
      <c r="AP237" s="12" t="str">
        <f>IFERROR(VLOOKUP($A237,'Jesienne 360 M'!$J$2:$P$20,7,0),"")</f>
        <v/>
      </c>
      <c r="AQ237" s="12" t="str">
        <f>IFERROR(VLOOKUP($A237,'Waligóra M'!$P$2:$V$25,7,0),"")</f>
        <v/>
      </c>
      <c r="AR237" s="12" t="str">
        <f>IFERROR(VLOOKUP($A237,'Jurajska Jatka M'!$L$3:$R$42,7,0),"")</f>
        <v/>
      </c>
      <c r="AS237" s="12" t="str">
        <f>IFERROR(VLOOKUP($A237,'H56 TR100 M'!$AI$3:$AO$224,7,0),"")</f>
        <v/>
      </c>
      <c r="AT237" s="12" t="str">
        <f>IFERROR(VLOOKUP($A237,'Wawer M'!$H$2:$N$15,7,0),"")</f>
        <v/>
      </c>
      <c r="AU237" s="12" t="str">
        <f>IFERROR(VLOOKUP($A237,'Pazur M'!$AU$2:$BA$36,7,0),"")</f>
        <v/>
      </c>
      <c r="AV237" s="12" t="str">
        <f>IFERROR(VLOOKUP($A237,'Wilga M'!$L$3:$R$29,7,0),"")</f>
        <v/>
      </c>
      <c r="AW237" s="12" t="str">
        <f>IFERROR(VLOOKUP($A237,'NM 100 M'!$Y$5:$AE$7,7,0),"")</f>
        <v/>
      </c>
      <c r="AX237" s="25">
        <f>MIN(COUNT(F237:S237)+MIN(COUNT(V237:AW237)/2,2),6)</f>
        <v>2</v>
      </c>
    </row>
    <row r="238" spans="1:50">
      <c r="A238">
        <v>278</v>
      </c>
      <c r="B238" s="21" t="str">
        <f>VLOOKUP($A238,id!$C:$H,6,0)</f>
        <v>Wybranowski Maciej</v>
      </c>
      <c r="C238" s="21">
        <f>VLOOKUP($A238,id!$C:$H,4,0)</f>
        <v>0</v>
      </c>
      <c r="D238" s="2">
        <f>IF(E237=E238,D237,ROW(B236))</f>
        <v>236</v>
      </c>
      <c r="E238" s="11">
        <f>LARGE(F238:U238,1)+LARGE(F238:U238,2)+IFERROR(LARGE(F238:U238,3),0)+IFERROR(LARGE(F238:U238,4),0)+IFERROR(LARGE(F238:U238,5),0)+IFERROR(LARGE(F238:U238,6),0)</f>
        <v>56.471139529311998</v>
      </c>
      <c r="F238" s="12"/>
      <c r="G238" s="12"/>
      <c r="H238" s="12" t="str">
        <f>IFERROR(VLOOKUP($A238,'H55 TR200 M'!$AT$3:$AZ$84,7,0),"")</f>
        <v/>
      </c>
      <c r="I238" s="12" t="str">
        <f>IFERROR(VLOOKUP($A238,'Dymno M'!$U$2:$AA$35,7,0),"")</f>
        <v/>
      </c>
      <c r="J238" s="12" t="str">
        <f>IFERROR(VLOOKUP($A238,'XIV RzK M'!$K$3:$Q$39,7,0),"")</f>
        <v/>
      </c>
      <c r="K238" s="12">
        <f>IFERROR(VLOOKUP($A238,'Tropy M'!$Q$4:$W$66,7,0),"")</f>
        <v>30.874912637186284</v>
      </c>
      <c r="L238" s="12" t="str">
        <f>IFERROR(VLOOKUP($A238,'Grassor 300 M'!$CA$6:$CG$39,7,0),"")</f>
        <v/>
      </c>
      <c r="M238" s="12" t="str">
        <f>IFERROR(VLOOKUP($A238,'BO M'!$Q$2:$W$37,7,0),"")</f>
        <v/>
      </c>
      <c r="N238" s="12" t="str">
        <f>IFERROR(VLOOKUP($A238,'Konwalie M'!$M$2:$S$32,7,0),"")</f>
        <v/>
      </c>
      <c r="O238" s="12" t="str">
        <f>IFERROR(VLOOKUP($A238,'KoRnO M'!$AD$2:$AJ$42,7,0),"")</f>
        <v/>
      </c>
      <c r="P238" s="12" t="str">
        <f>IFERROR(VLOOKUP($A238,'XVI Szago M'!$K$2:$Q$48,7,0),"")</f>
        <v/>
      </c>
      <c r="Q238" s="12" t="str">
        <f>IFERROR(VLOOKUP($A238,'H56 TR200 M'!$AT$3:$AZ$106,7,0),"")</f>
        <v/>
      </c>
      <c r="R238" s="12" t="str">
        <f>IFERROR(VLOOKUP($A238,'Azymut M'!$AO$6:$AU$38,7,0),"")</f>
        <v/>
      </c>
      <c r="S238" s="12" t="str">
        <f>IFERROR(VLOOKUP($A238,'NM 200 M'!$AI$5:$AO$38,7,0),"")</f>
        <v/>
      </c>
      <c r="T238" s="10">
        <f>IFERROR(LARGE(V238:AW238,1),0)+IFERROR(LARGE(V238:AW238,2),0)</f>
        <v>25.596226892125717</v>
      </c>
      <c r="U238" s="10">
        <f>IFERROR(LARGE(V238:AW238,3),0)+IFERROR(LARGE(V238:AW238,4),0)</f>
        <v>0</v>
      </c>
      <c r="V238" s="12"/>
      <c r="W238" s="12"/>
      <c r="X238" s="12"/>
      <c r="Y238" s="12"/>
      <c r="Z238" s="12">
        <f>IFERROR(VLOOKUP($A238,'H55 TR100 M'!$AG$3:$AM$165,7,0),"")</f>
        <v>25.596226892125717</v>
      </c>
      <c r="AA238" s="12" t="str">
        <f>IFERROR(VLOOKUP($A238,'Irokez M'!$EN$4:$ET$22,7,0),"")</f>
        <v/>
      </c>
      <c r="AB238" s="12" t="str">
        <f>IFERROR(VLOOKUP($A238,'BO Wielkopolska M'!$Q$2:$W$38,7,0),"")</f>
        <v/>
      </c>
      <c r="AC238" s="12" t="str">
        <f>IFERROR(VLOOKUP($A238,'RW TR200 M'!$K$2:$Q$10,7,0),"")</f>
        <v/>
      </c>
      <c r="AD238" s="12" t="str">
        <f>IFERROR(VLOOKUP($A238,'Liczyrzepa wiosna M'!$M$2:$S$26,7,0),"")</f>
        <v/>
      </c>
      <c r="AE238" s="12" t="str">
        <f>IFERROR(VLOOKUP($A238,'13 M'!$J$6:$P$27,7,0),"")</f>
        <v/>
      </c>
      <c r="AF238" s="12" t="str">
        <f>IFERROR(VLOOKUP($A238,'ZnO Grassor M'!$J$2:$P$9,7,0),"")</f>
        <v/>
      </c>
      <c r="AG238" s="12" t="str">
        <f>IFERROR(VLOOKUP($A238,'Celestynów M'!$H$2:$N$7,7,0),"")</f>
        <v/>
      </c>
      <c r="AH238" s="12" t="str">
        <f>IFERROR(VLOOKUP($A238,'Komorów M'!$H$2:$N$15,7,0),"")</f>
        <v/>
      </c>
      <c r="AI238" s="12" t="str">
        <f>IFERROR(VLOOKUP($A238,'ITOrient M'!$P$3:$V$16,7,0),"")</f>
        <v/>
      </c>
      <c r="AJ238" s="12" t="str">
        <f>IFERROR(VLOOKUP($A238,'ŚJatka M'!$P$3:$V$25,7,0),"")</f>
        <v/>
      </c>
      <c r="AK238" s="12" t="str">
        <f>IFERROR(VLOOKUP($A238,'Sudecka Wyrypa M'!$N$4:$T$18,7,0),"")</f>
        <v/>
      </c>
      <c r="AL238" s="12" t="str">
        <f>IFERROR(VLOOKUP($A238,'Abentojra M'!$I$3:$O$39,7,0),"")</f>
        <v/>
      </c>
      <c r="AM238" s="12" t="str">
        <f>IFERROR(VLOOKUP($A238,'Mordownik M'!$M$3:$S$29,7,0),"")</f>
        <v/>
      </c>
      <c r="AN238" s="12" t="str">
        <f>IFERROR(VLOOKUP($A238,'Kaczawska M'!$L$3:$R$9,7,0),"")</f>
        <v/>
      </c>
      <c r="AO238" s="12" t="str">
        <f>IFERROR(VLOOKUP($A238,'XV RzK M'!$K$2:$Q$13,7,0),"")</f>
        <v/>
      </c>
      <c r="AP238" s="12" t="str">
        <f>IFERROR(VLOOKUP($A238,'Jesienne 360 M'!$J$2:$P$20,7,0),"")</f>
        <v/>
      </c>
      <c r="AQ238" s="12" t="str">
        <f>IFERROR(VLOOKUP($A238,'Waligóra M'!$P$2:$V$25,7,0),"")</f>
        <v/>
      </c>
      <c r="AR238" s="12" t="str">
        <f>IFERROR(VLOOKUP($A238,'Jurajska Jatka M'!$L$3:$R$42,7,0),"")</f>
        <v/>
      </c>
      <c r="AS238" s="12" t="str">
        <f>IFERROR(VLOOKUP($A238,'H56 TR100 M'!$AI$3:$AO$224,7,0),"")</f>
        <v/>
      </c>
      <c r="AT238" s="12" t="str">
        <f>IFERROR(VLOOKUP($A238,'Wawer M'!$H$2:$N$15,7,0),"")</f>
        <v/>
      </c>
      <c r="AU238" s="12" t="str">
        <f>IFERROR(VLOOKUP($A238,'Pazur M'!$AU$2:$BA$36,7,0),"")</f>
        <v/>
      </c>
      <c r="AV238" s="12" t="str">
        <f>IFERROR(VLOOKUP($A238,'Wilga M'!$L$3:$R$29,7,0),"")</f>
        <v/>
      </c>
      <c r="AW238" s="12" t="str">
        <f>IFERROR(VLOOKUP($A238,'NM 100 M'!$Y$5:$AE$7,7,0),"")</f>
        <v/>
      </c>
      <c r="AX238" s="25">
        <f>MIN(COUNT(F238:S238)+MIN(COUNT(V238:AW238)/2,2),6)</f>
        <v>1.5</v>
      </c>
    </row>
    <row r="239" spans="1:50">
      <c r="A239">
        <v>676</v>
      </c>
      <c r="B239" s="21" t="str">
        <f>VLOOKUP($A239,id!$C:$H,6,0)</f>
        <v>Gruda Konrad</v>
      </c>
      <c r="C239" s="21">
        <f>VLOOKUP($A239,id!$C:$H,4,0)</f>
        <v>0</v>
      </c>
      <c r="D239" s="2">
        <f>IF(E238=E239,D238,ROW(B237))</f>
        <v>237</v>
      </c>
      <c r="E239" s="11">
        <f>LARGE(F239:U239,1)+LARGE(F239:U239,2)+IFERROR(LARGE(F239:U239,3),0)+IFERROR(LARGE(F239:U239,4),0)+IFERROR(LARGE(F239:U239,5),0)+IFERROR(LARGE(F239:U239,6),0)</f>
        <v>56.170107627208424</v>
      </c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 t="str">
        <f>IFERROR(VLOOKUP($A239,'H56 TR200 M'!$AT$3:$AZ$106,7,0),"")</f>
        <v/>
      </c>
      <c r="R239" s="12" t="str">
        <f>IFERROR(VLOOKUP($A239,'Azymut M'!$AO$6:$AU$38,7,0),"")</f>
        <v/>
      </c>
      <c r="S239" s="12" t="str">
        <f>IFERROR(VLOOKUP($A239,'NM 200 M'!$AI$5:$AO$38,7,0),"")</f>
        <v/>
      </c>
      <c r="T239" s="10">
        <f>IFERROR(LARGE(V239:AW239,1),0)+IFERROR(LARGE(V239:AW239,2),0)</f>
        <v>56.170107627208424</v>
      </c>
      <c r="U239" s="10">
        <f>IFERROR(LARGE(V239:AW239,3),0)+IFERROR(LARGE(V239:AW239,4),0)</f>
        <v>0</v>
      </c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>
        <f>IFERROR(VLOOKUP($A239,'H56 TR100 M'!$AI$3:$AO$224,7,0),"")</f>
        <v>31.490620447721245</v>
      </c>
      <c r="AT239" s="12" t="str">
        <f>IFERROR(VLOOKUP($A239,'Wawer M'!$H$2:$N$15,7,0),"")</f>
        <v/>
      </c>
      <c r="AU239" s="12" t="str">
        <f>IFERROR(VLOOKUP($A239,'Pazur M'!$AU$2:$BA$36,7,0),"")</f>
        <v/>
      </c>
      <c r="AV239" s="12">
        <f>IFERROR(VLOOKUP($A239,'Wilga M'!$L$3:$R$29,7,0),"")</f>
        <v>24.679487179487182</v>
      </c>
      <c r="AW239" s="12" t="str">
        <f>IFERROR(VLOOKUP($A239,'NM 100 M'!$Y$5:$AE$7,7,0),"")</f>
        <v/>
      </c>
      <c r="AX239" s="25">
        <f>MIN(COUNT(F239:S239)+MIN(COUNT(V239:AW239)/2,2),6)</f>
        <v>1</v>
      </c>
    </row>
    <row r="240" spans="1:50">
      <c r="A240">
        <v>393</v>
      </c>
      <c r="B240" s="21" t="str">
        <f>VLOOKUP($A240,id!$C:$H,6,0)</f>
        <v>Błaszczyk Darek</v>
      </c>
      <c r="C240" s="21" t="str">
        <f>VLOOKUP($A240,id!$C:$H,4,0)</f>
        <v>Bez Skorka</v>
      </c>
      <c r="D240" s="2">
        <f>IF(E239=E240,D239,ROW(B238))</f>
        <v>238</v>
      </c>
      <c r="E240" s="11">
        <f>LARGE(F240:U240,1)+LARGE(F240:U240,2)+IFERROR(LARGE(F240:U240,3),0)+IFERROR(LARGE(F240:U240,4),0)+IFERROR(LARGE(F240:U240,5),0)+IFERROR(LARGE(F240:U240,6),0)</f>
        <v>56.119877200853594</v>
      </c>
      <c r="F240" s="12"/>
      <c r="G240" s="12"/>
      <c r="H240" s="12"/>
      <c r="I240" s="12" t="str">
        <f>IFERROR(VLOOKUP($A240,'Dymno M'!$U$2:$AA$35,7,0),"")</f>
        <v/>
      </c>
      <c r="J240" s="12" t="str">
        <f>IFERROR(VLOOKUP($A240,'XIV RzK M'!$K$3:$Q$39,7,0),"")</f>
        <v/>
      </c>
      <c r="K240" s="12" t="str">
        <f>IFERROR(VLOOKUP($A240,'Tropy M'!$Q$4:$W$66,7,0),"")</f>
        <v/>
      </c>
      <c r="L240" s="12" t="str">
        <f>IFERROR(VLOOKUP($A240,'Grassor 300 M'!$CA$6:$CG$39,7,0),"")</f>
        <v/>
      </c>
      <c r="M240" s="12" t="str">
        <f>IFERROR(VLOOKUP($A240,'BO M'!$Q$2:$W$37,7,0),"")</f>
        <v/>
      </c>
      <c r="N240" s="12" t="str">
        <f>IFERROR(VLOOKUP($A240,'Konwalie M'!$M$2:$S$32,7,0),"")</f>
        <v/>
      </c>
      <c r="O240" s="12" t="str">
        <f>IFERROR(VLOOKUP($A240,'KoRnO M'!$AD$2:$AJ$42,7,0),"")</f>
        <v/>
      </c>
      <c r="P240" s="12" t="str">
        <f>IFERROR(VLOOKUP($A240,'XVI Szago M'!$K$2:$Q$48,7,0),"")</f>
        <v/>
      </c>
      <c r="Q240" s="12" t="str">
        <f>IFERROR(VLOOKUP($A240,'H56 TR200 M'!$AT$3:$AZ$106,7,0),"")</f>
        <v/>
      </c>
      <c r="R240" s="12" t="str">
        <f>IFERROR(VLOOKUP($A240,'Azymut M'!$AO$6:$AU$38,7,0),"")</f>
        <v/>
      </c>
      <c r="S240" s="12" t="str">
        <f>IFERROR(VLOOKUP($A240,'NM 200 M'!$AI$5:$AO$38,7,0),"")</f>
        <v/>
      </c>
      <c r="T240" s="10">
        <f>IFERROR(LARGE(V240:AW240,1),0)+IFERROR(LARGE(V240:AW240,2),0)</f>
        <v>56.119877200853594</v>
      </c>
      <c r="U240" s="10">
        <f>IFERROR(LARGE(V240:AW240,3),0)+IFERROR(LARGE(V240:AW240,4),0)</f>
        <v>0</v>
      </c>
      <c r="V240" s="12"/>
      <c r="W240" s="12"/>
      <c r="X240" s="12"/>
      <c r="Y240" s="12"/>
      <c r="Z240" s="12"/>
      <c r="AA240" s="12"/>
      <c r="AB240" s="12">
        <f>IFERROR(VLOOKUP($A240,'BO Wielkopolska M'!$Q$2:$W$38,7,0),"")</f>
        <v>25.362970718322181</v>
      </c>
      <c r="AC240" s="12" t="str">
        <f>IFERROR(VLOOKUP($A240,'RW TR200 M'!$K$2:$Q$10,7,0),"")</f>
        <v/>
      </c>
      <c r="AD240" s="12" t="str">
        <f>IFERROR(VLOOKUP($A240,'Liczyrzepa wiosna M'!$M$2:$S$26,7,0),"")</f>
        <v/>
      </c>
      <c r="AE240" s="12" t="str">
        <f>IFERROR(VLOOKUP($A240,'13 M'!$J$6:$P$27,7,0),"")</f>
        <v/>
      </c>
      <c r="AF240" s="12" t="str">
        <f>IFERROR(VLOOKUP($A240,'ZnO Grassor M'!$J$2:$P$9,7,0),"")</f>
        <v/>
      </c>
      <c r="AG240" s="12" t="str">
        <f>IFERROR(VLOOKUP($A240,'Celestynów M'!$H$2:$N$7,7,0),"")</f>
        <v/>
      </c>
      <c r="AH240" s="12" t="str">
        <f>IFERROR(VLOOKUP($A240,'Komorów M'!$H$2:$N$15,7,0),"")</f>
        <v/>
      </c>
      <c r="AI240" s="12" t="str">
        <f>IFERROR(VLOOKUP($A240,'ITOrient M'!$P$3:$V$16,7,0),"")</f>
        <v/>
      </c>
      <c r="AJ240" s="12" t="str">
        <f>IFERROR(VLOOKUP($A240,'ŚJatka M'!$P$3:$V$25,7,0),"")</f>
        <v/>
      </c>
      <c r="AK240" s="12" t="str">
        <f>IFERROR(VLOOKUP($A240,'Sudecka Wyrypa M'!$N$4:$T$18,7,0),"")</f>
        <v/>
      </c>
      <c r="AL240" s="12" t="str">
        <f>IFERROR(VLOOKUP($A240,'Abentojra M'!$I$3:$O$39,7,0),"")</f>
        <v/>
      </c>
      <c r="AM240" s="12" t="str">
        <f>IFERROR(VLOOKUP($A240,'Mordownik M'!$M$3:$S$29,7,0),"")</f>
        <v/>
      </c>
      <c r="AN240" s="12" t="str">
        <f>IFERROR(VLOOKUP($A240,'Kaczawska M'!$L$3:$R$9,7,0),"")</f>
        <v/>
      </c>
      <c r="AO240" s="12" t="str">
        <f>IFERROR(VLOOKUP($A240,'XV RzK M'!$K$2:$Q$13,7,0),"")</f>
        <v/>
      </c>
      <c r="AP240" s="12" t="str">
        <f>IFERROR(VLOOKUP($A240,'Jesienne 360 M'!$J$2:$P$20,7,0),"")</f>
        <v/>
      </c>
      <c r="AQ240" s="12">
        <f>IFERROR(VLOOKUP($A240,'Waligóra M'!$P$2:$V$25,7,0),"")</f>
        <v>30.756906482531416</v>
      </c>
      <c r="AR240" s="12" t="str">
        <f>IFERROR(VLOOKUP($A240,'Jurajska Jatka M'!$L$3:$R$42,7,0),"")</f>
        <v/>
      </c>
      <c r="AS240" s="12" t="str">
        <f>IFERROR(VLOOKUP($A240,'H56 TR100 M'!$AI$3:$AO$224,7,0),"")</f>
        <v/>
      </c>
      <c r="AT240" s="12" t="str">
        <f>IFERROR(VLOOKUP($A240,'Wawer M'!$H$2:$N$15,7,0),"")</f>
        <v/>
      </c>
      <c r="AU240" s="12" t="str">
        <f>IFERROR(VLOOKUP($A240,'Pazur M'!$AU$2:$BA$36,7,0),"")</f>
        <v/>
      </c>
      <c r="AV240" s="12" t="str">
        <f>IFERROR(VLOOKUP($A240,'Wilga M'!$L$3:$R$29,7,0),"")</f>
        <v/>
      </c>
      <c r="AW240" s="12" t="str">
        <f>IFERROR(VLOOKUP($A240,'NM 100 M'!$Y$5:$AE$7,7,0),"")</f>
        <v/>
      </c>
      <c r="AX240" s="25">
        <f>MIN(COUNT(F240:S240)+MIN(COUNT(V240:AW240)/2,2),6)</f>
        <v>1</v>
      </c>
    </row>
    <row r="241" spans="1:50">
      <c r="A241">
        <v>602</v>
      </c>
      <c r="B241" s="21" t="str">
        <f>VLOOKUP($A241,id!$C:$H,6,0)</f>
        <v>Romanowski Artur</v>
      </c>
      <c r="C241" s="21" t="str">
        <f>VLOOKUP($A241,id!$C:$H,4,0)</f>
        <v>Bez kasku</v>
      </c>
      <c r="D241" s="2">
        <f>IF(E240=E241,D240,ROW(B239))</f>
        <v>239</v>
      </c>
      <c r="E241" s="11">
        <f>LARGE(F241:U241,1)+LARGE(F241:U241,2)+IFERROR(LARGE(F241:U241,3),0)+IFERROR(LARGE(F241:U241,4),0)+IFERROR(LARGE(F241:U241,5),0)+IFERROR(LARGE(F241:U241,6),0)</f>
        <v>55.982031280359905</v>
      </c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>
        <f>IFERROR(VLOOKUP($A241,'H56 TR200 M'!$AT$3:$AZ$106,7,0),"")</f>
        <v>55.982031280359905</v>
      </c>
      <c r="R241" s="12" t="str">
        <f>IFERROR(VLOOKUP($A241,'Azymut M'!$AO$6:$AU$38,7,0),"")</f>
        <v/>
      </c>
      <c r="S241" s="12" t="str">
        <f>IFERROR(VLOOKUP($A241,'NM 200 M'!$AI$5:$AO$38,7,0),"")</f>
        <v/>
      </c>
      <c r="T241" s="10">
        <f>IFERROR(LARGE(V241:AW241,1),0)+IFERROR(LARGE(V241:AW241,2),0)</f>
        <v>0</v>
      </c>
      <c r="U241" s="10">
        <f>IFERROR(LARGE(V241:AW241,3),0)+IFERROR(LARGE(V241:AW241,4),0)</f>
        <v>0</v>
      </c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 t="str">
        <f>IFERROR(VLOOKUP($A241,'H56 TR100 M'!$AI$3:$AO$224,7,0),"")</f>
        <v/>
      </c>
      <c r="AT241" s="12" t="str">
        <f>IFERROR(VLOOKUP($A241,'Wawer M'!$H$2:$N$15,7,0),"")</f>
        <v/>
      </c>
      <c r="AU241" s="12" t="str">
        <f>IFERROR(VLOOKUP($A241,'Pazur M'!$AU$2:$BA$36,7,0),"")</f>
        <v/>
      </c>
      <c r="AV241" s="12" t="str">
        <f>IFERROR(VLOOKUP($A241,'Wilga M'!$L$3:$R$29,7,0),"")</f>
        <v/>
      </c>
      <c r="AW241" s="12" t="str">
        <f>IFERROR(VLOOKUP($A241,'NM 100 M'!$Y$5:$AE$7,7,0),"")</f>
        <v/>
      </c>
      <c r="AX241" s="25">
        <f>MIN(COUNT(F241:S241)+MIN(COUNT(V241:AW241)/2,2),6)</f>
        <v>1</v>
      </c>
    </row>
    <row r="242" spans="1:50">
      <c r="A242">
        <v>537</v>
      </c>
      <c r="B242" s="21" t="str">
        <f>VLOOKUP($A242,id!$C:$H,6,0)</f>
        <v>Jakubowski Jarosław</v>
      </c>
      <c r="C242" s="21">
        <f>VLOOKUP($A242,id!$C:$H,4,0)</f>
        <v>0</v>
      </c>
      <c r="D242" s="2">
        <f>IF(E241=E242,D241,ROW(B240))</f>
        <v>240</v>
      </c>
      <c r="E242" s="11">
        <f>LARGE(F242:U242,1)+LARGE(F242:U242,2)+IFERROR(LARGE(F242:U242,3),0)+IFERROR(LARGE(F242:U242,4),0)+IFERROR(LARGE(F242:U242,5),0)+IFERROR(LARGE(F242:U242,6),0)</f>
        <v>55.348900793188861</v>
      </c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 t="str">
        <f>IFERROR(VLOOKUP($A242,'XVI Szago M'!$K$2:$Q$48,7,0),"")</f>
        <v/>
      </c>
      <c r="Q242" s="12" t="str">
        <f>IFERROR(VLOOKUP($A242,'H56 TR200 M'!$AT$3:$AZ$106,7,0),"")</f>
        <v/>
      </c>
      <c r="R242" s="12" t="str">
        <f>IFERROR(VLOOKUP($A242,'Azymut M'!$AO$6:$AU$38,7,0),"")</f>
        <v/>
      </c>
      <c r="S242" s="12" t="str">
        <f>IFERROR(VLOOKUP($A242,'NM 200 M'!$AI$5:$AO$38,7,0),"")</f>
        <v/>
      </c>
      <c r="T242" s="10">
        <f>IFERROR(LARGE(V242:AW242,1),0)+IFERROR(LARGE(V242:AW242,2),0)</f>
        <v>55.348900793188861</v>
      </c>
      <c r="U242" s="10">
        <f>IFERROR(LARGE(V242:AW242,3),0)+IFERROR(LARGE(V242:AW242,4),0)</f>
        <v>0</v>
      </c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 t="str">
        <f>IFERROR(VLOOKUP($A242,'Abentojra M'!$I$3:$O$39,7,0),"")</f>
        <v/>
      </c>
      <c r="AM242" s="12" t="str">
        <f>IFERROR(VLOOKUP($A242,'Mordownik M'!$M$3:$S$29,7,0),"")</f>
        <v/>
      </c>
      <c r="AN242" s="12" t="str">
        <f>IFERROR(VLOOKUP($A242,'Kaczawska M'!$L$3:$R$9,7,0),"")</f>
        <v/>
      </c>
      <c r="AO242" s="12" t="str">
        <f>IFERROR(VLOOKUP($A242,'XV RzK M'!$K$2:$Q$13,7,0),"")</f>
        <v/>
      </c>
      <c r="AP242" s="12">
        <f>IFERROR(VLOOKUP($A242,'Jesienne 360 M'!$J$2:$P$20,7,0),"")</f>
        <v>24.126534466477803</v>
      </c>
      <c r="AQ242" s="12" t="str">
        <f>IFERROR(VLOOKUP($A242,'Waligóra M'!$P$2:$V$25,7,0),"")</f>
        <v/>
      </c>
      <c r="AR242" s="12" t="str">
        <f>IFERROR(VLOOKUP($A242,'Jurajska Jatka M'!$L$3:$R$42,7,0),"")</f>
        <v/>
      </c>
      <c r="AS242" s="12">
        <f>IFERROR(VLOOKUP($A242,'H56 TR100 M'!$AI$3:$AO$224,7,0),"")</f>
        <v>31.222366326711061</v>
      </c>
      <c r="AT242" s="12" t="str">
        <f>IFERROR(VLOOKUP($A242,'Wawer M'!$H$2:$N$15,7,0),"")</f>
        <v/>
      </c>
      <c r="AU242" s="12" t="str">
        <f>IFERROR(VLOOKUP($A242,'Pazur M'!$AU$2:$BA$36,7,0),"")</f>
        <v/>
      </c>
      <c r="AV242" s="12" t="str">
        <f>IFERROR(VLOOKUP($A242,'Wilga M'!$L$3:$R$29,7,0),"")</f>
        <v/>
      </c>
      <c r="AW242" s="12" t="str">
        <f>IFERROR(VLOOKUP($A242,'NM 100 M'!$Y$5:$AE$7,7,0),"")</f>
        <v/>
      </c>
      <c r="AX242" s="25">
        <f>MIN(COUNT(F242:S242)+MIN(COUNT(V242:AW242)/2,2),6)</f>
        <v>1</v>
      </c>
    </row>
    <row r="243" spans="1:50">
      <c r="A243">
        <v>505</v>
      </c>
      <c r="B243" s="21" t="str">
        <f>VLOOKUP($A243,id!$C:$H,6,0)</f>
        <v>Sujkowski Szymon</v>
      </c>
      <c r="C243" s="21">
        <f>VLOOKUP($A243,id!$C:$H,4,0)</f>
        <v>0</v>
      </c>
      <c r="D243" s="2">
        <f>IF(E242=E243,D242,ROW(B241))</f>
        <v>241</v>
      </c>
      <c r="E243" s="11">
        <f>LARGE(F243:U243,1)+LARGE(F243:U243,2)+IFERROR(LARGE(F243:U243,3),0)+IFERROR(LARGE(F243:U243,4),0)+IFERROR(LARGE(F243:U243,5),0)+IFERROR(LARGE(F243:U243,6),0)</f>
        <v>54.340104270129444</v>
      </c>
      <c r="F243" s="12"/>
      <c r="G243" s="12"/>
      <c r="H243" s="12"/>
      <c r="I243" s="12"/>
      <c r="J243" s="12"/>
      <c r="K243" s="12"/>
      <c r="L243" s="12"/>
      <c r="M243" s="12"/>
      <c r="N243" s="12"/>
      <c r="O243" s="12">
        <f>IFERROR(VLOOKUP($A243,'KoRnO M'!$AD$2:$AJ$42,7,0),"")</f>
        <v>54.340104270129444</v>
      </c>
      <c r="P243" s="12" t="str">
        <f>IFERROR(VLOOKUP($A243,'XVI Szago M'!$K$2:$Q$48,7,0),"")</f>
        <v/>
      </c>
      <c r="Q243" s="12" t="str">
        <f>IFERROR(VLOOKUP($A243,'H56 TR200 M'!$AT$3:$AZ$106,7,0),"")</f>
        <v/>
      </c>
      <c r="R243" s="12" t="str">
        <f>IFERROR(VLOOKUP($A243,'Azymut M'!$AO$6:$AU$38,7,0),"")</f>
        <v/>
      </c>
      <c r="S243" s="12" t="str">
        <f>IFERROR(VLOOKUP($A243,'NM 200 M'!$AI$5:$AO$38,7,0),"")</f>
        <v/>
      </c>
      <c r="T243" s="10">
        <f>IFERROR(LARGE(V243:AW243,1),0)+IFERROR(LARGE(V243:AW243,2),0)</f>
        <v>0</v>
      </c>
      <c r="U243" s="10">
        <f>IFERROR(LARGE(V243:AW243,3),0)+IFERROR(LARGE(V243:AW243,4),0)</f>
        <v>0</v>
      </c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 t="str">
        <f>IFERROR(VLOOKUP($A243,'Sudecka Wyrypa M'!$N$4:$T$18,7,0),"")</f>
        <v/>
      </c>
      <c r="AL243" s="12" t="str">
        <f>IFERROR(VLOOKUP($A243,'Abentojra M'!$I$3:$O$39,7,0),"")</f>
        <v/>
      </c>
      <c r="AM243" s="12" t="str">
        <f>IFERROR(VLOOKUP($A243,'Mordownik M'!$M$3:$S$29,7,0),"")</f>
        <v/>
      </c>
      <c r="AN243" s="12" t="str">
        <f>IFERROR(VLOOKUP($A243,'Kaczawska M'!$L$3:$R$9,7,0),"")</f>
        <v/>
      </c>
      <c r="AO243" s="12" t="str">
        <f>IFERROR(VLOOKUP($A243,'XV RzK M'!$K$2:$Q$13,7,0),"")</f>
        <v/>
      </c>
      <c r="AP243" s="12" t="str">
        <f>IFERROR(VLOOKUP($A243,'Jesienne 360 M'!$J$2:$P$20,7,0),"")</f>
        <v/>
      </c>
      <c r="AQ243" s="12" t="str">
        <f>IFERROR(VLOOKUP($A243,'Waligóra M'!$P$2:$V$25,7,0),"")</f>
        <v/>
      </c>
      <c r="AR243" s="12" t="str">
        <f>IFERROR(VLOOKUP($A243,'Jurajska Jatka M'!$L$3:$R$42,7,0),"")</f>
        <v/>
      </c>
      <c r="AS243" s="12" t="str">
        <f>IFERROR(VLOOKUP($A243,'H56 TR100 M'!$AI$3:$AO$224,7,0),"")</f>
        <v/>
      </c>
      <c r="AT243" s="12" t="str">
        <f>IFERROR(VLOOKUP($A243,'Wawer M'!$H$2:$N$15,7,0),"")</f>
        <v/>
      </c>
      <c r="AU243" s="12" t="str">
        <f>IFERROR(VLOOKUP($A243,'Pazur M'!$AU$2:$BA$36,7,0),"")</f>
        <v/>
      </c>
      <c r="AV243" s="12" t="str">
        <f>IFERROR(VLOOKUP($A243,'Wilga M'!$L$3:$R$29,7,0),"")</f>
        <v/>
      </c>
      <c r="AW243" s="12" t="str">
        <f>IFERROR(VLOOKUP($A243,'NM 100 M'!$Y$5:$AE$7,7,0),"")</f>
        <v/>
      </c>
      <c r="AX243" s="25">
        <f>MIN(COUNT(F243:S243)+MIN(COUNT(V243:AW243)/2,2),6)</f>
        <v>1</v>
      </c>
    </row>
    <row r="244" spans="1:50">
      <c r="A244">
        <v>492</v>
      </c>
      <c r="B244" s="21" t="str">
        <f>VLOOKUP($A244,id!$C:$H,6,0)</f>
        <v>Olejnik Bartłomiej</v>
      </c>
      <c r="C244" s="21" t="str">
        <f>VLOOKUP($A244,id!$C:$H,4,0)</f>
        <v>Ludzie Jacka</v>
      </c>
      <c r="D244" s="2">
        <f>IF(E243=E244,D243,ROW(B242))</f>
        <v>242</v>
      </c>
      <c r="E244" s="11">
        <f>LARGE(F244:U244,1)+LARGE(F244:U244,2)+IFERROR(LARGE(F244:U244,3),0)+IFERROR(LARGE(F244:U244,4),0)+IFERROR(LARGE(F244:U244,5),0)+IFERROR(LARGE(F244:U244,6),0)</f>
        <v>54.234769687964352</v>
      </c>
      <c r="F244" s="12"/>
      <c r="G244" s="12"/>
      <c r="H244" s="12"/>
      <c r="I244" s="12"/>
      <c r="J244" s="12"/>
      <c r="K244" s="12"/>
      <c r="L244" s="12"/>
      <c r="M244" s="12"/>
      <c r="N244" s="12">
        <f>IFERROR(VLOOKUP($A244,'Konwalie M'!$M$2:$S$32,7,0),"")</f>
        <v>54.234769687964352</v>
      </c>
      <c r="O244" s="12" t="str">
        <f>IFERROR(VLOOKUP($A244,'KoRnO M'!$AD$2:$AJ$42,7,0),"")</f>
        <v/>
      </c>
      <c r="P244" s="12" t="str">
        <f>IFERROR(VLOOKUP($A244,'XVI Szago M'!$K$2:$Q$48,7,0),"")</f>
        <v/>
      </c>
      <c r="Q244" s="12" t="str">
        <f>IFERROR(VLOOKUP($A244,'H56 TR200 M'!$AT$3:$AZ$106,7,0),"")</f>
        <v/>
      </c>
      <c r="R244" s="12" t="str">
        <f>IFERROR(VLOOKUP($A244,'Azymut M'!$AO$6:$AU$38,7,0),"")</f>
        <v/>
      </c>
      <c r="S244" s="12" t="str">
        <f>IFERROR(VLOOKUP($A244,'NM 200 M'!$AI$5:$AO$38,7,0),"")</f>
        <v/>
      </c>
      <c r="T244" s="10">
        <f>IFERROR(LARGE(V244:AW244,1),0)+IFERROR(LARGE(V244:AW244,2),0)</f>
        <v>0</v>
      </c>
      <c r="U244" s="10">
        <f>IFERROR(LARGE(V244:AW244,3),0)+IFERROR(LARGE(V244:AW244,4),0)</f>
        <v>0</v>
      </c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 t="str">
        <f>IFERROR(VLOOKUP($A244,'ITOrient M'!$P$3:$V$16,7,0),"")</f>
        <v/>
      </c>
      <c r="AJ244" s="12" t="str">
        <f>IFERROR(VLOOKUP($A244,'ŚJatka M'!$P$3:$V$25,7,0),"")</f>
        <v/>
      </c>
      <c r="AK244" s="12" t="str">
        <f>IFERROR(VLOOKUP($A244,'Sudecka Wyrypa M'!$N$4:$T$18,7,0),"")</f>
        <v/>
      </c>
      <c r="AL244" s="12" t="str">
        <f>IFERROR(VLOOKUP($A244,'Abentojra M'!$I$3:$O$39,7,0),"")</f>
        <v/>
      </c>
      <c r="AM244" s="12" t="str">
        <f>IFERROR(VLOOKUP($A244,'Mordownik M'!$M$3:$S$29,7,0),"")</f>
        <v/>
      </c>
      <c r="AN244" s="12" t="str">
        <f>IFERROR(VLOOKUP($A244,'Kaczawska M'!$L$3:$R$9,7,0),"")</f>
        <v/>
      </c>
      <c r="AO244" s="12" t="str">
        <f>IFERROR(VLOOKUP($A244,'XV RzK M'!$K$2:$Q$13,7,0),"")</f>
        <v/>
      </c>
      <c r="AP244" s="12" t="str">
        <f>IFERROR(VLOOKUP($A244,'Jesienne 360 M'!$J$2:$P$20,7,0),"")</f>
        <v/>
      </c>
      <c r="AQ244" s="12" t="str">
        <f>IFERROR(VLOOKUP($A244,'Waligóra M'!$P$2:$V$25,7,0),"")</f>
        <v/>
      </c>
      <c r="AR244" s="12" t="str">
        <f>IFERROR(VLOOKUP($A244,'Jurajska Jatka M'!$L$3:$R$42,7,0),"")</f>
        <v/>
      </c>
      <c r="AS244" s="12" t="str">
        <f>IFERROR(VLOOKUP($A244,'H56 TR100 M'!$AI$3:$AO$224,7,0),"")</f>
        <v/>
      </c>
      <c r="AT244" s="12" t="str">
        <f>IFERROR(VLOOKUP($A244,'Wawer M'!$H$2:$N$15,7,0),"")</f>
        <v/>
      </c>
      <c r="AU244" s="12" t="str">
        <f>IFERROR(VLOOKUP($A244,'Pazur M'!$AU$2:$BA$36,7,0),"")</f>
        <v/>
      </c>
      <c r="AV244" s="12" t="str">
        <f>IFERROR(VLOOKUP($A244,'Wilga M'!$L$3:$R$29,7,0),"")</f>
        <v/>
      </c>
      <c r="AW244" s="12" t="str">
        <f>IFERROR(VLOOKUP($A244,'NM 100 M'!$Y$5:$AE$7,7,0),"")</f>
        <v/>
      </c>
      <c r="AX244" s="25">
        <f>MIN(COUNT(F244:S244)+MIN(COUNT(V244:AW244)/2,2),6)</f>
        <v>1</v>
      </c>
    </row>
    <row r="245" spans="1:50">
      <c r="A245">
        <v>493</v>
      </c>
      <c r="B245" s="21" t="str">
        <f>VLOOKUP($A245,id!$C:$H,6,0)</f>
        <v>Łuszczewski Krzysztof</v>
      </c>
      <c r="C245" s="21" t="str">
        <f>VLOOKUP($A245,id!$C:$H,4,0)</f>
        <v>Ludzie Jacka</v>
      </c>
      <c r="D245" s="2">
        <f>IF(E244=E245,D244,ROW(B243))</f>
        <v>242</v>
      </c>
      <c r="E245" s="11">
        <f>LARGE(F245:U245,1)+LARGE(F245:U245,2)+IFERROR(LARGE(F245:U245,3),0)+IFERROR(LARGE(F245:U245,4),0)+IFERROR(LARGE(F245:U245,5),0)+IFERROR(LARGE(F245:U245,6),0)</f>
        <v>54.234769687964352</v>
      </c>
      <c r="F245" s="12"/>
      <c r="G245" s="12"/>
      <c r="H245" s="12"/>
      <c r="I245" s="12"/>
      <c r="J245" s="12"/>
      <c r="K245" s="12"/>
      <c r="L245" s="12"/>
      <c r="M245" s="12"/>
      <c r="N245" s="12">
        <f>IFERROR(VLOOKUP($A245,'Konwalie M'!$M$2:$S$32,7,0),"")</f>
        <v>54.234769687964352</v>
      </c>
      <c r="O245" s="12" t="str">
        <f>IFERROR(VLOOKUP($A245,'KoRnO M'!$AD$2:$AJ$42,7,0),"")</f>
        <v/>
      </c>
      <c r="P245" s="12" t="str">
        <f>IFERROR(VLOOKUP($A245,'XVI Szago M'!$K$2:$Q$48,7,0),"")</f>
        <v/>
      </c>
      <c r="Q245" s="12" t="str">
        <f>IFERROR(VLOOKUP($A245,'H56 TR200 M'!$AT$3:$AZ$106,7,0),"")</f>
        <v/>
      </c>
      <c r="R245" s="12" t="str">
        <f>IFERROR(VLOOKUP($A245,'Azymut M'!$AO$6:$AU$38,7,0),"")</f>
        <v/>
      </c>
      <c r="S245" s="12" t="str">
        <f>IFERROR(VLOOKUP($A245,'NM 200 M'!$AI$5:$AO$38,7,0),"")</f>
        <v/>
      </c>
      <c r="T245" s="10">
        <f>IFERROR(LARGE(V245:AW245,1),0)+IFERROR(LARGE(V245:AW245,2),0)</f>
        <v>0</v>
      </c>
      <c r="U245" s="10">
        <f>IFERROR(LARGE(V245:AW245,3),0)+IFERROR(LARGE(V245:AW245,4),0)</f>
        <v>0</v>
      </c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 t="str">
        <f>IFERROR(VLOOKUP($A245,'ITOrient M'!$P$3:$V$16,7,0),"")</f>
        <v/>
      </c>
      <c r="AJ245" s="12" t="str">
        <f>IFERROR(VLOOKUP($A245,'ŚJatka M'!$P$3:$V$25,7,0),"")</f>
        <v/>
      </c>
      <c r="AK245" s="12" t="str">
        <f>IFERROR(VLOOKUP($A245,'Sudecka Wyrypa M'!$N$4:$T$18,7,0),"")</f>
        <v/>
      </c>
      <c r="AL245" s="12" t="str">
        <f>IFERROR(VLOOKUP($A245,'Abentojra M'!$I$3:$O$39,7,0),"")</f>
        <v/>
      </c>
      <c r="AM245" s="12" t="str">
        <f>IFERROR(VLOOKUP($A245,'Mordownik M'!$M$3:$S$29,7,0),"")</f>
        <v/>
      </c>
      <c r="AN245" s="12" t="str">
        <f>IFERROR(VLOOKUP($A245,'Kaczawska M'!$L$3:$R$9,7,0),"")</f>
        <v/>
      </c>
      <c r="AO245" s="12" t="str">
        <f>IFERROR(VLOOKUP($A245,'XV RzK M'!$K$2:$Q$13,7,0),"")</f>
        <v/>
      </c>
      <c r="AP245" s="12" t="str">
        <f>IFERROR(VLOOKUP($A245,'Jesienne 360 M'!$J$2:$P$20,7,0),"")</f>
        <v/>
      </c>
      <c r="AQ245" s="12" t="str">
        <f>IFERROR(VLOOKUP($A245,'Waligóra M'!$P$2:$V$25,7,0),"")</f>
        <v/>
      </c>
      <c r="AR245" s="12" t="str">
        <f>IFERROR(VLOOKUP($A245,'Jurajska Jatka M'!$L$3:$R$42,7,0),"")</f>
        <v/>
      </c>
      <c r="AS245" s="12" t="str">
        <f>IFERROR(VLOOKUP($A245,'H56 TR100 M'!$AI$3:$AO$224,7,0),"")</f>
        <v/>
      </c>
      <c r="AT245" s="12" t="str">
        <f>IFERROR(VLOOKUP($A245,'Wawer M'!$H$2:$N$15,7,0),"")</f>
        <v/>
      </c>
      <c r="AU245" s="12" t="str">
        <f>IFERROR(VLOOKUP($A245,'Pazur M'!$AU$2:$BA$36,7,0),"")</f>
        <v/>
      </c>
      <c r="AV245" s="12" t="str">
        <f>IFERROR(VLOOKUP($A245,'Wilga M'!$L$3:$R$29,7,0),"")</f>
        <v/>
      </c>
      <c r="AW245" s="12" t="str">
        <f>IFERROR(VLOOKUP($A245,'NM 100 M'!$Y$5:$AE$7,7,0),"")</f>
        <v/>
      </c>
      <c r="AX245" s="25">
        <f>MIN(COUNT(F245:S245)+MIN(COUNT(V245:AW245)/2,2),6)</f>
        <v>1</v>
      </c>
    </row>
    <row r="246" spans="1:50">
      <c r="A246">
        <v>506</v>
      </c>
      <c r="B246" s="21" t="str">
        <f>VLOOKUP($A246,id!$C:$H,6,0)</f>
        <v>Kucharczyk Seweryn</v>
      </c>
      <c r="C246" s="21">
        <f>VLOOKUP($A246,id!$C:$H,4,0)</f>
        <v>0</v>
      </c>
      <c r="D246" s="2">
        <f>IF(E245=E246,D245,ROW(B244))</f>
        <v>244</v>
      </c>
      <c r="E246" s="11">
        <f>LARGE(F246:U246,1)+LARGE(F246:U246,2)+IFERROR(LARGE(F246:U246,3),0)+IFERROR(LARGE(F246:U246,4),0)+IFERROR(LARGE(F246:U246,5),0)+IFERROR(LARGE(F246:U246,6),0)</f>
        <v>53.69653962923676</v>
      </c>
      <c r="F246" s="12"/>
      <c r="G246" s="12"/>
      <c r="H246" s="12"/>
      <c r="I246" s="12"/>
      <c r="J246" s="12"/>
      <c r="K246" s="12"/>
      <c r="L246" s="12"/>
      <c r="M246" s="12"/>
      <c r="N246" s="12"/>
      <c r="O246" s="12">
        <f>IFERROR(VLOOKUP($A246,'KoRnO M'!$AD$2:$AJ$42,7,0),"")</f>
        <v>53.69653962923676</v>
      </c>
      <c r="P246" s="12" t="str">
        <f>IFERROR(VLOOKUP($A246,'XVI Szago M'!$K$2:$Q$48,7,0),"")</f>
        <v/>
      </c>
      <c r="Q246" s="12" t="str">
        <f>IFERROR(VLOOKUP($A246,'H56 TR200 M'!$AT$3:$AZ$106,7,0),"")</f>
        <v/>
      </c>
      <c r="R246" s="12" t="str">
        <f>IFERROR(VLOOKUP($A246,'Azymut M'!$AO$6:$AU$38,7,0),"")</f>
        <v/>
      </c>
      <c r="S246" s="12" t="str">
        <f>IFERROR(VLOOKUP($A246,'NM 200 M'!$AI$5:$AO$38,7,0),"")</f>
        <v/>
      </c>
      <c r="T246" s="10">
        <f>IFERROR(LARGE(V246:AW246,1),0)+IFERROR(LARGE(V246:AW246,2),0)</f>
        <v>0</v>
      </c>
      <c r="U246" s="10">
        <f>IFERROR(LARGE(V246:AW246,3),0)+IFERROR(LARGE(V246:AW246,4),0)</f>
        <v>0</v>
      </c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 t="str">
        <f>IFERROR(VLOOKUP($A246,'Sudecka Wyrypa M'!$N$4:$T$18,7,0),"")</f>
        <v/>
      </c>
      <c r="AL246" s="12" t="str">
        <f>IFERROR(VLOOKUP($A246,'Abentojra M'!$I$3:$O$39,7,0),"")</f>
        <v/>
      </c>
      <c r="AM246" s="12" t="str">
        <f>IFERROR(VLOOKUP($A246,'Mordownik M'!$M$3:$S$29,7,0),"")</f>
        <v/>
      </c>
      <c r="AN246" s="12" t="str">
        <f>IFERROR(VLOOKUP($A246,'Kaczawska M'!$L$3:$R$9,7,0),"")</f>
        <v/>
      </c>
      <c r="AO246" s="12" t="str">
        <f>IFERROR(VLOOKUP($A246,'XV RzK M'!$K$2:$Q$13,7,0),"")</f>
        <v/>
      </c>
      <c r="AP246" s="12" t="str">
        <f>IFERROR(VLOOKUP($A246,'Jesienne 360 M'!$J$2:$P$20,7,0),"")</f>
        <v/>
      </c>
      <c r="AQ246" s="12" t="str">
        <f>IFERROR(VLOOKUP($A246,'Waligóra M'!$P$2:$V$25,7,0),"")</f>
        <v/>
      </c>
      <c r="AR246" s="12" t="str">
        <f>IFERROR(VLOOKUP($A246,'Jurajska Jatka M'!$L$3:$R$42,7,0),"")</f>
        <v/>
      </c>
      <c r="AS246" s="12" t="str">
        <f>IFERROR(VLOOKUP($A246,'H56 TR100 M'!$AI$3:$AO$224,7,0),"")</f>
        <v/>
      </c>
      <c r="AT246" s="12" t="str">
        <f>IFERROR(VLOOKUP($A246,'Wawer M'!$H$2:$N$15,7,0),"")</f>
        <v/>
      </c>
      <c r="AU246" s="12" t="str">
        <f>IFERROR(VLOOKUP($A246,'Pazur M'!$AU$2:$BA$36,7,0),"")</f>
        <v/>
      </c>
      <c r="AV246" s="12" t="str">
        <f>IFERROR(VLOOKUP($A246,'Wilga M'!$L$3:$R$29,7,0),"")</f>
        <v/>
      </c>
      <c r="AW246" s="12" t="str">
        <f>IFERROR(VLOOKUP($A246,'NM 100 M'!$Y$5:$AE$7,7,0),"")</f>
        <v/>
      </c>
      <c r="AX246" s="25">
        <f>MIN(COUNT(F246:S246)+MIN(COUNT(V246:AW246)/2,2),6)</f>
        <v>1</v>
      </c>
    </row>
    <row r="247" spans="1:50">
      <c r="A247">
        <v>603</v>
      </c>
      <c r="B247" s="21" t="str">
        <f>VLOOKUP($A247,id!$C:$H,6,0)</f>
        <v>Mejka Michał</v>
      </c>
      <c r="C247" s="21" t="str">
        <f>VLOOKUP($A247,id!$C:$H,4,0)</f>
        <v>Majka Team</v>
      </c>
      <c r="D247" s="2">
        <f>IF(E246=E247,D246,ROW(B245))</f>
        <v>245</v>
      </c>
      <c r="E247" s="11">
        <f>LARGE(F247:U247,1)+LARGE(F247:U247,2)+IFERROR(LARGE(F247:U247,3),0)+IFERROR(LARGE(F247:U247,4),0)+IFERROR(LARGE(F247:U247,5),0)+IFERROR(LARGE(F247:U247,6),0)</f>
        <v>53.551572065398986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>
        <f>IFERROR(VLOOKUP($A247,'H56 TR200 M'!$AT$3:$AZ$106,7,0),"")</f>
        <v>53.551572065398986</v>
      </c>
      <c r="R247" s="12" t="str">
        <f>IFERROR(VLOOKUP($A247,'Azymut M'!$AO$6:$AU$38,7,0),"")</f>
        <v/>
      </c>
      <c r="S247" s="12" t="str">
        <f>IFERROR(VLOOKUP($A247,'NM 200 M'!$AI$5:$AO$38,7,0),"")</f>
        <v/>
      </c>
      <c r="T247" s="10">
        <f>IFERROR(LARGE(V247:AW247,1),0)+IFERROR(LARGE(V247:AW247,2),0)</f>
        <v>0</v>
      </c>
      <c r="U247" s="10">
        <f>IFERROR(LARGE(V247:AW247,3),0)+IFERROR(LARGE(V247:AW247,4),0)</f>
        <v>0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 t="str">
        <f>IFERROR(VLOOKUP($A247,'H56 TR100 M'!$AI$3:$AO$224,7,0),"")</f>
        <v/>
      </c>
      <c r="AT247" s="12" t="str">
        <f>IFERROR(VLOOKUP($A247,'Wawer M'!$H$2:$N$15,7,0),"")</f>
        <v/>
      </c>
      <c r="AU247" s="12" t="str">
        <f>IFERROR(VLOOKUP($A247,'Pazur M'!$AU$2:$BA$36,7,0),"")</f>
        <v/>
      </c>
      <c r="AV247" s="12" t="str">
        <f>IFERROR(VLOOKUP($A247,'Wilga M'!$L$3:$R$29,7,0),"")</f>
        <v/>
      </c>
      <c r="AW247" s="12" t="str">
        <f>IFERROR(VLOOKUP($A247,'NM 100 M'!$Y$5:$AE$7,7,0),"")</f>
        <v/>
      </c>
      <c r="AX247" s="25">
        <f>MIN(COUNT(F247:S247)+MIN(COUNT(V247:AW247)/2,2),6)</f>
        <v>1</v>
      </c>
    </row>
    <row r="248" spans="1:50">
      <c r="A248">
        <v>604</v>
      </c>
      <c r="B248" s="21" t="str">
        <f>VLOOKUP($A248,id!$C:$H,6,0)</f>
        <v>Mejka Bartłomiej</v>
      </c>
      <c r="C248" s="21" t="str">
        <f>VLOOKUP($A248,id!$C:$H,4,0)</f>
        <v>-</v>
      </c>
      <c r="D248" s="2">
        <f>IF(E247=E248,D247,ROW(B246))</f>
        <v>246</v>
      </c>
      <c r="E248" s="11">
        <f>LARGE(F248:U248,1)+LARGE(F248:U248,2)+IFERROR(LARGE(F248:U248,3),0)+IFERROR(LARGE(F248:U248,4),0)+IFERROR(LARGE(F248:U248,5),0)+IFERROR(LARGE(F248:U248,6),0)</f>
        <v>53.548372090970233</v>
      </c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>
        <f>IFERROR(VLOOKUP($A248,'H56 TR200 M'!$AT$3:$AZ$106,7,0),"")</f>
        <v>53.548372090970233</v>
      </c>
      <c r="R248" s="12" t="str">
        <f>IFERROR(VLOOKUP($A248,'Azymut M'!$AO$6:$AU$38,7,0),"")</f>
        <v/>
      </c>
      <c r="S248" s="12" t="str">
        <f>IFERROR(VLOOKUP($A248,'NM 200 M'!$AI$5:$AO$38,7,0),"")</f>
        <v/>
      </c>
      <c r="T248" s="10">
        <f>IFERROR(LARGE(V248:AW248,1),0)+IFERROR(LARGE(V248:AW248,2),0)</f>
        <v>0</v>
      </c>
      <c r="U248" s="10">
        <f>IFERROR(LARGE(V248:AW248,3),0)+IFERROR(LARGE(V248:AW248,4),0)</f>
        <v>0</v>
      </c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 t="str">
        <f>IFERROR(VLOOKUP($A248,'H56 TR100 M'!$AI$3:$AO$224,7,0),"")</f>
        <v/>
      </c>
      <c r="AT248" s="12" t="str">
        <f>IFERROR(VLOOKUP($A248,'Wawer M'!$H$2:$N$15,7,0),"")</f>
        <v/>
      </c>
      <c r="AU248" s="12" t="str">
        <f>IFERROR(VLOOKUP($A248,'Pazur M'!$AU$2:$BA$36,7,0),"")</f>
        <v/>
      </c>
      <c r="AV248" s="12" t="str">
        <f>IFERROR(VLOOKUP($A248,'Wilga M'!$L$3:$R$29,7,0),"")</f>
        <v/>
      </c>
      <c r="AW248" s="12" t="str">
        <f>IFERROR(VLOOKUP($A248,'NM 100 M'!$Y$5:$AE$7,7,0),"")</f>
        <v/>
      </c>
      <c r="AX248" s="25">
        <f>MIN(COUNT(F248:S248)+MIN(COUNT(V248:AW248)/2,2),6)</f>
        <v>1</v>
      </c>
    </row>
    <row r="249" spans="1:50">
      <c r="A249">
        <v>605</v>
      </c>
      <c r="B249" s="21" t="str">
        <f>VLOOKUP($A249,id!$C:$H,6,0)</f>
        <v>Wilma Marcin</v>
      </c>
      <c r="C249" s="21" t="str">
        <f>VLOOKUP($A249,id!$C:$H,4,0)</f>
        <v>Brak</v>
      </c>
      <c r="D249" s="2">
        <f>IF(E248=E249,D248,ROW(B247))</f>
        <v>247</v>
      </c>
      <c r="E249" s="11">
        <f>LARGE(F249:U249,1)+LARGE(F249:U249,2)+IFERROR(LARGE(F249:U249,3),0)+IFERROR(LARGE(F249:U249,4),0)+IFERROR(LARGE(F249:U249,5),0)+IFERROR(LARGE(F249:U249,6),0)</f>
        <v>53.53450995314747</v>
      </c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>
        <f>IFERROR(VLOOKUP($A249,'H56 TR200 M'!$AT$3:$AZ$106,7,0),"")</f>
        <v>53.53450995314747</v>
      </c>
      <c r="R249" s="12" t="str">
        <f>IFERROR(VLOOKUP($A249,'Azymut M'!$AO$6:$AU$38,7,0),"")</f>
        <v/>
      </c>
      <c r="S249" s="12" t="str">
        <f>IFERROR(VLOOKUP($A249,'NM 200 M'!$AI$5:$AO$38,7,0),"")</f>
        <v/>
      </c>
      <c r="T249" s="10">
        <f>IFERROR(LARGE(V249:AW249,1),0)+IFERROR(LARGE(V249:AW249,2),0)</f>
        <v>0</v>
      </c>
      <c r="U249" s="10">
        <f>IFERROR(LARGE(V249:AW249,3),0)+IFERROR(LARGE(V249:AW249,4),0)</f>
        <v>0</v>
      </c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 t="str">
        <f>IFERROR(VLOOKUP($A249,'H56 TR100 M'!$AI$3:$AO$224,7,0),"")</f>
        <v/>
      </c>
      <c r="AT249" s="12" t="str">
        <f>IFERROR(VLOOKUP($A249,'Wawer M'!$H$2:$N$15,7,0),"")</f>
        <v/>
      </c>
      <c r="AU249" s="12" t="str">
        <f>IFERROR(VLOOKUP($A249,'Pazur M'!$AU$2:$BA$36,7,0),"")</f>
        <v/>
      </c>
      <c r="AV249" s="12" t="str">
        <f>IFERROR(VLOOKUP($A249,'Wilga M'!$L$3:$R$29,7,0),"")</f>
        <v/>
      </c>
      <c r="AW249" s="12" t="str">
        <f>IFERROR(VLOOKUP($A249,'NM 100 M'!$Y$5:$AE$7,7,0),"")</f>
        <v/>
      </c>
      <c r="AX249" s="25">
        <f>MIN(COUNT(F249:S249)+MIN(COUNT(V249:AW249)/2,2),6)</f>
        <v>1</v>
      </c>
    </row>
    <row r="250" spans="1:50">
      <c r="A250">
        <v>290</v>
      </c>
      <c r="B250" s="21" t="str">
        <f>VLOOKUP($A250,id!$C:$H,6,0)</f>
        <v>Grodecki Filip</v>
      </c>
      <c r="C250" s="21" t="str">
        <f>VLOOKUP($A250,id!$C:$H,4,0)</f>
        <v>Gryź Poduchę</v>
      </c>
      <c r="D250" s="2">
        <f>IF(E249=E250,D249,ROW(B248))</f>
        <v>248</v>
      </c>
      <c r="E250" s="11">
        <f>LARGE(F250:U250,1)+LARGE(F250:U250,2)+IFERROR(LARGE(F250:U250,3),0)+IFERROR(LARGE(F250:U250,4),0)+IFERROR(LARGE(F250:U250,5),0)+IFERROR(LARGE(F250:U250,6),0)</f>
        <v>53.050868606277021</v>
      </c>
      <c r="F250" s="12"/>
      <c r="G250" s="12"/>
      <c r="H250" s="12" t="str">
        <f>IFERROR(VLOOKUP($A250,'H55 TR200 M'!$AT$3:$AZ$84,7,0),"")</f>
        <v/>
      </c>
      <c r="I250" s="12" t="str">
        <f>IFERROR(VLOOKUP($A250,'Dymno M'!$U$2:$AA$35,7,0),"")</f>
        <v/>
      </c>
      <c r="J250" s="12" t="str">
        <f>IFERROR(VLOOKUP($A250,'XIV RzK M'!$K$3:$Q$39,7,0),"")</f>
        <v/>
      </c>
      <c r="K250" s="12" t="str">
        <f>IFERROR(VLOOKUP($A250,'Tropy M'!$Q$4:$W$66,7,0),"")</f>
        <v/>
      </c>
      <c r="L250" s="12" t="str">
        <f>IFERROR(VLOOKUP($A250,'Grassor 300 M'!$CA$6:$CG$39,7,0),"")</f>
        <v/>
      </c>
      <c r="M250" s="12" t="str">
        <f>IFERROR(VLOOKUP($A250,'BO M'!$Q$2:$W$37,7,0),"")</f>
        <v/>
      </c>
      <c r="N250" s="12" t="str">
        <f>IFERROR(VLOOKUP($A250,'Konwalie M'!$M$2:$S$32,7,0),"")</f>
        <v/>
      </c>
      <c r="O250" s="12" t="str">
        <f>IFERROR(VLOOKUP($A250,'KoRnO M'!$AD$2:$AJ$42,7,0),"")</f>
        <v/>
      </c>
      <c r="P250" s="12" t="str">
        <f>IFERROR(VLOOKUP($A250,'XVI Szago M'!$K$2:$Q$48,7,0),"")</f>
        <v/>
      </c>
      <c r="Q250" s="12" t="str">
        <f>IFERROR(VLOOKUP($A250,'H56 TR200 M'!$AT$3:$AZ$106,7,0),"")</f>
        <v/>
      </c>
      <c r="R250" s="12" t="str">
        <f>IFERROR(VLOOKUP($A250,'Azymut M'!$AO$6:$AU$38,7,0),"")</f>
        <v/>
      </c>
      <c r="S250" s="12" t="str">
        <f>IFERROR(VLOOKUP($A250,'NM 200 M'!$AI$5:$AO$38,7,0),"")</f>
        <v/>
      </c>
      <c r="T250" s="10">
        <f>IFERROR(LARGE(V250:AW250,1),0)+IFERROR(LARGE(V250:AW250,2),0)</f>
        <v>53.050868606277021</v>
      </c>
      <c r="U250" s="10">
        <f>IFERROR(LARGE(V250:AW250,3),0)+IFERROR(LARGE(V250:AW250,4),0)</f>
        <v>0</v>
      </c>
      <c r="V250" s="12"/>
      <c r="W250" s="12"/>
      <c r="X250" s="12"/>
      <c r="Y250" s="12"/>
      <c r="Z250" s="12">
        <f>IFERROR(VLOOKUP($A250,'H55 TR100 M'!$AG$3:$AM$165,7,0),"")</f>
        <v>21.251108774394716</v>
      </c>
      <c r="AA250" s="12" t="str">
        <f>IFERROR(VLOOKUP($A250,'Irokez M'!$EN$4:$ET$22,7,0),"")</f>
        <v/>
      </c>
      <c r="AB250" s="12" t="str">
        <f>IFERROR(VLOOKUP($A250,'BO Wielkopolska M'!$Q$2:$W$38,7,0),"")</f>
        <v/>
      </c>
      <c r="AC250" s="12" t="str">
        <f>IFERROR(VLOOKUP($A250,'RW TR200 M'!$K$2:$Q$10,7,0),"")</f>
        <v/>
      </c>
      <c r="AD250" s="12" t="str">
        <f>IFERROR(VLOOKUP($A250,'Liczyrzepa wiosna M'!$M$2:$S$26,7,0),"")</f>
        <v/>
      </c>
      <c r="AE250" s="12" t="str">
        <f>IFERROR(VLOOKUP($A250,'13 M'!$J$6:$P$27,7,0),"")</f>
        <v/>
      </c>
      <c r="AF250" s="12" t="str">
        <f>IFERROR(VLOOKUP($A250,'ZnO Grassor M'!$J$2:$P$9,7,0),"")</f>
        <v/>
      </c>
      <c r="AG250" s="12" t="str">
        <f>IFERROR(VLOOKUP($A250,'Celestynów M'!$H$2:$N$7,7,0),"")</f>
        <v/>
      </c>
      <c r="AH250" s="12" t="str">
        <f>IFERROR(VLOOKUP($A250,'Komorów M'!$H$2:$N$15,7,0),"")</f>
        <v/>
      </c>
      <c r="AI250" s="12" t="str">
        <f>IFERROR(VLOOKUP($A250,'ITOrient M'!$P$3:$V$16,7,0),"")</f>
        <v/>
      </c>
      <c r="AJ250" s="12" t="str">
        <f>IFERROR(VLOOKUP($A250,'ŚJatka M'!$P$3:$V$25,7,0),"")</f>
        <v/>
      </c>
      <c r="AK250" s="12" t="str">
        <f>IFERROR(VLOOKUP($A250,'Sudecka Wyrypa M'!$N$4:$T$18,7,0),"")</f>
        <v/>
      </c>
      <c r="AL250" s="12" t="str">
        <f>IFERROR(VLOOKUP($A250,'Abentojra M'!$I$3:$O$39,7,0),"")</f>
        <v/>
      </c>
      <c r="AM250" s="12" t="str">
        <f>IFERROR(VLOOKUP($A250,'Mordownik M'!$M$3:$S$29,7,0),"")</f>
        <v/>
      </c>
      <c r="AN250" s="12" t="str">
        <f>IFERROR(VLOOKUP($A250,'Kaczawska M'!$L$3:$R$9,7,0),"")</f>
        <v/>
      </c>
      <c r="AO250" s="12" t="str">
        <f>IFERROR(VLOOKUP($A250,'XV RzK M'!$K$2:$Q$13,7,0),"")</f>
        <v/>
      </c>
      <c r="AP250" s="12" t="str">
        <f>IFERROR(VLOOKUP($A250,'Jesienne 360 M'!$J$2:$P$20,7,0),"")</f>
        <v/>
      </c>
      <c r="AQ250" s="12" t="str">
        <f>IFERROR(VLOOKUP($A250,'Waligóra M'!$P$2:$V$25,7,0),"")</f>
        <v/>
      </c>
      <c r="AR250" s="12" t="str">
        <f>IFERROR(VLOOKUP($A250,'Jurajska Jatka M'!$L$3:$R$42,7,0),"")</f>
        <v/>
      </c>
      <c r="AS250" s="12">
        <f>IFERROR(VLOOKUP($A250,'H56 TR100 M'!$AI$3:$AO$224,7,0),"")</f>
        <v>31.799759831882302</v>
      </c>
      <c r="AT250" s="12" t="str">
        <f>IFERROR(VLOOKUP($A250,'Wawer M'!$H$2:$N$15,7,0),"")</f>
        <v/>
      </c>
      <c r="AU250" s="12" t="str">
        <f>IFERROR(VLOOKUP($A250,'Pazur M'!$AU$2:$BA$36,7,0),"")</f>
        <v/>
      </c>
      <c r="AV250" s="12" t="str">
        <f>IFERROR(VLOOKUP($A250,'Wilga M'!$L$3:$R$29,7,0),"")</f>
        <v/>
      </c>
      <c r="AW250" s="12" t="str">
        <f>IFERROR(VLOOKUP($A250,'NM 100 M'!$Y$5:$AE$7,7,0),"")</f>
        <v/>
      </c>
      <c r="AX250" s="25">
        <f>MIN(COUNT(F250:S250)+MIN(COUNT(V250:AW250)/2,2),6)</f>
        <v>1</v>
      </c>
    </row>
    <row r="251" spans="1:50">
      <c r="A251">
        <v>292</v>
      </c>
      <c r="B251" s="21" t="str">
        <f>VLOOKUP($A251,id!$C:$H,6,0)</f>
        <v>Ławecki Jakub</v>
      </c>
      <c r="C251" s="21" t="str">
        <f>VLOOKUP($A251,id!$C:$H,4,0)</f>
        <v>Gryź Poduchę</v>
      </c>
      <c r="D251" s="2">
        <f>IF(E250=E251,D250,ROW(B249))</f>
        <v>249</v>
      </c>
      <c r="E251" s="11">
        <f>LARGE(F251:U251,1)+LARGE(F251:U251,2)+IFERROR(LARGE(F251:U251,3),0)+IFERROR(LARGE(F251:U251,4),0)+IFERROR(LARGE(F251:U251,5),0)+IFERROR(LARGE(F251:U251,6),0)</f>
        <v>52.762127831010517</v>
      </c>
      <c r="F251" s="12"/>
      <c r="G251" s="12"/>
      <c r="H251" s="12" t="str">
        <f>IFERROR(VLOOKUP($A251,'H55 TR200 M'!$AT$3:$AZ$84,7,0),"")</f>
        <v/>
      </c>
      <c r="I251" s="12" t="str">
        <f>IFERROR(VLOOKUP($A251,'Dymno M'!$U$2:$AA$35,7,0),"")</f>
        <v/>
      </c>
      <c r="J251" s="12" t="str">
        <f>IFERROR(VLOOKUP($A251,'XIV RzK M'!$K$3:$Q$39,7,0),"")</f>
        <v/>
      </c>
      <c r="K251" s="12" t="str">
        <f>IFERROR(VLOOKUP($A251,'Tropy M'!$Q$4:$W$66,7,0),"")</f>
        <v/>
      </c>
      <c r="L251" s="12" t="str">
        <f>IFERROR(VLOOKUP($A251,'Grassor 300 M'!$CA$6:$CG$39,7,0),"")</f>
        <v/>
      </c>
      <c r="M251" s="12" t="str">
        <f>IFERROR(VLOOKUP($A251,'BO M'!$Q$2:$W$37,7,0),"")</f>
        <v/>
      </c>
      <c r="N251" s="12" t="str">
        <f>IFERROR(VLOOKUP($A251,'Konwalie M'!$M$2:$S$32,7,0),"")</f>
        <v/>
      </c>
      <c r="O251" s="12" t="str">
        <f>IFERROR(VLOOKUP($A251,'KoRnO M'!$AD$2:$AJ$42,7,0),"")</f>
        <v/>
      </c>
      <c r="P251" s="12" t="str">
        <f>IFERROR(VLOOKUP($A251,'XVI Szago M'!$K$2:$Q$48,7,0),"")</f>
        <v/>
      </c>
      <c r="Q251" s="12" t="str">
        <f>IFERROR(VLOOKUP($A251,'H56 TR200 M'!$AT$3:$AZ$106,7,0),"")</f>
        <v/>
      </c>
      <c r="R251" s="12" t="str">
        <f>IFERROR(VLOOKUP($A251,'Azymut M'!$AO$6:$AU$38,7,0),"")</f>
        <v/>
      </c>
      <c r="S251" s="12" t="str">
        <f>IFERROR(VLOOKUP($A251,'NM 200 M'!$AI$5:$AO$38,7,0),"")</f>
        <v/>
      </c>
      <c r="T251" s="10">
        <f>IFERROR(LARGE(V251:AW251,1),0)+IFERROR(LARGE(V251:AW251,2),0)</f>
        <v>52.762127831010517</v>
      </c>
      <c r="U251" s="10">
        <f>IFERROR(LARGE(V251:AW251,3),0)+IFERROR(LARGE(V251:AW251,4),0)</f>
        <v>0</v>
      </c>
      <c r="V251" s="12"/>
      <c r="W251" s="12"/>
      <c r="X251" s="12"/>
      <c r="Y251" s="12"/>
      <c r="Z251" s="12">
        <f>IFERROR(VLOOKUP($A251,'H55 TR100 M'!$AG$3:$AM$165,7,0),"")</f>
        <v>21.098300969443557</v>
      </c>
      <c r="AA251" s="12" t="str">
        <f>IFERROR(VLOOKUP($A251,'Irokez M'!$EN$4:$ET$22,7,0),"")</f>
        <v/>
      </c>
      <c r="AB251" s="12" t="str">
        <f>IFERROR(VLOOKUP($A251,'BO Wielkopolska M'!$Q$2:$W$38,7,0),"")</f>
        <v/>
      </c>
      <c r="AC251" s="12" t="str">
        <f>IFERROR(VLOOKUP($A251,'RW TR200 M'!$K$2:$Q$10,7,0),"")</f>
        <v/>
      </c>
      <c r="AD251" s="12" t="str">
        <f>IFERROR(VLOOKUP($A251,'Liczyrzepa wiosna M'!$M$2:$S$26,7,0),"")</f>
        <v/>
      </c>
      <c r="AE251" s="12" t="str">
        <f>IFERROR(VLOOKUP($A251,'13 M'!$J$6:$P$27,7,0),"")</f>
        <v/>
      </c>
      <c r="AF251" s="12" t="str">
        <f>IFERROR(VLOOKUP($A251,'ZnO Grassor M'!$J$2:$P$9,7,0),"")</f>
        <v/>
      </c>
      <c r="AG251" s="12" t="str">
        <f>IFERROR(VLOOKUP($A251,'Celestynów M'!$H$2:$N$7,7,0),"")</f>
        <v/>
      </c>
      <c r="AH251" s="12" t="str">
        <f>IFERROR(VLOOKUP($A251,'Komorów M'!$H$2:$N$15,7,0),"")</f>
        <v/>
      </c>
      <c r="AI251" s="12" t="str">
        <f>IFERROR(VLOOKUP($A251,'ITOrient M'!$P$3:$V$16,7,0),"")</f>
        <v/>
      </c>
      <c r="AJ251" s="12" t="str">
        <f>IFERROR(VLOOKUP($A251,'ŚJatka M'!$P$3:$V$25,7,0),"")</f>
        <v/>
      </c>
      <c r="AK251" s="12" t="str">
        <f>IFERROR(VLOOKUP($A251,'Sudecka Wyrypa M'!$N$4:$T$18,7,0),"")</f>
        <v/>
      </c>
      <c r="AL251" s="12" t="str">
        <f>IFERROR(VLOOKUP($A251,'Abentojra M'!$I$3:$O$39,7,0),"")</f>
        <v/>
      </c>
      <c r="AM251" s="12" t="str">
        <f>IFERROR(VLOOKUP($A251,'Mordownik M'!$M$3:$S$29,7,0),"")</f>
        <v/>
      </c>
      <c r="AN251" s="12" t="str">
        <f>IFERROR(VLOOKUP($A251,'Kaczawska M'!$L$3:$R$9,7,0),"")</f>
        <v/>
      </c>
      <c r="AO251" s="12" t="str">
        <f>IFERROR(VLOOKUP($A251,'XV RzK M'!$K$2:$Q$13,7,0),"")</f>
        <v/>
      </c>
      <c r="AP251" s="12" t="str">
        <f>IFERROR(VLOOKUP($A251,'Jesienne 360 M'!$J$2:$P$20,7,0),"")</f>
        <v/>
      </c>
      <c r="AQ251" s="12" t="str">
        <f>IFERROR(VLOOKUP($A251,'Waligóra M'!$P$2:$V$25,7,0),"")</f>
        <v/>
      </c>
      <c r="AR251" s="12" t="str">
        <f>IFERROR(VLOOKUP($A251,'Jurajska Jatka M'!$L$3:$R$42,7,0),"")</f>
        <v/>
      </c>
      <c r="AS251" s="12">
        <f>IFERROR(VLOOKUP($A251,'H56 TR100 M'!$AI$3:$AO$224,7,0),"")</f>
        <v>31.66382686156696</v>
      </c>
      <c r="AT251" s="12" t="str">
        <f>IFERROR(VLOOKUP($A251,'Wawer M'!$H$2:$N$15,7,0),"")</f>
        <v/>
      </c>
      <c r="AU251" s="12" t="str">
        <f>IFERROR(VLOOKUP($A251,'Pazur M'!$AU$2:$BA$36,7,0),"")</f>
        <v/>
      </c>
      <c r="AV251" s="12" t="str">
        <f>IFERROR(VLOOKUP($A251,'Wilga M'!$L$3:$R$29,7,0),"")</f>
        <v/>
      </c>
      <c r="AW251" s="12" t="str">
        <f>IFERROR(VLOOKUP($A251,'NM 100 M'!$Y$5:$AE$7,7,0),"")</f>
        <v/>
      </c>
      <c r="AX251" s="25">
        <f>MIN(COUNT(F251:S251)+MIN(COUNT(V251:AW251)/2,2),6)</f>
        <v>1</v>
      </c>
    </row>
    <row r="252" spans="1:50">
      <c r="A252">
        <v>476</v>
      </c>
      <c r="B252" s="21" t="str">
        <f>VLOOKUP($A252,id!$C:$H,6,0)</f>
        <v>Sobczyński Sebastian</v>
      </c>
      <c r="C252" s="21" t="str">
        <f>VLOOKUP($A252,id!$C:$H,4,0)</f>
        <v>Wyrwidęby</v>
      </c>
      <c r="D252" s="2">
        <f>IF(E251=E252,D251,ROW(B250))</f>
        <v>250</v>
      </c>
      <c r="E252" s="11">
        <f>LARGE(F252:U252,1)+LARGE(F252:U252,2)+IFERROR(LARGE(F252:U252,3),0)+IFERROR(LARGE(F252:U252,4),0)+IFERROR(LARGE(F252:U252,5),0)+IFERROR(LARGE(F252:U252,6),0)</f>
        <v>52.608322404255858</v>
      </c>
      <c r="F252" s="12"/>
      <c r="G252" s="12"/>
      <c r="H252" s="12"/>
      <c r="I252" s="12"/>
      <c r="J252" s="12"/>
      <c r="K252" s="12" t="str">
        <f>IFERROR(VLOOKUP($A252,'Tropy M'!$Q$4:$W$66,7,0),"")</f>
        <v/>
      </c>
      <c r="L252" s="12" t="str">
        <f>IFERROR(VLOOKUP($A252,'Grassor 300 M'!$CA$6:$CG$39,7,0),"")</f>
        <v/>
      </c>
      <c r="M252" s="12">
        <f>IFERROR(VLOOKUP($A252,'BO M'!$Q$2:$W$37,7,0),"")</f>
        <v>52.608322404255858</v>
      </c>
      <c r="N252" s="12" t="str">
        <f>IFERROR(VLOOKUP($A252,'Konwalie M'!$M$2:$S$32,7,0),"")</f>
        <v/>
      </c>
      <c r="O252" s="12" t="str">
        <f>IFERROR(VLOOKUP($A252,'KoRnO M'!$AD$2:$AJ$42,7,0),"")</f>
        <v/>
      </c>
      <c r="P252" s="12" t="str">
        <f>IFERROR(VLOOKUP($A252,'XVI Szago M'!$K$2:$Q$48,7,0),"")</f>
        <v/>
      </c>
      <c r="Q252" s="12" t="str">
        <f>IFERROR(VLOOKUP($A252,'H56 TR200 M'!$AT$3:$AZ$106,7,0),"")</f>
        <v/>
      </c>
      <c r="R252" s="12" t="str">
        <f>IFERROR(VLOOKUP($A252,'Azymut M'!$AO$6:$AU$38,7,0),"")</f>
        <v/>
      </c>
      <c r="S252" s="12" t="str">
        <f>IFERROR(VLOOKUP($A252,'NM 200 M'!$AI$5:$AO$38,7,0),"")</f>
        <v/>
      </c>
      <c r="T252" s="10">
        <f>IFERROR(LARGE(V252:AW252,1),0)+IFERROR(LARGE(V252:AW252,2),0)</f>
        <v>0</v>
      </c>
      <c r="U252" s="10">
        <f>IFERROR(LARGE(V252:AW252,3),0)+IFERROR(LARGE(V252:AW252,4),0)</f>
        <v>0</v>
      </c>
      <c r="V252" s="12"/>
      <c r="W252" s="12"/>
      <c r="X252" s="12"/>
      <c r="Y252" s="12"/>
      <c r="Z252" s="12"/>
      <c r="AA252" s="12"/>
      <c r="AB252" s="12"/>
      <c r="AC252" s="12"/>
      <c r="AD252" s="12"/>
      <c r="AE252" s="12" t="str">
        <f>IFERROR(VLOOKUP($A252,'13 M'!$J$6:$P$27,7,0),"")</f>
        <v/>
      </c>
      <c r="AF252" s="12" t="str">
        <f>IFERROR(VLOOKUP($A252,'ZnO Grassor M'!$J$2:$P$9,7,0),"")</f>
        <v/>
      </c>
      <c r="AG252" s="12" t="str">
        <f>IFERROR(VLOOKUP($A252,'Celestynów M'!$H$2:$N$7,7,0),"")</f>
        <v/>
      </c>
      <c r="AH252" s="12" t="str">
        <f>IFERROR(VLOOKUP($A252,'Komorów M'!$H$2:$N$15,7,0),"")</f>
        <v/>
      </c>
      <c r="AI252" s="12" t="str">
        <f>IFERROR(VLOOKUP($A252,'ITOrient M'!$P$3:$V$16,7,0),"")</f>
        <v/>
      </c>
      <c r="AJ252" s="12" t="str">
        <f>IFERROR(VLOOKUP($A252,'ŚJatka M'!$P$3:$V$25,7,0),"")</f>
        <v/>
      </c>
      <c r="AK252" s="12" t="str">
        <f>IFERROR(VLOOKUP($A252,'Sudecka Wyrypa M'!$N$4:$T$18,7,0),"")</f>
        <v/>
      </c>
      <c r="AL252" s="12" t="str">
        <f>IFERROR(VLOOKUP($A252,'Abentojra M'!$I$3:$O$39,7,0),"")</f>
        <v/>
      </c>
      <c r="AM252" s="12" t="str">
        <f>IFERROR(VLOOKUP($A252,'Mordownik M'!$M$3:$S$29,7,0),"")</f>
        <v/>
      </c>
      <c r="AN252" s="12" t="str">
        <f>IFERROR(VLOOKUP($A252,'Kaczawska M'!$L$3:$R$9,7,0),"")</f>
        <v/>
      </c>
      <c r="AO252" s="12" t="str">
        <f>IFERROR(VLOOKUP($A252,'XV RzK M'!$K$2:$Q$13,7,0),"")</f>
        <v/>
      </c>
      <c r="AP252" s="12" t="str">
        <f>IFERROR(VLOOKUP($A252,'Jesienne 360 M'!$J$2:$P$20,7,0),"")</f>
        <v/>
      </c>
      <c r="AQ252" s="12" t="str">
        <f>IFERROR(VLOOKUP($A252,'Waligóra M'!$P$2:$V$25,7,0),"")</f>
        <v/>
      </c>
      <c r="AR252" s="12" t="str">
        <f>IFERROR(VLOOKUP($A252,'Jurajska Jatka M'!$L$3:$R$42,7,0),"")</f>
        <v/>
      </c>
      <c r="AS252" s="12" t="str">
        <f>IFERROR(VLOOKUP($A252,'H56 TR100 M'!$AI$3:$AO$224,7,0),"")</f>
        <v/>
      </c>
      <c r="AT252" s="12" t="str">
        <f>IFERROR(VLOOKUP($A252,'Wawer M'!$H$2:$N$15,7,0),"")</f>
        <v/>
      </c>
      <c r="AU252" s="12" t="str">
        <f>IFERROR(VLOOKUP($A252,'Pazur M'!$AU$2:$BA$36,7,0),"")</f>
        <v/>
      </c>
      <c r="AV252" s="12" t="str">
        <f>IFERROR(VLOOKUP($A252,'Wilga M'!$L$3:$R$29,7,0),"")</f>
        <v/>
      </c>
      <c r="AW252" s="12" t="str">
        <f>IFERROR(VLOOKUP($A252,'NM 100 M'!$Y$5:$AE$7,7,0),"")</f>
        <v/>
      </c>
      <c r="AX252" s="25">
        <f>MIN(COUNT(F252:S252)+MIN(COUNT(V252:AW252)/2,2),6)</f>
        <v>1</v>
      </c>
    </row>
    <row r="253" spans="1:50">
      <c r="A253">
        <v>189</v>
      </c>
      <c r="B253" s="21" t="str">
        <f>VLOOKUP($A253,id!$C:$H,6,0)</f>
        <v>Larczyński Tomasz</v>
      </c>
      <c r="C253" s="21" t="str">
        <f>VLOOKUP($A253,id!$C:$H,4,0)</f>
        <v>Lepszy Gdańsk</v>
      </c>
      <c r="D253" s="2">
        <f>IF(E252=E253,D252,ROW(B251))</f>
        <v>251</v>
      </c>
      <c r="E253" s="11">
        <f>LARGE(F253:U253,1)+LARGE(F253:U253,2)+IFERROR(LARGE(F253:U253,3),0)+IFERROR(LARGE(F253:U253,4),0)+IFERROR(LARGE(F253:U253,5),0)+IFERROR(LARGE(F253:U253,6),0)</f>
        <v>52.105675714604914</v>
      </c>
      <c r="F253" s="12"/>
      <c r="G253" s="12"/>
      <c r="H253" s="12">
        <f>IFERROR(VLOOKUP($A253,'H55 TR200 M'!$AT$3:$AZ$84,7,0),"")</f>
        <v>52.105675714604914</v>
      </c>
      <c r="I253" s="12" t="str">
        <f>IFERROR(VLOOKUP($A253,'Dymno M'!$U$2:$AA$35,7,0),"")</f>
        <v/>
      </c>
      <c r="J253" s="12" t="str">
        <f>IFERROR(VLOOKUP($A253,'XIV RzK M'!$K$3:$Q$39,7,0),"")</f>
        <v/>
      </c>
      <c r="K253" s="12" t="str">
        <f>IFERROR(VLOOKUP($A253,'Tropy M'!$Q$4:$W$66,7,0),"")</f>
        <v/>
      </c>
      <c r="L253" s="12" t="str">
        <f>IFERROR(VLOOKUP($A253,'Grassor 300 M'!$CA$6:$CG$39,7,0),"")</f>
        <v/>
      </c>
      <c r="M253" s="12" t="str">
        <f>IFERROR(VLOOKUP($A253,'BO M'!$Q$2:$W$37,7,0),"")</f>
        <v/>
      </c>
      <c r="N253" s="12" t="str">
        <f>IFERROR(VLOOKUP($A253,'Konwalie M'!$M$2:$S$32,7,0),"")</f>
        <v/>
      </c>
      <c r="O253" s="12" t="str">
        <f>IFERROR(VLOOKUP($A253,'KoRnO M'!$AD$2:$AJ$42,7,0),"")</f>
        <v/>
      </c>
      <c r="P253" s="12" t="str">
        <f>IFERROR(VLOOKUP($A253,'XVI Szago M'!$K$2:$Q$48,7,0),"")</f>
        <v/>
      </c>
      <c r="Q253" s="12" t="str">
        <f>IFERROR(VLOOKUP($A253,'H56 TR200 M'!$AT$3:$AZ$106,7,0),"")</f>
        <v/>
      </c>
      <c r="R253" s="12" t="str">
        <f>IFERROR(VLOOKUP($A253,'Azymut M'!$AO$6:$AU$38,7,0),"")</f>
        <v/>
      </c>
      <c r="S253" s="12" t="str">
        <f>IFERROR(VLOOKUP($A253,'NM 200 M'!$AI$5:$AO$38,7,0),"")</f>
        <v/>
      </c>
      <c r="T253" s="10">
        <f>IFERROR(LARGE(V253:AW253,1),0)+IFERROR(LARGE(V253:AW253,2),0)</f>
        <v>0</v>
      </c>
      <c r="U253" s="10">
        <f>IFERROR(LARGE(V253:AW253,3),0)+IFERROR(LARGE(V253:AW253,4),0)</f>
        <v>0</v>
      </c>
      <c r="V253" s="12"/>
      <c r="W253" s="12"/>
      <c r="X253" s="12"/>
      <c r="Y253" s="12"/>
      <c r="Z253" s="12" t="str">
        <f>IFERROR(VLOOKUP($A253,'H55 TR100 M'!$AG$3:$AM$165,7,0),"")</f>
        <v/>
      </c>
      <c r="AA253" s="12" t="str">
        <f>IFERROR(VLOOKUP($A253,'Irokez M'!$EN$4:$ET$22,7,0),"")</f>
        <v/>
      </c>
      <c r="AB253" s="12" t="str">
        <f>IFERROR(VLOOKUP($A253,'BO Wielkopolska M'!$Q$2:$W$38,7,0),"")</f>
        <v/>
      </c>
      <c r="AC253" s="12" t="str">
        <f>IFERROR(VLOOKUP($A253,'RW TR200 M'!$K$2:$Q$10,7,0),"")</f>
        <v/>
      </c>
      <c r="AD253" s="12" t="str">
        <f>IFERROR(VLOOKUP($A253,'Liczyrzepa wiosna M'!$M$2:$S$26,7,0),"")</f>
        <v/>
      </c>
      <c r="AE253" s="12" t="str">
        <f>IFERROR(VLOOKUP($A253,'13 M'!$J$6:$P$27,7,0),"")</f>
        <v/>
      </c>
      <c r="AF253" s="12" t="str">
        <f>IFERROR(VLOOKUP($A253,'ZnO Grassor M'!$J$2:$P$9,7,0),"")</f>
        <v/>
      </c>
      <c r="AG253" s="12" t="str">
        <f>IFERROR(VLOOKUP($A253,'Celestynów M'!$H$2:$N$7,7,0),"")</f>
        <v/>
      </c>
      <c r="AH253" s="12" t="str">
        <f>IFERROR(VLOOKUP($A253,'Komorów M'!$H$2:$N$15,7,0),"")</f>
        <v/>
      </c>
      <c r="AI253" s="12" t="str">
        <f>IFERROR(VLOOKUP($A253,'ITOrient M'!$P$3:$V$16,7,0),"")</f>
        <v/>
      </c>
      <c r="AJ253" s="12" t="str">
        <f>IFERROR(VLOOKUP($A253,'ŚJatka M'!$P$3:$V$25,7,0),"")</f>
        <v/>
      </c>
      <c r="AK253" s="12" t="str">
        <f>IFERROR(VLOOKUP($A253,'Sudecka Wyrypa M'!$N$4:$T$18,7,0),"")</f>
        <v/>
      </c>
      <c r="AL253" s="12" t="str">
        <f>IFERROR(VLOOKUP($A253,'Abentojra M'!$I$3:$O$39,7,0),"")</f>
        <v/>
      </c>
      <c r="AM253" s="12" t="str">
        <f>IFERROR(VLOOKUP($A253,'Mordownik M'!$M$3:$S$29,7,0),"")</f>
        <v/>
      </c>
      <c r="AN253" s="12" t="str">
        <f>IFERROR(VLOOKUP($A253,'Kaczawska M'!$L$3:$R$9,7,0),"")</f>
        <v/>
      </c>
      <c r="AO253" s="12" t="str">
        <f>IFERROR(VLOOKUP($A253,'XV RzK M'!$K$2:$Q$13,7,0),"")</f>
        <v/>
      </c>
      <c r="AP253" s="12" t="str">
        <f>IFERROR(VLOOKUP($A253,'Jesienne 360 M'!$J$2:$P$20,7,0),"")</f>
        <v/>
      </c>
      <c r="AQ253" s="12" t="str">
        <f>IFERROR(VLOOKUP($A253,'Waligóra M'!$P$2:$V$25,7,0),"")</f>
        <v/>
      </c>
      <c r="AR253" s="12" t="str">
        <f>IFERROR(VLOOKUP($A253,'Jurajska Jatka M'!$L$3:$R$42,7,0),"")</f>
        <v/>
      </c>
      <c r="AS253" s="12" t="str">
        <f>IFERROR(VLOOKUP($A253,'H56 TR100 M'!$AI$3:$AO$224,7,0),"")</f>
        <v/>
      </c>
      <c r="AT253" s="12" t="str">
        <f>IFERROR(VLOOKUP($A253,'Wawer M'!$H$2:$N$15,7,0),"")</f>
        <v/>
      </c>
      <c r="AU253" s="12" t="str">
        <f>IFERROR(VLOOKUP($A253,'Pazur M'!$AU$2:$BA$36,7,0),"")</f>
        <v/>
      </c>
      <c r="AV253" s="12" t="str">
        <f>IFERROR(VLOOKUP($A253,'Wilga M'!$L$3:$R$29,7,0),"")</f>
        <v/>
      </c>
      <c r="AW253" s="12" t="str">
        <f>IFERROR(VLOOKUP($A253,'NM 100 M'!$Y$5:$AE$7,7,0),"")</f>
        <v/>
      </c>
      <c r="AX253" s="25">
        <f>MIN(COUNT(F253:S253)+MIN(COUNT(V253:AW253)/2,2),6)</f>
        <v>1</v>
      </c>
    </row>
    <row r="254" spans="1:50">
      <c r="A254">
        <v>300</v>
      </c>
      <c r="B254" s="21" t="str">
        <f>VLOOKUP($A254,id!$C:$H,6,0)</f>
        <v>Roszman Michał</v>
      </c>
      <c r="C254" s="21" t="str">
        <f>VLOOKUP($A254,id!$C:$H,4,0)</f>
        <v>Ślimaki</v>
      </c>
      <c r="D254" s="2">
        <f>IF(E253=E254,D253,ROW(B252))</f>
        <v>252</v>
      </c>
      <c r="E254" s="11">
        <f>LARGE(F254:U254,1)+LARGE(F254:U254,2)+IFERROR(LARGE(F254:U254,3),0)+IFERROR(LARGE(F254:U254,4),0)+IFERROR(LARGE(F254:U254,5),0)+IFERROR(LARGE(F254:U254,6),0)</f>
        <v>51.865614201555111</v>
      </c>
      <c r="F254" s="12"/>
      <c r="G254" s="12"/>
      <c r="H254" s="12" t="str">
        <f>IFERROR(VLOOKUP($A254,'H55 TR200 M'!$AT$3:$AZ$84,7,0),"")</f>
        <v/>
      </c>
      <c r="I254" s="12" t="str">
        <f>IFERROR(VLOOKUP($A254,'Dymno M'!$U$2:$AA$35,7,0),"")</f>
        <v/>
      </c>
      <c r="J254" s="12" t="str">
        <f>IFERROR(VLOOKUP($A254,'XIV RzK M'!$K$3:$Q$39,7,0),"")</f>
        <v/>
      </c>
      <c r="K254" s="12" t="str">
        <f>IFERROR(VLOOKUP($A254,'Tropy M'!$Q$4:$W$66,7,0),"")</f>
        <v/>
      </c>
      <c r="L254" s="12" t="str">
        <f>IFERROR(VLOOKUP($A254,'Grassor 300 M'!$CA$6:$CG$39,7,0),"")</f>
        <v/>
      </c>
      <c r="M254" s="12" t="str">
        <f>IFERROR(VLOOKUP($A254,'BO M'!$Q$2:$W$37,7,0),"")</f>
        <v/>
      </c>
      <c r="N254" s="12" t="str">
        <f>IFERROR(VLOOKUP($A254,'Konwalie M'!$M$2:$S$32,7,0),"")</f>
        <v/>
      </c>
      <c r="O254" s="12" t="str">
        <f>IFERROR(VLOOKUP($A254,'KoRnO M'!$AD$2:$AJ$42,7,0),"")</f>
        <v/>
      </c>
      <c r="P254" s="12" t="str">
        <f>IFERROR(VLOOKUP($A254,'XVI Szago M'!$K$2:$Q$48,7,0),"")</f>
        <v/>
      </c>
      <c r="Q254" s="12" t="str">
        <f>IFERROR(VLOOKUP($A254,'H56 TR200 M'!$AT$3:$AZ$106,7,0),"")</f>
        <v/>
      </c>
      <c r="R254" s="12" t="str">
        <f>IFERROR(VLOOKUP($A254,'Azymut M'!$AO$6:$AU$38,7,0),"")</f>
        <v/>
      </c>
      <c r="S254" s="12" t="str">
        <f>IFERROR(VLOOKUP($A254,'NM 200 M'!$AI$5:$AO$38,7,0),"")</f>
        <v/>
      </c>
      <c r="T254" s="10">
        <f>IFERROR(LARGE(V254:AW254,1),0)+IFERROR(LARGE(V254:AW254,2),0)</f>
        <v>51.865614201555111</v>
      </c>
      <c r="U254" s="10">
        <f>IFERROR(LARGE(V254:AW254,3),0)+IFERROR(LARGE(V254:AW254,4),0)</f>
        <v>0</v>
      </c>
      <c r="V254" s="12"/>
      <c r="W254" s="12"/>
      <c r="X254" s="12"/>
      <c r="Y254" s="12"/>
      <c r="Z254" s="12">
        <f>IFERROR(VLOOKUP($A254,'H55 TR100 M'!$AG$3:$AM$165,7,0),"")</f>
        <v>20.288628063531579</v>
      </c>
      <c r="AA254" s="12" t="str">
        <f>IFERROR(VLOOKUP($A254,'Irokez M'!$EN$4:$ET$22,7,0),"")</f>
        <v/>
      </c>
      <c r="AB254" s="12" t="str">
        <f>IFERROR(VLOOKUP($A254,'BO Wielkopolska M'!$Q$2:$W$38,7,0),"")</f>
        <v/>
      </c>
      <c r="AC254" s="12" t="str">
        <f>IFERROR(VLOOKUP($A254,'RW TR200 M'!$K$2:$Q$10,7,0),"")</f>
        <v/>
      </c>
      <c r="AD254" s="12" t="str">
        <f>IFERROR(VLOOKUP($A254,'Liczyrzepa wiosna M'!$M$2:$S$26,7,0),"")</f>
        <v/>
      </c>
      <c r="AE254" s="12" t="str">
        <f>IFERROR(VLOOKUP($A254,'13 M'!$J$6:$P$27,7,0),"")</f>
        <v/>
      </c>
      <c r="AF254" s="12" t="str">
        <f>IFERROR(VLOOKUP($A254,'ZnO Grassor M'!$J$2:$P$9,7,0),"")</f>
        <v/>
      </c>
      <c r="AG254" s="12" t="str">
        <f>IFERROR(VLOOKUP($A254,'Celestynów M'!$H$2:$N$7,7,0),"")</f>
        <v/>
      </c>
      <c r="AH254" s="12" t="str">
        <f>IFERROR(VLOOKUP($A254,'Komorów M'!$H$2:$N$15,7,0),"")</f>
        <v/>
      </c>
      <c r="AI254" s="12" t="str">
        <f>IFERROR(VLOOKUP($A254,'ITOrient M'!$P$3:$V$16,7,0),"")</f>
        <v/>
      </c>
      <c r="AJ254" s="12" t="str">
        <f>IFERROR(VLOOKUP($A254,'ŚJatka M'!$P$3:$V$25,7,0),"")</f>
        <v/>
      </c>
      <c r="AK254" s="12" t="str">
        <f>IFERROR(VLOOKUP($A254,'Sudecka Wyrypa M'!$N$4:$T$18,7,0),"")</f>
        <v/>
      </c>
      <c r="AL254" s="12" t="str">
        <f>IFERROR(VLOOKUP($A254,'Abentojra M'!$I$3:$O$39,7,0),"")</f>
        <v/>
      </c>
      <c r="AM254" s="12" t="str">
        <f>IFERROR(VLOOKUP($A254,'Mordownik M'!$M$3:$S$29,7,0),"")</f>
        <v/>
      </c>
      <c r="AN254" s="12" t="str">
        <f>IFERROR(VLOOKUP($A254,'Kaczawska M'!$L$3:$R$9,7,0),"")</f>
        <v/>
      </c>
      <c r="AO254" s="12" t="str">
        <f>IFERROR(VLOOKUP($A254,'XV RzK M'!$K$2:$Q$13,7,0),"")</f>
        <v/>
      </c>
      <c r="AP254" s="12" t="str">
        <f>IFERROR(VLOOKUP($A254,'Jesienne 360 M'!$J$2:$P$20,7,0),"")</f>
        <v/>
      </c>
      <c r="AQ254" s="12" t="str">
        <f>IFERROR(VLOOKUP($A254,'Waligóra M'!$P$2:$V$25,7,0),"")</f>
        <v/>
      </c>
      <c r="AR254" s="12" t="str">
        <f>IFERROR(VLOOKUP($A254,'Jurajska Jatka M'!$L$3:$R$42,7,0),"")</f>
        <v/>
      </c>
      <c r="AS254" s="12">
        <f>IFERROR(VLOOKUP($A254,'H56 TR100 M'!$AI$3:$AO$224,7,0),"")</f>
        <v>31.576986138023532</v>
      </c>
      <c r="AT254" s="12" t="str">
        <f>IFERROR(VLOOKUP($A254,'Wawer M'!$H$2:$N$15,7,0),"")</f>
        <v/>
      </c>
      <c r="AU254" s="12" t="str">
        <f>IFERROR(VLOOKUP($A254,'Pazur M'!$AU$2:$BA$36,7,0),"")</f>
        <v/>
      </c>
      <c r="AV254" s="12" t="str">
        <f>IFERROR(VLOOKUP($A254,'Wilga M'!$L$3:$R$29,7,0),"")</f>
        <v/>
      </c>
      <c r="AW254" s="12" t="str">
        <f>IFERROR(VLOOKUP($A254,'NM 100 M'!$Y$5:$AE$7,7,0),"")</f>
        <v/>
      </c>
      <c r="AX254" s="25">
        <f>MIN(COUNT(F254:S254)+MIN(COUNT(V254:AW254)/2,2),6)</f>
        <v>1</v>
      </c>
    </row>
    <row r="255" spans="1:50">
      <c r="A255">
        <v>301</v>
      </c>
      <c r="B255" s="21" t="str">
        <f>VLOOKUP($A255,id!$C:$H,6,0)</f>
        <v>Stępień Jarosław</v>
      </c>
      <c r="C255" s="21" t="str">
        <f>VLOOKUP($A255,id!$C:$H,4,0)</f>
        <v>Slimaki</v>
      </c>
      <c r="D255" s="2">
        <f>IF(E254=E255,D254,ROW(B253))</f>
        <v>253</v>
      </c>
      <c r="E255" s="11">
        <f>LARGE(F255:U255,1)+LARGE(F255:U255,2)+IFERROR(LARGE(F255:U255,3),0)+IFERROR(LARGE(F255:U255,4),0)+IFERROR(LARGE(F255:U255,5),0)+IFERROR(LARGE(F255:U255,6),0)</f>
        <v>51.817573158462423</v>
      </c>
      <c r="F255" s="12"/>
      <c r="G255" s="12"/>
      <c r="H255" s="12" t="str">
        <f>IFERROR(VLOOKUP($A255,'H55 TR200 M'!$AT$3:$AZ$84,7,0),"")</f>
        <v/>
      </c>
      <c r="I255" s="12" t="str">
        <f>IFERROR(VLOOKUP($A255,'Dymno M'!$U$2:$AA$35,7,0),"")</f>
        <v/>
      </c>
      <c r="J255" s="12" t="str">
        <f>IFERROR(VLOOKUP($A255,'XIV RzK M'!$K$3:$Q$39,7,0),"")</f>
        <v/>
      </c>
      <c r="K255" s="12" t="str">
        <f>IFERROR(VLOOKUP($A255,'Tropy M'!$Q$4:$W$66,7,0),"")</f>
        <v/>
      </c>
      <c r="L255" s="12" t="str">
        <f>IFERROR(VLOOKUP($A255,'Grassor 300 M'!$CA$6:$CG$39,7,0),"")</f>
        <v/>
      </c>
      <c r="M255" s="12" t="str">
        <f>IFERROR(VLOOKUP($A255,'BO M'!$Q$2:$W$37,7,0),"")</f>
        <v/>
      </c>
      <c r="N255" s="12" t="str">
        <f>IFERROR(VLOOKUP($A255,'Konwalie M'!$M$2:$S$32,7,0),"")</f>
        <v/>
      </c>
      <c r="O255" s="12" t="str">
        <f>IFERROR(VLOOKUP($A255,'KoRnO M'!$AD$2:$AJ$42,7,0),"")</f>
        <v/>
      </c>
      <c r="P255" s="12" t="str">
        <f>IFERROR(VLOOKUP($A255,'XVI Szago M'!$K$2:$Q$48,7,0),"")</f>
        <v/>
      </c>
      <c r="Q255" s="12" t="str">
        <f>IFERROR(VLOOKUP($A255,'H56 TR200 M'!$AT$3:$AZ$106,7,0),"")</f>
        <v/>
      </c>
      <c r="R255" s="12" t="str">
        <f>IFERROR(VLOOKUP($A255,'Azymut M'!$AO$6:$AU$38,7,0),"")</f>
        <v/>
      </c>
      <c r="S255" s="12" t="str">
        <f>IFERROR(VLOOKUP($A255,'NM 200 M'!$AI$5:$AO$38,7,0),"")</f>
        <v/>
      </c>
      <c r="T255" s="10">
        <f>IFERROR(LARGE(V255:AW255,1),0)+IFERROR(LARGE(V255:AW255,2),0)</f>
        <v>51.817573158462423</v>
      </c>
      <c r="U255" s="10">
        <f>IFERROR(LARGE(V255:AW255,3),0)+IFERROR(LARGE(V255:AW255,4),0)</f>
        <v>0</v>
      </c>
      <c r="V255" s="12"/>
      <c r="W255" s="12"/>
      <c r="X255" s="12"/>
      <c r="Y255" s="12"/>
      <c r="Z255" s="12">
        <f>IFERROR(VLOOKUP($A255,'H55 TR100 M'!$AG$3:$AM$165,7,0),"")</f>
        <v>20.239645660251131</v>
      </c>
      <c r="AA255" s="12" t="str">
        <f>IFERROR(VLOOKUP($A255,'Irokez M'!$EN$4:$ET$22,7,0),"")</f>
        <v/>
      </c>
      <c r="AB255" s="12" t="str">
        <f>IFERROR(VLOOKUP($A255,'BO Wielkopolska M'!$Q$2:$W$38,7,0),"")</f>
        <v/>
      </c>
      <c r="AC255" s="12" t="str">
        <f>IFERROR(VLOOKUP($A255,'RW TR200 M'!$K$2:$Q$10,7,0),"")</f>
        <v/>
      </c>
      <c r="AD255" s="12" t="str">
        <f>IFERROR(VLOOKUP($A255,'Liczyrzepa wiosna M'!$M$2:$S$26,7,0),"")</f>
        <v/>
      </c>
      <c r="AE255" s="12" t="str">
        <f>IFERROR(VLOOKUP($A255,'13 M'!$J$6:$P$27,7,0),"")</f>
        <v/>
      </c>
      <c r="AF255" s="12" t="str">
        <f>IFERROR(VLOOKUP($A255,'ZnO Grassor M'!$J$2:$P$9,7,0),"")</f>
        <v/>
      </c>
      <c r="AG255" s="12" t="str">
        <f>IFERROR(VLOOKUP($A255,'Celestynów M'!$H$2:$N$7,7,0),"")</f>
        <v/>
      </c>
      <c r="AH255" s="12" t="str">
        <f>IFERROR(VLOOKUP($A255,'Komorów M'!$H$2:$N$15,7,0),"")</f>
        <v/>
      </c>
      <c r="AI255" s="12" t="str">
        <f>IFERROR(VLOOKUP($A255,'ITOrient M'!$P$3:$V$16,7,0),"")</f>
        <v/>
      </c>
      <c r="AJ255" s="12" t="str">
        <f>IFERROR(VLOOKUP($A255,'ŚJatka M'!$P$3:$V$25,7,0),"")</f>
        <v/>
      </c>
      <c r="AK255" s="12" t="str">
        <f>IFERROR(VLOOKUP($A255,'Sudecka Wyrypa M'!$N$4:$T$18,7,0),"")</f>
        <v/>
      </c>
      <c r="AL255" s="12" t="str">
        <f>IFERROR(VLOOKUP($A255,'Abentojra M'!$I$3:$O$39,7,0),"")</f>
        <v/>
      </c>
      <c r="AM255" s="12" t="str">
        <f>IFERROR(VLOOKUP($A255,'Mordownik M'!$M$3:$S$29,7,0),"")</f>
        <v/>
      </c>
      <c r="AN255" s="12" t="str">
        <f>IFERROR(VLOOKUP($A255,'Kaczawska M'!$L$3:$R$9,7,0),"")</f>
        <v/>
      </c>
      <c r="AO255" s="12" t="str">
        <f>IFERROR(VLOOKUP($A255,'XV RzK M'!$K$2:$Q$13,7,0),"")</f>
        <v/>
      </c>
      <c r="AP255" s="12" t="str">
        <f>IFERROR(VLOOKUP($A255,'Jesienne 360 M'!$J$2:$P$20,7,0),"")</f>
        <v/>
      </c>
      <c r="AQ255" s="12" t="str">
        <f>IFERROR(VLOOKUP($A255,'Waligóra M'!$P$2:$V$25,7,0),"")</f>
        <v/>
      </c>
      <c r="AR255" s="12" t="str">
        <f>IFERROR(VLOOKUP($A255,'Jurajska Jatka M'!$L$3:$R$42,7,0),"")</f>
        <v/>
      </c>
      <c r="AS255" s="12">
        <f>IFERROR(VLOOKUP($A255,'H56 TR100 M'!$AI$3:$AO$224,7,0),"")</f>
        <v>31.577927498211292</v>
      </c>
      <c r="AT255" s="12" t="str">
        <f>IFERROR(VLOOKUP($A255,'Wawer M'!$H$2:$N$15,7,0),"")</f>
        <v/>
      </c>
      <c r="AU255" s="12" t="str">
        <f>IFERROR(VLOOKUP($A255,'Pazur M'!$AU$2:$BA$36,7,0),"")</f>
        <v/>
      </c>
      <c r="AV255" s="12" t="str">
        <f>IFERROR(VLOOKUP($A255,'Wilga M'!$L$3:$R$29,7,0),"")</f>
        <v/>
      </c>
      <c r="AW255" s="12" t="str">
        <f>IFERROR(VLOOKUP($A255,'NM 100 M'!$Y$5:$AE$7,7,0),"")</f>
        <v/>
      </c>
      <c r="AX255" s="25">
        <f>MIN(COUNT(F255:S255)+MIN(COUNT(V255:AW255)/2,2),6)</f>
        <v>1</v>
      </c>
    </row>
    <row r="256" spans="1:50">
      <c r="A256">
        <v>680</v>
      </c>
      <c r="B256" s="21" t="str">
        <f>VLOOKUP($A256,id!$C:$H,6,0)</f>
        <v>Szyszlak Marcin</v>
      </c>
      <c r="C256" s="21">
        <f>VLOOKUP($A256,id!$C:$H,4,0)</f>
        <v>0</v>
      </c>
      <c r="D256" s="2">
        <f>IF(E255=E256,D255,ROW(B254))</f>
        <v>254</v>
      </c>
      <c r="E256" s="11">
        <f>LARGE(F256:U256,1)+LARGE(F256:U256,2)+IFERROR(LARGE(F256:U256,3),0)+IFERROR(LARGE(F256:U256,4),0)+IFERROR(LARGE(F256:U256,5),0)+IFERROR(LARGE(F256:U256,6),0)</f>
        <v>51.601135908127816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 t="str">
        <f>IFERROR(VLOOKUP($A256,'H56 TR200 M'!$AT$3:$AZ$106,7,0),"")</f>
        <v/>
      </c>
      <c r="R256" s="12" t="str">
        <f>IFERROR(VLOOKUP($A256,'Azymut M'!$AO$6:$AU$38,7,0),"")</f>
        <v/>
      </c>
      <c r="S256" s="12" t="str">
        <f>IFERROR(VLOOKUP($A256,'NM 200 M'!$AI$5:$AO$38,7,0),"")</f>
        <v/>
      </c>
      <c r="T256" s="10">
        <f>IFERROR(LARGE(V256:AW256,1),0)+IFERROR(LARGE(V256:AW256,2),0)</f>
        <v>51.601135908127816</v>
      </c>
      <c r="U256" s="10">
        <f>IFERROR(LARGE(V256:AW256,3),0)+IFERROR(LARGE(V256:AW256,4),0)</f>
        <v>0</v>
      </c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>
        <f>IFERROR(VLOOKUP($A256,'H56 TR100 M'!$AI$3:$AO$224,7,0),"")</f>
        <v>30.32840863540055</v>
      </c>
      <c r="AT256" s="12" t="str">
        <f>IFERROR(VLOOKUP($A256,'Wawer M'!$H$2:$N$15,7,0),"")</f>
        <v/>
      </c>
      <c r="AU256" s="12">
        <f>IFERROR(VLOOKUP($A256,'Pazur M'!$AU$2:$BA$36,7,0),"")</f>
        <v>21.272727272727266</v>
      </c>
      <c r="AV256" s="12" t="str">
        <f>IFERROR(VLOOKUP($A256,'Wilga M'!$L$3:$R$29,7,0),"")</f>
        <v/>
      </c>
      <c r="AW256" s="12" t="str">
        <f>IFERROR(VLOOKUP($A256,'NM 100 M'!$Y$5:$AE$7,7,0),"")</f>
        <v/>
      </c>
      <c r="AX256" s="25">
        <f>MIN(COUNT(F256:S256)+MIN(COUNT(V256:AW256)/2,2),6)</f>
        <v>1</v>
      </c>
    </row>
    <row r="257" spans="1:50">
      <c r="A257">
        <v>61</v>
      </c>
      <c r="B257" s="21" t="str">
        <f>VLOOKUP($A257,id!$C:$H,6,0)</f>
        <v>Adkonis Konrad</v>
      </c>
      <c r="C257" s="21">
        <f>VLOOKUP($A257,id!$C:$H,4,0)</f>
        <v>0</v>
      </c>
      <c r="D257" s="2">
        <f>IF(E256=E257,D256,ROW(B255))</f>
        <v>255</v>
      </c>
      <c r="E257" s="11">
        <f>LARGE(F257:U257,1)+LARGE(F257:U257,2)+IFERROR(LARGE(F257:U257,3),0)+IFERROR(LARGE(F257:U257,4),0)+IFERROR(LARGE(F257:U257,5),0)+IFERROR(LARGE(F257:U257,6),0)</f>
        <v>51.16714205234306</v>
      </c>
      <c r="F257" s="12">
        <f>IFERROR(VLOOKUP(A257,'ZdZ M'!$AN$5:$AT$47,7,0),"")</f>
        <v>19.919388656495897</v>
      </c>
      <c r="G257" s="12" t="str">
        <f>IFERROR(VLOOKUP($A257,'Liszkor M'!$BA$2:$BG$44,7,0),"")</f>
        <v/>
      </c>
      <c r="H257" s="12" t="str">
        <f>IFERROR(VLOOKUP($A257,'H55 TR200 M'!$AT$3:$AZ$84,7,0),"")</f>
        <v/>
      </c>
      <c r="I257" s="12" t="str">
        <f>IFERROR(VLOOKUP($A257,'Dymno M'!$U$2:$AA$35,7,0),"")</f>
        <v/>
      </c>
      <c r="J257" s="12" t="str">
        <f>IFERROR(VLOOKUP($A257,'XIV RzK M'!$K$3:$Q$39,7,0),"")</f>
        <v/>
      </c>
      <c r="K257" s="12" t="str">
        <f>IFERROR(VLOOKUP($A257,'Tropy M'!$Q$4:$W$66,7,0),"")</f>
        <v/>
      </c>
      <c r="L257" s="12" t="str">
        <f>IFERROR(VLOOKUP($A257,'Grassor 300 M'!$CA$6:$CG$39,7,0),"")</f>
        <v/>
      </c>
      <c r="M257" s="12" t="str">
        <f>IFERROR(VLOOKUP($A257,'BO M'!$Q$2:$W$37,7,0),"")</f>
        <v/>
      </c>
      <c r="N257" s="12" t="str">
        <f>IFERROR(VLOOKUP($A257,'Konwalie M'!$M$2:$S$32,7,0),"")</f>
        <v/>
      </c>
      <c r="O257" s="12" t="str">
        <f>IFERROR(VLOOKUP($A257,'KoRnO M'!$AD$2:$AJ$42,7,0),"")</f>
        <v/>
      </c>
      <c r="P257" s="12" t="str">
        <f>IFERROR(VLOOKUP($A257,'XVI Szago M'!$K$2:$Q$48,7,0),"")</f>
        <v/>
      </c>
      <c r="Q257" s="12">
        <f>IFERROR(VLOOKUP($A257,'H56 TR200 M'!$AT$3:$AZ$106,7,0),"")</f>
        <v>17.830322203186608</v>
      </c>
      <c r="R257" s="12" t="str">
        <f>IFERROR(VLOOKUP($A257,'Azymut M'!$AO$6:$AU$38,7,0),"")</f>
        <v/>
      </c>
      <c r="S257" s="12" t="str">
        <f>IFERROR(VLOOKUP($A257,'NM 200 M'!$AI$5:$AO$38,7,0),"")</f>
        <v/>
      </c>
      <c r="T257" s="10">
        <f>IFERROR(LARGE(V257:AW257,1),0)+IFERROR(LARGE(V257:AW257,2),0)</f>
        <v>13.417431192660551</v>
      </c>
      <c r="U257" s="10">
        <f>IFERROR(LARGE(V257:AW257,3),0)+IFERROR(LARGE(V257:AW257,4),0)</f>
        <v>0</v>
      </c>
      <c r="V257" s="12"/>
      <c r="W257" s="12" t="str">
        <f>IFERROR(VLOOKUP($A257,'Róża M'!$L$2:$R$34,7,0),"")</f>
        <v/>
      </c>
      <c r="X257" s="12" t="str">
        <f>IFERROR(VLOOKUP($A257,'XV Szago M'!$DK$4:$DQ$28,7,0),"")</f>
        <v/>
      </c>
      <c r="Y257" s="12" t="str">
        <f>IFERROR(VLOOKUP($A257,'Wiosenne 360 M'!$J$3:$P$22,7,0),"")</f>
        <v/>
      </c>
      <c r="Z257" s="12" t="str">
        <f>IFERROR(VLOOKUP($A257,'H55 TR100 M'!$AG$3:$AM$165,7,0),"")</f>
        <v/>
      </c>
      <c r="AA257" s="12" t="str">
        <f>IFERROR(VLOOKUP($A257,'Irokez M'!$EN$4:$ET$22,7,0),"")</f>
        <v/>
      </c>
      <c r="AB257" s="12" t="str">
        <f>IFERROR(VLOOKUP($A257,'BO Wielkopolska M'!$Q$2:$W$38,7,0),"")</f>
        <v/>
      </c>
      <c r="AC257" s="12" t="str">
        <f>IFERROR(VLOOKUP($A257,'RW TR200 M'!$K$2:$Q$10,7,0),"")</f>
        <v/>
      </c>
      <c r="AD257" s="12" t="str">
        <f>IFERROR(VLOOKUP($A257,'Liczyrzepa wiosna M'!$M$2:$S$26,7,0),"")</f>
        <v/>
      </c>
      <c r="AE257" s="12" t="str">
        <f>IFERROR(VLOOKUP($A257,'13 M'!$J$6:$P$27,7,0),"")</f>
        <v/>
      </c>
      <c r="AF257" s="12" t="str">
        <f>IFERROR(VLOOKUP($A257,'ZnO Grassor M'!$J$2:$P$9,7,0),"")</f>
        <v/>
      </c>
      <c r="AG257" s="12" t="str">
        <f>IFERROR(VLOOKUP($A257,'Celestynów M'!$H$2:$N$7,7,0),"")</f>
        <v/>
      </c>
      <c r="AH257" s="12" t="str">
        <f>IFERROR(VLOOKUP($A257,'Komorów M'!$H$2:$N$15,7,0),"")</f>
        <v/>
      </c>
      <c r="AI257" s="12" t="str">
        <f>IFERROR(VLOOKUP($A257,'ITOrient M'!$P$3:$V$16,7,0),"")</f>
        <v/>
      </c>
      <c r="AJ257" s="12" t="str">
        <f>IFERROR(VLOOKUP($A257,'ŚJatka M'!$P$3:$V$25,7,0),"")</f>
        <v/>
      </c>
      <c r="AK257" s="12" t="str">
        <f>IFERROR(VLOOKUP($A257,'Sudecka Wyrypa M'!$N$4:$T$18,7,0),"")</f>
        <v/>
      </c>
      <c r="AL257" s="12" t="str">
        <f>IFERROR(VLOOKUP($A257,'Abentojra M'!$I$3:$O$39,7,0),"")</f>
        <v/>
      </c>
      <c r="AM257" s="12" t="str">
        <f>IFERROR(VLOOKUP($A257,'Mordownik M'!$M$3:$S$29,7,0),"")</f>
        <v/>
      </c>
      <c r="AN257" s="12" t="str">
        <f>IFERROR(VLOOKUP($A257,'Kaczawska M'!$L$3:$R$9,7,0),"")</f>
        <v/>
      </c>
      <c r="AO257" s="12" t="str">
        <f>IFERROR(VLOOKUP($A257,'XV RzK M'!$K$2:$Q$13,7,0),"")</f>
        <v/>
      </c>
      <c r="AP257" s="12" t="str">
        <f>IFERROR(VLOOKUP($A257,'Jesienne 360 M'!$J$2:$P$20,7,0),"")</f>
        <v/>
      </c>
      <c r="AQ257" s="12" t="str">
        <f>IFERROR(VLOOKUP($A257,'Waligóra M'!$P$2:$V$25,7,0),"")</f>
        <v/>
      </c>
      <c r="AR257" s="12" t="str">
        <f>IFERROR(VLOOKUP($A257,'Jurajska Jatka M'!$L$3:$R$42,7,0),"")</f>
        <v/>
      </c>
      <c r="AS257" s="12" t="str">
        <f>IFERROR(VLOOKUP($A257,'H56 TR100 M'!$AI$3:$AO$224,7,0),"")</f>
        <v/>
      </c>
      <c r="AT257" s="12" t="str">
        <f>IFERROR(VLOOKUP($A257,'Wawer M'!$H$2:$N$15,7,0),"")</f>
        <v/>
      </c>
      <c r="AU257" s="12">
        <f>IFERROR(VLOOKUP($A257,'Pazur M'!$AU$2:$BA$36,7,0),"")</f>
        <v>13.417431192660551</v>
      </c>
      <c r="AV257" s="12" t="str">
        <f>IFERROR(VLOOKUP($A257,'Wilga M'!$L$3:$R$29,7,0),"")</f>
        <v/>
      </c>
      <c r="AW257" s="12" t="str">
        <f>IFERROR(VLOOKUP($A257,'NM 100 M'!$Y$5:$AE$7,7,0),"")</f>
        <v/>
      </c>
      <c r="AX257" s="25">
        <f>MIN(COUNT(F257:S257)+MIN(COUNT(V257:AW257)/2,2),6)</f>
        <v>2.5</v>
      </c>
    </row>
    <row r="258" spans="1:50">
      <c r="A258">
        <v>60</v>
      </c>
      <c r="B258" s="21" t="str">
        <f>VLOOKUP($A258,id!$C:$H,6,0)</f>
        <v>Jańczak Wiesław</v>
      </c>
      <c r="C258" s="21">
        <f>VLOOKUP($A258,id!$C:$H,4,0)</f>
        <v>0</v>
      </c>
      <c r="D258" s="2">
        <f>IF(E257=E258,D257,ROW(B256))</f>
        <v>256</v>
      </c>
      <c r="E258" s="11">
        <f>LARGE(F258:U258,1)+LARGE(F258:U258,2)+IFERROR(LARGE(F258:U258,3),0)+IFERROR(LARGE(F258:U258,4),0)+IFERROR(LARGE(F258:U258,5),0)+IFERROR(LARGE(F258:U258,6),0)</f>
        <v>50.947738589951754</v>
      </c>
      <c r="F258" s="12">
        <f>IFERROR(VLOOKUP(A258,'ZdZ M'!$AN$5:$AT$47,7,0),"")</f>
        <v>23.239286765911881</v>
      </c>
      <c r="G258" s="12" t="str">
        <f>IFERROR(VLOOKUP($A258,'Liszkor M'!$BA$2:$BG$44,7,0),"")</f>
        <v/>
      </c>
      <c r="H258" s="12" t="str">
        <f>IFERROR(VLOOKUP($A258,'H55 TR200 M'!$AT$3:$AZ$84,7,0),"")</f>
        <v/>
      </c>
      <c r="I258" s="12" t="str">
        <f>IFERROR(VLOOKUP($A258,'Dymno M'!$U$2:$AA$35,7,0),"")</f>
        <v/>
      </c>
      <c r="J258" s="12" t="str">
        <f>IFERROR(VLOOKUP($A258,'XIV RzK M'!$K$3:$Q$39,7,0),"")</f>
        <v/>
      </c>
      <c r="K258" s="12" t="str">
        <f>IFERROR(VLOOKUP($A258,'Tropy M'!$Q$4:$W$66,7,0),"")</f>
        <v/>
      </c>
      <c r="L258" s="12" t="str">
        <f>IFERROR(VLOOKUP($A258,'Grassor 300 M'!$CA$6:$CG$39,7,0),"")</f>
        <v/>
      </c>
      <c r="M258" s="12" t="str">
        <f>IFERROR(VLOOKUP($A258,'BO M'!$Q$2:$W$37,7,0),"")</f>
        <v/>
      </c>
      <c r="N258" s="12" t="str">
        <f>IFERROR(VLOOKUP($A258,'Konwalie M'!$M$2:$S$32,7,0),"")</f>
        <v/>
      </c>
      <c r="O258" s="12" t="str">
        <f>IFERROR(VLOOKUP($A258,'KoRnO M'!$AD$2:$AJ$42,7,0),"")</f>
        <v/>
      </c>
      <c r="P258" s="12" t="str">
        <f>IFERROR(VLOOKUP($A258,'XVI Szago M'!$K$2:$Q$48,7,0),"")</f>
        <v/>
      </c>
      <c r="Q258" s="12" t="str">
        <f>IFERROR(VLOOKUP($A258,'H56 TR200 M'!$AT$3:$AZ$106,7,0),"")</f>
        <v/>
      </c>
      <c r="R258" s="12" t="str">
        <f>IFERROR(VLOOKUP($A258,'Azymut M'!$AO$6:$AU$38,7,0),"")</f>
        <v/>
      </c>
      <c r="S258" s="12" t="str">
        <f>IFERROR(VLOOKUP($A258,'NM 200 M'!$AI$5:$AO$38,7,0),"")</f>
        <v/>
      </c>
      <c r="T258" s="10">
        <f>IFERROR(LARGE(V258:AW258,1),0)+IFERROR(LARGE(V258:AW258,2),0)</f>
        <v>27.708451824039876</v>
      </c>
      <c r="U258" s="10">
        <f>IFERROR(LARGE(V258:AW258,3),0)+IFERROR(LARGE(V258:AW258,4),0)</f>
        <v>0</v>
      </c>
      <c r="V258" s="12"/>
      <c r="W258" s="12" t="str">
        <f>IFERROR(VLOOKUP($A258,'Róża M'!$L$2:$R$34,7,0),"")</f>
        <v/>
      </c>
      <c r="X258" s="12" t="str">
        <f>IFERROR(VLOOKUP($A258,'XV Szago M'!$DK$4:$DQ$28,7,0),"")</f>
        <v/>
      </c>
      <c r="Y258" s="12" t="str">
        <f>IFERROR(VLOOKUP($A258,'Wiosenne 360 M'!$J$3:$P$22,7,0),"")</f>
        <v/>
      </c>
      <c r="Z258" s="12" t="str">
        <f>IFERROR(VLOOKUP($A258,'H55 TR100 M'!$AG$3:$AM$165,7,0),"")</f>
        <v/>
      </c>
      <c r="AA258" s="12" t="str">
        <f>IFERROR(VLOOKUP($A258,'Irokez M'!$EN$4:$ET$22,7,0),"")</f>
        <v/>
      </c>
      <c r="AB258" s="12" t="str">
        <f>IFERROR(VLOOKUP($A258,'BO Wielkopolska M'!$Q$2:$W$38,7,0),"")</f>
        <v/>
      </c>
      <c r="AC258" s="12" t="str">
        <f>IFERROR(VLOOKUP($A258,'RW TR200 M'!$K$2:$Q$10,7,0),"")</f>
        <v/>
      </c>
      <c r="AD258" s="12" t="str">
        <f>IFERROR(VLOOKUP($A258,'Liczyrzepa wiosna M'!$M$2:$S$26,7,0),"")</f>
        <v/>
      </c>
      <c r="AE258" s="12" t="str">
        <f>IFERROR(VLOOKUP($A258,'13 M'!$J$6:$P$27,7,0),"")</f>
        <v/>
      </c>
      <c r="AF258" s="12" t="str">
        <f>IFERROR(VLOOKUP($A258,'ZnO Grassor M'!$J$2:$P$9,7,0),"")</f>
        <v/>
      </c>
      <c r="AG258" s="12" t="str">
        <f>IFERROR(VLOOKUP($A258,'Celestynów M'!$H$2:$N$7,7,0),"")</f>
        <v/>
      </c>
      <c r="AH258" s="12" t="str">
        <f>IFERROR(VLOOKUP($A258,'Komorów M'!$H$2:$N$15,7,0),"")</f>
        <v/>
      </c>
      <c r="AI258" s="12" t="str">
        <f>IFERROR(VLOOKUP($A258,'ITOrient M'!$P$3:$V$16,7,0),"")</f>
        <v/>
      </c>
      <c r="AJ258" s="12" t="str">
        <f>IFERROR(VLOOKUP($A258,'ŚJatka M'!$P$3:$V$25,7,0),"")</f>
        <v/>
      </c>
      <c r="AK258" s="12" t="str">
        <f>IFERROR(VLOOKUP($A258,'Sudecka Wyrypa M'!$N$4:$T$18,7,0),"")</f>
        <v/>
      </c>
      <c r="AL258" s="12" t="str">
        <f>IFERROR(VLOOKUP($A258,'Abentojra M'!$I$3:$O$39,7,0),"")</f>
        <v/>
      </c>
      <c r="AM258" s="12" t="str">
        <f>IFERROR(VLOOKUP($A258,'Mordownik M'!$M$3:$S$29,7,0),"")</f>
        <v/>
      </c>
      <c r="AN258" s="12" t="str">
        <f>IFERROR(VLOOKUP($A258,'Kaczawska M'!$L$3:$R$9,7,0),"")</f>
        <v/>
      </c>
      <c r="AO258" s="12" t="str">
        <f>IFERROR(VLOOKUP($A258,'XV RzK M'!$K$2:$Q$13,7,0),"")</f>
        <v/>
      </c>
      <c r="AP258" s="12" t="str">
        <f>IFERROR(VLOOKUP($A258,'Jesienne 360 M'!$J$2:$P$20,7,0),"")</f>
        <v/>
      </c>
      <c r="AQ258" s="12" t="str">
        <f>IFERROR(VLOOKUP($A258,'Waligóra M'!$P$2:$V$25,7,0),"")</f>
        <v/>
      </c>
      <c r="AR258" s="12" t="str">
        <f>IFERROR(VLOOKUP($A258,'Jurajska Jatka M'!$L$3:$R$42,7,0),"")</f>
        <v/>
      </c>
      <c r="AS258" s="12">
        <f>IFERROR(VLOOKUP($A258,'H56 TR100 M'!$AI$3:$AO$224,7,0),"")</f>
        <v>27.708451824039876</v>
      </c>
      <c r="AT258" s="12" t="str">
        <f>IFERROR(VLOOKUP($A258,'Wawer M'!$H$2:$N$15,7,0),"")</f>
        <v/>
      </c>
      <c r="AU258" s="12" t="str">
        <f>IFERROR(VLOOKUP($A258,'Pazur M'!$AU$2:$BA$36,7,0),"")</f>
        <v/>
      </c>
      <c r="AV258" s="12" t="str">
        <f>IFERROR(VLOOKUP($A258,'Wilga M'!$L$3:$R$29,7,0),"")</f>
        <v/>
      </c>
      <c r="AW258" s="12" t="str">
        <f>IFERROR(VLOOKUP($A258,'NM 100 M'!$Y$5:$AE$7,7,0),"")</f>
        <v/>
      </c>
      <c r="AX258" s="25">
        <f>MIN(COUNT(F258:S258)+MIN(COUNT(V258:AW258)/2,2),6)</f>
        <v>1.5</v>
      </c>
    </row>
    <row r="259" spans="1:50">
      <c r="A259">
        <v>793</v>
      </c>
      <c r="B259" s="21" t="str">
        <f>VLOOKUP($A259,id!$C:$H,6,0)</f>
        <v>Grabiec Grzegorz</v>
      </c>
      <c r="C259" s="21">
        <f>VLOOKUP($A259,id!$C:$H,4,0)</f>
        <v>0</v>
      </c>
      <c r="D259" s="2">
        <f>IF(E258=E259,D258,ROW(B257))</f>
        <v>257</v>
      </c>
      <c r="E259" s="11">
        <f>LARGE(F259:U259,1)+LARGE(F259:U259,2)+IFERROR(LARGE(F259:U259,3),0)+IFERROR(LARGE(F259:U259,4),0)+IFERROR(LARGE(F259:U259,5),0)+IFERROR(LARGE(F259:U259,6),0)</f>
        <v>50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 t="str">
        <f>IFERROR(VLOOKUP($A259,'H56 TR200 M'!$AT$3:$AZ$106,7,0),"")</f>
        <v/>
      </c>
      <c r="R259" s="12" t="str">
        <f>IFERROR(VLOOKUP($A259,'Azymut M'!$AO$6:$AU$38,7,0),"")</f>
        <v/>
      </c>
      <c r="S259" s="12" t="str">
        <f>IFERROR(VLOOKUP($A259,'NM 200 M'!$AI$5:$AO$38,7,0),"")</f>
        <v/>
      </c>
      <c r="T259" s="10">
        <f>IFERROR(LARGE(V259:AW259,1),0)+IFERROR(LARGE(V259:AW259,2),0)</f>
        <v>50</v>
      </c>
      <c r="U259" s="10">
        <f>IFERROR(LARGE(V259:AW259,3),0)+IFERROR(LARGE(V259:AW259,4),0)</f>
        <v>0</v>
      </c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 t="str">
        <f>IFERROR(VLOOKUP($A259,'H56 TR100 M'!$AI$3:$AO$224,7,0),"")</f>
        <v/>
      </c>
      <c r="AT259" s="12" t="str">
        <f>IFERROR(VLOOKUP($A259,'Wawer M'!$H$2:$N$15,7,0),"")</f>
        <v/>
      </c>
      <c r="AU259" s="12" t="str">
        <f>IFERROR(VLOOKUP($A259,'Pazur M'!$AU$2:$BA$36,7,0),"")</f>
        <v/>
      </c>
      <c r="AV259" s="12" t="str">
        <f>IFERROR(VLOOKUP($A259,'Wilga M'!$L$3:$R$29,7,0),"")</f>
        <v/>
      </c>
      <c r="AW259" s="12">
        <f>IFERROR(VLOOKUP($A259,'NM 100 M'!$Y$5:$AE$7,7,0),"")</f>
        <v>50</v>
      </c>
      <c r="AX259" s="25">
        <f>MIN(COUNT(F259:S259)+MIN(COUNT(V259:AW259)/2,2),6)</f>
        <v>0.5</v>
      </c>
    </row>
    <row r="260" spans="1:50">
      <c r="A260">
        <v>288</v>
      </c>
      <c r="B260" s="21" t="str">
        <f>VLOOKUP($A260,id!$C:$H,6,0)</f>
        <v>Dadasiewicz Adam</v>
      </c>
      <c r="C260" s="21">
        <f>VLOOKUP($A260,id!$C:$H,4,0)</f>
        <v>0</v>
      </c>
      <c r="D260" s="2">
        <f>IF(E259=E260,D259,ROW(B258))</f>
        <v>258</v>
      </c>
      <c r="E260" s="11">
        <f>LARGE(F260:U260,1)+LARGE(F260:U260,2)+IFERROR(LARGE(F260:U260,3),0)+IFERROR(LARGE(F260:U260,4),0)+IFERROR(LARGE(F260:U260,5),0)+IFERROR(LARGE(F260:U260,6),0)</f>
        <v>49.994284126515183</v>
      </c>
      <c r="F260" s="12"/>
      <c r="G260" s="12"/>
      <c r="H260" s="12" t="str">
        <f>IFERROR(VLOOKUP($A260,'H55 TR200 M'!$AT$3:$AZ$84,7,0),"")</f>
        <v/>
      </c>
      <c r="I260" s="12" t="str">
        <f>IFERROR(VLOOKUP($A260,'Dymno M'!$U$2:$AA$35,7,0),"")</f>
        <v/>
      </c>
      <c r="J260" s="12" t="str">
        <f>IFERROR(VLOOKUP($A260,'XIV RzK M'!$K$3:$Q$39,7,0),"")</f>
        <v/>
      </c>
      <c r="K260" s="12" t="str">
        <f>IFERROR(VLOOKUP($A260,'Tropy M'!$Q$4:$W$66,7,0),"")</f>
        <v/>
      </c>
      <c r="L260" s="12" t="str">
        <f>IFERROR(VLOOKUP($A260,'Grassor 300 M'!$CA$6:$CG$39,7,0),"")</f>
        <v/>
      </c>
      <c r="M260" s="12" t="str">
        <f>IFERROR(VLOOKUP($A260,'BO M'!$Q$2:$W$37,7,0),"")</f>
        <v/>
      </c>
      <c r="N260" s="12" t="str">
        <f>IFERROR(VLOOKUP($A260,'Konwalie M'!$M$2:$S$32,7,0),"")</f>
        <v/>
      </c>
      <c r="O260" s="12" t="str">
        <f>IFERROR(VLOOKUP($A260,'KoRnO M'!$AD$2:$AJ$42,7,0),"")</f>
        <v/>
      </c>
      <c r="P260" s="12" t="str">
        <f>IFERROR(VLOOKUP($A260,'XVI Szago M'!$K$2:$Q$48,7,0),"")</f>
        <v/>
      </c>
      <c r="Q260" s="12" t="str">
        <f>IFERROR(VLOOKUP($A260,'H56 TR200 M'!$AT$3:$AZ$106,7,0),"")</f>
        <v/>
      </c>
      <c r="R260" s="12" t="str">
        <f>IFERROR(VLOOKUP($A260,'Azymut M'!$AO$6:$AU$38,7,0),"")</f>
        <v/>
      </c>
      <c r="S260" s="12" t="str">
        <f>IFERROR(VLOOKUP($A260,'NM 200 M'!$AI$5:$AO$38,7,0),"")</f>
        <v/>
      </c>
      <c r="T260" s="10">
        <f>IFERROR(LARGE(V260:AW260,1),0)+IFERROR(LARGE(V260:AW260,2),0)</f>
        <v>49.994284126515183</v>
      </c>
      <c r="U260" s="10">
        <f>IFERROR(LARGE(V260:AW260,3),0)+IFERROR(LARGE(V260:AW260,4),0)</f>
        <v>0</v>
      </c>
      <c r="V260" s="12"/>
      <c r="W260" s="12"/>
      <c r="X260" s="12"/>
      <c r="Y260" s="12"/>
      <c r="Z260" s="12">
        <f>IFERROR(VLOOKUP($A260,'H55 TR100 M'!$AG$3:$AM$165,7,0),"")</f>
        <v>21.767425781494165</v>
      </c>
      <c r="AA260" s="12" t="str">
        <f>IFERROR(VLOOKUP($A260,'Irokez M'!$EN$4:$ET$22,7,0),"")</f>
        <v/>
      </c>
      <c r="AB260" s="12" t="str">
        <f>IFERROR(VLOOKUP($A260,'BO Wielkopolska M'!$Q$2:$W$38,7,0),"")</f>
        <v/>
      </c>
      <c r="AC260" s="12" t="str">
        <f>IFERROR(VLOOKUP($A260,'RW TR200 M'!$K$2:$Q$10,7,0),"")</f>
        <v/>
      </c>
      <c r="AD260" s="12" t="str">
        <f>IFERROR(VLOOKUP($A260,'Liczyrzepa wiosna M'!$M$2:$S$26,7,0),"")</f>
        <v/>
      </c>
      <c r="AE260" s="12" t="str">
        <f>IFERROR(VLOOKUP($A260,'13 M'!$J$6:$P$27,7,0),"")</f>
        <v/>
      </c>
      <c r="AF260" s="12" t="str">
        <f>IFERROR(VLOOKUP($A260,'ZnO Grassor M'!$J$2:$P$9,7,0),"")</f>
        <v/>
      </c>
      <c r="AG260" s="12" t="str">
        <f>IFERROR(VLOOKUP($A260,'Celestynów M'!$H$2:$N$7,7,0),"")</f>
        <v/>
      </c>
      <c r="AH260" s="12" t="str">
        <f>IFERROR(VLOOKUP($A260,'Komorów M'!$H$2:$N$15,7,0),"")</f>
        <v/>
      </c>
      <c r="AI260" s="12" t="str">
        <f>IFERROR(VLOOKUP($A260,'ITOrient M'!$P$3:$V$16,7,0),"")</f>
        <v/>
      </c>
      <c r="AJ260" s="12" t="str">
        <f>IFERROR(VLOOKUP($A260,'ŚJatka M'!$P$3:$V$25,7,0),"")</f>
        <v/>
      </c>
      <c r="AK260" s="12" t="str">
        <f>IFERROR(VLOOKUP($A260,'Sudecka Wyrypa M'!$N$4:$T$18,7,0),"")</f>
        <v/>
      </c>
      <c r="AL260" s="12" t="str">
        <f>IFERROR(VLOOKUP($A260,'Abentojra M'!$I$3:$O$39,7,0),"")</f>
        <v/>
      </c>
      <c r="AM260" s="12" t="str">
        <f>IFERROR(VLOOKUP($A260,'Mordownik M'!$M$3:$S$29,7,0),"")</f>
        <v/>
      </c>
      <c r="AN260" s="12" t="str">
        <f>IFERROR(VLOOKUP($A260,'Kaczawska M'!$L$3:$R$9,7,0),"")</f>
        <v/>
      </c>
      <c r="AO260" s="12" t="str">
        <f>IFERROR(VLOOKUP($A260,'XV RzK M'!$K$2:$Q$13,7,0),"")</f>
        <v/>
      </c>
      <c r="AP260" s="12" t="str">
        <f>IFERROR(VLOOKUP($A260,'Jesienne 360 M'!$J$2:$P$20,7,0),"")</f>
        <v/>
      </c>
      <c r="AQ260" s="12" t="str">
        <f>IFERROR(VLOOKUP($A260,'Waligóra M'!$P$2:$V$25,7,0),"")</f>
        <v/>
      </c>
      <c r="AR260" s="12" t="str">
        <f>IFERROR(VLOOKUP($A260,'Jurajska Jatka M'!$L$3:$R$42,7,0),"")</f>
        <v/>
      </c>
      <c r="AS260" s="12">
        <f>IFERROR(VLOOKUP($A260,'H56 TR100 M'!$AI$3:$AO$224,7,0),"")</f>
        <v>28.226858345021022</v>
      </c>
      <c r="AT260" s="12" t="str">
        <f>IFERROR(VLOOKUP($A260,'Wawer M'!$H$2:$N$15,7,0),"")</f>
        <v/>
      </c>
      <c r="AU260" s="12" t="str">
        <f>IFERROR(VLOOKUP($A260,'Pazur M'!$AU$2:$BA$36,7,0),"")</f>
        <v/>
      </c>
      <c r="AV260" s="12" t="str">
        <f>IFERROR(VLOOKUP($A260,'Wilga M'!$L$3:$R$29,7,0),"")</f>
        <v/>
      </c>
      <c r="AW260" s="12" t="str">
        <f>IFERROR(VLOOKUP($A260,'NM 100 M'!$Y$5:$AE$7,7,0),"")</f>
        <v/>
      </c>
      <c r="AX260" s="25">
        <f>MIN(COUNT(F260:S260)+MIN(COUNT(V260:AW260)/2,2),6)</f>
        <v>1</v>
      </c>
    </row>
    <row r="261" spans="1:50">
      <c r="A261">
        <v>308</v>
      </c>
      <c r="B261" s="21" t="str">
        <f>VLOOKUP($A261,id!$C:$H,6,0)</f>
        <v>Chrościcki Michał</v>
      </c>
      <c r="C261" s="21">
        <f>VLOOKUP($A261,id!$C:$H,4,0)</f>
        <v>0</v>
      </c>
      <c r="D261" s="2">
        <f>IF(E260=E261,D260,ROW(B259))</f>
        <v>259</v>
      </c>
      <c r="E261" s="11">
        <f>LARGE(F261:U261,1)+LARGE(F261:U261,2)+IFERROR(LARGE(F261:U261,3),0)+IFERROR(LARGE(F261:U261,4),0)+IFERROR(LARGE(F261:U261,5),0)+IFERROR(LARGE(F261:U261,6),0)</f>
        <v>49.912941696464074</v>
      </c>
      <c r="F261" s="12"/>
      <c r="G261" s="12"/>
      <c r="H261" s="12" t="str">
        <f>IFERROR(VLOOKUP($A261,'H55 TR200 M'!$AT$3:$AZ$84,7,0),"")</f>
        <v/>
      </c>
      <c r="I261" s="12" t="str">
        <f>IFERROR(VLOOKUP($A261,'Dymno M'!$U$2:$AA$35,7,0),"")</f>
        <v/>
      </c>
      <c r="J261" s="12" t="str">
        <f>IFERROR(VLOOKUP($A261,'XIV RzK M'!$K$3:$Q$39,7,0),"")</f>
        <v/>
      </c>
      <c r="K261" s="12" t="str">
        <f>IFERROR(VLOOKUP($A261,'Tropy M'!$Q$4:$W$66,7,0),"")</f>
        <v/>
      </c>
      <c r="L261" s="12" t="str">
        <f>IFERROR(VLOOKUP($A261,'Grassor 300 M'!$CA$6:$CG$39,7,0),"")</f>
        <v/>
      </c>
      <c r="M261" s="12" t="str">
        <f>IFERROR(VLOOKUP($A261,'BO M'!$Q$2:$W$37,7,0),"")</f>
        <v/>
      </c>
      <c r="N261" s="12" t="str">
        <f>IFERROR(VLOOKUP($A261,'Konwalie M'!$M$2:$S$32,7,0),"")</f>
        <v/>
      </c>
      <c r="O261" s="12" t="str">
        <f>IFERROR(VLOOKUP($A261,'KoRnO M'!$AD$2:$AJ$42,7,0),"")</f>
        <v/>
      </c>
      <c r="P261" s="12" t="str">
        <f>IFERROR(VLOOKUP($A261,'XVI Szago M'!$K$2:$Q$48,7,0),"")</f>
        <v/>
      </c>
      <c r="Q261" s="12" t="str">
        <f>IFERROR(VLOOKUP($A261,'H56 TR200 M'!$AT$3:$AZ$106,7,0),"")</f>
        <v/>
      </c>
      <c r="R261" s="12" t="str">
        <f>IFERROR(VLOOKUP($A261,'Azymut M'!$AO$6:$AU$38,7,0),"")</f>
        <v/>
      </c>
      <c r="S261" s="12" t="str">
        <f>IFERROR(VLOOKUP($A261,'NM 200 M'!$AI$5:$AO$38,7,0),"")</f>
        <v/>
      </c>
      <c r="T261" s="10">
        <f>IFERROR(LARGE(V261:AW261,1),0)+IFERROR(LARGE(V261:AW261,2),0)</f>
        <v>49.912941696464074</v>
      </c>
      <c r="U261" s="10">
        <f>IFERROR(LARGE(V261:AW261,3),0)+IFERROR(LARGE(V261:AW261,4),0)</f>
        <v>0</v>
      </c>
      <c r="V261" s="12"/>
      <c r="W261" s="12"/>
      <c r="X261" s="12"/>
      <c r="Y261" s="12"/>
      <c r="Z261" s="12">
        <f>IFERROR(VLOOKUP($A261,'H55 TR100 M'!$AG$3:$AM$165,7,0),"")</f>
        <v>16.864050866224801</v>
      </c>
      <c r="AA261" s="12" t="str">
        <f>IFERROR(VLOOKUP($A261,'Irokez M'!$EN$4:$ET$22,7,0),"")</f>
        <v/>
      </c>
      <c r="AB261" s="12" t="str">
        <f>IFERROR(VLOOKUP($A261,'BO Wielkopolska M'!$Q$2:$W$38,7,0),"")</f>
        <v/>
      </c>
      <c r="AC261" s="12" t="str">
        <f>IFERROR(VLOOKUP($A261,'RW TR200 M'!$K$2:$Q$10,7,0),"")</f>
        <v/>
      </c>
      <c r="AD261" s="12" t="str">
        <f>IFERROR(VLOOKUP($A261,'Liczyrzepa wiosna M'!$M$2:$S$26,7,0),"")</f>
        <v/>
      </c>
      <c r="AE261" s="12" t="str">
        <f>IFERROR(VLOOKUP($A261,'13 M'!$J$6:$P$27,7,0),"")</f>
        <v/>
      </c>
      <c r="AF261" s="12" t="str">
        <f>IFERROR(VLOOKUP($A261,'ZnO Grassor M'!$J$2:$P$9,7,0),"")</f>
        <v/>
      </c>
      <c r="AG261" s="12" t="str">
        <f>IFERROR(VLOOKUP($A261,'Celestynów M'!$H$2:$N$7,7,0),"")</f>
        <v/>
      </c>
      <c r="AH261" s="12" t="str">
        <f>IFERROR(VLOOKUP($A261,'Komorów M'!$H$2:$N$15,7,0),"")</f>
        <v/>
      </c>
      <c r="AI261" s="12" t="str">
        <f>IFERROR(VLOOKUP($A261,'ITOrient M'!$P$3:$V$16,7,0),"")</f>
        <v/>
      </c>
      <c r="AJ261" s="12" t="str">
        <f>IFERROR(VLOOKUP($A261,'ŚJatka M'!$P$3:$V$25,7,0),"")</f>
        <v/>
      </c>
      <c r="AK261" s="12" t="str">
        <f>IFERROR(VLOOKUP($A261,'Sudecka Wyrypa M'!$N$4:$T$18,7,0),"")</f>
        <v/>
      </c>
      <c r="AL261" s="12" t="str">
        <f>IFERROR(VLOOKUP($A261,'Abentojra M'!$I$3:$O$39,7,0),"")</f>
        <v/>
      </c>
      <c r="AM261" s="12" t="str">
        <f>IFERROR(VLOOKUP($A261,'Mordownik M'!$M$3:$S$29,7,0),"")</f>
        <v/>
      </c>
      <c r="AN261" s="12" t="str">
        <f>IFERROR(VLOOKUP($A261,'Kaczawska M'!$L$3:$R$9,7,0),"")</f>
        <v/>
      </c>
      <c r="AO261" s="12" t="str">
        <f>IFERROR(VLOOKUP($A261,'XV RzK M'!$K$2:$Q$13,7,0),"")</f>
        <v/>
      </c>
      <c r="AP261" s="12" t="str">
        <f>IFERROR(VLOOKUP($A261,'Jesienne 360 M'!$J$2:$P$20,7,0),"")</f>
        <v/>
      </c>
      <c r="AQ261" s="12" t="str">
        <f>IFERROR(VLOOKUP($A261,'Waligóra M'!$P$2:$V$25,7,0),"")</f>
        <v/>
      </c>
      <c r="AR261" s="12" t="str">
        <f>IFERROR(VLOOKUP($A261,'Jurajska Jatka M'!$L$3:$R$42,7,0),"")</f>
        <v/>
      </c>
      <c r="AS261" s="12">
        <f>IFERROR(VLOOKUP($A261,'H56 TR100 M'!$AI$3:$AO$224,7,0),"")</f>
        <v>33.048890830239273</v>
      </c>
      <c r="AT261" s="12" t="str">
        <f>IFERROR(VLOOKUP($A261,'Wawer M'!$H$2:$N$15,7,0),"")</f>
        <v/>
      </c>
      <c r="AU261" s="12" t="str">
        <f>IFERROR(VLOOKUP($A261,'Pazur M'!$AU$2:$BA$36,7,0),"")</f>
        <v/>
      </c>
      <c r="AV261" s="12" t="str">
        <f>IFERROR(VLOOKUP($A261,'Wilga M'!$L$3:$R$29,7,0),"")</f>
        <v/>
      </c>
      <c r="AW261" s="12" t="str">
        <f>IFERROR(VLOOKUP($A261,'NM 100 M'!$Y$5:$AE$7,7,0),"")</f>
        <v/>
      </c>
      <c r="AX261" s="25">
        <f>MIN(COUNT(F261:S261)+MIN(COUNT(V261:AW261)/2,2),6)</f>
        <v>1</v>
      </c>
    </row>
    <row r="262" spans="1:50">
      <c r="A262">
        <v>557</v>
      </c>
      <c r="B262" s="21" t="str">
        <f>VLOOKUP($A262,id!$C:$H,6,0)</f>
        <v>Mański Sebastian</v>
      </c>
      <c r="C262" s="21">
        <f>VLOOKUP($A262,id!$C:$H,4,0)</f>
        <v>0</v>
      </c>
      <c r="D262" s="2">
        <f>IF(E261=E262,D261,ROW(B260))</f>
        <v>260</v>
      </c>
      <c r="E262" s="11">
        <f>LARGE(F262:U262,1)+LARGE(F262:U262,2)+IFERROR(LARGE(F262:U262,3),0)+IFERROR(LARGE(F262:U262,4),0)+IFERROR(LARGE(F262:U262,5),0)+IFERROR(LARGE(F262:U262,6),0)</f>
        <v>49.900398406374499</v>
      </c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 t="str">
        <f>IFERROR(VLOOKUP($A262,'XVI Szago M'!$K$2:$Q$48,7,0),"")</f>
        <v/>
      </c>
      <c r="Q262" s="12" t="str">
        <f>IFERROR(VLOOKUP($A262,'H56 TR200 M'!$AT$3:$AZ$106,7,0),"")</f>
        <v/>
      </c>
      <c r="R262" s="12" t="str">
        <f>IFERROR(VLOOKUP($A262,'Azymut M'!$AO$6:$AU$38,7,0),"")</f>
        <v/>
      </c>
      <c r="S262" s="12" t="str">
        <f>IFERROR(VLOOKUP($A262,'NM 200 M'!$AI$5:$AO$38,7,0),"")</f>
        <v/>
      </c>
      <c r="T262" s="10">
        <f>IFERROR(LARGE(V262:AW262,1),0)+IFERROR(LARGE(V262:AW262,2),0)</f>
        <v>49.900398406374499</v>
      </c>
      <c r="U262" s="10">
        <f>IFERROR(LARGE(V262:AW262,3),0)+IFERROR(LARGE(V262:AW262,4),0)</f>
        <v>0</v>
      </c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 t="str">
        <f>IFERROR(VLOOKUP($A262,'Abentojra M'!$I$3:$O$39,7,0),"")</f>
        <v/>
      </c>
      <c r="AM262" s="12" t="str">
        <f>IFERROR(VLOOKUP($A262,'Mordownik M'!$M$3:$S$29,7,0),"")</f>
        <v/>
      </c>
      <c r="AN262" s="12" t="str">
        <f>IFERROR(VLOOKUP($A262,'Kaczawska M'!$L$3:$R$9,7,0),"")</f>
        <v/>
      </c>
      <c r="AO262" s="12" t="str">
        <f>IFERROR(VLOOKUP($A262,'XV RzK M'!$K$2:$Q$13,7,0),"")</f>
        <v/>
      </c>
      <c r="AP262" s="12" t="str">
        <f>IFERROR(VLOOKUP($A262,'Jesienne 360 M'!$J$2:$P$20,7,0),"")</f>
        <v/>
      </c>
      <c r="AQ262" s="12" t="str">
        <f>IFERROR(VLOOKUP($A262,'Waligóra M'!$P$2:$V$25,7,0),"")</f>
        <v/>
      </c>
      <c r="AR262" s="12">
        <f>IFERROR(VLOOKUP($A262,'Jurajska Jatka M'!$L$3:$R$42,7,0),"")</f>
        <v>49.900398406374499</v>
      </c>
      <c r="AS262" s="12" t="str">
        <f>IFERROR(VLOOKUP($A262,'H56 TR100 M'!$AI$3:$AO$224,7,0),"")</f>
        <v/>
      </c>
      <c r="AT262" s="12" t="str">
        <f>IFERROR(VLOOKUP($A262,'Wawer M'!$H$2:$N$15,7,0),"")</f>
        <v/>
      </c>
      <c r="AU262" s="12" t="str">
        <f>IFERROR(VLOOKUP($A262,'Pazur M'!$AU$2:$BA$36,7,0),"")</f>
        <v/>
      </c>
      <c r="AV262" s="12" t="str">
        <f>IFERROR(VLOOKUP($A262,'Wilga M'!$L$3:$R$29,7,0),"")</f>
        <v/>
      </c>
      <c r="AW262" s="12" t="str">
        <f>IFERROR(VLOOKUP($A262,'NM 100 M'!$Y$5:$AE$7,7,0),"")</f>
        <v/>
      </c>
      <c r="AX262" s="25">
        <f>MIN(COUNT(F262:S262)+MIN(COUNT(V262:AW262)/2,2),6)</f>
        <v>0.5</v>
      </c>
    </row>
    <row r="263" spans="1:50">
      <c r="A263">
        <v>310</v>
      </c>
      <c r="B263" s="21" t="str">
        <f>VLOOKUP($A263,id!$C:$H,6,0)</f>
        <v>Maziarz Michał</v>
      </c>
      <c r="C263" s="21">
        <f>VLOOKUP($A263,id!$C:$H,4,0)</f>
        <v>0</v>
      </c>
      <c r="D263" s="2">
        <f>IF(E262=E263,D262,ROW(B261))</f>
        <v>261</v>
      </c>
      <c r="E263" s="11">
        <f>LARGE(F263:U263,1)+LARGE(F263:U263,2)+IFERROR(LARGE(F263:U263,3),0)+IFERROR(LARGE(F263:U263,4),0)+IFERROR(LARGE(F263:U263,5),0)+IFERROR(LARGE(F263:U263,6),0)</f>
        <v>49.899431858858733</v>
      </c>
      <c r="F263" s="12"/>
      <c r="G263" s="12"/>
      <c r="H263" s="12" t="str">
        <f>IFERROR(VLOOKUP($A263,'H55 TR200 M'!$AT$3:$AZ$84,7,0),"")</f>
        <v/>
      </c>
      <c r="I263" s="12" t="str">
        <f>IFERROR(VLOOKUP($A263,'Dymno M'!$U$2:$AA$35,7,0),"")</f>
        <v/>
      </c>
      <c r="J263" s="12" t="str">
        <f>IFERROR(VLOOKUP($A263,'XIV RzK M'!$K$3:$Q$39,7,0),"")</f>
        <v/>
      </c>
      <c r="K263" s="12" t="str">
        <f>IFERROR(VLOOKUP($A263,'Tropy M'!$Q$4:$W$66,7,0),"")</f>
        <v/>
      </c>
      <c r="L263" s="12" t="str">
        <f>IFERROR(VLOOKUP($A263,'Grassor 300 M'!$CA$6:$CG$39,7,0),"")</f>
        <v/>
      </c>
      <c r="M263" s="12" t="str">
        <f>IFERROR(VLOOKUP($A263,'BO M'!$Q$2:$W$37,7,0),"")</f>
        <v/>
      </c>
      <c r="N263" s="12" t="str">
        <f>IFERROR(VLOOKUP($A263,'Konwalie M'!$M$2:$S$32,7,0),"")</f>
        <v/>
      </c>
      <c r="O263" s="12" t="str">
        <f>IFERROR(VLOOKUP($A263,'KoRnO M'!$AD$2:$AJ$42,7,0),"")</f>
        <v/>
      </c>
      <c r="P263" s="12" t="str">
        <f>IFERROR(VLOOKUP($A263,'XVI Szago M'!$K$2:$Q$48,7,0),"")</f>
        <v/>
      </c>
      <c r="Q263" s="12" t="str">
        <f>IFERROR(VLOOKUP($A263,'H56 TR200 M'!$AT$3:$AZ$106,7,0),"")</f>
        <v/>
      </c>
      <c r="R263" s="12" t="str">
        <f>IFERROR(VLOOKUP($A263,'Azymut M'!$AO$6:$AU$38,7,0),"")</f>
        <v/>
      </c>
      <c r="S263" s="12" t="str">
        <f>IFERROR(VLOOKUP($A263,'NM 200 M'!$AI$5:$AO$38,7,0),"")</f>
        <v/>
      </c>
      <c r="T263" s="10">
        <f>IFERROR(LARGE(V263:AW263,1),0)+IFERROR(LARGE(V263:AW263,2),0)</f>
        <v>49.899431858858733</v>
      </c>
      <c r="U263" s="10">
        <f>IFERROR(LARGE(V263:AW263,3),0)+IFERROR(LARGE(V263:AW263,4),0)</f>
        <v>0</v>
      </c>
      <c r="V263" s="12"/>
      <c r="W263" s="12"/>
      <c r="X263" s="12"/>
      <c r="Y263" s="12"/>
      <c r="Z263" s="12">
        <f>IFERROR(VLOOKUP($A263,'H55 TR100 M'!$AG$3:$AM$165,7,0),"")</f>
        <v>16.851572130916669</v>
      </c>
      <c r="AA263" s="12" t="str">
        <f>IFERROR(VLOOKUP($A263,'Irokez M'!$EN$4:$ET$22,7,0),"")</f>
        <v/>
      </c>
      <c r="AB263" s="12" t="str">
        <f>IFERROR(VLOOKUP($A263,'BO Wielkopolska M'!$Q$2:$W$38,7,0),"")</f>
        <v/>
      </c>
      <c r="AC263" s="12" t="str">
        <f>IFERROR(VLOOKUP($A263,'RW TR200 M'!$K$2:$Q$10,7,0),"")</f>
        <v/>
      </c>
      <c r="AD263" s="12" t="str">
        <f>IFERROR(VLOOKUP($A263,'Liczyrzepa wiosna M'!$M$2:$S$26,7,0),"")</f>
        <v/>
      </c>
      <c r="AE263" s="12" t="str">
        <f>IFERROR(VLOOKUP($A263,'13 M'!$J$6:$P$27,7,0),"")</f>
        <v/>
      </c>
      <c r="AF263" s="12" t="str">
        <f>IFERROR(VLOOKUP($A263,'ZnO Grassor M'!$J$2:$P$9,7,0),"")</f>
        <v/>
      </c>
      <c r="AG263" s="12" t="str">
        <f>IFERROR(VLOOKUP($A263,'Celestynów M'!$H$2:$N$7,7,0),"")</f>
        <v/>
      </c>
      <c r="AH263" s="12" t="str">
        <f>IFERROR(VLOOKUP($A263,'Komorów M'!$H$2:$N$15,7,0),"")</f>
        <v/>
      </c>
      <c r="AI263" s="12" t="str">
        <f>IFERROR(VLOOKUP($A263,'ITOrient M'!$P$3:$V$16,7,0),"")</f>
        <v/>
      </c>
      <c r="AJ263" s="12" t="str">
        <f>IFERROR(VLOOKUP($A263,'ŚJatka M'!$P$3:$V$25,7,0),"")</f>
        <v/>
      </c>
      <c r="AK263" s="12" t="str">
        <f>IFERROR(VLOOKUP($A263,'Sudecka Wyrypa M'!$N$4:$T$18,7,0),"")</f>
        <v/>
      </c>
      <c r="AL263" s="12" t="str">
        <f>IFERROR(VLOOKUP($A263,'Abentojra M'!$I$3:$O$39,7,0),"")</f>
        <v/>
      </c>
      <c r="AM263" s="12" t="str">
        <f>IFERROR(VLOOKUP($A263,'Mordownik M'!$M$3:$S$29,7,0),"")</f>
        <v/>
      </c>
      <c r="AN263" s="12" t="str">
        <f>IFERROR(VLOOKUP($A263,'Kaczawska M'!$L$3:$R$9,7,0),"")</f>
        <v/>
      </c>
      <c r="AO263" s="12" t="str">
        <f>IFERROR(VLOOKUP($A263,'XV RzK M'!$K$2:$Q$13,7,0),"")</f>
        <v/>
      </c>
      <c r="AP263" s="12" t="str">
        <f>IFERROR(VLOOKUP($A263,'Jesienne 360 M'!$J$2:$P$20,7,0),"")</f>
        <v/>
      </c>
      <c r="AQ263" s="12" t="str">
        <f>IFERROR(VLOOKUP($A263,'Waligóra M'!$P$2:$V$25,7,0),"")</f>
        <v/>
      </c>
      <c r="AR263" s="12" t="str">
        <f>IFERROR(VLOOKUP($A263,'Jurajska Jatka M'!$L$3:$R$42,7,0),"")</f>
        <v/>
      </c>
      <c r="AS263" s="12">
        <f>IFERROR(VLOOKUP($A263,'H56 TR100 M'!$AI$3:$AO$224,7,0),"")</f>
        <v>33.047859727942061</v>
      </c>
      <c r="AT263" s="12" t="str">
        <f>IFERROR(VLOOKUP($A263,'Wawer M'!$H$2:$N$15,7,0),"")</f>
        <v/>
      </c>
      <c r="AU263" s="12" t="str">
        <f>IFERROR(VLOOKUP($A263,'Pazur M'!$AU$2:$BA$36,7,0),"")</f>
        <v/>
      </c>
      <c r="AV263" s="12" t="str">
        <f>IFERROR(VLOOKUP($A263,'Wilga M'!$L$3:$R$29,7,0),"")</f>
        <v/>
      </c>
      <c r="AW263" s="12" t="str">
        <f>IFERROR(VLOOKUP($A263,'NM 100 M'!$Y$5:$AE$7,7,0),"")</f>
        <v/>
      </c>
      <c r="AX263" s="25">
        <f>MIN(COUNT(F263:S263)+MIN(COUNT(V263:AW263)/2,2),6)</f>
        <v>1</v>
      </c>
    </row>
    <row r="264" spans="1:50">
      <c r="A264" s="13">
        <v>2</v>
      </c>
      <c r="B264" s="21" t="str">
        <f>VLOOKUP($A264,id!$C:$H,6,0)</f>
        <v>Wesoły Krzysztof</v>
      </c>
      <c r="C264" s="21" t="str">
        <f>VLOOKUP($A264,id!$C:$H,4,0)</f>
        <v>InsERT Team</v>
      </c>
      <c r="D264" s="2">
        <f>IF(E263=E264,D263,ROW(B262))</f>
        <v>262</v>
      </c>
      <c r="E264" s="11">
        <f>LARGE(F264:U264,1)+LARGE(F264:U264,2)+IFERROR(LARGE(F264:U264,3),0)+IFERROR(LARGE(F264:U264,4),0)+IFERROR(LARGE(F264:U264,5),0)+IFERROR(LARGE(F264:U264,6),0)</f>
        <v>49.760765550239235</v>
      </c>
      <c r="F264" s="12" t="str">
        <f>IFERROR(VLOOKUP(A264,'ZdZ M'!$AN$5:$AT$47,7,0),"")</f>
        <v/>
      </c>
      <c r="G264" s="12" t="str">
        <f>IFERROR(VLOOKUP($A264,'Liszkor M'!$BA$2:$BG$44,7,0),"")</f>
        <v/>
      </c>
      <c r="H264" s="12" t="str">
        <f>IFERROR(VLOOKUP($A264,'H55 TR200 M'!$AT$3:$AZ$84,7,0),"")</f>
        <v/>
      </c>
      <c r="I264" s="12" t="str">
        <f>IFERROR(VLOOKUP($A264,'Dymno M'!$U$2:$AA$35,7,0),"")</f>
        <v/>
      </c>
      <c r="J264" s="12" t="str">
        <f>IFERROR(VLOOKUP($A264,'XIV RzK M'!$K$3:$Q$39,7,0),"")</f>
        <v/>
      </c>
      <c r="K264" s="12" t="str">
        <f>IFERROR(VLOOKUP($A264,'Tropy M'!$Q$4:$W$66,7,0),"")</f>
        <v/>
      </c>
      <c r="L264" s="12" t="str">
        <f>IFERROR(VLOOKUP($A264,'Grassor 300 M'!$CA$6:$CG$39,7,0),"")</f>
        <v/>
      </c>
      <c r="M264" s="12" t="str">
        <f>IFERROR(VLOOKUP($A264,'BO M'!$Q$2:$W$37,7,0),"")</f>
        <v/>
      </c>
      <c r="N264" s="12" t="str">
        <f>IFERROR(VLOOKUP($A264,'Konwalie M'!$M$2:$S$32,7,0),"")</f>
        <v/>
      </c>
      <c r="O264" s="12" t="str">
        <f>IFERROR(VLOOKUP($A264,'KoRnO M'!$AD$2:$AJ$42,7,0),"")</f>
        <v/>
      </c>
      <c r="P264" s="12" t="str">
        <f>IFERROR(VLOOKUP($A264,'XVI Szago M'!$K$2:$Q$48,7,0),"")</f>
        <v/>
      </c>
      <c r="Q264" s="12" t="str">
        <f>IFERROR(VLOOKUP($A264,'H56 TR200 M'!$AT$3:$AZ$106,7,0),"")</f>
        <v/>
      </c>
      <c r="R264" s="12" t="str">
        <f>IFERROR(VLOOKUP($A264,'Azymut M'!$AO$6:$AU$38,7,0),"")</f>
        <v/>
      </c>
      <c r="S264" s="12" t="str">
        <f>IFERROR(VLOOKUP($A264,'NM 200 M'!$AI$5:$AO$38,7,0),"")</f>
        <v/>
      </c>
      <c r="T264" s="10">
        <f>IFERROR(LARGE(V264:AW264,1),0)+IFERROR(LARGE(V264:AW264,2),0)</f>
        <v>49.760765550239235</v>
      </c>
      <c r="U264" s="10">
        <f>IFERROR(LARGE(V264:AW264,3),0)+IFERROR(LARGE(V264:AW264,4),0)</f>
        <v>0</v>
      </c>
      <c r="V264" s="12">
        <f>IFERROR(VLOOKUP(A264,'Liczyrzepa - zima M'!$M$1:$S$35,7,0),"")</f>
        <v>49.760765550239235</v>
      </c>
      <c r="W264" s="12" t="str">
        <f>IFERROR(VLOOKUP($A264,'Róża M'!$L$2:$R$34,7,0),"")</f>
        <v/>
      </c>
      <c r="X264" s="12" t="str">
        <f>IFERROR(VLOOKUP($A264,'XV Szago M'!$DK$4:$DQ$28,7,0),"")</f>
        <v/>
      </c>
      <c r="Y264" s="12" t="str">
        <f>IFERROR(VLOOKUP($A264,'Wiosenne 360 M'!$J$3:$P$22,7,0),"")</f>
        <v/>
      </c>
      <c r="Z264" s="12" t="str">
        <f>IFERROR(VLOOKUP($A264,'H55 TR100 M'!$AG$3:$AM$165,7,0),"")</f>
        <v/>
      </c>
      <c r="AA264" s="12" t="str">
        <f>IFERROR(VLOOKUP($A264,'Irokez M'!$EN$4:$ET$22,7,0),"")</f>
        <v/>
      </c>
      <c r="AB264" s="12" t="str">
        <f>IFERROR(VLOOKUP($A264,'BO Wielkopolska M'!$Q$2:$W$38,7,0),"")</f>
        <v/>
      </c>
      <c r="AC264" s="12" t="str">
        <f>IFERROR(VLOOKUP($A264,'RW TR200 M'!$K$2:$Q$10,7,0),"")</f>
        <v/>
      </c>
      <c r="AD264" s="12" t="str">
        <f>IFERROR(VLOOKUP($A264,'Liczyrzepa wiosna M'!$M$2:$S$26,7,0),"")</f>
        <v/>
      </c>
      <c r="AE264" s="12" t="str">
        <f>IFERROR(VLOOKUP($A264,'13 M'!$J$6:$P$27,7,0),"")</f>
        <v/>
      </c>
      <c r="AF264" s="12" t="str">
        <f>IFERROR(VLOOKUP($A264,'ZnO Grassor M'!$J$2:$P$9,7,0),"")</f>
        <v/>
      </c>
      <c r="AG264" s="12" t="str">
        <f>IFERROR(VLOOKUP($A264,'Celestynów M'!$H$2:$N$7,7,0),"")</f>
        <v/>
      </c>
      <c r="AH264" s="12" t="str">
        <f>IFERROR(VLOOKUP($A264,'Komorów M'!$H$2:$N$15,7,0),"")</f>
        <v/>
      </c>
      <c r="AI264" s="12" t="str">
        <f>IFERROR(VLOOKUP($A264,'ITOrient M'!$P$3:$V$16,7,0),"")</f>
        <v/>
      </c>
      <c r="AJ264" s="12" t="str">
        <f>IFERROR(VLOOKUP($A264,'ŚJatka M'!$P$3:$V$25,7,0),"")</f>
        <v/>
      </c>
      <c r="AK264" s="12" t="str">
        <f>IFERROR(VLOOKUP($A264,'Sudecka Wyrypa M'!$N$4:$T$18,7,0),"")</f>
        <v/>
      </c>
      <c r="AL264" s="12" t="str">
        <f>IFERROR(VLOOKUP($A264,'Abentojra M'!$I$3:$O$39,7,0),"")</f>
        <v/>
      </c>
      <c r="AM264" s="12" t="str">
        <f>IFERROR(VLOOKUP($A264,'Mordownik M'!$M$3:$S$29,7,0),"")</f>
        <v/>
      </c>
      <c r="AN264" s="12" t="str">
        <f>IFERROR(VLOOKUP($A264,'Kaczawska M'!$L$3:$R$9,7,0),"")</f>
        <v/>
      </c>
      <c r="AO264" s="12" t="str">
        <f>IFERROR(VLOOKUP($A264,'XV RzK M'!$K$2:$Q$13,7,0),"")</f>
        <v/>
      </c>
      <c r="AP264" s="12" t="str">
        <f>IFERROR(VLOOKUP($A264,'Jesienne 360 M'!$J$2:$P$20,7,0),"")</f>
        <v/>
      </c>
      <c r="AQ264" s="12" t="str">
        <f>IFERROR(VLOOKUP($A264,'Waligóra M'!$P$2:$V$25,7,0),"")</f>
        <v/>
      </c>
      <c r="AR264" s="12" t="str">
        <f>IFERROR(VLOOKUP($A264,'Jurajska Jatka M'!$L$3:$R$42,7,0),"")</f>
        <v/>
      </c>
      <c r="AS264" s="12" t="str">
        <f>IFERROR(VLOOKUP($A264,'H56 TR100 M'!$AI$3:$AO$224,7,0),"")</f>
        <v/>
      </c>
      <c r="AT264" s="12" t="str">
        <f>IFERROR(VLOOKUP($A264,'Wawer M'!$H$2:$N$15,7,0),"")</f>
        <v/>
      </c>
      <c r="AU264" s="12" t="str">
        <f>IFERROR(VLOOKUP($A264,'Pazur M'!$AU$2:$BA$36,7,0),"")</f>
        <v/>
      </c>
      <c r="AV264" s="12" t="str">
        <f>IFERROR(VLOOKUP($A264,'Wilga M'!$L$3:$R$29,7,0),"")</f>
        <v/>
      </c>
      <c r="AW264" s="12" t="str">
        <f>IFERROR(VLOOKUP($A264,'NM 100 M'!$Y$5:$AE$7,7,0),"")</f>
        <v/>
      </c>
      <c r="AX264" s="25">
        <f>MIN(COUNT(F264:S264)+MIN(COUNT(V264:AW264)/2,2),6)</f>
        <v>0.5</v>
      </c>
    </row>
    <row r="265" spans="1:50">
      <c r="A265">
        <v>784</v>
      </c>
      <c r="B265" s="21" t="str">
        <f>VLOOKUP($A265,id!$C:$H,6,0)</f>
        <v>Sobieszczański Bartłomiej</v>
      </c>
      <c r="C265" s="21">
        <f>VLOOKUP($A265,id!$C:$H,4,0)</f>
        <v>0</v>
      </c>
      <c r="D265" s="2">
        <f>IF(E264=E265,D264,ROW(B263))</f>
        <v>263</v>
      </c>
      <c r="E265" s="11">
        <f>LARGE(F265:U265,1)+LARGE(F265:U265,2)+IFERROR(LARGE(F265:U265,3),0)+IFERROR(LARGE(F265:U265,4),0)+IFERROR(LARGE(F265:U265,5),0)+IFERROR(LARGE(F265:U265,6),0)</f>
        <v>49.311557574290539</v>
      </c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 t="str">
        <f>IFERROR(VLOOKUP($A265,'H56 TR200 M'!$AT$3:$AZ$106,7,0),"")</f>
        <v/>
      </c>
      <c r="R265" s="12" t="str">
        <f>IFERROR(VLOOKUP($A265,'Azymut M'!$AO$6:$AU$38,7,0),"")</f>
        <v/>
      </c>
      <c r="S265" s="12">
        <f>IFERROR(VLOOKUP($A265,'NM 200 M'!$AI$5:$AO$38,7,0),"")</f>
        <v>49.311557574290539</v>
      </c>
      <c r="T265" s="10">
        <f>IFERROR(LARGE(V265:AW265,1),0)+IFERROR(LARGE(V265:AW265,2),0)</f>
        <v>0</v>
      </c>
      <c r="U265" s="10">
        <f>IFERROR(LARGE(V265:AW265,3),0)+IFERROR(LARGE(V265:AW265,4),0)</f>
        <v>0</v>
      </c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 t="str">
        <f>IFERROR(VLOOKUP($A265,'H56 TR100 M'!$AI$3:$AO$224,7,0),"")</f>
        <v/>
      </c>
      <c r="AT265" s="12" t="str">
        <f>IFERROR(VLOOKUP($A265,'Wawer M'!$H$2:$N$15,7,0),"")</f>
        <v/>
      </c>
      <c r="AU265" s="12" t="str">
        <f>IFERROR(VLOOKUP($A265,'Pazur M'!$AU$2:$BA$36,7,0),"")</f>
        <v/>
      </c>
      <c r="AV265" s="12" t="str">
        <f>IFERROR(VLOOKUP($A265,'Wilga M'!$L$3:$R$29,7,0),"")</f>
        <v/>
      </c>
      <c r="AW265" s="12" t="str">
        <f>IFERROR(VLOOKUP($A265,'NM 100 M'!$Y$5:$AE$7,7,0),"")</f>
        <v/>
      </c>
      <c r="AX265" s="25">
        <f>MIN(COUNT(F265:S265)+MIN(COUNT(V265:AW265)/2,2),6)</f>
        <v>1</v>
      </c>
    </row>
    <row r="266" spans="1:50">
      <c r="A266">
        <v>466</v>
      </c>
      <c r="B266" s="21" t="str">
        <f>VLOOKUP($A266,id!$C:$H,6,0)</f>
        <v>Jacak Andrzej</v>
      </c>
      <c r="C266" s="21">
        <f>VLOOKUP($A266,id!$C:$H,4,0)</f>
        <v>0</v>
      </c>
      <c r="D266" s="2">
        <f>IF(E265=E266,D265,ROW(B264))</f>
        <v>264</v>
      </c>
      <c r="E266" s="11">
        <f>LARGE(F266:U266,1)+LARGE(F266:U266,2)+IFERROR(LARGE(F266:U266,3),0)+IFERROR(LARGE(F266:U266,4),0)+IFERROR(LARGE(F266:U266,5),0)+IFERROR(LARGE(F266:U266,6),0)</f>
        <v>48.261320410167968</v>
      </c>
      <c r="F266" s="12"/>
      <c r="G266" s="12"/>
      <c r="H266" s="12"/>
      <c r="I266" s="12"/>
      <c r="J266" s="12"/>
      <c r="K266" s="12" t="str">
        <f>IFERROR(VLOOKUP($A266,'Tropy M'!$Q$4:$W$66,7,0),"")</f>
        <v/>
      </c>
      <c r="L266" s="12">
        <f>IFERROR(VLOOKUP($A266,'Grassor 300 M'!$CA$6:$CG$39,7,0),"")</f>
        <v>38.635576119524679</v>
      </c>
      <c r="M266" s="12" t="str">
        <f>IFERROR(VLOOKUP($A266,'BO M'!$Q$2:$W$37,7,0),"")</f>
        <v/>
      </c>
      <c r="N266" s="12" t="str">
        <f>IFERROR(VLOOKUP($A266,'Konwalie M'!$M$2:$S$32,7,0),"")</f>
        <v/>
      </c>
      <c r="O266" s="12" t="str">
        <f>IFERROR(VLOOKUP($A266,'KoRnO M'!$AD$2:$AJ$42,7,0),"")</f>
        <v/>
      </c>
      <c r="P266" s="12" t="str">
        <f>IFERROR(VLOOKUP($A266,'XVI Szago M'!$K$2:$Q$48,7,0),"")</f>
        <v/>
      </c>
      <c r="Q266" s="12" t="str">
        <f>IFERROR(VLOOKUP($A266,'H56 TR200 M'!$AT$3:$AZ$106,7,0),"")</f>
        <v/>
      </c>
      <c r="R266" s="12" t="str">
        <f>IFERROR(VLOOKUP($A266,'Azymut M'!$AO$6:$AU$38,7,0),"")</f>
        <v/>
      </c>
      <c r="S266" s="12" t="str">
        <f>IFERROR(VLOOKUP($A266,'NM 200 M'!$AI$5:$AO$38,7,0),"")</f>
        <v/>
      </c>
      <c r="T266" s="10">
        <f>IFERROR(LARGE(V266:AW266,1),0)+IFERROR(LARGE(V266:AW266,2),0)</f>
        <v>9.62574429064329</v>
      </c>
      <c r="U266" s="10">
        <f>IFERROR(LARGE(V266:AW266,3),0)+IFERROR(LARGE(V266:AW266,4),0)</f>
        <v>0</v>
      </c>
      <c r="V266" s="12"/>
      <c r="W266" s="12"/>
      <c r="X266" s="12"/>
      <c r="Y266" s="12"/>
      <c r="Z266" s="12"/>
      <c r="AA266" s="12"/>
      <c r="AB266" s="12"/>
      <c r="AC266" s="12"/>
      <c r="AD266" s="12"/>
      <c r="AE266" s="12" t="str">
        <f>IFERROR(VLOOKUP($A266,'13 M'!$J$6:$P$27,7,0),"")</f>
        <v/>
      </c>
      <c r="AF266" s="12" t="str">
        <f>IFERROR(VLOOKUP($A266,'ZnO Grassor M'!$J$2:$P$9,7,0),"")</f>
        <v/>
      </c>
      <c r="AG266" s="12" t="str">
        <f>IFERROR(VLOOKUP($A266,'Celestynów M'!$H$2:$N$7,7,0),"")</f>
        <v/>
      </c>
      <c r="AH266" s="12" t="str">
        <f>IFERROR(VLOOKUP($A266,'Komorów M'!$H$2:$N$15,7,0),"")</f>
        <v/>
      </c>
      <c r="AI266" s="12" t="str">
        <f>IFERROR(VLOOKUP($A266,'ITOrient M'!$P$3:$V$16,7,0),"")</f>
        <v/>
      </c>
      <c r="AJ266" s="12" t="str">
        <f>IFERROR(VLOOKUP($A266,'ŚJatka M'!$P$3:$V$25,7,0),"")</f>
        <v/>
      </c>
      <c r="AK266" s="12" t="str">
        <f>IFERROR(VLOOKUP($A266,'Sudecka Wyrypa M'!$N$4:$T$18,7,0),"")</f>
        <v/>
      </c>
      <c r="AL266" s="12" t="str">
        <f>IFERROR(VLOOKUP($A266,'Abentojra M'!$I$3:$O$39,7,0),"")</f>
        <v/>
      </c>
      <c r="AM266" s="12" t="str">
        <f>IFERROR(VLOOKUP($A266,'Mordownik M'!$M$3:$S$29,7,0),"")</f>
        <v/>
      </c>
      <c r="AN266" s="12" t="str">
        <f>IFERROR(VLOOKUP($A266,'Kaczawska M'!$L$3:$R$9,7,0),"")</f>
        <v/>
      </c>
      <c r="AO266" s="12" t="str">
        <f>IFERROR(VLOOKUP($A266,'XV RzK M'!$K$2:$Q$13,7,0),"")</f>
        <v/>
      </c>
      <c r="AP266" s="12" t="str">
        <f>IFERROR(VLOOKUP($A266,'Jesienne 360 M'!$J$2:$P$20,7,0),"")</f>
        <v/>
      </c>
      <c r="AQ266" s="12" t="str">
        <f>IFERROR(VLOOKUP($A266,'Waligóra M'!$P$2:$V$25,7,0),"")</f>
        <v/>
      </c>
      <c r="AR266" s="12">
        <f>IFERROR(VLOOKUP($A266,'Jurajska Jatka M'!$L$3:$R$42,7,0),"")</f>
        <v>9.62574429064329</v>
      </c>
      <c r="AS266" s="12" t="str">
        <f>IFERROR(VLOOKUP($A266,'H56 TR100 M'!$AI$3:$AO$224,7,0),"")</f>
        <v/>
      </c>
      <c r="AT266" s="12" t="str">
        <f>IFERROR(VLOOKUP($A266,'Wawer M'!$H$2:$N$15,7,0),"")</f>
        <v/>
      </c>
      <c r="AU266" s="12" t="str">
        <f>IFERROR(VLOOKUP($A266,'Pazur M'!$AU$2:$BA$36,7,0),"")</f>
        <v/>
      </c>
      <c r="AV266" s="12" t="str">
        <f>IFERROR(VLOOKUP($A266,'Wilga M'!$L$3:$R$29,7,0),"")</f>
        <v/>
      </c>
      <c r="AW266" s="12" t="str">
        <f>IFERROR(VLOOKUP($A266,'NM 100 M'!$Y$5:$AE$7,7,0),"")</f>
        <v/>
      </c>
      <c r="AX266" s="25">
        <f>MIN(COUNT(F266:S266)+MIN(COUNT(V266:AW266)/2,2),6)</f>
        <v>1.5</v>
      </c>
    </row>
    <row r="267" spans="1:50">
      <c r="A267">
        <v>307</v>
      </c>
      <c r="B267" s="21" t="str">
        <f>VLOOKUP($A267,id!$C:$H,6,0)</f>
        <v>Kwarciany Rafał</v>
      </c>
      <c r="C267" s="21">
        <f>VLOOKUP($A267,id!$C:$H,4,0)</f>
        <v>0</v>
      </c>
      <c r="D267" s="2">
        <f>IF(E266=E267,D266,ROW(B265))</f>
        <v>265</v>
      </c>
      <c r="E267" s="11">
        <f>LARGE(F267:U267,1)+LARGE(F267:U267,2)+IFERROR(LARGE(F267:U267,3),0)+IFERROR(LARGE(F267:U267,4),0)+IFERROR(LARGE(F267:U267,5),0)+IFERROR(LARGE(F267:U267,6),0)</f>
        <v>48.229191464378374</v>
      </c>
      <c r="F267" s="12"/>
      <c r="G267" s="12"/>
      <c r="H267" s="12" t="str">
        <f>IFERROR(VLOOKUP($A267,'H55 TR200 M'!$AT$3:$AZ$84,7,0),"")</f>
        <v/>
      </c>
      <c r="I267" s="12" t="str">
        <f>IFERROR(VLOOKUP($A267,'Dymno M'!$U$2:$AA$35,7,0),"")</f>
        <v/>
      </c>
      <c r="J267" s="12" t="str">
        <f>IFERROR(VLOOKUP($A267,'XIV RzK M'!$K$3:$Q$39,7,0),"")</f>
        <v/>
      </c>
      <c r="K267" s="12" t="str">
        <f>IFERROR(VLOOKUP($A267,'Tropy M'!$Q$4:$W$66,7,0),"")</f>
        <v/>
      </c>
      <c r="L267" s="12" t="str">
        <f>IFERROR(VLOOKUP($A267,'Grassor 300 M'!$CA$6:$CG$39,7,0),"")</f>
        <v/>
      </c>
      <c r="M267" s="12" t="str">
        <f>IFERROR(VLOOKUP($A267,'BO M'!$Q$2:$W$37,7,0),"")</f>
        <v/>
      </c>
      <c r="N267" s="12" t="str">
        <f>IFERROR(VLOOKUP($A267,'Konwalie M'!$M$2:$S$32,7,0),"")</f>
        <v/>
      </c>
      <c r="O267" s="12" t="str">
        <f>IFERROR(VLOOKUP($A267,'KoRnO M'!$AD$2:$AJ$42,7,0),"")</f>
        <v/>
      </c>
      <c r="P267" s="12" t="str">
        <f>IFERROR(VLOOKUP($A267,'XVI Szago M'!$K$2:$Q$48,7,0),"")</f>
        <v/>
      </c>
      <c r="Q267" s="12" t="str">
        <f>IFERROR(VLOOKUP($A267,'H56 TR200 M'!$AT$3:$AZ$106,7,0),"")</f>
        <v/>
      </c>
      <c r="R267" s="12" t="str">
        <f>IFERROR(VLOOKUP($A267,'Azymut M'!$AO$6:$AU$38,7,0),"")</f>
        <v/>
      </c>
      <c r="S267" s="12" t="str">
        <f>IFERROR(VLOOKUP($A267,'NM 200 M'!$AI$5:$AO$38,7,0),"")</f>
        <v/>
      </c>
      <c r="T267" s="10">
        <f>IFERROR(LARGE(V267:AW267,1),0)+IFERROR(LARGE(V267:AW267,2),0)</f>
        <v>48.229191464378374</v>
      </c>
      <c r="U267" s="10">
        <f>IFERROR(LARGE(V267:AW267,3),0)+IFERROR(LARGE(V267:AW267,4),0)</f>
        <v>0</v>
      </c>
      <c r="V267" s="12"/>
      <c r="W267" s="12"/>
      <c r="X267" s="12"/>
      <c r="Y267" s="12"/>
      <c r="Z267" s="12">
        <f>IFERROR(VLOOKUP($A267,'H55 TR100 M'!$AG$3:$AM$165,7,0),"")</f>
        <v>17.042675933685029</v>
      </c>
      <c r="AA267" s="12" t="str">
        <f>IFERROR(VLOOKUP($A267,'Irokez M'!$EN$4:$ET$22,7,0),"")</f>
        <v/>
      </c>
      <c r="AB267" s="12" t="str">
        <f>IFERROR(VLOOKUP($A267,'BO Wielkopolska M'!$Q$2:$W$38,7,0),"")</f>
        <v/>
      </c>
      <c r="AC267" s="12" t="str">
        <f>IFERROR(VLOOKUP($A267,'RW TR200 M'!$K$2:$Q$10,7,0),"")</f>
        <v/>
      </c>
      <c r="AD267" s="12" t="str">
        <f>IFERROR(VLOOKUP($A267,'Liczyrzepa wiosna M'!$M$2:$S$26,7,0),"")</f>
        <v/>
      </c>
      <c r="AE267" s="12" t="str">
        <f>IFERROR(VLOOKUP($A267,'13 M'!$J$6:$P$27,7,0),"")</f>
        <v/>
      </c>
      <c r="AF267" s="12" t="str">
        <f>IFERROR(VLOOKUP($A267,'ZnO Grassor M'!$J$2:$P$9,7,0),"")</f>
        <v/>
      </c>
      <c r="AG267" s="12" t="str">
        <f>IFERROR(VLOOKUP($A267,'Celestynów M'!$H$2:$N$7,7,0),"")</f>
        <v/>
      </c>
      <c r="AH267" s="12" t="str">
        <f>IFERROR(VLOOKUP($A267,'Komorów M'!$H$2:$N$15,7,0),"")</f>
        <v/>
      </c>
      <c r="AI267" s="12" t="str">
        <f>IFERROR(VLOOKUP($A267,'ITOrient M'!$P$3:$V$16,7,0),"")</f>
        <v/>
      </c>
      <c r="AJ267" s="12" t="str">
        <f>IFERROR(VLOOKUP($A267,'ŚJatka M'!$P$3:$V$25,7,0),"")</f>
        <v/>
      </c>
      <c r="AK267" s="12" t="str">
        <f>IFERROR(VLOOKUP($A267,'Sudecka Wyrypa M'!$N$4:$T$18,7,0),"")</f>
        <v/>
      </c>
      <c r="AL267" s="12" t="str">
        <f>IFERROR(VLOOKUP($A267,'Abentojra M'!$I$3:$O$39,7,0),"")</f>
        <v/>
      </c>
      <c r="AM267" s="12" t="str">
        <f>IFERROR(VLOOKUP($A267,'Mordownik M'!$M$3:$S$29,7,0),"")</f>
        <v/>
      </c>
      <c r="AN267" s="12" t="str">
        <f>IFERROR(VLOOKUP($A267,'Kaczawska M'!$L$3:$R$9,7,0),"")</f>
        <v/>
      </c>
      <c r="AO267" s="12" t="str">
        <f>IFERROR(VLOOKUP($A267,'XV RzK M'!$K$2:$Q$13,7,0),"")</f>
        <v/>
      </c>
      <c r="AP267" s="12" t="str">
        <f>IFERROR(VLOOKUP($A267,'Jesienne 360 M'!$J$2:$P$20,7,0),"")</f>
        <v/>
      </c>
      <c r="AQ267" s="12" t="str">
        <f>IFERROR(VLOOKUP($A267,'Waligóra M'!$P$2:$V$25,7,0),"")</f>
        <v/>
      </c>
      <c r="AR267" s="12" t="str">
        <f>IFERROR(VLOOKUP($A267,'Jurajska Jatka M'!$L$3:$R$42,7,0),"")</f>
        <v/>
      </c>
      <c r="AS267" s="12">
        <f>IFERROR(VLOOKUP($A267,'H56 TR100 M'!$AI$3:$AO$224,7,0),"")</f>
        <v>31.186515530693349</v>
      </c>
      <c r="AT267" s="12" t="str">
        <f>IFERROR(VLOOKUP($A267,'Wawer M'!$H$2:$N$15,7,0),"")</f>
        <v/>
      </c>
      <c r="AU267" s="12" t="str">
        <f>IFERROR(VLOOKUP($A267,'Pazur M'!$AU$2:$BA$36,7,0),"")</f>
        <v/>
      </c>
      <c r="AV267" s="12" t="str">
        <f>IFERROR(VLOOKUP($A267,'Wilga M'!$L$3:$R$29,7,0),"")</f>
        <v/>
      </c>
      <c r="AW267" s="12" t="str">
        <f>IFERROR(VLOOKUP($A267,'NM 100 M'!$Y$5:$AE$7,7,0),"")</f>
        <v/>
      </c>
      <c r="AX267" s="25">
        <f>MIN(COUNT(F267:S267)+MIN(COUNT(V267:AW267)/2,2),6)</f>
        <v>1</v>
      </c>
    </row>
    <row r="268" spans="1:50">
      <c r="A268" s="13">
        <v>28</v>
      </c>
      <c r="B268" s="21" t="str">
        <f>VLOOKUP($A268,id!$C:$H,6,0)</f>
        <v>Wiśniewski Krzysztof</v>
      </c>
      <c r="C268" s="21" t="str">
        <f>VLOOKUP($A268,id!$C:$H,4,0)</f>
        <v>Ambit Racing Team</v>
      </c>
      <c r="D268" s="2">
        <f>IF(E267=E268,D267,ROW(B266))</f>
        <v>266</v>
      </c>
      <c r="E268" s="11">
        <f>LARGE(F268:U268,1)+LARGE(F268:U268,2)+IFERROR(LARGE(F268:U268,3),0)+IFERROR(LARGE(F268:U268,4),0)+IFERROR(LARGE(F268:U268,5),0)+IFERROR(LARGE(F268:U268,6),0)</f>
        <v>47.998391541624628</v>
      </c>
      <c r="F268" s="12" t="str">
        <f>IFERROR(VLOOKUP(A268,'ZdZ M'!$AN$5:$AT$47,7,0),"")</f>
        <v/>
      </c>
      <c r="G268" s="12" t="str">
        <f>IFERROR(VLOOKUP($A268,'Liszkor M'!$BA$2:$BG$44,7,0),"")</f>
        <v/>
      </c>
      <c r="H268" s="12" t="str">
        <f>IFERROR(VLOOKUP($A268,'H55 TR200 M'!$AT$3:$AZ$84,7,0),"")</f>
        <v/>
      </c>
      <c r="I268" s="12" t="str">
        <f>IFERROR(VLOOKUP($A268,'Dymno M'!$U$2:$AA$35,7,0),"")</f>
        <v/>
      </c>
      <c r="J268" s="12" t="str">
        <f>IFERROR(VLOOKUP($A268,'XIV RzK M'!$K$3:$Q$39,7,0),"")</f>
        <v/>
      </c>
      <c r="K268" s="12" t="str">
        <f>IFERROR(VLOOKUP($A268,'Tropy M'!$Q$4:$W$66,7,0),"")</f>
        <v/>
      </c>
      <c r="L268" s="12" t="str">
        <f>IFERROR(VLOOKUP($A268,'Grassor 300 M'!$CA$6:$CG$39,7,0),"")</f>
        <v/>
      </c>
      <c r="M268" s="12" t="str">
        <f>IFERROR(VLOOKUP($A268,'BO M'!$Q$2:$W$37,7,0),"")</f>
        <v/>
      </c>
      <c r="N268" s="12" t="str">
        <f>IFERROR(VLOOKUP($A268,'Konwalie M'!$M$2:$S$32,7,0),"")</f>
        <v/>
      </c>
      <c r="O268" s="12" t="str">
        <f>IFERROR(VLOOKUP($A268,'KoRnO M'!$AD$2:$AJ$42,7,0),"")</f>
        <v/>
      </c>
      <c r="P268" s="12" t="str">
        <f>IFERROR(VLOOKUP($A268,'XVI Szago M'!$K$2:$Q$48,7,0),"")</f>
        <v/>
      </c>
      <c r="Q268" s="12" t="str">
        <f>IFERROR(VLOOKUP($A268,'H56 TR200 M'!$AT$3:$AZ$106,7,0),"")</f>
        <v/>
      </c>
      <c r="R268" s="12" t="str">
        <f>IFERROR(VLOOKUP($A268,'Azymut M'!$AO$6:$AU$38,7,0),"")</f>
        <v/>
      </c>
      <c r="S268" s="12" t="str">
        <f>IFERROR(VLOOKUP($A268,'NM 200 M'!$AI$5:$AO$38,7,0),"")</f>
        <v/>
      </c>
      <c r="T268" s="10">
        <f>IFERROR(LARGE(V268:AW268,1),0)+IFERROR(LARGE(V268:AW268,2),0)</f>
        <v>47.998391541624628</v>
      </c>
      <c r="U268" s="10">
        <f>IFERROR(LARGE(V268:AW268,3),0)+IFERROR(LARGE(V268:AW268,4),0)</f>
        <v>0</v>
      </c>
      <c r="V268" s="12">
        <f>IFERROR(VLOOKUP(A268,'Liczyrzepa - zima M'!$M$1:$S$35,7,0),"")</f>
        <v>15.998803827751196</v>
      </c>
      <c r="W268" s="12">
        <f>IFERROR(VLOOKUP($A268,'Róża M'!$L$2:$R$34,7,0),"")</f>
        <v>31.999587713873435</v>
      </c>
      <c r="X268" s="12" t="str">
        <f>IFERROR(VLOOKUP($A268,'XV Szago M'!$DK$4:$DQ$28,7,0),"")</f>
        <v/>
      </c>
      <c r="Y268" s="12" t="str">
        <f>IFERROR(VLOOKUP($A268,'Wiosenne 360 M'!$J$3:$P$22,7,0),"")</f>
        <v/>
      </c>
      <c r="Z268" s="12" t="str">
        <f>IFERROR(VLOOKUP($A268,'H55 TR100 M'!$AG$3:$AM$165,7,0),"")</f>
        <v/>
      </c>
      <c r="AA268" s="12" t="str">
        <f>IFERROR(VLOOKUP($A268,'Irokez M'!$EN$4:$ET$22,7,0),"")</f>
        <v/>
      </c>
      <c r="AB268" s="12" t="str">
        <f>IFERROR(VLOOKUP($A268,'BO Wielkopolska M'!$Q$2:$W$38,7,0),"")</f>
        <v/>
      </c>
      <c r="AC268" s="12" t="str">
        <f>IFERROR(VLOOKUP($A268,'RW TR200 M'!$K$2:$Q$10,7,0),"")</f>
        <v/>
      </c>
      <c r="AD268" s="12" t="str">
        <f>IFERROR(VLOOKUP($A268,'Liczyrzepa wiosna M'!$M$2:$S$26,7,0),"")</f>
        <v/>
      </c>
      <c r="AE268" s="12" t="str">
        <f>IFERROR(VLOOKUP($A268,'13 M'!$J$6:$P$27,7,0),"")</f>
        <v/>
      </c>
      <c r="AF268" s="12" t="str">
        <f>IFERROR(VLOOKUP($A268,'ZnO Grassor M'!$J$2:$P$9,7,0),"")</f>
        <v/>
      </c>
      <c r="AG268" s="12" t="str">
        <f>IFERROR(VLOOKUP($A268,'Celestynów M'!$H$2:$N$7,7,0),"")</f>
        <v/>
      </c>
      <c r="AH268" s="12" t="str">
        <f>IFERROR(VLOOKUP($A268,'Komorów M'!$H$2:$N$15,7,0),"")</f>
        <v/>
      </c>
      <c r="AI268" s="12" t="str">
        <f>IFERROR(VLOOKUP($A268,'ITOrient M'!$P$3:$V$16,7,0),"")</f>
        <v/>
      </c>
      <c r="AJ268" s="12" t="str">
        <f>IFERROR(VLOOKUP($A268,'ŚJatka M'!$P$3:$V$25,7,0),"")</f>
        <v/>
      </c>
      <c r="AK268" s="12" t="str">
        <f>IFERROR(VLOOKUP($A268,'Sudecka Wyrypa M'!$N$4:$T$18,7,0),"")</f>
        <v/>
      </c>
      <c r="AL268" s="12" t="str">
        <f>IFERROR(VLOOKUP($A268,'Abentojra M'!$I$3:$O$39,7,0),"")</f>
        <v/>
      </c>
      <c r="AM268" s="12" t="str">
        <f>IFERROR(VLOOKUP($A268,'Mordownik M'!$M$3:$S$29,7,0),"")</f>
        <v/>
      </c>
      <c r="AN268" s="12" t="str">
        <f>IFERROR(VLOOKUP($A268,'Kaczawska M'!$L$3:$R$9,7,0),"")</f>
        <v/>
      </c>
      <c r="AO268" s="12" t="str">
        <f>IFERROR(VLOOKUP($A268,'XV RzK M'!$K$2:$Q$13,7,0),"")</f>
        <v/>
      </c>
      <c r="AP268" s="12" t="str">
        <f>IFERROR(VLOOKUP($A268,'Jesienne 360 M'!$J$2:$P$20,7,0),"")</f>
        <v/>
      </c>
      <c r="AQ268" s="12" t="str">
        <f>IFERROR(VLOOKUP($A268,'Waligóra M'!$P$2:$V$25,7,0),"")</f>
        <v/>
      </c>
      <c r="AR268" s="12" t="str">
        <f>IFERROR(VLOOKUP($A268,'Jurajska Jatka M'!$L$3:$R$42,7,0),"")</f>
        <v/>
      </c>
      <c r="AS268" s="12" t="str">
        <f>IFERROR(VLOOKUP($A268,'H56 TR100 M'!$AI$3:$AO$224,7,0),"")</f>
        <v/>
      </c>
      <c r="AT268" s="12" t="str">
        <f>IFERROR(VLOOKUP($A268,'Wawer M'!$H$2:$N$15,7,0),"")</f>
        <v/>
      </c>
      <c r="AU268" s="12" t="str">
        <f>IFERROR(VLOOKUP($A268,'Pazur M'!$AU$2:$BA$36,7,0),"")</f>
        <v/>
      </c>
      <c r="AV268" s="12" t="str">
        <f>IFERROR(VLOOKUP($A268,'Wilga M'!$L$3:$R$29,7,0),"")</f>
        <v/>
      </c>
      <c r="AW268" s="12" t="str">
        <f>IFERROR(VLOOKUP($A268,'NM 100 M'!$Y$5:$AE$7,7,0),"")</f>
        <v/>
      </c>
      <c r="AX268" s="25">
        <f>MIN(COUNT(F268:S268)+MIN(COUNT(V268:AW268)/2,2),6)</f>
        <v>1</v>
      </c>
    </row>
    <row r="269" spans="1:50">
      <c r="A269">
        <v>193</v>
      </c>
      <c r="B269" s="21" t="str">
        <f>VLOOKUP($A269,id!$C:$H,6,0)</f>
        <v>Januszewski Maciej.</v>
      </c>
      <c r="C269" s="21" t="str">
        <f>VLOOKUP($A269,id!$C:$H,4,0)</f>
        <v>Dwóch Takich</v>
      </c>
      <c r="D269" s="2">
        <f>IF(E268=E269,D268,ROW(B267))</f>
        <v>267</v>
      </c>
      <c r="E269" s="11">
        <f>LARGE(F269:U269,1)+LARGE(F269:U269,2)+IFERROR(LARGE(F269:U269,3),0)+IFERROR(LARGE(F269:U269,4),0)+IFERROR(LARGE(F269:U269,5),0)+IFERROR(LARGE(F269:U269,6),0)</f>
        <v>47.754507320280879</v>
      </c>
      <c r="F269" s="12"/>
      <c r="G269" s="12"/>
      <c r="H269" s="12">
        <f>IFERROR(VLOOKUP($A269,'H55 TR200 M'!$AT$3:$AZ$84,7,0),"")</f>
        <v>47.754507320280879</v>
      </c>
      <c r="I269" s="12" t="str">
        <f>IFERROR(VLOOKUP($A269,'Dymno M'!$U$2:$AA$35,7,0),"")</f>
        <v/>
      </c>
      <c r="J269" s="12" t="str">
        <f>IFERROR(VLOOKUP($A269,'XIV RzK M'!$K$3:$Q$39,7,0),"")</f>
        <v/>
      </c>
      <c r="K269" s="12" t="str">
        <f>IFERROR(VLOOKUP($A269,'Tropy M'!$Q$4:$W$66,7,0),"")</f>
        <v/>
      </c>
      <c r="L269" s="12" t="str">
        <f>IFERROR(VLOOKUP($A269,'Grassor 300 M'!$CA$6:$CG$39,7,0),"")</f>
        <v/>
      </c>
      <c r="M269" s="12" t="str">
        <f>IFERROR(VLOOKUP($A269,'BO M'!$Q$2:$W$37,7,0),"")</f>
        <v/>
      </c>
      <c r="N269" s="12" t="str">
        <f>IFERROR(VLOOKUP($A269,'Konwalie M'!$M$2:$S$32,7,0),"")</f>
        <v/>
      </c>
      <c r="O269" s="12" t="str">
        <f>IFERROR(VLOOKUP($A269,'KoRnO M'!$AD$2:$AJ$42,7,0),"")</f>
        <v/>
      </c>
      <c r="P269" s="12" t="str">
        <f>IFERROR(VLOOKUP($A269,'XVI Szago M'!$K$2:$Q$48,7,0),"")</f>
        <v/>
      </c>
      <c r="Q269" s="12" t="str">
        <f>IFERROR(VLOOKUP($A269,'H56 TR200 M'!$AT$3:$AZ$106,7,0),"")</f>
        <v/>
      </c>
      <c r="R269" s="12" t="str">
        <f>IFERROR(VLOOKUP($A269,'Azymut M'!$AO$6:$AU$38,7,0),"")</f>
        <v/>
      </c>
      <c r="S269" s="12" t="str">
        <f>IFERROR(VLOOKUP($A269,'NM 200 M'!$AI$5:$AO$38,7,0),"")</f>
        <v/>
      </c>
      <c r="T269" s="10">
        <f>IFERROR(LARGE(V269:AW269,1),0)+IFERROR(LARGE(V269:AW269,2),0)</f>
        <v>0</v>
      </c>
      <c r="U269" s="10">
        <f>IFERROR(LARGE(V269:AW269,3),0)+IFERROR(LARGE(V269:AW269,4),0)</f>
        <v>0</v>
      </c>
      <c r="V269" s="12"/>
      <c r="W269" s="12"/>
      <c r="X269" s="12"/>
      <c r="Y269" s="12"/>
      <c r="Z269" s="12" t="str">
        <f>IFERROR(VLOOKUP($A269,'H55 TR100 M'!$AG$3:$AM$165,7,0),"")</f>
        <v/>
      </c>
      <c r="AA269" s="12" t="str">
        <f>IFERROR(VLOOKUP($A269,'Irokez M'!$EN$4:$ET$22,7,0),"")</f>
        <v/>
      </c>
      <c r="AB269" s="12" t="str">
        <f>IFERROR(VLOOKUP($A269,'BO Wielkopolska M'!$Q$2:$W$38,7,0),"")</f>
        <v/>
      </c>
      <c r="AC269" s="12" t="str">
        <f>IFERROR(VLOOKUP($A269,'RW TR200 M'!$K$2:$Q$10,7,0),"")</f>
        <v/>
      </c>
      <c r="AD269" s="12" t="str">
        <f>IFERROR(VLOOKUP($A269,'Liczyrzepa wiosna M'!$M$2:$S$26,7,0),"")</f>
        <v/>
      </c>
      <c r="AE269" s="12" t="str">
        <f>IFERROR(VLOOKUP($A269,'13 M'!$J$6:$P$27,7,0),"")</f>
        <v/>
      </c>
      <c r="AF269" s="12" t="str">
        <f>IFERROR(VLOOKUP($A269,'ZnO Grassor M'!$J$2:$P$9,7,0),"")</f>
        <v/>
      </c>
      <c r="AG269" s="12" t="str">
        <f>IFERROR(VLOOKUP($A269,'Celestynów M'!$H$2:$N$7,7,0),"")</f>
        <v/>
      </c>
      <c r="AH269" s="12" t="str">
        <f>IFERROR(VLOOKUP($A269,'Komorów M'!$H$2:$N$15,7,0),"")</f>
        <v/>
      </c>
      <c r="AI269" s="12" t="str">
        <f>IFERROR(VLOOKUP($A269,'ITOrient M'!$P$3:$V$16,7,0),"")</f>
        <v/>
      </c>
      <c r="AJ269" s="12" t="str">
        <f>IFERROR(VLOOKUP($A269,'ŚJatka M'!$P$3:$V$25,7,0),"")</f>
        <v/>
      </c>
      <c r="AK269" s="12" t="str">
        <f>IFERROR(VLOOKUP($A269,'Sudecka Wyrypa M'!$N$4:$T$18,7,0),"")</f>
        <v/>
      </c>
      <c r="AL269" s="12" t="str">
        <f>IFERROR(VLOOKUP($A269,'Abentojra M'!$I$3:$O$39,7,0),"")</f>
        <v/>
      </c>
      <c r="AM269" s="12" t="str">
        <f>IFERROR(VLOOKUP($A269,'Mordownik M'!$M$3:$S$29,7,0),"")</f>
        <v/>
      </c>
      <c r="AN269" s="12" t="str">
        <f>IFERROR(VLOOKUP($A269,'Kaczawska M'!$L$3:$R$9,7,0),"")</f>
        <v/>
      </c>
      <c r="AO269" s="12" t="str">
        <f>IFERROR(VLOOKUP($A269,'XV RzK M'!$K$2:$Q$13,7,0),"")</f>
        <v/>
      </c>
      <c r="AP269" s="12" t="str">
        <f>IFERROR(VLOOKUP($A269,'Jesienne 360 M'!$J$2:$P$20,7,0),"")</f>
        <v/>
      </c>
      <c r="AQ269" s="12" t="str">
        <f>IFERROR(VLOOKUP($A269,'Waligóra M'!$P$2:$V$25,7,0),"")</f>
        <v/>
      </c>
      <c r="AR269" s="12" t="str">
        <f>IFERROR(VLOOKUP($A269,'Jurajska Jatka M'!$L$3:$R$42,7,0),"")</f>
        <v/>
      </c>
      <c r="AS269" s="12" t="str">
        <f>IFERROR(VLOOKUP($A269,'H56 TR100 M'!$AI$3:$AO$224,7,0),"")</f>
        <v/>
      </c>
      <c r="AT269" s="12" t="str">
        <f>IFERROR(VLOOKUP($A269,'Wawer M'!$H$2:$N$15,7,0),"")</f>
        <v/>
      </c>
      <c r="AU269" s="12" t="str">
        <f>IFERROR(VLOOKUP($A269,'Pazur M'!$AU$2:$BA$36,7,0),"")</f>
        <v/>
      </c>
      <c r="AV269" s="12" t="str">
        <f>IFERROR(VLOOKUP($A269,'Wilga M'!$L$3:$R$29,7,0),"")</f>
        <v/>
      </c>
      <c r="AW269" s="12" t="str">
        <f>IFERROR(VLOOKUP($A269,'NM 100 M'!$Y$5:$AE$7,7,0),"")</f>
        <v/>
      </c>
      <c r="AX269" s="25">
        <f>MIN(COUNT(F269:S269)+MIN(COUNT(V269:AW269)/2,2),6)</f>
        <v>1</v>
      </c>
    </row>
    <row r="270" spans="1:50">
      <c r="A270">
        <v>438</v>
      </c>
      <c r="B270" s="21" t="str">
        <f>VLOOKUP($A270,id!$C:$H,6,0)</f>
        <v>Mińkowski Marcin</v>
      </c>
      <c r="C270" s="21">
        <f>VLOOKUP($A270,id!$C:$H,4,0)</f>
        <v>0</v>
      </c>
      <c r="D270" s="2">
        <f>IF(E269=E270,D269,ROW(B268))</f>
        <v>268</v>
      </c>
      <c r="E270" s="11">
        <f>LARGE(F270:U270,1)+LARGE(F270:U270,2)+IFERROR(LARGE(F270:U270,3),0)+IFERROR(LARGE(F270:U270,4),0)+IFERROR(LARGE(F270:U270,5),0)+IFERROR(LARGE(F270:U270,6),0)</f>
        <v>47.71160268302306</v>
      </c>
      <c r="F270" s="12"/>
      <c r="G270" s="12"/>
      <c r="H270" s="12"/>
      <c r="I270" s="12"/>
      <c r="J270" s="12"/>
      <c r="K270" s="12">
        <f>IFERROR(VLOOKUP($A270,'Tropy M'!$Q$4:$W$66,7,0),"")</f>
        <v>47.71160268302306</v>
      </c>
      <c r="L270" s="12" t="str">
        <f>IFERROR(VLOOKUP($A270,'Grassor 300 M'!$CA$6:$CG$39,7,0),"")</f>
        <v/>
      </c>
      <c r="M270" s="12" t="str">
        <f>IFERROR(VLOOKUP($A270,'BO M'!$Q$2:$W$37,7,0),"")</f>
        <v/>
      </c>
      <c r="N270" s="12" t="str">
        <f>IFERROR(VLOOKUP($A270,'Konwalie M'!$M$2:$S$32,7,0),"")</f>
        <v/>
      </c>
      <c r="O270" s="12" t="str">
        <f>IFERROR(VLOOKUP($A270,'KoRnO M'!$AD$2:$AJ$42,7,0),"")</f>
        <v/>
      </c>
      <c r="P270" s="12" t="str">
        <f>IFERROR(VLOOKUP($A270,'XVI Szago M'!$K$2:$Q$48,7,0),"")</f>
        <v/>
      </c>
      <c r="Q270" s="12" t="str">
        <f>IFERROR(VLOOKUP($A270,'H56 TR200 M'!$AT$3:$AZ$106,7,0),"")</f>
        <v/>
      </c>
      <c r="R270" s="12" t="str">
        <f>IFERROR(VLOOKUP($A270,'Azymut M'!$AO$6:$AU$38,7,0),"")</f>
        <v/>
      </c>
      <c r="S270" s="12" t="str">
        <f>IFERROR(VLOOKUP($A270,'NM 200 M'!$AI$5:$AO$38,7,0),"")</f>
        <v/>
      </c>
      <c r="T270" s="10">
        <f>IFERROR(LARGE(V270:AW270,1),0)+IFERROR(LARGE(V270:AW270,2),0)</f>
        <v>0</v>
      </c>
      <c r="U270" s="10">
        <f>IFERROR(LARGE(V270:AW270,3),0)+IFERROR(LARGE(V270:AW270,4),0)</f>
        <v>0</v>
      </c>
      <c r="V270" s="12"/>
      <c r="W270" s="12"/>
      <c r="X270" s="12"/>
      <c r="Y270" s="12"/>
      <c r="Z270" s="12"/>
      <c r="AA270" s="12"/>
      <c r="AB270" s="12"/>
      <c r="AC270" s="12"/>
      <c r="AD270" s="12"/>
      <c r="AE270" s="12" t="str">
        <f>IFERROR(VLOOKUP($A270,'13 M'!$J$6:$P$27,7,0),"")</f>
        <v/>
      </c>
      <c r="AF270" s="12" t="str">
        <f>IFERROR(VLOOKUP($A270,'ZnO Grassor M'!$J$2:$P$9,7,0),"")</f>
        <v/>
      </c>
      <c r="AG270" s="12" t="str">
        <f>IFERROR(VLOOKUP($A270,'Celestynów M'!$H$2:$N$7,7,0),"")</f>
        <v/>
      </c>
      <c r="AH270" s="12" t="str">
        <f>IFERROR(VLOOKUP($A270,'Komorów M'!$H$2:$N$15,7,0),"")</f>
        <v/>
      </c>
      <c r="AI270" s="12" t="str">
        <f>IFERROR(VLOOKUP($A270,'ITOrient M'!$P$3:$V$16,7,0),"")</f>
        <v/>
      </c>
      <c r="AJ270" s="12" t="str">
        <f>IFERROR(VLOOKUP($A270,'ŚJatka M'!$P$3:$V$25,7,0),"")</f>
        <v/>
      </c>
      <c r="AK270" s="12" t="str">
        <f>IFERROR(VLOOKUP($A270,'Sudecka Wyrypa M'!$N$4:$T$18,7,0),"")</f>
        <v/>
      </c>
      <c r="AL270" s="12" t="str">
        <f>IFERROR(VLOOKUP($A270,'Abentojra M'!$I$3:$O$39,7,0),"")</f>
        <v/>
      </c>
      <c r="AM270" s="12" t="str">
        <f>IFERROR(VLOOKUP($A270,'Mordownik M'!$M$3:$S$29,7,0),"")</f>
        <v/>
      </c>
      <c r="AN270" s="12" t="str">
        <f>IFERROR(VLOOKUP($A270,'Kaczawska M'!$L$3:$R$9,7,0),"")</f>
        <v/>
      </c>
      <c r="AO270" s="12" t="str">
        <f>IFERROR(VLOOKUP($A270,'XV RzK M'!$K$2:$Q$13,7,0),"")</f>
        <v/>
      </c>
      <c r="AP270" s="12" t="str">
        <f>IFERROR(VLOOKUP($A270,'Jesienne 360 M'!$J$2:$P$20,7,0),"")</f>
        <v/>
      </c>
      <c r="AQ270" s="12" t="str">
        <f>IFERROR(VLOOKUP($A270,'Waligóra M'!$P$2:$V$25,7,0),"")</f>
        <v/>
      </c>
      <c r="AR270" s="12" t="str">
        <f>IFERROR(VLOOKUP($A270,'Jurajska Jatka M'!$L$3:$R$42,7,0),"")</f>
        <v/>
      </c>
      <c r="AS270" s="12" t="str">
        <f>IFERROR(VLOOKUP($A270,'H56 TR100 M'!$AI$3:$AO$224,7,0),"")</f>
        <v/>
      </c>
      <c r="AT270" s="12" t="str">
        <f>IFERROR(VLOOKUP($A270,'Wawer M'!$H$2:$N$15,7,0),"")</f>
        <v/>
      </c>
      <c r="AU270" s="12" t="str">
        <f>IFERROR(VLOOKUP($A270,'Pazur M'!$AU$2:$BA$36,7,0),"")</f>
        <v/>
      </c>
      <c r="AV270" s="12" t="str">
        <f>IFERROR(VLOOKUP($A270,'Wilga M'!$L$3:$R$29,7,0),"")</f>
        <v/>
      </c>
      <c r="AW270" s="12" t="str">
        <f>IFERROR(VLOOKUP($A270,'NM 100 M'!$Y$5:$AE$7,7,0),"")</f>
        <v/>
      </c>
      <c r="AX270" s="25">
        <f>MIN(COUNT(F270:S270)+MIN(COUNT(V270:AW270)/2,2),6)</f>
        <v>1</v>
      </c>
    </row>
    <row r="271" spans="1:50">
      <c r="A271">
        <v>478</v>
      </c>
      <c r="B271" s="21" t="str">
        <f>VLOOKUP($A271,id!$C:$H,6,0)</f>
        <v>Aksamit Sebastian</v>
      </c>
      <c r="C271" s="21" t="str">
        <f>VLOOKUP($A271,id!$C:$H,4,0)</f>
        <v>brak</v>
      </c>
      <c r="D271" s="2">
        <f>IF(E270=E271,D270,ROW(B269))</f>
        <v>269</v>
      </c>
      <c r="E271" s="11">
        <f>LARGE(F271:U271,1)+LARGE(F271:U271,2)+IFERROR(LARGE(F271:U271,3),0)+IFERROR(LARGE(F271:U271,4),0)+IFERROR(LARGE(F271:U271,5),0)+IFERROR(LARGE(F271:U271,6),0)</f>
        <v>47.015146141272801</v>
      </c>
      <c r="F271" s="12"/>
      <c r="G271" s="12"/>
      <c r="H271" s="12"/>
      <c r="I271" s="12"/>
      <c r="J271" s="12"/>
      <c r="K271" s="12" t="str">
        <f>IFERROR(VLOOKUP($A271,'Tropy M'!$Q$4:$W$66,7,0),"")</f>
        <v/>
      </c>
      <c r="L271" s="12" t="str">
        <f>IFERROR(VLOOKUP($A271,'Grassor 300 M'!$CA$6:$CG$39,7,0),"")</f>
        <v/>
      </c>
      <c r="M271" s="12">
        <f>IFERROR(VLOOKUP($A271,'BO M'!$Q$2:$W$37,7,0),"")</f>
        <v>47.015146141272801</v>
      </c>
      <c r="N271" s="12" t="str">
        <f>IFERROR(VLOOKUP($A271,'Konwalie M'!$M$2:$S$32,7,0),"")</f>
        <v/>
      </c>
      <c r="O271" s="12" t="str">
        <f>IFERROR(VLOOKUP($A271,'KoRnO M'!$AD$2:$AJ$42,7,0),"")</f>
        <v/>
      </c>
      <c r="P271" s="12" t="str">
        <f>IFERROR(VLOOKUP($A271,'XVI Szago M'!$K$2:$Q$48,7,0),"")</f>
        <v/>
      </c>
      <c r="Q271" s="12" t="str">
        <f>IFERROR(VLOOKUP($A271,'H56 TR200 M'!$AT$3:$AZ$106,7,0),"")</f>
        <v/>
      </c>
      <c r="R271" s="12" t="str">
        <f>IFERROR(VLOOKUP($A271,'Azymut M'!$AO$6:$AU$38,7,0),"")</f>
        <v/>
      </c>
      <c r="S271" s="12" t="str">
        <f>IFERROR(VLOOKUP($A271,'NM 200 M'!$AI$5:$AO$38,7,0),"")</f>
        <v/>
      </c>
      <c r="T271" s="10">
        <f>IFERROR(LARGE(V271:AW271,1),0)+IFERROR(LARGE(V271:AW271,2),0)</f>
        <v>0</v>
      </c>
      <c r="U271" s="10">
        <f>IFERROR(LARGE(V271:AW271,3),0)+IFERROR(LARGE(V271:AW271,4),0)</f>
        <v>0</v>
      </c>
      <c r="V271" s="12"/>
      <c r="W271" s="12"/>
      <c r="X271" s="12"/>
      <c r="Y271" s="12"/>
      <c r="Z271" s="12"/>
      <c r="AA271" s="12"/>
      <c r="AB271" s="12"/>
      <c r="AC271" s="12"/>
      <c r="AD271" s="12"/>
      <c r="AE271" s="12" t="str">
        <f>IFERROR(VLOOKUP($A271,'13 M'!$J$6:$P$27,7,0),"")</f>
        <v/>
      </c>
      <c r="AF271" s="12" t="str">
        <f>IFERROR(VLOOKUP($A271,'ZnO Grassor M'!$J$2:$P$9,7,0),"")</f>
        <v/>
      </c>
      <c r="AG271" s="12" t="str">
        <f>IFERROR(VLOOKUP($A271,'Celestynów M'!$H$2:$N$7,7,0),"")</f>
        <v/>
      </c>
      <c r="AH271" s="12" t="str">
        <f>IFERROR(VLOOKUP($A271,'Komorów M'!$H$2:$N$15,7,0),"")</f>
        <v/>
      </c>
      <c r="AI271" s="12" t="str">
        <f>IFERROR(VLOOKUP($A271,'ITOrient M'!$P$3:$V$16,7,0),"")</f>
        <v/>
      </c>
      <c r="AJ271" s="12" t="str">
        <f>IFERROR(VLOOKUP($A271,'ŚJatka M'!$P$3:$V$25,7,0),"")</f>
        <v/>
      </c>
      <c r="AK271" s="12" t="str">
        <f>IFERROR(VLOOKUP($A271,'Sudecka Wyrypa M'!$N$4:$T$18,7,0),"")</f>
        <v/>
      </c>
      <c r="AL271" s="12" t="str">
        <f>IFERROR(VLOOKUP($A271,'Abentojra M'!$I$3:$O$39,7,0),"")</f>
        <v/>
      </c>
      <c r="AM271" s="12" t="str">
        <f>IFERROR(VLOOKUP($A271,'Mordownik M'!$M$3:$S$29,7,0),"")</f>
        <v/>
      </c>
      <c r="AN271" s="12" t="str">
        <f>IFERROR(VLOOKUP($A271,'Kaczawska M'!$L$3:$R$9,7,0),"")</f>
        <v/>
      </c>
      <c r="AO271" s="12" t="str">
        <f>IFERROR(VLOOKUP($A271,'XV RzK M'!$K$2:$Q$13,7,0),"")</f>
        <v/>
      </c>
      <c r="AP271" s="12" t="str">
        <f>IFERROR(VLOOKUP($A271,'Jesienne 360 M'!$J$2:$P$20,7,0),"")</f>
        <v/>
      </c>
      <c r="AQ271" s="12" t="str">
        <f>IFERROR(VLOOKUP($A271,'Waligóra M'!$P$2:$V$25,7,0),"")</f>
        <v/>
      </c>
      <c r="AR271" s="12" t="str">
        <f>IFERROR(VLOOKUP($A271,'Jurajska Jatka M'!$L$3:$R$42,7,0),"")</f>
        <v/>
      </c>
      <c r="AS271" s="12" t="str">
        <f>IFERROR(VLOOKUP($A271,'H56 TR100 M'!$AI$3:$AO$224,7,0),"")</f>
        <v/>
      </c>
      <c r="AT271" s="12" t="str">
        <f>IFERROR(VLOOKUP($A271,'Wawer M'!$H$2:$N$15,7,0),"")</f>
        <v/>
      </c>
      <c r="AU271" s="12" t="str">
        <f>IFERROR(VLOOKUP($A271,'Pazur M'!$AU$2:$BA$36,7,0),"")</f>
        <v/>
      </c>
      <c r="AV271" s="12" t="str">
        <f>IFERROR(VLOOKUP($A271,'Wilga M'!$L$3:$R$29,7,0),"")</f>
        <v/>
      </c>
      <c r="AW271" s="12" t="str">
        <f>IFERROR(VLOOKUP($A271,'NM 100 M'!$Y$5:$AE$7,7,0),"")</f>
        <v/>
      </c>
      <c r="AX271" s="25">
        <f>MIN(COUNT(F271:S271)+MIN(COUNT(V271:AW271)/2,2),6)</f>
        <v>1</v>
      </c>
    </row>
    <row r="272" spans="1:50">
      <c r="A272">
        <v>479</v>
      </c>
      <c r="B272" s="21" t="str">
        <f>VLOOKUP($A272,id!$C:$H,6,0)</f>
        <v>Puchalski Tomasz</v>
      </c>
      <c r="C272" s="21" t="str">
        <f>VLOOKUP($A272,id!$C:$H,4,0)</f>
        <v>brak</v>
      </c>
      <c r="D272" s="2">
        <f>IF(E271=E272,D271,ROW(B270))</f>
        <v>270</v>
      </c>
      <c r="E272" s="11">
        <f>LARGE(F272:U272,1)+LARGE(F272:U272,2)+IFERROR(LARGE(F272:U272,3),0)+IFERROR(LARGE(F272:U272,4),0)+IFERROR(LARGE(F272:U272,5),0)+IFERROR(LARGE(F272:U272,6),0)</f>
        <v>46.752246908423182</v>
      </c>
      <c r="F272" s="12"/>
      <c r="G272" s="12"/>
      <c r="H272" s="12"/>
      <c r="I272" s="12"/>
      <c r="J272" s="12"/>
      <c r="K272" s="12" t="str">
        <f>IFERROR(VLOOKUP($A272,'Tropy M'!$Q$4:$W$66,7,0),"")</f>
        <v/>
      </c>
      <c r="L272" s="12" t="str">
        <f>IFERROR(VLOOKUP($A272,'Grassor 300 M'!$CA$6:$CG$39,7,0),"")</f>
        <v/>
      </c>
      <c r="M272" s="12">
        <f>IFERROR(VLOOKUP($A272,'BO M'!$Q$2:$W$37,7,0),"")</f>
        <v>46.752246908423182</v>
      </c>
      <c r="N272" s="12" t="str">
        <f>IFERROR(VLOOKUP($A272,'Konwalie M'!$M$2:$S$32,7,0),"")</f>
        <v/>
      </c>
      <c r="O272" s="12" t="str">
        <f>IFERROR(VLOOKUP($A272,'KoRnO M'!$AD$2:$AJ$42,7,0),"")</f>
        <v/>
      </c>
      <c r="P272" s="12" t="str">
        <f>IFERROR(VLOOKUP($A272,'XVI Szago M'!$K$2:$Q$48,7,0),"")</f>
        <v/>
      </c>
      <c r="Q272" s="12" t="str">
        <f>IFERROR(VLOOKUP($A272,'H56 TR200 M'!$AT$3:$AZ$106,7,0),"")</f>
        <v/>
      </c>
      <c r="R272" s="12" t="str">
        <f>IFERROR(VLOOKUP($A272,'Azymut M'!$AO$6:$AU$38,7,0),"")</f>
        <v/>
      </c>
      <c r="S272" s="12" t="str">
        <f>IFERROR(VLOOKUP($A272,'NM 200 M'!$AI$5:$AO$38,7,0),"")</f>
        <v/>
      </c>
      <c r="T272" s="10">
        <f>IFERROR(LARGE(V272:AW272,1),0)+IFERROR(LARGE(V272:AW272,2),0)</f>
        <v>0</v>
      </c>
      <c r="U272" s="10">
        <f>IFERROR(LARGE(V272:AW272,3),0)+IFERROR(LARGE(V272:AW272,4),0)</f>
        <v>0</v>
      </c>
      <c r="V272" s="12"/>
      <c r="W272" s="12"/>
      <c r="X272" s="12"/>
      <c r="Y272" s="12"/>
      <c r="Z272" s="12"/>
      <c r="AA272" s="12"/>
      <c r="AB272" s="12"/>
      <c r="AC272" s="12"/>
      <c r="AD272" s="12"/>
      <c r="AE272" s="12" t="str">
        <f>IFERROR(VLOOKUP($A272,'13 M'!$J$6:$P$27,7,0),"")</f>
        <v/>
      </c>
      <c r="AF272" s="12" t="str">
        <f>IFERROR(VLOOKUP($A272,'ZnO Grassor M'!$J$2:$P$9,7,0),"")</f>
        <v/>
      </c>
      <c r="AG272" s="12" t="str">
        <f>IFERROR(VLOOKUP($A272,'Celestynów M'!$H$2:$N$7,7,0),"")</f>
        <v/>
      </c>
      <c r="AH272" s="12" t="str">
        <f>IFERROR(VLOOKUP($A272,'Komorów M'!$H$2:$N$15,7,0),"")</f>
        <v/>
      </c>
      <c r="AI272" s="12" t="str">
        <f>IFERROR(VLOOKUP($A272,'ITOrient M'!$P$3:$V$16,7,0),"")</f>
        <v/>
      </c>
      <c r="AJ272" s="12" t="str">
        <f>IFERROR(VLOOKUP($A272,'ŚJatka M'!$P$3:$V$25,7,0),"")</f>
        <v/>
      </c>
      <c r="AK272" s="12" t="str">
        <f>IFERROR(VLOOKUP($A272,'Sudecka Wyrypa M'!$N$4:$T$18,7,0),"")</f>
        <v/>
      </c>
      <c r="AL272" s="12" t="str">
        <f>IFERROR(VLOOKUP($A272,'Abentojra M'!$I$3:$O$39,7,0),"")</f>
        <v/>
      </c>
      <c r="AM272" s="12" t="str">
        <f>IFERROR(VLOOKUP($A272,'Mordownik M'!$M$3:$S$29,7,0),"")</f>
        <v/>
      </c>
      <c r="AN272" s="12" t="str">
        <f>IFERROR(VLOOKUP($A272,'Kaczawska M'!$L$3:$R$9,7,0),"")</f>
        <v/>
      </c>
      <c r="AO272" s="12" t="str">
        <f>IFERROR(VLOOKUP($A272,'XV RzK M'!$K$2:$Q$13,7,0),"")</f>
        <v/>
      </c>
      <c r="AP272" s="12" t="str">
        <f>IFERROR(VLOOKUP($A272,'Jesienne 360 M'!$J$2:$P$20,7,0),"")</f>
        <v/>
      </c>
      <c r="AQ272" s="12" t="str">
        <f>IFERROR(VLOOKUP($A272,'Waligóra M'!$P$2:$V$25,7,0),"")</f>
        <v/>
      </c>
      <c r="AR272" s="12" t="str">
        <f>IFERROR(VLOOKUP($A272,'Jurajska Jatka M'!$L$3:$R$42,7,0),"")</f>
        <v/>
      </c>
      <c r="AS272" s="12" t="str">
        <f>IFERROR(VLOOKUP($A272,'H56 TR100 M'!$AI$3:$AO$224,7,0),"")</f>
        <v/>
      </c>
      <c r="AT272" s="12" t="str">
        <f>IFERROR(VLOOKUP($A272,'Wawer M'!$H$2:$N$15,7,0),"")</f>
        <v/>
      </c>
      <c r="AU272" s="12" t="str">
        <f>IFERROR(VLOOKUP($A272,'Pazur M'!$AU$2:$BA$36,7,0),"")</f>
        <v/>
      </c>
      <c r="AV272" s="12" t="str">
        <f>IFERROR(VLOOKUP($A272,'Wilga M'!$L$3:$R$29,7,0),"")</f>
        <v/>
      </c>
      <c r="AW272" s="12" t="str">
        <f>IFERROR(VLOOKUP($A272,'NM 100 M'!$Y$5:$AE$7,7,0),"")</f>
        <v/>
      </c>
      <c r="AX272" s="25">
        <f>MIN(COUNT(F272:S272)+MIN(COUNT(V272:AW272)/2,2),6)</f>
        <v>1</v>
      </c>
    </row>
    <row r="273" spans="1:50">
      <c r="A273">
        <v>196</v>
      </c>
      <c r="B273" s="21" t="str">
        <f>VLOOKUP($A273,id!$C:$H,6,0)</f>
        <v>Hala Karel</v>
      </c>
      <c r="C273" s="21">
        <f>VLOOKUP($A273,id!$C:$H,4,0)</f>
        <v>0</v>
      </c>
      <c r="D273" s="2">
        <f>IF(E272=E273,D272,ROW(B271))</f>
        <v>271</v>
      </c>
      <c r="E273" s="11">
        <f>LARGE(F273:U273,1)+LARGE(F273:U273,2)+IFERROR(LARGE(F273:U273,3),0)+IFERROR(LARGE(F273:U273,4),0)+IFERROR(LARGE(F273:U273,5),0)+IFERROR(LARGE(F273:U273,6),0)</f>
        <v>46.62592654721113</v>
      </c>
      <c r="F273" s="12"/>
      <c r="G273" s="12"/>
      <c r="H273" s="12">
        <f>IFERROR(VLOOKUP($A273,'H55 TR200 M'!$AT$3:$AZ$84,7,0),"")</f>
        <v>46.62592654721113</v>
      </c>
      <c r="I273" s="12" t="str">
        <f>IFERROR(VLOOKUP($A273,'Dymno M'!$U$2:$AA$35,7,0),"")</f>
        <v/>
      </c>
      <c r="J273" s="12" t="str">
        <f>IFERROR(VLOOKUP($A273,'XIV RzK M'!$K$3:$Q$39,7,0),"")</f>
        <v/>
      </c>
      <c r="K273" s="12" t="str">
        <f>IFERROR(VLOOKUP($A273,'Tropy M'!$Q$4:$W$66,7,0),"")</f>
        <v/>
      </c>
      <c r="L273" s="12" t="str">
        <f>IFERROR(VLOOKUP($A273,'Grassor 300 M'!$CA$6:$CG$39,7,0),"")</f>
        <v/>
      </c>
      <c r="M273" s="12" t="str">
        <f>IFERROR(VLOOKUP($A273,'BO M'!$Q$2:$W$37,7,0),"")</f>
        <v/>
      </c>
      <c r="N273" s="12" t="str">
        <f>IFERROR(VLOOKUP($A273,'Konwalie M'!$M$2:$S$32,7,0),"")</f>
        <v/>
      </c>
      <c r="O273" s="12" t="str">
        <f>IFERROR(VLOOKUP($A273,'KoRnO M'!$AD$2:$AJ$42,7,0),"")</f>
        <v/>
      </c>
      <c r="P273" s="12" t="str">
        <f>IFERROR(VLOOKUP($A273,'XVI Szago M'!$K$2:$Q$48,7,0),"")</f>
        <v/>
      </c>
      <c r="Q273" s="12" t="str">
        <f>IFERROR(VLOOKUP($A273,'H56 TR200 M'!$AT$3:$AZ$106,7,0),"")</f>
        <v/>
      </c>
      <c r="R273" s="12" t="str">
        <f>IFERROR(VLOOKUP($A273,'Azymut M'!$AO$6:$AU$38,7,0),"")</f>
        <v/>
      </c>
      <c r="S273" s="12" t="str">
        <f>IFERROR(VLOOKUP($A273,'NM 200 M'!$AI$5:$AO$38,7,0),"")</f>
        <v/>
      </c>
      <c r="T273" s="10">
        <f>IFERROR(LARGE(V273:AW273,1),0)+IFERROR(LARGE(V273:AW273,2),0)</f>
        <v>0</v>
      </c>
      <c r="U273" s="10">
        <f>IFERROR(LARGE(V273:AW273,3),0)+IFERROR(LARGE(V273:AW273,4),0)</f>
        <v>0</v>
      </c>
      <c r="V273" s="12"/>
      <c r="W273" s="12"/>
      <c r="X273" s="12"/>
      <c r="Y273" s="12"/>
      <c r="Z273" s="12" t="str">
        <f>IFERROR(VLOOKUP($A273,'H55 TR100 M'!$AG$3:$AM$165,7,0),"")</f>
        <v/>
      </c>
      <c r="AA273" s="12" t="str">
        <f>IFERROR(VLOOKUP($A273,'Irokez M'!$EN$4:$ET$22,7,0),"")</f>
        <v/>
      </c>
      <c r="AB273" s="12" t="str">
        <f>IFERROR(VLOOKUP($A273,'BO Wielkopolska M'!$Q$2:$W$38,7,0),"")</f>
        <v/>
      </c>
      <c r="AC273" s="12" t="str">
        <f>IFERROR(VLOOKUP($A273,'RW TR200 M'!$K$2:$Q$10,7,0),"")</f>
        <v/>
      </c>
      <c r="AD273" s="12" t="str">
        <f>IFERROR(VLOOKUP($A273,'Liczyrzepa wiosna M'!$M$2:$S$26,7,0),"")</f>
        <v/>
      </c>
      <c r="AE273" s="12" t="str">
        <f>IFERROR(VLOOKUP($A273,'13 M'!$J$6:$P$27,7,0),"")</f>
        <v/>
      </c>
      <c r="AF273" s="12" t="str">
        <f>IFERROR(VLOOKUP($A273,'ZnO Grassor M'!$J$2:$P$9,7,0),"")</f>
        <v/>
      </c>
      <c r="AG273" s="12" t="str">
        <f>IFERROR(VLOOKUP($A273,'Celestynów M'!$H$2:$N$7,7,0),"")</f>
        <v/>
      </c>
      <c r="AH273" s="12" t="str">
        <f>IFERROR(VLOOKUP($A273,'Komorów M'!$H$2:$N$15,7,0),"")</f>
        <v/>
      </c>
      <c r="AI273" s="12" t="str">
        <f>IFERROR(VLOOKUP($A273,'ITOrient M'!$P$3:$V$16,7,0),"")</f>
        <v/>
      </c>
      <c r="AJ273" s="12" t="str">
        <f>IFERROR(VLOOKUP($A273,'ŚJatka M'!$P$3:$V$25,7,0),"")</f>
        <v/>
      </c>
      <c r="AK273" s="12" t="str">
        <f>IFERROR(VLOOKUP($A273,'Sudecka Wyrypa M'!$N$4:$T$18,7,0),"")</f>
        <v/>
      </c>
      <c r="AL273" s="12" t="str">
        <f>IFERROR(VLOOKUP($A273,'Abentojra M'!$I$3:$O$39,7,0),"")</f>
        <v/>
      </c>
      <c r="AM273" s="12" t="str">
        <f>IFERROR(VLOOKUP($A273,'Mordownik M'!$M$3:$S$29,7,0),"")</f>
        <v/>
      </c>
      <c r="AN273" s="12" t="str">
        <f>IFERROR(VLOOKUP($A273,'Kaczawska M'!$L$3:$R$9,7,0),"")</f>
        <v/>
      </c>
      <c r="AO273" s="12" t="str">
        <f>IFERROR(VLOOKUP($A273,'XV RzK M'!$K$2:$Q$13,7,0),"")</f>
        <v/>
      </c>
      <c r="AP273" s="12" t="str">
        <f>IFERROR(VLOOKUP($A273,'Jesienne 360 M'!$J$2:$P$20,7,0),"")</f>
        <v/>
      </c>
      <c r="AQ273" s="12" t="str">
        <f>IFERROR(VLOOKUP($A273,'Waligóra M'!$P$2:$V$25,7,0),"")</f>
        <v/>
      </c>
      <c r="AR273" s="12" t="str">
        <f>IFERROR(VLOOKUP($A273,'Jurajska Jatka M'!$L$3:$R$42,7,0),"")</f>
        <v/>
      </c>
      <c r="AS273" s="12" t="str">
        <f>IFERROR(VLOOKUP($A273,'H56 TR100 M'!$AI$3:$AO$224,7,0),"")</f>
        <v/>
      </c>
      <c r="AT273" s="12" t="str">
        <f>IFERROR(VLOOKUP($A273,'Wawer M'!$H$2:$N$15,7,0),"")</f>
        <v/>
      </c>
      <c r="AU273" s="12" t="str">
        <f>IFERROR(VLOOKUP($A273,'Pazur M'!$AU$2:$BA$36,7,0),"")</f>
        <v/>
      </c>
      <c r="AV273" s="12" t="str">
        <f>IFERROR(VLOOKUP($A273,'Wilga M'!$L$3:$R$29,7,0),"")</f>
        <v/>
      </c>
      <c r="AW273" s="12" t="str">
        <f>IFERROR(VLOOKUP($A273,'NM 100 M'!$Y$5:$AE$7,7,0),"")</f>
        <v/>
      </c>
      <c r="AX273" s="25">
        <f>MIN(COUNT(F273:S273)+MIN(COUNT(V273:AW273)/2,2),6)</f>
        <v>1</v>
      </c>
    </row>
    <row r="274" spans="1:50">
      <c r="A274">
        <v>606</v>
      </c>
      <c r="B274" s="21" t="str">
        <f>VLOOKUP($A274,id!$C:$H,6,0)</f>
        <v>Cenkier Julian</v>
      </c>
      <c r="C274" s="21" t="str">
        <f>VLOOKUP($A274,id!$C:$H,4,0)</f>
        <v>Dziki TNT team</v>
      </c>
      <c r="D274" s="2">
        <f>IF(E273=E274,D273,ROW(B272))</f>
        <v>272</v>
      </c>
      <c r="E274" s="11">
        <f>LARGE(F274:U274,1)+LARGE(F274:U274,2)+IFERROR(LARGE(F274:U274,3),0)+IFERROR(LARGE(F274:U274,4),0)+IFERROR(LARGE(F274:U274,5),0)+IFERROR(LARGE(F274:U274,6),0)</f>
        <v>46.109163422487235</v>
      </c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>
        <f>IFERROR(VLOOKUP($A274,'H56 TR200 M'!$AT$3:$AZ$106,7,0),"")</f>
        <v>46.109163422487235</v>
      </c>
      <c r="R274" s="12" t="str">
        <f>IFERROR(VLOOKUP($A274,'Azymut M'!$AO$6:$AU$38,7,0),"")</f>
        <v/>
      </c>
      <c r="S274" s="12" t="str">
        <f>IFERROR(VLOOKUP($A274,'NM 200 M'!$AI$5:$AO$38,7,0),"")</f>
        <v/>
      </c>
      <c r="T274" s="10">
        <f>IFERROR(LARGE(V274:AW274,1),0)+IFERROR(LARGE(V274:AW274,2),0)</f>
        <v>0</v>
      </c>
      <c r="U274" s="10">
        <f>IFERROR(LARGE(V274:AW274,3),0)+IFERROR(LARGE(V274:AW274,4),0)</f>
        <v>0</v>
      </c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 t="str">
        <f>IFERROR(VLOOKUP($A274,'H56 TR100 M'!$AI$3:$AO$224,7,0),"")</f>
        <v/>
      </c>
      <c r="AT274" s="12" t="str">
        <f>IFERROR(VLOOKUP($A274,'Wawer M'!$H$2:$N$15,7,0),"")</f>
        <v/>
      </c>
      <c r="AU274" s="12" t="str">
        <f>IFERROR(VLOOKUP($A274,'Pazur M'!$AU$2:$BA$36,7,0),"")</f>
        <v/>
      </c>
      <c r="AV274" s="12" t="str">
        <f>IFERROR(VLOOKUP($A274,'Wilga M'!$L$3:$R$29,7,0),"")</f>
        <v/>
      </c>
      <c r="AW274" s="12" t="str">
        <f>IFERROR(VLOOKUP($A274,'NM 100 M'!$Y$5:$AE$7,7,0),"")</f>
        <v/>
      </c>
      <c r="AX274" s="25">
        <f>MIN(COUNT(F274:S274)+MIN(COUNT(V274:AW274)/2,2),6)</f>
        <v>1</v>
      </c>
    </row>
    <row r="275" spans="1:50">
      <c r="A275">
        <v>216</v>
      </c>
      <c r="B275" s="21" t="str">
        <f>VLOOKUP($A275,id!$C:$H,6,0)</f>
        <v>Wodziński Marek</v>
      </c>
      <c r="C275" s="21">
        <f>VLOOKUP($A275,id!$C:$H,4,0)</f>
        <v>0</v>
      </c>
      <c r="D275" s="2">
        <f>IF(E274=E275,D274,ROW(B273))</f>
        <v>273</v>
      </c>
      <c r="E275" s="11">
        <f>LARGE(F275:U275,1)+LARGE(F275:U275,2)+IFERROR(LARGE(F275:U275,3),0)+IFERROR(LARGE(F275:U275,4),0)+IFERROR(LARGE(F275:U275,5),0)+IFERROR(LARGE(F275:U275,6),0)</f>
        <v>46.091821250666264</v>
      </c>
      <c r="F275" s="12"/>
      <c r="G275" s="12"/>
      <c r="H275" s="12">
        <f>IFERROR(VLOOKUP($A275,'H55 TR200 M'!$AT$3:$AZ$84,7,0),"")</f>
        <v>18.014021731012061</v>
      </c>
      <c r="I275" s="12" t="str">
        <f>IFERROR(VLOOKUP($A275,'Dymno M'!$U$2:$AA$35,7,0),"")</f>
        <v/>
      </c>
      <c r="J275" s="12" t="str">
        <f>IFERROR(VLOOKUP($A275,'XIV RzK M'!$K$3:$Q$39,7,0),"")</f>
        <v/>
      </c>
      <c r="K275" s="12" t="str">
        <f>IFERROR(VLOOKUP($A275,'Tropy M'!$Q$4:$W$66,7,0),"")</f>
        <v/>
      </c>
      <c r="L275" s="12" t="str">
        <f>IFERROR(VLOOKUP($A275,'Grassor 300 M'!$CA$6:$CG$39,7,0),"")</f>
        <v/>
      </c>
      <c r="M275" s="12" t="str">
        <f>IFERROR(VLOOKUP($A275,'BO M'!$Q$2:$W$37,7,0),"")</f>
        <v/>
      </c>
      <c r="N275" s="12" t="str">
        <f>IFERROR(VLOOKUP($A275,'Konwalie M'!$M$2:$S$32,7,0),"")</f>
        <v/>
      </c>
      <c r="O275" s="12" t="str">
        <f>IFERROR(VLOOKUP($A275,'KoRnO M'!$AD$2:$AJ$42,7,0),"")</f>
        <v/>
      </c>
      <c r="P275" s="12" t="str">
        <f>IFERROR(VLOOKUP($A275,'XVI Szago M'!$K$2:$Q$48,7,0),"")</f>
        <v/>
      </c>
      <c r="Q275" s="12">
        <f>IFERROR(VLOOKUP($A275,'H56 TR200 M'!$AT$3:$AZ$106,7,0),"")</f>
        <v>28.077799519654203</v>
      </c>
      <c r="R275" s="12" t="str">
        <f>IFERROR(VLOOKUP($A275,'Azymut M'!$AO$6:$AU$38,7,0),"")</f>
        <v/>
      </c>
      <c r="S275" s="12" t="str">
        <f>IFERROR(VLOOKUP($A275,'NM 200 M'!$AI$5:$AO$38,7,0),"")</f>
        <v/>
      </c>
      <c r="T275" s="10">
        <f>IFERROR(LARGE(V275:AW275,1),0)+IFERROR(LARGE(V275:AW275,2),0)</f>
        <v>0</v>
      </c>
      <c r="U275" s="10">
        <f>IFERROR(LARGE(V275:AW275,3),0)+IFERROR(LARGE(V275:AW275,4),0)</f>
        <v>0</v>
      </c>
      <c r="V275" s="12"/>
      <c r="W275" s="12"/>
      <c r="X275" s="12"/>
      <c r="Y275" s="12"/>
      <c r="Z275" s="12" t="str">
        <f>IFERROR(VLOOKUP($A275,'H55 TR100 M'!$AG$3:$AM$165,7,0),"")</f>
        <v/>
      </c>
      <c r="AA275" s="12" t="str">
        <f>IFERROR(VLOOKUP($A275,'Irokez M'!$EN$4:$ET$22,7,0),"")</f>
        <v/>
      </c>
      <c r="AB275" s="12" t="str">
        <f>IFERROR(VLOOKUP($A275,'BO Wielkopolska M'!$Q$2:$W$38,7,0),"")</f>
        <v/>
      </c>
      <c r="AC275" s="12" t="str">
        <f>IFERROR(VLOOKUP($A275,'RW TR200 M'!$K$2:$Q$10,7,0),"")</f>
        <v/>
      </c>
      <c r="AD275" s="12" t="str">
        <f>IFERROR(VLOOKUP($A275,'Liczyrzepa wiosna M'!$M$2:$S$26,7,0),"")</f>
        <v/>
      </c>
      <c r="AE275" s="12" t="str">
        <f>IFERROR(VLOOKUP($A275,'13 M'!$J$6:$P$27,7,0),"")</f>
        <v/>
      </c>
      <c r="AF275" s="12" t="str">
        <f>IFERROR(VLOOKUP($A275,'ZnO Grassor M'!$J$2:$P$9,7,0),"")</f>
        <v/>
      </c>
      <c r="AG275" s="12" t="str">
        <f>IFERROR(VLOOKUP($A275,'Celestynów M'!$H$2:$N$7,7,0),"")</f>
        <v/>
      </c>
      <c r="AH275" s="12" t="str">
        <f>IFERROR(VLOOKUP($A275,'Komorów M'!$H$2:$N$15,7,0),"")</f>
        <v/>
      </c>
      <c r="AI275" s="12" t="str">
        <f>IFERROR(VLOOKUP($A275,'ITOrient M'!$P$3:$V$16,7,0),"")</f>
        <v/>
      </c>
      <c r="AJ275" s="12" t="str">
        <f>IFERROR(VLOOKUP($A275,'ŚJatka M'!$P$3:$V$25,7,0),"")</f>
        <v/>
      </c>
      <c r="AK275" s="12" t="str">
        <f>IFERROR(VLOOKUP($A275,'Sudecka Wyrypa M'!$N$4:$T$18,7,0),"")</f>
        <v/>
      </c>
      <c r="AL275" s="12" t="str">
        <f>IFERROR(VLOOKUP($A275,'Abentojra M'!$I$3:$O$39,7,0),"")</f>
        <v/>
      </c>
      <c r="AM275" s="12" t="str">
        <f>IFERROR(VLOOKUP($A275,'Mordownik M'!$M$3:$S$29,7,0),"")</f>
        <v/>
      </c>
      <c r="AN275" s="12" t="str">
        <f>IFERROR(VLOOKUP($A275,'Kaczawska M'!$L$3:$R$9,7,0),"")</f>
        <v/>
      </c>
      <c r="AO275" s="12" t="str">
        <f>IFERROR(VLOOKUP($A275,'XV RzK M'!$K$2:$Q$13,7,0),"")</f>
        <v/>
      </c>
      <c r="AP275" s="12" t="str">
        <f>IFERROR(VLOOKUP($A275,'Jesienne 360 M'!$J$2:$P$20,7,0),"")</f>
        <v/>
      </c>
      <c r="AQ275" s="12" t="str">
        <f>IFERROR(VLOOKUP($A275,'Waligóra M'!$P$2:$V$25,7,0),"")</f>
        <v/>
      </c>
      <c r="AR275" s="12" t="str">
        <f>IFERROR(VLOOKUP($A275,'Jurajska Jatka M'!$L$3:$R$42,7,0),"")</f>
        <v/>
      </c>
      <c r="AS275" s="12" t="str">
        <f>IFERROR(VLOOKUP($A275,'H56 TR100 M'!$AI$3:$AO$224,7,0),"")</f>
        <v/>
      </c>
      <c r="AT275" s="12" t="str">
        <f>IFERROR(VLOOKUP($A275,'Wawer M'!$H$2:$N$15,7,0),"")</f>
        <v/>
      </c>
      <c r="AU275" s="12" t="str">
        <f>IFERROR(VLOOKUP($A275,'Pazur M'!$AU$2:$BA$36,7,0),"")</f>
        <v/>
      </c>
      <c r="AV275" s="12" t="str">
        <f>IFERROR(VLOOKUP($A275,'Wilga M'!$L$3:$R$29,7,0),"")</f>
        <v/>
      </c>
      <c r="AW275" s="12" t="str">
        <f>IFERROR(VLOOKUP($A275,'NM 100 M'!$Y$5:$AE$7,7,0),"")</f>
        <v/>
      </c>
      <c r="AX275" s="25">
        <f>MIN(COUNT(F275:S275)+MIN(COUNT(V275:AW275)/2,2),6)</f>
        <v>2</v>
      </c>
    </row>
    <row r="276" spans="1:50">
      <c r="A276">
        <v>785</v>
      </c>
      <c r="B276" s="21" t="str">
        <f>VLOOKUP($A276,id!$C:$H,6,0)</f>
        <v>Pyta Krzysiek</v>
      </c>
      <c r="C276" s="21">
        <f>VLOOKUP($A276,id!$C:$H,4,0)</f>
        <v>0</v>
      </c>
      <c r="D276" s="2">
        <f>IF(E275=E276,D275,ROW(B274))</f>
        <v>274</v>
      </c>
      <c r="E276" s="11">
        <f>LARGE(F276:U276,1)+LARGE(F276:U276,2)+IFERROR(LARGE(F276:U276,3),0)+IFERROR(LARGE(F276:U276,4),0)+IFERROR(LARGE(F276:U276,5),0)+IFERROR(LARGE(F276:U276,6),0)</f>
        <v>45.518360837806654</v>
      </c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 t="str">
        <f>IFERROR(VLOOKUP($A276,'H56 TR200 M'!$AT$3:$AZ$106,7,0),"")</f>
        <v/>
      </c>
      <c r="R276" s="12" t="str">
        <f>IFERROR(VLOOKUP($A276,'Azymut M'!$AO$6:$AU$38,7,0),"")</f>
        <v/>
      </c>
      <c r="S276" s="12">
        <f>IFERROR(VLOOKUP($A276,'NM 200 M'!$AI$5:$AO$38,7,0),"")</f>
        <v>45.518360837806654</v>
      </c>
      <c r="T276" s="10">
        <f>IFERROR(LARGE(V276:AW276,1),0)+IFERROR(LARGE(V276:AW276,2),0)</f>
        <v>0</v>
      </c>
      <c r="U276" s="10">
        <f>IFERROR(LARGE(V276:AW276,3),0)+IFERROR(LARGE(V276:AW276,4),0)</f>
        <v>0</v>
      </c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 t="str">
        <f>IFERROR(VLOOKUP($A276,'H56 TR100 M'!$AI$3:$AO$224,7,0),"")</f>
        <v/>
      </c>
      <c r="AT276" s="12" t="str">
        <f>IFERROR(VLOOKUP($A276,'Wawer M'!$H$2:$N$15,7,0),"")</f>
        <v/>
      </c>
      <c r="AU276" s="12" t="str">
        <f>IFERROR(VLOOKUP($A276,'Pazur M'!$AU$2:$BA$36,7,0),"")</f>
        <v/>
      </c>
      <c r="AV276" s="12" t="str">
        <f>IFERROR(VLOOKUP($A276,'Wilga M'!$L$3:$R$29,7,0),"")</f>
        <v/>
      </c>
      <c r="AW276" s="12" t="str">
        <f>IFERROR(VLOOKUP($A276,'NM 100 M'!$Y$5:$AE$7,7,0),"")</f>
        <v/>
      </c>
      <c r="AX276" s="25">
        <f>MIN(COUNT(F276:S276)+MIN(COUNT(V276:AW276)/2,2),6)</f>
        <v>1</v>
      </c>
    </row>
    <row r="277" spans="1:50">
      <c r="A277">
        <v>280</v>
      </c>
      <c r="B277" s="21" t="str">
        <f>VLOOKUP($A277,id!$C:$H,6,0)</f>
        <v>Krzemiński Michał</v>
      </c>
      <c r="C277" s="21" t="str">
        <f>VLOOKUP($A277,id!$C:$H,4,0)</f>
        <v>Lufthansa Systems Poland</v>
      </c>
      <c r="D277" s="2">
        <f>IF(E276=E277,D276,ROW(B275))</f>
        <v>275</v>
      </c>
      <c r="E277" s="11">
        <f>LARGE(F277:U277,1)+LARGE(F277:U277,2)+IFERROR(LARGE(F277:U277,3),0)+IFERROR(LARGE(F277:U277,4),0)+IFERROR(LARGE(F277:U277,5),0)+IFERROR(LARGE(F277:U277,6),0)</f>
        <v>45.380287625926982</v>
      </c>
      <c r="F277" s="12"/>
      <c r="G277" s="12"/>
      <c r="H277" s="12" t="str">
        <f>IFERROR(VLOOKUP($A277,'H55 TR200 M'!$AT$3:$AZ$84,7,0),"")</f>
        <v/>
      </c>
      <c r="I277" s="12" t="str">
        <f>IFERROR(VLOOKUP($A277,'Dymno M'!$U$2:$AA$35,7,0),"")</f>
        <v/>
      </c>
      <c r="J277" s="12" t="str">
        <f>IFERROR(VLOOKUP($A277,'XIV RzK M'!$K$3:$Q$39,7,0),"")</f>
        <v/>
      </c>
      <c r="K277" s="12" t="str">
        <f>IFERROR(VLOOKUP($A277,'Tropy M'!$Q$4:$W$66,7,0),"")</f>
        <v/>
      </c>
      <c r="L277" s="12" t="str">
        <f>IFERROR(VLOOKUP($A277,'Grassor 300 M'!$CA$6:$CG$39,7,0),"")</f>
        <v/>
      </c>
      <c r="M277" s="12" t="str">
        <f>IFERROR(VLOOKUP($A277,'BO M'!$Q$2:$W$37,7,0),"")</f>
        <v/>
      </c>
      <c r="N277" s="12" t="str">
        <f>IFERROR(VLOOKUP($A277,'Konwalie M'!$M$2:$S$32,7,0),"")</f>
        <v/>
      </c>
      <c r="O277" s="12" t="str">
        <f>IFERROR(VLOOKUP($A277,'KoRnO M'!$AD$2:$AJ$42,7,0),"")</f>
        <v/>
      </c>
      <c r="P277" s="12" t="str">
        <f>IFERROR(VLOOKUP($A277,'XVI Szago M'!$K$2:$Q$48,7,0),"")</f>
        <v/>
      </c>
      <c r="Q277" s="12" t="str">
        <f>IFERROR(VLOOKUP($A277,'H56 TR200 M'!$AT$3:$AZ$106,7,0),"")</f>
        <v/>
      </c>
      <c r="R277" s="12" t="str">
        <f>IFERROR(VLOOKUP($A277,'Azymut M'!$AO$6:$AU$38,7,0),"")</f>
        <v/>
      </c>
      <c r="S277" s="12" t="str">
        <f>IFERROR(VLOOKUP($A277,'NM 200 M'!$AI$5:$AO$38,7,0),"")</f>
        <v/>
      </c>
      <c r="T277" s="10">
        <f>IFERROR(LARGE(V277:AW277,1),0)+IFERROR(LARGE(V277:AW277,2),0)</f>
        <v>45.380287625926982</v>
      </c>
      <c r="U277" s="10">
        <f>IFERROR(LARGE(V277:AW277,3),0)+IFERROR(LARGE(V277:AW277,4),0)</f>
        <v>0</v>
      </c>
      <c r="V277" s="12"/>
      <c r="W277" s="12"/>
      <c r="X277" s="12"/>
      <c r="Y277" s="12"/>
      <c r="Z277" s="12">
        <f>IFERROR(VLOOKUP($A277,'H55 TR100 M'!$AG$3:$AM$165,7,0),"")</f>
        <v>23.013387974787729</v>
      </c>
      <c r="AA277" s="12" t="str">
        <f>IFERROR(VLOOKUP($A277,'Irokez M'!$EN$4:$ET$22,7,0),"")</f>
        <v/>
      </c>
      <c r="AB277" s="12" t="str">
        <f>IFERROR(VLOOKUP($A277,'BO Wielkopolska M'!$Q$2:$W$38,7,0),"")</f>
        <v/>
      </c>
      <c r="AC277" s="12" t="str">
        <f>IFERROR(VLOOKUP($A277,'RW TR200 M'!$K$2:$Q$10,7,0),"")</f>
        <v/>
      </c>
      <c r="AD277" s="12" t="str">
        <f>IFERROR(VLOOKUP($A277,'Liczyrzepa wiosna M'!$M$2:$S$26,7,0),"")</f>
        <v/>
      </c>
      <c r="AE277" s="12" t="str">
        <f>IFERROR(VLOOKUP($A277,'13 M'!$J$6:$P$27,7,0),"")</f>
        <v/>
      </c>
      <c r="AF277" s="12" t="str">
        <f>IFERROR(VLOOKUP($A277,'ZnO Grassor M'!$J$2:$P$9,7,0),"")</f>
        <v/>
      </c>
      <c r="AG277" s="12" t="str">
        <f>IFERROR(VLOOKUP($A277,'Celestynów M'!$H$2:$N$7,7,0),"")</f>
        <v/>
      </c>
      <c r="AH277" s="12" t="str">
        <f>IFERROR(VLOOKUP($A277,'Komorów M'!$H$2:$N$15,7,0),"")</f>
        <v/>
      </c>
      <c r="AI277" s="12" t="str">
        <f>IFERROR(VLOOKUP($A277,'ITOrient M'!$P$3:$V$16,7,0),"")</f>
        <v/>
      </c>
      <c r="AJ277" s="12" t="str">
        <f>IFERROR(VLOOKUP($A277,'ŚJatka M'!$P$3:$V$25,7,0),"")</f>
        <v/>
      </c>
      <c r="AK277" s="12" t="str">
        <f>IFERROR(VLOOKUP($A277,'Sudecka Wyrypa M'!$N$4:$T$18,7,0),"")</f>
        <v/>
      </c>
      <c r="AL277" s="12" t="str">
        <f>IFERROR(VLOOKUP($A277,'Abentojra M'!$I$3:$O$39,7,0),"")</f>
        <v/>
      </c>
      <c r="AM277" s="12" t="str">
        <f>IFERROR(VLOOKUP($A277,'Mordownik M'!$M$3:$S$29,7,0),"")</f>
        <v/>
      </c>
      <c r="AN277" s="12" t="str">
        <f>IFERROR(VLOOKUP($A277,'Kaczawska M'!$L$3:$R$9,7,0),"")</f>
        <v/>
      </c>
      <c r="AO277" s="12" t="str">
        <f>IFERROR(VLOOKUP($A277,'XV RzK M'!$K$2:$Q$13,7,0),"")</f>
        <v/>
      </c>
      <c r="AP277" s="12" t="str">
        <f>IFERROR(VLOOKUP($A277,'Jesienne 360 M'!$J$2:$P$20,7,0),"")</f>
        <v/>
      </c>
      <c r="AQ277" s="12" t="str">
        <f>IFERROR(VLOOKUP($A277,'Waligóra M'!$P$2:$V$25,7,0),"")</f>
        <v/>
      </c>
      <c r="AR277" s="12" t="str">
        <f>IFERROR(VLOOKUP($A277,'Jurajska Jatka M'!$L$3:$R$42,7,0),"")</f>
        <v/>
      </c>
      <c r="AS277" s="12">
        <f>IFERROR(VLOOKUP($A277,'H56 TR100 M'!$AI$3:$AO$224,7,0),"")</f>
        <v>22.366899651139253</v>
      </c>
      <c r="AT277" s="12" t="str">
        <f>IFERROR(VLOOKUP($A277,'Wawer M'!$H$2:$N$15,7,0),"")</f>
        <v/>
      </c>
      <c r="AU277" s="12" t="str">
        <f>IFERROR(VLOOKUP($A277,'Pazur M'!$AU$2:$BA$36,7,0),"")</f>
        <v/>
      </c>
      <c r="AV277" s="12" t="str">
        <f>IFERROR(VLOOKUP($A277,'Wilga M'!$L$3:$R$29,7,0),"")</f>
        <v/>
      </c>
      <c r="AW277" s="12" t="str">
        <f>IFERROR(VLOOKUP($A277,'NM 100 M'!$Y$5:$AE$7,7,0),"")</f>
        <v/>
      </c>
      <c r="AX277" s="25">
        <f>MIN(COUNT(F277:S277)+MIN(COUNT(V277:AW277)/2,2),6)</f>
        <v>1</v>
      </c>
    </row>
    <row r="278" spans="1:50">
      <c r="A278">
        <v>197</v>
      </c>
      <c r="B278" s="21" t="str">
        <f>VLOOKUP($A278,id!$C:$H,6,0)</f>
        <v>Pawlewski Igor</v>
      </c>
      <c r="C278" s="21">
        <f>VLOOKUP($A278,id!$C:$H,4,0)</f>
        <v>0</v>
      </c>
      <c r="D278" s="2">
        <f>IF(E277=E278,D277,ROW(B276))</f>
        <v>276</v>
      </c>
      <c r="E278" s="11">
        <f>LARGE(F278:U278,1)+LARGE(F278:U278,2)+IFERROR(LARGE(F278:U278,3),0)+IFERROR(LARGE(F278:U278,4),0)+IFERROR(LARGE(F278:U278,5),0)+IFERROR(LARGE(F278:U278,6),0)</f>
        <v>44.800504153728525</v>
      </c>
      <c r="F278" s="12"/>
      <c r="G278" s="12"/>
      <c r="H278" s="12">
        <f>IFERROR(VLOOKUP($A278,'H55 TR200 M'!$AT$3:$AZ$84,7,0),"")</f>
        <v>44.800504153728525</v>
      </c>
      <c r="I278" s="12" t="str">
        <f>IFERROR(VLOOKUP($A278,'Dymno M'!$U$2:$AA$35,7,0),"")</f>
        <v/>
      </c>
      <c r="J278" s="12" t="str">
        <f>IFERROR(VLOOKUP($A278,'XIV RzK M'!$K$3:$Q$39,7,0),"")</f>
        <v/>
      </c>
      <c r="K278" s="12" t="str">
        <f>IFERROR(VLOOKUP($A278,'Tropy M'!$Q$4:$W$66,7,0),"")</f>
        <v/>
      </c>
      <c r="L278" s="12" t="str">
        <f>IFERROR(VLOOKUP($A278,'Grassor 300 M'!$CA$6:$CG$39,7,0),"")</f>
        <v/>
      </c>
      <c r="M278" s="12" t="str">
        <f>IFERROR(VLOOKUP($A278,'BO M'!$Q$2:$W$37,7,0),"")</f>
        <v/>
      </c>
      <c r="N278" s="12" t="str">
        <f>IFERROR(VLOOKUP($A278,'Konwalie M'!$M$2:$S$32,7,0),"")</f>
        <v/>
      </c>
      <c r="O278" s="12" t="str">
        <f>IFERROR(VLOOKUP($A278,'KoRnO M'!$AD$2:$AJ$42,7,0),"")</f>
        <v/>
      </c>
      <c r="P278" s="12" t="str">
        <f>IFERROR(VLOOKUP($A278,'XVI Szago M'!$K$2:$Q$48,7,0),"")</f>
        <v/>
      </c>
      <c r="Q278" s="12" t="str">
        <f>IFERROR(VLOOKUP($A278,'H56 TR200 M'!$AT$3:$AZ$106,7,0),"")</f>
        <v/>
      </c>
      <c r="R278" s="12" t="str">
        <f>IFERROR(VLOOKUP($A278,'Azymut M'!$AO$6:$AU$38,7,0),"")</f>
        <v/>
      </c>
      <c r="S278" s="12" t="str">
        <f>IFERROR(VLOOKUP($A278,'NM 200 M'!$AI$5:$AO$38,7,0),"")</f>
        <v/>
      </c>
      <c r="T278" s="10">
        <f>IFERROR(LARGE(V278:AW278,1),0)+IFERROR(LARGE(V278:AW278,2),0)</f>
        <v>0</v>
      </c>
      <c r="U278" s="10">
        <f>IFERROR(LARGE(V278:AW278,3),0)+IFERROR(LARGE(V278:AW278,4),0)</f>
        <v>0</v>
      </c>
      <c r="V278" s="12"/>
      <c r="W278" s="12"/>
      <c r="X278" s="12"/>
      <c r="Y278" s="12"/>
      <c r="Z278" s="12" t="str">
        <f>IFERROR(VLOOKUP($A278,'H55 TR100 M'!$AG$3:$AM$165,7,0),"")</f>
        <v/>
      </c>
      <c r="AA278" s="12" t="str">
        <f>IFERROR(VLOOKUP($A278,'Irokez M'!$EN$4:$ET$22,7,0),"")</f>
        <v/>
      </c>
      <c r="AB278" s="12" t="str">
        <f>IFERROR(VLOOKUP($A278,'BO Wielkopolska M'!$Q$2:$W$38,7,0),"")</f>
        <v/>
      </c>
      <c r="AC278" s="12" t="str">
        <f>IFERROR(VLOOKUP($A278,'RW TR200 M'!$K$2:$Q$10,7,0),"")</f>
        <v/>
      </c>
      <c r="AD278" s="12" t="str">
        <f>IFERROR(VLOOKUP($A278,'Liczyrzepa wiosna M'!$M$2:$S$26,7,0),"")</f>
        <v/>
      </c>
      <c r="AE278" s="12" t="str">
        <f>IFERROR(VLOOKUP($A278,'13 M'!$J$6:$P$27,7,0),"")</f>
        <v/>
      </c>
      <c r="AF278" s="12" t="str">
        <f>IFERROR(VLOOKUP($A278,'ZnO Grassor M'!$J$2:$P$9,7,0),"")</f>
        <v/>
      </c>
      <c r="AG278" s="12" t="str">
        <f>IFERROR(VLOOKUP($A278,'Celestynów M'!$H$2:$N$7,7,0),"")</f>
        <v/>
      </c>
      <c r="AH278" s="12" t="str">
        <f>IFERROR(VLOOKUP($A278,'Komorów M'!$H$2:$N$15,7,0),"")</f>
        <v/>
      </c>
      <c r="AI278" s="12" t="str">
        <f>IFERROR(VLOOKUP($A278,'ITOrient M'!$P$3:$V$16,7,0),"")</f>
        <v/>
      </c>
      <c r="AJ278" s="12" t="str">
        <f>IFERROR(VLOOKUP($A278,'ŚJatka M'!$P$3:$V$25,7,0),"")</f>
        <v/>
      </c>
      <c r="AK278" s="12" t="str">
        <f>IFERROR(VLOOKUP($A278,'Sudecka Wyrypa M'!$N$4:$T$18,7,0),"")</f>
        <v/>
      </c>
      <c r="AL278" s="12" t="str">
        <f>IFERROR(VLOOKUP($A278,'Abentojra M'!$I$3:$O$39,7,0),"")</f>
        <v/>
      </c>
      <c r="AM278" s="12" t="str">
        <f>IFERROR(VLOOKUP($A278,'Mordownik M'!$M$3:$S$29,7,0),"")</f>
        <v/>
      </c>
      <c r="AN278" s="12" t="str">
        <f>IFERROR(VLOOKUP($A278,'Kaczawska M'!$L$3:$R$9,7,0),"")</f>
        <v/>
      </c>
      <c r="AO278" s="12" t="str">
        <f>IFERROR(VLOOKUP($A278,'XV RzK M'!$K$2:$Q$13,7,0),"")</f>
        <v/>
      </c>
      <c r="AP278" s="12" t="str">
        <f>IFERROR(VLOOKUP($A278,'Jesienne 360 M'!$J$2:$P$20,7,0),"")</f>
        <v/>
      </c>
      <c r="AQ278" s="12" t="str">
        <f>IFERROR(VLOOKUP($A278,'Waligóra M'!$P$2:$V$25,7,0),"")</f>
        <v/>
      </c>
      <c r="AR278" s="12" t="str">
        <f>IFERROR(VLOOKUP($A278,'Jurajska Jatka M'!$L$3:$R$42,7,0),"")</f>
        <v/>
      </c>
      <c r="AS278" s="12" t="str">
        <f>IFERROR(VLOOKUP($A278,'H56 TR100 M'!$AI$3:$AO$224,7,0),"")</f>
        <v/>
      </c>
      <c r="AT278" s="12" t="str">
        <f>IFERROR(VLOOKUP($A278,'Wawer M'!$H$2:$N$15,7,0),"")</f>
        <v/>
      </c>
      <c r="AU278" s="12" t="str">
        <f>IFERROR(VLOOKUP($A278,'Pazur M'!$AU$2:$BA$36,7,0),"")</f>
        <v/>
      </c>
      <c r="AV278" s="12" t="str">
        <f>IFERROR(VLOOKUP($A278,'Wilga M'!$L$3:$R$29,7,0),"")</f>
        <v/>
      </c>
      <c r="AW278" s="12" t="str">
        <f>IFERROR(VLOOKUP($A278,'NM 100 M'!$Y$5:$AE$7,7,0),"")</f>
        <v/>
      </c>
      <c r="AX278" s="25">
        <f>MIN(COUNT(F278:S278)+MIN(COUNT(V278:AW278)/2,2),6)</f>
        <v>1</v>
      </c>
    </row>
    <row r="279" spans="1:50">
      <c r="A279">
        <v>198</v>
      </c>
      <c r="B279" s="21" t="str">
        <f>VLOOKUP($A279,id!$C:$H,6,0)</f>
        <v>Zalewski Marcin</v>
      </c>
      <c r="C279" s="21" t="str">
        <f>VLOOKUP($A279,id!$C:$H,4,0)</f>
        <v>Kozacy z Wybrzeża</v>
      </c>
      <c r="D279" s="2">
        <f>IF(E278=E279,D278,ROW(B277))</f>
        <v>277</v>
      </c>
      <c r="E279" s="11">
        <f>LARGE(F279:U279,1)+LARGE(F279:U279,2)+IFERROR(LARGE(F279:U279,3),0)+IFERROR(LARGE(F279:U279,4),0)+IFERROR(LARGE(F279:U279,5),0)+IFERROR(LARGE(F279:U279,6),0)</f>
        <v>44.636219902458791</v>
      </c>
      <c r="F279" s="12"/>
      <c r="G279" s="12"/>
      <c r="H279" s="12">
        <f>IFERROR(VLOOKUP($A279,'H55 TR200 M'!$AT$3:$AZ$84,7,0),"")</f>
        <v>44.636219902458791</v>
      </c>
      <c r="I279" s="12" t="str">
        <f>IFERROR(VLOOKUP($A279,'Dymno M'!$U$2:$AA$35,7,0),"")</f>
        <v/>
      </c>
      <c r="J279" s="12" t="str">
        <f>IFERROR(VLOOKUP($A279,'XIV RzK M'!$K$3:$Q$39,7,0),"")</f>
        <v/>
      </c>
      <c r="K279" s="12" t="str">
        <f>IFERROR(VLOOKUP($A279,'Tropy M'!$Q$4:$W$66,7,0),"")</f>
        <v/>
      </c>
      <c r="L279" s="12" t="str">
        <f>IFERROR(VLOOKUP($A279,'Grassor 300 M'!$CA$6:$CG$39,7,0),"")</f>
        <v/>
      </c>
      <c r="M279" s="12" t="str">
        <f>IFERROR(VLOOKUP($A279,'BO M'!$Q$2:$W$37,7,0),"")</f>
        <v/>
      </c>
      <c r="N279" s="12" t="str">
        <f>IFERROR(VLOOKUP($A279,'Konwalie M'!$M$2:$S$32,7,0),"")</f>
        <v/>
      </c>
      <c r="O279" s="12" t="str">
        <f>IFERROR(VLOOKUP($A279,'KoRnO M'!$AD$2:$AJ$42,7,0),"")</f>
        <v/>
      </c>
      <c r="P279" s="12" t="str">
        <f>IFERROR(VLOOKUP($A279,'XVI Szago M'!$K$2:$Q$48,7,0),"")</f>
        <v/>
      </c>
      <c r="Q279" s="12" t="str">
        <f>IFERROR(VLOOKUP($A279,'H56 TR200 M'!$AT$3:$AZ$106,7,0),"")</f>
        <v/>
      </c>
      <c r="R279" s="12" t="str">
        <f>IFERROR(VLOOKUP($A279,'Azymut M'!$AO$6:$AU$38,7,0),"")</f>
        <v/>
      </c>
      <c r="S279" s="12" t="str">
        <f>IFERROR(VLOOKUP($A279,'NM 200 M'!$AI$5:$AO$38,7,0),"")</f>
        <v/>
      </c>
      <c r="T279" s="10">
        <f>IFERROR(LARGE(V279:AW279,1),0)+IFERROR(LARGE(V279:AW279,2),0)</f>
        <v>0</v>
      </c>
      <c r="U279" s="10">
        <f>IFERROR(LARGE(V279:AW279,3),0)+IFERROR(LARGE(V279:AW279,4),0)</f>
        <v>0</v>
      </c>
      <c r="V279" s="12"/>
      <c r="W279" s="12"/>
      <c r="X279" s="12"/>
      <c r="Y279" s="12"/>
      <c r="Z279" s="12" t="str">
        <f>IFERROR(VLOOKUP($A279,'H55 TR100 M'!$AG$3:$AM$165,7,0),"")</f>
        <v/>
      </c>
      <c r="AA279" s="12" t="str">
        <f>IFERROR(VLOOKUP($A279,'Irokez M'!$EN$4:$ET$22,7,0),"")</f>
        <v/>
      </c>
      <c r="AB279" s="12" t="str">
        <f>IFERROR(VLOOKUP($A279,'BO Wielkopolska M'!$Q$2:$W$38,7,0),"")</f>
        <v/>
      </c>
      <c r="AC279" s="12" t="str">
        <f>IFERROR(VLOOKUP($A279,'RW TR200 M'!$K$2:$Q$10,7,0),"")</f>
        <v/>
      </c>
      <c r="AD279" s="12" t="str">
        <f>IFERROR(VLOOKUP($A279,'Liczyrzepa wiosna M'!$M$2:$S$26,7,0),"")</f>
        <v/>
      </c>
      <c r="AE279" s="12" t="str">
        <f>IFERROR(VLOOKUP($A279,'13 M'!$J$6:$P$27,7,0),"")</f>
        <v/>
      </c>
      <c r="AF279" s="12" t="str">
        <f>IFERROR(VLOOKUP($A279,'ZnO Grassor M'!$J$2:$P$9,7,0),"")</f>
        <v/>
      </c>
      <c r="AG279" s="12" t="str">
        <f>IFERROR(VLOOKUP($A279,'Celestynów M'!$H$2:$N$7,7,0),"")</f>
        <v/>
      </c>
      <c r="AH279" s="12" t="str">
        <f>IFERROR(VLOOKUP($A279,'Komorów M'!$H$2:$N$15,7,0),"")</f>
        <v/>
      </c>
      <c r="AI279" s="12" t="str">
        <f>IFERROR(VLOOKUP($A279,'ITOrient M'!$P$3:$V$16,7,0),"")</f>
        <v/>
      </c>
      <c r="AJ279" s="12" t="str">
        <f>IFERROR(VLOOKUP($A279,'ŚJatka M'!$P$3:$V$25,7,0),"")</f>
        <v/>
      </c>
      <c r="AK279" s="12" t="str">
        <f>IFERROR(VLOOKUP($A279,'Sudecka Wyrypa M'!$N$4:$T$18,7,0),"")</f>
        <v/>
      </c>
      <c r="AL279" s="12" t="str">
        <f>IFERROR(VLOOKUP($A279,'Abentojra M'!$I$3:$O$39,7,0),"")</f>
        <v/>
      </c>
      <c r="AM279" s="12" t="str">
        <f>IFERROR(VLOOKUP($A279,'Mordownik M'!$M$3:$S$29,7,0),"")</f>
        <v/>
      </c>
      <c r="AN279" s="12" t="str">
        <f>IFERROR(VLOOKUP($A279,'Kaczawska M'!$L$3:$R$9,7,0),"")</f>
        <v/>
      </c>
      <c r="AO279" s="12" t="str">
        <f>IFERROR(VLOOKUP($A279,'XV RzK M'!$K$2:$Q$13,7,0),"")</f>
        <v/>
      </c>
      <c r="AP279" s="12" t="str">
        <f>IFERROR(VLOOKUP($A279,'Jesienne 360 M'!$J$2:$P$20,7,0),"")</f>
        <v/>
      </c>
      <c r="AQ279" s="12" t="str">
        <f>IFERROR(VLOOKUP($A279,'Waligóra M'!$P$2:$V$25,7,0),"")</f>
        <v/>
      </c>
      <c r="AR279" s="12" t="str">
        <f>IFERROR(VLOOKUP($A279,'Jurajska Jatka M'!$L$3:$R$42,7,0),"")</f>
        <v/>
      </c>
      <c r="AS279" s="12" t="str">
        <f>IFERROR(VLOOKUP($A279,'H56 TR100 M'!$AI$3:$AO$224,7,0),"")</f>
        <v/>
      </c>
      <c r="AT279" s="12" t="str">
        <f>IFERROR(VLOOKUP($A279,'Wawer M'!$H$2:$N$15,7,0),"")</f>
        <v/>
      </c>
      <c r="AU279" s="12" t="str">
        <f>IFERROR(VLOOKUP($A279,'Pazur M'!$AU$2:$BA$36,7,0),"")</f>
        <v/>
      </c>
      <c r="AV279" s="12" t="str">
        <f>IFERROR(VLOOKUP($A279,'Wilga M'!$L$3:$R$29,7,0),"")</f>
        <v/>
      </c>
      <c r="AW279" s="12" t="str">
        <f>IFERROR(VLOOKUP($A279,'NM 100 M'!$Y$5:$AE$7,7,0),"")</f>
        <v/>
      </c>
      <c r="AX279" s="25">
        <f>MIN(COUNT(F279:S279)+MIN(COUNT(V279:AW279)/2,2),6)</f>
        <v>1</v>
      </c>
    </row>
    <row r="280" spans="1:50">
      <c r="A280">
        <v>487</v>
      </c>
      <c r="B280" s="21" t="str">
        <f>VLOOKUP($A280,id!$C:$H,6,0)</f>
        <v>Więcek Maciej</v>
      </c>
      <c r="C280" s="21" t="str">
        <f>VLOOKUP($A280,id!$C:$H,4,0)</f>
        <v>inov-8</v>
      </c>
      <c r="D280" s="2">
        <f>IF(E279=E280,D279,ROW(B278))</f>
        <v>278</v>
      </c>
      <c r="E280" s="11">
        <f>LARGE(F280:U280,1)+LARGE(F280:U280,2)+IFERROR(LARGE(F280:U280,3),0)+IFERROR(LARGE(F280:U280,4),0)+IFERROR(LARGE(F280:U280,5),0)+IFERROR(LARGE(F280:U280,6),0)</f>
        <v>44.633273703041134</v>
      </c>
      <c r="F280" s="12"/>
      <c r="G280" s="12"/>
      <c r="H280" s="12"/>
      <c r="I280" s="12"/>
      <c r="J280" s="12"/>
      <c r="K280" s="12"/>
      <c r="L280" s="12"/>
      <c r="M280" s="12"/>
      <c r="N280" s="12" t="str">
        <f>IFERROR(VLOOKUP($A280,'Konwalie M'!$M$2:$S$32,7,0),"")</f>
        <v/>
      </c>
      <c r="O280" s="12" t="str">
        <f>IFERROR(VLOOKUP($A280,'KoRnO M'!$AD$2:$AJ$42,7,0),"")</f>
        <v/>
      </c>
      <c r="P280" s="12" t="str">
        <f>IFERROR(VLOOKUP($A280,'XVI Szago M'!$K$2:$Q$48,7,0),"")</f>
        <v/>
      </c>
      <c r="Q280" s="12" t="str">
        <f>IFERROR(VLOOKUP($A280,'H56 TR200 M'!$AT$3:$AZ$106,7,0),"")</f>
        <v/>
      </c>
      <c r="R280" s="12" t="str">
        <f>IFERROR(VLOOKUP($A280,'Azymut M'!$AO$6:$AU$38,7,0),"")</f>
        <v/>
      </c>
      <c r="S280" s="12" t="str">
        <f>IFERROR(VLOOKUP($A280,'NM 200 M'!$AI$5:$AO$38,7,0),"")</f>
        <v/>
      </c>
      <c r="T280" s="10">
        <f>IFERROR(LARGE(V280:AW280,1),0)+IFERROR(LARGE(V280:AW280,2),0)</f>
        <v>44.633273703041134</v>
      </c>
      <c r="U280" s="10">
        <f>IFERROR(LARGE(V280:AW280,3),0)+IFERROR(LARGE(V280:AW280,4),0)</f>
        <v>0</v>
      </c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 t="str">
        <f>IFERROR(VLOOKUP($A280,'ITOrient M'!$P$3:$V$16,7,0),"")</f>
        <v/>
      </c>
      <c r="AJ280" s="12">
        <f>IFERROR(VLOOKUP($A280,'ŚJatka M'!$P$3:$V$25,7,0),"")</f>
        <v>44.633273703041134</v>
      </c>
      <c r="AK280" s="12" t="str">
        <f>IFERROR(VLOOKUP($A280,'Sudecka Wyrypa M'!$N$4:$T$18,7,0),"")</f>
        <v/>
      </c>
      <c r="AL280" s="12" t="str">
        <f>IFERROR(VLOOKUP($A280,'Abentojra M'!$I$3:$O$39,7,0),"")</f>
        <v/>
      </c>
      <c r="AM280" s="12" t="str">
        <f>IFERROR(VLOOKUP($A280,'Mordownik M'!$M$3:$S$29,7,0),"")</f>
        <v/>
      </c>
      <c r="AN280" s="12" t="str">
        <f>IFERROR(VLOOKUP($A280,'Kaczawska M'!$L$3:$R$9,7,0),"")</f>
        <v/>
      </c>
      <c r="AO280" s="12" t="str">
        <f>IFERROR(VLOOKUP($A280,'XV RzK M'!$K$2:$Q$13,7,0),"")</f>
        <v/>
      </c>
      <c r="AP280" s="12" t="str">
        <f>IFERROR(VLOOKUP($A280,'Jesienne 360 M'!$J$2:$P$20,7,0),"")</f>
        <v/>
      </c>
      <c r="AQ280" s="12" t="str">
        <f>IFERROR(VLOOKUP($A280,'Waligóra M'!$P$2:$V$25,7,0),"")</f>
        <v/>
      </c>
      <c r="AR280" s="12" t="str">
        <f>IFERROR(VLOOKUP($A280,'Jurajska Jatka M'!$L$3:$R$42,7,0),"")</f>
        <v/>
      </c>
      <c r="AS280" s="12" t="str">
        <f>IFERROR(VLOOKUP($A280,'H56 TR100 M'!$AI$3:$AO$224,7,0),"")</f>
        <v/>
      </c>
      <c r="AT280" s="12" t="str">
        <f>IFERROR(VLOOKUP($A280,'Wawer M'!$H$2:$N$15,7,0),"")</f>
        <v/>
      </c>
      <c r="AU280" s="12" t="str">
        <f>IFERROR(VLOOKUP($A280,'Pazur M'!$AU$2:$BA$36,7,0),"")</f>
        <v/>
      </c>
      <c r="AV280" s="12" t="str">
        <f>IFERROR(VLOOKUP($A280,'Wilga M'!$L$3:$R$29,7,0),"")</f>
        <v/>
      </c>
      <c r="AW280" s="12" t="str">
        <f>IFERROR(VLOOKUP($A280,'NM 100 M'!$Y$5:$AE$7,7,0),"")</f>
        <v/>
      </c>
      <c r="AX280" s="25">
        <f>MIN(COUNT(F280:S280)+MIN(COUNT(V280:AW280)/2,2),6)</f>
        <v>0.5</v>
      </c>
    </row>
    <row r="281" spans="1:50">
      <c r="A281">
        <v>199</v>
      </c>
      <c r="B281" s="21" t="str">
        <f>VLOOKUP($A281,id!$C:$H,6,0)</f>
        <v>KULKA JAN</v>
      </c>
      <c r="C281" s="21" t="str">
        <f>VLOOKUP($A281,id!$C:$H,4,0)</f>
        <v>Kozacy z Wybrzeża</v>
      </c>
      <c r="D281" s="2">
        <f>IF(E280=E281,D280,ROW(B279))</f>
        <v>279</v>
      </c>
      <c r="E281" s="11">
        <f>LARGE(F281:U281,1)+LARGE(F281:U281,2)+IFERROR(LARGE(F281:U281,3),0)+IFERROR(LARGE(F281:U281,4),0)+IFERROR(LARGE(F281:U281,5),0)+IFERROR(LARGE(F281:U281,6),0)</f>
        <v>44.629635973021259</v>
      </c>
      <c r="F281" s="12"/>
      <c r="G281" s="12"/>
      <c r="H281" s="12">
        <f>IFERROR(VLOOKUP($A281,'H55 TR200 M'!$AT$3:$AZ$84,7,0),"")</f>
        <v>44.629635973021259</v>
      </c>
      <c r="I281" s="12" t="str">
        <f>IFERROR(VLOOKUP($A281,'Dymno M'!$U$2:$AA$35,7,0),"")</f>
        <v/>
      </c>
      <c r="J281" s="12" t="str">
        <f>IFERROR(VLOOKUP($A281,'XIV RzK M'!$K$3:$Q$39,7,0),"")</f>
        <v/>
      </c>
      <c r="K281" s="12" t="str">
        <f>IFERROR(VLOOKUP($A281,'Tropy M'!$Q$4:$W$66,7,0),"")</f>
        <v/>
      </c>
      <c r="L281" s="12" t="str">
        <f>IFERROR(VLOOKUP($A281,'Grassor 300 M'!$CA$6:$CG$39,7,0),"")</f>
        <v/>
      </c>
      <c r="M281" s="12" t="str">
        <f>IFERROR(VLOOKUP($A281,'BO M'!$Q$2:$W$37,7,0),"")</f>
        <v/>
      </c>
      <c r="N281" s="12" t="str">
        <f>IFERROR(VLOOKUP($A281,'Konwalie M'!$M$2:$S$32,7,0),"")</f>
        <v/>
      </c>
      <c r="O281" s="12" t="str">
        <f>IFERROR(VLOOKUP($A281,'KoRnO M'!$AD$2:$AJ$42,7,0),"")</f>
        <v/>
      </c>
      <c r="P281" s="12" t="str">
        <f>IFERROR(VLOOKUP($A281,'XVI Szago M'!$K$2:$Q$48,7,0),"")</f>
        <v/>
      </c>
      <c r="Q281" s="12" t="str">
        <f>IFERROR(VLOOKUP($A281,'H56 TR200 M'!$AT$3:$AZ$106,7,0),"")</f>
        <v/>
      </c>
      <c r="R281" s="12" t="str">
        <f>IFERROR(VLOOKUP($A281,'Azymut M'!$AO$6:$AU$38,7,0),"")</f>
        <v/>
      </c>
      <c r="S281" s="12" t="str">
        <f>IFERROR(VLOOKUP($A281,'NM 200 M'!$AI$5:$AO$38,7,0),"")</f>
        <v/>
      </c>
      <c r="T281" s="10">
        <f>IFERROR(LARGE(V281:AW281,1),0)+IFERROR(LARGE(V281:AW281,2),0)</f>
        <v>0</v>
      </c>
      <c r="U281" s="10">
        <f>IFERROR(LARGE(V281:AW281,3),0)+IFERROR(LARGE(V281:AW281,4),0)</f>
        <v>0</v>
      </c>
      <c r="V281" s="12"/>
      <c r="W281" s="12"/>
      <c r="X281" s="12"/>
      <c r="Y281" s="12"/>
      <c r="Z281" s="12" t="str">
        <f>IFERROR(VLOOKUP($A281,'H55 TR100 M'!$AG$3:$AM$165,7,0),"")</f>
        <v/>
      </c>
      <c r="AA281" s="12" t="str">
        <f>IFERROR(VLOOKUP($A281,'Irokez M'!$EN$4:$ET$22,7,0),"")</f>
        <v/>
      </c>
      <c r="AB281" s="12" t="str">
        <f>IFERROR(VLOOKUP($A281,'BO Wielkopolska M'!$Q$2:$W$38,7,0),"")</f>
        <v/>
      </c>
      <c r="AC281" s="12" t="str">
        <f>IFERROR(VLOOKUP($A281,'RW TR200 M'!$K$2:$Q$10,7,0),"")</f>
        <v/>
      </c>
      <c r="AD281" s="12" t="str">
        <f>IFERROR(VLOOKUP($A281,'Liczyrzepa wiosna M'!$M$2:$S$26,7,0),"")</f>
        <v/>
      </c>
      <c r="AE281" s="12" t="str">
        <f>IFERROR(VLOOKUP($A281,'13 M'!$J$6:$P$27,7,0),"")</f>
        <v/>
      </c>
      <c r="AF281" s="12" t="str">
        <f>IFERROR(VLOOKUP($A281,'ZnO Grassor M'!$J$2:$P$9,7,0),"")</f>
        <v/>
      </c>
      <c r="AG281" s="12" t="str">
        <f>IFERROR(VLOOKUP($A281,'Celestynów M'!$H$2:$N$7,7,0),"")</f>
        <v/>
      </c>
      <c r="AH281" s="12" t="str">
        <f>IFERROR(VLOOKUP($A281,'Komorów M'!$H$2:$N$15,7,0),"")</f>
        <v/>
      </c>
      <c r="AI281" s="12" t="str">
        <f>IFERROR(VLOOKUP($A281,'ITOrient M'!$P$3:$V$16,7,0),"")</f>
        <v/>
      </c>
      <c r="AJ281" s="12" t="str">
        <f>IFERROR(VLOOKUP($A281,'ŚJatka M'!$P$3:$V$25,7,0),"")</f>
        <v/>
      </c>
      <c r="AK281" s="12" t="str">
        <f>IFERROR(VLOOKUP($A281,'Sudecka Wyrypa M'!$N$4:$T$18,7,0),"")</f>
        <v/>
      </c>
      <c r="AL281" s="12" t="str">
        <f>IFERROR(VLOOKUP($A281,'Abentojra M'!$I$3:$O$39,7,0),"")</f>
        <v/>
      </c>
      <c r="AM281" s="12" t="str">
        <f>IFERROR(VLOOKUP($A281,'Mordownik M'!$M$3:$S$29,7,0),"")</f>
        <v/>
      </c>
      <c r="AN281" s="12" t="str">
        <f>IFERROR(VLOOKUP($A281,'Kaczawska M'!$L$3:$R$9,7,0),"")</f>
        <v/>
      </c>
      <c r="AO281" s="12" t="str">
        <f>IFERROR(VLOOKUP($A281,'XV RzK M'!$K$2:$Q$13,7,0),"")</f>
        <v/>
      </c>
      <c r="AP281" s="12" t="str">
        <f>IFERROR(VLOOKUP($A281,'Jesienne 360 M'!$J$2:$P$20,7,0),"")</f>
        <v/>
      </c>
      <c r="AQ281" s="12" t="str">
        <f>IFERROR(VLOOKUP($A281,'Waligóra M'!$P$2:$V$25,7,0),"")</f>
        <v/>
      </c>
      <c r="AR281" s="12" t="str">
        <f>IFERROR(VLOOKUP($A281,'Jurajska Jatka M'!$L$3:$R$42,7,0),"")</f>
        <v/>
      </c>
      <c r="AS281" s="12" t="str">
        <f>IFERROR(VLOOKUP($A281,'H56 TR100 M'!$AI$3:$AO$224,7,0),"")</f>
        <v/>
      </c>
      <c r="AT281" s="12" t="str">
        <f>IFERROR(VLOOKUP($A281,'Wawer M'!$H$2:$N$15,7,0),"")</f>
        <v/>
      </c>
      <c r="AU281" s="12" t="str">
        <f>IFERROR(VLOOKUP($A281,'Pazur M'!$AU$2:$BA$36,7,0),"")</f>
        <v/>
      </c>
      <c r="AV281" s="12" t="str">
        <f>IFERROR(VLOOKUP($A281,'Wilga M'!$L$3:$R$29,7,0),"")</f>
        <v/>
      </c>
      <c r="AW281" s="12" t="str">
        <f>IFERROR(VLOOKUP($A281,'NM 100 M'!$Y$5:$AE$7,7,0),"")</f>
        <v/>
      </c>
      <c r="AX281" s="25">
        <f>MIN(COUNT(F281:S281)+MIN(COUNT(V281:AW281)/2,2),6)</f>
        <v>1</v>
      </c>
    </row>
    <row r="282" spans="1:50">
      <c r="A282">
        <v>333</v>
      </c>
      <c r="B282" s="21" t="str">
        <f>VLOOKUP($A282,id!$C:$H,6,0)</f>
        <v>Skalski Marcin</v>
      </c>
      <c r="C282" s="21">
        <f>VLOOKUP($A282,id!$C:$H,4,0)</f>
        <v>0</v>
      </c>
      <c r="D282" s="2">
        <f>IF(E281=E282,D281,ROW(B280))</f>
        <v>280</v>
      </c>
      <c r="E282" s="11">
        <f>LARGE(F282:U282,1)+LARGE(F282:U282,2)+IFERROR(LARGE(F282:U282,3),0)+IFERROR(LARGE(F282:U282,4),0)+IFERROR(LARGE(F282:U282,5),0)+IFERROR(LARGE(F282:U282,6),0)</f>
        <v>44.475858271005102</v>
      </c>
      <c r="F282" s="12"/>
      <c r="G282" s="12"/>
      <c r="H282" s="12" t="str">
        <f>IFERROR(VLOOKUP($A282,'H55 TR200 M'!$AT$3:$AZ$84,7,0),"")</f>
        <v/>
      </c>
      <c r="I282" s="12" t="str">
        <f>IFERROR(VLOOKUP($A282,'Dymno M'!$U$2:$AA$35,7,0),"")</f>
        <v/>
      </c>
      <c r="J282" s="12" t="str">
        <f>IFERROR(VLOOKUP($A282,'XIV RzK M'!$K$3:$Q$39,7,0),"")</f>
        <v/>
      </c>
      <c r="K282" s="12" t="str">
        <f>IFERROR(VLOOKUP($A282,'Tropy M'!$Q$4:$W$66,7,0),"")</f>
        <v/>
      </c>
      <c r="L282" s="12" t="str">
        <f>IFERROR(VLOOKUP($A282,'Grassor 300 M'!$CA$6:$CG$39,7,0),"")</f>
        <v/>
      </c>
      <c r="M282" s="12" t="str">
        <f>IFERROR(VLOOKUP($A282,'BO M'!$Q$2:$W$37,7,0),"")</f>
        <v/>
      </c>
      <c r="N282" s="12" t="str">
        <f>IFERROR(VLOOKUP($A282,'Konwalie M'!$M$2:$S$32,7,0),"")</f>
        <v/>
      </c>
      <c r="O282" s="12" t="str">
        <f>IFERROR(VLOOKUP($A282,'KoRnO M'!$AD$2:$AJ$42,7,0),"")</f>
        <v/>
      </c>
      <c r="P282" s="12" t="str">
        <f>IFERROR(VLOOKUP($A282,'XVI Szago M'!$K$2:$Q$48,7,0),"")</f>
        <v/>
      </c>
      <c r="Q282" s="12" t="str">
        <f>IFERROR(VLOOKUP($A282,'H56 TR200 M'!$AT$3:$AZ$106,7,0),"")</f>
        <v/>
      </c>
      <c r="R282" s="12" t="str">
        <f>IFERROR(VLOOKUP($A282,'Azymut M'!$AO$6:$AU$38,7,0),"")</f>
        <v/>
      </c>
      <c r="S282" s="12" t="str">
        <f>IFERROR(VLOOKUP($A282,'NM 200 M'!$AI$5:$AO$38,7,0),"")</f>
        <v/>
      </c>
      <c r="T282" s="10">
        <f>IFERROR(LARGE(V282:AW282,1),0)+IFERROR(LARGE(V282:AW282,2),0)</f>
        <v>44.475858271005102</v>
      </c>
      <c r="U282" s="10">
        <f>IFERROR(LARGE(V282:AW282,3),0)+IFERROR(LARGE(V282:AW282,4),0)</f>
        <v>0</v>
      </c>
      <c r="V282" s="12"/>
      <c r="W282" s="12"/>
      <c r="X282" s="12"/>
      <c r="Y282" s="12"/>
      <c r="Z282" s="12">
        <f>IFERROR(VLOOKUP($A282,'H55 TR100 M'!$AG$3:$AM$165,7,0),"")</f>
        <v>9.6492924317810562</v>
      </c>
      <c r="AA282" s="12" t="str">
        <f>IFERROR(VLOOKUP($A282,'Irokez M'!$EN$4:$ET$22,7,0),"")</f>
        <v/>
      </c>
      <c r="AB282" s="12" t="str">
        <f>IFERROR(VLOOKUP($A282,'BO Wielkopolska M'!$Q$2:$W$38,7,0),"")</f>
        <v/>
      </c>
      <c r="AC282" s="12" t="str">
        <f>IFERROR(VLOOKUP($A282,'RW TR200 M'!$K$2:$Q$10,7,0),"")</f>
        <v/>
      </c>
      <c r="AD282" s="12" t="str">
        <f>IFERROR(VLOOKUP($A282,'Liczyrzepa wiosna M'!$M$2:$S$26,7,0),"")</f>
        <v/>
      </c>
      <c r="AE282" s="12" t="str">
        <f>IFERROR(VLOOKUP($A282,'13 M'!$J$6:$P$27,7,0),"")</f>
        <v/>
      </c>
      <c r="AF282" s="12" t="str">
        <f>IFERROR(VLOOKUP($A282,'ZnO Grassor M'!$J$2:$P$9,7,0),"")</f>
        <v/>
      </c>
      <c r="AG282" s="12" t="str">
        <f>IFERROR(VLOOKUP($A282,'Celestynów M'!$H$2:$N$7,7,0),"")</f>
        <v/>
      </c>
      <c r="AH282" s="12" t="str">
        <f>IFERROR(VLOOKUP($A282,'Komorów M'!$H$2:$N$15,7,0),"")</f>
        <v/>
      </c>
      <c r="AI282" s="12" t="str">
        <f>IFERROR(VLOOKUP($A282,'ITOrient M'!$P$3:$V$16,7,0),"")</f>
        <v/>
      </c>
      <c r="AJ282" s="12" t="str">
        <f>IFERROR(VLOOKUP($A282,'ŚJatka M'!$P$3:$V$25,7,0),"")</f>
        <v/>
      </c>
      <c r="AK282" s="12" t="str">
        <f>IFERROR(VLOOKUP($A282,'Sudecka Wyrypa M'!$N$4:$T$18,7,0),"")</f>
        <v/>
      </c>
      <c r="AL282" s="12" t="str">
        <f>IFERROR(VLOOKUP($A282,'Abentojra M'!$I$3:$O$39,7,0),"")</f>
        <v/>
      </c>
      <c r="AM282" s="12" t="str">
        <f>IFERROR(VLOOKUP($A282,'Mordownik M'!$M$3:$S$29,7,0),"")</f>
        <v/>
      </c>
      <c r="AN282" s="12" t="str">
        <f>IFERROR(VLOOKUP($A282,'Kaczawska M'!$L$3:$R$9,7,0),"")</f>
        <v/>
      </c>
      <c r="AO282" s="12" t="str">
        <f>IFERROR(VLOOKUP($A282,'XV RzK M'!$K$2:$Q$13,7,0),"")</f>
        <v/>
      </c>
      <c r="AP282" s="12" t="str">
        <f>IFERROR(VLOOKUP($A282,'Jesienne 360 M'!$J$2:$P$20,7,0),"")</f>
        <v/>
      </c>
      <c r="AQ282" s="12" t="str">
        <f>IFERROR(VLOOKUP($A282,'Waligóra M'!$P$2:$V$25,7,0),"")</f>
        <v/>
      </c>
      <c r="AR282" s="12" t="str">
        <f>IFERROR(VLOOKUP($A282,'Jurajska Jatka M'!$L$3:$R$42,7,0),"")</f>
        <v/>
      </c>
      <c r="AS282" s="12">
        <f>IFERROR(VLOOKUP($A282,'H56 TR100 M'!$AI$3:$AO$224,7,0),"")</f>
        <v>34.826565839224045</v>
      </c>
      <c r="AT282" s="12" t="str">
        <f>IFERROR(VLOOKUP($A282,'Wawer M'!$H$2:$N$15,7,0),"")</f>
        <v/>
      </c>
      <c r="AU282" s="12" t="str">
        <f>IFERROR(VLOOKUP($A282,'Pazur M'!$AU$2:$BA$36,7,0),"")</f>
        <v/>
      </c>
      <c r="AV282" s="12" t="str">
        <f>IFERROR(VLOOKUP($A282,'Wilga M'!$L$3:$R$29,7,0),"")</f>
        <v/>
      </c>
      <c r="AW282" s="12" t="str">
        <f>IFERROR(VLOOKUP($A282,'NM 100 M'!$Y$5:$AE$7,7,0),"")</f>
        <v/>
      </c>
      <c r="AX282" s="25">
        <f>MIN(COUNT(F282:S282)+MIN(COUNT(V282:AW282)/2,2),6)</f>
        <v>1</v>
      </c>
    </row>
    <row r="283" spans="1:50">
      <c r="A283">
        <v>441</v>
      </c>
      <c r="B283" s="21" t="str">
        <f>VLOOKUP($A283,id!$C:$H,6,0)</f>
        <v>Ciskowski Piotr</v>
      </c>
      <c r="C283" s="21" t="str">
        <f>VLOOKUP($A283,id!$C:$H,4,0)</f>
        <v>Ciski</v>
      </c>
      <c r="D283" s="2">
        <f>IF(E282=E283,D282,ROW(B281))</f>
        <v>281</v>
      </c>
      <c r="E283" s="11">
        <f>LARGE(F283:U283,1)+LARGE(F283:U283,2)+IFERROR(LARGE(F283:U283,3),0)+IFERROR(LARGE(F283:U283,4),0)+IFERROR(LARGE(F283:U283,5),0)+IFERROR(LARGE(F283:U283,6),0)</f>
        <v>43.150750340180821</v>
      </c>
      <c r="F283" s="12"/>
      <c r="G283" s="12"/>
      <c r="H283" s="12"/>
      <c r="I283" s="12"/>
      <c r="J283" s="12"/>
      <c r="K283" s="12">
        <f>IFERROR(VLOOKUP($A283,'Tropy M'!$Q$4:$W$66,7,0),"")</f>
        <v>43.150750340180821</v>
      </c>
      <c r="L283" s="12" t="str">
        <f>IFERROR(VLOOKUP($A283,'Grassor 300 M'!$CA$6:$CG$39,7,0),"")</f>
        <v/>
      </c>
      <c r="M283" s="12" t="str">
        <f>IFERROR(VLOOKUP($A283,'BO M'!$Q$2:$W$37,7,0),"")</f>
        <v/>
      </c>
      <c r="N283" s="12" t="str">
        <f>IFERROR(VLOOKUP($A283,'Konwalie M'!$M$2:$S$32,7,0),"")</f>
        <v/>
      </c>
      <c r="O283" s="12" t="str">
        <f>IFERROR(VLOOKUP($A283,'KoRnO M'!$AD$2:$AJ$42,7,0),"")</f>
        <v/>
      </c>
      <c r="P283" s="12" t="str">
        <f>IFERROR(VLOOKUP($A283,'XVI Szago M'!$K$2:$Q$48,7,0),"")</f>
        <v/>
      </c>
      <c r="Q283" s="12" t="str">
        <f>IFERROR(VLOOKUP($A283,'H56 TR200 M'!$AT$3:$AZ$106,7,0),"")</f>
        <v/>
      </c>
      <c r="R283" s="12" t="str">
        <f>IFERROR(VLOOKUP($A283,'Azymut M'!$AO$6:$AU$38,7,0),"")</f>
        <v/>
      </c>
      <c r="S283" s="12" t="str">
        <f>IFERROR(VLOOKUP($A283,'NM 200 M'!$AI$5:$AO$38,7,0),"")</f>
        <v/>
      </c>
      <c r="T283" s="10">
        <f>IFERROR(LARGE(V283:AW283,1),0)+IFERROR(LARGE(V283:AW283,2),0)</f>
        <v>0</v>
      </c>
      <c r="U283" s="10">
        <f>IFERROR(LARGE(V283:AW283,3),0)+IFERROR(LARGE(V283:AW283,4),0)</f>
        <v>0</v>
      </c>
      <c r="V283" s="12"/>
      <c r="W283" s="12"/>
      <c r="X283" s="12"/>
      <c r="Y283" s="12"/>
      <c r="Z283" s="12"/>
      <c r="AA283" s="12"/>
      <c r="AB283" s="12"/>
      <c r="AC283" s="12"/>
      <c r="AD283" s="12"/>
      <c r="AE283" s="12" t="str">
        <f>IFERROR(VLOOKUP($A283,'13 M'!$J$6:$P$27,7,0),"")</f>
        <v/>
      </c>
      <c r="AF283" s="12" t="str">
        <f>IFERROR(VLOOKUP($A283,'ZnO Grassor M'!$J$2:$P$9,7,0),"")</f>
        <v/>
      </c>
      <c r="AG283" s="12" t="str">
        <f>IFERROR(VLOOKUP($A283,'Celestynów M'!$H$2:$N$7,7,0),"")</f>
        <v/>
      </c>
      <c r="AH283" s="12" t="str">
        <f>IFERROR(VLOOKUP($A283,'Komorów M'!$H$2:$N$15,7,0),"")</f>
        <v/>
      </c>
      <c r="AI283" s="12" t="str">
        <f>IFERROR(VLOOKUP($A283,'ITOrient M'!$P$3:$V$16,7,0),"")</f>
        <v/>
      </c>
      <c r="AJ283" s="12" t="str">
        <f>IFERROR(VLOOKUP($A283,'ŚJatka M'!$P$3:$V$25,7,0),"")</f>
        <v/>
      </c>
      <c r="AK283" s="12" t="str">
        <f>IFERROR(VLOOKUP($A283,'Sudecka Wyrypa M'!$N$4:$T$18,7,0),"")</f>
        <v/>
      </c>
      <c r="AL283" s="12" t="str">
        <f>IFERROR(VLOOKUP($A283,'Abentojra M'!$I$3:$O$39,7,0),"")</f>
        <v/>
      </c>
      <c r="AM283" s="12" t="str">
        <f>IFERROR(VLOOKUP($A283,'Mordownik M'!$M$3:$S$29,7,0),"")</f>
        <v/>
      </c>
      <c r="AN283" s="12" t="str">
        <f>IFERROR(VLOOKUP($A283,'Kaczawska M'!$L$3:$R$9,7,0),"")</f>
        <v/>
      </c>
      <c r="AO283" s="12" t="str">
        <f>IFERROR(VLOOKUP($A283,'XV RzK M'!$K$2:$Q$13,7,0),"")</f>
        <v/>
      </c>
      <c r="AP283" s="12" t="str">
        <f>IFERROR(VLOOKUP($A283,'Jesienne 360 M'!$J$2:$P$20,7,0),"")</f>
        <v/>
      </c>
      <c r="AQ283" s="12" t="str">
        <f>IFERROR(VLOOKUP($A283,'Waligóra M'!$P$2:$V$25,7,0),"")</f>
        <v/>
      </c>
      <c r="AR283" s="12" t="str">
        <f>IFERROR(VLOOKUP($A283,'Jurajska Jatka M'!$L$3:$R$42,7,0),"")</f>
        <v/>
      </c>
      <c r="AS283" s="12" t="str">
        <f>IFERROR(VLOOKUP($A283,'H56 TR100 M'!$AI$3:$AO$224,7,0),"")</f>
        <v/>
      </c>
      <c r="AT283" s="12" t="str">
        <f>IFERROR(VLOOKUP($A283,'Wawer M'!$H$2:$N$15,7,0),"")</f>
        <v/>
      </c>
      <c r="AU283" s="12" t="str">
        <f>IFERROR(VLOOKUP($A283,'Pazur M'!$AU$2:$BA$36,7,0),"")</f>
        <v/>
      </c>
      <c r="AV283" s="12" t="str">
        <f>IFERROR(VLOOKUP($A283,'Wilga M'!$L$3:$R$29,7,0),"")</f>
        <v/>
      </c>
      <c r="AW283" s="12" t="str">
        <f>IFERROR(VLOOKUP($A283,'NM 100 M'!$Y$5:$AE$7,7,0),"")</f>
        <v/>
      </c>
      <c r="AX283" s="25">
        <f>MIN(COUNT(F283:S283)+MIN(COUNT(V283:AW283)/2,2),6)</f>
        <v>1</v>
      </c>
    </row>
    <row r="284" spans="1:50">
      <c r="A284">
        <v>442</v>
      </c>
      <c r="B284" s="21" t="str">
        <f>VLOOKUP($A284,id!$C:$H,6,0)</f>
        <v>Ciskowski Waldemar</v>
      </c>
      <c r="C284" s="21">
        <f>VLOOKUP($A284,id!$C:$H,4,0)</f>
        <v>0</v>
      </c>
      <c r="D284" s="2">
        <f>IF(E283=E284,D283,ROW(B282))</f>
        <v>282</v>
      </c>
      <c r="E284" s="11">
        <f>LARGE(F284:U284,1)+LARGE(F284:U284,2)+IFERROR(LARGE(F284:U284,3),0)+IFERROR(LARGE(F284:U284,4),0)+IFERROR(LARGE(F284:U284,5),0)+IFERROR(LARGE(F284:U284,6),0)</f>
        <v>43.127441645732681</v>
      </c>
      <c r="F284" s="12"/>
      <c r="G284" s="12"/>
      <c r="H284" s="12"/>
      <c r="I284" s="12"/>
      <c r="J284" s="12"/>
      <c r="K284" s="12">
        <f>IFERROR(VLOOKUP($A284,'Tropy M'!$Q$4:$W$66,7,0),"")</f>
        <v>43.127441645732681</v>
      </c>
      <c r="L284" s="12" t="str">
        <f>IFERROR(VLOOKUP($A284,'Grassor 300 M'!$CA$6:$CG$39,7,0),"")</f>
        <v/>
      </c>
      <c r="M284" s="12" t="str">
        <f>IFERROR(VLOOKUP($A284,'BO M'!$Q$2:$W$37,7,0),"")</f>
        <v/>
      </c>
      <c r="N284" s="12" t="str">
        <f>IFERROR(VLOOKUP($A284,'Konwalie M'!$M$2:$S$32,7,0),"")</f>
        <v/>
      </c>
      <c r="O284" s="12" t="str">
        <f>IFERROR(VLOOKUP($A284,'KoRnO M'!$AD$2:$AJ$42,7,0),"")</f>
        <v/>
      </c>
      <c r="P284" s="12" t="str">
        <f>IFERROR(VLOOKUP($A284,'XVI Szago M'!$K$2:$Q$48,7,0),"")</f>
        <v/>
      </c>
      <c r="Q284" s="12" t="str">
        <f>IFERROR(VLOOKUP($A284,'H56 TR200 M'!$AT$3:$AZ$106,7,0),"")</f>
        <v/>
      </c>
      <c r="R284" s="12" t="str">
        <f>IFERROR(VLOOKUP($A284,'Azymut M'!$AO$6:$AU$38,7,0),"")</f>
        <v/>
      </c>
      <c r="S284" s="12" t="str">
        <f>IFERROR(VLOOKUP($A284,'NM 200 M'!$AI$5:$AO$38,7,0),"")</f>
        <v/>
      </c>
      <c r="T284" s="10">
        <f>IFERROR(LARGE(V284:AW284,1),0)+IFERROR(LARGE(V284:AW284,2),0)</f>
        <v>0</v>
      </c>
      <c r="U284" s="10">
        <f>IFERROR(LARGE(V284:AW284,3),0)+IFERROR(LARGE(V284:AW284,4),0)</f>
        <v>0</v>
      </c>
      <c r="V284" s="12"/>
      <c r="W284" s="12"/>
      <c r="X284" s="12"/>
      <c r="Y284" s="12"/>
      <c r="Z284" s="12"/>
      <c r="AA284" s="12"/>
      <c r="AB284" s="12"/>
      <c r="AC284" s="12"/>
      <c r="AD284" s="12"/>
      <c r="AE284" s="12" t="str">
        <f>IFERROR(VLOOKUP($A284,'13 M'!$J$6:$P$27,7,0),"")</f>
        <v/>
      </c>
      <c r="AF284" s="12" t="str">
        <f>IFERROR(VLOOKUP($A284,'ZnO Grassor M'!$J$2:$P$9,7,0),"")</f>
        <v/>
      </c>
      <c r="AG284" s="12" t="str">
        <f>IFERROR(VLOOKUP($A284,'Celestynów M'!$H$2:$N$7,7,0),"")</f>
        <v/>
      </c>
      <c r="AH284" s="12" t="str">
        <f>IFERROR(VLOOKUP($A284,'Komorów M'!$H$2:$N$15,7,0),"")</f>
        <v/>
      </c>
      <c r="AI284" s="12" t="str">
        <f>IFERROR(VLOOKUP($A284,'ITOrient M'!$P$3:$V$16,7,0),"")</f>
        <v/>
      </c>
      <c r="AJ284" s="12" t="str">
        <f>IFERROR(VLOOKUP($A284,'ŚJatka M'!$P$3:$V$25,7,0),"")</f>
        <v/>
      </c>
      <c r="AK284" s="12" t="str">
        <f>IFERROR(VLOOKUP($A284,'Sudecka Wyrypa M'!$N$4:$T$18,7,0),"")</f>
        <v/>
      </c>
      <c r="AL284" s="12" t="str">
        <f>IFERROR(VLOOKUP($A284,'Abentojra M'!$I$3:$O$39,7,0),"")</f>
        <v/>
      </c>
      <c r="AM284" s="12" t="str">
        <f>IFERROR(VLOOKUP($A284,'Mordownik M'!$M$3:$S$29,7,0),"")</f>
        <v/>
      </c>
      <c r="AN284" s="12" t="str">
        <f>IFERROR(VLOOKUP($A284,'Kaczawska M'!$L$3:$R$9,7,0),"")</f>
        <v/>
      </c>
      <c r="AO284" s="12" t="str">
        <f>IFERROR(VLOOKUP($A284,'XV RzK M'!$K$2:$Q$13,7,0),"")</f>
        <v/>
      </c>
      <c r="AP284" s="12" t="str">
        <f>IFERROR(VLOOKUP($A284,'Jesienne 360 M'!$J$2:$P$20,7,0),"")</f>
        <v/>
      </c>
      <c r="AQ284" s="12" t="str">
        <f>IFERROR(VLOOKUP($A284,'Waligóra M'!$P$2:$V$25,7,0),"")</f>
        <v/>
      </c>
      <c r="AR284" s="12" t="str">
        <f>IFERROR(VLOOKUP($A284,'Jurajska Jatka M'!$L$3:$R$42,7,0),"")</f>
        <v/>
      </c>
      <c r="AS284" s="12" t="str">
        <f>IFERROR(VLOOKUP($A284,'H56 TR100 M'!$AI$3:$AO$224,7,0),"")</f>
        <v/>
      </c>
      <c r="AT284" s="12" t="str">
        <f>IFERROR(VLOOKUP($A284,'Wawer M'!$H$2:$N$15,7,0),"")</f>
        <v/>
      </c>
      <c r="AU284" s="12" t="str">
        <f>IFERROR(VLOOKUP($A284,'Pazur M'!$AU$2:$BA$36,7,0),"")</f>
        <v/>
      </c>
      <c r="AV284" s="12" t="str">
        <f>IFERROR(VLOOKUP($A284,'Wilga M'!$L$3:$R$29,7,0),"")</f>
        <v/>
      </c>
      <c r="AW284" s="12" t="str">
        <f>IFERROR(VLOOKUP($A284,'NM 100 M'!$Y$5:$AE$7,7,0),"")</f>
        <v/>
      </c>
      <c r="AX284" s="25">
        <f>MIN(COUNT(F284:S284)+MIN(COUNT(V284:AW284)/2,2),6)</f>
        <v>1</v>
      </c>
    </row>
    <row r="285" spans="1:50">
      <c r="A285">
        <v>226</v>
      </c>
      <c r="B285" s="21" t="str">
        <f>VLOOKUP($A285,id!$C:$H,6,0)</f>
        <v>Lipiński Tomasz.</v>
      </c>
      <c r="C285" s="21">
        <f>VLOOKUP($A285,id!$C:$H,4,0)</f>
        <v>0</v>
      </c>
      <c r="D285" s="2">
        <f>IF(E284=E285,D284,ROW(B283))</f>
        <v>283</v>
      </c>
      <c r="E285" s="11">
        <f>LARGE(F285:U285,1)+LARGE(F285:U285,2)+IFERROR(LARGE(F285:U285,3),0)+IFERROR(LARGE(F285:U285,4),0)+IFERROR(LARGE(F285:U285,5),0)+IFERROR(LARGE(F285:U285,6),0)</f>
        <v>43.058386284618145</v>
      </c>
      <c r="F285" s="12"/>
      <c r="G285" s="12"/>
      <c r="H285" s="12" t="str">
        <f>IFERROR(VLOOKUP($A285,'H55 TR200 M'!$AT$3:$AZ$84,7,0),"")</f>
        <v/>
      </c>
      <c r="I285" s="12" t="str">
        <f>IFERROR(VLOOKUP($A285,'Dymno M'!$U$2:$AA$35,7,0),"")</f>
        <v/>
      </c>
      <c r="J285" s="12" t="str">
        <f>IFERROR(VLOOKUP($A285,'XIV RzK M'!$K$3:$Q$39,7,0),"")</f>
        <v/>
      </c>
      <c r="K285" s="12" t="str">
        <f>IFERROR(VLOOKUP($A285,'Tropy M'!$Q$4:$W$66,7,0),"")</f>
        <v/>
      </c>
      <c r="L285" s="12" t="str">
        <f>IFERROR(VLOOKUP($A285,'Grassor 300 M'!$CA$6:$CG$39,7,0),"")</f>
        <v/>
      </c>
      <c r="M285" s="12" t="str">
        <f>IFERROR(VLOOKUP($A285,'BO M'!$Q$2:$W$37,7,0),"")</f>
        <v/>
      </c>
      <c r="N285" s="12" t="str">
        <f>IFERROR(VLOOKUP($A285,'Konwalie M'!$M$2:$S$32,7,0),"")</f>
        <v/>
      </c>
      <c r="O285" s="12" t="str">
        <f>IFERROR(VLOOKUP($A285,'KoRnO M'!$AD$2:$AJ$42,7,0),"")</f>
        <v/>
      </c>
      <c r="P285" s="12" t="str">
        <f>IFERROR(VLOOKUP($A285,'XVI Szago M'!$K$2:$Q$48,7,0),"")</f>
        <v/>
      </c>
      <c r="Q285" s="12" t="str">
        <f>IFERROR(VLOOKUP($A285,'H56 TR200 M'!$AT$3:$AZ$106,7,0),"")</f>
        <v/>
      </c>
      <c r="R285" s="12" t="str">
        <f>IFERROR(VLOOKUP($A285,'Azymut M'!$AO$6:$AU$38,7,0),"")</f>
        <v/>
      </c>
      <c r="S285" s="12" t="str">
        <f>IFERROR(VLOOKUP($A285,'NM 200 M'!$AI$5:$AO$38,7,0),"")</f>
        <v/>
      </c>
      <c r="T285" s="10">
        <f>IFERROR(LARGE(V285:AW285,1),0)+IFERROR(LARGE(V285:AW285,2),0)</f>
        <v>43.058386284618145</v>
      </c>
      <c r="U285" s="10">
        <f>IFERROR(LARGE(V285:AW285,3),0)+IFERROR(LARGE(V285:AW285,4),0)</f>
        <v>0</v>
      </c>
      <c r="V285" s="12"/>
      <c r="W285" s="12"/>
      <c r="X285" s="12"/>
      <c r="Y285" s="12"/>
      <c r="Z285" s="12">
        <f>IFERROR(VLOOKUP($A285,'H55 TR100 M'!$AG$3:$AM$165,7,0),"")</f>
        <v>43.058386284618145</v>
      </c>
      <c r="AA285" s="12" t="str">
        <f>IFERROR(VLOOKUP($A285,'Irokez M'!$EN$4:$ET$22,7,0),"")</f>
        <v/>
      </c>
      <c r="AB285" s="12" t="str">
        <f>IFERROR(VLOOKUP($A285,'BO Wielkopolska M'!$Q$2:$W$38,7,0),"")</f>
        <v/>
      </c>
      <c r="AC285" s="12" t="str">
        <f>IFERROR(VLOOKUP($A285,'RW TR200 M'!$K$2:$Q$10,7,0),"")</f>
        <v/>
      </c>
      <c r="AD285" s="12" t="str">
        <f>IFERROR(VLOOKUP($A285,'Liczyrzepa wiosna M'!$M$2:$S$26,7,0),"")</f>
        <v/>
      </c>
      <c r="AE285" s="12" t="str">
        <f>IFERROR(VLOOKUP($A285,'13 M'!$J$6:$P$27,7,0),"")</f>
        <v/>
      </c>
      <c r="AF285" s="12" t="str">
        <f>IFERROR(VLOOKUP($A285,'ZnO Grassor M'!$J$2:$P$9,7,0),"")</f>
        <v/>
      </c>
      <c r="AG285" s="12" t="str">
        <f>IFERROR(VLOOKUP($A285,'Celestynów M'!$H$2:$N$7,7,0),"")</f>
        <v/>
      </c>
      <c r="AH285" s="12" t="str">
        <f>IFERROR(VLOOKUP($A285,'Komorów M'!$H$2:$N$15,7,0),"")</f>
        <v/>
      </c>
      <c r="AI285" s="12" t="str">
        <f>IFERROR(VLOOKUP($A285,'ITOrient M'!$P$3:$V$16,7,0),"")</f>
        <v/>
      </c>
      <c r="AJ285" s="12" t="str">
        <f>IFERROR(VLOOKUP($A285,'ŚJatka M'!$P$3:$V$25,7,0),"")</f>
        <v/>
      </c>
      <c r="AK285" s="12" t="str">
        <f>IFERROR(VLOOKUP($A285,'Sudecka Wyrypa M'!$N$4:$T$18,7,0),"")</f>
        <v/>
      </c>
      <c r="AL285" s="12" t="str">
        <f>IFERROR(VLOOKUP($A285,'Abentojra M'!$I$3:$O$39,7,0),"")</f>
        <v/>
      </c>
      <c r="AM285" s="12" t="str">
        <f>IFERROR(VLOOKUP($A285,'Mordownik M'!$M$3:$S$29,7,0),"")</f>
        <v/>
      </c>
      <c r="AN285" s="12" t="str">
        <f>IFERROR(VLOOKUP($A285,'Kaczawska M'!$L$3:$R$9,7,0),"")</f>
        <v/>
      </c>
      <c r="AO285" s="12" t="str">
        <f>IFERROR(VLOOKUP($A285,'XV RzK M'!$K$2:$Q$13,7,0),"")</f>
        <v/>
      </c>
      <c r="AP285" s="12" t="str">
        <f>IFERROR(VLOOKUP($A285,'Jesienne 360 M'!$J$2:$P$20,7,0),"")</f>
        <v/>
      </c>
      <c r="AQ285" s="12" t="str">
        <f>IFERROR(VLOOKUP($A285,'Waligóra M'!$P$2:$V$25,7,0),"")</f>
        <v/>
      </c>
      <c r="AR285" s="12" t="str">
        <f>IFERROR(VLOOKUP($A285,'Jurajska Jatka M'!$L$3:$R$42,7,0),"")</f>
        <v/>
      </c>
      <c r="AS285" s="12" t="str">
        <f>IFERROR(VLOOKUP($A285,'H56 TR100 M'!$AI$3:$AO$224,7,0),"")</f>
        <v/>
      </c>
      <c r="AT285" s="12" t="str">
        <f>IFERROR(VLOOKUP($A285,'Wawer M'!$H$2:$N$15,7,0),"")</f>
        <v/>
      </c>
      <c r="AU285" s="12" t="str">
        <f>IFERROR(VLOOKUP($A285,'Pazur M'!$AU$2:$BA$36,7,0),"")</f>
        <v/>
      </c>
      <c r="AV285" s="12" t="str">
        <f>IFERROR(VLOOKUP($A285,'Wilga M'!$L$3:$R$29,7,0),"")</f>
        <v/>
      </c>
      <c r="AW285" s="12" t="str">
        <f>IFERROR(VLOOKUP($A285,'NM 100 M'!$Y$5:$AE$7,7,0),"")</f>
        <v/>
      </c>
      <c r="AX285" s="25">
        <f>MIN(COUNT(F285:S285)+MIN(COUNT(V285:AW285)/2,2),6)</f>
        <v>0.5</v>
      </c>
    </row>
    <row r="286" spans="1:50">
      <c r="A286">
        <v>298</v>
      </c>
      <c r="B286" s="21" t="str">
        <f>VLOOKUP($A286,id!$C:$H,6,0)</f>
        <v>rynkiewicz aleksander</v>
      </c>
      <c r="C286" s="21">
        <f>VLOOKUP($A286,id!$C:$H,4,0)</f>
        <v>0</v>
      </c>
      <c r="D286" s="2">
        <f>IF(E285=E286,D285,ROW(B284))</f>
        <v>284</v>
      </c>
      <c r="E286" s="11">
        <f>LARGE(F286:U286,1)+LARGE(F286:U286,2)+IFERROR(LARGE(F286:U286,3),0)+IFERROR(LARGE(F286:U286,4),0)+IFERROR(LARGE(F286:U286,5),0)+IFERROR(LARGE(F286:U286,6),0)</f>
        <v>42.782329255327134</v>
      </c>
      <c r="F286" s="12"/>
      <c r="G286" s="12"/>
      <c r="H286" s="12" t="str">
        <f>IFERROR(VLOOKUP($A286,'H55 TR200 M'!$AT$3:$AZ$84,7,0),"")</f>
        <v/>
      </c>
      <c r="I286" s="12" t="str">
        <f>IFERROR(VLOOKUP($A286,'Dymno M'!$U$2:$AA$35,7,0),"")</f>
        <v/>
      </c>
      <c r="J286" s="12" t="str">
        <f>IFERROR(VLOOKUP($A286,'XIV RzK M'!$K$3:$Q$39,7,0),"")</f>
        <v/>
      </c>
      <c r="K286" s="12" t="str">
        <f>IFERROR(VLOOKUP($A286,'Tropy M'!$Q$4:$W$66,7,0),"")</f>
        <v/>
      </c>
      <c r="L286" s="12" t="str">
        <f>IFERROR(VLOOKUP($A286,'Grassor 300 M'!$CA$6:$CG$39,7,0),"")</f>
        <v/>
      </c>
      <c r="M286" s="12" t="str">
        <f>IFERROR(VLOOKUP($A286,'BO M'!$Q$2:$W$37,7,0),"")</f>
        <v/>
      </c>
      <c r="N286" s="12" t="str">
        <f>IFERROR(VLOOKUP($A286,'Konwalie M'!$M$2:$S$32,7,0),"")</f>
        <v/>
      </c>
      <c r="O286" s="12" t="str">
        <f>IFERROR(VLOOKUP($A286,'KoRnO M'!$AD$2:$AJ$42,7,0),"")</f>
        <v/>
      </c>
      <c r="P286" s="12" t="str">
        <f>IFERROR(VLOOKUP($A286,'XVI Szago M'!$K$2:$Q$48,7,0),"")</f>
        <v/>
      </c>
      <c r="Q286" s="12" t="str">
        <f>IFERROR(VLOOKUP($A286,'H56 TR200 M'!$AT$3:$AZ$106,7,0),"")</f>
        <v/>
      </c>
      <c r="R286" s="12" t="str">
        <f>IFERROR(VLOOKUP($A286,'Azymut M'!$AO$6:$AU$38,7,0),"")</f>
        <v/>
      </c>
      <c r="S286" s="12" t="str">
        <f>IFERROR(VLOOKUP($A286,'NM 200 M'!$AI$5:$AO$38,7,0),"")</f>
        <v/>
      </c>
      <c r="T286" s="10">
        <f>IFERROR(LARGE(V286:AW286,1),0)+IFERROR(LARGE(V286:AW286,2),0)</f>
        <v>42.782329255327134</v>
      </c>
      <c r="U286" s="10">
        <f>IFERROR(LARGE(V286:AW286,3),0)+IFERROR(LARGE(V286:AW286,4),0)</f>
        <v>0</v>
      </c>
      <c r="V286" s="12"/>
      <c r="W286" s="12"/>
      <c r="X286" s="12"/>
      <c r="Y286" s="12"/>
      <c r="Z286" s="12">
        <f>IFERROR(VLOOKUP($A286,'H55 TR100 M'!$AG$3:$AM$165,7,0),"")</f>
        <v>20.41153598426428</v>
      </c>
      <c r="AA286" s="12" t="str">
        <f>IFERROR(VLOOKUP($A286,'Irokez M'!$EN$4:$ET$22,7,0),"")</f>
        <v/>
      </c>
      <c r="AB286" s="12" t="str">
        <f>IFERROR(VLOOKUP($A286,'BO Wielkopolska M'!$Q$2:$W$38,7,0),"")</f>
        <v/>
      </c>
      <c r="AC286" s="12" t="str">
        <f>IFERROR(VLOOKUP($A286,'RW TR200 M'!$K$2:$Q$10,7,0),"")</f>
        <v/>
      </c>
      <c r="AD286" s="12" t="str">
        <f>IFERROR(VLOOKUP($A286,'Liczyrzepa wiosna M'!$M$2:$S$26,7,0),"")</f>
        <v/>
      </c>
      <c r="AE286" s="12" t="str">
        <f>IFERROR(VLOOKUP($A286,'13 M'!$J$6:$P$27,7,0),"")</f>
        <v/>
      </c>
      <c r="AF286" s="12" t="str">
        <f>IFERROR(VLOOKUP($A286,'ZnO Grassor M'!$J$2:$P$9,7,0),"")</f>
        <v/>
      </c>
      <c r="AG286" s="12" t="str">
        <f>IFERROR(VLOOKUP($A286,'Celestynów M'!$H$2:$N$7,7,0),"")</f>
        <v/>
      </c>
      <c r="AH286" s="12" t="str">
        <f>IFERROR(VLOOKUP($A286,'Komorów M'!$H$2:$N$15,7,0),"")</f>
        <v/>
      </c>
      <c r="AI286" s="12" t="str">
        <f>IFERROR(VLOOKUP($A286,'ITOrient M'!$P$3:$V$16,7,0),"")</f>
        <v/>
      </c>
      <c r="AJ286" s="12" t="str">
        <f>IFERROR(VLOOKUP($A286,'ŚJatka M'!$P$3:$V$25,7,0),"")</f>
        <v/>
      </c>
      <c r="AK286" s="12" t="str">
        <f>IFERROR(VLOOKUP($A286,'Sudecka Wyrypa M'!$N$4:$T$18,7,0),"")</f>
        <v/>
      </c>
      <c r="AL286" s="12" t="str">
        <f>IFERROR(VLOOKUP($A286,'Abentojra M'!$I$3:$O$39,7,0),"")</f>
        <v/>
      </c>
      <c r="AM286" s="12" t="str">
        <f>IFERROR(VLOOKUP($A286,'Mordownik M'!$M$3:$S$29,7,0),"")</f>
        <v/>
      </c>
      <c r="AN286" s="12" t="str">
        <f>IFERROR(VLOOKUP($A286,'Kaczawska M'!$L$3:$R$9,7,0),"")</f>
        <v/>
      </c>
      <c r="AO286" s="12" t="str">
        <f>IFERROR(VLOOKUP($A286,'XV RzK M'!$K$2:$Q$13,7,0),"")</f>
        <v/>
      </c>
      <c r="AP286" s="12" t="str">
        <f>IFERROR(VLOOKUP($A286,'Jesienne 360 M'!$J$2:$P$20,7,0),"")</f>
        <v/>
      </c>
      <c r="AQ286" s="12" t="str">
        <f>IFERROR(VLOOKUP($A286,'Waligóra M'!$P$2:$V$25,7,0),"")</f>
        <v/>
      </c>
      <c r="AR286" s="12" t="str">
        <f>IFERROR(VLOOKUP($A286,'Jurajska Jatka M'!$L$3:$R$42,7,0),"")</f>
        <v/>
      </c>
      <c r="AS286" s="12">
        <f>IFERROR(VLOOKUP($A286,'H56 TR100 M'!$AI$3:$AO$224,7,0),"")</f>
        <v>22.370793271062855</v>
      </c>
      <c r="AT286" s="12" t="str">
        <f>IFERROR(VLOOKUP($A286,'Wawer M'!$H$2:$N$15,7,0),"")</f>
        <v/>
      </c>
      <c r="AU286" s="12" t="str">
        <f>IFERROR(VLOOKUP($A286,'Pazur M'!$AU$2:$BA$36,7,0),"")</f>
        <v/>
      </c>
      <c r="AV286" s="12" t="str">
        <f>IFERROR(VLOOKUP($A286,'Wilga M'!$L$3:$R$29,7,0),"")</f>
        <v/>
      </c>
      <c r="AW286" s="12" t="str">
        <f>IFERROR(VLOOKUP($A286,'NM 100 M'!$Y$5:$AE$7,7,0),"")</f>
        <v/>
      </c>
      <c r="AX286" s="25">
        <f>MIN(COUNT(F286:S286)+MIN(COUNT(V286:AW286)/2,2),6)</f>
        <v>1</v>
      </c>
    </row>
    <row r="287" spans="1:50">
      <c r="A287">
        <v>628</v>
      </c>
      <c r="B287" s="21" t="str">
        <f>VLOOKUP($A287,id!$C:$H,6,0)</f>
        <v>Nowaczyk Michał</v>
      </c>
      <c r="C287" s="21" t="str">
        <f>VLOOKUP($A287,id!$C:$H,4,0)</f>
        <v>We mgle po łydki</v>
      </c>
      <c r="D287" s="2">
        <f>IF(E286=E287,D286,ROW(B285))</f>
        <v>285</v>
      </c>
      <c r="E287" s="11">
        <f>LARGE(F287:U287,1)+LARGE(F287:U287,2)+IFERROR(LARGE(F287:U287,3),0)+IFERROR(LARGE(F287:U287,4),0)+IFERROR(LARGE(F287:U287,5),0)+IFERROR(LARGE(F287:U287,6),0)</f>
        <v>42.524790236460717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 t="str">
        <f>IFERROR(VLOOKUP($A287,'H56 TR200 M'!$AT$3:$AZ$106,7,0),"")</f>
        <v/>
      </c>
      <c r="R287" s="12" t="str">
        <f>IFERROR(VLOOKUP($A287,'Azymut M'!$AO$6:$AU$38,7,0),"")</f>
        <v/>
      </c>
      <c r="S287" s="12" t="str">
        <f>IFERROR(VLOOKUP($A287,'NM 200 M'!$AI$5:$AO$38,7,0),"")</f>
        <v/>
      </c>
      <c r="T287" s="10">
        <f>IFERROR(LARGE(V287:AW287,1),0)+IFERROR(LARGE(V287:AW287,2),0)</f>
        <v>42.524790236460717</v>
      </c>
      <c r="U287" s="10">
        <f>IFERROR(LARGE(V287:AW287,3),0)+IFERROR(LARGE(V287:AW287,4),0)</f>
        <v>0</v>
      </c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>
        <f>IFERROR(VLOOKUP($A287,'H56 TR100 M'!$AI$3:$AO$224,7,0),"")</f>
        <v>42.524790236460717</v>
      </c>
      <c r="AT287" s="12" t="str">
        <f>IFERROR(VLOOKUP($A287,'Wawer M'!$H$2:$N$15,7,0),"")</f>
        <v/>
      </c>
      <c r="AU287" s="12" t="str">
        <f>IFERROR(VLOOKUP($A287,'Pazur M'!$AU$2:$BA$36,7,0),"")</f>
        <v/>
      </c>
      <c r="AV287" s="12" t="str">
        <f>IFERROR(VLOOKUP($A287,'Wilga M'!$L$3:$R$29,7,0),"")</f>
        <v/>
      </c>
      <c r="AW287" s="12" t="str">
        <f>IFERROR(VLOOKUP($A287,'NM 100 M'!$Y$5:$AE$7,7,0),"")</f>
        <v/>
      </c>
      <c r="AX287" s="25">
        <f>MIN(COUNT(F287:S287)+MIN(COUNT(V287:AW287)/2,2),6)</f>
        <v>0.5</v>
      </c>
    </row>
    <row r="288" spans="1:50">
      <c r="A288">
        <v>386</v>
      </c>
      <c r="B288" s="21" t="str">
        <f>VLOOKUP($A288,id!$C:$H,6,0)</f>
        <v>Michalak Marcin</v>
      </c>
      <c r="C288" s="21" t="str">
        <f>VLOOKUP($A288,id!$C:$H,4,0)</f>
        <v>KTR BikeOrient</v>
      </c>
      <c r="D288" s="2">
        <f>IF(E287=E288,D287,ROW(B286))</f>
        <v>286</v>
      </c>
      <c r="E288" s="11">
        <f>LARGE(F288:U288,1)+LARGE(F288:U288,2)+IFERROR(LARGE(F288:U288,3),0)+IFERROR(LARGE(F288:U288,4),0)+IFERROR(LARGE(F288:U288,5),0)+IFERROR(LARGE(F288:U288,6),0)</f>
        <v>42.164190922623781</v>
      </c>
      <c r="F288" s="12"/>
      <c r="G288" s="12"/>
      <c r="H288" s="12"/>
      <c r="I288" s="12" t="str">
        <f>IFERROR(VLOOKUP($A288,'Dymno M'!$U$2:$AA$35,7,0),"")</f>
        <v/>
      </c>
      <c r="J288" s="12" t="str">
        <f>IFERROR(VLOOKUP($A288,'XIV RzK M'!$K$3:$Q$39,7,0),"")</f>
        <v/>
      </c>
      <c r="K288" s="12" t="str">
        <f>IFERROR(VLOOKUP($A288,'Tropy M'!$Q$4:$W$66,7,0),"")</f>
        <v/>
      </c>
      <c r="L288" s="12" t="str">
        <f>IFERROR(VLOOKUP($A288,'Grassor 300 M'!$CA$6:$CG$39,7,0),"")</f>
        <v/>
      </c>
      <c r="M288" s="12" t="str">
        <f>IFERROR(VLOOKUP($A288,'BO M'!$Q$2:$W$37,7,0),"")</f>
        <v/>
      </c>
      <c r="N288" s="12" t="str">
        <f>IFERROR(VLOOKUP($A288,'Konwalie M'!$M$2:$S$32,7,0),"")</f>
        <v/>
      </c>
      <c r="O288" s="12" t="str">
        <f>IFERROR(VLOOKUP($A288,'KoRnO M'!$AD$2:$AJ$42,7,0),"")</f>
        <v/>
      </c>
      <c r="P288" s="12" t="str">
        <f>IFERROR(VLOOKUP($A288,'XVI Szago M'!$K$2:$Q$48,7,0),"")</f>
        <v/>
      </c>
      <c r="Q288" s="12" t="str">
        <f>IFERROR(VLOOKUP($A288,'H56 TR200 M'!$AT$3:$AZ$106,7,0),"")</f>
        <v/>
      </c>
      <c r="R288" s="12" t="str">
        <f>IFERROR(VLOOKUP($A288,'Azymut M'!$AO$6:$AU$38,7,0),"")</f>
        <v/>
      </c>
      <c r="S288" s="12" t="str">
        <f>IFERROR(VLOOKUP($A288,'NM 200 M'!$AI$5:$AO$38,7,0),"")</f>
        <v/>
      </c>
      <c r="T288" s="10">
        <f>IFERROR(LARGE(V288:AW288,1),0)+IFERROR(LARGE(V288:AW288,2),0)</f>
        <v>42.164190922623781</v>
      </c>
      <c r="U288" s="10">
        <f>IFERROR(LARGE(V288:AW288,3),0)+IFERROR(LARGE(V288:AW288,4),0)</f>
        <v>0</v>
      </c>
      <c r="V288" s="12"/>
      <c r="W288" s="12"/>
      <c r="X288" s="12"/>
      <c r="Y288" s="12"/>
      <c r="Z288" s="12"/>
      <c r="AA288" s="12"/>
      <c r="AB288" s="12">
        <f>IFERROR(VLOOKUP($A288,'BO Wielkopolska M'!$Q$2:$W$38,7,0),"")</f>
        <v>42.164190922623781</v>
      </c>
      <c r="AC288" s="12" t="str">
        <f>IFERROR(VLOOKUP($A288,'RW TR200 M'!$K$2:$Q$10,7,0),"")</f>
        <v/>
      </c>
      <c r="AD288" s="12" t="str">
        <f>IFERROR(VLOOKUP($A288,'Liczyrzepa wiosna M'!$M$2:$S$26,7,0),"")</f>
        <v/>
      </c>
      <c r="AE288" s="12" t="str">
        <f>IFERROR(VLOOKUP($A288,'13 M'!$J$6:$P$27,7,0),"")</f>
        <v/>
      </c>
      <c r="AF288" s="12" t="str">
        <f>IFERROR(VLOOKUP($A288,'ZnO Grassor M'!$J$2:$P$9,7,0),"")</f>
        <v/>
      </c>
      <c r="AG288" s="12" t="str">
        <f>IFERROR(VLOOKUP($A288,'Celestynów M'!$H$2:$N$7,7,0),"")</f>
        <v/>
      </c>
      <c r="AH288" s="12" t="str">
        <f>IFERROR(VLOOKUP($A288,'Komorów M'!$H$2:$N$15,7,0),"")</f>
        <v/>
      </c>
      <c r="AI288" s="12" t="str">
        <f>IFERROR(VLOOKUP($A288,'ITOrient M'!$P$3:$V$16,7,0),"")</f>
        <v/>
      </c>
      <c r="AJ288" s="12" t="str">
        <f>IFERROR(VLOOKUP($A288,'ŚJatka M'!$P$3:$V$25,7,0),"")</f>
        <v/>
      </c>
      <c r="AK288" s="12" t="str">
        <f>IFERROR(VLOOKUP($A288,'Sudecka Wyrypa M'!$N$4:$T$18,7,0),"")</f>
        <v/>
      </c>
      <c r="AL288" s="12" t="str">
        <f>IFERROR(VLOOKUP($A288,'Abentojra M'!$I$3:$O$39,7,0),"")</f>
        <v/>
      </c>
      <c r="AM288" s="12" t="str">
        <f>IFERROR(VLOOKUP($A288,'Mordownik M'!$M$3:$S$29,7,0),"")</f>
        <v/>
      </c>
      <c r="AN288" s="12" t="str">
        <f>IFERROR(VLOOKUP($A288,'Kaczawska M'!$L$3:$R$9,7,0),"")</f>
        <v/>
      </c>
      <c r="AO288" s="12" t="str">
        <f>IFERROR(VLOOKUP($A288,'XV RzK M'!$K$2:$Q$13,7,0),"")</f>
        <v/>
      </c>
      <c r="AP288" s="12" t="str">
        <f>IFERROR(VLOOKUP($A288,'Jesienne 360 M'!$J$2:$P$20,7,0),"")</f>
        <v/>
      </c>
      <c r="AQ288" s="12" t="str">
        <f>IFERROR(VLOOKUP($A288,'Waligóra M'!$P$2:$V$25,7,0),"")</f>
        <v/>
      </c>
      <c r="AR288" s="12" t="str">
        <f>IFERROR(VLOOKUP($A288,'Jurajska Jatka M'!$L$3:$R$42,7,0),"")</f>
        <v/>
      </c>
      <c r="AS288" s="12" t="str">
        <f>IFERROR(VLOOKUP($A288,'H56 TR100 M'!$AI$3:$AO$224,7,0),"")</f>
        <v/>
      </c>
      <c r="AT288" s="12" t="str">
        <f>IFERROR(VLOOKUP($A288,'Wawer M'!$H$2:$N$15,7,0),"")</f>
        <v/>
      </c>
      <c r="AU288" s="12" t="str">
        <f>IFERROR(VLOOKUP($A288,'Pazur M'!$AU$2:$BA$36,7,0),"")</f>
        <v/>
      </c>
      <c r="AV288" s="12" t="str">
        <f>IFERROR(VLOOKUP($A288,'Wilga M'!$L$3:$R$29,7,0),"")</f>
        <v/>
      </c>
      <c r="AW288" s="12" t="str">
        <f>IFERROR(VLOOKUP($A288,'NM 100 M'!$Y$5:$AE$7,7,0),"")</f>
        <v/>
      </c>
      <c r="AX288" s="25">
        <f>MIN(COUNT(F288:S288)+MIN(COUNT(V288:AW288)/2,2),6)</f>
        <v>0.5</v>
      </c>
    </row>
    <row r="289" spans="1:50">
      <c r="A289">
        <v>508</v>
      </c>
      <c r="B289" s="21" t="str">
        <f>VLOOKUP($A289,id!$C:$H,6,0)</f>
        <v>Matuszczyk Maciej</v>
      </c>
      <c r="C289" s="21" t="str">
        <f>VLOOKUP($A289,id!$C:$H,4,0)</f>
        <v>CZPTychy.pl</v>
      </c>
      <c r="D289" s="2">
        <f>IF(E288=E289,D288,ROW(B287))</f>
        <v>287</v>
      </c>
      <c r="E289" s="11">
        <f>LARGE(F289:U289,1)+LARGE(F289:U289,2)+IFERROR(LARGE(F289:U289,3),0)+IFERROR(LARGE(F289:U289,4),0)+IFERROR(LARGE(F289:U289,5),0)+IFERROR(LARGE(F289:U289,6),0)</f>
        <v>41.94100618541507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>
        <f>IFERROR(VLOOKUP($A289,'KoRnO M'!$AD$2:$AJ$42,7,0),"")</f>
        <v>26.107384576632853</v>
      </c>
      <c r="P289" s="12" t="str">
        <f>IFERROR(VLOOKUP($A289,'XVI Szago M'!$K$2:$Q$48,7,0),"")</f>
        <v/>
      </c>
      <c r="Q289" s="12" t="str">
        <f>IFERROR(VLOOKUP($A289,'H56 TR200 M'!$AT$3:$AZ$106,7,0),"")</f>
        <v/>
      </c>
      <c r="R289" s="12" t="str">
        <f>IFERROR(VLOOKUP($A289,'Azymut M'!$AO$6:$AU$38,7,0),"")</f>
        <v/>
      </c>
      <c r="S289" s="12" t="str">
        <f>IFERROR(VLOOKUP($A289,'NM 200 M'!$AI$5:$AO$38,7,0),"")</f>
        <v/>
      </c>
      <c r="T289" s="10">
        <f>IFERROR(LARGE(V289:AW289,1),0)+IFERROR(LARGE(V289:AW289,2),0)</f>
        <v>15.833621608782218</v>
      </c>
      <c r="U289" s="10">
        <f>IFERROR(LARGE(V289:AW289,3),0)+IFERROR(LARGE(V289:AW289,4),0)</f>
        <v>0</v>
      </c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 t="str">
        <f>IFERROR(VLOOKUP($A289,'Sudecka Wyrypa M'!$N$4:$T$18,7,0),"")</f>
        <v/>
      </c>
      <c r="AL289" s="12" t="str">
        <f>IFERROR(VLOOKUP($A289,'Abentojra M'!$I$3:$O$39,7,0),"")</f>
        <v/>
      </c>
      <c r="AM289" s="12" t="str">
        <f>IFERROR(VLOOKUP($A289,'Mordownik M'!$M$3:$S$29,7,0),"")</f>
        <v/>
      </c>
      <c r="AN289" s="12" t="str">
        <f>IFERROR(VLOOKUP($A289,'Kaczawska M'!$L$3:$R$9,7,0),"")</f>
        <v/>
      </c>
      <c r="AO289" s="12" t="str">
        <f>IFERROR(VLOOKUP($A289,'XV RzK M'!$K$2:$Q$13,7,0),"")</f>
        <v/>
      </c>
      <c r="AP289" s="12" t="str">
        <f>IFERROR(VLOOKUP($A289,'Jesienne 360 M'!$J$2:$P$20,7,0),"")</f>
        <v/>
      </c>
      <c r="AQ289" s="12" t="str">
        <f>IFERROR(VLOOKUP($A289,'Waligóra M'!$P$2:$V$25,7,0),"")</f>
        <v/>
      </c>
      <c r="AR289" s="12" t="str">
        <f>IFERROR(VLOOKUP($A289,'Jurajska Jatka M'!$L$3:$R$42,7,0),"")</f>
        <v/>
      </c>
      <c r="AS289" s="12">
        <f>IFERROR(VLOOKUP($A289,'H56 TR100 M'!$AI$3:$AO$224,7,0),"")</f>
        <v>15.833621608782218</v>
      </c>
      <c r="AT289" s="12" t="str">
        <f>IFERROR(VLOOKUP($A289,'Wawer M'!$H$2:$N$15,7,0),"")</f>
        <v/>
      </c>
      <c r="AU289" s="12" t="str">
        <f>IFERROR(VLOOKUP($A289,'Pazur M'!$AU$2:$BA$36,7,0),"")</f>
        <v/>
      </c>
      <c r="AV289" s="12" t="str">
        <f>IFERROR(VLOOKUP($A289,'Wilga M'!$L$3:$R$29,7,0),"")</f>
        <v/>
      </c>
      <c r="AW289" s="12" t="str">
        <f>IFERROR(VLOOKUP($A289,'NM 100 M'!$Y$5:$AE$7,7,0),"")</f>
        <v/>
      </c>
      <c r="AX289" s="25">
        <f>MIN(COUNT(F289:S289)+MIN(COUNT(V289:AW289)/2,2),6)</f>
        <v>1.5</v>
      </c>
    </row>
    <row r="290" spans="1:50">
      <c r="A290" s="13">
        <v>27</v>
      </c>
      <c r="B290" s="21" t="str">
        <f>VLOOKUP($A290,id!$C:$H,6,0)</f>
        <v>Firuta Paweł</v>
      </c>
      <c r="C290" s="21" t="str">
        <f>VLOOKUP($A290,id!$C:$H,4,0)</f>
        <v>PG KMP Wrocław</v>
      </c>
      <c r="D290" s="2">
        <f>IF(E289=E290,D289,ROW(B288))</f>
        <v>288</v>
      </c>
      <c r="E290" s="11">
        <f>LARGE(F290:U290,1)+LARGE(F290:U290,2)+IFERROR(LARGE(F290:U290,3),0)+IFERROR(LARGE(F290:U290,4),0)+IFERROR(LARGE(F290:U290,5),0)+IFERROR(LARGE(F290:U290,6),0)</f>
        <v>41.891477006791945</v>
      </c>
      <c r="F290" s="12" t="str">
        <f>IFERROR(VLOOKUP(A290,'ZdZ M'!$AN$5:$AT$47,7,0),"")</f>
        <v/>
      </c>
      <c r="G290" s="12" t="str">
        <f>IFERROR(VLOOKUP($A290,'Liszkor M'!$BA$2:$BG$44,7,0),"")</f>
        <v/>
      </c>
      <c r="H290" s="12" t="str">
        <f>IFERROR(VLOOKUP($A290,'H55 TR200 M'!$AT$3:$AZ$84,7,0),"")</f>
        <v/>
      </c>
      <c r="I290" s="12" t="str">
        <f>IFERROR(VLOOKUP($A290,'Dymno M'!$U$2:$AA$35,7,0),"")</f>
        <v/>
      </c>
      <c r="J290" s="12" t="str">
        <f>IFERROR(VLOOKUP($A290,'XIV RzK M'!$K$3:$Q$39,7,0),"")</f>
        <v/>
      </c>
      <c r="K290" s="12" t="str">
        <f>IFERROR(VLOOKUP($A290,'Tropy M'!$Q$4:$W$66,7,0),"")</f>
        <v/>
      </c>
      <c r="L290" s="12" t="str">
        <f>IFERROR(VLOOKUP($A290,'Grassor 300 M'!$CA$6:$CG$39,7,0),"")</f>
        <v/>
      </c>
      <c r="M290" s="12" t="str">
        <f>IFERROR(VLOOKUP($A290,'BO M'!$Q$2:$W$37,7,0),"")</f>
        <v/>
      </c>
      <c r="N290" s="12" t="str">
        <f>IFERROR(VLOOKUP($A290,'Konwalie M'!$M$2:$S$32,7,0),"")</f>
        <v/>
      </c>
      <c r="O290" s="12" t="str">
        <f>IFERROR(VLOOKUP($A290,'KoRnO M'!$AD$2:$AJ$42,7,0),"")</f>
        <v/>
      </c>
      <c r="P290" s="12" t="str">
        <f>IFERROR(VLOOKUP($A290,'XVI Szago M'!$K$2:$Q$48,7,0),"")</f>
        <v/>
      </c>
      <c r="Q290" s="12" t="str">
        <f>IFERROR(VLOOKUP($A290,'H56 TR200 M'!$AT$3:$AZ$106,7,0),"")</f>
        <v/>
      </c>
      <c r="R290" s="12" t="str">
        <f>IFERROR(VLOOKUP($A290,'Azymut M'!$AO$6:$AU$38,7,0),"")</f>
        <v/>
      </c>
      <c r="S290" s="12" t="str">
        <f>IFERROR(VLOOKUP($A290,'NM 200 M'!$AI$5:$AO$38,7,0),"")</f>
        <v/>
      </c>
      <c r="T290" s="10">
        <f>IFERROR(LARGE(V290:AW290,1),0)+IFERROR(LARGE(V290:AW290,2),0)</f>
        <v>41.891477006791945</v>
      </c>
      <c r="U290" s="10">
        <f>IFERROR(LARGE(V290:AW290,3),0)+IFERROR(LARGE(V290:AW290,4),0)</f>
        <v>0</v>
      </c>
      <c r="V290" s="12">
        <f>IFERROR(VLOOKUP(A290,'Liczyrzepa - zima M'!$M$1:$S$35,7,0),"")</f>
        <v>24.704035322262875</v>
      </c>
      <c r="W290" s="12">
        <f>IFERROR(VLOOKUP($A290,'Róża M'!$L$2:$R$34,7,0),"")</f>
        <v>17.187441684529066</v>
      </c>
      <c r="X290" s="12" t="str">
        <f>IFERROR(VLOOKUP($A290,'XV Szago M'!$DK$4:$DQ$28,7,0),"")</f>
        <v/>
      </c>
      <c r="Y290" s="12" t="str">
        <f>IFERROR(VLOOKUP($A290,'Wiosenne 360 M'!$J$3:$P$22,7,0),"")</f>
        <v/>
      </c>
      <c r="Z290" s="12" t="str">
        <f>IFERROR(VLOOKUP($A290,'H55 TR100 M'!$AG$3:$AM$165,7,0),"")</f>
        <v/>
      </c>
      <c r="AA290" s="12" t="str">
        <f>IFERROR(VLOOKUP($A290,'Irokez M'!$EN$4:$ET$22,7,0),"")</f>
        <v/>
      </c>
      <c r="AB290" s="12" t="str">
        <f>IFERROR(VLOOKUP($A290,'BO Wielkopolska M'!$Q$2:$W$38,7,0),"")</f>
        <v/>
      </c>
      <c r="AC290" s="12" t="str">
        <f>IFERROR(VLOOKUP($A290,'RW TR200 M'!$K$2:$Q$10,7,0),"")</f>
        <v/>
      </c>
      <c r="AD290" s="12" t="str">
        <f>IFERROR(VLOOKUP($A290,'Liczyrzepa wiosna M'!$M$2:$S$26,7,0),"")</f>
        <v/>
      </c>
      <c r="AE290" s="12" t="str">
        <f>IFERROR(VLOOKUP($A290,'13 M'!$J$6:$P$27,7,0),"")</f>
        <v/>
      </c>
      <c r="AF290" s="12" t="str">
        <f>IFERROR(VLOOKUP($A290,'ZnO Grassor M'!$J$2:$P$9,7,0),"")</f>
        <v/>
      </c>
      <c r="AG290" s="12" t="str">
        <f>IFERROR(VLOOKUP($A290,'Celestynów M'!$H$2:$N$7,7,0),"")</f>
        <v/>
      </c>
      <c r="AH290" s="12" t="str">
        <f>IFERROR(VLOOKUP($A290,'Komorów M'!$H$2:$N$15,7,0),"")</f>
        <v/>
      </c>
      <c r="AI290" s="12" t="str">
        <f>IFERROR(VLOOKUP($A290,'ITOrient M'!$P$3:$V$16,7,0),"")</f>
        <v/>
      </c>
      <c r="AJ290" s="12" t="str">
        <f>IFERROR(VLOOKUP($A290,'ŚJatka M'!$P$3:$V$25,7,0),"")</f>
        <v/>
      </c>
      <c r="AK290" s="12" t="str">
        <f>IFERROR(VLOOKUP($A290,'Sudecka Wyrypa M'!$N$4:$T$18,7,0),"")</f>
        <v/>
      </c>
      <c r="AL290" s="12" t="str">
        <f>IFERROR(VLOOKUP($A290,'Abentojra M'!$I$3:$O$39,7,0),"")</f>
        <v/>
      </c>
      <c r="AM290" s="12" t="str">
        <f>IFERROR(VLOOKUP($A290,'Mordownik M'!$M$3:$S$29,7,0),"")</f>
        <v/>
      </c>
      <c r="AN290" s="12" t="str">
        <f>IFERROR(VLOOKUP($A290,'Kaczawska M'!$L$3:$R$9,7,0),"")</f>
        <v/>
      </c>
      <c r="AO290" s="12" t="str">
        <f>IFERROR(VLOOKUP($A290,'XV RzK M'!$K$2:$Q$13,7,0),"")</f>
        <v/>
      </c>
      <c r="AP290" s="12" t="str">
        <f>IFERROR(VLOOKUP($A290,'Jesienne 360 M'!$J$2:$P$20,7,0),"")</f>
        <v/>
      </c>
      <c r="AQ290" s="12" t="str">
        <f>IFERROR(VLOOKUP($A290,'Waligóra M'!$P$2:$V$25,7,0),"")</f>
        <v/>
      </c>
      <c r="AR290" s="12" t="str">
        <f>IFERROR(VLOOKUP($A290,'Jurajska Jatka M'!$L$3:$R$42,7,0),"")</f>
        <v/>
      </c>
      <c r="AS290" s="12" t="str">
        <f>IFERROR(VLOOKUP($A290,'H56 TR100 M'!$AI$3:$AO$224,7,0),"")</f>
        <v/>
      </c>
      <c r="AT290" s="12" t="str">
        <f>IFERROR(VLOOKUP($A290,'Wawer M'!$H$2:$N$15,7,0),"")</f>
        <v/>
      </c>
      <c r="AU290" s="12" t="str">
        <f>IFERROR(VLOOKUP($A290,'Pazur M'!$AU$2:$BA$36,7,0),"")</f>
        <v/>
      </c>
      <c r="AV290" s="12" t="str">
        <f>IFERROR(VLOOKUP($A290,'Wilga M'!$L$3:$R$29,7,0),"")</f>
        <v/>
      </c>
      <c r="AW290" s="12" t="str">
        <f>IFERROR(VLOOKUP($A290,'NM 100 M'!$Y$5:$AE$7,7,0),"")</f>
        <v/>
      </c>
      <c r="AX290" s="25">
        <f>MIN(COUNT(F290:S290)+MIN(COUNT(V290:AW290)/2,2),6)</f>
        <v>1</v>
      </c>
    </row>
    <row r="291" spans="1:50">
      <c r="A291">
        <v>558</v>
      </c>
      <c r="B291" s="21" t="str">
        <f>VLOOKUP($A291,id!$C:$H,6,0)</f>
        <v>Hampelski Krzysztof</v>
      </c>
      <c r="C291" s="21">
        <f>VLOOKUP($A291,id!$C:$H,4,0)</f>
        <v>0</v>
      </c>
      <c r="D291" s="2">
        <f>IF(E290=E291,D290,ROW(B289))</f>
        <v>289</v>
      </c>
      <c r="E291" s="11">
        <f>LARGE(F291:U291,1)+LARGE(F291:U291,2)+IFERROR(LARGE(F291:U291,3),0)+IFERROR(LARGE(F291:U291,4),0)+IFERROR(LARGE(F291:U291,5),0)+IFERROR(LARGE(F291:U291,6),0)</f>
        <v>41.819699499165282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 t="str">
        <f>IFERROR(VLOOKUP($A291,'XVI Szago M'!$K$2:$Q$48,7,0),"")</f>
        <v/>
      </c>
      <c r="Q291" s="12" t="str">
        <f>IFERROR(VLOOKUP($A291,'H56 TR200 M'!$AT$3:$AZ$106,7,0),"")</f>
        <v/>
      </c>
      <c r="R291" s="12" t="str">
        <f>IFERROR(VLOOKUP($A291,'Azymut M'!$AO$6:$AU$38,7,0),"")</f>
        <v/>
      </c>
      <c r="S291" s="12" t="str">
        <f>IFERROR(VLOOKUP($A291,'NM 200 M'!$AI$5:$AO$38,7,0),"")</f>
        <v/>
      </c>
      <c r="T291" s="10">
        <f>IFERROR(LARGE(V291:AW291,1),0)+IFERROR(LARGE(V291:AW291,2),0)</f>
        <v>41.819699499165282</v>
      </c>
      <c r="U291" s="10">
        <f>IFERROR(LARGE(V291:AW291,3),0)+IFERROR(LARGE(V291:AW291,4),0)</f>
        <v>0</v>
      </c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 t="str">
        <f>IFERROR(VLOOKUP($A291,'Abentojra M'!$I$3:$O$39,7,0),"")</f>
        <v/>
      </c>
      <c r="AM291" s="12" t="str">
        <f>IFERROR(VLOOKUP($A291,'Mordownik M'!$M$3:$S$29,7,0),"")</f>
        <v/>
      </c>
      <c r="AN291" s="12" t="str">
        <f>IFERROR(VLOOKUP($A291,'Kaczawska M'!$L$3:$R$9,7,0),"")</f>
        <v/>
      </c>
      <c r="AO291" s="12" t="str">
        <f>IFERROR(VLOOKUP($A291,'XV RzK M'!$K$2:$Q$13,7,0),"")</f>
        <v/>
      </c>
      <c r="AP291" s="12" t="str">
        <f>IFERROR(VLOOKUP($A291,'Jesienne 360 M'!$J$2:$P$20,7,0),"")</f>
        <v/>
      </c>
      <c r="AQ291" s="12" t="str">
        <f>IFERROR(VLOOKUP($A291,'Waligóra M'!$P$2:$V$25,7,0),"")</f>
        <v/>
      </c>
      <c r="AR291" s="12">
        <f>IFERROR(VLOOKUP($A291,'Jurajska Jatka M'!$L$3:$R$42,7,0),"")</f>
        <v>41.819699499165282</v>
      </c>
      <c r="AS291" s="12" t="str">
        <f>IFERROR(VLOOKUP($A291,'H56 TR100 M'!$AI$3:$AO$224,7,0),"")</f>
        <v/>
      </c>
      <c r="AT291" s="12" t="str">
        <f>IFERROR(VLOOKUP($A291,'Wawer M'!$H$2:$N$15,7,0),"")</f>
        <v/>
      </c>
      <c r="AU291" s="12" t="str">
        <f>IFERROR(VLOOKUP($A291,'Pazur M'!$AU$2:$BA$36,7,0),"")</f>
        <v/>
      </c>
      <c r="AV291" s="12" t="str">
        <f>IFERROR(VLOOKUP($A291,'Wilga M'!$L$3:$R$29,7,0),"")</f>
        <v/>
      </c>
      <c r="AW291" s="12" t="str">
        <f>IFERROR(VLOOKUP($A291,'NM 100 M'!$Y$5:$AE$7,7,0),"")</f>
        <v/>
      </c>
      <c r="AX291" s="25">
        <f>MIN(COUNT(F291:S291)+MIN(COUNT(V291:AW291)/2,2),6)</f>
        <v>0.5</v>
      </c>
    </row>
    <row r="292" spans="1:50">
      <c r="A292">
        <v>121</v>
      </c>
      <c r="B292" s="21" t="str">
        <f>VLOOKUP($A292,id!$C:$H,6,0)</f>
        <v>Konopiński Maciej</v>
      </c>
      <c r="C292" s="21" t="str">
        <f>VLOOKUP($A292,id!$C:$H,4,0)</f>
        <v>Bikeholicy</v>
      </c>
      <c r="D292" s="2">
        <f>IF(E291=E292,D291,ROW(B290))</f>
        <v>290</v>
      </c>
      <c r="E292" s="11">
        <f>LARGE(F292:U292,1)+LARGE(F292:U292,2)+IFERROR(LARGE(F292:U292,3),0)+IFERROR(LARGE(F292:U292,4),0)+IFERROR(LARGE(F292:U292,5),0)+IFERROR(LARGE(F292:U292,6),0)</f>
        <v>41.792550985119775</v>
      </c>
      <c r="F292" s="12"/>
      <c r="G292" s="12">
        <f>IFERROR(VLOOKUP($A292,'Liszkor M'!$BA$2:$BG$44,7,0),"")</f>
        <v>6.4221085302086456</v>
      </c>
      <c r="H292" s="12" t="str">
        <f>IFERROR(VLOOKUP($A292,'H55 TR200 M'!$AT$3:$AZ$84,7,0),"")</f>
        <v/>
      </c>
      <c r="I292" s="12" t="str">
        <f>IFERROR(VLOOKUP($A292,'Dymno M'!$U$2:$AA$35,7,0),"")</f>
        <v/>
      </c>
      <c r="J292" s="12" t="str">
        <f>IFERROR(VLOOKUP($A292,'XIV RzK M'!$K$3:$Q$39,7,0),"")</f>
        <v/>
      </c>
      <c r="K292" s="12" t="str">
        <f>IFERROR(VLOOKUP($A292,'Tropy M'!$Q$4:$W$66,7,0),"")</f>
        <v/>
      </c>
      <c r="L292" s="12" t="str">
        <f>IFERROR(VLOOKUP($A292,'Grassor 300 M'!$CA$6:$CG$39,7,0),"")</f>
        <v/>
      </c>
      <c r="M292" s="12" t="str">
        <f>IFERROR(VLOOKUP($A292,'BO M'!$Q$2:$W$37,7,0),"")</f>
        <v/>
      </c>
      <c r="N292" s="12" t="str">
        <f>IFERROR(VLOOKUP($A292,'Konwalie M'!$M$2:$S$32,7,0),"")</f>
        <v/>
      </c>
      <c r="O292" s="12" t="str">
        <f>IFERROR(VLOOKUP($A292,'KoRnO M'!$AD$2:$AJ$42,7,0),"")</f>
        <v/>
      </c>
      <c r="P292" s="12" t="str">
        <f>IFERROR(VLOOKUP($A292,'XVI Szago M'!$K$2:$Q$48,7,0),"")</f>
        <v/>
      </c>
      <c r="Q292" s="12" t="str">
        <f>IFERROR(VLOOKUP($A292,'H56 TR200 M'!$AT$3:$AZ$106,7,0),"")</f>
        <v/>
      </c>
      <c r="R292" s="12" t="str">
        <f>IFERROR(VLOOKUP($A292,'Azymut M'!$AO$6:$AU$38,7,0),"")</f>
        <v/>
      </c>
      <c r="S292" s="12" t="str">
        <f>IFERROR(VLOOKUP($A292,'NM 200 M'!$AI$5:$AO$38,7,0),"")</f>
        <v/>
      </c>
      <c r="T292" s="10">
        <f>IFERROR(LARGE(V292:AW292,1),0)+IFERROR(LARGE(V292:AW292,2),0)</f>
        <v>35.370442454911128</v>
      </c>
      <c r="U292" s="10">
        <f>IFERROR(LARGE(V292:AW292,3),0)+IFERROR(LARGE(V292:AW292,4),0)</f>
        <v>0</v>
      </c>
      <c r="V292" s="12"/>
      <c r="W292" s="12"/>
      <c r="X292" s="12"/>
      <c r="Y292" s="12" t="str">
        <f>IFERROR(VLOOKUP($A292,'Wiosenne 360 M'!$J$3:$P$22,7,0),"")</f>
        <v/>
      </c>
      <c r="Z292" s="12" t="str">
        <f>IFERROR(VLOOKUP($A292,'H55 TR100 M'!$AG$3:$AM$165,7,0),"")</f>
        <v/>
      </c>
      <c r="AA292" s="12" t="str">
        <f>IFERROR(VLOOKUP($A292,'Irokez M'!$EN$4:$ET$22,7,0),"")</f>
        <v/>
      </c>
      <c r="AB292" s="12" t="str">
        <f>IFERROR(VLOOKUP($A292,'BO Wielkopolska M'!$Q$2:$W$38,7,0),"")</f>
        <v/>
      </c>
      <c r="AC292" s="12" t="str">
        <f>IFERROR(VLOOKUP($A292,'RW TR200 M'!$K$2:$Q$10,7,0),"")</f>
        <v/>
      </c>
      <c r="AD292" s="12" t="str">
        <f>IFERROR(VLOOKUP($A292,'Liczyrzepa wiosna M'!$M$2:$S$26,7,0),"")</f>
        <v/>
      </c>
      <c r="AE292" s="12" t="str">
        <f>IFERROR(VLOOKUP($A292,'13 M'!$J$6:$P$27,7,0),"")</f>
        <v/>
      </c>
      <c r="AF292" s="12" t="str">
        <f>IFERROR(VLOOKUP($A292,'ZnO Grassor M'!$J$2:$P$9,7,0),"")</f>
        <v/>
      </c>
      <c r="AG292" s="12" t="str">
        <f>IFERROR(VLOOKUP($A292,'Celestynów M'!$H$2:$N$7,7,0),"")</f>
        <v/>
      </c>
      <c r="AH292" s="12" t="str">
        <f>IFERROR(VLOOKUP($A292,'Komorów M'!$H$2:$N$15,7,0),"")</f>
        <v/>
      </c>
      <c r="AI292" s="12" t="str">
        <f>IFERROR(VLOOKUP($A292,'ITOrient M'!$P$3:$V$16,7,0),"")</f>
        <v/>
      </c>
      <c r="AJ292" s="12" t="str">
        <f>IFERROR(VLOOKUP($A292,'ŚJatka M'!$P$3:$V$25,7,0),"")</f>
        <v/>
      </c>
      <c r="AK292" s="12" t="str">
        <f>IFERROR(VLOOKUP($A292,'Sudecka Wyrypa M'!$N$4:$T$18,7,0),"")</f>
        <v/>
      </c>
      <c r="AL292" s="12" t="str">
        <f>IFERROR(VLOOKUP($A292,'Abentojra M'!$I$3:$O$39,7,0),"")</f>
        <v/>
      </c>
      <c r="AM292" s="12" t="str">
        <f>IFERROR(VLOOKUP($A292,'Mordownik M'!$M$3:$S$29,7,0),"")</f>
        <v/>
      </c>
      <c r="AN292" s="12" t="str">
        <f>IFERROR(VLOOKUP($A292,'Kaczawska M'!$L$3:$R$9,7,0),"")</f>
        <v/>
      </c>
      <c r="AO292" s="12" t="str">
        <f>IFERROR(VLOOKUP($A292,'XV RzK M'!$K$2:$Q$13,7,0),"")</f>
        <v/>
      </c>
      <c r="AP292" s="12" t="str">
        <f>IFERROR(VLOOKUP($A292,'Jesienne 360 M'!$J$2:$P$20,7,0),"")</f>
        <v/>
      </c>
      <c r="AQ292" s="12">
        <f>IFERROR(VLOOKUP($A292,'Waligóra M'!$P$2:$V$25,7,0),"")</f>
        <v>35.370442454911128</v>
      </c>
      <c r="AR292" s="12" t="str">
        <f>IFERROR(VLOOKUP($A292,'Jurajska Jatka M'!$L$3:$R$42,7,0),"")</f>
        <v/>
      </c>
      <c r="AS292" s="12" t="str">
        <f>IFERROR(VLOOKUP($A292,'H56 TR100 M'!$AI$3:$AO$224,7,0),"")</f>
        <v/>
      </c>
      <c r="AT292" s="12" t="str">
        <f>IFERROR(VLOOKUP($A292,'Wawer M'!$H$2:$N$15,7,0),"")</f>
        <v/>
      </c>
      <c r="AU292" s="12" t="str">
        <f>IFERROR(VLOOKUP($A292,'Pazur M'!$AU$2:$BA$36,7,0),"")</f>
        <v/>
      </c>
      <c r="AV292" s="12" t="str">
        <f>IFERROR(VLOOKUP($A292,'Wilga M'!$L$3:$R$29,7,0),"")</f>
        <v/>
      </c>
      <c r="AW292" s="12" t="str">
        <f>IFERROR(VLOOKUP($A292,'NM 100 M'!$Y$5:$AE$7,7,0),"")</f>
        <v/>
      </c>
      <c r="AX292" s="25">
        <f>MIN(COUNT(F292:S292)+MIN(COUNT(V292:AW292)/2,2),6)</f>
        <v>1.5</v>
      </c>
    </row>
    <row r="293" spans="1:50">
      <c r="A293">
        <v>607</v>
      </c>
      <c r="B293" s="21" t="str">
        <f>VLOOKUP($A293,id!$C:$H,6,0)</f>
        <v>Szkudlarz Maciej</v>
      </c>
      <c r="C293" s="21" t="str">
        <f>VLOOKUP($A293,id!$C:$H,4,0)</f>
        <v>karoltaam</v>
      </c>
      <c r="D293" s="2">
        <f>IF(E292=E293,D292,ROW(B291))</f>
        <v>291</v>
      </c>
      <c r="E293" s="11">
        <f>LARGE(F293:U293,1)+LARGE(F293:U293,2)+IFERROR(LARGE(F293:U293,3),0)+IFERROR(LARGE(F293:U293,4),0)+IFERROR(LARGE(F293:U293,5),0)+IFERROR(LARGE(F293:U293,6),0)</f>
        <v>41.776837283380779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>
        <f>IFERROR(VLOOKUP($A293,'H56 TR200 M'!$AT$3:$AZ$106,7,0),"")</f>
        <v>41.776837283380779</v>
      </c>
      <c r="R293" s="12" t="str">
        <f>IFERROR(VLOOKUP($A293,'Azymut M'!$AO$6:$AU$38,7,0),"")</f>
        <v/>
      </c>
      <c r="S293" s="12" t="str">
        <f>IFERROR(VLOOKUP($A293,'NM 200 M'!$AI$5:$AO$38,7,0),"")</f>
        <v/>
      </c>
      <c r="T293" s="10">
        <f>IFERROR(LARGE(V293:AW293,1),0)+IFERROR(LARGE(V293:AW293,2),0)</f>
        <v>0</v>
      </c>
      <c r="U293" s="10">
        <f>IFERROR(LARGE(V293:AW293,3),0)+IFERROR(LARGE(V293:AW293,4),0)</f>
        <v>0</v>
      </c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 t="str">
        <f>IFERROR(VLOOKUP($A293,'H56 TR100 M'!$AI$3:$AO$224,7,0),"")</f>
        <v/>
      </c>
      <c r="AT293" s="12" t="str">
        <f>IFERROR(VLOOKUP($A293,'Wawer M'!$H$2:$N$15,7,0),"")</f>
        <v/>
      </c>
      <c r="AU293" s="12" t="str">
        <f>IFERROR(VLOOKUP($A293,'Pazur M'!$AU$2:$BA$36,7,0),"")</f>
        <v/>
      </c>
      <c r="AV293" s="12" t="str">
        <f>IFERROR(VLOOKUP($A293,'Wilga M'!$L$3:$R$29,7,0),"")</f>
        <v/>
      </c>
      <c r="AW293" s="12" t="str">
        <f>IFERROR(VLOOKUP($A293,'NM 100 M'!$Y$5:$AE$7,7,0),"")</f>
        <v/>
      </c>
      <c r="AX293" s="25">
        <f>MIN(COUNT(F293:S293)+MIN(COUNT(V293:AW293)/2,2),6)</f>
        <v>1</v>
      </c>
    </row>
    <row r="294" spans="1:50">
      <c r="A294">
        <v>608</v>
      </c>
      <c r="B294" s="21" t="str">
        <f>VLOOKUP($A294,id!$C:$H,6,0)</f>
        <v>Golembka karol</v>
      </c>
      <c r="C294" s="21" t="str">
        <f>VLOOKUP($A294,id!$C:$H,4,0)</f>
        <v>KaroLTaam-Narty@Rower</v>
      </c>
      <c r="D294" s="2">
        <f>IF(E293=E294,D293,ROW(B292))</f>
        <v>292</v>
      </c>
      <c r="E294" s="11">
        <f>LARGE(F294:U294,1)+LARGE(F294:U294,2)+IFERROR(LARGE(F294:U294,3),0)+IFERROR(LARGE(F294:U294,4),0)+IFERROR(LARGE(F294:U294,5),0)+IFERROR(LARGE(F294:U294,6),0)</f>
        <v>41.77330607552976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>
        <f>IFERROR(VLOOKUP($A294,'H56 TR200 M'!$AT$3:$AZ$106,7,0),"")</f>
        <v>41.77330607552976</v>
      </c>
      <c r="R294" s="12" t="str">
        <f>IFERROR(VLOOKUP($A294,'Azymut M'!$AO$6:$AU$38,7,0),"")</f>
        <v/>
      </c>
      <c r="S294" s="12" t="str">
        <f>IFERROR(VLOOKUP($A294,'NM 200 M'!$AI$5:$AO$38,7,0),"")</f>
        <v/>
      </c>
      <c r="T294" s="10">
        <f>IFERROR(LARGE(V294:AW294,1),0)+IFERROR(LARGE(V294:AW294,2),0)</f>
        <v>0</v>
      </c>
      <c r="U294" s="10">
        <f>IFERROR(LARGE(V294:AW294,3),0)+IFERROR(LARGE(V294:AW294,4),0)</f>
        <v>0</v>
      </c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 t="str">
        <f>IFERROR(VLOOKUP($A294,'H56 TR100 M'!$AI$3:$AO$224,7,0),"")</f>
        <v/>
      </c>
      <c r="AT294" s="12" t="str">
        <f>IFERROR(VLOOKUP($A294,'Wawer M'!$H$2:$N$15,7,0),"")</f>
        <v/>
      </c>
      <c r="AU294" s="12" t="str">
        <f>IFERROR(VLOOKUP($A294,'Pazur M'!$AU$2:$BA$36,7,0),"")</f>
        <v/>
      </c>
      <c r="AV294" s="12" t="str">
        <f>IFERROR(VLOOKUP($A294,'Wilga M'!$L$3:$R$29,7,0),"")</f>
        <v/>
      </c>
      <c r="AW294" s="12" t="str">
        <f>IFERROR(VLOOKUP($A294,'NM 100 M'!$Y$5:$AE$7,7,0),"")</f>
        <v/>
      </c>
      <c r="AX294" s="25">
        <f>MIN(COUNT(F294:S294)+MIN(COUNT(V294:AW294)/2,2),6)</f>
        <v>1</v>
      </c>
    </row>
    <row r="295" spans="1:50">
      <c r="A295">
        <v>629</v>
      </c>
      <c r="B295" s="21" t="str">
        <f>VLOOKUP($A295,id!$C:$H,6,0)</f>
        <v>Mydlarski Jarosław</v>
      </c>
      <c r="C295" s="21">
        <f>VLOOKUP($A295,id!$C:$H,4,0)</f>
        <v>0</v>
      </c>
      <c r="D295" s="2">
        <f>IF(E294=E295,D294,ROW(B293))</f>
        <v>293</v>
      </c>
      <c r="E295" s="11">
        <f>LARGE(F295:U295,1)+LARGE(F295:U295,2)+IFERROR(LARGE(F295:U295,3),0)+IFERROR(LARGE(F295:U295,4),0)+IFERROR(LARGE(F295:U295,5),0)+IFERROR(LARGE(F295:U295,6),0)</f>
        <v>41.681422893794512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 t="str">
        <f>IFERROR(VLOOKUP($A295,'H56 TR200 M'!$AT$3:$AZ$106,7,0),"")</f>
        <v/>
      </c>
      <c r="R295" s="12" t="str">
        <f>IFERROR(VLOOKUP($A295,'Azymut M'!$AO$6:$AU$38,7,0),"")</f>
        <v/>
      </c>
      <c r="S295" s="12" t="str">
        <f>IFERROR(VLOOKUP($A295,'NM 200 M'!$AI$5:$AO$38,7,0),"")</f>
        <v/>
      </c>
      <c r="T295" s="10">
        <f>IFERROR(LARGE(V295:AW295,1),0)+IFERROR(LARGE(V295:AW295,2),0)</f>
        <v>41.681422893794512</v>
      </c>
      <c r="U295" s="10">
        <f>IFERROR(LARGE(V295:AW295,3),0)+IFERROR(LARGE(V295:AW295,4),0)</f>
        <v>0</v>
      </c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>
        <f>IFERROR(VLOOKUP($A295,'H56 TR100 M'!$AI$3:$AO$224,7,0),"")</f>
        <v>41.681422893794512</v>
      </c>
      <c r="AT295" s="12" t="str">
        <f>IFERROR(VLOOKUP($A295,'Wawer M'!$H$2:$N$15,7,0),"")</f>
        <v/>
      </c>
      <c r="AU295" s="12" t="str">
        <f>IFERROR(VLOOKUP($A295,'Pazur M'!$AU$2:$BA$36,7,0),"")</f>
        <v/>
      </c>
      <c r="AV295" s="12" t="str">
        <f>IFERROR(VLOOKUP($A295,'Wilga M'!$L$3:$R$29,7,0),"")</f>
        <v/>
      </c>
      <c r="AW295" s="12" t="str">
        <f>IFERROR(VLOOKUP($A295,'NM 100 M'!$Y$5:$AE$7,7,0),"")</f>
        <v/>
      </c>
      <c r="AX295" s="25">
        <f>MIN(COUNT(F295:S295)+MIN(COUNT(V295:AW295)/2,2),6)</f>
        <v>0.5</v>
      </c>
    </row>
    <row r="296" spans="1:50">
      <c r="A296">
        <v>630</v>
      </c>
      <c r="B296" s="21" t="str">
        <f>VLOOKUP($A296,id!$C:$H,6,0)</f>
        <v>Gheorghiu Nicu</v>
      </c>
      <c r="C296" s="21" t="str">
        <f>VLOOKUP($A296,id!$C:$H,4,0)</f>
        <v>Cluj-Gdańsk Buna Ekipa</v>
      </c>
      <c r="D296" s="2">
        <f>IF(E295=E296,D295,ROW(B294))</f>
        <v>294</v>
      </c>
      <c r="E296" s="11">
        <f>LARGE(F296:U296,1)+LARGE(F296:U296,2)+IFERROR(LARGE(F296:U296,3),0)+IFERROR(LARGE(F296:U296,4),0)+IFERROR(LARGE(F296:U296,5),0)+IFERROR(LARGE(F296:U296,6),0)</f>
        <v>41.676502990242369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 t="str">
        <f>IFERROR(VLOOKUP($A296,'H56 TR200 M'!$AT$3:$AZ$106,7,0),"")</f>
        <v/>
      </c>
      <c r="R296" s="12" t="str">
        <f>IFERROR(VLOOKUP($A296,'Azymut M'!$AO$6:$AU$38,7,0),"")</f>
        <v/>
      </c>
      <c r="S296" s="12" t="str">
        <f>IFERROR(VLOOKUP($A296,'NM 200 M'!$AI$5:$AO$38,7,0),"")</f>
        <v/>
      </c>
      <c r="T296" s="10">
        <f>IFERROR(LARGE(V296:AW296,1),0)+IFERROR(LARGE(V296:AW296,2),0)</f>
        <v>41.676502990242369</v>
      </c>
      <c r="U296" s="10">
        <f>IFERROR(LARGE(V296:AW296,3),0)+IFERROR(LARGE(V296:AW296,4),0)</f>
        <v>0</v>
      </c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>
        <f>IFERROR(VLOOKUP($A296,'H56 TR100 M'!$AI$3:$AO$224,7,0),"")</f>
        <v>41.676502990242369</v>
      </c>
      <c r="AT296" s="12" t="str">
        <f>IFERROR(VLOOKUP($A296,'Wawer M'!$H$2:$N$15,7,0),"")</f>
        <v/>
      </c>
      <c r="AU296" s="12" t="str">
        <f>IFERROR(VLOOKUP($A296,'Pazur M'!$AU$2:$BA$36,7,0),"")</f>
        <v/>
      </c>
      <c r="AV296" s="12" t="str">
        <f>IFERROR(VLOOKUP($A296,'Wilga M'!$L$3:$R$29,7,0),"")</f>
        <v/>
      </c>
      <c r="AW296" s="12" t="str">
        <f>IFERROR(VLOOKUP($A296,'NM 100 M'!$Y$5:$AE$7,7,0),"")</f>
        <v/>
      </c>
      <c r="AX296" s="25">
        <f>MIN(COUNT(F296:S296)+MIN(COUNT(V296:AW296)/2,2),6)</f>
        <v>0.5</v>
      </c>
    </row>
    <row r="297" spans="1:50">
      <c r="A297">
        <v>631</v>
      </c>
      <c r="B297" s="21" t="str">
        <f>VLOOKUP($A297,id!$C:$H,6,0)</f>
        <v>Szymborski Tomek</v>
      </c>
      <c r="C297" s="21" t="str">
        <f>VLOOKUP($A297,id!$C:$H,4,0)</f>
        <v>Cluj-Gdańsk Buna Ekipa</v>
      </c>
      <c r="D297" s="2">
        <f>IF(E296=E297,D296,ROW(B295))</f>
        <v>295</v>
      </c>
      <c r="E297" s="11">
        <f>LARGE(F297:U297,1)+LARGE(F297:U297,2)+IFERROR(LARGE(F297:U297,3),0)+IFERROR(LARGE(F297:U297,4),0)+IFERROR(LARGE(F297:U297,5),0)+IFERROR(LARGE(F297:U297,6),0)</f>
        <v>41.665027730794947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 t="str">
        <f>IFERROR(VLOOKUP($A297,'H56 TR200 M'!$AT$3:$AZ$106,7,0),"")</f>
        <v/>
      </c>
      <c r="R297" s="12" t="str">
        <f>IFERROR(VLOOKUP($A297,'Azymut M'!$AO$6:$AU$38,7,0),"")</f>
        <v/>
      </c>
      <c r="S297" s="12" t="str">
        <f>IFERROR(VLOOKUP($A297,'NM 200 M'!$AI$5:$AO$38,7,0),"")</f>
        <v/>
      </c>
      <c r="T297" s="10">
        <f>IFERROR(LARGE(V297:AW297,1),0)+IFERROR(LARGE(V297:AW297,2),0)</f>
        <v>41.665027730794947</v>
      </c>
      <c r="U297" s="10">
        <f>IFERROR(LARGE(V297:AW297,3),0)+IFERROR(LARGE(V297:AW297,4),0)</f>
        <v>0</v>
      </c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>
        <f>IFERROR(VLOOKUP($A297,'H56 TR100 M'!$AI$3:$AO$224,7,0),"")</f>
        <v>41.665027730794947</v>
      </c>
      <c r="AT297" s="12" t="str">
        <f>IFERROR(VLOOKUP($A297,'Wawer M'!$H$2:$N$15,7,0),"")</f>
        <v/>
      </c>
      <c r="AU297" s="12" t="str">
        <f>IFERROR(VLOOKUP($A297,'Pazur M'!$AU$2:$BA$36,7,0),"")</f>
        <v/>
      </c>
      <c r="AV297" s="12" t="str">
        <f>IFERROR(VLOOKUP($A297,'Wilga M'!$L$3:$R$29,7,0),"")</f>
        <v/>
      </c>
      <c r="AW297" s="12" t="str">
        <f>IFERROR(VLOOKUP($A297,'NM 100 M'!$Y$5:$AE$7,7,0),"")</f>
        <v/>
      </c>
      <c r="AX297" s="25">
        <f>MIN(COUNT(F297:S297)+MIN(COUNT(V297:AW297)/2,2),6)</f>
        <v>0.5</v>
      </c>
    </row>
    <row r="298" spans="1:50">
      <c r="A298">
        <v>632</v>
      </c>
      <c r="B298" s="21" t="str">
        <f>VLOOKUP($A298,id!$C:$H,6,0)</f>
        <v>Burchard Marcin</v>
      </c>
      <c r="C298" s="21" t="str">
        <f>VLOOKUP($A298,id!$C:$H,4,0)</f>
        <v>KALISKA</v>
      </c>
      <c r="D298" s="2">
        <f>IF(E297=E298,D297,ROW(B296))</f>
        <v>296</v>
      </c>
      <c r="E298" s="11">
        <f>LARGE(F298:U298,1)+LARGE(F298:U298,2)+IFERROR(LARGE(F298:U298,3),0)+IFERROR(LARGE(F298:U298,4),0)+IFERROR(LARGE(F298:U298,5),0)+IFERROR(LARGE(F298:U298,6),0)</f>
        <v>41.407685391501502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 t="str">
        <f>IFERROR(VLOOKUP($A298,'H56 TR200 M'!$AT$3:$AZ$106,7,0),"")</f>
        <v/>
      </c>
      <c r="R298" s="12" t="str">
        <f>IFERROR(VLOOKUP($A298,'Azymut M'!$AO$6:$AU$38,7,0),"")</f>
        <v/>
      </c>
      <c r="S298" s="12" t="str">
        <f>IFERROR(VLOOKUP($A298,'NM 200 M'!$AI$5:$AO$38,7,0),"")</f>
        <v/>
      </c>
      <c r="T298" s="10">
        <f>IFERROR(LARGE(V298:AW298,1),0)+IFERROR(LARGE(V298:AW298,2),0)</f>
        <v>41.407685391501502</v>
      </c>
      <c r="U298" s="10">
        <f>IFERROR(LARGE(V298:AW298,3),0)+IFERROR(LARGE(V298:AW298,4),0)</f>
        <v>0</v>
      </c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>
        <f>IFERROR(VLOOKUP($A298,'H56 TR100 M'!$AI$3:$AO$224,7,0),"")</f>
        <v>41.407685391501502</v>
      </c>
      <c r="AT298" s="12" t="str">
        <f>IFERROR(VLOOKUP($A298,'Wawer M'!$H$2:$N$15,7,0),"")</f>
        <v/>
      </c>
      <c r="AU298" s="12" t="str">
        <f>IFERROR(VLOOKUP($A298,'Pazur M'!$AU$2:$BA$36,7,0),"")</f>
        <v/>
      </c>
      <c r="AV298" s="12" t="str">
        <f>IFERROR(VLOOKUP($A298,'Wilga M'!$L$3:$R$29,7,0),"")</f>
        <v/>
      </c>
      <c r="AW298" s="12" t="str">
        <f>IFERROR(VLOOKUP($A298,'NM 100 M'!$Y$5:$AE$7,7,0),"")</f>
        <v/>
      </c>
      <c r="AX298" s="25">
        <f>MIN(COUNT(F298:S298)+MIN(COUNT(V298:AW298)/2,2),6)</f>
        <v>0.5</v>
      </c>
    </row>
    <row r="299" spans="1:50">
      <c r="A299">
        <v>481</v>
      </c>
      <c r="B299" s="21" t="str">
        <f>VLOOKUP($A299,id!$C:$H,6,0)</f>
        <v>Milczarek Leszek</v>
      </c>
      <c r="C299" s="21" t="str">
        <f>VLOOKUP($A299,id!$C:$H,4,0)</f>
        <v>Aktywne dziki</v>
      </c>
      <c r="D299" s="2">
        <f>IF(E298=E299,D298,ROW(B297))</f>
        <v>297</v>
      </c>
      <c r="E299" s="11">
        <f>LARGE(F299:U299,1)+LARGE(F299:U299,2)+IFERROR(LARGE(F299:U299,3),0)+IFERROR(LARGE(F299:U299,4),0)+IFERROR(LARGE(F299:U299,5),0)+IFERROR(LARGE(F299:U299,6),0)</f>
        <v>41.362873453298548</v>
      </c>
      <c r="F299" s="12"/>
      <c r="G299" s="12"/>
      <c r="H299" s="12"/>
      <c r="I299" s="12"/>
      <c r="J299" s="12"/>
      <c r="K299" s="12" t="str">
        <f>IFERROR(VLOOKUP($A299,'Tropy M'!$Q$4:$W$66,7,0),"")</f>
        <v/>
      </c>
      <c r="L299" s="12" t="str">
        <f>IFERROR(VLOOKUP($A299,'Grassor 300 M'!$CA$6:$CG$39,7,0),"")</f>
        <v/>
      </c>
      <c r="M299" s="12">
        <f>IFERROR(VLOOKUP($A299,'BO M'!$Q$2:$W$37,7,0),"")</f>
        <v>41.362873453298548</v>
      </c>
      <c r="N299" s="12" t="str">
        <f>IFERROR(VLOOKUP($A299,'Konwalie M'!$M$2:$S$32,7,0),"")</f>
        <v/>
      </c>
      <c r="O299" s="12" t="str">
        <f>IFERROR(VLOOKUP($A299,'KoRnO M'!$AD$2:$AJ$42,7,0),"")</f>
        <v/>
      </c>
      <c r="P299" s="12" t="str">
        <f>IFERROR(VLOOKUP($A299,'XVI Szago M'!$K$2:$Q$48,7,0),"")</f>
        <v/>
      </c>
      <c r="Q299" s="12" t="str">
        <f>IFERROR(VLOOKUP($A299,'H56 TR200 M'!$AT$3:$AZ$106,7,0),"")</f>
        <v/>
      </c>
      <c r="R299" s="12" t="str">
        <f>IFERROR(VLOOKUP($A299,'Azymut M'!$AO$6:$AU$38,7,0),"")</f>
        <v/>
      </c>
      <c r="S299" s="12" t="str">
        <f>IFERROR(VLOOKUP($A299,'NM 200 M'!$AI$5:$AO$38,7,0),"")</f>
        <v/>
      </c>
      <c r="T299" s="10">
        <f>IFERROR(LARGE(V299:AW299,1),0)+IFERROR(LARGE(V299:AW299,2),0)</f>
        <v>0</v>
      </c>
      <c r="U299" s="10">
        <f>IFERROR(LARGE(V299:AW299,3),0)+IFERROR(LARGE(V299:AW299,4),0)</f>
        <v>0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2" t="str">
        <f>IFERROR(VLOOKUP($A299,'13 M'!$J$6:$P$27,7,0),"")</f>
        <v/>
      </c>
      <c r="AF299" s="12" t="str">
        <f>IFERROR(VLOOKUP($A299,'ZnO Grassor M'!$J$2:$P$9,7,0),"")</f>
        <v/>
      </c>
      <c r="AG299" s="12" t="str">
        <f>IFERROR(VLOOKUP($A299,'Celestynów M'!$H$2:$N$7,7,0),"")</f>
        <v/>
      </c>
      <c r="AH299" s="12" t="str">
        <f>IFERROR(VLOOKUP($A299,'Komorów M'!$H$2:$N$15,7,0),"")</f>
        <v/>
      </c>
      <c r="AI299" s="12" t="str">
        <f>IFERROR(VLOOKUP($A299,'ITOrient M'!$P$3:$V$16,7,0),"")</f>
        <v/>
      </c>
      <c r="AJ299" s="12" t="str">
        <f>IFERROR(VLOOKUP($A299,'ŚJatka M'!$P$3:$V$25,7,0),"")</f>
        <v/>
      </c>
      <c r="AK299" s="12" t="str">
        <f>IFERROR(VLOOKUP($A299,'Sudecka Wyrypa M'!$N$4:$T$18,7,0),"")</f>
        <v/>
      </c>
      <c r="AL299" s="12" t="str">
        <f>IFERROR(VLOOKUP($A299,'Abentojra M'!$I$3:$O$39,7,0),"")</f>
        <v/>
      </c>
      <c r="AM299" s="12" t="str">
        <f>IFERROR(VLOOKUP($A299,'Mordownik M'!$M$3:$S$29,7,0),"")</f>
        <v/>
      </c>
      <c r="AN299" s="12" t="str">
        <f>IFERROR(VLOOKUP($A299,'Kaczawska M'!$L$3:$R$9,7,0),"")</f>
        <v/>
      </c>
      <c r="AO299" s="12" t="str">
        <f>IFERROR(VLOOKUP($A299,'XV RzK M'!$K$2:$Q$13,7,0),"")</f>
        <v/>
      </c>
      <c r="AP299" s="12" t="str">
        <f>IFERROR(VLOOKUP($A299,'Jesienne 360 M'!$J$2:$P$20,7,0),"")</f>
        <v/>
      </c>
      <c r="AQ299" s="12" t="str">
        <f>IFERROR(VLOOKUP($A299,'Waligóra M'!$P$2:$V$25,7,0),"")</f>
        <v/>
      </c>
      <c r="AR299" s="12" t="str">
        <f>IFERROR(VLOOKUP($A299,'Jurajska Jatka M'!$L$3:$R$42,7,0),"")</f>
        <v/>
      </c>
      <c r="AS299" s="12" t="str">
        <f>IFERROR(VLOOKUP($A299,'H56 TR100 M'!$AI$3:$AO$224,7,0),"")</f>
        <v/>
      </c>
      <c r="AT299" s="12" t="str">
        <f>IFERROR(VLOOKUP($A299,'Wawer M'!$H$2:$N$15,7,0),"")</f>
        <v/>
      </c>
      <c r="AU299" s="12" t="str">
        <f>IFERROR(VLOOKUP($A299,'Pazur M'!$AU$2:$BA$36,7,0),"")</f>
        <v/>
      </c>
      <c r="AV299" s="12" t="str">
        <f>IFERROR(VLOOKUP($A299,'Wilga M'!$L$3:$R$29,7,0),"")</f>
        <v/>
      </c>
      <c r="AW299" s="12" t="str">
        <f>IFERROR(VLOOKUP($A299,'NM 100 M'!$Y$5:$AE$7,7,0),"")</f>
        <v/>
      </c>
      <c r="AX299" s="25">
        <f>MIN(COUNT(F299:S299)+MIN(COUNT(V299:AW299)/2,2),6)</f>
        <v>1</v>
      </c>
    </row>
    <row r="300" spans="1:50">
      <c r="A300">
        <v>227</v>
      </c>
      <c r="B300" s="21" t="str">
        <f>VLOOKUP($A300,id!$C:$H,6,0)</f>
        <v>Wasilewski Krzysztof</v>
      </c>
      <c r="C300" s="21">
        <f>VLOOKUP($A300,id!$C:$H,4,0)</f>
        <v>0</v>
      </c>
      <c r="D300" s="2">
        <f>IF(E299=E300,D299,ROW(B298))</f>
        <v>298</v>
      </c>
      <c r="E300" s="11">
        <f>LARGE(F300:U300,1)+LARGE(F300:U300,2)+IFERROR(LARGE(F300:U300,3),0)+IFERROR(LARGE(F300:U300,4),0)+IFERROR(LARGE(F300:U300,5),0)+IFERROR(LARGE(F300:U300,6),0)</f>
        <v>40.695346729113155</v>
      </c>
      <c r="F300" s="12"/>
      <c r="G300" s="12"/>
      <c r="H300" s="12" t="str">
        <f>IFERROR(VLOOKUP($A300,'H55 TR200 M'!$AT$3:$AZ$84,7,0),"")</f>
        <v/>
      </c>
      <c r="I300" s="12" t="str">
        <f>IFERROR(VLOOKUP($A300,'Dymno M'!$U$2:$AA$35,7,0),"")</f>
        <v/>
      </c>
      <c r="J300" s="12" t="str">
        <f>IFERROR(VLOOKUP($A300,'XIV RzK M'!$K$3:$Q$39,7,0),"")</f>
        <v/>
      </c>
      <c r="K300" s="12" t="str">
        <f>IFERROR(VLOOKUP($A300,'Tropy M'!$Q$4:$W$66,7,0),"")</f>
        <v/>
      </c>
      <c r="L300" s="12" t="str">
        <f>IFERROR(VLOOKUP($A300,'Grassor 300 M'!$CA$6:$CG$39,7,0),"")</f>
        <v/>
      </c>
      <c r="M300" s="12" t="str">
        <f>IFERROR(VLOOKUP($A300,'BO M'!$Q$2:$W$37,7,0),"")</f>
        <v/>
      </c>
      <c r="N300" s="12" t="str">
        <f>IFERROR(VLOOKUP($A300,'Konwalie M'!$M$2:$S$32,7,0),"")</f>
        <v/>
      </c>
      <c r="O300" s="12" t="str">
        <f>IFERROR(VLOOKUP($A300,'KoRnO M'!$AD$2:$AJ$42,7,0),"")</f>
        <v/>
      </c>
      <c r="P300" s="12" t="str">
        <f>IFERROR(VLOOKUP($A300,'XVI Szago M'!$K$2:$Q$48,7,0),"")</f>
        <v/>
      </c>
      <c r="Q300" s="12" t="str">
        <f>IFERROR(VLOOKUP($A300,'H56 TR200 M'!$AT$3:$AZ$106,7,0),"")</f>
        <v/>
      </c>
      <c r="R300" s="12" t="str">
        <f>IFERROR(VLOOKUP($A300,'Azymut M'!$AO$6:$AU$38,7,0),"")</f>
        <v/>
      </c>
      <c r="S300" s="12" t="str">
        <f>IFERROR(VLOOKUP($A300,'NM 200 M'!$AI$5:$AO$38,7,0),"")</f>
        <v/>
      </c>
      <c r="T300" s="10">
        <f>IFERROR(LARGE(V300:AW300,1),0)+IFERROR(LARGE(V300:AW300,2),0)</f>
        <v>40.695346729113155</v>
      </c>
      <c r="U300" s="10">
        <f>IFERROR(LARGE(V300:AW300,3),0)+IFERROR(LARGE(V300:AW300,4),0)</f>
        <v>0</v>
      </c>
      <c r="V300" s="12"/>
      <c r="W300" s="12"/>
      <c r="X300" s="12"/>
      <c r="Y300" s="12"/>
      <c r="Z300" s="12">
        <f>IFERROR(VLOOKUP($A300,'H55 TR100 M'!$AG$3:$AM$165,7,0),"")</f>
        <v>40.695346729113155</v>
      </c>
      <c r="AA300" s="12" t="str">
        <f>IFERROR(VLOOKUP($A300,'Irokez M'!$EN$4:$ET$22,7,0),"")</f>
        <v/>
      </c>
      <c r="AB300" s="12" t="str">
        <f>IFERROR(VLOOKUP($A300,'BO Wielkopolska M'!$Q$2:$W$38,7,0),"")</f>
        <v/>
      </c>
      <c r="AC300" s="12" t="str">
        <f>IFERROR(VLOOKUP($A300,'RW TR200 M'!$K$2:$Q$10,7,0),"")</f>
        <v/>
      </c>
      <c r="AD300" s="12" t="str">
        <f>IFERROR(VLOOKUP($A300,'Liczyrzepa wiosna M'!$M$2:$S$26,7,0),"")</f>
        <v/>
      </c>
      <c r="AE300" s="12" t="str">
        <f>IFERROR(VLOOKUP($A300,'13 M'!$J$6:$P$27,7,0),"")</f>
        <v/>
      </c>
      <c r="AF300" s="12" t="str">
        <f>IFERROR(VLOOKUP($A300,'ZnO Grassor M'!$J$2:$P$9,7,0),"")</f>
        <v/>
      </c>
      <c r="AG300" s="12" t="str">
        <f>IFERROR(VLOOKUP($A300,'Celestynów M'!$H$2:$N$7,7,0),"")</f>
        <v/>
      </c>
      <c r="AH300" s="12" t="str">
        <f>IFERROR(VLOOKUP($A300,'Komorów M'!$H$2:$N$15,7,0),"")</f>
        <v/>
      </c>
      <c r="AI300" s="12" t="str">
        <f>IFERROR(VLOOKUP($A300,'ITOrient M'!$P$3:$V$16,7,0),"")</f>
        <v/>
      </c>
      <c r="AJ300" s="12" t="str">
        <f>IFERROR(VLOOKUP($A300,'ŚJatka M'!$P$3:$V$25,7,0),"")</f>
        <v/>
      </c>
      <c r="AK300" s="12" t="str">
        <f>IFERROR(VLOOKUP($A300,'Sudecka Wyrypa M'!$N$4:$T$18,7,0),"")</f>
        <v/>
      </c>
      <c r="AL300" s="12" t="str">
        <f>IFERROR(VLOOKUP($A300,'Abentojra M'!$I$3:$O$39,7,0),"")</f>
        <v/>
      </c>
      <c r="AM300" s="12" t="str">
        <f>IFERROR(VLOOKUP($A300,'Mordownik M'!$M$3:$S$29,7,0),"")</f>
        <v/>
      </c>
      <c r="AN300" s="12" t="str">
        <f>IFERROR(VLOOKUP($A300,'Kaczawska M'!$L$3:$R$9,7,0),"")</f>
        <v/>
      </c>
      <c r="AO300" s="12" t="str">
        <f>IFERROR(VLOOKUP($A300,'XV RzK M'!$K$2:$Q$13,7,0),"")</f>
        <v/>
      </c>
      <c r="AP300" s="12" t="str">
        <f>IFERROR(VLOOKUP($A300,'Jesienne 360 M'!$J$2:$P$20,7,0),"")</f>
        <v/>
      </c>
      <c r="AQ300" s="12" t="str">
        <f>IFERROR(VLOOKUP($A300,'Waligóra M'!$P$2:$V$25,7,0),"")</f>
        <v/>
      </c>
      <c r="AR300" s="12" t="str">
        <f>IFERROR(VLOOKUP($A300,'Jurajska Jatka M'!$L$3:$R$42,7,0),"")</f>
        <v/>
      </c>
      <c r="AS300" s="12" t="str">
        <f>IFERROR(VLOOKUP($A300,'H56 TR100 M'!$AI$3:$AO$224,7,0),"")</f>
        <v/>
      </c>
      <c r="AT300" s="12" t="str">
        <f>IFERROR(VLOOKUP($A300,'Wawer M'!$H$2:$N$15,7,0),"")</f>
        <v/>
      </c>
      <c r="AU300" s="12" t="str">
        <f>IFERROR(VLOOKUP($A300,'Pazur M'!$AU$2:$BA$36,7,0),"")</f>
        <v/>
      </c>
      <c r="AV300" s="12" t="str">
        <f>IFERROR(VLOOKUP($A300,'Wilga M'!$L$3:$R$29,7,0),"")</f>
        <v/>
      </c>
      <c r="AW300" s="12" t="str">
        <f>IFERROR(VLOOKUP($A300,'NM 100 M'!$Y$5:$AE$7,7,0),"")</f>
        <v/>
      </c>
      <c r="AX300" s="25">
        <f>MIN(COUNT(F300:S300)+MIN(COUNT(V300:AW300)/2,2),6)</f>
        <v>0.5</v>
      </c>
    </row>
    <row r="301" spans="1:50">
      <c r="A301">
        <v>202</v>
      </c>
      <c r="B301" s="21" t="str">
        <f>VLOOKUP($A301,id!$C:$H,6,0)</f>
        <v>Fiuta Piotr</v>
      </c>
      <c r="C301" s="21">
        <f>VLOOKUP($A301,id!$C:$H,4,0)</f>
        <v>0</v>
      </c>
      <c r="D301" s="2">
        <f>IF(E300=E301,D300,ROW(B299))</f>
        <v>299</v>
      </c>
      <c r="E301" s="11">
        <f>LARGE(F301:U301,1)+LARGE(F301:U301,2)+IFERROR(LARGE(F301:U301,3),0)+IFERROR(LARGE(F301:U301,4),0)+IFERROR(LARGE(F301:U301,5),0)+IFERROR(LARGE(F301:U301,6),0)</f>
        <v>40.014523768990749</v>
      </c>
      <c r="F301" s="12"/>
      <c r="G301" s="12"/>
      <c r="H301" s="12">
        <f>IFERROR(VLOOKUP($A301,'H55 TR200 M'!$AT$3:$AZ$84,7,0),"")</f>
        <v>40.014523768990749</v>
      </c>
      <c r="I301" s="12" t="str">
        <f>IFERROR(VLOOKUP($A301,'Dymno M'!$U$2:$AA$35,7,0),"")</f>
        <v/>
      </c>
      <c r="J301" s="12" t="str">
        <f>IFERROR(VLOOKUP($A301,'XIV RzK M'!$K$3:$Q$39,7,0),"")</f>
        <v/>
      </c>
      <c r="K301" s="12" t="str">
        <f>IFERROR(VLOOKUP($A301,'Tropy M'!$Q$4:$W$66,7,0),"")</f>
        <v/>
      </c>
      <c r="L301" s="12" t="str">
        <f>IFERROR(VLOOKUP($A301,'Grassor 300 M'!$CA$6:$CG$39,7,0),"")</f>
        <v/>
      </c>
      <c r="M301" s="12" t="str">
        <f>IFERROR(VLOOKUP($A301,'BO M'!$Q$2:$W$37,7,0),"")</f>
        <v/>
      </c>
      <c r="N301" s="12" t="str">
        <f>IFERROR(VLOOKUP($A301,'Konwalie M'!$M$2:$S$32,7,0),"")</f>
        <v/>
      </c>
      <c r="O301" s="12" t="str">
        <f>IFERROR(VLOOKUP($A301,'KoRnO M'!$AD$2:$AJ$42,7,0),"")</f>
        <v/>
      </c>
      <c r="P301" s="12" t="str">
        <f>IFERROR(VLOOKUP($A301,'XVI Szago M'!$K$2:$Q$48,7,0),"")</f>
        <v/>
      </c>
      <c r="Q301" s="12" t="str">
        <f>IFERROR(VLOOKUP($A301,'H56 TR200 M'!$AT$3:$AZ$106,7,0),"")</f>
        <v/>
      </c>
      <c r="R301" s="12" t="str">
        <f>IFERROR(VLOOKUP($A301,'Azymut M'!$AO$6:$AU$38,7,0),"")</f>
        <v/>
      </c>
      <c r="S301" s="12" t="str">
        <f>IFERROR(VLOOKUP($A301,'NM 200 M'!$AI$5:$AO$38,7,0),"")</f>
        <v/>
      </c>
      <c r="T301" s="10">
        <f>IFERROR(LARGE(V301:AW301,1),0)+IFERROR(LARGE(V301:AW301,2),0)</f>
        <v>0</v>
      </c>
      <c r="U301" s="10">
        <f>IFERROR(LARGE(V301:AW301,3),0)+IFERROR(LARGE(V301:AW301,4),0)</f>
        <v>0</v>
      </c>
      <c r="V301" s="12"/>
      <c r="W301" s="12"/>
      <c r="X301" s="12"/>
      <c r="Y301" s="12"/>
      <c r="Z301" s="12" t="str">
        <f>IFERROR(VLOOKUP($A301,'H55 TR100 M'!$AG$3:$AM$165,7,0),"")</f>
        <v/>
      </c>
      <c r="AA301" s="12" t="str">
        <f>IFERROR(VLOOKUP($A301,'Irokez M'!$EN$4:$ET$22,7,0),"")</f>
        <v/>
      </c>
      <c r="AB301" s="12" t="str">
        <f>IFERROR(VLOOKUP($A301,'BO Wielkopolska M'!$Q$2:$W$38,7,0),"")</f>
        <v/>
      </c>
      <c r="AC301" s="12" t="str">
        <f>IFERROR(VLOOKUP($A301,'RW TR200 M'!$K$2:$Q$10,7,0),"")</f>
        <v/>
      </c>
      <c r="AD301" s="12" t="str">
        <f>IFERROR(VLOOKUP($A301,'Liczyrzepa wiosna M'!$M$2:$S$26,7,0),"")</f>
        <v/>
      </c>
      <c r="AE301" s="12" t="str">
        <f>IFERROR(VLOOKUP($A301,'13 M'!$J$6:$P$27,7,0),"")</f>
        <v/>
      </c>
      <c r="AF301" s="12" t="str">
        <f>IFERROR(VLOOKUP($A301,'ZnO Grassor M'!$J$2:$P$9,7,0),"")</f>
        <v/>
      </c>
      <c r="AG301" s="12" t="str">
        <f>IFERROR(VLOOKUP($A301,'Celestynów M'!$H$2:$N$7,7,0),"")</f>
        <v/>
      </c>
      <c r="AH301" s="12" t="str">
        <f>IFERROR(VLOOKUP($A301,'Komorów M'!$H$2:$N$15,7,0),"")</f>
        <v/>
      </c>
      <c r="AI301" s="12" t="str">
        <f>IFERROR(VLOOKUP($A301,'ITOrient M'!$P$3:$V$16,7,0),"")</f>
        <v/>
      </c>
      <c r="AJ301" s="12" t="str">
        <f>IFERROR(VLOOKUP($A301,'ŚJatka M'!$P$3:$V$25,7,0),"")</f>
        <v/>
      </c>
      <c r="AK301" s="12" t="str">
        <f>IFERROR(VLOOKUP($A301,'Sudecka Wyrypa M'!$N$4:$T$18,7,0),"")</f>
        <v/>
      </c>
      <c r="AL301" s="12" t="str">
        <f>IFERROR(VLOOKUP($A301,'Abentojra M'!$I$3:$O$39,7,0),"")</f>
        <v/>
      </c>
      <c r="AM301" s="12" t="str">
        <f>IFERROR(VLOOKUP($A301,'Mordownik M'!$M$3:$S$29,7,0),"")</f>
        <v/>
      </c>
      <c r="AN301" s="12" t="str">
        <f>IFERROR(VLOOKUP($A301,'Kaczawska M'!$L$3:$R$9,7,0),"")</f>
        <v/>
      </c>
      <c r="AO301" s="12" t="str">
        <f>IFERROR(VLOOKUP($A301,'XV RzK M'!$K$2:$Q$13,7,0),"")</f>
        <v/>
      </c>
      <c r="AP301" s="12" t="str">
        <f>IFERROR(VLOOKUP($A301,'Jesienne 360 M'!$J$2:$P$20,7,0),"")</f>
        <v/>
      </c>
      <c r="AQ301" s="12" t="str">
        <f>IFERROR(VLOOKUP($A301,'Waligóra M'!$P$2:$V$25,7,0),"")</f>
        <v/>
      </c>
      <c r="AR301" s="12" t="str">
        <f>IFERROR(VLOOKUP($A301,'Jurajska Jatka M'!$L$3:$R$42,7,0),"")</f>
        <v/>
      </c>
      <c r="AS301" s="12" t="str">
        <f>IFERROR(VLOOKUP($A301,'H56 TR100 M'!$AI$3:$AO$224,7,0),"")</f>
        <v/>
      </c>
      <c r="AT301" s="12" t="str">
        <f>IFERROR(VLOOKUP($A301,'Wawer M'!$H$2:$N$15,7,0),"")</f>
        <v/>
      </c>
      <c r="AU301" s="12" t="str">
        <f>IFERROR(VLOOKUP($A301,'Pazur M'!$AU$2:$BA$36,7,0),"")</f>
        <v/>
      </c>
      <c r="AV301" s="12" t="str">
        <f>IFERROR(VLOOKUP($A301,'Wilga M'!$L$3:$R$29,7,0),"")</f>
        <v/>
      </c>
      <c r="AW301" s="12" t="str">
        <f>IFERROR(VLOOKUP($A301,'NM 100 M'!$Y$5:$AE$7,7,0),"")</f>
        <v/>
      </c>
      <c r="AX301" s="25">
        <f>MIN(COUNT(F301:S301)+MIN(COUNT(V301:AW301)/2,2),6)</f>
        <v>1</v>
      </c>
    </row>
    <row r="302" spans="1:50">
      <c r="A302">
        <v>633</v>
      </c>
      <c r="B302" s="21" t="str">
        <f>VLOOKUP($A302,id!$C:$H,6,0)</f>
        <v>Mańka Adam</v>
      </c>
      <c r="C302" s="21" t="str">
        <f>VLOOKUP($A302,id!$C:$H,4,0)</f>
        <v>bike now beer later</v>
      </c>
      <c r="D302" s="2">
        <f>IF(E301=E302,D301,ROW(B300))</f>
        <v>300</v>
      </c>
      <c r="E302" s="11">
        <f>LARGE(F302:U302,1)+LARGE(F302:U302,2)+IFERROR(LARGE(F302:U302,3),0)+IFERROR(LARGE(F302:U302,4),0)+IFERROR(LARGE(F302:U302,5),0)+IFERROR(LARGE(F302:U302,6),0)</f>
        <v>39.890411990660532</v>
      </c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 t="str">
        <f>IFERROR(VLOOKUP($A302,'H56 TR200 M'!$AT$3:$AZ$106,7,0),"")</f>
        <v/>
      </c>
      <c r="R302" s="12" t="str">
        <f>IFERROR(VLOOKUP($A302,'Azymut M'!$AO$6:$AU$38,7,0),"")</f>
        <v/>
      </c>
      <c r="S302" s="12" t="str">
        <f>IFERROR(VLOOKUP($A302,'NM 200 M'!$AI$5:$AO$38,7,0),"")</f>
        <v/>
      </c>
      <c r="T302" s="10">
        <f>IFERROR(LARGE(V302:AW302,1),0)+IFERROR(LARGE(V302:AW302,2),0)</f>
        <v>39.890411990660532</v>
      </c>
      <c r="U302" s="10">
        <f>IFERROR(LARGE(V302:AW302,3),0)+IFERROR(LARGE(V302:AW302,4),0)</f>
        <v>0</v>
      </c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>
        <f>IFERROR(VLOOKUP($A302,'H56 TR100 M'!$AI$3:$AO$224,7,0),"")</f>
        <v>39.890411990660532</v>
      </c>
      <c r="AT302" s="12" t="str">
        <f>IFERROR(VLOOKUP($A302,'Wawer M'!$H$2:$N$15,7,0),"")</f>
        <v/>
      </c>
      <c r="AU302" s="12" t="str">
        <f>IFERROR(VLOOKUP($A302,'Pazur M'!$AU$2:$BA$36,7,0),"")</f>
        <v/>
      </c>
      <c r="AV302" s="12" t="str">
        <f>IFERROR(VLOOKUP($A302,'Wilga M'!$L$3:$R$29,7,0),"")</f>
        <v/>
      </c>
      <c r="AW302" s="12" t="str">
        <f>IFERROR(VLOOKUP($A302,'NM 100 M'!$Y$5:$AE$7,7,0),"")</f>
        <v/>
      </c>
      <c r="AX302" s="25">
        <f>MIN(COUNT(F302:S302)+MIN(COUNT(V302:AW302)/2,2),6)</f>
        <v>0.5</v>
      </c>
    </row>
    <row r="303" spans="1:50">
      <c r="A303">
        <v>634</v>
      </c>
      <c r="B303" s="21" t="str">
        <f>VLOOKUP($A303,id!$C:$H,6,0)</f>
        <v>Kuliga Mariusz</v>
      </c>
      <c r="C303" s="21" t="str">
        <f>VLOOKUP($A303,id!$C:$H,4,0)</f>
        <v>BIKE NOW BEER LATER</v>
      </c>
      <c r="D303" s="2">
        <f>IF(E302=E303,D302,ROW(B301))</f>
        <v>301</v>
      </c>
      <c r="E303" s="11">
        <f>LARGE(F303:U303,1)+LARGE(F303:U303,2)+IFERROR(LARGE(F303:U303,3),0)+IFERROR(LARGE(F303:U303,4),0)+IFERROR(LARGE(F303:U303,5),0)+IFERROR(LARGE(F303:U303,6),0)</f>
        <v>39.881400602409627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 t="str">
        <f>IFERROR(VLOOKUP($A303,'H56 TR200 M'!$AT$3:$AZ$106,7,0),"")</f>
        <v/>
      </c>
      <c r="R303" s="12" t="str">
        <f>IFERROR(VLOOKUP($A303,'Azymut M'!$AO$6:$AU$38,7,0),"")</f>
        <v/>
      </c>
      <c r="S303" s="12" t="str">
        <f>IFERROR(VLOOKUP($A303,'NM 200 M'!$AI$5:$AO$38,7,0),"")</f>
        <v/>
      </c>
      <c r="T303" s="10">
        <f>IFERROR(LARGE(V303:AW303,1),0)+IFERROR(LARGE(V303:AW303,2),0)</f>
        <v>39.881400602409627</v>
      </c>
      <c r="U303" s="10">
        <f>IFERROR(LARGE(V303:AW303,3),0)+IFERROR(LARGE(V303:AW303,4),0)</f>
        <v>0</v>
      </c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>
        <f>IFERROR(VLOOKUP($A303,'H56 TR100 M'!$AI$3:$AO$224,7,0),"")</f>
        <v>39.881400602409627</v>
      </c>
      <c r="AT303" s="12" t="str">
        <f>IFERROR(VLOOKUP($A303,'Wawer M'!$H$2:$N$15,7,0),"")</f>
        <v/>
      </c>
      <c r="AU303" s="12" t="str">
        <f>IFERROR(VLOOKUP($A303,'Pazur M'!$AU$2:$BA$36,7,0),"")</f>
        <v/>
      </c>
      <c r="AV303" s="12" t="str">
        <f>IFERROR(VLOOKUP($A303,'Wilga M'!$L$3:$R$29,7,0),"")</f>
        <v/>
      </c>
      <c r="AW303" s="12" t="str">
        <f>IFERROR(VLOOKUP($A303,'NM 100 M'!$Y$5:$AE$7,7,0),"")</f>
        <v/>
      </c>
      <c r="AX303" s="25">
        <f>MIN(COUNT(F303:S303)+MIN(COUNT(V303:AW303)/2,2),6)</f>
        <v>0.5</v>
      </c>
    </row>
    <row r="304" spans="1:50">
      <c r="A304">
        <v>228</v>
      </c>
      <c r="B304" s="21" t="str">
        <f>VLOOKUP($A304,id!$C:$H,6,0)</f>
        <v>Jarocki Michał</v>
      </c>
      <c r="C304" s="21">
        <f>VLOOKUP($A304,id!$C:$H,4,0)</f>
        <v>0</v>
      </c>
      <c r="D304" s="2">
        <f>IF(E303=E304,D303,ROW(B302))</f>
        <v>302</v>
      </c>
      <c r="E304" s="11">
        <f>LARGE(F304:U304,1)+LARGE(F304:U304,2)+IFERROR(LARGE(F304:U304,3),0)+IFERROR(LARGE(F304:U304,4),0)+IFERROR(LARGE(F304:U304,5),0)+IFERROR(LARGE(F304:U304,6),0)</f>
        <v>39.661709489803428</v>
      </c>
      <c r="F304" s="12"/>
      <c r="G304" s="12"/>
      <c r="H304" s="12" t="str">
        <f>IFERROR(VLOOKUP($A304,'H55 TR200 M'!$AT$3:$AZ$84,7,0),"")</f>
        <v/>
      </c>
      <c r="I304" s="12" t="str">
        <f>IFERROR(VLOOKUP($A304,'Dymno M'!$U$2:$AA$35,7,0),"")</f>
        <v/>
      </c>
      <c r="J304" s="12" t="str">
        <f>IFERROR(VLOOKUP($A304,'XIV RzK M'!$K$3:$Q$39,7,0),"")</f>
        <v/>
      </c>
      <c r="K304" s="12" t="str">
        <f>IFERROR(VLOOKUP($A304,'Tropy M'!$Q$4:$W$66,7,0),"")</f>
        <v/>
      </c>
      <c r="L304" s="12" t="str">
        <f>IFERROR(VLOOKUP($A304,'Grassor 300 M'!$CA$6:$CG$39,7,0),"")</f>
        <v/>
      </c>
      <c r="M304" s="12" t="str">
        <f>IFERROR(VLOOKUP($A304,'BO M'!$Q$2:$W$37,7,0),"")</f>
        <v/>
      </c>
      <c r="N304" s="12" t="str">
        <f>IFERROR(VLOOKUP($A304,'Konwalie M'!$M$2:$S$32,7,0),"")</f>
        <v/>
      </c>
      <c r="O304" s="12" t="str">
        <f>IFERROR(VLOOKUP($A304,'KoRnO M'!$AD$2:$AJ$42,7,0),"")</f>
        <v/>
      </c>
      <c r="P304" s="12" t="str">
        <f>IFERROR(VLOOKUP($A304,'XVI Szago M'!$K$2:$Q$48,7,0),"")</f>
        <v/>
      </c>
      <c r="Q304" s="12" t="str">
        <f>IFERROR(VLOOKUP($A304,'H56 TR200 M'!$AT$3:$AZ$106,7,0),"")</f>
        <v/>
      </c>
      <c r="R304" s="12" t="str">
        <f>IFERROR(VLOOKUP($A304,'Azymut M'!$AO$6:$AU$38,7,0),"")</f>
        <v/>
      </c>
      <c r="S304" s="12" t="str">
        <f>IFERROR(VLOOKUP($A304,'NM 200 M'!$AI$5:$AO$38,7,0),"")</f>
        <v/>
      </c>
      <c r="T304" s="10">
        <f>IFERROR(LARGE(V304:AW304,1),0)+IFERROR(LARGE(V304:AW304,2),0)</f>
        <v>39.661709489803428</v>
      </c>
      <c r="U304" s="10">
        <f>IFERROR(LARGE(V304:AW304,3),0)+IFERROR(LARGE(V304:AW304,4),0)</f>
        <v>0</v>
      </c>
      <c r="V304" s="12"/>
      <c r="W304" s="12"/>
      <c r="X304" s="12"/>
      <c r="Y304" s="12"/>
      <c r="Z304" s="12">
        <f>IFERROR(VLOOKUP($A304,'H55 TR100 M'!$AG$3:$AM$165,7,0),"")</f>
        <v>39.661709489803428</v>
      </c>
      <c r="AA304" s="12" t="str">
        <f>IFERROR(VLOOKUP($A304,'Irokez M'!$EN$4:$ET$22,7,0),"")</f>
        <v/>
      </c>
      <c r="AB304" s="12" t="str">
        <f>IFERROR(VLOOKUP($A304,'BO Wielkopolska M'!$Q$2:$W$38,7,0),"")</f>
        <v/>
      </c>
      <c r="AC304" s="12" t="str">
        <f>IFERROR(VLOOKUP($A304,'RW TR200 M'!$K$2:$Q$10,7,0),"")</f>
        <v/>
      </c>
      <c r="AD304" s="12" t="str">
        <f>IFERROR(VLOOKUP($A304,'Liczyrzepa wiosna M'!$M$2:$S$26,7,0),"")</f>
        <v/>
      </c>
      <c r="AE304" s="12" t="str">
        <f>IFERROR(VLOOKUP($A304,'13 M'!$J$6:$P$27,7,0),"")</f>
        <v/>
      </c>
      <c r="AF304" s="12" t="str">
        <f>IFERROR(VLOOKUP($A304,'ZnO Grassor M'!$J$2:$P$9,7,0),"")</f>
        <v/>
      </c>
      <c r="AG304" s="12" t="str">
        <f>IFERROR(VLOOKUP($A304,'Celestynów M'!$H$2:$N$7,7,0),"")</f>
        <v/>
      </c>
      <c r="AH304" s="12" t="str">
        <f>IFERROR(VLOOKUP($A304,'Komorów M'!$H$2:$N$15,7,0),"")</f>
        <v/>
      </c>
      <c r="AI304" s="12" t="str">
        <f>IFERROR(VLOOKUP($A304,'ITOrient M'!$P$3:$V$16,7,0),"")</f>
        <v/>
      </c>
      <c r="AJ304" s="12" t="str">
        <f>IFERROR(VLOOKUP($A304,'ŚJatka M'!$P$3:$V$25,7,0),"")</f>
        <v/>
      </c>
      <c r="AK304" s="12" t="str">
        <f>IFERROR(VLOOKUP($A304,'Sudecka Wyrypa M'!$N$4:$T$18,7,0),"")</f>
        <v/>
      </c>
      <c r="AL304" s="12" t="str">
        <f>IFERROR(VLOOKUP($A304,'Abentojra M'!$I$3:$O$39,7,0),"")</f>
        <v/>
      </c>
      <c r="AM304" s="12" t="str">
        <f>IFERROR(VLOOKUP($A304,'Mordownik M'!$M$3:$S$29,7,0),"")</f>
        <v/>
      </c>
      <c r="AN304" s="12" t="str">
        <f>IFERROR(VLOOKUP($A304,'Kaczawska M'!$L$3:$R$9,7,0),"")</f>
        <v/>
      </c>
      <c r="AO304" s="12" t="str">
        <f>IFERROR(VLOOKUP($A304,'XV RzK M'!$K$2:$Q$13,7,0),"")</f>
        <v/>
      </c>
      <c r="AP304" s="12" t="str">
        <f>IFERROR(VLOOKUP($A304,'Jesienne 360 M'!$J$2:$P$20,7,0),"")</f>
        <v/>
      </c>
      <c r="AQ304" s="12" t="str">
        <f>IFERROR(VLOOKUP($A304,'Waligóra M'!$P$2:$V$25,7,0),"")</f>
        <v/>
      </c>
      <c r="AR304" s="12" t="str">
        <f>IFERROR(VLOOKUP($A304,'Jurajska Jatka M'!$L$3:$R$42,7,0),"")</f>
        <v/>
      </c>
      <c r="AS304" s="12" t="str">
        <f>IFERROR(VLOOKUP($A304,'H56 TR100 M'!$AI$3:$AO$224,7,0),"")</f>
        <v/>
      </c>
      <c r="AT304" s="12" t="str">
        <f>IFERROR(VLOOKUP($A304,'Wawer M'!$H$2:$N$15,7,0),"")</f>
        <v/>
      </c>
      <c r="AU304" s="12" t="str">
        <f>IFERROR(VLOOKUP($A304,'Pazur M'!$AU$2:$BA$36,7,0),"")</f>
        <v/>
      </c>
      <c r="AV304" s="12" t="str">
        <f>IFERROR(VLOOKUP($A304,'Wilga M'!$L$3:$R$29,7,0),"")</f>
        <v/>
      </c>
      <c r="AW304" s="12" t="str">
        <f>IFERROR(VLOOKUP($A304,'NM 100 M'!$Y$5:$AE$7,7,0),"")</f>
        <v/>
      </c>
      <c r="AX304" s="25">
        <f>MIN(COUNT(F304:S304)+MIN(COUNT(V304:AW304)/2,2),6)</f>
        <v>0.5</v>
      </c>
    </row>
    <row r="305" spans="1:50">
      <c r="A305">
        <v>229</v>
      </c>
      <c r="B305" s="21" t="str">
        <f>VLOOKUP($A305,id!$C:$H,6,0)</f>
        <v>Klucznik Jarek</v>
      </c>
      <c r="C305" s="21">
        <f>VLOOKUP($A305,id!$C:$H,4,0)</f>
        <v>0</v>
      </c>
      <c r="D305" s="2">
        <f>IF(E304=E305,D304,ROW(B303))</f>
        <v>303</v>
      </c>
      <c r="E305" s="11">
        <f>LARGE(F305:U305,1)+LARGE(F305:U305,2)+IFERROR(LARGE(F305:U305,3),0)+IFERROR(LARGE(F305:U305,4),0)+IFERROR(LARGE(F305:U305,5),0)+IFERROR(LARGE(F305:U305,6),0)</f>
        <v>39.635447321954089</v>
      </c>
      <c r="F305" s="12"/>
      <c r="G305" s="12"/>
      <c r="H305" s="12" t="str">
        <f>IFERROR(VLOOKUP($A305,'H55 TR200 M'!$AT$3:$AZ$84,7,0),"")</f>
        <v/>
      </c>
      <c r="I305" s="12" t="str">
        <f>IFERROR(VLOOKUP($A305,'Dymno M'!$U$2:$AA$35,7,0),"")</f>
        <v/>
      </c>
      <c r="J305" s="12" t="str">
        <f>IFERROR(VLOOKUP($A305,'XIV RzK M'!$K$3:$Q$39,7,0),"")</f>
        <v/>
      </c>
      <c r="K305" s="12" t="str">
        <f>IFERROR(VLOOKUP($A305,'Tropy M'!$Q$4:$W$66,7,0),"")</f>
        <v/>
      </c>
      <c r="L305" s="12" t="str">
        <f>IFERROR(VLOOKUP($A305,'Grassor 300 M'!$CA$6:$CG$39,7,0),"")</f>
        <v/>
      </c>
      <c r="M305" s="12" t="str">
        <f>IFERROR(VLOOKUP($A305,'BO M'!$Q$2:$W$37,7,0),"")</f>
        <v/>
      </c>
      <c r="N305" s="12" t="str">
        <f>IFERROR(VLOOKUP($A305,'Konwalie M'!$M$2:$S$32,7,0),"")</f>
        <v/>
      </c>
      <c r="O305" s="12" t="str">
        <f>IFERROR(VLOOKUP($A305,'KoRnO M'!$AD$2:$AJ$42,7,0),"")</f>
        <v/>
      </c>
      <c r="P305" s="12" t="str">
        <f>IFERROR(VLOOKUP($A305,'XVI Szago M'!$K$2:$Q$48,7,0),"")</f>
        <v/>
      </c>
      <c r="Q305" s="12" t="str">
        <f>IFERROR(VLOOKUP($A305,'H56 TR200 M'!$AT$3:$AZ$106,7,0),"")</f>
        <v/>
      </c>
      <c r="R305" s="12" t="str">
        <f>IFERROR(VLOOKUP($A305,'Azymut M'!$AO$6:$AU$38,7,0),"")</f>
        <v/>
      </c>
      <c r="S305" s="12" t="str">
        <f>IFERROR(VLOOKUP($A305,'NM 200 M'!$AI$5:$AO$38,7,0),"")</f>
        <v/>
      </c>
      <c r="T305" s="10">
        <f>IFERROR(LARGE(V305:AW305,1),0)+IFERROR(LARGE(V305:AW305,2),0)</f>
        <v>39.635447321954089</v>
      </c>
      <c r="U305" s="10">
        <f>IFERROR(LARGE(V305:AW305,3),0)+IFERROR(LARGE(V305:AW305,4),0)</f>
        <v>0</v>
      </c>
      <c r="V305" s="12"/>
      <c r="W305" s="12"/>
      <c r="X305" s="12"/>
      <c r="Y305" s="12"/>
      <c r="Z305" s="12">
        <f>IFERROR(VLOOKUP($A305,'H55 TR100 M'!$AG$3:$AM$165,7,0),"")</f>
        <v>39.635447321954089</v>
      </c>
      <c r="AA305" s="12" t="str">
        <f>IFERROR(VLOOKUP($A305,'Irokez M'!$EN$4:$ET$22,7,0),"")</f>
        <v/>
      </c>
      <c r="AB305" s="12" t="str">
        <f>IFERROR(VLOOKUP($A305,'BO Wielkopolska M'!$Q$2:$W$38,7,0),"")</f>
        <v/>
      </c>
      <c r="AC305" s="12" t="str">
        <f>IFERROR(VLOOKUP($A305,'RW TR200 M'!$K$2:$Q$10,7,0),"")</f>
        <v/>
      </c>
      <c r="AD305" s="12" t="str">
        <f>IFERROR(VLOOKUP($A305,'Liczyrzepa wiosna M'!$M$2:$S$26,7,0),"")</f>
        <v/>
      </c>
      <c r="AE305" s="12" t="str">
        <f>IFERROR(VLOOKUP($A305,'13 M'!$J$6:$P$27,7,0),"")</f>
        <v/>
      </c>
      <c r="AF305" s="12" t="str">
        <f>IFERROR(VLOOKUP($A305,'ZnO Grassor M'!$J$2:$P$9,7,0),"")</f>
        <v/>
      </c>
      <c r="AG305" s="12" t="str">
        <f>IFERROR(VLOOKUP($A305,'Celestynów M'!$H$2:$N$7,7,0),"")</f>
        <v/>
      </c>
      <c r="AH305" s="12" t="str">
        <f>IFERROR(VLOOKUP($A305,'Komorów M'!$H$2:$N$15,7,0),"")</f>
        <v/>
      </c>
      <c r="AI305" s="12" t="str">
        <f>IFERROR(VLOOKUP($A305,'ITOrient M'!$P$3:$V$16,7,0),"")</f>
        <v/>
      </c>
      <c r="AJ305" s="12" t="str">
        <f>IFERROR(VLOOKUP($A305,'ŚJatka M'!$P$3:$V$25,7,0),"")</f>
        <v/>
      </c>
      <c r="AK305" s="12" t="str">
        <f>IFERROR(VLOOKUP($A305,'Sudecka Wyrypa M'!$N$4:$T$18,7,0),"")</f>
        <v/>
      </c>
      <c r="AL305" s="12" t="str">
        <f>IFERROR(VLOOKUP($A305,'Abentojra M'!$I$3:$O$39,7,0),"")</f>
        <v/>
      </c>
      <c r="AM305" s="12" t="str">
        <f>IFERROR(VLOOKUP($A305,'Mordownik M'!$M$3:$S$29,7,0),"")</f>
        <v/>
      </c>
      <c r="AN305" s="12" t="str">
        <f>IFERROR(VLOOKUP($A305,'Kaczawska M'!$L$3:$R$9,7,0),"")</f>
        <v/>
      </c>
      <c r="AO305" s="12" t="str">
        <f>IFERROR(VLOOKUP($A305,'XV RzK M'!$K$2:$Q$13,7,0),"")</f>
        <v/>
      </c>
      <c r="AP305" s="12" t="str">
        <f>IFERROR(VLOOKUP($A305,'Jesienne 360 M'!$J$2:$P$20,7,0),"")</f>
        <v/>
      </c>
      <c r="AQ305" s="12" t="str">
        <f>IFERROR(VLOOKUP($A305,'Waligóra M'!$P$2:$V$25,7,0),"")</f>
        <v/>
      </c>
      <c r="AR305" s="12" t="str">
        <f>IFERROR(VLOOKUP($A305,'Jurajska Jatka M'!$L$3:$R$42,7,0),"")</f>
        <v/>
      </c>
      <c r="AS305" s="12" t="str">
        <f>IFERROR(VLOOKUP($A305,'H56 TR100 M'!$AI$3:$AO$224,7,0),"")</f>
        <v/>
      </c>
      <c r="AT305" s="12" t="str">
        <f>IFERROR(VLOOKUP($A305,'Wawer M'!$H$2:$N$15,7,0),"")</f>
        <v/>
      </c>
      <c r="AU305" s="12" t="str">
        <f>IFERROR(VLOOKUP($A305,'Pazur M'!$AU$2:$BA$36,7,0),"")</f>
        <v/>
      </c>
      <c r="AV305" s="12" t="str">
        <f>IFERROR(VLOOKUP($A305,'Wilga M'!$L$3:$R$29,7,0),"")</f>
        <v/>
      </c>
      <c r="AW305" s="12" t="str">
        <f>IFERROR(VLOOKUP($A305,'NM 100 M'!$Y$5:$AE$7,7,0),"")</f>
        <v/>
      </c>
      <c r="AX305" s="25">
        <f>MIN(COUNT(F305:S305)+MIN(COUNT(V305:AW305)/2,2),6)</f>
        <v>0.5</v>
      </c>
    </row>
    <row r="306" spans="1:50">
      <c r="A306">
        <v>609</v>
      </c>
      <c r="B306" s="21" t="str">
        <f>VLOOKUP($A306,id!$C:$H,6,0)</f>
        <v>Świderski Bartosz</v>
      </c>
      <c r="C306" s="21" t="str">
        <f>VLOOKUP($A306,id!$C:$H,4,0)</f>
        <v>bss wrocław</v>
      </c>
      <c r="D306" s="2">
        <f>IF(E305=E306,D305,ROW(B304))</f>
        <v>304</v>
      </c>
      <c r="E306" s="11">
        <f>LARGE(F306:U306,1)+LARGE(F306:U306,2)+IFERROR(LARGE(F306:U306,3),0)+IFERROR(LARGE(F306:U306,4),0)+IFERROR(LARGE(F306:U306,5),0)+IFERROR(LARGE(F306:U306,6),0)</f>
        <v>39.564471417272266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>
        <f>IFERROR(VLOOKUP($A306,'H56 TR200 M'!$AT$3:$AZ$106,7,0),"")</f>
        <v>39.564471417272266</v>
      </c>
      <c r="R306" s="12" t="str">
        <f>IFERROR(VLOOKUP($A306,'Azymut M'!$AO$6:$AU$38,7,0),"")</f>
        <v/>
      </c>
      <c r="S306" s="12" t="str">
        <f>IFERROR(VLOOKUP($A306,'NM 200 M'!$AI$5:$AO$38,7,0),"")</f>
        <v/>
      </c>
      <c r="T306" s="10">
        <f>IFERROR(LARGE(V306:AW306,1),0)+IFERROR(LARGE(V306:AW306,2),0)</f>
        <v>0</v>
      </c>
      <c r="U306" s="10">
        <f>IFERROR(LARGE(V306:AW306,3),0)+IFERROR(LARGE(V306:AW306,4),0)</f>
        <v>0</v>
      </c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 t="str">
        <f>IFERROR(VLOOKUP($A306,'H56 TR100 M'!$AI$3:$AO$224,7,0),"")</f>
        <v/>
      </c>
      <c r="AT306" s="12" t="str">
        <f>IFERROR(VLOOKUP($A306,'Wawer M'!$H$2:$N$15,7,0),"")</f>
        <v/>
      </c>
      <c r="AU306" s="12" t="str">
        <f>IFERROR(VLOOKUP($A306,'Pazur M'!$AU$2:$BA$36,7,0),"")</f>
        <v/>
      </c>
      <c r="AV306" s="12" t="str">
        <f>IFERROR(VLOOKUP($A306,'Wilga M'!$L$3:$R$29,7,0),"")</f>
        <v/>
      </c>
      <c r="AW306" s="12" t="str">
        <f>IFERROR(VLOOKUP($A306,'NM 100 M'!$Y$5:$AE$7,7,0),"")</f>
        <v/>
      </c>
      <c r="AX306" s="25">
        <f>MIN(COUNT(F306:S306)+MIN(COUNT(V306:AW306)/2,2),6)</f>
        <v>1</v>
      </c>
    </row>
    <row r="307" spans="1:50">
      <c r="A307">
        <v>297</v>
      </c>
      <c r="B307" s="21" t="str">
        <f>VLOOKUP($A307,id!$C:$H,6,0)</f>
        <v>Szymkun Dariusz</v>
      </c>
      <c r="C307" s="21">
        <f>VLOOKUP($A307,id!$C:$H,4,0)</f>
        <v>0</v>
      </c>
      <c r="D307" s="2">
        <f>IF(E306=E307,D306,ROW(B305))</f>
        <v>305</v>
      </c>
      <c r="E307" s="11">
        <f>LARGE(F307:U307,1)+LARGE(F307:U307,2)+IFERROR(LARGE(F307:U307,3),0)+IFERROR(LARGE(F307:U307,4),0)+IFERROR(LARGE(F307:U307,5),0)+IFERROR(LARGE(F307:U307,6),0)</f>
        <v>39.084261064707476</v>
      </c>
      <c r="F307" s="12"/>
      <c r="G307" s="12"/>
      <c r="H307" s="12" t="str">
        <f>IFERROR(VLOOKUP($A307,'H55 TR200 M'!$AT$3:$AZ$84,7,0),"")</f>
        <v/>
      </c>
      <c r="I307" s="12" t="str">
        <f>IFERROR(VLOOKUP($A307,'Dymno M'!$U$2:$AA$35,7,0),"")</f>
        <v/>
      </c>
      <c r="J307" s="12" t="str">
        <f>IFERROR(VLOOKUP($A307,'XIV RzK M'!$K$3:$Q$39,7,0),"")</f>
        <v/>
      </c>
      <c r="K307" s="12" t="str">
        <f>IFERROR(VLOOKUP($A307,'Tropy M'!$Q$4:$W$66,7,0),"")</f>
        <v/>
      </c>
      <c r="L307" s="12" t="str">
        <f>IFERROR(VLOOKUP($A307,'Grassor 300 M'!$CA$6:$CG$39,7,0),"")</f>
        <v/>
      </c>
      <c r="M307" s="12" t="str">
        <f>IFERROR(VLOOKUP($A307,'BO M'!$Q$2:$W$37,7,0),"")</f>
        <v/>
      </c>
      <c r="N307" s="12" t="str">
        <f>IFERROR(VLOOKUP($A307,'Konwalie M'!$M$2:$S$32,7,0),"")</f>
        <v/>
      </c>
      <c r="O307" s="12" t="str">
        <f>IFERROR(VLOOKUP($A307,'KoRnO M'!$AD$2:$AJ$42,7,0),"")</f>
        <v/>
      </c>
      <c r="P307" s="12" t="str">
        <f>IFERROR(VLOOKUP($A307,'XVI Szago M'!$K$2:$Q$48,7,0),"")</f>
        <v/>
      </c>
      <c r="Q307" s="12" t="str">
        <f>IFERROR(VLOOKUP($A307,'H56 TR200 M'!$AT$3:$AZ$106,7,0),"")</f>
        <v/>
      </c>
      <c r="R307" s="12" t="str">
        <f>IFERROR(VLOOKUP($A307,'Azymut M'!$AO$6:$AU$38,7,0),"")</f>
        <v/>
      </c>
      <c r="S307" s="12" t="str">
        <f>IFERROR(VLOOKUP($A307,'NM 200 M'!$AI$5:$AO$38,7,0),"")</f>
        <v/>
      </c>
      <c r="T307" s="10">
        <f>IFERROR(LARGE(V307:AW307,1),0)+IFERROR(LARGE(V307:AW307,2),0)</f>
        <v>39.084261064707476</v>
      </c>
      <c r="U307" s="10">
        <f>IFERROR(LARGE(V307:AW307,3),0)+IFERROR(LARGE(V307:AW307,4),0)</f>
        <v>0</v>
      </c>
      <c r="V307" s="12"/>
      <c r="W307" s="12"/>
      <c r="X307" s="12"/>
      <c r="Y307" s="12"/>
      <c r="Z307" s="12">
        <f>IFERROR(VLOOKUP($A307,'H55 TR100 M'!$AG$3:$AM$165,7,0),"")</f>
        <v>20.733658917003815</v>
      </c>
      <c r="AA307" s="12" t="str">
        <f>IFERROR(VLOOKUP($A307,'Irokez M'!$EN$4:$ET$22,7,0),"")</f>
        <v/>
      </c>
      <c r="AB307" s="12" t="str">
        <f>IFERROR(VLOOKUP($A307,'BO Wielkopolska M'!$Q$2:$W$38,7,0),"")</f>
        <v/>
      </c>
      <c r="AC307" s="12" t="str">
        <f>IFERROR(VLOOKUP($A307,'RW TR200 M'!$K$2:$Q$10,7,0),"")</f>
        <v/>
      </c>
      <c r="AD307" s="12" t="str">
        <f>IFERROR(VLOOKUP($A307,'Liczyrzepa wiosna M'!$M$2:$S$26,7,0),"")</f>
        <v/>
      </c>
      <c r="AE307" s="12" t="str">
        <f>IFERROR(VLOOKUP($A307,'13 M'!$J$6:$P$27,7,0),"")</f>
        <v/>
      </c>
      <c r="AF307" s="12" t="str">
        <f>IFERROR(VLOOKUP($A307,'ZnO Grassor M'!$J$2:$P$9,7,0),"")</f>
        <v/>
      </c>
      <c r="AG307" s="12" t="str">
        <f>IFERROR(VLOOKUP($A307,'Celestynów M'!$H$2:$N$7,7,0),"")</f>
        <v/>
      </c>
      <c r="AH307" s="12" t="str">
        <f>IFERROR(VLOOKUP($A307,'Komorów M'!$H$2:$N$15,7,0),"")</f>
        <v/>
      </c>
      <c r="AI307" s="12" t="str">
        <f>IFERROR(VLOOKUP($A307,'ITOrient M'!$P$3:$V$16,7,0),"")</f>
        <v/>
      </c>
      <c r="AJ307" s="12" t="str">
        <f>IFERROR(VLOOKUP($A307,'ŚJatka M'!$P$3:$V$25,7,0),"")</f>
        <v/>
      </c>
      <c r="AK307" s="12" t="str">
        <f>IFERROR(VLOOKUP($A307,'Sudecka Wyrypa M'!$N$4:$T$18,7,0),"")</f>
        <v/>
      </c>
      <c r="AL307" s="12" t="str">
        <f>IFERROR(VLOOKUP($A307,'Abentojra M'!$I$3:$O$39,7,0),"")</f>
        <v/>
      </c>
      <c r="AM307" s="12" t="str">
        <f>IFERROR(VLOOKUP($A307,'Mordownik M'!$M$3:$S$29,7,0),"")</f>
        <v/>
      </c>
      <c r="AN307" s="12" t="str">
        <f>IFERROR(VLOOKUP($A307,'Kaczawska M'!$L$3:$R$9,7,0),"")</f>
        <v/>
      </c>
      <c r="AO307" s="12" t="str">
        <f>IFERROR(VLOOKUP($A307,'XV RzK M'!$K$2:$Q$13,7,0),"")</f>
        <v/>
      </c>
      <c r="AP307" s="12" t="str">
        <f>IFERROR(VLOOKUP($A307,'Jesienne 360 M'!$J$2:$P$20,7,0),"")</f>
        <v/>
      </c>
      <c r="AQ307" s="12" t="str">
        <f>IFERROR(VLOOKUP($A307,'Waligóra M'!$P$2:$V$25,7,0),"")</f>
        <v/>
      </c>
      <c r="AR307" s="12" t="str">
        <f>IFERROR(VLOOKUP($A307,'Jurajska Jatka M'!$L$3:$R$42,7,0),"")</f>
        <v/>
      </c>
      <c r="AS307" s="12">
        <f>IFERROR(VLOOKUP($A307,'H56 TR100 M'!$AI$3:$AO$224,7,0),"")</f>
        <v>18.350602147703665</v>
      </c>
      <c r="AT307" s="12" t="str">
        <f>IFERROR(VLOOKUP($A307,'Wawer M'!$H$2:$N$15,7,0),"")</f>
        <v/>
      </c>
      <c r="AU307" s="12" t="str">
        <f>IFERROR(VLOOKUP($A307,'Pazur M'!$AU$2:$BA$36,7,0),"")</f>
        <v/>
      </c>
      <c r="AV307" s="12" t="str">
        <f>IFERROR(VLOOKUP($A307,'Wilga M'!$L$3:$R$29,7,0),"")</f>
        <v/>
      </c>
      <c r="AW307" s="12" t="str">
        <f>IFERROR(VLOOKUP($A307,'NM 100 M'!$Y$5:$AE$7,7,0),"")</f>
        <v/>
      </c>
      <c r="AX307" s="25">
        <f>MIN(COUNT(F307:S307)+MIN(COUNT(V307:AW307)/2,2),6)</f>
        <v>1</v>
      </c>
    </row>
    <row r="308" spans="1:50">
      <c r="A308">
        <v>296</v>
      </c>
      <c r="B308" s="21" t="str">
        <f>VLOOKUP($A308,id!$C:$H,6,0)</f>
        <v>Szymkun Marcin</v>
      </c>
      <c r="C308" s="21">
        <f>VLOOKUP($A308,id!$C:$H,4,0)</f>
        <v>0</v>
      </c>
      <c r="D308" s="2">
        <f>IF(E307=E308,D307,ROW(B306))</f>
        <v>306</v>
      </c>
      <c r="E308" s="11">
        <f>LARGE(F308:U308,1)+LARGE(F308:U308,2)+IFERROR(LARGE(F308:U308,3),0)+IFERROR(LARGE(F308:U308,4),0)+IFERROR(LARGE(F308:U308,5),0)+IFERROR(LARGE(F308:U308,6),0)</f>
        <v>39.081808577301359</v>
      </c>
      <c r="F308" s="12"/>
      <c r="G308" s="12"/>
      <c r="H308" s="12" t="str">
        <f>IFERROR(VLOOKUP($A308,'H55 TR200 M'!$AT$3:$AZ$84,7,0),"")</f>
        <v/>
      </c>
      <c r="I308" s="12" t="str">
        <f>IFERROR(VLOOKUP($A308,'Dymno M'!$U$2:$AA$35,7,0),"")</f>
        <v/>
      </c>
      <c r="J308" s="12" t="str">
        <f>IFERROR(VLOOKUP($A308,'XIV RzK M'!$K$3:$Q$39,7,0),"")</f>
        <v/>
      </c>
      <c r="K308" s="12" t="str">
        <f>IFERROR(VLOOKUP($A308,'Tropy M'!$Q$4:$W$66,7,0),"")</f>
        <v/>
      </c>
      <c r="L308" s="12" t="str">
        <f>IFERROR(VLOOKUP($A308,'Grassor 300 M'!$CA$6:$CG$39,7,0),"")</f>
        <v/>
      </c>
      <c r="M308" s="12" t="str">
        <f>IFERROR(VLOOKUP($A308,'BO M'!$Q$2:$W$37,7,0),"")</f>
        <v/>
      </c>
      <c r="N308" s="12" t="str">
        <f>IFERROR(VLOOKUP($A308,'Konwalie M'!$M$2:$S$32,7,0),"")</f>
        <v/>
      </c>
      <c r="O308" s="12" t="str">
        <f>IFERROR(VLOOKUP($A308,'KoRnO M'!$AD$2:$AJ$42,7,0),"")</f>
        <v/>
      </c>
      <c r="P308" s="12" t="str">
        <f>IFERROR(VLOOKUP($A308,'XVI Szago M'!$K$2:$Q$48,7,0),"")</f>
        <v/>
      </c>
      <c r="Q308" s="12" t="str">
        <f>IFERROR(VLOOKUP($A308,'H56 TR200 M'!$AT$3:$AZ$106,7,0),"")</f>
        <v/>
      </c>
      <c r="R308" s="12" t="str">
        <f>IFERROR(VLOOKUP($A308,'Azymut M'!$AO$6:$AU$38,7,0),"")</f>
        <v/>
      </c>
      <c r="S308" s="12" t="str">
        <f>IFERROR(VLOOKUP($A308,'NM 200 M'!$AI$5:$AO$38,7,0),"")</f>
        <v/>
      </c>
      <c r="T308" s="10">
        <f>IFERROR(LARGE(V308:AW308,1),0)+IFERROR(LARGE(V308:AW308,2),0)</f>
        <v>39.081808577301359</v>
      </c>
      <c r="U308" s="10">
        <f>IFERROR(LARGE(V308:AW308,3),0)+IFERROR(LARGE(V308:AW308,4),0)</f>
        <v>0</v>
      </c>
      <c r="V308" s="12"/>
      <c r="W308" s="12"/>
      <c r="X308" s="12"/>
      <c r="Y308" s="12"/>
      <c r="Z308" s="12">
        <f>IFERROR(VLOOKUP($A308,'H55 TR100 M'!$AG$3:$AM$165,7,0),"")</f>
        <v>20.734879908636639</v>
      </c>
      <c r="AA308" s="12" t="str">
        <f>IFERROR(VLOOKUP($A308,'Irokez M'!$EN$4:$ET$22,7,0),"")</f>
        <v/>
      </c>
      <c r="AB308" s="12" t="str">
        <f>IFERROR(VLOOKUP($A308,'BO Wielkopolska M'!$Q$2:$W$38,7,0),"")</f>
        <v/>
      </c>
      <c r="AC308" s="12" t="str">
        <f>IFERROR(VLOOKUP($A308,'RW TR200 M'!$K$2:$Q$10,7,0),"")</f>
        <v/>
      </c>
      <c r="AD308" s="12" t="str">
        <f>IFERROR(VLOOKUP($A308,'Liczyrzepa wiosna M'!$M$2:$S$26,7,0),"")</f>
        <v/>
      </c>
      <c r="AE308" s="12" t="str">
        <f>IFERROR(VLOOKUP($A308,'13 M'!$J$6:$P$27,7,0),"")</f>
        <v/>
      </c>
      <c r="AF308" s="12" t="str">
        <f>IFERROR(VLOOKUP($A308,'ZnO Grassor M'!$J$2:$P$9,7,0),"")</f>
        <v/>
      </c>
      <c r="AG308" s="12" t="str">
        <f>IFERROR(VLOOKUP($A308,'Celestynów M'!$H$2:$N$7,7,0),"")</f>
        <v/>
      </c>
      <c r="AH308" s="12" t="str">
        <f>IFERROR(VLOOKUP($A308,'Komorów M'!$H$2:$N$15,7,0),"")</f>
        <v/>
      </c>
      <c r="AI308" s="12" t="str">
        <f>IFERROR(VLOOKUP($A308,'ITOrient M'!$P$3:$V$16,7,0),"")</f>
        <v/>
      </c>
      <c r="AJ308" s="12" t="str">
        <f>IFERROR(VLOOKUP($A308,'ŚJatka M'!$P$3:$V$25,7,0),"")</f>
        <v/>
      </c>
      <c r="AK308" s="12" t="str">
        <f>IFERROR(VLOOKUP($A308,'Sudecka Wyrypa M'!$N$4:$T$18,7,0),"")</f>
        <v/>
      </c>
      <c r="AL308" s="12" t="str">
        <f>IFERROR(VLOOKUP($A308,'Abentojra M'!$I$3:$O$39,7,0),"")</f>
        <v/>
      </c>
      <c r="AM308" s="12" t="str">
        <f>IFERROR(VLOOKUP($A308,'Mordownik M'!$M$3:$S$29,7,0),"")</f>
        <v/>
      </c>
      <c r="AN308" s="12" t="str">
        <f>IFERROR(VLOOKUP($A308,'Kaczawska M'!$L$3:$R$9,7,0),"")</f>
        <v/>
      </c>
      <c r="AO308" s="12" t="str">
        <f>IFERROR(VLOOKUP($A308,'XV RzK M'!$K$2:$Q$13,7,0),"")</f>
        <v/>
      </c>
      <c r="AP308" s="12" t="str">
        <f>IFERROR(VLOOKUP($A308,'Jesienne 360 M'!$J$2:$P$20,7,0),"")</f>
        <v/>
      </c>
      <c r="AQ308" s="12" t="str">
        <f>IFERROR(VLOOKUP($A308,'Waligóra M'!$P$2:$V$25,7,0),"")</f>
        <v/>
      </c>
      <c r="AR308" s="12" t="str">
        <f>IFERROR(VLOOKUP($A308,'Jurajska Jatka M'!$L$3:$R$42,7,0),"")</f>
        <v/>
      </c>
      <c r="AS308" s="12">
        <f>IFERROR(VLOOKUP($A308,'H56 TR100 M'!$AI$3:$AO$224,7,0),"")</f>
        <v>18.34692866866472</v>
      </c>
      <c r="AT308" s="12" t="str">
        <f>IFERROR(VLOOKUP($A308,'Wawer M'!$H$2:$N$15,7,0),"")</f>
        <v/>
      </c>
      <c r="AU308" s="12" t="str">
        <f>IFERROR(VLOOKUP($A308,'Pazur M'!$AU$2:$BA$36,7,0),"")</f>
        <v/>
      </c>
      <c r="AV308" s="12" t="str">
        <f>IFERROR(VLOOKUP($A308,'Wilga M'!$L$3:$R$29,7,0),"")</f>
        <v/>
      </c>
      <c r="AW308" s="12" t="str">
        <f>IFERROR(VLOOKUP($A308,'NM 100 M'!$Y$5:$AE$7,7,0),"")</f>
        <v/>
      </c>
      <c r="AX308" s="25">
        <f>MIN(COUNT(F308:S308)+MIN(COUNT(V308:AW308)/2,2),6)</f>
        <v>1</v>
      </c>
    </row>
    <row r="309" spans="1:50">
      <c r="A309">
        <v>293</v>
      </c>
      <c r="B309" s="21" t="str">
        <f>VLOOKUP($A309,id!$C:$H,6,0)</f>
        <v>Ceier Grzegorz</v>
      </c>
      <c r="C309" s="21">
        <f>VLOOKUP($A309,id!$C:$H,4,0)</f>
        <v>0</v>
      </c>
      <c r="D309" s="2">
        <f>IF(E308=E309,D308,ROW(B307))</f>
        <v>307</v>
      </c>
      <c r="E309" s="11">
        <f>LARGE(F309:U309,1)+LARGE(F309:U309,2)+IFERROR(LARGE(F309:U309,3),0)+IFERROR(LARGE(F309:U309,4),0)+IFERROR(LARGE(F309:U309,5),0)+IFERROR(LARGE(F309:U309,6),0)</f>
        <v>38.946549469771711</v>
      </c>
      <c r="F309" s="12"/>
      <c r="G309" s="12"/>
      <c r="H309" s="12" t="str">
        <f>IFERROR(VLOOKUP($A309,'H55 TR200 M'!$AT$3:$AZ$84,7,0),"")</f>
        <v/>
      </c>
      <c r="I309" s="12" t="str">
        <f>IFERROR(VLOOKUP($A309,'Dymno M'!$U$2:$AA$35,7,0),"")</f>
        <v/>
      </c>
      <c r="J309" s="12" t="str">
        <f>IFERROR(VLOOKUP($A309,'XIV RzK M'!$K$3:$Q$39,7,0),"")</f>
        <v/>
      </c>
      <c r="K309" s="12" t="str">
        <f>IFERROR(VLOOKUP($A309,'Tropy M'!$Q$4:$W$66,7,0),"")</f>
        <v/>
      </c>
      <c r="L309" s="12" t="str">
        <f>IFERROR(VLOOKUP($A309,'Grassor 300 M'!$CA$6:$CG$39,7,0),"")</f>
        <v/>
      </c>
      <c r="M309" s="12" t="str">
        <f>IFERROR(VLOOKUP($A309,'BO M'!$Q$2:$W$37,7,0),"")</f>
        <v/>
      </c>
      <c r="N309" s="12" t="str">
        <f>IFERROR(VLOOKUP($A309,'Konwalie M'!$M$2:$S$32,7,0),"")</f>
        <v/>
      </c>
      <c r="O309" s="12" t="str">
        <f>IFERROR(VLOOKUP($A309,'KoRnO M'!$AD$2:$AJ$42,7,0),"")</f>
        <v/>
      </c>
      <c r="P309" s="12" t="str">
        <f>IFERROR(VLOOKUP($A309,'XVI Szago M'!$K$2:$Q$48,7,0),"")</f>
        <v/>
      </c>
      <c r="Q309" s="12" t="str">
        <f>IFERROR(VLOOKUP($A309,'H56 TR200 M'!$AT$3:$AZ$106,7,0),"")</f>
        <v/>
      </c>
      <c r="R309" s="12" t="str">
        <f>IFERROR(VLOOKUP($A309,'Azymut M'!$AO$6:$AU$38,7,0),"")</f>
        <v/>
      </c>
      <c r="S309" s="12" t="str">
        <f>IFERROR(VLOOKUP($A309,'NM 200 M'!$AI$5:$AO$38,7,0),"")</f>
        <v/>
      </c>
      <c r="T309" s="10">
        <f>IFERROR(LARGE(V309:AW309,1),0)+IFERROR(LARGE(V309:AW309,2),0)</f>
        <v>38.946549469771711</v>
      </c>
      <c r="U309" s="10">
        <f>IFERROR(LARGE(V309:AW309,3),0)+IFERROR(LARGE(V309:AW309,4),0)</f>
        <v>0</v>
      </c>
      <c r="V309" s="12"/>
      <c r="W309" s="12"/>
      <c r="X309" s="12"/>
      <c r="Y309" s="12"/>
      <c r="Z309" s="12">
        <f>IFERROR(VLOOKUP($A309,'H55 TR100 M'!$AG$3:$AM$165,7,0),"")</f>
        <v>20.834260102281586</v>
      </c>
      <c r="AA309" s="12" t="str">
        <f>IFERROR(VLOOKUP($A309,'Irokez M'!$EN$4:$ET$22,7,0),"")</f>
        <v/>
      </c>
      <c r="AB309" s="12" t="str">
        <f>IFERROR(VLOOKUP($A309,'BO Wielkopolska M'!$Q$2:$W$38,7,0),"")</f>
        <v/>
      </c>
      <c r="AC309" s="12" t="str">
        <f>IFERROR(VLOOKUP($A309,'RW TR200 M'!$K$2:$Q$10,7,0),"")</f>
        <v/>
      </c>
      <c r="AD309" s="12" t="str">
        <f>IFERROR(VLOOKUP($A309,'Liczyrzepa wiosna M'!$M$2:$S$26,7,0),"")</f>
        <v/>
      </c>
      <c r="AE309" s="12" t="str">
        <f>IFERROR(VLOOKUP($A309,'13 M'!$J$6:$P$27,7,0),"")</f>
        <v/>
      </c>
      <c r="AF309" s="12" t="str">
        <f>IFERROR(VLOOKUP($A309,'ZnO Grassor M'!$J$2:$P$9,7,0),"")</f>
        <v/>
      </c>
      <c r="AG309" s="12" t="str">
        <f>IFERROR(VLOOKUP($A309,'Celestynów M'!$H$2:$N$7,7,0),"")</f>
        <v/>
      </c>
      <c r="AH309" s="12" t="str">
        <f>IFERROR(VLOOKUP($A309,'Komorów M'!$H$2:$N$15,7,0),"")</f>
        <v/>
      </c>
      <c r="AI309" s="12" t="str">
        <f>IFERROR(VLOOKUP($A309,'ITOrient M'!$P$3:$V$16,7,0),"")</f>
        <v/>
      </c>
      <c r="AJ309" s="12" t="str">
        <f>IFERROR(VLOOKUP($A309,'ŚJatka M'!$P$3:$V$25,7,0),"")</f>
        <v/>
      </c>
      <c r="AK309" s="12" t="str">
        <f>IFERROR(VLOOKUP($A309,'Sudecka Wyrypa M'!$N$4:$T$18,7,0),"")</f>
        <v/>
      </c>
      <c r="AL309" s="12" t="str">
        <f>IFERROR(VLOOKUP($A309,'Abentojra M'!$I$3:$O$39,7,0),"")</f>
        <v/>
      </c>
      <c r="AM309" s="12" t="str">
        <f>IFERROR(VLOOKUP($A309,'Mordownik M'!$M$3:$S$29,7,0),"")</f>
        <v/>
      </c>
      <c r="AN309" s="12" t="str">
        <f>IFERROR(VLOOKUP($A309,'Kaczawska M'!$L$3:$R$9,7,0),"")</f>
        <v/>
      </c>
      <c r="AO309" s="12" t="str">
        <f>IFERROR(VLOOKUP($A309,'XV RzK M'!$K$2:$Q$13,7,0),"")</f>
        <v/>
      </c>
      <c r="AP309" s="12" t="str">
        <f>IFERROR(VLOOKUP($A309,'Jesienne 360 M'!$J$2:$P$20,7,0),"")</f>
        <v/>
      </c>
      <c r="AQ309" s="12" t="str">
        <f>IFERROR(VLOOKUP($A309,'Waligóra M'!$P$2:$V$25,7,0),"")</f>
        <v/>
      </c>
      <c r="AR309" s="12" t="str">
        <f>IFERROR(VLOOKUP($A309,'Jurajska Jatka M'!$L$3:$R$42,7,0),"")</f>
        <v/>
      </c>
      <c r="AS309" s="12">
        <f>IFERROR(VLOOKUP($A309,'H56 TR100 M'!$AI$3:$AO$224,7,0),"")</f>
        <v>18.112289367490128</v>
      </c>
      <c r="AT309" s="12" t="str">
        <f>IFERROR(VLOOKUP($A309,'Wawer M'!$H$2:$N$15,7,0),"")</f>
        <v/>
      </c>
      <c r="AU309" s="12" t="str">
        <f>IFERROR(VLOOKUP($A309,'Pazur M'!$AU$2:$BA$36,7,0),"")</f>
        <v/>
      </c>
      <c r="AV309" s="12" t="str">
        <f>IFERROR(VLOOKUP($A309,'Wilga M'!$L$3:$R$29,7,0),"")</f>
        <v/>
      </c>
      <c r="AW309" s="12" t="str">
        <f>IFERROR(VLOOKUP($A309,'NM 100 M'!$Y$5:$AE$7,7,0),"")</f>
        <v/>
      </c>
      <c r="AX309" s="25">
        <f>MIN(COUNT(F309:S309)+MIN(COUNT(V309:AW309)/2,2),6)</f>
        <v>1</v>
      </c>
    </row>
    <row r="310" spans="1:50">
      <c r="A310">
        <v>294</v>
      </c>
      <c r="B310" s="21" t="str">
        <f>VLOOKUP($A310,id!$C:$H,6,0)</f>
        <v>OMIECZYŃSKI Andrzej</v>
      </c>
      <c r="C310" s="21" t="str">
        <f>VLOOKUP($A310,id!$C:$H,4,0)</f>
        <v>ROWEREK</v>
      </c>
      <c r="D310" s="2">
        <f>IF(E309=E310,D309,ROW(B308))</f>
        <v>308</v>
      </c>
      <c r="E310" s="11">
        <f>LARGE(F310:U310,1)+LARGE(F310:U310,2)+IFERROR(LARGE(F310:U310,3),0)+IFERROR(LARGE(F310:U310,4),0)+IFERROR(LARGE(F310:U310,5),0)+IFERROR(LARGE(F310:U310,6),0)</f>
        <v>38.928756852569265</v>
      </c>
      <c r="F310" s="12"/>
      <c r="G310" s="12"/>
      <c r="H310" s="12" t="str">
        <f>IFERROR(VLOOKUP($A310,'H55 TR200 M'!$AT$3:$AZ$84,7,0),"")</f>
        <v/>
      </c>
      <c r="I310" s="12" t="str">
        <f>IFERROR(VLOOKUP($A310,'Dymno M'!$U$2:$AA$35,7,0),"")</f>
        <v/>
      </c>
      <c r="J310" s="12" t="str">
        <f>IFERROR(VLOOKUP($A310,'XIV RzK M'!$K$3:$Q$39,7,0),"")</f>
        <v/>
      </c>
      <c r="K310" s="12" t="str">
        <f>IFERROR(VLOOKUP($A310,'Tropy M'!$Q$4:$W$66,7,0),"")</f>
        <v/>
      </c>
      <c r="L310" s="12" t="str">
        <f>IFERROR(VLOOKUP($A310,'Grassor 300 M'!$CA$6:$CG$39,7,0),"")</f>
        <v/>
      </c>
      <c r="M310" s="12" t="str">
        <f>IFERROR(VLOOKUP($A310,'BO M'!$Q$2:$W$37,7,0),"")</f>
        <v/>
      </c>
      <c r="N310" s="12" t="str">
        <f>IFERROR(VLOOKUP($A310,'Konwalie M'!$M$2:$S$32,7,0),"")</f>
        <v/>
      </c>
      <c r="O310" s="12" t="str">
        <f>IFERROR(VLOOKUP($A310,'KoRnO M'!$AD$2:$AJ$42,7,0),"")</f>
        <v/>
      </c>
      <c r="P310" s="12" t="str">
        <f>IFERROR(VLOOKUP($A310,'XVI Szago M'!$K$2:$Q$48,7,0),"")</f>
        <v/>
      </c>
      <c r="Q310" s="12" t="str">
        <f>IFERROR(VLOOKUP($A310,'H56 TR200 M'!$AT$3:$AZ$106,7,0),"")</f>
        <v/>
      </c>
      <c r="R310" s="12" t="str">
        <f>IFERROR(VLOOKUP($A310,'Azymut M'!$AO$6:$AU$38,7,0),"")</f>
        <v/>
      </c>
      <c r="S310" s="12" t="str">
        <f>IFERROR(VLOOKUP($A310,'NM 200 M'!$AI$5:$AO$38,7,0),"")</f>
        <v/>
      </c>
      <c r="T310" s="10">
        <f>IFERROR(LARGE(V310:AW310,1),0)+IFERROR(LARGE(V310:AW310,2),0)</f>
        <v>38.928756852569265</v>
      </c>
      <c r="U310" s="10">
        <f>IFERROR(LARGE(V310:AW310,3),0)+IFERROR(LARGE(V310:AW310,4),0)</f>
        <v>0</v>
      </c>
      <c r="V310" s="12"/>
      <c r="W310" s="12"/>
      <c r="X310" s="12"/>
      <c r="Y310" s="12"/>
      <c r="Z310" s="12">
        <f>IFERROR(VLOOKUP($A310,'H55 TR100 M'!$AG$3:$AM$165,7,0),"")</f>
        <v>20.831794801121688</v>
      </c>
      <c r="AA310" s="12" t="str">
        <f>IFERROR(VLOOKUP($A310,'Irokez M'!$EN$4:$ET$22,7,0),"")</f>
        <v/>
      </c>
      <c r="AB310" s="12" t="str">
        <f>IFERROR(VLOOKUP($A310,'BO Wielkopolska M'!$Q$2:$W$38,7,0),"")</f>
        <v/>
      </c>
      <c r="AC310" s="12" t="str">
        <f>IFERROR(VLOOKUP($A310,'RW TR200 M'!$K$2:$Q$10,7,0),"")</f>
        <v/>
      </c>
      <c r="AD310" s="12" t="str">
        <f>IFERROR(VLOOKUP($A310,'Liczyrzepa wiosna M'!$M$2:$S$26,7,0),"")</f>
        <v/>
      </c>
      <c r="AE310" s="12" t="str">
        <f>IFERROR(VLOOKUP($A310,'13 M'!$J$6:$P$27,7,0),"")</f>
        <v/>
      </c>
      <c r="AF310" s="12" t="str">
        <f>IFERROR(VLOOKUP($A310,'ZnO Grassor M'!$J$2:$P$9,7,0),"")</f>
        <v/>
      </c>
      <c r="AG310" s="12" t="str">
        <f>IFERROR(VLOOKUP($A310,'Celestynów M'!$H$2:$N$7,7,0),"")</f>
        <v/>
      </c>
      <c r="AH310" s="12" t="str">
        <f>IFERROR(VLOOKUP($A310,'Komorów M'!$H$2:$N$15,7,0),"")</f>
        <v/>
      </c>
      <c r="AI310" s="12" t="str">
        <f>IFERROR(VLOOKUP($A310,'ITOrient M'!$P$3:$V$16,7,0),"")</f>
        <v/>
      </c>
      <c r="AJ310" s="12" t="str">
        <f>IFERROR(VLOOKUP($A310,'ŚJatka M'!$P$3:$V$25,7,0),"")</f>
        <v/>
      </c>
      <c r="AK310" s="12" t="str">
        <f>IFERROR(VLOOKUP($A310,'Sudecka Wyrypa M'!$N$4:$T$18,7,0),"")</f>
        <v/>
      </c>
      <c r="AL310" s="12" t="str">
        <f>IFERROR(VLOOKUP($A310,'Abentojra M'!$I$3:$O$39,7,0),"")</f>
        <v/>
      </c>
      <c r="AM310" s="12" t="str">
        <f>IFERROR(VLOOKUP($A310,'Mordownik M'!$M$3:$S$29,7,0),"")</f>
        <v/>
      </c>
      <c r="AN310" s="12" t="str">
        <f>IFERROR(VLOOKUP($A310,'Kaczawska M'!$L$3:$R$9,7,0),"")</f>
        <v/>
      </c>
      <c r="AO310" s="12" t="str">
        <f>IFERROR(VLOOKUP($A310,'XV RzK M'!$K$2:$Q$13,7,0),"")</f>
        <v/>
      </c>
      <c r="AP310" s="12" t="str">
        <f>IFERROR(VLOOKUP($A310,'Jesienne 360 M'!$J$2:$P$20,7,0),"")</f>
        <v/>
      </c>
      <c r="AQ310" s="12" t="str">
        <f>IFERROR(VLOOKUP($A310,'Waligóra M'!$P$2:$V$25,7,0),"")</f>
        <v/>
      </c>
      <c r="AR310" s="12" t="str">
        <f>IFERROR(VLOOKUP($A310,'Jurajska Jatka M'!$L$3:$R$42,7,0),"")</f>
        <v/>
      </c>
      <c r="AS310" s="12">
        <f>IFERROR(VLOOKUP($A310,'H56 TR100 M'!$AI$3:$AO$224,7,0),"")</f>
        <v>18.096962051447573</v>
      </c>
      <c r="AT310" s="12" t="str">
        <f>IFERROR(VLOOKUP($A310,'Wawer M'!$H$2:$N$15,7,0),"")</f>
        <v/>
      </c>
      <c r="AU310" s="12" t="str">
        <f>IFERROR(VLOOKUP($A310,'Pazur M'!$AU$2:$BA$36,7,0),"")</f>
        <v/>
      </c>
      <c r="AV310" s="12" t="str">
        <f>IFERROR(VLOOKUP($A310,'Wilga M'!$L$3:$R$29,7,0),"")</f>
        <v/>
      </c>
      <c r="AW310" s="12" t="str">
        <f>IFERROR(VLOOKUP($A310,'NM 100 M'!$Y$5:$AE$7,7,0),"")</f>
        <v/>
      </c>
      <c r="AX310" s="25">
        <f>MIN(COUNT(F310:S310)+MIN(COUNT(V310:AW310)/2,2),6)</f>
        <v>1</v>
      </c>
    </row>
    <row r="311" spans="1:50">
      <c r="A311">
        <v>444</v>
      </c>
      <c r="B311" s="21" t="str">
        <f>VLOOKUP($A311,id!$C:$H,6,0)</f>
        <v>Kuncewicz Piotr</v>
      </c>
      <c r="C311" s="21" t="str">
        <f>VLOOKUP($A311,id!$C:$H,4,0)</f>
        <v>Szybcy Inaczej</v>
      </c>
      <c r="D311" s="2">
        <f>IF(E310=E311,D310,ROW(B309))</f>
        <v>309</v>
      </c>
      <c r="E311" s="11">
        <f>LARGE(F311:U311,1)+LARGE(F311:U311,2)+IFERROR(LARGE(F311:U311,3),0)+IFERROR(LARGE(F311:U311,4),0)+IFERROR(LARGE(F311:U311,5),0)+IFERROR(LARGE(F311:U311,6),0)</f>
        <v>38.531597057335034</v>
      </c>
      <c r="F311" s="12"/>
      <c r="G311" s="12"/>
      <c r="H311" s="12"/>
      <c r="I311" s="12"/>
      <c r="J311" s="12"/>
      <c r="K311" s="12">
        <f>IFERROR(VLOOKUP($A311,'Tropy M'!$Q$4:$W$66,7,0),"")</f>
        <v>22.125641769151446</v>
      </c>
      <c r="L311" s="12" t="str">
        <f>IFERROR(VLOOKUP($A311,'Grassor 300 M'!$CA$6:$CG$39,7,0),"")</f>
        <v/>
      </c>
      <c r="M311" s="12" t="str">
        <f>IFERROR(VLOOKUP($A311,'BO M'!$Q$2:$W$37,7,0),"")</f>
        <v/>
      </c>
      <c r="N311" s="12" t="str">
        <f>IFERROR(VLOOKUP($A311,'Konwalie M'!$M$2:$S$32,7,0),"")</f>
        <v/>
      </c>
      <c r="O311" s="12" t="str">
        <f>IFERROR(VLOOKUP($A311,'KoRnO M'!$AD$2:$AJ$42,7,0),"")</f>
        <v/>
      </c>
      <c r="P311" s="12" t="str">
        <f>IFERROR(VLOOKUP($A311,'XVI Szago M'!$K$2:$Q$48,7,0),"")</f>
        <v/>
      </c>
      <c r="Q311" s="12" t="str">
        <f>IFERROR(VLOOKUP($A311,'H56 TR200 M'!$AT$3:$AZ$106,7,0),"")</f>
        <v/>
      </c>
      <c r="R311" s="12" t="str">
        <f>IFERROR(VLOOKUP($A311,'Azymut M'!$AO$6:$AU$38,7,0),"")</f>
        <v/>
      </c>
      <c r="S311" s="12" t="str">
        <f>IFERROR(VLOOKUP($A311,'NM 200 M'!$AI$5:$AO$38,7,0),"")</f>
        <v/>
      </c>
      <c r="T311" s="10">
        <f>IFERROR(LARGE(V311:AW311,1),0)+IFERROR(LARGE(V311:AW311,2),0)</f>
        <v>16.405955288183591</v>
      </c>
      <c r="U311" s="10">
        <f>IFERROR(LARGE(V311:AW311,3),0)+IFERROR(LARGE(V311:AW311,4),0)</f>
        <v>0</v>
      </c>
      <c r="V311" s="12"/>
      <c r="W311" s="12"/>
      <c r="X311" s="12"/>
      <c r="Y311" s="12"/>
      <c r="Z311" s="12"/>
      <c r="AA311" s="12"/>
      <c r="AB311" s="12"/>
      <c r="AC311" s="12"/>
      <c r="AD311" s="12"/>
      <c r="AE311" s="12" t="str">
        <f>IFERROR(VLOOKUP($A311,'13 M'!$J$6:$P$27,7,0),"")</f>
        <v/>
      </c>
      <c r="AF311" s="12" t="str">
        <f>IFERROR(VLOOKUP($A311,'ZnO Grassor M'!$J$2:$P$9,7,0),"")</f>
        <v/>
      </c>
      <c r="AG311" s="12" t="str">
        <f>IFERROR(VLOOKUP($A311,'Celestynów M'!$H$2:$N$7,7,0),"")</f>
        <v/>
      </c>
      <c r="AH311" s="12" t="str">
        <f>IFERROR(VLOOKUP($A311,'Komorów M'!$H$2:$N$15,7,0),"")</f>
        <v/>
      </c>
      <c r="AI311" s="12" t="str">
        <f>IFERROR(VLOOKUP($A311,'ITOrient M'!$P$3:$V$16,7,0),"")</f>
        <v/>
      </c>
      <c r="AJ311" s="12" t="str">
        <f>IFERROR(VLOOKUP($A311,'ŚJatka M'!$P$3:$V$25,7,0),"")</f>
        <v/>
      </c>
      <c r="AK311" s="12" t="str">
        <f>IFERROR(VLOOKUP($A311,'Sudecka Wyrypa M'!$N$4:$T$18,7,0),"")</f>
        <v/>
      </c>
      <c r="AL311" s="12">
        <f>IFERROR(VLOOKUP($A311,'Abentojra M'!$I$3:$O$39,7,0),"")</f>
        <v>16.405955288183591</v>
      </c>
      <c r="AM311" s="12" t="str">
        <f>IFERROR(VLOOKUP($A311,'Mordownik M'!$M$3:$S$29,7,0),"")</f>
        <v/>
      </c>
      <c r="AN311" s="12" t="str">
        <f>IFERROR(VLOOKUP($A311,'Kaczawska M'!$L$3:$R$9,7,0),"")</f>
        <v/>
      </c>
      <c r="AO311" s="12" t="str">
        <f>IFERROR(VLOOKUP($A311,'XV RzK M'!$K$2:$Q$13,7,0),"")</f>
        <v/>
      </c>
      <c r="AP311" s="12" t="str">
        <f>IFERROR(VLOOKUP($A311,'Jesienne 360 M'!$J$2:$P$20,7,0),"")</f>
        <v/>
      </c>
      <c r="AQ311" s="12" t="str">
        <f>IFERROR(VLOOKUP($A311,'Waligóra M'!$P$2:$V$25,7,0),"")</f>
        <v/>
      </c>
      <c r="AR311" s="12" t="str">
        <f>IFERROR(VLOOKUP($A311,'Jurajska Jatka M'!$L$3:$R$42,7,0),"")</f>
        <v/>
      </c>
      <c r="AS311" s="12" t="str">
        <f>IFERROR(VLOOKUP($A311,'H56 TR100 M'!$AI$3:$AO$224,7,0),"")</f>
        <v/>
      </c>
      <c r="AT311" s="12" t="str">
        <f>IFERROR(VLOOKUP($A311,'Wawer M'!$H$2:$N$15,7,0),"")</f>
        <v/>
      </c>
      <c r="AU311" s="12" t="str">
        <f>IFERROR(VLOOKUP($A311,'Pazur M'!$AU$2:$BA$36,7,0),"")</f>
        <v/>
      </c>
      <c r="AV311" s="12" t="str">
        <f>IFERROR(VLOOKUP($A311,'Wilga M'!$L$3:$R$29,7,0),"")</f>
        <v/>
      </c>
      <c r="AW311" s="12" t="str">
        <f>IFERROR(VLOOKUP($A311,'NM 100 M'!$Y$5:$AE$7,7,0),"")</f>
        <v/>
      </c>
      <c r="AX311" s="25">
        <f>MIN(COUNT(F311:S311)+MIN(COUNT(V311:AW311)/2,2),6)</f>
        <v>1.5</v>
      </c>
    </row>
    <row r="312" spans="1:50">
      <c r="A312">
        <v>204</v>
      </c>
      <c r="B312" s="21" t="str">
        <f>VLOOKUP($A312,id!$C:$H,6,0)</f>
        <v>Derk Jan</v>
      </c>
      <c r="C312" s="21">
        <f>VLOOKUP($A312,id!$C:$H,4,0)</f>
        <v>0</v>
      </c>
      <c r="D312" s="2">
        <f>IF(E311=E312,D311,ROW(B310))</f>
        <v>310</v>
      </c>
      <c r="E312" s="11">
        <f>LARGE(F312:U312,1)+LARGE(F312:U312,2)+IFERROR(LARGE(F312:U312,3),0)+IFERROR(LARGE(F312:U312,4),0)+IFERROR(LARGE(F312:U312,5),0)+IFERROR(LARGE(F312:U312,6),0)</f>
        <v>38.481309461849762</v>
      </c>
      <c r="F312" s="12"/>
      <c r="G312" s="12"/>
      <c r="H312" s="12">
        <f>IFERROR(VLOOKUP($A312,'H55 TR200 M'!$AT$3:$AZ$84,7,0),"")</f>
        <v>38.481309461849762</v>
      </c>
      <c r="I312" s="12" t="str">
        <f>IFERROR(VLOOKUP($A312,'Dymno M'!$U$2:$AA$35,7,0),"")</f>
        <v/>
      </c>
      <c r="J312" s="12" t="str">
        <f>IFERROR(VLOOKUP($A312,'XIV RzK M'!$K$3:$Q$39,7,0),"")</f>
        <v/>
      </c>
      <c r="K312" s="12" t="str">
        <f>IFERROR(VLOOKUP($A312,'Tropy M'!$Q$4:$W$66,7,0),"")</f>
        <v/>
      </c>
      <c r="L312" s="12" t="str">
        <f>IFERROR(VLOOKUP($A312,'Grassor 300 M'!$CA$6:$CG$39,7,0),"")</f>
        <v/>
      </c>
      <c r="M312" s="12" t="str">
        <f>IFERROR(VLOOKUP($A312,'BO M'!$Q$2:$W$37,7,0),"")</f>
        <v/>
      </c>
      <c r="N312" s="12" t="str">
        <f>IFERROR(VLOOKUP($A312,'Konwalie M'!$M$2:$S$32,7,0),"")</f>
        <v/>
      </c>
      <c r="O312" s="12" t="str">
        <f>IFERROR(VLOOKUP($A312,'KoRnO M'!$AD$2:$AJ$42,7,0),"")</f>
        <v/>
      </c>
      <c r="P312" s="12" t="str">
        <f>IFERROR(VLOOKUP($A312,'XVI Szago M'!$K$2:$Q$48,7,0),"")</f>
        <v/>
      </c>
      <c r="Q312" s="12" t="str">
        <f>IFERROR(VLOOKUP($A312,'H56 TR200 M'!$AT$3:$AZ$106,7,0),"")</f>
        <v/>
      </c>
      <c r="R312" s="12" t="str">
        <f>IFERROR(VLOOKUP($A312,'Azymut M'!$AO$6:$AU$38,7,0),"")</f>
        <v/>
      </c>
      <c r="S312" s="12" t="str">
        <f>IFERROR(VLOOKUP($A312,'NM 200 M'!$AI$5:$AO$38,7,0),"")</f>
        <v/>
      </c>
      <c r="T312" s="10">
        <f>IFERROR(LARGE(V312:AW312,1),0)+IFERROR(LARGE(V312:AW312,2),0)</f>
        <v>0</v>
      </c>
      <c r="U312" s="10">
        <f>IFERROR(LARGE(V312:AW312,3),0)+IFERROR(LARGE(V312:AW312,4),0)</f>
        <v>0</v>
      </c>
      <c r="V312" s="12"/>
      <c r="W312" s="12"/>
      <c r="X312" s="12"/>
      <c r="Y312" s="12"/>
      <c r="Z312" s="12" t="str">
        <f>IFERROR(VLOOKUP($A312,'H55 TR100 M'!$AG$3:$AM$165,7,0),"")</f>
        <v/>
      </c>
      <c r="AA312" s="12" t="str">
        <f>IFERROR(VLOOKUP($A312,'Irokez M'!$EN$4:$ET$22,7,0),"")</f>
        <v/>
      </c>
      <c r="AB312" s="12" t="str">
        <f>IFERROR(VLOOKUP($A312,'BO Wielkopolska M'!$Q$2:$W$38,7,0),"")</f>
        <v/>
      </c>
      <c r="AC312" s="12" t="str">
        <f>IFERROR(VLOOKUP($A312,'RW TR200 M'!$K$2:$Q$10,7,0),"")</f>
        <v/>
      </c>
      <c r="AD312" s="12" t="str">
        <f>IFERROR(VLOOKUP($A312,'Liczyrzepa wiosna M'!$M$2:$S$26,7,0),"")</f>
        <v/>
      </c>
      <c r="AE312" s="12" t="str">
        <f>IFERROR(VLOOKUP($A312,'13 M'!$J$6:$P$27,7,0),"")</f>
        <v/>
      </c>
      <c r="AF312" s="12" t="str">
        <f>IFERROR(VLOOKUP($A312,'ZnO Grassor M'!$J$2:$P$9,7,0),"")</f>
        <v/>
      </c>
      <c r="AG312" s="12" t="str">
        <f>IFERROR(VLOOKUP($A312,'Celestynów M'!$H$2:$N$7,7,0),"")</f>
        <v/>
      </c>
      <c r="AH312" s="12" t="str">
        <f>IFERROR(VLOOKUP($A312,'Komorów M'!$H$2:$N$15,7,0),"")</f>
        <v/>
      </c>
      <c r="AI312" s="12" t="str">
        <f>IFERROR(VLOOKUP($A312,'ITOrient M'!$P$3:$V$16,7,0),"")</f>
        <v/>
      </c>
      <c r="AJ312" s="12" t="str">
        <f>IFERROR(VLOOKUP($A312,'ŚJatka M'!$P$3:$V$25,7,0),"")</f>
        <v/>
      </c>
      <c r="AK312" s="12" t="str">
        <f>IFERROR(VLOOKUP($A312,'Sudecka Wyrypa M'!$N$4:$T$18,7,0),"")</f>
        <v/>
      </c>
      <c r="AL312" s="12" t="str">
        <f>IFERROR(VLOOKUP($A312,'Abentojra M'!$I$3:$O$39,7,0),"")</f>
        <v/>
      </c>
      <c r="AM312" s="12" t="str">
        <f>IFERROR(VLOOKUP($A312,'Mordownik M'!$M$3:$S$29,7,0),"")</f>
        <v/>
      </c>
      <c r="AN312" s="12" t="str">
        <f>IFERROR(VLOOKUP($A312,'Kaczawska M'!$L$3:$R$9,7,0),"")</f>
        <v/>
      </c>
      <c r="AO312" s="12" t="str">
        <f>IFERROR(VLOOKUP($A312,'XV RzK M'!$K$2:$Q$13,7,0),"")</f>
        <v/>
      </c>
      <c r="AP312" s="12" t="str">
        <f>IFERROR(VLOOKUP($A312,'Jesienne 360 M'!$J$2:$P$20,7,0),"")</f>
        <v/>
      </c>
      <c r="AQ312" s="12" t="str">
        <f>IFERROR(VLOOKUP($A312,'Waligóra M'!$P$2:$V$25,7,0),"")</f>
        <v/>
      </c>
      <c r="AR312" s="12" t="str">
        <f>IFERROR(VLOOKUP($A312,'Jurajska Jatka M'!$L$3:$R$42,7,0),"")</f>
        <v/>
      </c>
      <c r="AS312" s="12" t="str">
        <f>IFERROR(VLOOKUP($A312,'H56 TR100 M'!$AI$3:$AO$224,7,0),"")</f>
        <v/>
      </c>
      <c r="AT312" s="12" t="str">
        <f>IFERROR(VLOOKUP($A312,'Wawer M'!$H$2:$N$15,7,0),"")</f>
        <v/>
      </c>
      <c r="AU312" s="12" t="str">
        <f>IFERROR(VLOOKUP($A312,'Pazur M'!$AU$2:$BA$36,7,0),"")</f>
        <v/>
      </c>
      <c r="AV312" s="12" t="str">
        <f>IFERROR(VLOOKUP($A312,'Wilga M'!$L$3:$R$29,7,0),"")</f>
        <v/>
      </c>
      <c r="AW312" s="12" t="str">
        <f>IFERROR(VLOOKUP($A312,'NM 100 M'!$Y$5:$AE$7,7,0),"")</f>
        <v/>
      </c>
      <c r="AX312" s="25">
        <f>MIN(COUNT(F312:S312)+MIN(COUNT(V312:AW312)/2,2),6)</f>
        <v>1</v>
      </c>
    </row>
    <row r="313" spans="1:50">
      <c r="A313">
        <v>365</v>
      </c>
      <c r="B313" s="21" t="str">
        <f>VLOOKUP($A313,id!$C:$H,6,0)</f>
        <v>Grundkowski Lesław</v>
      </c>
      <c r="C313" s="21">
        <f>VLOOKUP($A313,id!$C:$H,4,0)</f>
        <v>0</v>
      </c>
      <c r="D313" s="2">
        <f>IF(E312=E313,D312,ROW(B311))</f>
        <v>311</v>
      </c>
      <c r="E313" s="11">
        <f>LARGE(F313:U313,1)+LARGE(F313:U313,2)+IFERROR(LARGE(F313:U313,3),0)+IFERROR(LARGE(F313:U313,4),0)+IFERROR(LARGE(F313:U313,5),0)+IFERROR(LARGE(F313:U313,6),0)</f>
        <v>38.473553907412629</v>
      </c>
      <c r="F313" s="12"/>
      <c r="G313" s="12"/>
      <c r="H313" s="12" t="str">
        <f>IFERROR(VLOOKUP($A313,'H55 TR200 M'!$AT$3:$AZ$84,7,0),"")</f>
        <v/>
      </c>
      <c r="I313" s="12" t="str">
        <f>IFERROR(VLOOKUP($A313,'Dymno M'!$U$2:$AA$35,7,0),"")</f>
        <v/>
      </c>
      <c r="J313" s="12" t="str">
        <f>IFERROR(VLOOKUP($A313,'XIV RzK M'!$K$3:$Q$39,7,0),"")</f>
        <v/>
      </c>
      <c r="K313" s="12" t="str">
        <f>IFERROR(VLOOKUP($A313,'Tropy M'!$Q$4:$W$66,7,0),"")</f>
        <v/>
      </c>
      <c r="L313" s="12" t="str">
        <f>IFERROR(VLOOKUP($A313,'Grassor 300 M'!$CA$6:$CG$39,7,0),"")</f>
        <v/>
      </c>
      <c r="M313" s="12" t="str">
        <f>IFERROR(VLOOKUP($A313,'BO M'!$Q$2:$W$37,7,0),"")</f>
        <v/>
      </c>
      <c r="N313" s="12" t="str">
        <f>IFERROR(VLOOKUP($A313,'Konwalie M'!$M$2:$S$32,7,0),"")</f>
        <v/>
      </c>
      <c r="O313" s="12" t="str">
        <f>IFERROR(VLOOKUP($A313,'KoRnO M'!$AD$2:$AJ$42,7,0),"")</f>
        <v/>
      </c>
      <c r="P313" s="12" t="str">
        <f>IFERROR(VLOOKUP($A313,'XVI Szago M'!$K$2:$Q$48,7,0),"")</f>
        <v/>
      </c>
      <c r="Q313" s="12" t="str">
        <f>IFERROR(VLOOKUP($A313,'H56 TR200 M'!$AT$3:$AZ$106,7,0),"")</f>
        <v/>
      </c>
      <c r="R313" s="12" t="str">
        <f>IFERROR(VLOOKUP($A313,'Azymut M'!$AO$6:$AU$38,7,0),"")</f>
        <v/>
      </c>
      <c r="S313" s="12" t="str">
        <f>IFERROR(VLOOKUP($A313,'NM 200 M'!$AI$5:$AO$38,7,0),"")</f>
        <v/>
      </c>
      <c r="T313" s="10">
        <f>IFERROR(LARGE(V313:AW313,1),0)+IFERROR(LARGE(V313:AW313,2),0)</f>
        <v>38.473553907412629</v>
      </c>
      <c r="U313" s="10">
        <f>IFERROR(LARGE(V313:AW313,3),0)+IFERROR(LARGE(V313:AW313,4),0)</f>
        <v>0</v>
      </c>
      <c r="V313" s="12"/>
      <c r="W313" s="12"/>
      <c r="X313" s="12"/>
      <c r="Y313" s="12"/>
      <c r="Z313" s="12">
        <f>IFERROR(VLOOKUP($A313,'H55 TR100 M'!$AG$3:$AM$165,7,0),"")</f>
        <v>2.8409640059762404</v>
      </c>
      <c r="AA313" s="12" t="str">
        <f>IFERROR(VLOOKUP($A313,'Irokez M'!$EN$4:$ET$22,7,0),"")</f>
        <v/>
      </c>
      <c r="AB313" s="12" t="str">
        <f>IFERROR(VLOOKUP($A313,'BO Wielkopolska M'!$Q$2:$W$38,7,0),"")</f>
        <v/>
      </c>
      <c r="AC313" s="12" t="str">
        <f>IFERROR(VLOOKUP($A313,'RW TR200 M'!$K$2:$Q$10,7,0),"")</f>
        <v/>
      </c>
      <c r="AD313" s="12" t="str">
        <f>IFERROR(VLOOKUP($A313,'Liczyrzepa wiosna M'!$M$2:$S$26,7,0),"")</f>
        <v/>
      </c>
      <c r="AE313" s="12" t="str">
        <f>IFERROR(VLOOKUP($A313,'13 M'!$J$6:$P$27,7,0),"")</f>
        <v/>
      </c>
      <c r="AF313" s="12" t="str">
        <f>IFERROR(VLOOKUP($A313,'ZnO Grassor M'!$J$2:$P$9,7,0),"")</f>
        <v/>
      </c>
      <c r="AG313" s="12" t="str">
        <f>IFERROR(VLOOKUP($A313,'Celestynów M'!$H$2:$N$7,7,0),"")</f>
        <v/>
      </c>
      <c r="AH313" s="12" t="str">
        <f>IFERROR(VLOOKUP($A313,'Komorów M'!$H$2:$N$15,7,0),"")</f>
        <v/>
      </c>
      <c r="AI313" s="12" t="str">
        <f>IFERROR(VLOOKUP($A313,'ITOrient M'!$P$3:$V$16,7,0),"")</f>
        <v/>
      </c>
      <c r="AJ313" s="12" t="str">
        <f>IFERROR(VLOOKUP($A313,'ŚJatka M'!$P$3:$V$25,7,0),"")</f>
        <v/>
      </c>
      <c r="AK313" s="12" t="str">
        <f>IFERROR(VLOOKUP($A313,'Sudecka Wyrypa M'!$N$4:$T$18,7,0),"")</f>
        <v/>
      </c>
      <c r="AL313" s="12" t="str">
        <f>IFERROR(VLOOKUP($A313,'Abentojra M'!$I$3:$O$39,7,0),"")</f>
        <v/>
      </c>
      <c r="AM313" s="12" t="str">
        <f>IFERROR(VLOOKUP($A313,'Mordownik M'!$M$3:$S$29,7,0),"")</f>
        <v/>
      </c>
      <c r="AN313" s="12" t="str">
        <f>IFERROR(VLOOKUP($A313,'Kaczawska M'!$L$3:$R$9,7,0),"")</f>
        <v/>
      </c>
      <c r="AO313" s="12" t="str">
        <f>IFERROR(VLOOKUP($A313,'XV RzK M'!$K$2:$Q$13,7,0),"")</f>
        <v/>
      </c>
      <c r="AP313" s="12" t="str">
        <f>IFERROR(VLOOKUP($A313,'Jesienne 360 M'!$J$2:$P$20,7,0),"")</f>
        <v/>
      </c>
      <c r="AQ313" s="12" t="str">
        <f>IFERROR(VLOOKUP($A313,'Waligóra M'!$P$2:$V$25,7,0),"")</f>
        <v/>
      </c>
      <c r="AR313" s="12" t="str">
        <f>IFERROR(VLOOKUP($A313,'Jurajska Jatka M'!$L$3:$R$42,7,0),"")</f>
        <v/>
      </c>
      <c r="AS313" s="12">
        <f>IFERROR(VLOOKUP($A313,'H56 TR100 M'!$AI$3:$AO$224,7,0),"")</f>
        <v>35.63258990143639</v>
      </c>
      <c r="AT313" s="12" t="str">
        <f>IFERROR(VLOOKUP($A313,'Wawer M'!$H$2:$N$15,7,0),"")</f>
        <v/>
      </c>
      <c r="AU313" s="12" t="str">
        <f>IFERROR(VLOOKUP($A313,'Pazur M'!$AU$2:$BA$36,7,0),"")</f>
        <v/>
      </c>
      <c r="AV313" s="12" t="str">
        <f>IFERROR(VLOOKUP($A313,'Wilga M'!$L$3:$R$29,7,0),"")</f>
        <v/>
      </c>
      <c r="AW313" s="12" t="str">
        <f>IFERROR(VLOOKUP($A313,'NM 100 M'!$Y$5:$AE$7,7,0),"")</f>
        <v/>
      </c>
      <c r="AX313" s="25">
        <f>MIN(COUNT(F313:S313)+MIN(COUNT(V313:AW313)/2,2),6)</f>
        <v>1</v>
      </c>
    </row>
    <row r="314" spans="1:50">
      <c r="A314">
        <v>230</v>
      </c>
      <c r="B314" s="21" t="str">
        <f>VLOOKUP($A314,id!$C:$H,6,0)</f>
        <v>Kowalewski Jakub</v>
      </c>
      <c r="C314" s="21">
        <f>VLOOKUP($A314,id!$C:$H,4,0)</f>
        <v>0</v>
      </c>
      <c r="D314" s="2">
        <f>IF(E313=E314,D313,ROW(B312))</f>
        <v>312</v>
      </c>
      <c r="E314" s="11">
        <f>LARGE(F314:U314,1)+LARGE(F314:U314,2)+IFERROR(LARGE(F314:U314,3),0)+IFERROR(LARGE(F314:U314,4),0)+IFERROR(LARGE(F314:U314,5),0)+IFERROR(LARGE(F314:U314,6),0)</f>
        <v>38.358432126455192</v>
      </c>
      <c r="F314" s="12"/>
      <c r="G314" s="12"/>
      <c r="H314" s="12" t="str">
        <f>IFERROR(VLOOKUP($A314,'H55 TR200 M'!$AT$3:$AZ$84,7,0),"")</f>
        <v/>
      </c>
      <c r="I314" s="12" t="str">
        <f>IFERROR(VLOOKUP($A314,'Dymno M'!$U$2:$AA$35,7,0),"")</f>
        <v/>
      </c>
      <c r="J314" s="12" t="str">
        <f>IFERROR(VLOOKUP($A314,'XIV RzK M'!$K$3:$Q$39,7,0),"")</f>
        <v/>
      </c>
      <c r="K314" s="12" t="str">
        <f>IFERROR(VLOOKUP($A314,'Tropy M'!$Q$4:$W$66,7,0),"")</f>
        <v/>
      </c>
      <c r="L314" s="12" t="str">
        <f>IFERROR(VLOOKUP($A314,'Grassor 300 M'!$CA$6:$CG$39,7,0),"")</f>
        <v/>
      </c>
      <c r="M314" s="12" t="str">
        <f>IFERROR(VLOOKUP($A314,'BO M'!$Q$2:$W$37,7,0),"")</f>
        <v/>
      </c>
      <c r="N314" s="12" t="str">
        <f>IFERROR(VLOOKUP($A314,'Konwalie M'!$M$2:$S$32,7,0),"")</f>
        <v/>
      </c>
      <c r="O314" s="12" t="str">
        <f>IFERROR(VLOOKUP($A314,'KoRnO M'!$AD$2:$AJ$42,7,0),"")</f>
        <v/>
      </c>
      <c r="P314" s="12" t="str">
        <f>IFERROR(VLOOKUP($A314,'XVI Szago M'!$K$2:$Q$48,7,0),"")</f>
        <v/>
      </c>
      <c r="Q314" s="12" t="str">
        <f>IFERROR(VLOOKUP($A314,'H56 TR200 M'!$AT$3:$AZ$106,7,0),"")</f>
        <v/>
      </c>
      <c r="R314" s="12" t="str">
        <f>IFERROR(VLOOKUP($A314,'Azymut M'!$AO$6:$AU$38,7,0),"")</f>
        <v/>
      </c>
      <c r="S314" s="12" t="str">
        <f>IFERROR(VLOOKUP($A314,'NM 200 M'!$AI$5:$AO$38,7,0),"")</f>
        <v/>
      </c>
      <c r="T314" s="10">
        <f>IFERROR(LARGE(V314:AW314,1),0)+IFERROR(LARGE(V314:AW314,2),0)</f>
        <v>38.358432126455192</v>
      </c>
      <c r="U314" s="10">
        <f>IFERROR(LARGE(V314:AW314,3),0)+IFERROR(LARGE(V314:AW314,4),0)</f>
        <v>0</v>
      </c>
      <c r="V314" s="12"/>
      <c r="W314" s="12"/>
      <c r="X314" s="12"/>
      <c r="Y314" s="12"/>
      <c r="Z314" s="12">
        <f>IFERROR(VLOOKUP($A314,'H55 TR100 M'!$AG$3:$AM$165,7,0),"")</f>
        <v>38.358432126455192</v>
      </c>
      <c r="AA314" s="12" t="str">
        <f>IFERROR(VLOOKUP($A314,'Irokez M'!$EN$4:$ET$22,7,0),"")</f>
        <v/>
      </c>
      <c r="AB314" s="12" t="str">
        <f>IFERROR(VLOOKUP($A314,'BO Wielkopolska M'!$Q$2:$W$38,7,0),"")</f>
        <v/>
      </c>
      <c r="AC314" s="12" t="str">
        <f>IFERROR(VLOOKUP($A314,'RW TR200 M'!$K$2:$Q$10,7,0),"")</f>
        <v/>
      </c>
      <c r="AD314" s="12" t="str">
        <f>IFERROR(VLOOKUP($A314,'Liczyrzepa wiosna M'!$M$2:$S$26,7,0),"")</f>
        <v/>
      </c>
      <c r="AE314" s="12" t="str">
        <f>IFERROR(VLOOKUP($A314,'13 M'!$J$6:$P$27,7,0),"")</f>
        <v/>
      </c>
      <c r="AF314" s="12" t="str">
        <f>IFERROR(VLOOKUP($A314,'ZnO Grassor M'!$J$2:$P$9,7,0),"")</f>
        <v/>
      </c>
      <c r="AG314" s="12" t="str">
        <f>IFERROR(VLOOKUP($A314,'Celestynów M'!$H$2:$N$7,7,0),"")</f>
        <v/>
      </c>
      <c r="AH314" s="12" t="str">
        <f>IFERROR(VLOOKUP($A314,'Komorów M'!$H$2:$N$15,7,0),"")</f>
        <v/>
      </c>
      <c r="AI314" s="12" t="str">
        <f>IFERROR(VLOOKUP($A314,'ITOrient M'!$P$3:$V$16,7,0),"")</f>
        <v/>
      </c>
      <c r="AJ314" s="12" t="str">
        <f>IFERROR(VLOOKUP($A314,'ŚJatka M'!$P$3:$V$25,7,0),"")</f>
        <v/>
      </c>
      <c r="AK314" s="12" t="str">
        <f>IFERROR(VLOOKUP($A314,'Sudecka Wyrypa M'!$N$4:$T$18,7,0),"")</f>
        <v/>
      </c>
      <c r="AL314" s="12" t="str">
        <f>IFERROR(VLOOKUP($A314,'Abentojra M'!$I$3:$O$39,7,0),"")</f>
        <v/>
      </c>
      <c r="AM314" s="12" t="str">
        <f>IFERROR(VLOOKUP($A314,'Mordownik M'!$M$3:$S$29,7,0),"")</f>
        <v/>
      </c>
      <c r="AN314" s="12" t="str">
        <f>IFERROR(VLOOKUP($A314,'Kaczawska M'!$L$3:$R$9,7,0),"")</f>
        <v/>
      </c>
      <c r="AO314" s="12" t="str">
        <f>IFERROR(VLOOKUP($A314,'XV RzK M'!$K$2:$Q$13,7,0),"")</f>
        <v/>
      </c>
      <c r="AP314" s="12" t="str">
        <f>IFERROR(VLOOKUP($A314,'Jesienne 360 M'!$J$2:$P$20,7,0),"")</f>
        <v/>
      </c>
      <c r="AQ314" s="12" t="str">
        <f>IFERROR(VLOOKUP($A314,'Waligóra M'!$P$2:$V$25,7,0),"")</f>
        <v/>
      </c>
      <c r="AR314" s="12" t="str">
        <f>IFERROR(VLOOKUP($A314,'Jurajska Jatka M'!$L$3:$R$42,7,0),"")</f>
        <v/>
      </c>
      <c r="AS314" s="12" t="str">
        <f>IFERROR(VLOOKUP($A314,'H56 TR100 M'!$AI$3:$AO$224,7,0),"")</f>
        <v/>
      </c>
      <c r="AT314" s="12" t="str">
        <f>IFERROR(VLOOKUP($A314,'Wawer M'!$H$2:$N$15,7,0),"")</f>
        <v/>
      </c>
      <c r="AU314" s="12" t="str">
        <f>IFERROR(VLOOKUP($A314,'Pazur M'!$AU$2:$BA$36,7,0),"")</f>
        <v/>
      </c>
      <c r="AV314" s="12" t="str">
        <f>IFERROR(VLOOKUP($A314,'Wilga M'!$L$3:$R$29,7,0),"")</f>
        <v/>
      </c>
      <c r="AW314" s="12" t="str">
        <f>IFERROR(VLOOKUP($A314,'NM 100 M'!$Y$5:$AE$7,7,0),"")</f>
        <v/>
      </c>
      <c r="AX314" s="25">
        <f>MIN(COUNT(F314:S314)+MIN(COUNT(V314:AW314)/2,2),6)</f>
        <v>0.5</v>
      </c>
    </row>
    <row r="315" spans="1:50">
      <c r="A315">
        <v>445</v>
      </c>
      <c r="B315" s="21" t="str">
        <f>VLOOKUP($A315,id!$C:$H,6,0)</f>
        <v>Sawko Kamil</v>
      </c>
      <c r="C315" s="21" t="str">
        <f>VLOOKUP($A315,id!$C:$H,4,0)</f>
        <v>Szybcy Inaczej</v>
      </c>
      <c r="D315" s="2">
        <f>IF(E314=E315,D314,ROW(B313))</f>
        <v>313</v>
      </c>
      <c r="E315" s="11">
        <f>LARGE(F315:U315,1)+LARGE(F315:U315,2)+IFERROR(LARGE(F315:U315,3),0)+IFERROR(LARGE(F315:U315,4),0)+IFERROR(LARGE(F315:U315,5),0)+IFERROR(LARGE(F315:U315,6),0)</f>
        <v>38.137765734313376</v>
      </c>
      <c r="F315" s="12"/>
      <c r="G315" s="12"/>
      <c r="H315" s="12"/>
      <c r="I315" s="12"/>
      <c r="J315" s="12"/>
      <c r="K315" s="12">
        <f>IFERROR(VLOOKUP($A315,'Tropy M'!$Q$4:$W$66,7,0),"")</f>
        <v>22.111243904403658</v>
      </c>
      <c r="L315" s="12" t="str">
        <f>IFERROR(VLOOKUP($A315,'Grassor 300 M'!$CA$6:$CG$39,7,0),"")</f>
        <v/>
      </c>
      <c r="M315" s="12" t="str">
        <f>IFERROR(VLOOKUP($A315,'BO M'!$Q$2:$W$37,7,0),"")</f>
        <v/>
      </c>
      <c r="N315" s="12" t="str">
        <f>IFERROR(VLOOKUP($A315,'Konwalie M'!$M$2:$S$32,7,0),"")</f>
        <v/>
      </c>
      <c r="O315" s="12" t="str">
        <f>IFERROR(VLOOKUP($A315,'KoRnO M'!$AD$2:$AJ$42,7,0),"")</f>
        <v/>
      </c>
      <c r="P315" s="12" t="str">
        <f>IFERROR(VLOOKUP($A315,'XVI Szago M'!$K$2:$Q$48,7,0),"")</f>
        <v/>
      </c>
      <c r="Q315" s="12" t="str">
        <f>IFERROR(VLOOKUP($A315,'H56 TR200 M'!$AT$3:$AZ$106,7,0),"")</f>
        <v/>
      </c>
      <c r="R315" s="12" t="str">
        <f>IFERROR(VLOOKUP($A315,'Azymut M'!$AO$6:$AU$38,7,0),"")</f>
        <v/>
      </c>
      <c r="S315" s="12" t="str">
        <f>IFERROR(VLOOKUP($A315,'NM 200 M'!$AI$5:$AO$38,7,0),"")</f>
        <v/>
      </c>
      <c r="T315" s="10">
        <f>IFERROR(LARGE(V315:AW315,1),0)+IFERROR(LARGE(V315:AW315,2),0)</f>
        <v>16.026521829909722</v>
      </c>
      <c r="U315" s="10">
        <f>IFERROR(LARGE(V315:AW315,3),0)+IFERROR(LARGE(V315:AW315,4),0)</f>
        <v>0</v>
      </c>
      <c r="V315" s="12"/>
      <c r="W315" s="12"/>
      <c r="X315" s="12"/>
      <c r="Y315" s="12"/>
      <c r="Z315" s="12"/>
      <c r="AA315" s="12"/>
      <c r="AB315" s="12"/>
      <c r="AC315" s="12"/>
      <c r="AD315" s="12"/>
      <c r="AE315" s="12" t="str">
        <f>IFERROR(VLOOKUP($A315,'13 M'!$J$6:$P$27,7,0),"")</f>
        <v/>
      </c>
      <c r="AF315" s="12" t="str">
        <f>IFERROR(VLOOKUP($A315,'ZnO Grassor M'!$J$2:$P$9,7,0),"")</f>
        <v/>
      </c>
      <c r="AG315" s="12" t="str">
        <f>IFERROR(VLOOKUP($A315,'Celestynów M'!$H$2:$N$7,7,0),"")</f>
        <v/>
      </c>
      <c r="AH315" s="12" t="str">
        <f>IFERROR(VLOOKUP($A315,'Komorów M'!$H$2:$N$15,7,0),"")</f>
        <v/>
      </c>
      <c r="AI315" s="12" t="str">
        <f>IFERROR(VLOOKUP($A315,'ITOrient M'!$P$3:$V$16,7,0),"")</f>
        <v/>
      </c>
      <c r="AJ315" s="12" t="str">
        <f>IFERROR(VLOOKUP($A315,'ŚJatka M'!$P$3:$V$25,7,0),"")</f>
        <v/>
      </c>
      <c r="AK315" s="12" t="str">
        <f>IFERROR(VLOOKUP($A315,'Sudecka Wyrypa M'!$N$4:$T$18,7,0),"")</f>
        <v/>
      </c>
      <c r="AL315" s="12">
        <f>IFERROR(VLOOKUP($A315,'Abentojra M'!$I$3:$O$39,7,0),"")</f>
        <v>16.026521829909722</v>
      </c>
      <c r="AM315" s="12" t="str">
        <f>IFERROR(VLOOKUP($A315,'Mordownik M'!$M$3:$S$29,7,0),"")</f>
        <v/>
      </c>
      <c r="AN315" s="12" t="str">
        <f>IFERROR(VLOOKUP($A315,'Kaczawska M'!$L$3:$R$9,7,0),"")</f>
        <v/>
      </c>
      <c r="AO315" s="12" t="str">
        <f>IFERROR(VLOOKUP($A315,'XV RzK M'!$K$2:$Q$13,7,0),"")</f>
        <v/>
      </c>
      <c r="AP315" s="12" t="str">
        <f>IFERROR(VLOOKUP($A315,'Jesienne 360 M'!$J$2:$P$20,7,0),"")</f>
        <v/>
      </c>
      <c r="AQ315" s="12" t="str">
        <f>IFERROR(VLOOKUP($A315,'Waligóra M'!$P$2:$V$25,7,0),"")</f>
        <v/>
      </c>
      <c r="AR315" s="12" t="str">
        <f>IFERROR(VLOOKUP($A315,'Jurajska Jatka M'!$L$3:$R$42,7,0),"")</f>
        <v/>
      </c>
      <c r="AS315" s="12" t="str">
        <f>IFERROR(VLOOKUP($A315,'H56 TR100 M'!$AI$3:$AO$224,7,0),"")</f>
        <v/>
      </c>
      <c r="AT315" s="12" t="str">
        <f>IFERROR(VLOOKUP($A315,'Wawer M'!$H$2:$N$15,7,0),"")</f>
        <v/>
      </c>
      <c r="AU315" s="12" t="str">
        <f>IFERROR(VLOOKUP($A315,'Pazur M'!$AU$2:$BA$36,7,0),"")</f>
        <v/>
      </c>
      <c r="AV315" s="12" t="str">
        <f>IFERROR(VLOOKUP($A315,'Wilga M'!$L$3:$R$29,7,0),"")</f>
        <v/>
      </c>
      <c r="AW315" s="12" t="str">
        <f>IFERROR(VLOOKUP($A315,'NM 100 M'!$Y$5:$AE$7,7,0),"")</f>
        <v/>
      </c>
      <c r="AX315" s="25">
        <f>MIN(COUNT(F315:S315)+MIN(COUNT(V315:AW315)/2,2),6)</f>
        <v>1.5</v>
      </c>
    </row>
    <row r="316" spans="1:50">
      <c r="A316">
        <v>68</v>
      </c>
      <c r="B316" s="21" t="str">
        <f>VLOOKUP($A316,id!$C:$H,6,0)</f>
        <v>Wieszczeczyński Krzysztof</v>
      </c>
      <c r="C316" s="21">
        <f>VLOOKUP($A316,id!$C:$H,4,0)</f>
        <v>0</v>
      </c>
      <c r="D316" s="2">
        <f>IF(E315=E316,D315,ROW(B314))</f>
        <v>314</v>
      </c>
      <c r="E316" s="11">
        <f>LARGE(F316:U316,1)+LARGE(F316:U316,2)+IFERROR(LARGE(F316:U316,3),0)+IFERROR(LARGE(F316:U316,4),0)+IFERROR(LARGE(F316:U316,5),0)+IFERROR(LARGE(F316:U316,6),0)</f>
        <v>38.080168776371309</v>
      </c>
      <c r="F316" s="12"/>
      <c r="G316" s="12" t="str">
        <f>IFERROR(VLOOKUP($A316,'Liszkor M'!$BA$2:$BG$44,7,0),"")</f>
        <v/>
      </c>
      <c r="H316" s="12" t="str">
        <f>IFERROR(VLOOKUP($A316,'H55 TR200 M'!$AT$3:$AZ$84,7,0),"")</f>
        <v/>
      </c>
      <c r="I316" s="12" t="str">
        <f>IFERROR(VLOOKUP($A316,'Dymno M'!$U$2:$AA$35,7,0),"")</f>
        <v/>
      </c>
      <c r="J316" s="12" t="str">
        <f>IFERROR(VLOOKUP($A316,'XIV RzK M'!$K$3:$Q$39,7,0),"")</f>
        <v/>
      </c>
      <c r="K316" s="12" t="str">
        <f>IFERROR(VLOOKUP($A316,'Tropy M'!$Q$4:$W$66,7,0),"")</f>
        <v/>
      </c>
      <c r="L316" s="12" t="str">
        <f>IFERROR(VLOOKUP($A316,'Grassor 300 M'!$CA$6:$CG$39,7,0),"")</f>
        <v/>
      </c>
      <c r="M316" s="12" t="str">
        <f>IFERROR(VLOOKUP($A316,'BO M'!$Q$2:$W$37,7,0),"")</f>
        <v/>
      </c>
      <c r="N316" s="12" t="str">
        <f>IFERROR(VLOOKUP($A316,'Konwalie M'!$M$2:$S$32,7,0),"")</f>
        <v/>
      </c>
      <c r="O316" s="12" t="str">
        <f>IFERROR(VLOOKUP($A316,'KoRnO M'!$AD$2:$AJ$42,7,0),"")</f>
        <v/>
      </c>
      <c r="P316" s="12" t="str">
        <f>IFERROR(VLOOKUP($A316,'XVI Szago M'!$K$2:$Q$48,7,0),"")</f>
        <v/>
      </c>
      <c r="Q316" s="12" t="str">
        <f>IFERROR(VLOOKUP($A316,'H56 TR200 M'!$AT$3:$AZ$106,7,0),"")</f>
        <v/>
      </c>
      <c r="R316" s="12" t="str">
        <f>IFERROR(VLOOKUP($A316,'Azymut M'!$AO$6:$AU$38,7,0),"")</f>
        <v/>
      </c>
      <c r="S316" s="12" t="str">
        <f>IFERROR(VLOOKUP($A316,'NM 200 M'!$AI$5:$AO$38,7,0),"")</f>
        <v/>
      </c>
      <c r="T316" s="10">
        <f>IFERROR(LARGE(V316:AW316,1),0)+IFERROR(LARGE(V316:AW316,2),0)</f>
        <v>38.080168776371309</v>
      </c>
      <c r="U316" s="10">
        <f>IFERROR(LARGE(V316:AW316,3),0)+IFERROR(LARGE(V316:AW316,4),0)</f>
        <v>0</v>
      </c>
      <c r="V316" s="12"/>
      <c r="W316" s="12">
        <f>IFERROR(VLOOKUP($A316,'Róża M'!$L$2:$R$34,7,0),"")</f>
        <v>38.080168776371309</v>
      </c>
      <c r="X316" s="12" t="str">
        <f>IFERROR(VLOOKUP($A316,'XV Szago M'!$DK$4:$DQ$28,7,0),"")</f>
        <v/>
      </c>
      <c r="Y316" s="12" t="str">
        <f>IFERROR(VLOOKUP($A316,'Wiosenne 360 M'!$J$3:$P$22,7,0),"")</f>
        <v/>
      </c>
      <c r="Z316" s="12" t="str">
        <f>IFERROR(VLOOKUP($A316,'H55 TR100 M'!$AG$3:$AM$165,7,0),"")</f>
        <v/>
      </c>
      <c r="AA316" s="12" t="str">
        <f>IFERROR(VLOOKUP($A316,'Irokez M'!$EN$4:$ET$22,7,0),"")</f>
        <v/>
      </c>
      <c r="AB316" s="12" t="str">
        <f>IFERROR(VLOOKUP($A316,'BO Wielkopolska M'!$Q$2:$W$38,7,0),"")</f>
        <v/>
      </c>
      <c r="AC316" s="12" t="str">
        <f>IFERROR(VLOOKUP($A316,'RW TR200 M'!$K$2:$Q$10,7,0),"")</f>
        <v/>
      </c>
      <c r="AD316" s="12" t="str">
        <f>IFERROR(VLOOKUP($A316,'Liczyrzepa wiosna M'!$M$2:$S$26,7,0),"")</f>
        <v/>
      </c>
      <c r="AE316" s="12" t="str">
        <f>IFERROR(VLOOKUP($A316,'13 M'!$J$6:$P$27,7,0),"")</f>
        <v/>
      </c>
      <c r="AF316" s="12" t="str">
        <f>IFERROR(VLOOKUP($A316,'ZnO Grassor M'!$J$2:$P$9,7,0),"")</f>
        <v/>
      </c>
      <c r="AG316" s="12" t="str">
        <f>IFERROR(VLOOKUP($A316,'Celestynów M'!$H$2:$N$7,7,0),"")</f>
        <v/>
      </c>
      <c r="AH316" s="12" t="str">
        <f>IFERROR(VLOOKUP($A316,'Komorów M'!$H$2:$N$15,7,0),"")</f>
        <v/>
      </c>
      <c r="AI316" s="12" t="str">
        <f>IFERROR(VLOOKUP($A316,'ITOrient M'!$P$3:$V$16,7,0),"")</f>
        <v/>
      </c>
      <c r="AJ316" s="12" t="str">
        <f>IFERROR(VLOOKUP($A316,'ŚJatka M'!$P$3:$V$25,7,0),"")</f>
        <v/>
      </c>
      <c r="AK316" s="12" t="str">
        <f>IFERROR(VLOOKUP($A316,'Sudecka Wyrypa M'!$N$4:$T$18,7,0),"")</f>
        <v/>
      </c>
      <c r="AL316" s="12" t="str">
        <f>IFERROR(VLOOKUP($A316,'Abentojra M'!$I$3:$O$39,7,0),"")</f>
        <v/>
      </c>
      <c r="AM316" s="12" t="str">
        <f>IFERROR(VLOOKUP($A316,'Mordownik M'!$M$3:$S$29,7,0),"")</f>
        <v/>
      </c>
      <c r="AN316" s="12" t="str">
        <f>IFERROR(VLOOKUP($A316,'Kaczawska M'!$L$3:$R$9,7,0),"")</f>
        <v/>
      </c>
      <c r="AO316" s="12" t="str">
        <f>IFERROR(VLOOKUP($A316,'XV RzK M'!$K$2:$Q$13,7,0),"")</f>
        <v/>
      </c>
      <c r="AP316" s="12" t="str">
        <f>IFERROR(VLOOKUP($A316,'Jesienne 360 M'!$J$2:$P$20,7,0),"")</f>
        <v/>
      </c>
      <c r="AQ316" s="12" t="str">
        <f>IFERROR(VLOOKUP($A316,'Waligóra M'!$P$2:$V$25,7,0),"")</f>
        <v/>
      </c>
      <c r="AR316" s="12" t="str">
        <f>IFERROR(VLOOKUP($A316,'Jurajska Jatka M'!$L$3:$R$42,7,0),"")</f>
        <v/>
      </c>
      <c r="AS316" s="12" t="str">
        <f>IFERROR(VLOOKUP($A316,'H56 TR100 M'!$AI$3:$AO$224,7,0),"")</f>
        <v/>
      </c>
      <c r="AT316" s="12" t="str">
        <f>IFERROR(VLOOKUP($A316,'Wawer M'!$H$2:$N$15,7,0),"")</f>
        <v/>
      </c>
      <c r="AU316" s="12" t="str">
        <f>IFERROR(VLOOKUP($A316,'Pazur M'!$AU$2:$BA$36,7,0),"")</f>
        <v/>
      </c>
      <c r="AV316" s="12" t="str">
        <f>IFERROR(VLOOKUP($A316,'Wilga M'!$L$3:$R$29,7,0),"")</f>
        <v/>
      </c>
      <c r="AW316" s="12" t="str">
        <f>IFERROR(VLOOKUP($A316,'NM 100 M'!$Y$5:$AE$7,7,0),"")</f>
        <v/>
      </c>
      <c r="AX316" s="25">
        <f>MIN(COUNT(F316:S316)+MIN(COUNT(V316:AW316)/2,2),6)</f>
        <v>0.5</v>
      </c>
    </row>
    <row r="317" spans="1:50">
      <c r="A317">
        <v>416</v>
      </c>
      <c r="B317" s="21" t="str">
        <f>VLOOKUP($A317,id!$C:$H,6,0)</f>
        <v>Mochol Marcin</v>
      </c>
      <c r="C317" s="21" t="str">
        <f>VLOOKUP($A317,id!$C:$H,4,0)</f>
        <v>Tuchomie Team</v>
      </c>
      <c r="D317" s="2">
        <f>IF(E316=E317,D316,ROW(B315))</f>
        <v>315</v>
      </c>
      <c r="E317" s="11">
        <f>LARGE(F317:U317,1)+LARGE(F317:U317,2)+IFERROR(LARGE(F317:U317,3),0)+IFERROR(LARGE(F317:U317,4),0)+IFERROR(LARGE(F317:U317,5),0)+IFERROR(LARGE(F317:U317,6),0)</f>
        <v>37.99332417043</v>
      </c>
      <c r="F317" s="12"/>
      <c r="G317" s="12"/>
      <c r="H317" s="12"/>
      <c r="I317" s="12"/>
      <c r="J317" s="12">
        <f>IFERROR(VLOOKUP($A317,'XIV RzK M'!$K$3:$Q$39,7,0),"")</f>
        <v>37.99332417043</v>
      </c>
      <c r="K317" s="12" t="str">
        <f>IFERROR(VLOOKUP($A317,'Tropy M'!$Q$4:$W$66,7,0),"")</f>
        <v/>
      </c>
      <c r="L317" s="12" t="str">
        <f>IFERROR(VLOOKUP($A317,'Grassor 300 M'!$CA$6:$CG$39,7,0),"")</f>
        <v/>
      </c>
      <c r="M317" s="12" t="str">
        <f>IFERROR(VLOOKUP($A317,'BO M'!$Q$2:$W$37,7,0),"")</f>
        <v/>
      </c>
      <c r="N317" s="12" t="str">
        <f>IFERROR(VLOOKUP($A317,'Konwalie M'!$M$2:$S$32,7,0),"")</f>
        <v/>
      </c>
      <c r="O317" s="12" t="str">
        <f>IFERROR(VLOOKUP($A317,'KoRnO M'!$AD$2:$AJ$42,7,0),"")</f>
        <v/>
      </c>
      <c r="P317" s="12" t="str">
        <f>IFERROR(VLOOKUP($A317,'XVI Szago M'!$K$2:$Q$48,7,0),"")</f>
        <v/>
      </c>
      <c r="Q317" s="12" t="str">
        <f>IFERROR(VLOOKUP($A317,'H56 TR200 M'!$AT$3:$AZ$106,7,0),"")</f>
        <v/>
      </c>
      <c r="R317" s="12" t="str">
        <f>IFERROR(VLOOKUP($A317,'Azymut M'!$AO$6:$AU$38,7,0),"")</f>
        <v/>
      </c>
      <c r="S317" s="12" t="str">
        <f>IFERROR(VLOOKUP($A317,'NM 200 M'!$AI$5:$AO$38,7,0),"")</f>
        <v/>
      </c>
      <c r="T317" s="10">
        <f>IFERROR(LARGE(V317:AW317,1),0)+IFERROR(LARGE(V317:AW317,2),0)</f>
        <v>0</v>
      </c>
      <c r="U317" s="10">
        <f>IFERROR(LARGE(V317:AW317,3),0)+IFERROR(LARGE(V317:AW317,4),0)</f>
        <v>0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 t="str">
        <f>IFERROR(VLOOKUP($A317,'13 M'!$J$6:$P$27,7,0),"")</f>
        <v/>
      </c>
      <c r="AF317" s="12" t="str">
        <f>IFERROR(VLOOKUP($A317,'ZnO Grassor M'!$J$2:$P$9,7,0),"")</f>
        <v/>
      </c>
      <c r="AG317" s="12" t="str">
        <f>IFERROR(VLOOKUP($A317,'Celestynów M'!$H$2:$N$7,7,0),"")</f>
        <v/>
      </c>
      <c r="AH317" s="12" t="str">
        <f>IFERROR(VLOOKUP($A317,'Komorów M'!$H$2:$N$15,7,0),"")</f>
        <v/>
      </c>
      <c r="AI317" s="12" t="str">
        <f>IFERROR(VLOOKUP($A317,'ITOrient M'!$P$3:$V$16,7,0),"")</f>
        <v/>
      </c>
      <c r="AJ317" s="12" t="str">
        <f>IFERROR(VLOOKUP($A317,'ŚJatka M'!$P$3:$V$25,7,0),"")</f>
        <v/>
      </c>
      <c r="AK317" s="12" t="str">
        <f>IFERROR(VLOOKUP($A317,'Sudecka Wyrypa M'!$N$4:$T$18,7,0),"")</f>
        <v/>
      </c>
      <c r="AL317" s="12" t="str">
        <f>IFERROR(VLOOKUP($A317,'Abentojra M'!$I$3:$O$39,7,0),"")</f>
        <v/>
      </c>
      <c r="AM317" s="12" t="str">
        <f>IFERROR(VLOOKUP($A317,'Mordownik M'!$M$3:$S$29,7,0),"")</f>
        <v/>
      </c>
      <c r="AN317" s="12" t="str">
        <f>IFERROR(VLOOKUP($A317,'Kaczawska M'!$L$3:$R$9,7,0),"")</f>
        <v/>
      </c>
      <c r="AO317" s="12" t="str">
        <f>IFERROR(VLOOKUP($A317,'XV RzK M'!$K$2:$Q$13,7,0),"")</f>
        <v/>
      </c>
      <c r="AP317" s="12" t="str">
        <f>IFERROR(VLOOKUP($A317,'Jesienne 360 M'!$J$2:$P$20,7,0),"")</f>
        <v/>
      </c>
      <c r="AQ317" s="12" t="str">
        <f>IFERROR(VLOOKUP($A317,'Waligóra M'!$P$2:$V$25,7,0),"")</f>
        <v/>
      </c>
      <c r="AR317" s="12" t="str">
        <f>IFERROR(VLOOKUP($A317,'Jurajska Jatka M'!$L$3:$R$42,7,0),"")</f>
        <v/>
      </c>
      <c r="AS317" s="12" t="str">
        <f>IFERROR(VLOOKUP($A317,'H56 TR100 M'!$AI$3:$AO$224,7,0),"")</f>
        <v/>
      </c>
      <c r="AT317" s="12" t="str">
        <f>IFERROR(VLOOKUP($A317,'Wawer M'!$H$2:$N$15,7,0),"")</f>
        <v/>
      </c>
      <c r="AU317" s="12" t="str">
        <f>IFERROR(VLOOKUP($A317,'Pazur M'!$AU$2:$BA$36,7,0),"")</f>
        <v/>
      </c>
      <c r="AV317" s="12" t="str">
        <f>IFERROR(VLOOKUP($A317,'Wilga M'!$L$3:$R$29,7,0),"")</f>
        <v/>
      </c>
      <c r="AW317" s="12" t="str">
        <f>IFERROR(VLOOKUP($A317,'NM 100 M'!$Y$5:$AE$7,7,0),"")</f>
        <v/>
      </c>
      <c r="AX317" s="25">
        <f>MIN(COUNT(F317:S317)+MIN(COUNT(V317:AW317)/2,2),6)</f>
        <v>1</v>
      </c>
    </row>
    <row r="318" spans="1:50">
      <c r="A318">
        <v>417</v>
      </c>
      <c r="B318" s="21" t="str">
        <f>VLOOKUP($A318,id!$C:$H,6,0)</f>
        <v>Nawalaniec Wojciech</v>
      </c>
      <c r="C318" s="21" t="str">
        <f>VLOOKUP($A318,id!$C:$H,4,0)</f>
        <v>Lasertechnika Team</v>
      </c>
      <c r="D318" s="2">
        <f>IF(E317=E318,D317,ROW(B316))</f>
        <v>316</v>
      </c>
      <c r="E318" s="11">
        <f>LARGE(F318:U318,1)+LARGE(F318:U318,2)+IFERROR(LARGE(F318:U318,3),0)+IFERROR(LARGE(F318:U318,4),0)+IFERROR(LARGE(F318:U318,5),0)+IFERROR(LARGE(F318:U318,6),0)</f>
        <v>37.93567117472373</v>
      </c>
      <c r="F318" s="12"/>
      <c r="G318" s="12"/>
      <c r="H318" s="12"/>
      <c r="I318" s="12"/>
      <c r="J318" s="12">
        <f>IFERROR(VLOOKUP($A318,'XIV RzK M'!$K$3:$Q$39,7,0),"")</f>
        <v>37.93567117472373</v>
      </c>
      <c r="K318" s="12" t="str">
        <f>IFERROR(VLOOKUP($A318,'Tropy M'!$Q$4:$W$66,7,0),"")</f>
        <v/>
      </c>
      <c r="L318" s="12" t="str">
        <f>IFERROR(VLOOKUP($A318,'Grassor 300 M'!$CA$6:$CG$39,7,0),"")</f>
        <v/>
      </c>
      <c r="M318" s="12" t="str">
        <f>IFERROR(VLOOKUP($A318,'BO M'!$Q$2:$W$37,7,0),"")</f>
        <v/>
      </c>
      <c r="N318" s="12" t="str">
        <f>IFERROR(VLOOKUP($A318,'Konwalie M'!$M$2:$S$32,7,0),"")</f>
        <v/>
      </c>
      <c r="O318" s="12" t="str">
        <f>IFERROR(VLOOKUP($A318,'KoRnO M'!$AD$2:$AJ$42,7,0),"")</f>
        <v/>
      </c>
      <c r="P318" s="12" t="str">
        <f>IFERROR(VLOOKUP($A318,'XVI Szago M'!$K$2:$Q$48,7,0),"")</f>
        <v/>
      </c>
      <c r="Q318" s="12" t="str">
        <f>IFERROR(VLOOKUP($A318,'H56 TR200 M'!$AT$3:$AZ$106,7,0),"")</f>
        <v/>
      </c>
      <c r="R318" s="12" t="str">
        <f>IFERROR(VLOOKUP($A318,'Azymut M'!$AO$6:$AU$38,7,0),"")</f>
        <v/>
      </c>
      <c r="S318" s="12" t="str">
        <f>IFERROR(VLOOKUP($A318,'NM 200 M'!$AI$5:$AO$38,7,0),"")</f>
        <v/>
      </c>
      <c r="T318" s="10">
        <f>IFERROR(LARGE(V318:AW318,1),0)+IFERROR(LARGE(V318:AW318,2),0)</f>
        <v>0</v>
      </c>
      <c r="U318" s="10">
        <f>IFERROR(LARGE(V318:AW318,3),0)+IFERROR(LARGE(V318:AW318,4),0)</f>
        <v>0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2" t="str">
        <f>IFERROR(VLOOKUP($A318,'13 M'!$J$6:$P$27,7,0),"")</f>
        <v/>
      </c>
      <c r="AF318" s="12" t="str">
        <f>IFERROR(VLOOKUP($A318,'ZnO Grassor M'!$J$2:$P$9,7,0),"")</f>
        <v/>
      </c>
      <c r="AG318" s="12" t="str">
        <f>IFERROR(VLOOKUP($A318,'Celestynów M'!$H$2:$N$7,7,0),"")</f>
        <v/>
      </c>
      <c r="AH318" s="12" t="str">
        <f>IFERROR(VLOOKUP($A318,'Komorów M'!$H$2:$N$15,7,0),"")</f>
        <v/>
      </c>
      <c r="AI318" s="12" t="str">
        <f>IFERROR(VLOOKUP($A318,'ITOrient M'!$P$3:$V$16,7,0),"")</f>
        <v/>
      </c>
      <c r="AJ318" s="12" t="str">
        <f>IFERROR(VLOOKUP($A318,'ŚJatka M'!$P$3:$V$25,7,0),"")</f>
        <v/>
      </c>
      <c r="AK318" s="12" t="str">
        <f>IFERROR(VLOOKUP($A318,'Sudecka Wyrypa M'!$N$4:$T$18,7,0),"")</f>
        <v/>
      </c>
      <c r="AL318" s="12" t="str">
        <f>IFERROR(VLOOKUP($A318,'Abentojra M'!$I$3:$O$39,7,0),"")</f>
        <v/>
      </c>
      <c r="AM318" s="12" t="str">
        <f>IFERROR(VLOOKUP($A318,'Mordownik M'!$M$3:$S$29,7,0),"")</f>
        <v/>
      </c>
      <c r="AN318" s="12" t="str">
        <f>IFERROR(VLOOKUP($A318,'Kaczawska M'!$L$3:$R$9,7,0),"")</f>
        <v/>
      </c>
      <c r="AO318" s="12" t="str">
        <f>IFERROR(VLOOKUP($A318,'XV RzK M'!$K$2:$Q$13,7,0),"")</f>
        <v/>
      </c>
      <c r="AP318" s="12" t="str">
        <f>IFERROR(VLOOKUP($A318,'Jesienne 360 M'!$J$2:$P$20,7,0),"")</f>
        <v/>
      </c>
      <c r="AQ318" s="12" t="str">
        <f>IFERROR(VLOOKUP($A318,'Waligóra M'!$P$2:$V$25,7,0),"")</f>
        <v/>
      </c>
      <c r="AR318" s="12" t="str">
        <f>IFERROR(VLOOKUP($A318,'Jurajska Jatka M'!$L$3:$R$42,7,0),"")</f>
        <v/>
      </c>
      <c r="AS318" s="12" t="str">
        <f>IFERROR(VLOOKUP($A318,'H56 TR100 M'!$AI$3:$AO$224,7,0),"")</f>
        <v/>
      </c>
      <c r="AT318" s="12" t="str">
        <f>IFERROR(VLOOKUP($A318,'Wawer M'!$H$2:$N$15,7,0),"")</f>
        <v/>
      </c>
      <c r="AU318" s="12" t="str">
        <f>IFERROR(VLOOKUP($A318,'Pazur M'!$AU$2:$BA$36,7,0),"")</f>
        <v/>
      </c>
      <c r="AV318" s="12" t="str">
        <f>IFERROR(VLOOKUP($A318,'Wilga M'!$L$3:$R$29,7,0),"")</f>
        <v/>
      </c>
      <c r="AW318" s="12" t="str">
        <f>IFERROR(VLOOKUP($A318,'NM 100 M'!$Y$5:$AE$7,7,0),"")</f>
        <v/>
      </c>
      <c r="AX318" s="25">
        <f>MIN(COUNT(F318:S318)+MIN(COUNT(V318:AW318)/2,2),6)</f>
        <v>1</v>
      </c>
    </row>
    <row r="319" spans="1:50">
      <c r="A319">
        <v>231</v>
      </c>
      <c r="B319" s="21" t="str">
        <f>VLOOKUP($A319,id!$C:$H,6,0)</f>
        <v>Radelski Zdzisław</v>
      </c>
      <c r="C319" s="21">
        <f>VLOOKUP($A319,id!$C:$H,4,0)</f>
        <v>0</v>
      </c>
      <c r="D319" s="2">
        <f>IF(E318=E319,D318,ROW(B317))</f>
        <v>317</v>
      </c>
      <c r="E319" s="11">
        <f>LARGE(F319:U319,1)+LARGE(F319:U319,2)+IFERROR(LARGE(F319:U319,3),0)+IFERROR(LARGE(F319:U319,4),0)+IFERROR(LARGE(F319:U319,5),0)+IFERROR(LARGE(F319:U319,6),0)</f>
        <v>37.8916827852998</v>
      </c>
      <c r="F319" s="12"/>
      <c r="G319" s="12"/>
      <c r="H319" s="12" t="str">
        <f>IFERROR(VLOOKUP($A319,'H55 TR200 M'!$AT$3:$AZ$84,7,0),"")</f>
        <v/>
      </c>
      <c r="I319" s="12" t="str">
        <f>IFERROR(VLOOKUP($A319,'Dymno M'!$U$2:$AA$35,7,0),"")</f>
        <v/>
      </c>
      <c r="J319" s="12" t="str">
        <f>IFERROR(VLOOKUP($A319,'XIV RzK M'!$K$3:$Q$39,7,0),"")</f>
        <v/>
      </c>
      <c r="K319" s="12" t="str">
        <f>IFERROR(VLOOKUP($A319,'Tropy M'!$Q$4:$W$66,7,0),"")</f>
        <v/>
      </c>
      <c r="L319" s="12" t="str">
        <f>IFERROR(VLOOKUP($A319,'Grassor 300 M'!$CA$6:$CG$39,7,0),"")</f>
        <v/>
      </c>
      <c r="M319" s="12" t="str">
        <f>IFERROR(VLOOKUP($A319,'BO M'!$Q$2:$W$37,7,0),"")</f>
        <v/>
      </c>
      <c r="N319" s="12" t="str">
        <f>IFERROR(VLOOKUP($A319,'Konwalie M'!$M$2:$S$32,7,0),"")</f>
        <v/>
      </c>
      <c r="O319" s="12" t="str">
        <f>IFERROR(VLOOKUP($A319,'KoRnO M'!$AD$2:$AJ$42,7,0),"")</f>
        <v/>
      </c>
      <c r="P319" s="12" t="str">
        <f>IFERROR(VLOOKUP($A319,'XVI Szago M'!$K$2:$Q$48,7,0),"")</f>
        <v/>
      </c>
      <c r="Q319" s="12" t="str">
        <f>IFERROR(VLOOKUP($A319,'H56 TR200 M'!$AT$3:$AZ$106,7,0),"")</f>
        <v/>
      </c>
      <c r="R319" s="12" t="str">
        <f>IFERROR(VLOOKUP($A319,'Azymut M'!$AO$6:$AU$38,7,0),"")</f>
        <v/>
      </c>
      <c r="S319" s="12" t="str">
        <f>IFERROR(VLOOKUP($A319,'NM 200 M'!$AI$5:$AO$38,7,0),"")</f>
        <v/>
      </c>
      <c r="T319" s="10">
        <f>IFERROR(LARGE(V319:AW319,1),0)+IFERROR(LARGE(V319:AW319,2),0)</f>
        <v>37.8916827852998</v>
      </c>
      <c r="U319" s="10">
        <f>IFERROR(LARGE(V319:AW319,3),0)+IFERROR(LARGE(V319:AW319,4),0)</f>
        <v>0</v>
      </c>
      <c r="V319" s="12"/>
      <c r="W319" s="12"/>
      <c r="X319" s="12"/>
      <c r="Y319" s="12"/>
      <c r="Z319" s="12">
        <f>IFERROR(VLOOKUP($A319,'H55 TR100 M'!$AG$3:$AM$165,7,0),"")</f>
        <v>37.8916827852998</v>
      </c>
      <c r="AA319" s="12" t="str">
        <f>IFERROR(VLOOKUP($A319,'Irokez M'!$EN$4:$ET$22,7,0),"")</f>
        <v/>
      </c>
      <c r="AB319" s="12" t="str">
        <f>IFERROR(VLOOKUP($A319,'BO Wielkopolska M'!$Q$2:$W$38,7,0),"")</f>
        <v/>
      </c>
      <c r="AC319" s="12" t="str">
        <f>IFERROR(VLOOKUP($A319,'RW TR200 M'!$K$2:$Q$10,7,0),"")</f>
        <v/>
      </c>
      <c r="AD319" s="12" t="str">
        <f>IFERROR(VLOOKUP($A319,'Liczyrzepa wiosna M'!$M$2:$S$26,7,0),"")</f>
        <v/>
      </c>
      <c r="AE319" s="12" t="str">
        <f>IFERROR(VLOOKUP($A319,'13 M'!$J$6:$P$27,7,0),"")</f>
        <v/>
      </c>
      <c r="AF319" s="12" t="str">
        <f>IFERROR(VLOOKUP($A319,'ZnO Grassor M'!$J$2:$P$9,7,0),"")</f>
        <v/>
      </c>
      <c r="AG319" s="12" t="str">
        <f>IFERROR(VLOOKUP($A319,'Celestynów M'!$H$2:$N$7,7,0),"")</f>
        <v/>
      </c>
      <c r="AH319" s="12" t="str">
        <f>IFERROR(VLOOKUP($A319,'Komorów M'!$H$2:$N$15,7,0),"")</f>
        <v/>
      </c>
      <c r="AI319" s="12" t="str">
        <f>IFERROR(VLOOKUP($A319,'ITOrient M'!$P$3:$V$16,7,0),"")</f>
        <v/>
      </c>
      <c r="AJ319" s="12" t="str">
        <f>IFERROR(VLOOKUP($A319,'ŚJatka M'!$P$3:$V$25,7,0),"")</f>
        <v/>
      </c>
      <c r="AK319" s="12" t="str">
        <f>IFERROR(VLOOKUP($A319,'Sudecka Wyrypa M'!$N$4:$T$18,7,0),"")</f>
        <v/>
      </c>
      <c r="AL319" s="12" t="str">
        <f>IFERROR(VLOOKUP($A319,'Abentojra M'!$I$3:$O$39,7,0),"")</f>
        <v/>
      </c>
      <c r="AM319" s="12" t="str">
        <f>IFERROR(VLOOKUP($A319,'Mordownik M'!$M$3:$S$29,7,0),"")</f>
        <v/>
      </c>
      <c r="AN319" s="12" t="str">
        <f>IFERROR(VLOOKUP($A319,'Kaczawska M'!$L$3:$R$9,7,0),"")</f>
        <v/>
      </c>
      <c r="AO319" s="12" t="str">
        <f>IFERROR(VLOOKUP($A319,'XV RzK M'!$K$2:$Q$13,7,0),"")</f>
        <v/>
      </c>
      <c r="AP319" s="12" t="str">
        <f>IFERROR(VLOOKUP($A319,'Jesienne 360 M'!$J$2:$P$20,7,0),"")</f>
        <v/>
      </c>
      <c r="AQ319" s="12" t="str">
        <f>IFERROR(VLOOKUP($A319,'Waligóra M'!$P$2:$V$25,7,0),"")</f>
        <v/>
      </c>
      <c r="AR319" s="12" t="str">
        <f>IFERROR(VLOOKUP($A319,'Jurajska Jatka M'!$L$3:$R$42,7,0),"")</f>
        <v/>
      </c>
      <c r="AS319" s="12" t="str">
        <f>IFERROR(VLOOKUP($A319,'H56 TR100 M'!$AI$3:$AO$224,7,0),"")</f>
        <v/>
      </c>
      <c r="AT319" s="12" t="str">
        <f>IFERROR(VLOOKUP($A319,'Wawer M'!$H$2:$N$15,7,0),"")</f>
        <v/>
      </c>
      <c r="AU319" s="12" t="str">
        <f>IFERROR(VLOOKUP($A319,'Pazur M'!$AU$2:$BA$36,7,0),"")</f>
        <v/>
      </c>
      <c r="AV319" s="12" t="str">
        <f>IFERROR(VLOOKUP($A319,'Wilga M'!$L$3:$R$29,7,0),"")</f>
        <v/>
      </c>
      <c r="AW319" s="12" t="str">
        <f>IFERROR(VLOOKUP($A319,'NM 100 M'!$Y$5:$AE$7,7,0),"")</f>
        <v/>
      </c>
      <c r="AX319" s="25">
        <f>MIN(COUNT(F319:S319)+MIN(COUNT(V319:AW319)/2,2),6)</f>
        <v>0.5</v>
      </c>
    </row>
    <row r="320" spans="1:50">
      <c r="A320">
        <v>559</v>
      </c>
      <c r="B320" s="21" t="str">
        <f>VLOOKUP($A320,id!$C:$H,6,0)</f>
        <v>Pabich Paweł</v>
      </c>
      <c r="C320" s="21">
        <f>VLOOKUP($A320,id!$C:$H,4,0)</f>
        <v>0</v>
      </c>
      <c r="D320" s="2">
        <f>IF(E319=E320,D319,ROW(B318))</f>
        <v>318</v>
      </c>
      <c r="E320" s="11">
        <f>LARGE(F320:U320,1)+LARGE(F320:U320,2)+IFERROR(LARGE(F320:U320,3),0)+IFERROR(LARGE(F320:U320,4),0)+IFERROR(LARGE(F320:U320,5),0)+IFERROR(LARGE(F320:U320,6),0)</f>
        <v>37.669172932330838</v>
      </c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 t="str">
        <f>IFERROR(VLOOKUP($A320,'XVI Szago M'!$K$2:$Q$48,7,0),"")</f>
        <v/>
      </c>
      <c r="Q320" s="12" t="str">
        <f>IFERROR(VLOOKUP($A320,'H56 TR200 M'!$AT$3:$AZ$106,7,0),"")</f>
        <v/>
      </c>
      <c r="R320" s="12" t="str">
        <f>IFERROR(VLOOKUP($A320,'Azymut M'!$AO$6:$AU$38,7,0),"")</f>
        <v/>
      </c>
      <c r="S320" s="12" t="str">
        <f>IFERROR(VLOOKUP($A320,'NM 200 M'!$AI$5:$AO$38,7,0),"")</f>
        <v/>
      </c>
      <c r="T320" s="10">
        <f>IFERROR(LARGE(V320:AW320,1),0)+IFERROR(LARGE(V320:AW320,2),0)</f>
        <v>37.669172932330838</v>
      </c>
      <c r="U320" s="10">
        <f>IFERROR(LARGE(V320:AW320,3),0)+IFERROR(LARGE(V320:AW320,4),0)</f>
        <v>0</v>
      </c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 t="str">
        <f>IFERROR(VLOOKUP($A320,'Abentojra M'!$I$3:$O$39,7,0),"")</f>
        <v/>
      </c>
      <c r="AM320" s="12" t="str">
        <f>IFERROR(VLOOKUP($A320,'Mordownik M'!$M$3:$S$29,7,0),"")</f>
        <v/>
      </c>
      <c r="AN320" s="12" t="str">
        <f>IFERROR(VLOOKUP($A320,'Kaczawska M'!$L$3:$R$9,7,0),"")</f>
        <v/>
      </c>
      <c r="AO320" s="12" t="str">
        <f>IFERROR(VLOOKUP($A320,'XV RzK M'!$K$2:$Q$13,7,0),"")</f>
        <v/>
      </c>
      <c r="AP320" s="12" t="str">
        <f>IFERROR(VLOOKUP($A320,'Jesienne 360 M'!$J$2:$P$20,7,0),"")</f>
        <v/>
      </c>
      <c r="AQ320" s="12" t="str">
        <f>IFERROR(VLOOKUP($A320,'Waligóra M'!$P$2:$V$25,7,0),"")</f>
        <v/>
      </c>
      <c r="AR320" s="12">
        <f>IFERROR(VLOOKUP($A320,'Jurajska Jatka M'!$L$3:$R$42,7,0),"")</f>
        <v>37.669172932330838</v>
      </c>
      <c r="AS320" s="12" t="str">
        <f>IFERROR(VLOOKUP($A320,'H56 TR100 M'!$AI$3:$AO$224,7,0),"")</f>
        <v/>
      </c>
      <c r="AT320" s="12" t="str">
        <f>IFERROR(VLOOKUP($A320,'Wawer M'!$H$2:$N$15,7,0),"")</f>
        <v/>
      </c>
      <c r="AU320" s="12" t="str">
        <f>IFERROR(VLOOKUP($A320,'Pazur M'!$AU$2:$BA$36,7,0),"")</f>
        <v/>
      </c>
      <c r="AV320" s="12" t="str">
        <f>IFERROR(VLOOKUP($A320,'Wilga M'!$L$3:$R$29,7,0),"")</f>
        <v/>
      </c>
      <c r="AW320" s="12" t="str">
        <f>IFERROR(VLOOKUP($A320,'NM 100 M'!$Y$5:$AE$7,7,0),"")</f>
        <v/>
      </c>
      <c r="AX320" s="25">
        <f>MIN(COUNT(F320:S320)+MIN(COUNT(V320:AW320)/2,2),6)</f>
        <v>0.5</v>
      </c>
    </row>
    <row r="321" spans="1:50">
      <c r="A321">
        <v>635</v>
      </c>
      <c r="B321" s="21" t="str">
        <f>VLOOKUP($A321,id!$C:$H,6,0)</f>
        <v>Bojdecki Filip</v>
      </c>
      <c r="C321" s="21" t="str">
        <f>VLOOKUP($A321,id!$C:$H,4,0)</f>
        <v>KK Cyklon Warszawa</v>
      </c>
      <c r="D321" s="2">
        <f>IF(E320=E321,D320,ROW(B319))</f>
        <v>319</v>
      </c>
      <c r="E321" s="11">
        <f>LARGE(F321:U321,1)+LARGE(F321:U321,2)+IFERROR(LARGE(F321:U321,3),0)+IFERROR(LARGE(F321:U321,4),0)+IFERROR(LARGE(F321:U321,5),0)+IFERROR(LARGE(F321:U321,6),0)</f>
        <v>37.594051675184545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 t="str">
        <f>IFERROR(VLOOKUP($A321,'H56 TR200 M'!$AT$3:$AZ$106,7,0),"")</f>
        <v/>
      </c>
      <c r="R321" s="12" t="str">
        <f>IFERROR(VLOOKUP($A321,'Azymut M'!$AO$6:$AU$38,7,0),"")</f>
        <v/>
      </c>
      <c r="S321" s="12" t="str">
        <f>IFERROR(VLOOKUP($A321,'NM 200 M'!$AI$5:$AO$38,7,0),"")</f>
        <v/>
      </c>
      <c r="T321" s="10">
        <f>IFERROR(LARGE(V321:AW321,1),0)+IFERROR(LARGE(V321:AW321,2),0)</f>
        <v>37.594051675184545</v>
      </c>
      <c r="U321" s="10">
        <f>IFERROR(LARGE(V321:AW321,3),0)+IFERROR(LARGE(V321:AW321,4),0)</f>
        <v>0</v>
      </c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>
        <f>IFERROR(VLOOKUP($A321,'H56 TR100 M'!$AI$3:$AO$224,7,0),"")</f>
        <v>37.594051675184545</v>
      </c>
      <c r="AT321" s="12" t="str">
        <f>IFERROR(VLOOKUP($A321,'Wawer M'!$H$2:$N$15,7,0),"")</f>
        <v/>
      </c>
      <c r="AU321" s="12" t="str">
        <f>IFERROR(VLOOKUP($A321,'Pazur M'!$AU$2:$BA$36,7,0),"")</f>
        <v/>
      </c>
      <c r="AV321" s="12" t="str">
        <f>IFERROR(VLOOKUP($A321,'Wilga M'!$L$3:$R$29,7,0),"")</f>
        <v/>
      </c>
      <c r="AW321" s="12" t="str">
        <f>IFERROR(VLOOKUP($A321,'NM 100 M'!$Y$5:$AE$7,7,0),"")</f>
        <v/>
      </c>
      <c r="AX321" s="25">
        <f>MIN(COUNT(F321:S321)+MIN(COUNT(V321:AW321)/2,2),6)</f>
        <v>0.5</v>
      </c>
    </row>
    <row r="322" spans="1:50">
      <c r="A322">
        <v>551</v>
      </c>
      <c r="B322" s="21" t="str">
        <f>VLOOKUP($A322,id!$C:$H,6,0)</f>
        <v>Sobek Dawid</v>
      </c>
      <c r="C322" s="21" t="str">
        <f>VLOOKUP($A322,id!$C:$H,4,0)</f>
        <v>Maximum Optimal Power Distribution One Man Team</v>
      </c>
      <c r="D322" s="2">
        <f>IF(E321=E322,D321,ROW(B320))</f>
        <v>320</v>
      </c>
      <c r="E322" s="11">
        <f>LARGE(F322:U322,1)+LARGE(F322:U322,2)+IFERROR(LARGE(F322:U322,3),0)+IFERROR(LARGE(F322:U322,4),0)+IFERROR(LARGE(F322:U322,5),0)+IFERROR(LARGE(F322:U322,6),0)</f>
        <v>37.542868544476597</v>
      </c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>
        <f>IFERROR(VLOOKUP($A322,'XVI Szago M'!$K$2:$Q$48,7,0),"")</f>
        <v>37.542868544476597</v>
      </c>
      <c r="Q322" s="12" t="str">
        <f>IFERROR(VLOOKUP($A322,'H56 TR200 M'!$AT$3:$AZ$106,7,0),"")</f>
        <v/>
      </c>
      <c r="R322" s="12" t="str">
        <f>IFERROR(VLOOKUP($A322,'Azymut M'!$AO$6:$AU$38,7,0),"")</f>
        <v/>
      </c>
      <c r="S322" s="12" t="str">
        <f>IFERROR(VLOOKUP($A322,'NM 200 M'!$AI$5:$AO$38,7,0),"")</f>
        <v/>
      </c>
      <c r="T322" s="10">
        <f>IFERROR(LARGE(V322:AW322,1),0)+IFERROR(LARGE(V322:AW322,2),0)</f>
        <v>0</v>
      </c>
      <c r="U322" s="10">
        <f>IFERROR(LARGE(V322:AW322,3),0)+IFERROR(LARGE(V322:AW322,4),0)</f>
        <v>0</v>
      </c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 t="str">
        <f>IFERROR(VLOOKUP($A322,'Abentojra M'!$I$3:$O$39,7,0),"")</f>
        <v/>
      </c>
      <c r="AM322" s="12" t="str">
        <f>IFERROR(VLOOKUP($A322,'Mordownik M'!$M$3:$S$29,7,0),"")</f>
        <v/>
      </c>
      <c r="AN322" s="12" t="str">
        <f>IFERROR(VLOOKUP($A322,'Kaczawska M'!$L$3:$R$9,7,0),"")</f>
        <v/>
      </c>
      <c r="AO322" s="12" t="str">
        <f>IFERROR(VLOOKUP($A322,'XV RzK M'!$K$2:$Q$13,7,0),"")</f>
        <v/>
      </c>
      <c r="AP322" s="12" t="str">
        <f>IFERROR(VLOOKUP($A322,'Jesienne 360 M'!$J$2:$P$20,7,0),"")</f>
        <v/>
      </c>
      <c r="AQ322" s="12" t="str">
        <f>IFERROR(VLOOKUP($A322,'Waligóra M'!$P$2:$V$25,7,0),"")</f>
        <v/>
      </c>
      <c r="AR322" s="12" t="str">
        <f>IFERROR(VLOOKUP($A322,'Jurajska Jatka M'!$L$3:$R$42,7,0),"")</f>
        <v/>
      </c>
      <c r="AS322" s="12" t="str">
        <f>IFERROR(VLOOKUP($A322,'H56 TR100 M'!$AI$3:$AO$224,7,0),"")</f>
        <v/>
      </c>
      <c r="AT322" s="12" t="str">
        <f>IFERROR(VLOOKUP($A322,'Wawer M'!$H$2:$N$15,7,0),"")</f>
        <v/>
      </c>
      <c r="AU322" s="12" t="str">
        <f>IFERROR(VLOOKUP($A322,'Pazur M'!$AU$2:$BA$36,7,0),"")</f>
        <v/>
      </c>
      <c r="AV322" s="12" t="str">
        <f>IFERROR(VLOOKUP($A322,'Wilga M'!$L$3:$R$29,7,0),"")</f>
        <v/>
      </c>
      <c r="AW322" s="12" t="str">
        <f>IFERROR(VLOOKUP($A322,'NM 100 M'!$Y$5:$AE$7,7,0),"")</f>
        <v/>
      </c>
      <c r="AX322" s="25">
        <f>MIN(COUNT(F322:S322)+MIN(COUNT(V322:AW322)/2,2),6)</f>
        <v>1</v>
      </c>
    </row>
    <row r="323" spans="1:50">
      <c r="A323">
        <v>422</v>
      </c>
      <c r="B323" s="21" t="str">
        <f>VLOOKUP($A323,id!$C:$H,6,0)</f>
        <v>Banach Piotr</v>
      </c>
      <c r="C323" s="21">
        <f>VLOOKUP($A323,id!$C:$H,4,0)</f>
        <v>0</v>
      </c>
      <c r="D323" s="2">
        <f>IF(E322=E323,D322,ROW(B321))</f>
        <v>321</v>
      </c>
      <c r="E323" s="11">
        <f>LARGE(F323:U323,1)+LARGE(F323:U323,2)+IFERROR(LARGE(F323:U323,3),0)+IFERROR(LARGE(F323:U323,4),0)+IFERROR(LARGE(F323:U323,5),0)+IFERROR(LARGE(F323:U323,6),0)</f>
        <v>37.499999999999993</v>
      </c>
      <c r="F323" s="12"/>
      <c r="G323" s="12"/>
      <c r="H323" s="12"/>
      <c r="I323" s="12"/>
      <c r="J323" s="12"/>
      <c r="K323" s="12" t="str">
        <f>IFERROR(VLOOKUP($A323,'Tropy M'!$Q$4:$W$66,7,0),"")</f>
        <v/>
      </c>
      <c r="L323" s="12" t="str">
        <f>IFERROR(VLOOKUP($A323,'Grassor 300 M'!$CA$6:$CG$39,7,0),"")</f>
        <v/>
      </c>
      <c r="M323" s="12" t="str">
        <f>IFERROR(VLOOKUP($A323,'BO M'!$Q$2:$W$37,7,0),"")</f>
        <v/>
      </c>
      <c r="N323" s="12" t="str">
        <f>IFERROR(VLOOKUP($A323,'Konwalie M'!$M$2:$S$32,7,0),"")</f>
        <v/>
      </c>
      <c r="O323" s="12" t="str">
        <f>IFERROR(VLOOKUP($A323,'KoRnO M'!$AD$2:$AJ$42,7,0),"")</f>
        <v/>
      </c>
      <c r="P323" s="12" t="str">
        <f>IFERROR(VLOOKUP($A323,'XVI Szago M'!$K$2:$Q$48,7,0),"")</f>
        <v/>
      </c>
      <c r="Q323" s="12" t="str">
        <f>IFERROR(VLOOKUP($A323,'H56 TR200 M'!$AT$3:$AZ$106,7,0),"")</f>
        <v/>
      </c>
      <c r="R323" s="12" t="str">
        <f>IFERROR(VLOOKUP($A323,'Azymut M'!$AO$6:$AU$38,7,0),"")</f>
        <v/>
      </c>
      <c r="S323" s="12" t="str">
        <f>IFERROR(VLOOKUP($A323,'NM 200 M'!$AI$5:$AO$38,7,0),"")</f>
        <v/>
      </c>
      <c r="T323" s="10">
        <f>IFERROR(LARGE(V323:AW323,1),0)+IFERROR(LARGE(V323:AW323,2),0)</f>
        <v>37.499999999999993</v>
      </c>
      <c r="U323" s="10">
        <f>IFERROR(LARGE(V323:AW323,3),0)+IFERROR(LARGE(V323:AW323,4),0)</f>
        <v>0</v>
      </c>
      <c r="V323" s="12"/>
      <c r="W323" s="12"/>
      <c r="X323" s="12"/>
      <c r="Y323" s="12"/>
      <c r="Z323" s="12"/>
      <c r="AA323" s="12"/>
      <c r="AB323" s="12"/>
      <c r="AC323" s="12"/>
      <c r="AD323" s="12"/>
      <c r="AE323" s="12">
        <f>IFERROR(VLOOKUP($A323,'13 M'!$J$6:$P$27,7,0),"")</f>
        <v>37.499999999999993</v>
      </c>
      <c r="AF323" s="12" t="str">
        <f>IFERROR(VLOOKUP($A323,'ZnO Grassor M'!$J$2:$P$9,7,0),"")</f>
        <v/>
      </c>
      <c r="AG323" s="12" t="str">
        <f>IFERROR(VLOOKUP($A323,'Celestynów M'!$H$2:$N$7,7,0),"")</f>
        <v/>
      </c>
      <c r="AH323" s="12" t="str">
        <f>IFERROR(VLOOKUP($A323,'Komorów M'!$H$2:$N$15,7,0),"")</f>
        <v/>
      </c>
      <c r="AI323" s="12" t="str">
        <f>IFERROR(VLOOKUP($A323,'ITOrient M'!$P$3:$V$16,7,0),"")</f>
        <v/>
      </c>
      <c r="AJ323" s="12" t="str">
        <f>IFERROR(VLOOKUP($A323,'ŚJatka M'!$P$3:$V$25,7,0),"")</f>
        <v/>
      </c>
      <c r="AK323" s="12" t="str">
        <f>IFERROR(VLOOKUP($A323,'Sudecka Wyrypa M'!$N$4:$T$18,7,0),"")</f>
        <v/>
      </c>
      <c r="AL323" s="12" t="str">
        <f>IFERROR(VLOOKUP($A323,'Abentojra M'!$I$3:$O$39,7,0),"")</f>
        <v/>
      </c>
      <c r="AM323" s="12" t="str">
        <f>IFERROR(VLOOKUP($A323,'Mordownik M'!$M$3:$S$29,7,0),"")</f>
        <v/>
      </c>
      <c r="AN323" s="12" t="str">
        <f>IFERROR(VLOOKUP($A323,'Kaczawska M'!$L$3:$R$9,7,0),"")</f>
        <v/>
      </c>
      <c r="AO323" s="12" t="str">
        <f>IFERROR(VLOOKUP($A323,'XV RzK M'!$K$2:$Q$13,7,0),"")</f>
        <v/>
      </c>
      <c r="AP323" s="12" t="str">
        <f>IFERROR(VLOOKUP($A323,'Jesienne 360 M'!$J$2:$P$20,7,0),"")</f>
        <v/>
      </c>
      <c r="AQ323" s="12" t="str">
        <f>IFERROR(VLOOKUP($A323,'Waligóra M'!$P$2:$V$25,7,0),"")</f>
        <v/>
      </c>
      <c r="AR323" s="12" t="str">
        <f>IFERROR(VLOOKUP($A323,'Jurajska Jatka M'!$L$3:$R$42,7,0),"")</f>
        <v/>
      </c>
      <c r="AS323" s="12" t="str">
        <f>IFERROR(VLOOKUP($A323,'H56 TR100 M'!$AI$3:$AO$224,7,0),"")</f>
        <v/>
      </c>
      <c r="AT323" s="12" t="str">
        <f>IFERROR(VLOOKUP($A323,'Wawer M'!$H$2:$N$15,7,0),"")</f>
        <v/>
      </c>
      <c r="AU323" s="12" t="str">
        <f>IFERROR(VLOOKUP($A323,'Pazur M'!$AU$2:$BA$36,7,0),"")</f>
        <v/>
      </c>
      <c r="AV323" s="12" t="str">
        <f>IFERROR(VLOOKUP($A323,'Wilga M'!$L$3:$R$29,7,0),"")</f>
        <v/>
      </c>
      <c r="AW323" s="12" t="str">
        <f>IFERROR(VLOOKUP($A323,'NM 100 M'!$Y$5:$AE$7,7,0),"")</f>
        <v/>
      </c>
      <c r="AX323" s="25">
        <f>MIN(COUNT(F323:S323)+MIN(COUNT(V323:AW323)/2,2),6)</f>
        <v>0.5</v>
      </c>
    </row>
    <row r="324" spans="1:50">
      <c r="A324">
        <v>423</v>
      </c>
      <c r="B324" s="21" t="str">
        <f>VLOOKUP($A324,id!$C:$H,6,0)</f>
        <v>Skrynicki Sławomir</v>
      </c>
      <c r="C324" s="21">
        <f>VLOOKUP($A324,id!$C:$H,4,0)</f>
        <v>0</v>
      </c>
      <c r="D324" s="2">
        <f>IF(E323=E324,D323,ROW(B322))</f>
        <v>321</v>
      </c>
      <c r="E324" s="11">
        <f>LARGE(F324:U324,1)+LARGE(F324:U324,2)+IFERROR(LARGE(F324:U324,3),0)+IFERROR(LARGE(F324:U324,4),0)+IFERROR(LARGE(F324:U324,5),0)+IFERROR(LARGE(F324:U324,6),0)</f>
        <v>37.499999999999993</v>
      </c>
      <c r="F324" s="12"/>
      <c r="G324" s="12"/>
      <c r="H324" s="12"/>
      <c r="I324" s="12"/>
      <c r="J324" s="12"/>
      <c r="K324" s="12" t="str">
        <f>IFERROR(VLOOKUP($A324,'Tropy M'!$Q$4:$W$66,7,0),"")</f>
        <v/>
      </c>
      <c r="L324" s="12" t="str">
        <f>IFERROR(VLOOKUP($A324,'Grassor 300 M'!$CA$6:$CG$39,7,0),"")</f>
        <v/>
      </c>
      <c r="M324" s="12" t="str">
        <f>IFERROR(VLOOKUP($A324,'BO M'!$Q$2:$W$37,7,0),"")</f>
        <v/>
      </c>
      <c r="N324" s="12" t="str">
        <f>IFERROR(VLOOKUP($A324,'Konwalie M'!$M$2:$S$32,7,0),"")</f>
        <v/>
      </c>
      <c r="O324" s="12" t="str">
        <f>IFERROR(VLOOKUP($A324,'KoRnO M'!$AD$2:$AJ$42,7,0),"")</f>
        <v/>
      </c>
      <c r="P324" s="12" t="str">
        <f>IFERROR(VLOOKUP($A324,'XVI Szago M'!$K$2:$Q$48,7,0),"")</f>
        <v/>
      </c>
      <c r="Q324" s="12" t="str">
        <f>IFERROR(VLOOKUP($A324,'H56 TR200 M'!$AT$3:$AZ$106,7,0),"")</f>
        <v/>
      </c>
      <c r="R324" s="12" t="str">
        <f>IFERROR(VLOOKUP($A324,'Azymut M'!$AO$6:$AU$38,7,0),"")</f>
        <v/>
      </c>
      <c r="S324" s="12" t="str">
        <f>IFERROR(VLOOKUP($A324,'NM 200 M'!$AI$5:$AO$38,7,0),"")</f>
        <v/>
      </c>
      <c r="T324" s="10">
        <f>IFERROR(LARGE(V324:AW324,1),0)+IFERROR(LARGE(V324:AW324,2),0)</f>
        <v>37.499999999999993</v>
      </c>
      <c r="U324" s="10">
        <f>IFERROR(LARGE(V324:AW324,3),0)+IFERROR(LARGE(V324:AW324,4),0)</f>
        <v>0</v>
      </c>
      <c r="V324" s="12"/>
      <c r="W324" s="12"/>
      <c r="X324" s="12"/>
      <c r="Y324" s="12"/>
      <c r="Z324" s="12"/>
      <c r="AA324" s="12"/>
      <c r="AB324" s="12"/>
      <c r="AC324" s="12"/>
      <c r="AD324" s="12"/>
      <c r="AE324" s="12">
        <f>IFERROR(VLOOKUP($A324,'13 M'!$J$6:$P$27,7,0),"")</f>
        <v>37.499999999999993</v>
      </c>
      <c r="AF324" s="12" t="str">
        <f>IFERROR(VLOOKUP($A324,'ZnO Grassor M'!$J$2:$P$9,7,0),"")</f>
        <v/>
      </c>
      <c r="AG324" s="12" t="str">
        <f>IFERROR(VLOOKUP($A324,'Celestynów M'!$H$2:$N$7,7,0),"")</f>
        <v/>
      </c>
      <c r="AH324" s="12" t="str">
        <f>IFERROR(VLOOKUP($A324,'Komorów M'!$H$2:$N$15,7,0),"")</f>
        <v/>
      </c>
      <c r="AI324" s="12" t="str">
        <f>IFERROR(VLOOKUP($A324,'ITOrient M'!$P$3:$V$16,7,0),"")</f>
        <v/>
      </c>
      <c r="AJ324" s="12" t="str">
        <f>IFERROR(VLOOKUP($A324,'ŚJatka M'!$P$3:$V$25,7,0),"")</f>
        <v/>
      </c>
      <c r="AK324" s="12" t="str">
        <f>IFERROR(VLOOKUP($A324,'Sudecka Wyrypa M'!$N$4:$T$18,7,0),"")</f>
        <v/>
      </c>
      <c r="AL324" s="12" t="str">
        <f>IFERROR(VLOOKUP($A324,'Abentojra M'!$I$3:$O$39,7,0),"")</f>
        <v/>
      </c>
      <c r="AM324" s="12" t="str">
        <f>IFERROR(VLOOKUP($A324,'Mordownik M'!$M$3:$S$29,7,0),"")</f>
        <v/>
      </c>
      <c r="AN324" s="12" t="str">
        <f>IFERROR(VLOOKUP($A324,'Kaczawska M'!$L$3:$R$9,7,0),"")</f>
        <v/>
      </c>
      <c r="AO324" s="12" t="str">
        <f>IFERROR(VLOOKUP($A324,'XV RzK M'!$K$2:$Q$13,7,0),"")</f>
        <v/>
      </c>
      <c r="AP324" s="12" t="str">
        <f>IFERROR(VLOOKUP($A324,'Jesienne 360 M'!$J$2:$P$20,7,0),"")</f>
        <v/>
      </c>
      <c r="AQ324" s="12" t="str">
        <f>IFERROR(VLOOKUP($A324,'Waligóra M'!$P$2:$V$25,7,0),"")</f>
        <v/>
      </c>
      <c r="AR324" s="12" t="str">
        <f>IFERROR(VLOOKUP($A324,'Jurajska Jatka M'!$L$3:$R$42,7,0),"")</f>
        <v/>
      </c>
      <c r="AS324" s="12" t="str">
        <f>IFERROR(VLOOKUP($A324,'H56 TR100 M'!$AI$3:$AO$224,7,0),"")</f>
        <v/>
      </c>
      <c r="AT324" s="12" t="str">
        <f>IFERROR(VLOOKUP($A324,'Wawer M'!$H$2:$N$15,7,0),"")</f>
        <v/>
      </c>
      <c r="AU324" s="12" t="str">
        <f>IFERROR(VLOOKUP($A324,'Pazur M'!$AU$2:$BA$36,7,0),"")</f>
        <v/>
      </c>
      <c r="AV324" s="12" t="str">
        <f>IFERROR(VLOOKUP($A324,'Wilga M'!$L$3:$R$29,7,0),"")</f>
        <v/>
      </c>
      <c r="AW324" s="12" t="str">
        <f>IFERROR(VLOOKUP($A324,'NM 100 M'!$Y$5:$AE$7,7,0),"")</f>
        <v/>
      </c>
      <c r="AX324" s="25">
        <f>MIN(COUNT(F324:S324)+MIN(COUNT(V324:AW324)/2,2),6)</f>
        <v>0.5</v>
      </c>
    </row>
    <row r="325" spans="1:50">
      <c r="A325">
        <v>636</v>
      </c>
      <c r="B325" s="21" t="str">
        <f>VLOOKUP($A325,id!$C:$H,6,0)</f>
        <v>Gabryś Bartłomiej</v>
      </c>
      <c r="C325" s="21" t="str">
        <f>VLOOKUP($A325,id!$C:$H,4,0)</f>
        <v>KK Cyklon Warszawa</v>
      </c>
      <c r="D325" s="2">
        <f>IF(E324=E325,D324,ROW(B323))</f>
        <v>323</v>
      </c>
      <c r="E325" s="11">
        <f>LARGE(F325:U325,1)+LARGE(F325:U325,2)+IFERROR(LARGE(F325:U325,3),0)+IFERROR(LARGE(F325:U325,4),0)+IFERROR(LARGE(F325:U325,5),0)+IFERROR(LARGE(F325:U325,6),0)</f>
        <v>37.491593813046386</v>
      </c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 t="str">
        <f>IFERROR(VLOOKUP($A325,'H56 TR200 M'!$AT$3:$AZ$106,7,0),"")</f>
        <v/>
      </c>
      <c r="R325" s="12" t="str">
        <f>IFERROR(VLOOKUP($A325,'Azymut M'!$AO$6:$AU$38,7,0),"")</f>
        <v/>
      </c>
      <c r="S325" s="12" t="str">
        <f>IFERROR(VLOOKUP($A325,'NM 200 M'!$AI$5:$AO$38,7,0),"")</f>
        <v/>
      </c>
      <c r="T325" s="10">
        <f>IFERROR(LARGE(V325:AW325,1),0)+IFERROR(LARGE(V325:AW325,2),0)</f>
        <v>37.491593813046386</v>
      </c>
      <c r="U325" s="10">
        <f>IFERROR(LARGE(V325:AW325,3),0)+IFERROR(LARGE(V325:AW325,4),0)</f>
        <v>0</v>
      </c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>
        <f>IFERROR(VLOOKUP($A325,'H56 TR100 M'!$AI$3:$AO$224,7,0),"")</f>
        <v>37.491593813046386</v>
      </c>
      <c r="AT325" s="12" t="str">
        <f>IFERROR(VLOOKUP($A325,'Wawer M'!$H$2:$N$15,7,0),"")</f>
        <v/>
      </c>
      <c r="AU325" s="12" t="str">
        <f>IFERROR(VLOOKUP($A325,'Pazur M'!$AU$2:$BA$36,7,0),"")</f>
        <v/>
      </c>
      <c r="AV325" s="12" t="str">
        <f>IFERROR(VLOOKUP($A325,'Wilga M'!$L$3:$R$29,7,0),"")</f>
        <v/>
      </c>
      <c r="AW325" s="12" t="str">
        <f>IFERROR(VLOOKUP($A325,'NM 100 M'!$Y$5:$AE$7,7,0),"")</f>
        <v/>
      </c>
      <c r="AX325" s="25">
        <f>MIN(COUNT(F325:S325)+MIN(COUNT(V325:AW325)/2,2),6)</f>
        <v>0.5</v>
      </c>
    </row>
    <row r="326" spans="1:50">
      <c r="A326">
        <v>552</v>
      </c>
      <c r="B326" s="21" t="str">
        <f>VLOOKUP($A326,id!$C:$H,6,0)</f>
        <v>Butny Rafał</v>
      </c>
      <c r="C326" s="21" t="str">
        <f>VLOOKUP($A326,id!$C:$H,4,0)</f>
        <v>Road to Nowhere</v>
      </c>
      <c r="D326" s="2">
        <f>IF(E325=E326,D325,ROW(B324))</f>
        <v>324</v>
      </c>
      <c r="E326" s="11">
        <f>LARGE(F326:U326,1)+LARGE(F326:U326,2)+IFERROR(LARGE(F326:U326,3),0)+IFERROR(LARGE(F326:U326,4),0)+IFERROR(LARGE(F326:U326,5),0)+IFERROR(LARGE(F326:U326,6),0)</f>
        <v>37.46258968651</v>
      </c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>
        <f>IFERROR(VLOOKUP($A326,'XVI Szago M'!$K$2:$Q$48,7,0),"")</f>
        <v>37.46258968651</v>
      </c>
      <c r="Q326" s="12" t="str">
        <f>IFERROR(VLOOKUP($A326,'H56 TR200 M'!$AT$3:$AZ$106,7,0),"")</f>
        <v/>
      </c>
      <c r="R326" s="12" t="str">
        <f>IFERROR(VLOOKUP($A326,'Azymut M'!$AO$6:$AU$38,7,0),"")</f>
        <v/>
      </c>
      <c r="S326" s="12" t="str">
        <f>IFERROR(VLOOKUP($A326,'NM 200 M'!$AI$5:$AO$38,7,0),"")</f>
        <v/>
      </c>
      <c r="T326" s="10">
        <f>IFERROR(LARGE(V326:AW326,1),0)+IFERROR(LARGE(V326:AW326,2),0)</f>
        <v>0</v>
      </c>
      <c r="U326" s="10">
        <f>IFERROR(LARGE(V326:AW326,3),0)+IFERROR(LARGE(V326:AW326,4),0)</f>
        <v>0</v>
      </c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 t="str">
        <f>IFERROR(VLOOKUP($A326,'Abentojra M'!$I$3:$O$39,7,0),"")</f>
        <v/>
      </c>
      <c r="AM326" s="12" t="str">
        <f>IFERROR(VLOOKUP($A326,'Mordownik M'!$M$3:$S$29,7,0),"")</f>
        <v/>
      </c>
      <c r="AN326" s="12" t="str">
        <f>IFERROR(VLOOKUP($A326,'Kaczawska M'!$L$3:$R$9,7,0),"")</f>
        <v/>
      </c>
      <c r="AO326" s="12" t="str">
        <f>IFERROR(VLOOKUP($A326,'XV RzK M'!$K$2:$Q$13,7,0),"")</f>
        <v/>
      </c>
      <c r="AP326" s="12" t="str">
        <f>IFERROR(VLOOKUP($A326,'Jesienne 360 M'!$J$2:$P$20,7,0),"")</f>
        <v/>
      </c>
      <c r="AQ326" s="12" t="str">
        <f>IFERROR(VLOOKUP($A326,'Waligóra M'!$P$2:$V$25,7,0),"")</f>
        <v/>
      </c>
      <c r="AR326" s="12" t="str">
        <f>IFERROR(VLOOKUP($A326,'Jurajska Jatka M'!$L$3:$R$42,7,0),"")</f>
        <v/>
      </c>
      <c r="AS326" s="12" t="str">
        <f>IFERROR(VLOOKUP($A326,'H56 TR100 M'!$AI$3:$AO$224,7,0),"")</f>
        <v/>
      </c>
      <c r="AT326" s="12" t="str">
        <f>IFERROR(VLOOKUP($A326,'Wawer M'!$H$2:$N$15,7,0),"")</f>
        <v/>
      </c>
      <c r="AU326" s="12" t="str">
        <f>IFERROR(VLOOKUP($A326,'Pazur M'!$AU$2:$BA$36,7,0),"")</f>
        <v/>
      </c>
      <c r="AV326" s="12" t="str">
        <f>IFERROR(VLOOKUP($A326,'Wilga M'!$L$3:$R$29,7,0),"")</f>
        <v/>
      </c>
      <c r="AW326" s="12" t="str">
        <f>IFERROR(VLOOKUP($A326,'NM 100 M'!$Y$5:$AE$7,7,0),"")</f>
        <v/>
      </c>
      <c r="AX326" s="25">
        <f>MIN(COUNT(F326:S326)+MIN(COUNT(V326:AW326)/2,2),6)</f>
        <v>1</v>
      </c>
    </row>
    <row r="327" spans="1:50">
      <c r="A327">
        <v>274</v>
      </c>
      <c r="B327" s="21" t="str">
        <f>VLOOKUP($A327,id!$C:$H,6,0)</f>
        <v>Oglęcki Michał</v>
      </c>
      <c r="C327" s="21" t="str">
        <f>VLOOKUP($A327,id!$C:$H,4,0)</f>
        <v>Masterlease</v>
      </c>
      <c r="D327" s="2">
        <f>IF(E326=E327,D326,ROW(B325))</f>
        <v>325</v>
      </c>
      <c r="E327" s="11">
        <f>LARGE(F327:U327,1)+LARGE(F327:U327,2)+IFERROR(LARGE(F327:U327,3),0)+IFERROR(LARGE(F327:U327,4),0)+IFERROR(LARGE(F327:U327,5),0)+IFERROR(LARGE(F327:U327,6),0)</f>
        <v>37.434619182106374</v>
      </c>
      <c r="F327" s="12"/>
      <c r="G327" s="12"/>
      <c r="H327" s="12" t="str">
        <f>IFERROR(VLOOKUP($A327,'H55 TR200 M'!$AT$3:$AZ$84,7,0),"")</f>
        <v/>
      </c>
      <c r="I327" s="12" t="str">
        <f>IFERROR(VLOOKUP($A327,'Dymno M'!$U$2:$AA$35,7,0),"")</f>
        <v/>
      </c>
      <c r="J327" s="12" t="str">
        <f>IFERROR(VLOOKUP($A327,'XIV RzK M'!$K$3:$Q$39,7,0),"")</f>
        <v/>
      </c>
      <c r="K327" s="12" t="str">
        <f>IFERROR(VLOOKUP($A327,'Tropy M'!$Q$4:$W$66,7,0),"")</f>
        <v/>
      </c>
      <c r="L327" s="12" t="str">
        <f>IFERROR(VLOOKUP($A327,'Grassor 300 M'!$CA$6:$CG$39,7,0),"")</f>
        <v/>
      </c>
      <c r="M327" s="12" t="str">
        <f>IFERROR(VLOOKUP($A327,'BO M'!$Q$2:$W$37,7,0),"")</f>
        <v/>
      </c>
      <c r="N327" s="12" t="str">
        <f>IFERROR(VLOOKUP($A327,'Konwalie M'!$M$2:$S$32,7,0),"")</f>
        <v/>
      </c>
      <c r="O327" s="12" t="str">
        <f>IFERROR(VLOOKUP($A327,'KoRnO M'!$AD$2:$AJ$42,7,0),"")</f>
        <v/>
      </c>
      <c r="P327" s="12" t="str">
        <f>IFERROR(VLOOKUP($A327,'XVI Szago M'!$K$2:$Q$48,7,0),"")</f>
        <v/>
      </c>
      <c r="Q327" s="12" t="str">
        <f>IFERROR(VLOOKUP($A327,'H56 TR200 M'!$AT$3:$AZ$106,7,0),"")</f>
        <v/>
      </c>
      <c r="R327" s="12" t="str">
        <f>IFERROR(VLOOKUP($A327,'Azymut M'!$AO$6:$AU$38,7,0),"")</f>
        <v/>
      </c>
      <c r="S327" s="12" t="str">
        <f>IFERROR(VLOOKUP($A327,'NM 200 M'!$AI$5:$AO$38,7,0),"")</f>
        <v/>
      </c>
      <c r="T327" s="10">
        <f>IFERROR(LARGE(V327:AW327,1),0)+IFERROR(LARGE(V327:AW327,2),0)</f>
        <v>37.434619182106374</v>
      </c>
      <c r="U327" s="10">
        <f>IFERROR(LARGE(V327:AW327,3),0)+IFERROR(LARGE(V327:AW327,4),0)</f>
        <v>0</v>
      </c>
      <c r="V327" s="12"/>
      <c r="W327" s="12"/>
      <c r="X327" s="12"/>
      <c r="Y327" s="12"/>
      <c r="Z327" s="12">
        <f>IFERROR(VLOOKUP($A327,'H55 TR100 M'!$AG$3:$AM$165,7,0),"")</f>
        <v>29.423579865462873</v>
      </c>
      <c r="AA327" s="12" t="str">
        <f>IFERROR(VLOOKUP($A327,'Irokez M'!$EN$4:$ET$22,7,0),"")</f>
        <v/>
      </c>
      <c r="AB327" s="12" t="str">
        <f>IFERROR(VLOOKUP($A327,'BO Wielkopolska M'!$Q$2:$W$38,7,0),"")</f>
        <v/>
      </c>
      <c r="AC327" s="12" t="str">
        <f>IFERROR(VLOOKUP($A327,'RW TR200 M'!$K$2:$Q$10,7,0),"")</f>
        <v/>
      </c>
      <c r="AD327" s="12" t="str">
        <f>IFERROR(VLOOKUP($A327,'Liczyrzepa wiosna M'!$M$2:$S$26,7,0),"")</f>
        <v/>
      </c>
      <c r="AE327" s="12" t="str">
        <f>IFERROR(VLOOKUP($A327,'13 M'!$J$6:$P$27,7,0),"")</f>
        <v/>
      </c>
      <c r="AF327" s="12" t="str">
        <f>IFERROR(VLOOKUP($A327,'ZnO Grassor M'!$J$2:$P$9,7,0),"")</f>
        <v/>
      </c>
      <c r="AG327" s="12" t="str">
        <f>IFERROR(VLOOKUP($A327,'Celestynów M'!$H$2:$N$7,7,0),"")</f>
        <v/>
      </c>
      <c r="AH327" s="12" t="str">
        <f>IFERROR(VLOOKUP($A327,'Komorów M'!$H$2:$N$15,7,0),"")</f>
        <v/>
      </c>
      <c r="AI327" s="12" t="str">
        <f>IFERROR(VLOOKUP($A327,'ITOrient M'!$P$3:$V$16,7,0),"")</f>
        <v/>
      </c>
      <c r="AJ327" s="12" t="str">
        <f>IFERROR(VLOOKUP($A327,'ŚJatka M'!$P$3:$V$25,7,0),"")</f>
        <v/>
      </c>
      <c r="AK327" s="12" t="str">
        <f>IFERROR(VLOOKUP($A327,'Sudecka Wyrypa M'!$N$4:$T$18,7,0),"")</f>
        <v/>
      </c>
      <c r="AL327" s="12" t="str">
        <f>IFERROR(VLOOKUP($A327,'Abentojra M'!$I$3:$O$39,7,0),"")</f>
        <v/>
      </c>
      <c r="AM327" s="12" t="str">
        <f>IFERROR(VLOOKUP($A327,'Mordownik M'!$M$3:$S$29,7,0),"")</f>
        <v/>
      </c>
      <c r="AN327" s="12" t="str">
        <f>IFERROR(VLOOKUP($A327,'Kaczawska M'!$L$3:$R$9,7,0),"")</f>
        <v/>
      </c>
      <c r="AO327" s="12" t="str">
        <f>IFERROR(VLOOKUP($A327,'XV RzK M'!$K$2:$Q$13,7,0),"")</f>
        <v/>
      </c>
      <c r="AP327" s="12" t="str">
        <f>IFERROR(VLOOKUP($A327,'Jesienne 360 M'!$J$2:$P$20,7,0),"")</f>
        <v/>
      </c>
      <c r="AQ327" s="12" t="str">
        <f>IFERROR(VLOOKUP($A327,'Waligóra M'!$P$2:$V$25,7,0),"")</f>
        <v/>
      </c>
      <c r="AR327" s="12" t="str">
        <f>IFERROR(VLOOKUP($A327,'Jurajska Jatka M'!$L$3:$R$42,7,0),"")</f>
        <v/>
      </c>
      <c r="AS327" s="12">
        <f>IFERROR(VLOOKUP($A327,'H56 TR100 M'!$AI$3:$AO$224,7,0),"")</f>
        <v>8.011039316643501</v>
      </c>
      <c r="AT327" s="12" t="str">
        <f>IFERROR(VLOOKUP($A327,'Wawer M'!$H$2:$N$15,7,0),"")</f>
        <v/>
      </c>
      <c r="AU327" s="12" t="str">
        <f>IFERROR(VLOOKUP($A327,'Pazur M'!$AU$2:$BA$36,7,0),"")</f>
        <v/>
      </c>
      <c r="AV327" s="12" t="str">
        <f>IFERROR(VLOOKUP($A327,'Wilga M'!$L$3:$R$29,7,0),"")</f>
        <v/>
      </c>
      <c r="AW327" s="12" t="str">
        <f>IFERROR(VLOOKUP($A327,'NM 100 M'!$Y$5:$AE$7,7,0),"")</f>
        <v/>
      </c>
      <c r="AX327" s="25">
        <f>MIN(COUNT(F327:S327)+MIN(COUNT(V327:AW327)/2,2),6)</f>
        <v>1</v>
      </c>
    </row>
    <row r="328" spans="1:50">
      <c r="A328">
        <v>520</v>
      </c>
      <c r="B328" s="21" t="str">
        <f>VLOOKUP($A328,id!$C:$H,6,0)</f>
        <v>Filipek Piotr</v>
      </c>
      <c r="C328" s="21">
        <f>VLOOKUP($A328,id!$C:$H,4,0)</f>
        <v>0</v>
      </c>
      <c r="D328" s="2">
        <f>IF(E327=E328,D327,ROW(B326))</f>
        <v>326</v>
      </c>
      <c r="E328" s="11">
        <f>LARGE(F328:U328,1)+LARGE(F328:U328,2)+IFERROR(LARGE(F328:U328,3),0)+IFERROR(LARGE(F328:U328,4),0)+IFERROR(LARGE(F328:U328,5),0)+IFERROR(LARGE(F328:U328,6),0)</f>
        <v>37.254331170594632</v>
      </c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 t="str">
        <f>IFERROR(VLOOKUP($A328,'XVI Szago M'!$K$2:$Q$48,7,0),"")</f>
        <v/>
      </c>
      <c r="Q328" s="12" t="str">
        <f>IFERROR(VLOOKUP($A328,'H56 TR200 M'!$AT$3:$AZ$106,7,0),"")</f>
        <v/>
      </c>
      <c r="R328" s="12" t="str">
        <f>IFERROR(VLOOKUP($A328,'Azymut M'!$AO$6:$AU$38,7,0),"")</f>
        <v/>
      </c>
      <c r="S328" s="12" t="str">
        <f>IFERROR(VLOOKUP($A328,'NM 200 M'!$AI$5:$AO$38,7,0),"")</f>
        <v/>
      </c>
      <c r="T328" s="10">
        <f>IFERROR(LARGE(V328:AW328,1),0)+IFERROR(LARGE(V328:AW328,2),0)</f>
        <v>37.254331170594632</v>
      </c>
      <c r="U328" s="10">
        <f>IFERROR(LARGE(V328:AW328,3),0)+IFERROR(LARGE(V328:AW328,4),0)</f>
        <v>0</v>
      </c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>
        <f>IFERROR(VLOOKUP($A328,'Abentojra M'!$I$3:$O$39,7,0),"")</f>
        <v>14.690978344083911</v>
      </c>
      <c r="AM328" s="12" t="str">
        <f>IFERROR(VLOOKUP($A328,'Mordownik M'!$M$3:$S$29,7,0),"")</f>
        <v/>
      </c>
      <c r="AN328" s="12" t="str">
        <f>IFERROR(VLOOKUP($A328,'Kaczawska M'!$L$3:$R$9,7,0),"")</f>
        <v/>
      </c>
      <c r="AO328" s="12">
        <f>IFERROR(VLOOKUP($A328,'XV RzK M'!$K$2:$Q$13,7,0),"")</f>
        <v>22.563352826510719</v>
      </c>
      <c r="AP328" s="12" t="str">
        <f>IFERROR(VLOOKUP($A328,'Jesienne 360 M'!$J$2:$P$20,7,0),"")</f>
        <v/>
      </c>
      <c r="AQ328" s="12" t="str">
        <f>IFERROR(VLOOKUP($A328,'Waligóra M'!$P$2:$V$25,7,0),"")</f>
        <v/>
      </c>
      <c r="AR328" s="12" t="str">
        <f>IFERROR(VLOOKUP($A328,'Jurajska Jatka M'!$L$3:$R$42,7,0),"")</f>
        <v/>
      </c>
      <c r="AS328" s="12" t="str">
        <f>IFERROR(VLOOKUP($A328,'H56 TR100 M'!$AI$3:$AO$224,7,0),"")</f>
        <v/>
      </c>
      <c r="AT328" s="12" t="str">
        <f>IFERROR(VLOOKUP($A328,'Wawer M'!$H$2:$N$15,7,0),"")</f>
        <v/>
      </c>
      <c r="AU328" s="12" t="str">
        <f>IFERROR(VLOOKUP($A328,'Pazur M'!$AU$2:$BA$36,7,0),"")</f>
        <v/>
      </c>
      <c r="AV328" s="12" t="str">
        <f>IFERROR(VLOOKUP($A328,'Wilga M'!$L$3:$R$29,7,0),"")</f>
        <v/>
      </c>
      <c r="AW328" s="12" t="str">
        <f>IFERROR(VLOOKUP($A328,'NM 100 M'!$Y$5:$AE$7,7,0),"")</f>
        <v/>
      </c>
      <c r="AX328" s="25">
        <f>MIN(COUNT(F328:S328)+MIN(COUNT(V328:AW328)/2,2),6)</f>
        <v>1</v>
      </c>
    </row>
    <row r="329" spans="1:50">
      <c r="A329">
        <v>234</v>
      </c>
      <c r="B329" s="21" t="str">
        <f>VLOOKUP($A329,id!$C:$H,6,0)</f>
        <v>Polasz Jacek</v>
      </c>
      <c r="C329" s="21">
        <f>VLOOKUP($A329,id!$C:$H,4,0)</f>
        <v>0</v>
      </c>
      <c r="D329" s="2">
        <f>IF(E328=E329,D328,ROW(B327))</f>
        <v>327</v>
      </c>
      <c r="E329" s="11">
        <f>LARGE(F329:U329,1)+LARGE(F329:U329,2)+IFERROR(LARGE(F329:U329,3),0)+IFERROR(LARGE(F329:U329,4),0)+IFERROR(LARGE(F329:U329,5),0)+IFERROR(LARGE(F329:U329,6),0)</f>
        <v>36.813243132431317</v>
      </c>
      <c r="F329" s="12"/>
      <c r="G329" s="12"/>
      <c r="H329" s="12" t="str">
        <f>IFERROR(VLOOKUP($A329,'H55 TR200 M'!$AT$3:$AZ$84,7,0),"")</f>
        <v/>
      </c>
      <c r="I329" s="12" t="str">
        <f>IFERROR(VLOOKUP($A329,'Dymno M'!$U$2:$AA$35,7,0),"")</f>
        <v/>
      </c>
      <c r="J329" s="12" t="str">
        <f>IFERROR(VLOOKUP($A329,'XIV RzK M'!$K$3:$Q$39,7,0),"")</f>
        <v/>
      </c>
      <c r="K329" s="12" t="str">
        <f>IFERROR(VLOOKUP($A329,'Tropy M'!$Q$4:$W$66,7,0),"")</f>
        <v/>
      </c>
      <c r="L329" s="12" t="str">
        <f>IFERROR(VLOOKUP($A329,'Grassor 300 M'!$CA$6:$CG$39,7,0),"")</f>
        <v/>
      </c>
      <c r="M329" s="12" t="str">
        <f>IFERROR(VLOOKUP($A329,'BO M'!$Q$2:$W$37,7,0),"")</f>
        <v/>
      </c>
      <c r="N329" s="12" t="str">
        <f>IFERROR(VLOOKUP($A329,'Konwalie M'!$M$2:$S$32,7,0),"")</f>
        <v/>
      </c>
      <c r="O329" s="12" t="str">
        <f>IFERROR(VLOOKUP($A329,'KoRnO M'!$AD$2:$AJ$42,7,0),"")</f>
        <v/>
      </c>
      <c r="P329" s="12" t="str">
        <f>IFERROR(VLOOKUP($A329,'XVI Szago M'!$K$2:$Q$48,7,0),"")</f>
        <v/>
      </c>
      <c r="Q329" s="12" t="str">
        <f>IFERROR(VLOOKUP($A329,'H56 TR200 M'!$AT$3:$AZ$106,7,0),"")</f>
        <v/>
      </c>
      <c r="R329" s="12" t="str">
        <f>IFERROR(VLOOKUP($A329,'Azymut M'!$AO$6:$AU$38,7,0),"")</f>
        <v/>
      </c>
      <c r="S329" s="12" t="str">
        <f>IFERROR(VLOOKUP($A329,'NM 200 M'!$AI$5:$AO$38,7,0),"")</f>
        <v/>
      </c>
      <c r="T329" s="10">
        <f>IFERROR(LARGE(V329:AW329,1),0)+IFERROR(LARGE(V329:AW329,2),0)</f>
        <v>36.813243132431317</v>
      </c>
      <c r="U329" s="10">
        <f>IFERROR(LARGE(V329:AW329,3),0)+IFERROR(LARGE(V329:AW329,4),0)</f>
        <v>0</v>
      </c>
      <c r="V329" s="12"/>
      <c r="W329" s="12"/>
      <c r="X329" s="12"/>
      <c r="Y329" s="12"/>
      <c r="Z329" s="12">
        <f>IFERROR(VLOOKUP($A329,'H55 TR100 M'!$AG$3:$AM$165,7,0),"")</f>
        <v>36.813243132431317</v>
      </c>
      <c r="AA329" s="12" t="str">
        <f>IFERROR(VLOOKUP($A329,'Irokez M'!$EN$4:$ET$22,7,0),"")</f>
        <v/>
      </c>
      <c r="AB329" s="12" t="str">
        <f>IFERROR(VLOOKUP($A329,'BO Wielkopolska M'!$Q$2:$W$38,7,0),"")</f>
        <v/>
      </c>
      <c r="AC329" s="12" t="str">
        <f>IFERROR(VLOOKUP($A329,'RW TR200 M'!$K$2:$Q$10,7,0),"")</f>
        <v/>
      </c>
      <c r="AD329" s="12" t="str">
        <f>IFERROR(VLOOKUP($A329,'Liczyrzepa wiosna M'!$M$2:$S$26,7,0),"")</f>
        <v/>
      </c>
      <c r="AE329" s="12" t="str">
        <f>IFERROR(VLOOKUP($A329,'13 M'!$J$6:$P$27,7,0),"")</f>
        <v/>
      </c>
      <c r="AF329" s="12" t="str">
        <f>IFERROR(VLOOKUP($A329,'ZnO Grassor M'!$J$2:$P$9,7,0),"")</f>
        <v/>
      </c>
      <c r="AG329" s="12" t="str">
        <f>IFERROR(VLOOKUP($A329,'Celestynów M'!$H$2:$N$7,7,0),"")</f>
        <v/>
      </c>
      <c r="AH329" s="12" t="str">
        <f>IFERROR(VLOOKUP($A329,'Komorów M'!$H$2:$N$15,7,0),"")</f>
        <v/>
      </c>
      <c r="AI329" s="12" t="str">
        <f>IFERROR(VLOOKUP($A329,'ITOrient M'!$P$3:$V$16,7,0),"")</f>
        <v/>
      </c>
      <c r="AJ329" s="12" t="str">
        <f>IFERROR(VLOOKUP($A329,'ŚJatka M'!$P$3:$V$25,7,0),"")</f>
        <v/>
      </c>
      <c r="AK329" s="12" t="str">
        <f>IFERROR(VLOOKUP($A329,'Sudecka Wyrypa M'!$N$4:$T$18,7,0),"")</f>
        <v/>
      </c>
      <c r="AL329" s="12" t="str">
        <f>IFERROR(VLOOKUP($A329,'Abentojra M'!$I$3:$O$39,7,0),"")</f>
        <v/>
      </c>
      <c r="AM329" s="12" t="str">
        <f>IFERROR(VLOOKUP($A329,'Mordownik M'!$M$3:$S$29,7,0),"")</f>
        <v/>
      </c>
      <c r="AN329" s="12" t="str">
        <f>IFERROR(VLOOKUP($A329,'Kaczawska M'!$L$3:$R$9,7,0),"")</f>
        <v/>
      </c>
      <c r="AO329" s="12" t="str">
        <f>IFERROR(VLOOKUP($A329,'XV RzK M'!$K$2:$Q$13,7,0),"")</f>
        <v/>
      </c>
      <c r="AP329" s="12" t="str">
        <f>IFERROR(VLOOKUP($A329,'Jesienne 360 M'!$J$2:$P$20,7,0),"")</f>
        <v/>
      </c>
      <c r="AQ329" s="12" t="str">
        <f>IFERROR(VLOOKUP($A329,'Waligóra M'!$P$2:$V$25,7,0),"")</f>
        <v/>
      </c>
      <c r="AR329" s="12" t="str">
        <f>IFERROR(VLOOKUP($A329,'Jurajska Jatka M'!$L$3:$R$42,7,0),"")</f>
        <v/>
      </c>
      <c r="AS329" s="12" t="str">
        <f>IFERROR(VLOOKUP($A329,'H56 TR100 M'!$AI$3:$AO$224,7,0),"")</f>
        <v/>
      </c>
      <c r="AT329" s="12" t="str">
        <f>IFERROR(VLOOKUP($A329,'Wawer M'!$H$2:$N$15,7,0),"")</f>
        <v/>
      </c>
      <c r="AU329" s="12" t="str">
        <f>IFERROR(VLOOKUP($A329,'Pazur M'!$AU$2:$BA$36,7,0),"")</f>
        <v/>
      </c>
      <c r="AV329" s="12" t="str">
        <f>IFERROR(VLOOKUP($A329,'Wilga M'!$L$3:$R$29,7,0),"")</f>
        <v/>
      </c>
      <c r="AW329" s="12" t="str">
        <f>IFERROR(VLOOKUP($A329,'NM 100 M'!$Y$5:$AE$7,7,0),"")</f>
        <v/>
      </c>
      <c r="AX329" s="25">
        <f>MIN(COUNT(F329:S329)+MIN(COUNT(V329:AW329)/2,2),6)</f>
        <v>0.5</v>
      </c>
    </row>
    <row r="330" spans="1:50">
      <c r="A330">
        <v>424</v>
      </c>
      <c r="B330" s="21" t="str">
        <f>VLOOKUP($A330,id!$C:$H,6,0)</f>
        <v>Złotnicki Maciej</v>
      </c>
      <c r="C330" s="21">
        <f>VLOOKUP($A330,id!$C:$H,4,0)</f>
        <v>0</v>
      </c>
      <c r="D330" s="2">
        <f>IF(E329=E330,D329,ROW(B328))</f>
        <v>328</v>
      </c>
      <c r="E330" s="11">
        <f>LARGE(F330:U330,1)+LARGE(F330:U330,2)+IFERROR(LARGE(F330:U330,3),0)+IFERROR(LARGE(F330:U330,4),0)+IFERROR(LARGE(F330:U330,5),0)+IFERROR(LARGE(F330:U330,6),0)</f>
        <v>36.637931034482754</v>
      </c>
      <c r="F330" s="12"/>
      <c r="G330" s="12"/>
      <c r="H330" s="12"/>
      <c r="I330" s="12"/>
      <c r="J330" s="12"/>
      <c r="K330" s="12" t="str">
        <f>IFERROR(VLOOKUP($A330,'Tropy M'!$Q$4:$W$66,7,0),"")</f>
        <v/>
      </c>
      <c r="L330" s="12" t="str">
        <f>IFERROR(VLOOKUP($A330,'Grassor 300 M'!$CA$6:$CG$39,7,0),"")</f>
        <v/>
      </c>
      <c r="M330" s="12" t="str">
        <f>IFERROR(VLOOKUP($A330,'BO M'!$Q$2:$W$37,7,0),"")</f>
        <v/>
      </c>
      <c r="N330" s="12" t="str">
        <f>IFERROR(VLOOKUP($A330,'Konwalie M'!$M$2:$S$32,7,0),"")</f>
        <v/>
      </c>
      <c r="O330" s="12" t="str">
        <f>IFERROR(VLOOKUP($A330,'KoRnO M'!$AD$2:$AJ$42,7,0),"")</f>
        <v/>
      </c>
      <c r="P330" s="12" t="str">
        <f>IFERROR(VLOOKUP($A330,'XVI Szago M'!$K$2:$Q$48,7,0),"")</f>
        <v/>
      </c>
      <c r="Q330" s="12" t="str">
        <f>IFERROR(VLOOKUP($A330,'H56 TR200 M'!$AT$3:$AZ$106,7,0),"")</f>
        <v/>
      </c>
      <c r="R330" s="12" t="str">
        <f>IFERROR(VLOOKUP($A330,'Azymut M'!$AO$6:$AU$38,7,0),"")</f>
        <v/>
      </c>
      <c r="S330" s="12" t="str">
        <f>IFERROR(VLOOKUP($A330,'NM 200 M'!$AI$5:$AO$38,7,0),"")</f>
        <v/>
      </c>
      <c r="T330" s="10">
        <f>IFERROR(LARGE(V330:AW330,1),0)+IFERROR(LARGE(V330:AW330,2),0)</f>
        <v>36.637931034482754</v>
      </c>
      <c r="U330" s="10">
        <f>IFERROR(LARGE(V330:AW330,3),0)+IFERROR(LARGE(V330:AW330,4),0)</f>
        <v>0</v>
      </c>
      <c r="V330" s="12"/>
      <c r="W330" s="12"/>
      <c r="X330" s="12"/>
      <c r="Y330" s="12"/>
      <c r="Z330" s="12"/>
      <c r="AA330" s="12"/>
      <c r="AB330" s="12"/>
      <c r="AC330" s="12"/>
      <c r="AD330" s="12"/>
      <c r="AE330" s="12">
        <f>IFERROR(VLOOKUP($A330,'13 M'!$J$6:$P$27,7,0),"")</f>
        <v>36.637931034482754</v>
      </c>
      <c r="AF330" s="12" t="str">
        <f>IFERROR(VLOOKUP($A330,'ZnO Grassor M'!$J$2:$P$9,7,0),"")</f>
        <v/>
      </c>
      <c r="AG330" s="12" t="str">
        <f>IFERROR(VLOOKUP($A330,'Celestynów M'!$H$2:$N$7,7,0),"")</f>
        <v/>
      </c>
      <c r="AH330" s="12" t="str">
        <f>IFERROR(VLOOKUP($A330,'Komorów M'!$H$2:$N$15,7,0),"")</f>
        <v/>
      </c>
      <c r="AI330" s="12" t="str">
        <f>IFERROR(VLOOKUP($A330,'ITOrient M'!$P$3:$V$16,7,0),"")</f>
        <v/>
      </c>
      <c r="AJ330" s="12" t="str">
        <f>IFERROR(VLOOKUP($A330,'ŚJatka M'!$P$3:$V$25,7,0),"")</f>
        <v/>
      </c>
      <c r="AK330" s="12" t="str">
        <f>IFERROR(VLOOKUP($A330,'Sudecka Wyrypa M'!$N$4:$T$18,7,0),"")</f>
        <v/>
      </c>
      <c r="AL330" s="12" t="str">
        <f>IFERROR(VLOOKUP($A330,'Abentojra M'!$I$3:$O$39,7,0),"")</f>
        <v/>
      </c>
      <c r="AM330" s="12" t="str">
        <f>IFERROR(VLOOKUP($A330,'Mordownik M'!$M$3:$S$29,7,0),"")</f>
        <v/>
      </c>
      <c r="AN330" s="12" t="str">
        <f>IFERROR(VLOOKUP($A330,'Kaczawska M'!$L$3:$R$9,7,0),"")</f>
        <v/>
      </c>
      <c r="AO330" s="12" t="str">
        <f>IFERROR(VLOOKUP($A330,'XV RzK M'!$K$2:$Q$13,7,0),"")</f>
        <v/>
      </c>
      <c r="AP330" s="12" t="str">
        <f>IFERROR(VLOOKUP($A330,'Jesienne 360 M'!$J$2:$P$20,7,0),"")</f>
        <v/>
      </c>
      <c r="AQ330" s="12" t="str">
        <f>IFERROR(VLOOKUP($A330,'Waligóra M'!$P$2:$V$25,7,0),"")</f>
        <v/>
      </c>
      <c r="AR330" s="12" t="str">
        <f>IFERROR(VLOOKUP($A330,'Jurajska Jatka M'!$L$3:$R$42,7,0),"")</f>
        <v/>
      </c>
      <c r="AS330" s="12" t="str">
        <f>IFERROR(VLOOKUP($A330,'H56 TR100 M'!$AI$3:$AO$224,7,0),"")</f>
        <v/>
      </c>
      <c r="AT330" s="12" t="str">
        <f>IFERROR(VLOOKUP($A330,'Wawer M'!$H$2:$N$15,7,0),"")</f>
        <v/>
      </c>
      <c r="AU330" s="12" t="str">
        <f>IFERROR(VLOOKUP($A330,'Pazur M'!$AU$2:$BA$36,7,0),"")</f>
        <v/>
      </c>
      <c r="AV330" s="12" t="str">
        <f>IFERROR(VLOOKUP($A330,'Wilga M'!$L$3:$R$29,7,0),"")</f>
        <v/>
      </c>
      <c r="AW330" s="12" t="str">
        <f>IFERROR(VLOOKUP($A330,'NM 100 M'!$Y$5:$AE$7,7,0),"")</f>
        <v/>
      </c>
      <c r="AX330" s="25">
        <f>MIN(COUNT(F330:S330)+MIN(COUNT(V330:AW330)/2,2),6)</f>
        <v>0.5</v>
      </c>
    </row>
    <row r="331" spans="1:50">
      <c r="A331">
        <v>637</v>
      </c>
      <c r="B331" s="21" t="str">
        <f>VLOOKUP($A331,id!$C:$H,6,0)</f>
        <v>Usowski Marcin</v>
      </c>
      <c r="C331" s="21" t="str">
        <f>VLOOKUP($A331,id!$C:$H,4,0)</f>
        <v>Trzydziestkapiątka</v>
      </c>
      <c r="D331" s="2">
        <f>IF(E330=E331,D330,ROW(B329))</f>
        <v>329</v>
      </c>
      <c r="E331" s="11">
        <f>LARGE(F331:U331,1)+LARGE(F331:U331,2)+IFERROR(LARGE(F331:U331,3),0)+IFERROR(LARGE(F331:U331,4),0)+IFERROR(LARGE(F331:U331,5),0)+IFERROR(LARGE(F331:U331,6),0)</f>
        <v>36.503204907298901</v>
      </c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 t="str">
        <f>IFERROR(VLOOKUP($A331,'H56 TR200 M'!$AT$3:$AZ$106,7,0),"")</f>
        <v/>
      </c>
      <c r="R331" s="12" t="str">
        <f>IFERROR(VLOOKUP($A331,'Azymut M'!$AO$6:$AU$38,7,0),"")</f>
        <v/>
      </c>
      <c r="S331" s="12" t="str">
        <f>IFERROR(VLOOKUP($A331,'NM 200 M'!$AI$5:$AO$38,7,0),"")</f>
        <v/>
      </c>
      <c r="T331" s="10">
        <f>IFERROR(LARGE(V331:AW331,1),0)+IFERROR(LARGE(V331:AW331,2),0)</f>
        <v>36.503204907298901</v>
      </c>
      <c r="U331" s="10">
        <f>IFERROR(LARGE(V331:AW331,3),0)+IFERROR(LARGE(V331:AW331,4),0)</f>
        <v>0</v>
      </c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>
        <f>IFERROR(VLOOKUP($A331,'H56 TR100 M'!$AI$3:$AO$224,7,0),"")</f>
        <v>36.503204907298901</v>
      </c>
      <c r="AT331" s="12" t="str">
        <f>IFERROR(VLOOKUP($A331,'Wawer M'!$H$2:$N$15,7,0),"")</f>
        <v/>
      </c>
      <c r="AU331" s="12" t="str">
        <f>IFERROR(VLOOKUP($A331,'Pazur M'!$AU$2:$BA$36,7,0),"")</f>
        <v/>
      </c>
      <c r="AV331" s="12" t="str">
        <f>IFERROR(VLOOKUP($A331,'Wilga M'!$L$3:$R$29,7,0),"")</f>
        <v/>
      </c>
      <c r="AW331" s="12" t="str">
        <f>IFERROR(VLOOKUP($A331,'NM 100 M'!$Y$5:$AE$7,7,0),"")</f>
        <v/>
      </c>
      <c r="AX331" s="25">
        <f>MIN(COUNT(F331:S331)+MIN(COUNT(V331:AW331)/2,2),6)</f>
        <v>0.5</v>
      </c>
    </row>
    <row r="332" spans="1:50">
      <c r="A332">
        <v>638</v>
      </c>
      <c r="B332" s="21" t="str">
        <f>VLOOKUP($A332,id!$C:$H,6,0)</f>
        <v>Kokociński Tomasz</v>
      </c>
      <c r="C332" s="21" t="str">
        <f>VLOOKUP($A332,id!$C:$H,4,0)</f>
        <v>Trzydziestkapiątka</v>
      </c>
      <c r="D332" s="2">
        <f>IF(E331=E332,D331,ROW(B330))</f>
        <v>330</v>
      </c>
      <c r="E332" s="11">
        <f>LARGE(F332:U332,1)+LARGE(F332:U332,2)+IFERROR(LARGE(F332:U332,3),0)+IFERROR(LARGE(F332:U332,4),0)+IFERROR(LARGE(F332:U332,5),0)+IFERROR(LARGE(F332:U332,6),0)</f>
        <v>36.495658765159845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 t="str">
        <f>IFERROR(VLOOKUP($A332,'H56 TR200 M'!$AT$3:$AZ$106,7,0),"")</f>
        <v/>
      </c>
      <c r="R332" s="12" t="str">
        <f>IFERROR(VLOOKUP($A332,'Azymut M'!$AO$6:$AU$38,7,0),"")</f>
        <v/>
      </c>
      <c r="S332" s="12" t="str">
        <f>IFERROR(VLOOKUP($A332,'NM 200 M'!$AI$5:$AO$38,7,0),"")</f>
        <v/>
      </c>
      <c r="T332" s="10">
        <f>IFERROR(LARGE(V332:AW332,1),0)+IFERROR(LARGE(V332:AW332,2),0)</f>
        <v>36.495658765159845</v>
      </c>
      <c r="U332" s="10">
        <f>IFERROR(LARGE(V332:AW332,3),0)+IFERROR(LARGE(V332:AW332,4),0)</f>
        <v>0</v>
      </c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>
        <f>IFERROR(VLOOKUP($A332,'H56 TR100 M'!$AI$3:$AO$224,7,0),"")</f>
        <v>36.495658765159845</v>
      </c>
      <c r="AT332" s="12" t="str">
        <f>IFERROR(VLOOKUP($A332,'Wawer M'!$H$2:$N$15,7,0),"")</f>
        <v/>
      </c>
      <c r="AU332" s="12" t="str">
        <f>IFERROR(VLOOKUP($A332,'Pazur M'!$AU$2:$BA$36,7,0),"")</f>
        <v/>
      </c>
      <c r="AV332" s="12" t="str">
        <f>IFERROR(VLOOKUP($A332,'Wilga M'!$L$3:$R$29,7,0),"")</f>
        <v/>
      </c>
      <c r="AW332" s="12" t="str">
        <f>IFERROR(VLOOKUP($A332,'NM 100 M'!$Y$5:$AE$7,7,0),"")</f>
        <v/>
      </c>
      <c r="AX332" s="25">
        <f>MIN(COUNT(F332:S332)+MIN(COUNT(V332:AW332)/2,2),6)</f>
        <v>0.5</v>
      </c>
    </row>
    <row r="333" spans="1:50">
      <c r="A333">
        <v>639</v>
      </c>
      <c r="B333" s="21" t="str">
        <f>VLOOKUP($A333,id!$C:$H,6,0)</f>
        <v>Radzki Rafał</v>
      </c>
      <c r="C333" s="21" t="str">
        <f>VLOOKUP($A333,id!$C:$H,4,0)</f>
        <v>RR</v>
      </c>
      <c r="D333" s="2">
        <f>IF(E332=E333,D332,ROW(B331))</f>
        <v>331</v>
      </c>
      <c r="E333" s="11">
        <f>LARGE(F333:U333,1)+LARGE(F333:U333,2)+IFERROR(LARGE(F333:U333,3),0)+IFERROR(LARGE(F333:U333,4),0)+IFERROR(LARGE(F333:U333,5),0)+IFERROR(LARGE(F333:U333,6),0)</f>
        <v>36.485602094240825</v>
      </c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 t="str">
        <f>IFERROR(VLOOKUP($A333,'H56 TR200 M'!$AT$3:$AZ$106,7,0),"")</f>
        <v/>
      </c>
      <c r="R333" s="12" t="str">
        <f>IFERROR(VLOOKUP($A333,'Azymut M'!$AO$6:$AU$38,7,0),"")</f>
        <v/>
      </c>
      <c r="S333" s="12" t="str">
        <f>IFERROR(VLOOKUP($A333,'NM 200 M'!$AI$5:$AO$38,7,0),"")</f>
        <v/>
      </c>
      <c r="T333" s="10">
        <f>IFERROR(LARGE(V333:AW333,1),0)+IFERROR(LARGE(V333:AW333,2),0)</f>
        <v>36.485602094240825</v>
      </c>
      <c r="U333" s="10">
        <f>IFERROR(LARGE(V333:AW333,3),0)+IFERROR(LARGE(V333:AW333,4),0)</f>
        <v>0</v>
      </c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>
        <f>IFERROR(VLOOKUP($A333,'H56 TR100 M'!$AI$3:$AO$224,7,0),"")</f>
        <v>36.485602094240825</v>
      </c>
      <c r="AT333" s="12" t="str">
        <f>IFERROR(VLOOKUP($A333,'Wawer M'!$H$2:$N$15,7,0),"")</f>
        <v/>
      </c>
      <c r="AU333" s="12" t="str">
        <f>IFERROR(VLOOKUP($A333,'Pazur M'!$AU$2:$BA$36,7,0),"")</f>
        <v/>
      </c>
      <c r="AV333" s="12" t="str">
        <f>IFERROR(VLOOKUP($A333,'Wilga M'!$L$3:$R$29,7,0),"")</f>
        <v/>
      </c>
      <c r="AW333" s="12" t="str">
        <f>IFERROR(VLOOKUP($A333,'NM 100 M'!$Y$5:$AE$7,7,0),"")</f>
        <v/>
      </c>
      <c r="AX333" s="25">
        <f>MIN(COUNT(F333:S333)+MIN(COUNT(V333:AW333)/2,2),6)</f>
        <v>0.5</v>
      </c>
    </row>
    <row r="334" spans="1:50">
      <c r="A334">
        <v>387</v>
      </c>
      <c r="B334" s="21" t="str">
        <f>VLOOKUP($A334,id!$C:$H,6,0)</f>
        <v>Dopierała Piotr</v>
      </c>
      <c r="C334" s="21" t="str">
        <f>VLOOKUP($A334,id!$C:$H,4,0)</f>
        <v>AR Poznań</v>
      </c>
      <c r="D334" s="2">
        <f>IF(E333=E334,D333,ROW(B332))</f>
        <v>332</v>
      </c>
      <c r="E334" s="11">
        <f>LARGE(F334:U334,1)+LARGE(F334:U334,2)+IFERROR(LARGE(F334:U334,3),0)+IFERROR(LARGE(F334:U334,4),0)+IFERROR(LARGE(F334:U334,5),0)+IFERROR(LARGE(F334:U334,6),0)</f>
        <v>36.232815315230823</v>
      </c>
      <c r="F334" s="12"/>
      <c r="G334" s="12"/>
      <c r="H334" s="12"/>
      <c r="I334" s="12" t="str">
        <f>IFERROR(VLOOKUP($A334,'Dymno M'!$U$2:$AA$35,7,0),"")</f>
        <v/>
      </c>
      <c r="J334" s="12" t="str">
        <f>IFERROR(VLOOKUP($A334,'XIV RzK M'!$K$3:$Q$39,7,0),"")</f>
        <v/>
      </c>
      <c r="K334" s="12" t="str">
        <f>IFERROR(VLOOKUP($A334,'Tropy M'!$Q$4:$W$66,7,0),"")</f>
        <v/>
      </c>
      <c r="L334" s="12" t="str">
        <f>IFERROR(VLOOKUP($A334,'Grassor 300 M'!$CA$6:$CG$39,7,0),"")</f>
        <v/>
      </c>
      <c r="M334" s="12" t="str">
        <f>IFERROR(VLOOKUP($A334,'BO M'!$Q$2:$W$37,7,0),"")</f>
        <v/>
      </c>
      <c r="N334" s="12" t="str">
        <f>IFERROR(VLOOKUP($A334,'Konwalie M'!$M$2:$S$32,7,0),"")</f>
        <v/>
      </c>
      <c r="O334" s="12" t="str">
        <f>IFERROR(VLOOKUP($A334,'KoRnO M'!$AD$2:$AJ$42,7,0),"")</f>
        <v/>
      </c>
      <c r="P334" s="12" t="str">
        <f>IFERROR(VLOOKUP($A334,'XVI Szago M'!$K$2:$Q$48,7,0),"")</f>
        <v/>
      </c>
      <c r="Q334" s="12" t="str">
        <f>IFERROR(VLOOKUP($A334,'H56 TR200 M'!$AT$3:$AZ$106,7,0),"")</f>
        <v/>
      </c>
      <c r="R334" s="12" t="str">
        <f>IFERROR(VLOOKUP($A334,'Azymut M'!$AO$6:$AU$38,7,0),"")</f>
        <v/>
      </c>
      <c r="S334" s="12" t="str">
        <f>IFERROR(VLOOKUP($A334,'NM 200 M'!$AI$5:$AO$38,7,0),"")</f>
        <v/>
      </c>
      <c r="T334" s="10">
        <f>IFERROR(LARGE(V334:AW334,1),0)+IFERROR(LARGE(V334:AW334,2),0)</f>
        <v>36.232815315230823</v>
      </c>
      <c r="U334" s="10">
        <f>IFERROR(LARGE(V334:AW334,3),0)+IFERROR(LARGE(V334:AW334,4),0)</f>
        <v>0</v>
      </c>
      <c r="V334" s="12"/>
      <c r="W334" s="12"/>
      <c r="X334" s="12"/>
      <c r="Y334" s="12"/>
      <c r="Z334" s="12"/>
      <c r="AA334" s="12"/>
      <c r="AB334" s="12">
        <f>IFERROR(VLOOKUP($A334,'BO Wielkopolska M'!$Q$2:$W$38,7,0),"")</f>
        <v>36.232815315230823</v>
      </c>
      <c r="AC334" s="12" t="str">
        <f>IFERROR(VLOOKUP($A334,'RW TR200 M'!$K$2:$Q$10,7,0),"")</f>
        <v/>
      </c>
      <c r="AD334" s="12" t="str">
        <f>IFERROR(VLOOKUP($A334,'Liczyrzepa wiosna M'!$M$2:$S$26,7,0),"")</f>
        <v/>
      </c>
      <c r="AE334" s="12" t="str">
        <f>IFERROR(VLOOKUP($A334,'13 M'!$J$6:$P$27,7,0),"")</f>
        <v/>
      </c>
      <c r="AF334" s="12" t="str">
        <f>IFERROR(VLOOKUP($A334,'ZnO Grassor M'!$J$2:$P$9,7,0),"")</f>
        <v/>
      </c>
      <c r="AG334" s="12" t="str">
        <f>IFERROR(VLOOKUP($A334,'Celestynów M'!$H$2:$N$7,7,0),"")</f>
        <v/>
      </c>
      <c r="AH334" s="12" t="str">
        <f>IFERROR(VLOOKUP($A334,'Komorów M'!$H$2:$N$15,7,0),"")</f>
        <v/>
      </c>
      <c r="AI334" s="12" t="str">
        <f>IFERROR(VLOOKUP($A334,'ITOrient M'!$P$3:$V$16,7,0),"")</f>
        <v/>
      </c>
      <c r="AJ334" s="12" t="str">
        <f>IFERROR(VLOOKUP($A334,'ŚJatka M'!$P$3:$V$25,7,0),"")</f>
        <v/>
      </c>
      <c r="AK334" s="12" t="str">
        <f>IFERROR(VLOOKUP($A334,'Sudecka Wyrypa M'!$N$4:$T$18,7,0),"")</f>
        <v/>
      </c>
      <c r="AL334" s="12" t="str">
        <f>IFERROR(VLOOKUP($A334,'Abentojra M'!$I$3:$O$39,7,0),"")</f>
        <v/>
      </c>
      <c r="AM334" s="12" t="str">
        <f>IFERROR(VLOOKUP($A334,'Mordownik M'!$M$3:$S$29,7,0),"")</f>
        <v/>
      </c>
      <c r="AN334" s="12" t="str">
        <f>IFERROR(VLOOKUP($A334,'Kaczawska M'!$L$3:$R$9,7,0),"")</f>
        <v/>
      </c>
      <c r="AO334" s="12" t="str">
        <f>IFERROR(VLOOKUP($A334,'XV RzK M'!$K$2:$Q$13,7,0),"")</f>
        <v/>
      </c>
      <c r="AP334" s="12" t="str">
        <f>IFERROR(VLOOKUP($A334,'Jesienne 360 M'!$J$2:$P$20,7,0),"")</f>
        <v/>
      </c>
      <c r="AQ334" s="12" t="str">
        <f>IFERROR(VLOOKUP($A334,'Waligóra M'!$P$2:$V$25,7,0),"")</f>
        <v/>
      </c>
      <c r="AR334" s="12" t="str">
        <f>IFERROR(VLOOKUP($A334,'Jurajska Jatka M'!$L$3:$R$42,7,0),"")</f>
        <v/>
      </c>
      <c r="AS334" s="12" t="str">
        <f>IFERROR(VLOOKUP($A334,'H56 TR100 M'!$AI$3:$AO$224,7,0),"")</f>
        <v/>
      </c>
      <c r="AT334" s="12" t="str">
        <f>IFERROR(VLOOKUP($A334,'Wawer M'!$H$2:$N$15,7,0),"")</f>
        <v/>
      </c>
      <c r="AU334" s="12" t="str">
        <f>IFERROR(VLOOKUP($A334,'Pazur M'!$AU$2:$BA$36,7,0),"")</f>
        <v/>
      </c>
      <c r="AV334" s="12" t="str">
        <f>IFERROR(VLOOKUP($A334,'Wilga M'!$L$3:$R$29,7,0),"")</f>
        <v/>
      </c>
      <c r="AW334" s="12" t="str">
        <f>IFERROR(VLOOKUP($A334,'NM 100 M'!$Y$5:$AE$7,7,0),"")</f>
        <v/>
      </c>
      <c r="AX334" s="25">
        <f>MIN(COUNT(F334:S334)+MIN(COUNT(V334:AW334)/2,2),6)</f>
        <v>0.5</v>
      </c>
    </row>
    <row r="335" spans="1:50">
      <c r="A335">
        <v>640</v>
      </c>
      <c r="B335" s="21" t="str">
        <f>VLOOKUP($A335,id!$C:$H,6,0)</f>
        <v>Dobrzański Piotr</v>
      </c>
      <c r="C335" s="21" t="str">
        <f>VLOOKUP($A335,id!$C:$H,4,0)</f>
        <v>Leniwce</v>
      </c>
      <c r="D335" s="2">
        <f>IF(E334=E335,D334,ROW(B333))</f>
        <v>333</v>
      </c>
      <c r="E335" s="11">
        <f>LARGE(F335:U335,1)+LARGE(F335:U335,2)+IFERROR(LARGE(F335:U335,3),0)+IFERROR(LARGE(F335:U335,4),0)+IFERROR(LARGE(F335:U335,5),0)+IFERROR(LARGE(F335:U335,6),0)</f>
        <v>35.940893051031473</v>
      </c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 t="str">
        <f>IFERROR(VLOOKUP($A335,'H56 TR200 M'!$AT$3:$AZ$106,7,0),"")</f>
        <v/>
      </c>
      <c r="R335" s="12" t="str">
        <f>IFERROR(VLOOKUP($A335,'Azymut M'!$AO$6:$AU$38,7,0),"")</f>
        <v/>
      </c>
      <c r="S335" s="12" t="str">
        <f>IFERROR(VLOOKUP($A335,'NM 200 M'!$AI$5:$AO$38,7,0),"")</f>
        <v/>
      </c>
      <c r="T335" s="10">
        <f>IFERROR(LARGE(V335:AW335,1),0)+IFERROR(LARGE(V335:AW335,2),0)</f>
        <v>35.940893051031473</v>
      </c>
      <c r="U335" s="10">
        <f>IFERROR(LARGE(V335:AW335,3),0)+IFERROR(LARGE(V335:AW335,4),0)</f>
        <v>0</v>
      </c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>
        <f>IFERROR(VLOOKUP($A335,'H56 TR100 M'!$AI$3:$AO$224,7,0),"")</f>
        <v>35.940893051031473</v>
      </c>
      <c r="AT335" s="12" t="str">
        <f>IFERROR(VLOOKUP($A335,'Wawer M'!$H$2:$N$15,7,0),"")</f>
        <v/>
      </c>
      <c r="AU335" s="12" t="str">
        <f>IFERROR(VLOOKUP($A335,'Pazur M'!$AU$2:$BA$36,7,0),"")</f>
        <v/>
      </c>
      <c r="AV335" s="12" t="str">
        <f>IFERROR(VLOOKUP($A335,'Wilga M'!$L$3:$R$29,7,0),"")</f>
        <v/>
      </c>
      <c r="AW335" s="12" t="str">
        <f>IFERROR(VLOOKUP($A335,'NM 100 M'!$Y$5:$AE$7,7,0),"")</f>
        <v/>
      </c>
      <c r="AX335" s="25">
        <f>MIN(COUNT(F335:S335)+MIN(COUNT(V335:AW335)/2,2),6)</f>
        <v>0.5</v>
      </c>
    </row>
    <row r="336" spans="1:50">
      <c r="A336">
        <v>641</v>
      </c>
      <c r="B336" s="21" t="str">
        <f>VLOOKUP($A336,id!$C:$H,6,0)</f>
        <v>Tężycki Jarosław</v>
      </c>
      <c r="C336" s="21" t="str">
        <f>VLOOKUP($A336,id!$C:$H,4,0)</f>
        <v>Siemano Bike Team</v>
      </c>
      <c r="D336" s="2">
        <f>IF(E335=E336,D335,ROW(B334))</f>
        <v>334</v>
      </c>
      <c r="E336" s="11">
        <f>LARGE(F336:U336,1)+LARGE(F336:U336,2)+IFERROR(LARGE(F336:U336,3),0)+IFERROR(LARGE(F336:U336,4),0)+IFERROR(LARGE(F336:U336,5),0)+IFERROR(LARGE(F336:U336,6),0)</f>
        <v>35.92992096604592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 t="str">
        <f>IFERROR(VLOOKUP($A336,'H56 TR200 M'!$AT$3:$AZ$106,7,0),"")</f>
        <v/>
      </c>
      <c r="R336" s="12" t="str">
        <f>IFERROR(VLOOKUP($A336,'Azymut M'!$AO$6:$AU$38,7,0),"")</f>
        <v/>
      </c>
      <c r="S336" s="12" t="str">
        <f>IFERROR(VLOOKUP($A336,'NM 200 M'!$AI$5:$AO$38,7,0),"")</f>
        <v/>
      </c>
      <c r="T336" s="10">
        <f>IFERROR(LARGE(V336:AW336,1),0)+IFERROR(LARGE(V336:AW336,2),0)</f>
        <v>35.92992096604592</v>
      </c>
      <c r="U336" s="10">
        <f>IFERROR(LARGE(V336:AW336,3),0)+IFERROR(LARGE(V336:AW336,4),0)</f>
        <v>0</v>
      </c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>
        <f>IFERROR(VLOOKUP($A336,'H56 TR100 M'!$AI$3:$AO$224,7,0),"")</f>
        <v>35.92992096604592</v>
      </c>
      <c r="AT336" s="12" t="str">
        <f>IFERROR(VLOOKUP($A336,'Wawer M'!$H$2:$N$15,7,0),"")</f>
        <v/>
      </c>
      <c r="AU336" s="12" t="str">
        <f>IFERROR(VLOOKUP($A336,'Pazur M'!$AU$2:$BA$36,7,0),"")</f>
        <v/>
      </c>
      <c r="AV336" s="12" t="str">
        <f>IFERROR(VLOOKUP($A336,'Wilga M'!$L$3:$R$29,7,0),"")</f>
        <v/>
      </c>
      <c r="AW336" s="12" t="str">
        <f>IFERROR(VLOOKUP($A336,'NM 100 M'!$Y$5:$AE$7,7,0),"")</f>
        <v/>
      </c>
      <c r="AX336" s="25">
        <f>MIN(COUNT(F336:S336)+MIN(COUNT(V336:AW336)/2,2),6)</f>
        <v>0.5</v>
      </c>
    </row>
    <row r="337" spans="1:50">
      <c r="A337">
        <v>767</v>
      </c>
      <c r="B337" s="21" t="str">
        <f>VLOOKUP($A337,id!$C:$H,6,0)</f>
        <v>Wojtczak Szymon</v>
      </c>
      <c r="C337" s="21" t="str">
        <f>VLOOKUP($A337,id!$C:$H,4,0)</f>
        <v>InfinIT Codelab</v>
      </c>
      <c r="D337" s="2">
        <f>IF(E336=E337,D336,ROW(B335))</f>
        <v>335</v>
      </c>
      <c r="E337" s="11">
        <f>LARGE(F337:U337,1)+LARGE(F337:U337,2)+IFERROR(LARGE(F337:U337,3),0)+IFERROR(LARGE(F337:U337,4),0)+IFERROR(LARGE(F337:U337,5),0)+IFERROR(LARGE(F337:U337,6),0)</f>
        <v>35.747652463110803</v>
      </c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 t="str">
        <f>IFERROR(VLOOKUP($A337,'H56 TR200 M'!$AT$3:$AZ$106,7,0),"")</f>
        <v/>
      </c>
      <c r="R337" s="12" t="str">
        <f>IFERROR(VLOOKUP($A337,'Azymut M'!$AO$6:$AU$38,7,0),"")</f>
        <v/>
      </c>
      <c r="S337" s="12">
        <f>IFERROR(VLOOKUP($A337,'NM 200 M'!$AI$5:$AO$38,7,0),"")</f>
        <v>3.7804393483566998</v>
      </c>
      <c r="T337" s="10">
        <f>IFERROR(LARGE(V337:AW337,1),0)+IFERROR(LARGE(V337:AW337,2),0)</f>
        <v>31.967213114754102</v>
      </c>
      <c r="U337" s="10">
        <f>IFERROR(LARGE(V337:AW337,3),0)+IFERROR(LARGE(V337:AW337,4),0)</f>
        <v>0</v>
      </c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 t="str">
        <f>IFERROR(VLOOKUP($A337,'H56 TR100 M'!$AI$3:$AO$224,7,0),"")</f>
        <v/>
      </c>
      <c r="AT337" s="12" t="str">
        <f>IFERROR(VLOOKUP($A337,'Wawer M'!$H$2:$N$15,7,0),"")</f>
        <v/>
      </c>
      <c r="AU337" s="12">
        <f>IFERROR(VLOOKUP($A337,'Pazur M'!$AU$2:$BA$36,7,0),"")</f>
        <v>31.967213114754102</v>
      </c>
      <c r="AV337" s="12" t="str">
        <f>IFERROR(VLOOKUP($A337,'Wilga M'!$L$3:$R$29,7,0),"")</f>
        <v/>
      </c>
      <c r="AW337" s="12" t="str">
        <f>IFERROR(VLOOKUP($A337,'NM 100 M'!$Y$5:$AE$7,7,0),"")</f>
        <v/>
      </c>
      <c r="AX337" s="25">
        <f>MIN(COUNT(F337:S337)+MIN(COUNT(V337:AW337)/2,2),6)</f>
        <v>1.5</v>
      </c>
    </row>
    <row r="338" spans="1:50">
      <c r="A338">
        <v>322</v>
      </c>
      <c r="B338" s="21" t="str">
        <f>VLOOKUP($A338,id!$C:$H,6,0)</f>
        <v>Myślak Mateusz</v>
      </c>
      <c r="C338" s="21" t="str">
        <f>VLOOKUP($A338,id!$C:$H,4,0)</f>
        <v>Kulawi Krulowie</v>
      </c>
      <c r="D338" s="2">
        <f>IF(E337=E338,D337,ROW(B336))</f>
        <v>336</v>
      </c>
      <c r="E338" s="11">
        <f>LARGE(F338:U338,1)+LARGE(F338:U338,2)+IFERROR(LARGE(F338:U338,3),0)+IFERROR(LARGE(F338:U338,4),0)+IFERROR(LARGE(F338:U338,5),0)+IFERROR(LARGE(F338:U338,6),0)</f>
        <v>35.511884290783286</v>
      </c>
      <c r="F338" s="12"/>
      <c r="G338" s="12"/>
      <c r="H338" s="12" t="str">
        <f>IFERROR(VLOOKUP($A338,'H55 TR200 M'!$AT$3:$AZ$84,7,0),"")</f>
        <v/>
      </c>
      <c r="I338" s="12" t="str">
        <f>IFERROR(VLOOKUP($A338,'Dymno M'!$U$2:$AA$35,7,0),"")</f>
        <v/>
      </c>
      <c r="J338" s="12" t="str">
        <f>IFERROR(VLOOKUP($A338,'XIV RzK M'!$K$3:$Q$39,7,0),"")</f>
        <v/>
      </c>
      <c r="K338" s="12" t="str">
        <f>IFERROR(VLOOKUP($A338,'Tropy M'!$Q$4:$W$66,7,0),"")</f>
        <v/>
      </c>
      <c r="L338" s="12" t="str">
        <f>IFERROR(VLOOKUP($A338,'Grassor 300 M'!$CA$6:$CG$39,7,0),"")</f>
        <v/>
      </c>
      <c r="M338" s="12" t="str">
        <f>IFERROR(VLOOKUP($A338,'BO M'!$Q$2:$W$37,7,0),"")</f>
        <v/>
      </c>
      <c r="N338" s="12" t="str">
        <f>IFERROR(VLOOKUP($A338,'Konwalie M'!$M$2:$S$32,7,0),"")</f>
        <v/>
      </c>
      <c r="O338" s="12" t="str">
        <f>IFERROR(VLOOKUP($A338,'KoRnO M'!$AD$2:$AJ$42,7,0),"")</f>
        <v/>
      </c>
      <c r="P338" s="12" t="str">
        <f>IFERROR(VLOOKUP($A338,'XVI Szago M'!$K$2:$Q$48,7,0),"")</f>
        <v/>
      </c>
      <c r="Q338" s="12">
        <f>IFERROR(VLOOKUP($A338,'H56 TR200 M'!$AT$3:$AZ$106,7,0),"")</f>
        <v>22.286522714743516</v>
      </c>
      <c r="R338" s="12" t="str">
        <f>IFERROR(VLOOKUP($A338,'Azymut M'!$AO$6:$AU$38,7,0),"")</f>
        <v/>
      </c>
      <c r="S338" s="12" t="str">
        <f>IFERROR(VLOOKUP($A338,'NM 200 M'!$AI$5:$AO$38,7,0),"")</f>
        <v/>
      </c>
      <c r="T338" s="10">
        <f>IFERROR(LARGE(V338:AW338,1),0)+IFERROR(LARGE(V338:AW338,2),0)</f>
        <v>13.225361576039774</v>
      </c>
      <c r="U338" s="10">
        <f>IFERROR(LARGE(V338:AW338,3),0)+IFERROR(LARGE(V338:AW338,4),0)</f>
        <v>0</v>
      </c>
      <c r="V338" s="12"/>
      <c r="W338" s="12"/>
      <c r="X338" s="12"/>
      <c r="Y338" s="12"/>
      <c r="Z338" s="12">
        <f>IFERROR(VLOOKUP($A338,'H55 TR100 M'!$AG$3:$AM$165,7,0),"")</f>
        <v>13.225361576039774</v>
      </c>
      <c r="AA338" s="12" t="str">
        <f>IFERROR(VLOOKUP($A338,'Irokez M'!$EN$4:$ET$22,7,0),"")</f>
        <v/>
      </c>
      <c r="AB338" s="12" t="str">
        <f>IFERROR(VLOOKUP($A338,'BO Wielkopolska M'!$Q$2:$W$38,7,0),"")</f>
        <v/>
      </c>
      <c r="AC338" s="12" t="str">
        <f>IFERROR(VLOOKUP($A338,'RW TR200 M'!$K$2:$Q$10,7,0),"")</f>
        <v/>
      </c>
      <c r="AD338" s="12" t="str">
        <f>IFERROR(VLOOKUP($A338,'Liczyrzepa wiosna M'!$M$2:$S$26,7,0),"")</f>
        <v/>
      </c>
      <c r="AE338" s="12" t="str">
        <f>IFERROR(VLOOKUP($A338,'13 M'!$J$6:$P$27,7,0),"")</f>
        <v/>
      </c>
      <c r="AF338" s="12" t="str">
        <f>IFERROR(VLOOKUP($A338,'ZnO Grassor M'!$J$2:$P$9,7,0),"")</f>
        <v/>
      </c>
      <c r="AG338" s="12" t="str">
        <f>IFERROR(VLOOKUP($A338,'Celestynów M'!$H$2:$N$7,7,0),"")</f>
        <v/>
      </c>
      <c r="AH338" s="12" t="str">
        <f>IFERROR(VLOOKUP($A338,'Komorów M'!$H$2:$N$15,7,0),"")</f>
        <v/>
      </c>
      <c r="AI338" s="12" t="str">
        <f>IFERROR(VLOOKUP($A338,'ITOrient M'!$P$3:$V$16,7,0),"")</f>
        <v/>
      </c>
      <c r="AJ338" s="12" t="str">
        <f>IFERROR(VLOOKUP($A338,'ŚJatka M'!$P$3:$V$25,7,0),"")</f>
        <v/>
      </c>
      <c r="AK338" s="12" t="str">
        <f>IFERROR(VLOOKUP($A338,'Sudecka Wyrypa M'!$N$4:$T$18,7,0),"")</f>
        <v/>
      </c>
      <c r="AL338" s="12" t="str">
        <f>IFERROR(VLOOKUP($A338,'Abentojra M'!$I$3:$O$39,7,0),"")</f>
        <v/>
      </c>
      <c r="AM338" s="12" t="str">
        <f>IFERROR(VLOOKUP($A338,'Mordownik M'!$M$3:$S$29,7,0),"")</f>
        <v/>
      </c>
      <c r="AN338" s="12" t="str">
        <f>IFERROR(VLOOKUP($A338,'Kaczawska M'!$L$3:$R$9,7,0),"")</f>
        <v/>
      </c>
      <c r="AO338" s="12" t="str">
        <f>IFERROR(VLOOKUP($A338,'XV RzK M'!$K$2:$Q$13,7,0),"")</f>
        <v/>
      </c>
      <c r="AP338" s="12" t="str">
        <f>IFERROR(VLOOKUP($A338,'Jesienne 360 M'!$J$2:$P$20,7,0),"")</f>
        <v/>
      </c>
      <c r="AQ338" s="12" t="str">
        <f>IFERROR(VLOOKUP($A338,'Waligóra M'!$P$2:$V$25,7,0),"")</f>
        <v/>
      </c>
      <c r="AR338" s="12" t="str">
        <f>IFERROR(VLOOKUP($A338,'Jurajska Jatka M'!$L$3:$R$42,7,0),"")</f>
        <v/>
      </c>
      <c r="AS338" s="12" t="str">
        <f>IFERROR(VLOOKUP($A338,'H56 TR100 M'!$AI$3:$AO$224,7,0),"")</f>
        <v/>
      </c>
      <c r="AT338" s="12" t="str">
        <f>IFERROR(VLOOKUP($A338,'Wawer M'!$H$2:$N$15,7,0),"")</f>
        <v/>
      </c>
      <c r="AU338" s="12" t="str">
        <f>IFERROR(VLOOKUP($A338,'Pazur M'!$AU$2:$BA$36,7,0),"")</f>
        <v/>
      </c>
      <c r="AV338" s="12" t="str">
        <f>IFERROR(VLOOKUP($A338,'Wilga M'!$L$3:$R$29,7,0),"")</f>
        <v/>
      </c>
      <c r="AW338" s="12" t="str">
        <f>IFERROR(VLOOKUP($A338,'NM 100 M'!$Y$5:$AE$7,7,0),"")</f>
        <v/>
      </c>
      <c r="AX338" s="25">
        <f>MIN(COUNT(F338:S338)+MIN(COUNT(V338:AW338)/2,2),6)</f>
        <v>1.5</v>
      </c>
    </row>
    <row r="339" spans="1:50">
      <c r="A339">
        <v>208</v>
      </c>
      <c r="B339" s="21" t="str">
        <f>VLOOKUP($A339,id!$C:$H,6,0)</f>
        <v>Urban Mateusz</v>
      </c>
      <c r="C339" s="21">
        <f>VLOOKUP($A339,id!$C:$H,4,0)</f>
        <v>0</v>
      </c>
      <c r="D339" s="2">
        <f>IF(E338=E339,D338,ROW(B337))</f>
        <v>337</v>
      </c>
      <c r="E339" s="11">
        <f>LARGE(F339:U339,1)+LARGE(F339:U339,2)+IFERROR(LARGE(F339:U339,3),0)+IFERROR(LARGE(F339:U339,4),0)+IFERROR(LARGE(F339:U339,5),0)+IFERROR(LARGE(F339:U339,6),0)</f>
        <v>35.357717702824075</v>
      </c>
      <c r="F339" s="12"/>
      <c r="G339" s="12"/>
      <c r="H339" s="12">
        <f>IFERROR(VLOOKUP($A339,'H55 TR200 M'!$AT$3:$AZ$84,7,0),"")</f>
        <v>35.357717702824075</v>
      </c>
      <c r="I339" s="12" t="str">
        <f>IFERROR(VLOOKUP($A339,'Dymno M'!$U$2:$AA$35,7,0),"")</f>
        <v/>
      </c>
      <c r="J339" s="12" t="str">
        <f>IFERROR(VLOOKUP($A339,'XIV RzK M'!$K$3:$Q$39,7,0),"")</f>
        <v/>
      </c>
      <c r="K339" s="12" t="str">
        <f>IFERROR(VLOOKUP($A339,'Tropy M'!$Q$4:$W$66,7,0),"")</f>
        <v/>
      </c>
      <c r="L339" s="12" t="str">
        <f>IFERROR(VLOOKUP($A339,'Grassor 300 M'!$CA$6:$CG$39,7,0),"")</f>
        <v/>
      </c>
      <c r="M339" s="12" t="str">
        <f>IFERROR(VLOOKUP($A339,'BO M'!$Q$2:$W$37,7,0),"")</f>
        <v/>
      </c>
      <c r="N339" s="12" t="str">
        <f>IFERROR(VLOOKUP($A339,'Konwalie M'!$M$2:$S$32,7,0),"")</f>
        <v/>
      </c>
      <c r="O339" s="12" t="str">
        <f>IFERROR(VLOOKUP($A339,'KoRnO M'!$AD$2:$AJ$42,7,0),"")</f>
        <v/>
      </c>
      <c r="P339" s="12" t="str">
        <f>IFERROR(VLOOKUP($A339,'XVI Szago M'!$K$2:$Q$48,7,0),"")</f>
        <v/>
      </c>
      <c r="Q339" s="12" t="str">
        <f>IFERROR(VLOOKUP($A339,'H56 TR200 M'!$AT$3:$AZ$106,7,0),"")</f>
        <v/>
      </c>
      <c r="R339" s="12" t="str">
        <f>IFERROR(VLOOKUP($A339,'Azymut M'!$AO$6:$AU$38,7,0),"")</f>
        <v/>
      </c>
      <c r="S339" s="12" t="str">
        <f>IFERROR(VLOOKUP($A339,'NM 200 M'!$AI$5:$AO$38,7,0),"")</f>
        <v/>
      </c>
      <c r="T339" s="10">
        <f>IFERROR(LARGE(V339:AW339,1),0)+IFERROR(LARGE(V339:AW339,2),0)</f>
        <v>0</v>
      </c>
      <c r="U339" s="10">
        <f>IFERROR(LARGE(V339:AW339,3),0)+IFERROR(LARGE(V339:AW339,4),0)</f>
        <v>0</v>
      </c>
      <c r="V339" s="12"/>
      <c r="W339" s="12"/>
      <c r="X339" s="12"/>
      <c r="Y339" s="12"/>
      <c r="Z339" s="12" t="str">
        <f>IFERROR(VLOOKUP($A339,'H55 TR100 M'!$AG$3:$AM$165,7,0),"")</f>
        <v/>
      </c>
      <c r="AA339" s="12" t="str">
        <f>IFERROR(VLOOKUP($A339,'Irokez M'!$EN$4:$ET$22,7,0),"")</f>
        <v/>
      </c>
      <c r="AB339" s="12" t="str">
        <f>IFERROR(VLOOKUP($A339,'BO Wielkopolska M'!$Q$2:$W$38,7,0),"")</f>
        <v/>
      </c>
      <c r="AC339" s="12" t="str">
        <f>IFERROR(VLOOKUP($A339,'RW TR200 M'!$K$2:$Q$10,7,0),"")</f>
        <v/>
      </c>
      <c r="AD339" s="12" t="str">
        <f>IFERROR(VLOOKUP($A339,'Liczyrzepa wiosna M'!$M$2:$S$26,7,0),"")</f>
        <v/>
      </c>
      <c r="AE339" s="12" t="str">
        <f>IFERROR(VLOOKUP($A339,'13 M'!$J$6:$P$27,7,0),"")</f>
        <v/>
      </c>
      <c r="AF339" s="12" t="str">
        <f>IFERROR(VLOOKUP($A339,'ZnO Grassor M'!$J$2:$P$9,7,0),"")</f>
        <v/>
      </c>
      <c r="AG339" s="12" t="str">
        <f>IFERROR(VLOOKUP($A339,'Celestynów M'!$H$2:$N$7,7,0),"")</f>
        <v/>
      </c>
      <c r="AH339" s="12" t="str">
        <f>IFERROR(VLOOKUP($A339,'Komorów M'!$H$2:$N$15,7,0),"")</f>
        <v/>
      </c>
      <c r="AI339" s="12" t="str">
        <f>IFERROR(VLOOKUP($A339,'ITOrient M'!$P$3:$V$16,7,0),"")</f>
        <v/>
      </c>
      <c r="AJ339" s="12" t="str">
        <f>IFERROR(VLOOKUP($A339,'ŚJatka M'!$P$3:$V$25,7,0),"")</f>
        <v/>
      </c>
      <c r="AK339" s="12" t="str">
        <f>IFERROR(VLOOKUP($A339,'Sudecka Wyrypa M'!$N$4:$T$18,7,0),"")</f>
        <v/>
      </c>
      <c r="AL339" s="12" t="str">
        <f>IFERROR(VLOOKUP($A339,'Abentojra M'!$I$3:$O$39,7,0),"")</f>
        <v/>
      </c>
      <c r="AM339" s="12" t="str">
        <f>IFERROR(VLOOKUP($A339,'Mordownik M'!$M$3:$S$29,7,0),"")</f>
        <v/>
      </c>
      <c r="AN339" s="12" t="str">
        <f>IFERROR(VLOOKUP($A339,'Kaczawska M'!$L$3:$R$9,7,0),"")</f>
        <v/>
      </c>
      <c r="AO339" s="12" t="str">
        <f>IFERROR(VLOOKUP($A339,'XV RzK M'!$K$2:$Q$13,7,0),"")</f>
        <v/>
      </c>
      <c r="AP339" s="12" t="str">
        <f>IFERROR(VLOOKUP($A339,'Jesienne 360 M'!$J$2:$P$20,7,0),"")</f>
        <v/>
      </c>
      <c r="AQ339" s="12" t="str">
        <f>IFERROR(VLOOKUP($A339,'Waligóra M'!$P$2:$V$25,7,0),"")</f>
        <v/>
      </c>
      <c r="AR339" s="12" t="str">
        <f>IFERROR(VLOOKUP($A339,'Jurajska Jatka M'!$L$3:$R$42,7,0),"")</f>
        <v/>
      </c>
      <c r="AS339" s="12" t="str">
        <f>IFERROR(VLOOKUP($A339,'H56 TR100 M'!$AI$3:$AO$224,7,0),"")</f>
        <v/>
      </c>
      <c r="AT339" s="12" t="str">
        <f>IFERROR(VLOOKUP($A339,'Wawer M'!$H$2:$N$15,7,0),"")</f>
        <v/>
      </c>
      <c r="AU339" s="12" t="str">
        <f>IFERROR(VLOOKUP($A339,'Pazur M'!$AU$2:$BA$36,7,0),"")</f>
        <v/>
      </c>
      <c r="AV339" s="12" t="str">
        <f>IFERROR(VLOOKUP($A339,'Wilga M'!$L$3:$R$29,7,0),"")</f>
        <v/>
      </c>
      <c r="AW339" s="12" t="str">
        <f>IFERROR(VLOOKUP($A339,'NM 100 M'!$Y$5:$AE$7,7,0),"")</f>
        <v/>
      </c>
      <c r="AX339" s="25">
        <f>MIN(COUNT(F339:S339)+MIN(COUNT(V339:AW339)/2,2),6)</f>
        <v>1</v>
      </c>
    </row>
    <row r="340" spans="1:50">
      <c r="A340">
        <v>642</v>
      </c>
      <c r="B340" s="21" t="str">
        <f>VLOOKUP($A340,id!$C:$H,6,0)</f>
        <v>Dalasinski Andrzej</v>
      </c>
      <c r="C340" s="21" t="str">
        <f>VLOOKUP($A340,id!$C:$H,4,0)</f>
        <v>Kuźnia Triathlonu</v>
      </c>
      <c r="D340" s="2">
        <f>IF(E339=E340,D339,ROW(B338))</f>
        <v>338</v>
      </c>
      <c r="E340" s="11">
        <f>LARGE(F340:U340,1)+LARGE(F340:U340,2)+IFERROR(LARGE(F340:U340,3),0)+IFERROR(LARGE(F340:U340,4),0)+IFERROR(LARGE(F340:U340,5),0)+IFERROR(LARGE(F340:U340,6),0)</f>
        <v>35.26249209361162</v>
      </c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 t="str">
        <f>IFERROR(VLOOKUP($A340,'H56 TR200 M'!$AT$3:$AZ$106,7,0),"")</f>
        <v/>
      </c>
      <c r="R340" s="12" t="str">
        <f>IFERROR(VLOOKUP($A340,'Azymut M'!$AO$6:$AU$38,7,0),"")</f>
        <v/>
      </c>
      <c r="S340" s="12" t="str">
        <f>IFERROR(VLOOKUP($A340,'NM 200 M'!$AI$5:$AO$38,7,0),"")</f>
        <v/>
      </c>
      <c r="T340" s="10">
        <f>IFERROR(LARGE(V340:AW340,1),0)+IFERROR(LARGE(V340:AW340,2),0)</f>
        <v>35.26249209361162</v>
      </c>
      <c r="U340" s="10">
        <f>IFERROR(LARGE(V340:AW340,3),0)+IFERROR(LARGE(V340:AW340,4),0)</f>
        <v>0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>
        <f>IFERROR(VLOOKUP($A340,'H56 TR100 M'!$AI$3:$AO$224,7,0),"")</f>
        <v>35.26249209361162</v>
      </c>
      <c r="AT340" s="12" t="str">
        <f>IFERROR(VLOOKUP($A340,'Wawer M'!$H$2:$N$15,7,0),"")</f>
        <v/>
      </c>
      <c r="AU340" s="12" t="str">
        <f>IFERROR(VLOOKUP($A340,'Pazur M'!$AU$2:$BA$36,7,0),"")</f>
        <v/>
      </c>
      <c r="AV340" s="12" t="str">
        <f>IFERROR(VLOOKUP($A340,'Wilga M'!$L$3:$R$29,7,0),"")</f>
        <v/>
      </c>
      <c r="AW340" s="12" t="str">
        <f>IFERROR(VLOOKUP($A340,'NM 100 M'!$Y$5:$AE$7,7,0),"")</f>
        <v/>
      </c>
      <c r="AX340" s="25">
        <f>MIN(COUNT(F340:S340)+MIN(COUNT(V340:AW340)/2,2),6)</f>
        <v>0.5</v>
      </c>
    </row>
    <row r="341" spans="1:50">
      <c r="A341">
        <v>643</v>
      </c>
      <c r="B341" s="21" t="str">
        <f>VLOOKUP($A341,id!$C:$H,6,0)</f>
        <v>Priebe Jakub</v>
      </c>
      <c r="C341" s="21" t="str">
        <f>VLOOKUP($A341,id!$C:$H,4,0)</f>
        <v>The Garden Shears</v>
      </c>
      <c r="D341" s="2">
        <f>IF(E340=E341,D340,ROW(B339))</f>
        <v>339</v>
      </c>
      <c r="E341" s="11">
        <f>LARGE(F341:U341,1)+LARGE(F341:U341,2)+IFERROR(LARGE(F341:U341,3),0)+IFERROR(LARGE(F341:U341,4),0)+IFERROR(LARGE(F341:U341,5),0)+IFERROR(LARGE(F341:U341,6),0)</f>
        <v>35.247238120590957</v>
      </c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 t="str">
        <f>IFERROR(VLOOKUP($A341,'H56 TR200 M'!$AT$3:$AZ$106,7,0),"")</f>
        <v/>
      </c>
      <c r="R341" s="12" t="str">
        <f>IFERROR(VLOOKUP($A341,'Azymut M'!$AO$6:$AU$38,7,0),"")</f>
        <v/>
      </c>
      <c r="S341" s="12" t="str">
        <f>IFERROR(VLOOKUP($A341,'NM 200 M'!$AI$5:$AO$38,7,0),"")</f>
        <v/>
      </c>
      <c r="T341" s="10">
        <f>IFERROR(LARGE(V341:AW341,1),0)+IFERROR(LARGE(V341:AW341,2),0)</f>
        <v>35.247238120590957</v>
      </c>
      <c r="U341" s="10">
        <f>IFERROR(LARGE(V341:AW341,3),0)+IFERROR(LARGE(V341:AW341,4),0)</f>
        <v>0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>
        <f>IFERROR(VLOOKUP($A341,'H56 TR100 M'!$AI$3:$AO$224,7,0),"")</f>
        <v>35.247238120590957</v>
      </c>
      <c r="AT341" s="12" t="str">
        <f>IFERROR(VLOOKUP($A341,'Wawer M'!$H$2:$N$15,7,0),"")</f>
        <v/>
      </c>
      <c r="AU341" s="12" t="str">
        <f>IFERROR(VLOOKUP($A341,'Pazur M'!$AU$2:$BA$36,7,0),"")</f>
        <v/>
      </c>
      <c r="AV341" s="12" t="str">
        <f>IFERROR(VLOOKUP($A341,'Wilga M'!$L$3:$R$29,7,0),"")</f>
        <v/>
      </c>
      <c r="AW341" s="12" t="str">
        <f>IFERROR(VLOOKUP($A341,'NM 100 M'!$Y$5:$AE$7,7,0),"")</f>
        <v/>
      </c>
      <c r="AX341" s="25">
        <f>MIN(COUNT(F341:S341)+MIN(COUNT(V341:AW341)/2,2),6)</f>
        <v>0.5</v>
      </c>
    </row>
    <row r="342" spans="1:50">
      <c r="A342">
        <v>644</v>
      </c>
      <c r="B342" s="21" t="str">
        <f>VLOOKUP($A342,id!$C:$H,6,0)</f>
        <v>Borko Ryszard</v>
      </c>
      <c r="C342" s="21" t="str">
        <f>VLOOKUP($A342,id!$C:$H,4,0)</f>
        <v>KS Pidrina Gdynia</v>
      </c>
      <c r="D342" s="2">
        <f>IF(E341=E342,D341,ROW(B340))</f>
        <v>340</v>
      </c>
      <c r="E342" s="11">
        <f>LARGE(F342:U342,1)+LARGE(F342:U342,2)+IFERROR(LARGE(F342:U342,3),0)+IFERROR(LARGE(F342:U342,4),0)+IFERROR(LARGE(F342:U342,5),0)+IFERROR(LARGE(F342:U342,6),0)</f>
        <v>34.928773989316078</v>
      </c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 t="str">
        <f>IFERROR(VLOOKUP($A342,'H56 TR200 M'!$AT$3:$AZ$106,7,0),"")</f>
        <v/>
      </c>
      <c r="R342" s="12" t="str">
        <f>IFERROR(VLOOKUP($A342,'Azymut M'!$AO$6:$AU$38,7,0),"")</f>
        <v/>
      </c>
      <c r="S342" s="12" t="str">
        <f>IFERROR(VLOOKUP($A342,'NM 200 M'!$AI$5:$AO$38,7,0),"")</f>
        <v/>
      </c>
      <c r="T342" s="10">
        <f>IFERROR(LARGE(V342:AW342,1),0)+IFERROR(LARGE(V342:AW342,2),0)</f>
        <v>34.928773989316078</v>
      </c>
      <c r="U342" s="10">
        <f>IFERROR(LARGE(V342:AW342,3),0)+IFERROR(LARGE(V342:AW342,4),0)</f>
        <v>0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>
        <f>IFERROR(VLOOKUP($A342,'H56 TR100 M'!$AI$3:$AO$224,7,0),"")</f>
        <v>34.928773989316078</v>
      </c>
      <c r="AT342" s="12" t="str">
        <f>IFERROR(VLOOKUP($A342,'Wawer M'!$H$2:$N$15,7,0),"")</f>
        <v/>
      </c>
      <c r="AU342" s="12" t="str">
        <f>IFERROR(VLOOKUP($A342,'Pazur M'!$AU$2:$BA$36,7,0),"")</f>
        <v/>
      </c>
      <c r="AV342" s="12" t="str">
        <f>IFERROR(VLOOKUP($A342,'Wilga M'!$L$3:$R$29,7,0),"")</f>
        <v/>
      </c>
      <c r="AW342" s="12" t="str">
        <f>IFERROR(VLOOKUP($A342,'NM 100 M'!$Y$5:$AE$7,7,0),"")</f>
        <v/>
      </c>
      <c r="AX342" s="25">
        <f>MIN(COUNT(F342:S342)+MIN(COUNT(V342:AW342)/2,2),6)</f>
        <v>0.5</v>
      </c>
    </row>
    <row r="343" spans="1:50">
      <c r="A343">
        <v>237</v>
      </c>
      <c r="B343" s="21" t="str">
        <f>VLOOKUP($A343,id!$C:$H,6,0)</f>
        <v>Hołod Mateusz</v>
      </c>
      <c r="C343" s="21">
        <f>VLOOKUP($A343,id!$C:$H,4,0)</f>
        <v>0</v>
      </c>
      <c r="D343" s="2">
        <f>IF(E342=E343,D342,ROW(B341))</f>
        <v>341</v>
      </c>
      <c r="E343" s="11">
        <f>LARGE(F343:U343,1)+LARGE(F343:U343,2)+IFERROR(LARGE(F343:U343,3),0)+IFERROR(LARGE(F343:U343,4),0)+IFERROR(LARGE(F343:U343,5),0)+IFERROR(LARGE(F343:U343,6),0)</f>
        <v>34.785626654613537</v>
      </c>
      <c r="F343" s="12"/>
      <c r="G343" s="12"/>
      <c r="H343" s="12" t="str">
        <f>IFERROR(VLOOKUP($A343,'H55 TR200 M'!$AT$3:$AZ$84,7,0),"")</f>
        <v/>
      </c>
      <c r="I343" s="12" t="str">
        <f>IFERROR(VLOOKUP($A343,'Dymno M'!$U$2:$AA$35,7,0),"")</f>
        <v/>
      </c>
      <c r="J343" s="12" t="str">
        <f>IFERROR(VLOOKUP($A343,'XIV RzK M'!$K$3:$Q$39,7,0),"")</f>
        <v/>
      </c>
      <c r="K343" s="12" t="str">
        <f>IFERROR(VLOOKUP($A343,'Tropy M'!$Q$4:$W$66,7,0),"")</f>
        <v/>
      </c>
      <c r="L343" s="12" t="str">
        <f>IFERROR(VLOOKUP($A343,'Grassor 300 M'!$CA$6:$CG$39,7,0),"")</f>
        <v/>
      </c>
      <c r="M343" s="12" t="str">
        <f>IFERROR(VLOOKUP($A343,'BO M'!$Q$2:$W$37,7,0),"")</f>
        <v/>
      </c>
      <c r="N343" s="12" t="str">
        <f>IFERROR(VLOOKUP($A343,'Konwalie M'!$M$2:$S$32,7,0),"")</f>
        <v/>
      </c>
      <c r="O343" s="12" t="str">
        <f>IFERROR(VLOOKUP($A343,'KoRnO M'!$AD$2:$AJ$42,7,0),"")</f>
        <v/>
      </c>
      <c r="P343" s="12" t="str">
        <f>IFERROR(VLOOKUP($A343,'XVI Szago M'!$K$2:$Q$48,7,0),"")</f>
        <v/>
      </c>
      <c r="Q343" s="12" t="str">
        <f>IFERROR(VLOOKUP($A343,'H56 TR200 M'!$AT$3:$AZ$106,7,0),"")</f>
        <v/>
      </c>
      <c r="R343" s="12" t="str">
        <f>IFERROR(VLOOKUP($A343,'Azymut M'!$AO$6:$AU$38,7,0),"")</f>
        <v/>
      </c>
      <c r="S343" s="12" t="str">
        <f>IFERROR(VLOOKUP($A343,'NM 200 M'!$AI$5:$AO$38,7,0),"")</f>
        <v/>
      </c>
      <c r="T343" s="10">
        <f>IFERROR(LARGE(V343:AW343,1),0)+IFERROR(LARGE(V343:AW343,2),0)</f>
        <v>34.785626654613537</v>
      </c>
      <c r="U343" s="10">
        <f>IFERROR(LARGE(V343:AW343,3),0)+IFERROR(LARGE(V343:AW343,4),0)</f>
        <v>0</v>
      </c>
      <c r="V343" s="12"/>
      <c r="W343" s="12"/>
      <c r="X343" s="12"/>
      <c r="Y343" s="12"/>
      <c r="Z343" s="12">
        <f>IFERROR(VLOOKUP($A343,'H55 TR100 M'!$AG$3:$AM$165,7,0),"")</f>
        <v>34.785626654613537</v>
      </c>
      <c r="AA343" s="12" t="str">
        <f>IFERROR(VLOOKUP($A343,'Irokez M'!$EN$4:$ET$22,7,0),"")</f>
        <v/>
      </c>
      <c r="AB343" s="12" t="str">
        <f>IFERROR(VLOOKUP($A343,'BO Wielkopolska M'!$Q$2:$W$38,7,0),"")</f>
        <v/>
      </c>
      <c r="AC343" s="12" t="str">
        <f>IFERROR(VLOOKUP($A343,'RW TR200 M'!$K$2:$Q$10,7,0),"")</f>
        <v/>
      </c>
      <c r="AD343" s="12" t="str">
        <f>IFERROR(VLOOKUP($A343,'Liczyrzepa wiosna M'!$M$2:$S$26,7,0),"")</f>
        <v/>
      </c>
      <c r="AE343" s="12" t="str">
        <f>IFERROR(VLOOKUP($A343,'13 M'!$J$6:$P$27,7,0),"")</f>
        <v/>
      </c>
      <c r="AF343" s="12" t="str">
        <f>IFERROR(VLOOKUP($A343,'ZnO Grassor M'!$J$2:$P$9,7,0),"")</f>
        <v/>
      </c>
      <c r="AG343" s="12" t="str">
        <f>IFERROR(VLOOKUP($A343,'Celestynów M'!$H$2:$N$7,7,0),"")</f>
        <v/>
      </c>
      <c r="AH343" s="12" t="str">
        <f>IFERROR(VLOOKUP($A343,'Komorów M'!$H$2:$N$15,7,0),"")</f>
        <v/>
      </c>
      <c r="AI343" s="12" t="str">
        <f>IFERROR(VLOOKUP($A343,'ITOrient M'!$P$3:$V$16,7,0),"")</f>
        <v/>
      </c>
      <c r="AJ343" s="12" t="str">
        <f>IFERROR(VLOOKUP($A343,'ŚJatka M'!$P$3:$V$25,7,0),"")</f>
        <v/>
      </c>
      <c r="AK343" s="12" t="str">
        <f>IFERROR(VLOOKUP($A343,'Sudecka Wyrypa M'!$N$4:$T$18,7,0),"")</f>
        <v/>
      </c>
      <c r="AL343" s="12" t="str">
        <f>IFERROR(VLOOKUP($A343,'Abentojra M'!$I$3:$O$39,7,0),"")</f>
        <v/>
      </c>
      <c r="AM343" s="12" t="str">
        <f>IFERROR(VLOOKUP($A343,'Mordownik M'!$M$3:$S$29,7,0),"")</f>
        <v/>
      </c>
      <c r="AN343" s="12" t="str">
        <f>IFERROR(VLOOKUP($A343,'Kaczawska M'!$L$3:$R$9,7,0),"")</f>
        <v/>
      </c>
      <c r="AO343" s="12" t="str">
        <f>IFERROR(VLOOKUP($A343,'XV RzK M'!$K$2:$Q$13,7,0),"")</f>
        <v/>
      </c>
      <c r="AP343" s="12" t="str">
        <f>IFERROR(VLOOKUP($A343,'Jesienne 360 M'!$J$2:$P$20,7,0),"")</f>
        <v/>
      </c>
      <c r="AQ343" s="12" t="str">
        <f>IFERROR(VLOOKUP($A343,'Waligóra M'!$P$2:$V$25,7,0),"")</f>
        <v/>
      </c>
      <c r="AR343" s="12" t="str">
        <f>IFERROR(VLOOKUP($A343,'Jurajska Jatka M'!$L$3:$R$42,7,0),"")</f>
        <v/>
      </c>
      <c r="AS343" s="12" t="str">
        <f>IFERROR(VLOOKUP($A343,'H56 TR100 M'!$AI$3:$AO$224,7,0),"")</f>
        <v/>
      </c>
      <c r="AT343" s="12" t="str">
        <f>IFERROR(VLOOKUP($A343,'Wawer M'!$H$2:$N$15,7,0),"")</f>
        <v/>
      </c>
      <c r="AU343" s="12" t="str">
        <f>IFERROR(VLOOKUP($A343,'Pazur M'!$AU$2:$BA$36,7,0),"")</f>
        <v/>
      </c>
      <c r="AV343" s="12" t="str">
        <f>IFERROR(VLOOKUP($A343,'Wilga M'!$L$3:$R$29,7,0),"")</f>
        <v/>
      </c>
      <c r="AW343" s="12" t="str">
        <f>IFERROR(VLOOKUP($A343,'NM 100 M'!$Y$5:$AE$7,7,0),"")</f>
        <v/>
      </c>
      <c r="AX343" s="25">
        <f>MIN(COUNT(F343:S343)+MIN(COUNT(V343:AW343)/2,2),6)</f>
        <v>0.5</v>
      </c>
    </row>
    <row r="344" spans="1:50">
      <c r="A344">
        <v>482</v>
      </c>
      <c r="B344" s="21" t="str">
        <f>VLOOKUP($A344,id!$C:$H,6,0)</f>
        <v>Wesołowski Robert</v>
      </c>
      <c r="C344" s="21" t="str">
        <f>VLOOKUP($A344,id!$C:$H,4,0)</f>
        <v>brak</v>
      </c>
      <c r="D344" s="2">
        <f>IF(E343=E344,D343,ROW(B342))</f>
        <v>342</v>
      </c>
      <c r="E344" s="11">
        <f>LARGE(F344:U344,1)+LARGE(F344:U344,2)+IFERROR(LARGE(F344:U344,3),0)+IFERROR(LARGE(F344:U344,4),0)+IFERROR(LARGE(F344:U344,5),0)+IFERROR(LARGE(F344:U344,6),0)</f>
        <v>34.715491133948831</v>
      </c>
      <c r="F344" s="12"/>
      <c r="G344" s="12"/>
      <c r="H344" s="12"/>
      <c r="I344" s="12"/>
      <c r="J344" s="12"/>
      <c r="K344" s="12" t="str">
        <f>IFERROR(VLOOKUP($A344,'Tropy M'!$Q$4:$W$66,7,0),"")</f>
        <v/>
      </c>
      <c r="L344" s="12" t="str">
        <f>IFERROR(VLOOKUP($A344,'Grassor 300 M'!$CA$6:$CG$39,7,0),"")</f>
        <v/>
      </c>
      <c r="M344" s="12">
        <f>IFERROR(VLOOKUP($A344,'BO M'!$Q$2:$W$37,7,0),"")</f>
        <v>34.715491133948831</v>
      </c>
      <c r="N344" s="12" t="str">
        <f>IFERROR(VLOOKUP($A344,'Konwalie M'!$M$2:$S$32,7,0),"")</f>
        <v/>
      </c>
      <c r="O344" s="12" t="str">
        <f>IFERROR(VLOOKUP($A344,'KoRnO M'!$AD$2:$AJ$42,7,0),"")</f>
        <v/>
      </c>
      <c r="P344" s="12" t="str">
        <f>IFERROR(VLOOKUP($A344,'XVI Szago M'!$K$2:$Q$48,7,0),"")</f>
        <v/>
      </c>
      <c r="Q344" s="12" t="str">
        <f>IFERROR(VLOOKUP($A344,'H56 TR200 M'!$AT$3:$AZ$106,7,0),"")</f>
        <v/>
      </c>
      <c r="R344" s="12" t="str">
        <f>IFERROR(VLOOKUP($A344,'Azymut M'!$AO$6:$AU$38,7,0),"")</f>
        <v/>
      </c>
      <c r="S344" s="12" t="str">
        <f>IFERROR(VLOOKUP($A344,'NM 200 M'!$AI$5:$AO$38,7,0),"")</f>
        <v/>
      </c>
      <c r="T344" s="10">
        <f>IFERROR(LARGE(V344:AW344,1),0)+IFERROR(LARGE(V344:AW344,2),0)</f>
        <v>0</v>
      </c>
      <c r="U344" s="10">
        <f>IFERROR(LARGE(V344:AW344,3),0)+IFERROR(LARGE(V344:AW344,4),0)</f>
        <v>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 t="str">
        <f>IFERROR(VLOOKUP($A344,'13 M'!$J$6:$P$27,7,0),"")</f>
        <v/>
      </c>
      <c r="AF344" s="12" t="str">
        <f>IFERROR(VLOOKUP($A344,'ZnO Grassor M'!$J$2:$P$9,7,0),"")</f>
        <v/>
      </c>
      <c r="AG344" s="12" t="str">
        <f>IFERROR(VLOOKUP($A344,'Celestynów M'!$H$2:$N$7,7,0),"")</f>
        <v/>
      </c>
      <c r="AH344" s="12" t="str">
        <f>IFERROR(VLOOKUP($A344,'Komorów M'!$H$2:$N$15,7,0),"")</f>
        <v/>
      </c>
      <c r="AI344" s="12" t="str">
        <f>IFERROR(VLOOKUP($A344,'ITOrient M'!$P$3:$V$16,7,0),"")</f>
        <v/>
      </c>
      <c r="AJ344" s="12" t="str">
        <f>IFERROR(VLOOKUP($A344,'ŚJatka M'!$P$3:$V$25,7,0),"")</f>
        <v/>
      </c>
      <c r="AK344" s="12" t="str">
        <f>IFERROR(VLOOKUP($A344,'Sudecka Wyrypa M'!$N$4:$T$18,7,0),"")</f>
        <v/>
      </c>
      <c r="AL344" s="12" t="str">
        <f>IFERROR(VLOOKUP($A344,'Abentojra M'!$I$3:$O$39,7,0),"")</f>
        <v/>
      </c>
      <c r="AM344" s="12" t="str">
        <f>IFERROR(VLOOKUP($A344,'Mordownik M'!$M$3:$S$29,7,0),"")</f>
        <v/>
      </c>
      <c r="AN344" s="12" t="str">
        <f>IFERROR(VLOOKUP($A344,'Kaczawska M'!$L$3:$R$9,7,0),"")</f>
        <v/>
      </c>
      <c r="AO344" s="12" t="str">
        <f>IFERROR(VLOOKUP($A344,'XV RzK M'!$K$2:$Q$13,7,0),"")</f>
        <v/>
      </c>
      <c r="AP344" s="12" t="str">
        <f>IFERROR(VLOOKUP($A344,'Jesienne 360 M'!$J$2:$P$20,7,0),"")</f>
        <v/>
      </c>
      <c r="AQ344" s="12" t="str">
        <f>IFERROR(VLOOKUP($A344,'Waligóra M'!$P$2:$V$25,7,0),"")</f>
        <v/>
      </c>
      <c r="AR344" s="12" t="str">
        <f>IFERROR(VLOOKUP($A344,'Jurajska Jatka M'!$L$3:$R$42,7,0),"")</f>
        <v/>
      </c>
      <c r="AS344" s="12" t="str">
        <f>IFERROR(VLOOKUP($A344,'H56 TR100 M'!$AI$3:$AO$224,7,0),"")</f>
        <v/>
      </c>
      <c r="AT344" s="12" t="str">
        <f>IFERROR(VLOOKUP($A344,'Wawer M'!$H$2:$N$15,7,0),"")</f>
        <v/>
      </c>
      <c r="AU344" s="12" t="str">
        <f>IFERROR(VLOOKUP($A344,'Pazur M'!$AU$2:$BA$36,7,0),"")</f>
        <v/>
      </c>
      <c r="AV344" s="12" t="str">
        <f>IFERROR(VLOOKUP($A344,'Wilga M'!$L$3:$R$29,7,0),"")</f>
        <v/>
      </c>
      <c r="AW344" s="12" t="str">
        <f>IFERROR(VLOOKUP($A344,'NM 100 M'!$Y$5:$AE$7,7,0),"")</f>
        <v/>
      </c>
      <c r="AX344" s="25">
        <f>MIN(COUNT(F344:S344)+MIN(COUNT(V344:AW344)/2,2),6)</f>
        <v>1</v>
      </c>
    </row>
    <row r="345" spans="1:50">
      <c r="A345">
        <v>645</v>
      </c>
      <c r="B345" s="21" t="str">
        <f>VLOOKUP($A345,id!$C:$H,6,0)</f>
        <v>Ciszkowski Jacek</v>
      </c>
      <c r="C345" s="21" t="str">
        <f>VLOOKUP($A345,id!$C:$H,4,0)</f>
        <v>15 Gołdapski Pułk Przeciwlotniczy</v>
      </c>
      <c r="D345" s="2">
        <f>IF(E344=E345,D344,ROW(B343))</f>
        <v>343</v>
      </c>
      <c r="E345" s="11">
        <f>LARGE(F345:U345,1)+LARGE(F345:U345,2)+IFERROR(LARGE(F345:U345,3),0)+IFERROR(LARGE(F345:U345,4),0)+IFERROR(LARGE(F345:U345,5),0)+IFERROR(LARGE(F345:U345,6),0)</f>
        <v>34.699927930288908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 t="str">
        <f>IFERROR(VLOOKUP($A345,'H56 TR200 M'!$AT$3:$AZ$106,7,0),"")</f>
        <v/>
      </c>
      <c r="R345" s="12" t="str">
        <f>IFERROR(VLOOKUP($A345,'Azymut M'!$AO$6:$AU$38,7,0),"")</f>
        <v/>
      </c>
      <c r="S345" s="12" t="str">
        <f>IFERROR(VLOOKUP($A345,'NM 200 M'!$AI$5:$AO$38,7,0),"")</f>
        <v/>
      </c>
      <c r="T345" s="10">
        <f>IFERROR(LARGE(V345:AW345,1),0)+IFERROR(LARGE(V345:AW345,2),0)</f>
        <v>34.699927930288908</v>
      </c>
      <c r="U345" s="10">
        <f>IFERROR(LARGE(V345:AW345,3),0)+IFERROR(LARGE(V345:AW345,4),0)</f>
        <v>0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>
        <f>IFERROR(VLOOKUP($A345,'H56 TR100 M'!$AI$3:$AO$224,7,0),"")</f>
        <v>34.699927930288908</v>
      </c>
      <c r="AT345" s="12" t="str">
        <f>IFERROR(VLOOKUP($A345,'Wawer M'!$H$2:$N$15,7,0),"")</f>
        <v/>
      </c>
      <c r="AU345" s="12" t="str">
        <f>IFERROR(VLOOKUP($A345,'Pazur M'!$AU$2:$BA$36,7,0),"")</f>
        <v/>
      </c>
      <c r="AV345" s="12" t="str">
        <f>IFERROR(VLOOKUP($A345,'Wilga M'!$L$3:$R$29,7,0),"")</f>
        <v/>
      </c>
      <c r="AW345" s="12" t="str">
        <f>IFERROR(VLOOKUP($A345,'NM 100 M'!$Y$5:$AE$7,7,0),"")</f>
        <v/>
      </c>
      <c r="AX345" s="25">
        <f>MIN(COUNT(F345:S345)+MIN(COUNT(V345:AW345)/2,2),6)</f>
        <v>0.5</v>
      </c>
    </row>
    <row r="346" spans="1:50">
      <c r="A346">
        <v>646</v>
      </c>
      <c r="B346" s="21" t="str">
        <f>VLOOKUP($A346,id!$C:$H,6,0)</f>
        <v>Lipiński Marcin</v>
      </c>
      <c r="C346" s="21" t="str">
        <f>VLOOKUP($A346,id!$C:$H,4,0)</f>
        <v>15 Gołdapski Pułk Przeciwlotniczy</v>
      </c>
      <c r="D346" s="2">
        <f>IF(E345=E346,D345,ROW(B344))</f>
        <v>344</v>
      </c>
      <c r="E346" s="11">
        <f>LARGE(F346:U346,1)+LARGE(F346:U346,2)+IFERROR(LARGE(F346:U346,3),0)+IFERROR(LARGE(F346:U346,4),0)+IFERROR(LARGE(F346:U346,5),0)+IFERROR(LARGE(F346:U346,6),0)</f>
        <v>34.69651806479083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 t="str">
        <f>IFERROR(VLOOKUP($A346,'H56 TR200 M'!$AT$3:$AZ$106,7,0),"")</f>
        <v/>
      </c>
      <c r="R346" s="12" t="str">
        <f>IFERROR(VLOOKUP($A346,'Azymut M'!$AO$6:$AU$38,7,0),"")</f>
        <v/>
      </c>
      <c r="S346" s="12" t="str">
        <f>IFERROR(VLOOKUP($A346,'NM 200 M'!$AI$5:$AO$38,7,0),"")</f>
        <v/>
      </c>
      <c r="T346" s="10">
        <f>IFERROR(LARGE(V346:AW346,1),0)+IFERROR(LARGE(V346:AW346,2),0)</f>
        <v>34.69651806479083</v>
      </c>
      <c r="U346" s="10">
        <f>IFERROR(LARGE(V346:AW346,3),0)+IFERROR(LARGE(V346:AW346,4),0)</f>
        <v>0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>
        <f>IFERROR(VLOOKUP($A346,'H56 TR100 M'!$AI$3:$AO$224,7,0),"")</f>
        <v>34.69651806479083</v>
      </c>
      <c r="AT346" s="12" t="str">
        <f>IFERROR(VLOOKUP($A346,'Wawer M'!$H$2:$N$15,7,0),"")</f>
        <v/>
      </c>
      <c r="AU346" s="12" t="str">
        <f>IFERROR(VLOOKUP($A346,'Pazur M'!$AU$2:$BA$36,7,0),"")</f>
        <v/>
      </c>
      <c r="AV346" s="12" t="str">
        <f>IFERROR(VLOOKUP($A346,'Wilga M'!$L$3:$R$29,7,0),"")</f>
        <v/>
      </c>
      <c r="AW346" s="12" t="str">
        <f>IFERROR(VLOOKUP($A346,'NM 100 M'!$Y$5:$AE$7,7,0),"")</f>
        <v/>
      </c>
      <c r="AX346" s="25">
        <f>MIN(COUNT(F346:S346)+MIN(COUNT(V346:AW346)/2,2),6)</f>
        <v>0.5</v>
      </c>
    </row>
    <row r="347" spans="1:50">
      <c r="A347">
        <v>524</v>
      </c>
      <c r="B347" s="21" t="str">
        <f>VLOOKUP($A347,id!$C:$H,6,0)</f>
        <v>Mierzwa Maciej</v>
      </c>
      <c r="C347" s="21">
        <f>VLOOKUP($A347,id!$C:$H,4,0)</f>
        <v>0</v>
      </c>
      <c r="D347" s="2">
        <f>IF(E346=E347,D346,ROW(B345))</f>
        <v>345</v>
      </c>
      <c r="E347" s="11">
        <f>LARGE(F347:U347,1)+LARGE(F347:U347,2)+IFERROR(LARGE(F347:U347,3),0)+IFERROR(LARGE(F347:U347,4),0)+IFERROR(LARGE(F347:U347,5),0)+IFERROR(LARGE(F347:U347,6),0)</f>
        <v>34.466769706336983</v>
      </c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 t="str">
        <f>IFERROR(VLOOKUP($A347,'XVI Szago M'!$K$2:$Q$48,7,0),"")</f>
        <v/>
      </c>
      <c r="Q347" s="12" t="str">
        <f>IFERROR(VLOOKUP($A347,'H56 TR200 M'!$AT$3:$AZ$106,7,0),"")</f>
        <v/>
      </c>
      <c r="R347" s="12" t="str">
        <f>IFERROR(VLOOKUP($A347,'Azymut M'!$AO$6:$AU$38,7,0),"")</f>
        <v/>
      </c>
      <c r="S347" s="12" t="str">
        <f>IFERROR(VLOOKUP($A347,'NM 200 M'!$AI$5:$AO$38,7,0),"")</f>
        <v/>
      </c>
      <c r="T347" s="10">
        <f>IFERROR(LARGE(V347:AW347,1),0)+IFERROR(LARGE(V347:AW347,2),0)</f>
        <v>34.466769706336983</v>
      </c>
      <c r="U347" s="10">
        <f>IFERROR(LARGE(V347:AW347,3),0)+IFERROR(LARGE(V347:AW347,4),0)</f>
        <v>0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>
        <f>IFERROR(VLOOKUP($A347,'Mordownik M'!$M$3:$S$29,7,0),"")</f>
        <v>34.466769706336983</v>
      </c>
      <c r="AN347" s="12" t="str">
        <f>IFERROR(VLOOKUP($A347,'Kaczawska M'!$L$3:$R$9,7,0),"")</f>
        <v/>
      </c>
      <c r="AO347" s="12" t="str">
        <f>IFERROR(VLOOKUP($A347,'XV RzK M'!$K$2:$Q$13,7,0),"")</f>
        <v/>
      </c>
      <c r="AP347" s="12" t="str">
        <f>IFERROR(VLOOKUP($A347,'Jesienne 360 M'!$J$2:$P$20,7,0),"")</f>
        <v/>
      </c>
      <c r="AQ347" s="12" t="str">
        <f>IFERROR(VLOOKUP($A347,'Waligóra M'!$P$2:$V$25,7,0),"")</f>
        <v/>
      </c>
      <c r="AR347" s="12" t="str">
        <f>IFERROR(VLOOKUP($A347,'Jurajska Jatka M'!$L$3:$R$42,7,0),"")</f>
        <v/>
      </c>
      <c r="AS347" s="12" t="str">
        <f>IFERROR(VLOOKUP($A347,'H56 TR100 M'!$AI$3:$AO$224,7,0),"")</f>
        <v/>
      </c>
      <c r="AT347" s="12" t="str">
        <f>IFERROR(VLOOKUP($A347,'Wawer M'!$H$2:$N$15,7,0),"")</f>
        <v/>
      </c>
      <c r="AU347" s="12" t="str">
        <f>IFERROR(VLOOKUP($A347,'Pazur M'!$AU$2:$BA$36,7,0),"")</f>
        <v/>
      </c>
      <c r="AV347" s="12" t="str">
        <f>IFERROR(VLOOKUP($A347,'Wilga M'!$L$3:$R$29,7,0),"")</f>
        <v/>
      </c>
      <c r="AW347" s="12" t="str">
        <f>IFERROR(VLOOKUP($A347,'NM 100 M'!$Y$5:$AE$7,7,0),"")</f>
        <v/>
      </c>
      <c r="AX347" s="25">
        <f>MIN(COUNT(F347:S347)+MIN(COUNT(V347:AW347)/2,2),6)</f>
        <v>0.5</v>
      </c>
    </row>
    <row r="348" spans="1:50">
      <c r="A348">
        <v>765</v>
      </c>
      <c r="B348" s="21" t="str">
        <f>VLOOKUP($A348,id!$C:$H,6,0)</f>
        <v>Lelukiewicz Rafał</v>
      </c>
      <c r="C348" s="21" t="str">
        <f>VLOOKUP($A348,id!$C:$H,4,0)</f>
        <v>Stopa Słupsk</v>
      </c>
      <c r="D348" s="2">
        <f>IF(E347=E348,D347,ROW(B346))</f>
        <v>346</v>
      </c>
      <c r="E348" s="11">
        <f>LARGE(F348:U348,1)+LARGE(F348:U348,2)+IFERROR(LARGE(F348:U348,3),0)+IFERROR(LARGE(F348:U348,4),0)+IFERROR(LARGE(F348:U348,5),0)+IFERROR(LARGE(F348:U348,6),0)</f>
        <v>34.344422700587096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 t="str">
        <f>IFERROR(VLOOKUP($A348,'H56 TR200 M'!$AT$3:$AZ$106,7,0),"")</f>
        <v/>
      </c>
      <c r="R348" s="12" t="str">
        <f>IFERROR(VLOOKUP($A348,'Azymut M'!$AO$6:$AU$38,7,0),"")</f>
        <v/>
      </c>
      <c r="S348" s="12" t="str">
        <f>IFERROR(VLOOKUP($A348,'NM 200 M'!$AI$5:$AO$38,7,0),"")</f>
        <v/>
      </c>
      <c r="T348" s="10">
        <f>IFERROR(LARGE(V348:AW348,1),0)+IFERROR(LARGE(V348:AW348,2),0)</f>
        <v>34.344422700587096</v>
      </c>
      <c r="U348" s="10">
        <f>IFERROR(LARGE(V348:AW348,3),0)+IFERROR(LARGE(V348:AW348,4),0)</f>
        <v>0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 t="str">
        <f>IFERROR(VLOOKUP($A348,'H56 TR100 M'!$AI$3:$AO$224,7,0),"")</f>
        <v/>
      </c>
      <c r="AT348" s="12" t="str">
        <f>IFERROR(VLOOKUP($A348,'Wawer M'!$H$2:$N$15,7,0),"")</f>
        <v/>
      </c>
      <c r="AU348" s="12">
        <f>IFERROR(VLOOKUP($A348,'Pazur M'!$AU$2:$BA$36,7,0),"")</f>
        <v>34.344422700587096</v>
      </c>
      <c r="AV348" s="12" t="str">
        <f>IFERROR(VLOOKUP($A348,'Wilga M'!$L$3:$R$29,7,0),"")</f>
        <v/>
      </c>
      <c r="AW348" s="12" t="str">
        <f>IFERROR(VLOOKUP($A348,'NM 100 M'!$Y$5:$AE$7,7,0),"")</f>
        <v/>
      </c>
      <c r="AX348" s="25">
        <f>MIN(COUNT(F348:S348)+MIN(COUNT(V348:AW348)/2,2),6)</f>
        <v>0.5</v>
      </c>
    </row>
    <row r="349" spans="1:50">
      <c r="A349">
        <v>418</v>
      </c>
      <c r="B349" s="21" t="str">
        <f>VLOOKUP($A349,id!$C:$H,6,0)</f>
        <v>Kobus Piotr</v>
      </c>
      <c r="C349" s="21" t="str">
        <f>VLOOKUP($A349,id!$C:$H,4,0)</f>
        <v>POLONICA</v>
      </c>
      <c r="D349" s="2">
        <f>IF(E348=E349,D348,ROW(B347))</f>
        <v>347</v>
      </c>
      <c r="E349" s="11">
        <f>LARGE(F349:U349,1)+LARGE(F349:U349,2)+IFERROR(LARGE(F349:U349,3),0)+IFERROR(LARGE(F349:U349,4),0)+IFERROR(LARGE(F349:U349,5),0)+IFERROR(LARGE(F349:U349,6),0)</f>
        <v>34.142104057251359</v>
      </c>
      <c r="F349" s="12"/>
      <c r="G349" s="12"/>
      <c r="H349" s="12"/>
      <c r="I349" s="12"/>
      <c r="J349" s="12">
        <f>IFERROR(VLOOKUP($A349,'XIV RzK M'!$K$3:$Q$39,7,0),"")</f>
        <v>34.142104057251359</v>
      </c>
      <c r="K349" s="12" t="str">
        <f>IFERROR(VLOOKUP($A349,'Tropy M'!$Q$4:$W$66,7,0),"")</f>
        <v/>
      </c>
      <c r="L349" s="12" t="str">
        <f>IFERROR(VLOOKUP($A349,'Grassor 300 M'!$CA$6:$CG$39,7,0),"")</f>
        <v/>
      </c>
      <c r="M349" s="12" t="str">
        <f>IFERROR(VLOOKUP($A349,'BO M'!$Q$2:$W$37,7,0),"")</f>
        <v/>
      </c>
      <c r="N349" s="12" t="str">
        <f>IFERROR(VLOOKUP($A349,'Konwalie M'!$M$2:$S$32,7,0),"")</f>
        <v/>
      </c>
      <c r="O349" s="12" t="str">
        <f>IFERROR(VLOOKUP($A349,'KoRnO M'!$AD$2:$AJ$42,7,0),"")</f>
        <v/>
      </c>
      <c r="P349" s="12" t="str">
        <f>IFERROR(VLOOKUP($A349,'XVI Szago M'!$K$2:$Q$48,7,0),"")</f>
        <v/>
      </c>
      <c r="Q349" s="12" t="str">
        <f>IFERROR(VLOOKUP($A349,'H56 TR200 M'!$AT$3:$AZ$106,7,0),"")</f>
        <v/>
      </c>
      <c r="R349" s="12" t="str">
        <f>IFERROR(VLOOKUP($A349,'Azymut M'!$AO$6:$AU$38,7,0),"")</f>
        <v/>
      </c>
      <c r="S349" s="12" t="str">
        <f>IFERROR(VLOOKUP($A349,'NM 200 M'!$AI$5:$AO$38,7,0),"")</f>
        <v/>
      </c>
      <c r="T349" s="10">
        <f>IFERROR(LARGE(V349:AW349,1),0)+IFERROR(LARGE(V349:AW349,2),0)</f>
        <v>0</v>
      </c>
      <c r="U349" s="10">
        <f>IFERROR(LARGE(V349:AW349,3),0)+IFERROR(LARGE(V349:AW349,4),0)</f>
        <v>0</v>
      </c>
      <c r="V349" s="12"/>
      <c r="W349" s="12"/>
      <c r="X349" s="12"/>
      <c r="Y349" s="12"/>
      <c r="Z349" s="12"/>
      <c r="AA349" s="12"/>
      <c r="AB349" s="12"/>
      <c r="AC349" s="12"/>
      <c r="AD349" s="12"/>
      <c r="AE349" s="12" t="str">
        <f>IFERROR(VLOOKUP($A349,'13 M'!$J$6:$P$27,7,0),"")</f>
        <v/>
      </c>
      <c r="AF349" s="12" t="str">
        <f>IFERROR(VLOOKUP($A349,'ZnO Grassor M'!$J$2:$P$9,7,0),"")</f>
        <v/>
      </c>
      <c r="AG349" s="12" t="str">
        <f>IFERROR(VLOOKUP($A349,'Celestynów M'!$H$2:$N$7,7,0),"")</f>
        <v/>
      </c>
      <c r="AH349" s="12" t="str">
        <f>IFERROR(VLOOKUP($A349,'Komorów M'!$H$2:$N$15,7,0),"")</f>
        <v/>
      </c>
      <c r="AI349" s="12" t="str">
        <f>IFERROR(VLOOKUP($A349,'ITOrient M'!$P$3:$V$16,7,0),"")</f>
        <v/>
      </c>
      <c r="AJ349" s="12" t="str">
        <f>IFERROR(VLOOKUP($A349,'ŚJatka M'!$P$3:$V$25,7,0),"")</f>
        <v/>
      </c>
      <c r="AK349" s="12" t="str">
        <f>IFERROR(VLOOKUP($A349,'Sudecka Wyrypa M'!$N$4:$T$18,7,0),"")</f>
        <v/>
      </c>
      <c r="AL349" s="12" t="str">
        <f>IFERROR(VLOOKUP($A349,'Abentojra M'!$I$3:$O$39,7,0),"")</f>
        <v/>
      </c>
      <c r="AM349" s="12" t="str">
        <f>IFERROR(VLOOKUP($A349,'Mordownik M'!$M$3:$S$29,7,0),"")</f>
        <v/>
      </c>
      <c r="AN349" s="12" t="str">
        <f>IFERROR(VLOOKUP($A349,'Kaczawska M'!$L$3:$R$9,7,0),"")</f>
        <v/>
      </c>
      <c r="AO349" s="12" t="str">
        <f>IFERROR(VLOOKUP($A349,'XV RzK M'!$K$2:$Q$13,7,0),"")</f>
        <v/>
      </c>
      <c r="AP349" s="12" t="str">
        <f>IFERROR(VLOOKUP($A349,'Jesienne 360 M'!$J$2:$P$20,7,0),"")</f>
        <v/>
      </c>
      <c r="AQ349" s="12" t="str">
        <f>IFERROR(VLOOKUP($A349,'Waligóra M'!$P$2:$V$25,7,0),"")</f>
        <v/>
      </c>
      <c r="AR349" s="12" t="str">
        <f>IFERROR(VLOOKUP($A349,'Jurajska Jatka M'!$L$3:$R$42,7,0),"")</f>
        <v/>
      </c>
      <c r="AS349" s="12" t="str">
        <f>IFERROR(VLOOKUP($A349,'H56 TR100 M'!$AI$3:$AO$224,7,0),"")</f>
        <v/>
      </c>
      <c r="AT349" s="12" t="str">
        <f>IFERROR(VLOOKUP($A349,'Wawer M'!$H$2:$N$15,7,0),"")</f>
        <v/>
      </c>
      <c r="AU349" s="12" t="str">
        <f>IFERROR(VLOOKUP($A349,'Pazur M'!$AU$2:$BA$36,7,0),"")</f>
        <v/>
      </c>
      <c r="AV349" s="12" t="str">
        <f>IFERROR(VLOOKUP($A349,'Wilga M'!$L$3:$R$29,7,0),"")</f>
        <v/>
      </c>
      <c r="AW349" s="12" t="str">
        <f>IFERROR(VLOOKUP($A349,'NM 100 M'!$Y$5:$AE$7,7,0),"")</f>
        <v/>
      </c>
      <c r="AX349" s="25">
        <f>MIN(COUNT(F349:S349)+MIN(COUNT(V349:AW349)/2,2),6)</f>
        <v>1</v>
      </c>
    </row>
    <row r="350" spans="1:50">
      <c r="A350">
        <v>528</v>
      </c>
      <c r="B350" s="21" t="str">
        <f>VLOOKUP($A350,id!$C:$H,6,0)</f>
        <v>Szawkało Grzegorz</v>
      </c>
      <c r="C350" s="21">
        <f>VLOOKUP($A350,id!$C:$H,4,0)</f>
        <v>0</v>
      </c>
      <c r="D350" s="2">
        <f>IF(E349=E350,D349,ROW(B348))</f>
        <v>348</v>
      </c>
      <c r="E350" s="11">
        <f>LARGE(F350:U350,1)+LARGE(F350:U350,2)+IFERROR(LARGE(F350:U350,3),0)+IFERROR(LARGE(F350:U350,4),0)+IFERROR(LARGE(F350:U350,5),0)+IFERROR(LARGE(F350:U350,6),0)</f>
        <v>34.090909090909086</v>
      </c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 t="str">
        <f>IFERROR(VLOOKUP($A350,'XVI Szago M'!$K$2:$Q$48,7,0),"")</f>
        <v/>
      </c>
      <c r="Q350" s="12" t="str">
        <f>IFERROR(VLOOKUP($A350,'H56 TR200 M'!$AT$3:$AZ$106,7,0),"")</f>
        <v/>
      </c>
      <c r="R350" s="12" t="str">
        <f>IFERROR(VLOOKUP($A350,'Azymut M'!$AO$6:$AU$38,7,0),"")</f>
        <v/>
      </c>
      <c r="S350" s="12" t="str">
        <f>IFERROR(VLOOKUP($A350,'NM 200 M'!$AI$5:$AO$38,7,0),"")</f>
        <v/>
      </c>
      <c r="T350" s="10">
        <f>IFERROR(LARGE(V350:AW350,1),0)+IFERROR(LARGE(V350:AW350,2),0)</f>
        <v>34.090909090909086</v>
      </c>
      <c r="U350" s="10">
        <f>IFERROR(LARGE(V350:AW350,3),0)+IFERROR(LARGE(V350:AW350,4),0)</f>
        <v>0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 t="str">
        <f>IFERROR(VLOOKUP($A350,'Abentojra M'!$I$3:$O$39,7,0),"")</f>
        <v/>
      </c>
      <c r="AM350" s="12" t="str">
        <f>IFERROR(VLOOKUP($A350,'Mordownik M'!$M$3:$S$29,7,0),"")</f>
        <v/>
      </c>
      <c r="AN350" s="12" t="str">
        <f>IFERROR(VLOOKUP($A350,'Kaczawska M'!$L$3:$R$9,7,0),"")</f>
        <v/>
      </c>
      <c r="AO350" s="12">
        <f>IFERROR(VLOOKUP($A350,'XV RzK M'!$K$2:$Q$13,7,0),"")</f>
        <v>34.090909090909086</v>
      </c>
      <c r="AP350" s="12" t="str">
        <f>IFERROR(VLOOKUP($A350,'Jesienne 360 M'!$J$2:$P$20,7,0),"")</f>
        <v/>
      </c>
      <c r="AQ350" s="12" t="str">
        <f>IFERROR(VLOOKUP($A350,'Waligóra M'!$P$2:$V$25,7,0),"")</f>
        <v/>
      </c>
      <c r="AR350" s="12" t="str">
        <f>IFERROR(VLOOKUP($A350,'Jurajska Jatka M'!$L$3:$R$42,7,0),"")</f>
        <v/>
      </c>
      <c r="AS350" s="12" t="str">
        <f>IFERROR(VLOOKUP($A350,'H56 TR100 M'!$AI$3:$AO$224,7,0),"")</f>
        <v/>
      </c>
      <c r="AT350" s="12" t="str">
        <f>IFERROR(VLOOKUP($A350,'Wawer M'!$H$2:$N$15,7,0),"")</f>
        <v/>
      </c>
      <c r="AU350" s="12" t="str">
        <f>IFERROR(VLOOKUP($A350,'Pazur M'!$AU$2:$BA$36,7,0),"")</f>
        <v/>
      </c>
      <c r="AV350" s="12" t="str">
        <f>IFERROR(VLOOKUP($A350,'Wilga M'!$L$3:$R$29,7,0),"")</f>
        <v/>
      </c>
      <c r="AW350" s="12" t="str">
        <f>IFERROR(VLOOKUP($A350,'NM 100 M'!$Y$5:$AE$7,7,0),"")</f>
        <v/>
      </c>
      <c r="AX350" s="25">
        <f>MIN(COUNT(F350:S350)+MIN(COUNT(V350:AW350)/2,2),6)</f>
        <v>0.5</v>
      </c>
    </row>
    <row r="351" spans="1:50">
      <c r="A351">
        <v>647</v>
      </c>
      <c r="B351" s="21" t="str">
        <f>VLOOKUP($A351,id!$C:$H,6,0)</f>
        <v>Prazanowski Mariusz</v>
      </c>
      <c r="C351" s="21" t="str">
        <f>VLOOKUP($A351,id!$C:$H,4,0)</f>
        <v>CykloKwidzyn</v>
      </c>
      <c r="D351" s="2">
        <f>IF(E350=E351,D350,ROW(B349))</f>
        <v>349</v>
      </c>
      <c r="E351" s="11">
        <f>LARGE(F351:U351,1)+LARGE(F351:U351,2)+IFERROR(LARGE(F351:U351,3),0)+IFERROR(LARGE(F351:U351,4),0)+IFERROR(LARGE(F351:U351,5),0)+IFERROR(LARGE(F351:U351,6),0)</f>
        <v>34.08359611300596</v>
      </c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 t="str">
        <f>IFERROR(VLOOKUP($A351,'H56 TR200 M'!$AT$3:$AZ$106,7,0),"")</f>
        <v/>
      </c>
      <c r="R351" s="12" t="str">
        <f>IFERROR(VLOOKUP($A351,'Azymut M'!$AO$6:$AU$38,7,0),"")</f>
        <v/>
      </c>
      <c r="S351" s="12" t="str">
        <f>IFERROR(VLOOKUP($A351,'NM 200 M'!$AI$5:$AO$38,7,0),"")</f>
        <v/>
      </c>
      <c r="T351" s="10">
        <f>IFERROR(LARGE(V351:AW351,1),0)+IFERROR(LARGE(V351:AW351,2),0)</f>
        <v>34.08359611300596</v>
      </c>
      <c r="U351" s="10">
        <f>IFERROR(LARGE(V351:AW351,3),0)+IFERROR(LARGE(V351:AW351,4),0)</f>
        <v>0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>
        <f>IFERROR(VLOOKUP($A351,'H56 TR100 M'!$AI$3:$AO$224,7,0),"")</f>
        <v>34.08359611300596</v>
      </c>
      <c r="AT351" s="12" t="str">
        <f>IFERROR(VLOOKUP($A351,'Wawer M'!$H$2:$N$15,7,0),"")</f>
        <v/>
      </c>
      <c r="AU351" s="12" t="str">
        <f>IFERROR(VLOOKUP($A351,'Pazur M'!$AU$2:$BA$36,7,0),"")</f>
        <v/>
      </c>
      <c r="AV351" s="12" t="str">
        <f>IFERROR(VLOOKUP($A351,'Wilga M'!$L$3:$R$29,7,0),"")</f>
        <v/>
      </c>
      <c r="AW351" s="12" t="str">
        <f>IFERROR(VLOOKUP($A351,'NM 100 M'!$Y$5:$AE$7,7,0),"")</f>
        <v/>
      </c>
      <c r="AX351" s="25">
        <f>MIN(COUNT(F351:S351)+MIN(COUNT(V351:AW351)/2,2),6)</f>
        <v>0.5</v>
      </c>
    </row>
    <row r="352" spans="1:50">
      <c r="A352">
        <v>648</v>
      </c>
      <c r="B352" s="21" t="str">
        <f>VLOOKUP($A352,id!$C:$H,6,0)</f>
        <v>Budnik Sławomir</v>
      </c>
      <c r="C352" s="21" t="str">
        <f>VLOOKUP($A352,id!$C:$H,4,0)</f>
        <v>15 Goldapski Pulk Przeciwlotniczy</v>
      </c>
      <c r="D352" s="2">
        <f>IF(E351=E352,D351,ROW(B350))</f>
        <v>350</v>
      </c>
      <c r="E352" s="11">
        <f>LARGE(F352:U352,1)+LARGE(F352:U352,2)+IFERROR(LARGE(F352:U352,3),0)+IFERROR(LARGE(F352:U352,4),0)+IFERROR(LARGE(F352:U352,5),0)+IFERROR(LARGE(F352:U352,6),0)</f>
        <v>34.014643075045733</v>
      </c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 t="str">
        <f>IFERROR(VLOOKUP($A352,'H56 TR200 M'!$AT$3:$AZ$106,7,0),"")</f>
        <v/>
      </c>
      <c r="R352" s="12" t="str">
        <f>IFERROR(VLOOKUP($A352,'Azymut M'!$AO$6:$AU$38,7,0),"")</f>
        <v/>
      </c>
      <c r="S352" s="12" t="str">
        <f>IFERROR(VLOOKUP($A352,'NM 200 M'!$AI$5:$AO$38,7,0),"")</f>
        <v/>
      </c>
      <c r="T352" s="10">
        <f>IFERROR(LARGE(V352:AW352,1),0)+IFERROR(LARGE(V352:AW352,2),0)</f>
        <v>34.014643075045733</v>
      </c>
      <c r="U352" s="10">
        <f>IFERROR(LARGE(V352:AW352,3),0)+IFERROR(LARGE(V352:AW352,4),0)</f>
        <v>0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>
        <f>IFERROR(VLOOKUP($A352,'H56 TR100 M'!$AI$3:$AO$224,7,0),"")</f>
        <v>34.014643075045733</v>
      </c>
      <c r="AT352" s="12" t="str">
        <f>IFERROR(VLOOKUP($A352,'Wawer M'!$H$2:$N$15,7,0),"")</f>
        <v/>
      </c>
      <c r="AU352" s="12" t="str">
        <f>IFERROR(VLOOKUP($A352,'Pazur M'!$AU$2:$BA$36,7,0),"")</f>
        <v/>
      </c>
      <c r="AV352" s="12" t="str">
        <f>IFERROR(VLOOKUP($A352,'Wilga M'!$L$3:$R$29,7,0),"")</f>
        <v/>
      </c>
      <c r="AW352" s="12" t="str">
        <f>IFERROR(VLOOKUP($A352,'NM 100 M'!$Y$5:$AE$7,7,0),"")</f>
        <v/>
      </c>
      <c r="AX352" s="25">
        <f>MIN(COUNT(F352:S352)+MIN(COUNT(V352:AW352)/2,2),6)</f>
        <v>0.5</v>
      </c>
    </row>
    <row r="353" spans="1:50">
      <c r="A353">
        <v>649</v>
      </c>
      <c r="B353" s="21" t="str">
        <f>VLOOKUP($A353,id!$C:$H,6,0)</f>
        <v>KUNISZYK PIOTR</v>
      </c>
      <c r="C353" s="21" t="str">
        <f>VLOOKUP($A353,id!$C:$H,4,0)</f>
        <v>15 Gołdapski Pułk Przeciwlotniczy</v>
      </c>
      <c r="D353" s="2">
        <f>IF(E352=E353,D352,ROW(B351))</f>
        <v>351</v>
      </c>
      <c r="E353" s="11">
        <f>LARGE(F353:U353,1)+LARGE(F353:U353,2)+IFERROR(LARGE(F353:U353,3),0)+IFERROR(LARGE(F353:U353,4),0)+IFERROR(LARGE(F353:U353,5),0)+IFERROR(LARGE(F353:U353,6),0)</f>
        <v>34.006998844227525</v>
      </c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 t="str">
        <f>IFERROR(VLOOKUP($A353,'H56 TR200 M'!$AT$3:$AZ$106,7,0),"")</f>
        <v/>
      </c>
      <c r="R353" s="12" t="str">
        <f>IFERROR(VLOOKUP($A353,'Azymut M'!$AO$6:$AU$38,7,0),"")</f>
        <v/>
      </c>
      <c r="S353" s="12" t="str">
        <f>IFERROR(VLOOKUP($A353,'NM 200 M'!$AI$5:$AO$38,7,0),"")</f>
        <v/>
      </c>
      <c r="T353" s="10">
        <f>IFERROR(LARGE(V353:AW353,1),0)+IFERROR(LARGE(V353:AW353,2),0)</f>
        <v>34.006998844227525</v>
      </c>
      <c r="U353" s="10">
        <f>IFERROR(LARGE(V353:AW353,3),0)+IFERROR(LARGE(V353:AW353,4),0)</f>
        <v>0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>
        <f>IFERROR(VLOOKUP($A353,'H56 TR100 M'!$AI$3:$AO$224,7,0),"")</f>
        <v>34.006998844227525</v>
      </c>
      <c r="AT353" s="12" t="str">
        <f>IFERROR(VLOOKUP($A353,'Wawer M'!$H$2:$N$15,7,0),"")</f>
        <v/>
      </c>
      <c r="AU353" s="12" t="str">
        <f>IFERROR(VLOOKUP($A353,'Pazur M'!$AU$2:$BA$36,7,0),"")</f>
        <v/>
      </c>
      <c r="AV353" s="12" t="str">
        <f>IFERROR(VLOOKUP($A353,'Wilga M'!$L$3:$R$29,7,0),"")</f>
        <v/>
      </c>
      <c r="AW353" s="12" t="str">
        <f>IFERROR(VLOOKUP($A353,'NM 100 M'!$Y$5:$AE$7,7,0),"")</f>
        <v/>
      </c>
      <c r="AX353" s="25">
        <f>MIN(COUNT(F353:S353)+MIN(COUNT(V353:AW353)/2,2),6)</f>
        <v>0.5</v>
      </c>
    </row>
    <row r="354" spans="1:50">
      <c r="A354">
        <v>312</v>
      </c>
      <c r="B354" s="21" t="str">
        <f>VLOOKUP($A354,id!$C:$H,6,0)</f>
        <v>Duda Robert</v>
      </c>
      <c r="C354" s="21">
        <f>VLOOKUP($A354,id!$C:$H,4,0)</f>
        <v>0</v>
      </c>
      <c r="D354" s="2">
        <f>IF(E353=E354,D353,ROW(B352))</f>
        <v>352</v>
      </c>
      <c r="E354" s="11">
        <f>LARGE(F354:U354,1)+LARGE(F354:U354,2)+IFERROR(LARGE(F354:U354,3),0)+IFERROR(LARGE(F354:U354,4),0)+IFERROR(LARGE(F354:U354,5),0)+IFERROR(LARGE(F354:U354,6),0)</f>
        <v>33.971758290398348</v>
      </c>
      <c r="F354" s="12"/>
      <c r="G354" s="12"/>
      <c r="H354" s="12" t="str">
        <f>IFERROR(VLOOKUP($A354,'H55 TR200 M'!$AT$3:$AZ$84,7,0),"")</f>
        <v/>
      </c>
      <c r="I354" s="12" t="str">
        <f>IFERROR(VLOOKUP($A354,'Dymno M'!$U$2:$AA$35,7,0),"")</f>
        <v/>
      </c>
      <c r="J354" s="12" t="str">
        <f>IFERROR(VLOOKUP($A354,'XIV RzK M'!$K$3:$Q$39,7,0),"")</f>
        <v/>
      </c>
      <c r="K354" s="12" t="str">
        <f>IFERROR(VLOOKUP($A354,'Tropy M'!$Q$4:$W$66,7,0),"")</f>
        <v/>
      </c>
      <c r="L354" s="12" t="str">
        <f>IFERROR(VLOOKUP($A354,'Grassor 300 M'!$CA$6:$CG$39,7,0),"")</f>
        <v/>
      </c>
      <c r="M354" s="12" t="str">
        <f>IFERROR(VLOOKUP($A354,'BO M'!$Q$2:$W$37,7,0),"")</f>
        <v/>
      </c>
      <c r="N354" s="12" t="str">
        <f>IFERROR(VLOOKUP($A354,'Konwalie M'!$M$2:$S$32,7,0),"")</f>
        <v/>
      </c>
      <c r="O354" s="12" t="str">
        <f>IFERROR(VLOOKUP($A354,'KoRnO M'!$AD$2:$AJ$42,7,0),"")</f>
        <v/>
      </c>
      <c r="P354" s="12" t="str">
        <f>IFERROR(VLOOKUP($A354,'XVI Szago M'!$K$2:$Q$48,7,0),"")</f>
        <v/>
      </c>
      <c r="Q354" s="12" t="str">
        <f>IFERROR(VLOOKUP($A354,'H56 TR200 M'!$AT$3:$AZ$106,7,0),"")</f>
        <v/>
      </c>
      <c r="R354" s="12" t="str">
        <f>IFERROR(VLOOKUP($A354,'Azymut M'!$AO$6:$AU$38,7,0),"")</f>
        <v/>
      </c>
      <c r="S354" s="12" t="str">
        <f>IFERROR(VLOOKUP($A354,'NM 200 M'!$AI$5:$AO$38,7,0),"")</f>
        <v/>
      </c>
      <c r="T354" s="10">
        <f>IFERROR(LARGE(V354:AW354,1),0)+IFERROR(LARGE(V354:AW354,2),0)</f>
        <v>33.971758290398348</v>
      </c>
      <c r="U354" s="10">
        <f>IFERROR(LARGE(V354:AW354,3),0)+IFERROR(LARGE(V354:AW354,4),0)</f>
        <v>0</v>
      </c>
      <c r="V354" s="12"/>
      <c r="W354" s="12"/>
      <c r="X354" s="12"/>
      <c r="Y354" s="12"/>
      <c r="Z354" s="12">
        <f>IFERROR(VLOOKUP($A354,'H55 TR100 M'!$AG$3:$AM$165,7,0),"")</f>
        <v>15.860303182039216</v>
      </c>
      <c r="AA354" s="12" t="str">
        <f>IFERROR(VLOOKUP($A354,'Irokez M'!$EN$4:$ET$22,7,0),"")</f>
        <v/>
      </c>
      <c r="AB354" s="12" t="str">
        <f>IFERROR(VLOOKUP($A354,'BO Wielkopolska M'!$Q$2:$W$38,7,0),"")</f>
        <v/>
      </c>
      <c r="AC354" s="12" t="str">
        <f>IFERROR(VLOOKUP($A354,'RW TR200 M'!$K$2:$Q$10,7,0),"")</f>
        <v/>
      </c>
      <c r="AD354" s="12" t="str">
        <f>IFERROR(VLOOKUP($A354,'Liczyrzepa wiosna M'!$M$2:$S$26,7,0),"")</f>
        <v/>
      </c>
      <c r="AE354" s="12" t="str">
        <f>IFERROR(VLOOKUP($A354,'13 M'!$J$6:$P$27,7,0),"")</f>
        <v/>
      </c>
      <c r="AF354" s="12" t="str">
        <f>IFERROR(VLOOKUP($A354,'ZnO Grassor M'!$J$2:$P$9,7,0),"")</f>
        <v/>
      </c>
      <c r="AG354" s="12" t="str">
        <f>IFERROR(VLOOKUP($A354,'Celestynów M'!$H$2:$N$7,7,0),"")</f>
        <v/>
      </c>
      <c r="AH354" s="12" t="str">
        <f>IFERROR(VLOOKUP($A354,'Komorów M'!$H$2:$N$15,7,0),"")</f>
        <v/>
      </c>
      <c r="AI354" s="12" t="str">
        <f>IFERROR(VLOOKUP($A354,'ITOrient M'!$P$3:$V$16,7,0),"")</f>
        <v/>
      </c>
      <c r="AJ354" s="12" t="str">
        <f>IFERROR(VLOOKUP($A354,'ŚJatka M'!$P$3:$V$25,7,0),"")</f>
        <v/>
      </c>
      <c r="AK354" s="12" t="str">
        <f>IFERROR(VLOOKUP($A354,'Sudecka Wyrypa M'!$N$4:$T$18,7,0),"")</f>
        <v/>
      </c>
      <c r="AL354" s="12" t="str">
        <f>IFERROR(VLOOKUP($A354,'Abentojra M'!$I$3:$O$39,7,0),"")</f>
        <v/>
      </c>
      <c r="AM354" s="12" t="str">
        <f>IFERROR(VLOOKUP($A354,'Mordownik M'!$M$3:$S$29,7,0),"")</f>
        <v/>
      </c>
      <c r="AN354" s="12" t="str">
        <f>IFERROR(VLOOKUP($A354,'Kaczawska M'!$L$3:$R$9,7,0),"")</f>
        <v/>
      </c>
      <c r="AO354" s="12" t="str">
        <f>IFERROR(VLOOKUP($A354,'XV RzK M'!$K$2:$Q$13,7,0),"")</f>
        <v/>
      </c>
      <c r="AP354" s="12" t="str">
        <f>IFERROR(VLOOKUP($A354,'Jesienne 360 M'!$J$2:$P$20,7,0),"")</f>
        <v/>
      </c>
      <c r="AQ354" s="12" t="str">
        <f>IFERROR(VLOOKUP($A354,'Waligóra M'!$P$2:$V$25,7,0),"")</f>
        <v/>
      </c>
      <c r="AR354" s="12" t="str">
        <f>IFERROR(VLOOKUP($A354,'Jurajska Jatka M'!$L$3:$R$42,7,0),"")</f>
        <v/>
      </c>
      <c r="AS354" s="12" t="str">
        <f>IFERROR(VLOOKUP($A354,'H56 TR100 M'!$AI$3:$AO$224,7,0),"")</f>
        <v/>
      </c>
      <c r="AT354" s="12" t="str">
        <f>IFERROR(VLOOKUP($A354,'Wawer M'!$H$2:$N$15,7,0),"")</f>
        <v/>
      </c>
      <c r="AU354" s="12">
        <f>IFERROR(VLOOKUP($A354,'Pazur M'!$AU$2:$BA$36,7,0),"")</f>
        <v>18.111455108359131</v>
      </c>
      <c r="AV354" s="12" t="str">
        <f>IFERROR(VLOOKUP($A354,'Wilga M'!$L$3:$R$29,7,0),"")</f>
        <v/>
      </c>
      <c r="AW354" s="12" t="str">
        <f>IFERROR(VLOOKUP($A354,'NM 100 M'!$Y$5:$AE$7,7,0),"")</f>
        <v/>
      </c>
      <c r="AX354" s="25">
        <f>MIN(COUNT(F354:S354)+MIN(COUNT(V354:AW354)/2,2),6)</f>
        <v>1</v>
      </c>
    </row>
    <row r="355" spans="1:50">
      <c r="A355">
        <v>72</v>
      </c>
      <c r="B355" s="21" t="str">
        <f>VLOOKUP($A355,id!$C:$H,6,0)</f>
        <v>Kaczmarek Mateusz</v>
      </c>
      <c r="C355" s="21" t="str">
        <f>VLOOKUP($A355,id!$C:$H,4,0)</f>
        <v>OnSight</v>
      </c>
      <c r="D355" s="2">
        <f>IF(E354=E355,D354,ROW(B353))</f>
        <v>353</v>
      </c>
      <c r="E355" s="11">
        <f>LARGE(F355:U355,1)+LARGE(F355:U355,2)+IFERROR(LARGE(F355:U355,3),0)+IFERROR(LARGE(F355:U355,4),0)+IFERROR(LARGE(F355:U355,5),0)+IFERROR(LARGE(F355:U355,6),0)</f>
        <v>33.864915572232654</v>
      </c>
      <c r="F355" s="12"/>
      <c r="G355" s="12" t="str">
        <f>IFERROR(VLOOKUP($A355,'Liszkor M'!$BA$2:$BG$44,7,0),"")</f>
        <v/>
      </c>
      <c r="H355" s="12" t="str">
        <f>IFERROR(VLOOKUP($A355,'H55 TR200 M'!$AT$3:$AZ$84,7,0),"")</f>
        <v/>
      </c>
      <c r="I355" s="12" t="str">
        <f>IFERROR(VLOOKUP($A355,'Dymno M'!$U$2:$AA$35,7,0),"")</f>
        <v/>
      </c>
      <c r="J355" s="12" t="str">
        <f>IFERROR(VLOOKUP($A355,'XIV RzK M'!$K$3:$Q$39,7,0),"")</f>
        <v/>
      </c>
      <c r="K355" s="12" t="str">
        <f>IFERROR(VLOOKUP($A355,'Tropy M'!$Q$4:$W$66,7,0),"")</f>
        <v/>
      </c>
      <c r="L355" s="12" t="str">
        <f>IFERROR(VLOOKUP($A355,'Grassor 300 M'!$CA$6:$CG$39,7,0),"")</f>
        <v/>
      </c>
      <c r="M355" s="12" t="str">
        <f>IFERROR(VLOOKUP($A355,'BO M'!$Q$2:$W$37,7,0),"")</f>
        <v/>
      </c>
      <c r="N355" s="12" t="str">
        <f>IFERROR(VLOOKUP($A355,'Konwalie M'!$M$2:$S$32,7,0),"")</f>
        <v/>
      </c>
      <c r="O355" s="12" t="str">
        <f>IFERROR(VLOOKUP($A355,'KoRnO M'!$AD$2:$AJ$42,7,0),"")</f>
        <v/>
      </c>
      <c r="P355" s="12" t="str">
        <f>IFERROR(VLOOKUP($A355,'XVI Szago M'!$K$2:$Q$48,7,0),"")</f>
        <v/>
      </c>
      <c r="Q355" s="12" t="str">
        <f>IFERROR(VLOOKUP($A355,'H56 TR200 M'!$AT$3:$AZ$106,7,0),"")</f>
        <v/>
      </c>
      <c r="R355" s="12" t="str">
        <f>IFERROR(VLOOKUP($A355,'Azymut M'!$AO$6:$AU$38,7,0),"")</f>
        <v/>
      </c>
      <c r="S355" s="12" t="str">
        <f>IFERROR(VLOOKUP($A355,'NM 200 M'!$AI$5:$AO$38,7,0),"")</f>
        <v/>
      </c>
      <c r="T355" s="10">
        <f>IFERROR(LARGE(V355:AW355,1),0)+IFERROR(LARGE(V355:AW355,2),0)</f>
        <v>33.864915572232654</v>
      </c>
      <c r="U355" s="10">
        <f>IFERROR(LARGE(V355:AW355,3),0)+IFERROR(LARGE(V355:AW355,4),0)</f>
        <v>0</v>
      </c>
      <c r="V355" s="12"/>
      <c r="W355" s="12">
        <f>IFERROR(VLOOKUP($A355,'Róża M'!$L$2:$R$34,7,0),"")</f>
        <v>33.864915572232654</v>
      </c>
      <c r="X355" s="12" t="str">
        <f>IFERROR(VLOOKUP($A355,'XV Szago M'!$DK$4:$DQ$28,7,0),"")</f>
        <v/>
      </c>
      <c r="Y355" s="12" t="str">
        <f>IFERROR(VLOOKUP($A355,'Wiosenne 360 M'!$J$3:$P$22,7,0),"")</f>
        <v/>
      </c>
      <c r="Z355" s="12" t="str">
        <f>IFERROR(VLOOKUP($A355,'H55 TR100 M'!$AG$3:$AM$165,7,0),"")</f>
        <v/>
      </c>
      <c r="AA355" s="12" t="str">
        <f>IFERROR(VLOOKUP($A355,'Irokez M'!$EN$4:$ET$22,7,0),"")</f>
        <v/>
      </c>
      <c r="AB355" s="12" t="str">
        <f>IFERROR(VLOOKUP($A355,'BO Wielkopolska M'!$Q$2:$W$38,7,0),"")</f>
        <v/>
      </c>
      <c r="AC355" s="12" t="str">
        <f>IFERROR(VLOOKUP($A355,'RW TR200 M'!$K$2:$Q$10,7,0),"")</f>
        <v/>
      </c>
      <c r="AD355" s="12" t="str">
        <f>IFERROR(VLOOKUP($A355,'Liczyrzepa wiosna M'!$M$2:$S$26,7,0),"")</f>
        <v/>
      </c>
      <c r="AE355" s="12" t="str">
        <f>IFERROR(VLOOKUP($A355,'13 M'!$J$6:$P$27,7,0),"")</f>
        <v/>
      </c>
      <c r="AF355" s="12" t="str">
        <f>IFERROR(VLOOKUP($A355,'ZnO Grassor M'!$J$2:$P$9,7,0),"")</f>
        <v/>
      </c>
      <c r="AG355" s="12" t="str">
        <f>IFERROR(VLOOKUP($A355,'Celestynów M'!$H$2:$N$7,7,0),"")</f>
        <v/>
      </c>
      <c r="AH355" s="12" t="str">
        <f>IFERROR(VLOOKUP($A355,'Komorów M'!$H$2:$N$15,7,0),"")</f>
        <v/>
      </c>
      <c r="AI355" s="12" t="str">
        <f>IFERROR(VLOOKUP($A355,'ITOrient M'!$P$3:$V$16,7,0),"")</f>
        <v/>
      </c>
      <c r="AJ355" s="12" t="str">
        <f>IFERROR(VLOOKUP($A355,'ŚJatka M'!$P$3:$V$25,7,0),"")</f>
        <v/>
      </c>
      <c r="AK355" s="12" t="str">
        <f>IFERROR(VLOOKUP($A355,'Sudecka Wyrypa M'!$N$4:$T$18,7,0),"")</f>
        <v/>
      </c>
      <c r="AL355" s="12" t="str">
        <f>IFERROR(VLOOKUP($A355,'Abentojra M'!$I$3:$O$39,7,0),"")</f>
        <v/>
      </c>
      <c r="AM355" s="12" t="str">
        <f>IFERROR(VLOOKUP($A355,'Mordownik M'!$M$3:$S$29,7,0),"")</f>
        <v/>
      </c>
      <c r="AN355" s="12" t="str">
        <f>IFERROR(VLOOKUP($A355,'Kaczawska M'!$L$3:$R$9,7,0),"")</f>
        <v/>
      </c>
      <c r="AO355" s="12" t="str">
        <f>IFERROR(VLOOKUP($A355,'XV RzK M'!$K$2:$Q$13,7,0),"")</f>
        <v/>
      </c>
      <c r="AP355" s="12" t="str">
        <f>IFERROR(VLOOKUP($A355,'Jesienne 360 M'!$J$2:$P$20,7,0),"")</f>
        <v/>
      </c>
      <c r="AQ355" s="12" t="str">
        <f>IFERROR(VLOOKUP($A355,'Waligóra M'!$P$2:$V$25,7,0),"")</f>
        <v/>
      </c>
      <c r="AR355" s="12" t="str">
        <f>IFERROR(VLOOKUP($A355,'Jurajska Jatka M'!$L$3:$R$42,7,0),"")</f>
        <v/>
      </c>
      <c r="AS355" s="12" t="str">
        <f>IFERROR(VLOOKUP($A355,'H56 TR100 M'!$AI$3:$AO$224,7,0),"")</f>
        <v/>
      </c>
      <c r="AT355" s="12" t="str">
        <f>IFERROR(VLOOKUP($A355,'Wawer M'!$H$2:$N$15,7,0),"")</f>
        <v/>
      </c>
      <c r="AU355" s="12" t="str">
        <f>IFERROR(VLOOKUP($A355,'Pazur M'!$AU$2:$BA$36,7,0),"")</f>
        <v/>
      </c>
      <c r="AV355" s="12" t="str">
        <f>IFERROR(VLOOKUP($A355,'Wilga M'!$L$3:$R$29,7,0),"")</f>
        <v/>
      </c>
      <c r="AW355" s="12" t="str">
        <f>IFERROR(VLOOKUP($A355,'NM 100 M'!$Y$5:$AE$7,7,0),"")</f>
        <v/>
      </c>
      <c r="AX355" s="25">
        <f>MIN(COUNT(F355:S355)+MIN(COUNT(V355:AW355)/2,2),6)</f>
        <v>0.5</v>
      </c>
    </row>
    <row r="356" spans="1:50">
      <c r="A356">
        <v>326</v>
      </c>
      <c r="B356" s="21" t="str">
        <f>VLOOKUP($A356,id!$C:$H,6,0)</f>
        <v>Gizela Michał</v>
      </c>
      <c r="C356" s="21">
        <f>VLOOKUP($A356,id!$C:$H,4,0)</f>
        <v>0</v>
      </c>
      <c r="D356" s="2">
        <f>IF(E355=E356,D355,ROW(B354))</f>
        <v>354</v>
      </c>
      <c r="E356" s="11">
        <f>LARGE(F356:U356,1)+LARGE(F356:U356,2)+IFERROR(LARGE(F356:U356,3),0)+IFERROR(LARGE(F356:U356,4),0)+IFERROR(LARGE(F356:U356,5),0)+IFERROR(LARGE(F356:U356,6),0)</f>
        <v>33.819704824434098</v>
      </c>
      <c r="F356" s="12"/>
      <c r="G356" s="12"/>
      <c r="H356" s="12" t="str">
        <f>IFERROR(VLOOKUP($A356,'H55 TR200 M'!$AT$3:$AZ$84,7,0),"")</f>
        <v/>
      </c>
      <c r="I356" s="12" t="str">
        <f>IFERROR(VLOOKUP($A356,'Dymno M'!$U$2:$AA$35,7,0),"")</f>
        <v/>
      </c>
      <c r="J356" s="12" t="str">
        <f>IFERROR(VLOOKUP($A356,'XIV RzK M'!$K$3:$Q$39,7,0),"")</f>
        <v/>
      </c>
      <c r="K356" s="12" t="str">
        <f>IFERROR(VLOOKUP($A356,'Tropy M'!$Q$4:$W$66,7,0),"")</f>
        <v/>
      </c>
      <c r="L356" s="12" t="str">
        <f>IFERROR(VLOOKUP($A356,'Grassor 300 M'!$CA$6:$CG$39,7,0),"")</f>
        <v/>
      </c>
      <c r="M356" s="12" t="str">
        <f>IFERROR(VLOOKUP($A356,'BO M'!$Q$2:$W$37,7,0),"")</f>
        <v/>
      </c>
      <c r="N356" s="12" t="str">
        <f>IFERROR(VLOOKUP($A356,'Konwalie M'!$M$2:$S$32,7,0),"")</f>
        <v/>
      </c>
      <c r="O356" s="12" t="str">
        <f>IFERROR(VLOOKUP($A356,'KoRnO M'!$AD$2:$AJ$42,7,0),"")</f>
        <v/>
      </c>
      <c r="P356" s="12" t="str">
        <f>IFERROR(VLOOKUP($A356,'XVI Szago M'!$K$2:$Q$48,7,0),"")</f>
        <v/>
      </c>
      <c r="Q356" s="12" t="str">
        <f>IFERROR(VLOOKUP($A356,'H56 TR200 M'!$AT$3:$AZ$106,7,0),"")</f>
        <v/>
      </c>
      <c r="R356" s="12" t="str">
        <f>IFERROR(VLOOKUP($A356,'Azymut M'!$AO$6:$AU$38,7,0),"")</f>
        <v/>
      </c>
      <c r="S356" s="12" t="str">
        <f>IFERROR(VLOOKUP($A356,'NM 200 M'!$AI$5:$AO$38,7,0),"")</f>
        <v/>
      </c>
      <c r="T356" s="10">
        <f>IFERROR(LARGE(V356:AW356,1),0)+IFERROR(LARGE(V356:AW356,2),0)</f>
        <v>33.819704824434098</v>
      </c>
      <c r="U356" s="10">
        <f>IFERROR(LARGE(V356:AW356,3),0)+IFERROR(LARGE(V356:AW356,4),0)</f>
        <v>0</v>
      </c>
      <c r="V356" s="12"/>
      <c r="W356" s="12"/>
      <c r="X356" s="12"/>
      <c r="Y356" s="12"/>
      <c r="Z356" s="12">
        <f>IFERROR(VLOOKUP($A356,'H55 TR100 M'!$AG$3:$AM$165,7,0),"")</f>
        <v>10.849104780530155</v>
      </c>
      <c r="AA356" s="12" t="str">
        <f>IFERROR(VLOOKUP($A356,'Irokez M'!$EN$4:$ET$22,7,0),"")</f>
        <v/>
      </c>
      <c r="AB356" s="12" t="str">
        <f>IFERROR(VLOOKUP($A356,'BO Wielkopolska M'!$Q$2:$W$38,7,0),"")</f>
        <v/>
      </c>
      <c r="AC356" s="12" t="str">
        <f>IFERROR(VLOOKUP($A356,'RW TR200 M'!$K$2:$Q$10,7,0),"")</f>
        <v/>
      </c>
      <c r="AD356" s="12" t="str">
        <f>IFERROR(VLOOKUP($A356,'Liczyrzepa wiosna M'!$M$2:$S$26,7,0),"")</f>
        <v/>
      </c>
      <c r="AE356" s="12" t="str">
        <f>IFERROR(VLOOKUP($A356,'13 M'!$J$6:$P$27,7,0),"")</f>
        <v/>
      </c>
      <c r="AF356" s="12" t="str">
        <f>IFERROR(VLOOKUP($A356,'ZnO Grassor M'!$J$2:$P$9,7,0),"")</f>
        <v/>
      </c>
      <c r="AG356" s="12" t="str">
        <f>IFERROR(VLOOKUP($A356,'Celestynów M'!$H$2:$N$7,7,0),"")</f>
        <v/>
      </c>
      <c r="AH356" s="12" t="str">
        <f>IFERROR(VLOOKUP($A356,'Komorów M'!$H$2:$N$15,7,0),"")</f>
        <v/>
      </c>
      <c r="AI356" s="12" t="str">
        <f>IFERROR(VLOOKUP($A356,'ITOrient M'!$P$3:$V$16,7,0),"")</f>
        <v/>
      </c>
      <c r="AJ356" s="12" t="str">
        <f>IFERROR(VLOOKUP($A356,'ŚJatka M'!$P$3:$V$25,7,0),"")</f>
        <v/>
      </c>
      <c r="AK356" s="12" t="str">
        <f>IFERROR(VLOOKUP($A356,'Sudecka Wyrypa M'!$N$4:$T$18,7,0),"")</f>
        <v/>
      </c>
      <c r="AL356" s="12" t="str">
        <f>IFERROR(VLOOKUP($A356,'Abentojra M'!$I$3:$O$39,7,0),"")</f>
        <v/>
      </c>
      <c r="AM356" s="12" t="str">
        <f>IFERROR(VLOOKUP($A356,'Mordownik M'!$M$3:$S$29,7,0),"")</f>
        <v/>
      </c>
      <c r="AN356" s="12" t="str">
        <f>IFERROR(VLOOKUP($A356,'Kaczawska M'!$L$3:$R$9,7,0),"")</f>
        <v/>
      </c>
      <c r="AO356" s="12" t="str">
        <f>IFERROR(VLOOKUP($A356,'XV RzK M'!$K$2:$Q$13,7,0),"")</f>
        <v/>
      </c>
      <c r="AP356" s="12" t="str">
        <f>IFERROR(VLOOKUP($A356,'Jesienne 360 M'!$J$2:$P$20,7,0),"")</f>
        <v/>
      </c>
      <c r="AQ356" s="12" t="str">
        <f>IFERROR(VLOOKUP($A356,'Waligóra M'!$P$2:$V$25,7,0),"")</f>
        <v/>
      </c>
      <c r="AR356" s="12" t="str">
        <f>IFERROR(VLOOKUP($A356,'Jurajska Jatka M'!$L$3:$R$42,7,0),"")</f>
        <v/>
      </c>
      <c r="AS356" s="12">
        <f>IFERROR(VLOOKUP($A356,'H56 TR100 M'!$AI$3:$AO$224,7,0),"")</f>
        <v>22.970600043903939</v>
      </c>
      <c r="AT356" s="12" t="str">
        <f>IFERROR(VLOOKUP($A356,'Wawer M'!$H$2:$N$15,7,0),"")</f>
        <v/>
      </c>
      <c r="AU356" s="12" t="str">
        <f>IFERROR(VLOOKUP($A356,'Pazur M'!$AU$2:$BA$36,7,0),"")</f>
        <v/>
      </c>
      <c r="AV356" s="12" t="str">
        <f>IFERROR(VLOOKUP($A356,'Wilga M'!$L$3:$R$29,7,0),"")</f>
        <v/>
      </c>
      <c r="AW356" s="12" t="str">
        <f>IFERROR(VLOOKUP($A356,'NM 100 M'!$Y$5:$AE$7,7,0),"")</f>
        <v/>
      </c>
      <c r="AX356" s="25">
        <f>MIN(COUNT(F356:S356)+MIN(COUNT(V356:AW356)/2,2),6)</f>
        <v>1</v>
      </c>
    </row>
    <row r="357" spans="1:50">
      <c r="A357">
        <v>650</v>
      </c>
      <c r="B357" s="21" t="str">
        <f>VLOOKUP($A357,id!$C:$H,6,0)</f>
        <v>Karaś Tomasz</v>
      </c>
      <c r="C357" s="21" t="str">
        <f>VLOOKUP($A357,id!$C:$H,4,0)</f>
        <v>Akwaryści</v>
      </c>
      <c r="D357" s="2">
        <f>IF(E356=E357,D356,ROW(B355))</f>
        <v>355</v>
      </c>
      <c r="E357" s="11">
        <f>LARGE(F357:U357,1)+LARGE(F357:U357,2)+IFERROR(LARGE(F357:U357,3),0)+IFERROR(LARGE(F357:U357,4),0)+IFERROR(LARGE(F357:U357,5),0)+IFERROR(LARGE(F357:U357,6),0)</f>
        <v>33.756652538321781</v>
      </c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 t="str">
        <f>IFERROR(VLOOKUP($A357,'H56 TR200 M'!$AT$3:$AZ$106,7,0),"")</f>
        <v/>
      </c>
      <c r="R357" s="12" t="str">
        <f>IFERROR(VLOOKUP($A357,'Azymut M'!$AO$6:$AU$38,7,0),"")</f>
        <v/>
      </c>
      <c r="S357" s="12" t="str">
        <f>IFERROR(VLOOKUP($A357,'NM 200 M'!$AI$5:$AO$38,7,0),"")</f>
        <v/>
      </c>
      <c r="T357" s="10">
        <f>IFERROR(LARGE(V357:AW357,1),0)+IFERROR(LARGE(V357:AW357,2),0)</f>
        <v>33.756652538321781</v>
      </c>
      <c r="U357" s="10">
        <f>IFERROR(LARGE(V357:AW357,3),0)+IFERROR(LARGE(V357:AW357,4),0)</f>
        <v>0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>
        <f>IFERROR(VLOOKUP($A357,'H56 TR100 M'!$AI$3:$AO$224,7,0),"")</f>
        <v>33.756652538321781</v>
      </c>
      <c r="AT357" s="12" t="str">
        <f>IFERROR(VLOOKUP($A357,'Wawer M'!$H$2:$N$15,7,0),"")</f>
        <v/>
      </c>
      <c r="AU357" s="12" t="str">
        <f>IFERROR(VLOOKUP($A357,'Pazur M'!$AU$2:$BA$36,7,0),"")</f>
        <v/>
      </c>
      <c r="AV357" s="12" t="str">
        <f>IFERROR(VLOOKUP($A357,'Wilga M'!$L$3:$R$29,7,0),"")</f>
        <v/>
      </c>
      <c r="AW357" s="12" t="str">
        <f>IFERROR(VLOOKUP($A357,'NM 100 M'!$Y$5:$AE$7,7,0),"")</f>
        <v/>
      </c>
      <c r="AX357" s="25">
        <f>MIN(COUNT(F357:S357)+MIN(COUNT(V357:AW357)/2,2),6)</f>
        <v>0.5</v>
      </c>
    </row>
    <row r="358" spans="1:50">
      <c r="A358">
        <v>651</v>
      </c>
      <c r="B358" s="21" t="str">
        <f>VLOOKUP($A358,id!$C:$H,6,0)</f>
        <v>Krauze Maciej</v>
      </c>
      <c r="C358" s="21" t="str">
        <f>VLOOKUP($A358,id!$C:$H,4,0)</f>
        <v>Magic Team</v>
      </c>
      <c r="D358" s="2">
        <f>IF(E357=E358,D357,ROW(B356))</f>
        <v>356</v>
      </c>
      <c r="E358" s="11">
        <f>LARGE(F358:U358,1)+LARGE(F358:U358,2)+IFERROR(LARGE(F358:U358,3),0)+IFERROR(LARGE(F358:U358,4),0)+IFERROR(LARGE(F358:U358,5),0)+IFERROR(LARGE(F358:U358,6),0)</f>
        <v>33.748048555134261</v>
      </c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 t="str">
        <f>IFERROR(VLOOKUP($A358,'H56 TR200 M'!$AT$3:$AZ$106,7,0),"")</f>
        <v/>
      </c>
      <c r="R358" s="12" t="str">
        <f>IFERROR(VLOOKUP($A358,'Azymut M'!$AO$6:$AU$38,7,0),"")</f>
        <v/>
      </c>
      <c r="S358" s="12" t="str">
        <f>IFERROR(VLOOKUP($A358,'NM 200 M'!$AI$5:$AO$38,7,0),"")</f>
        <v/>
      </c>
      <c r="T358" s="10">
        <f>IFERROR(LARGE(V358:AW358,1),0)+IFERROR(LARGE(V358:AW358,2),0)</f>
        <v>33.748048555134261</v>
      </c>
      <c r="U358" s="10">
        <f>IFERROR(LARGE(V358:AW358,3),0)+IFERROR(LARGE(V358:AW358,4),0)</f>
        <v>0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>
        <f>IFERROR(VLOOKUP($A358,'H56 TR100 M'!$AI$3:$AO$224,7,0),"")</f>
        <v>33.748048555134261</v>
      </c>
      <c r="AT358" s="12" t="str">
        <f>IFERROR(VLOOKUP($A358,'Wawer M'!$H$2:$N$15,7,0),"")</f>
        <v/>
      </c>
      <c r="AU358" s="12" t="str">
        <f>IFERROR(VLOOKUP($A358,'Pazur M'!$AU$2:$BA$36,7,0),"")</f>
        <v/>
      </c>
      <c r="AV358" s="12" t="str">
        <f>IFERROR(VLOOKUP($A358,'Wilga M'!$L$3:$R$29,7,0),"")</f>
        <v/>
      </c>
      <c r="AW358" s="12" t="str">
        <f>IFERROR(VLOOKUP($A358,'NM 100 M'!$Y$5:$AE$7,7,0),"")</f>
        <v/>
      </c>
      <c r="AX358" s="25">
        <f>MIN(COUNT(F358:S358)+MIN(COUNT(V358:AW358)/2,2),6)</f>
        <v>0.5</v>
      </c>
    </row>
    <row r="359" spans="1:50">
      <c r="A359">
        <v>507</v>
      </c>
      <c r="B359" s="21" t="str">
        <f>VLOOKUP($A359,id!$C:$H,6,0)</f>
        <v>Wiktorowicz Roman</v>
      </c>
      <c r="C359" s="21" t="str">
        <f>VLOOKUP($A359,id!$C:$H,4,0)</f>
        <v>Hard Bike Tęcza Tenczynek</v>
      </c>
      <c r="D359" s="2">
        <f>IF(E358=E359,D358,ROW(B357))</f>
        <v>357</v>
      </c>
      <c r="E359" s="11">
        <f>LARGE(F359:U359,1)+LARGE(F359:U359,2)+IFERROR(LARGE(F359:U359,3),0)+IFERROR(LARGE(F359:U359,4),0)+IFERROR(LARGE(F359:U359,5),0)+IFERROR(LARGE(F359:U359,6),0)</f>
        <v>33.692638203627531</v>
      </c>
      <c r="F359" s="12"/>
      <c r="G359" s="12"/>
      <c r="H359" s="12"/>
      <c r="I359" s="12"/>
      <c r="J359" s="12"/>
      <c r="K359" s="12"/>
      <c r="L359" s="12"/>
      <c r="M359" s="12"/>
      <c r="N359" s="12"/>
      <c r="O359" s="12">
        <f>IFERROR(VLOOKUP($A359,'KoRnO M'!$AD$2:$AJ$42,7,0),"")</f>
        <v>33.692638203627531</v>
      </c>
      <c r="P359" s="12" t="str">
        <f>IFERROR(VLOOKUP($A359,'XVI Szago M'!$K$2:$Q$48,7,0),"")</f>
        <v/>
      </c>
      <c r="Q359" s="12" t="str">
        <f>IFERROR(VLOOKUP($A359,'H56 TR200 M'!$AT$3:$AZ$106,7,0),"")</f>
        <v/>
      </c>
      <c r="R359" s="12" t="str">
        <f>IFERROR(VLOOKUP($A359,'Azymut M'!$AO$6:$AU$38,7,0),"")</f>
        <v/>
      </c>
      <c r="S359" s="12" t="str">
        <f>IFERROR(VLOOKUP($A359,'NM 200 M'!$AI$5:$AO$38,7,0),"")</f>
        <v/>
      </c>
      <c r="T359" s="10">
        <f>IFERROR(LARGE(V359:AW359,1),0)+IFERROR(LARGE(V359:AW359,2),0)</f>
        <v>0</v>
      </c>
      <c r="U359" s="10">
        <f>IFERROR(LARGE(V359:AW359,3),0)+IFERROR(LARGE(V359:AW359,4),0)</f>
        <v>0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 t="str">
        <f>IFERROR(VLOOKUP($A359,'Sudecka Wyrypa M'!$N$4:$T$18,7,0),"")</f>
        <v/>
      </c>
      <c r="AL359" s="12" t="str">
        <f>IFERROR(VLOOKUP($A359,'Abentojra M'!$I$3:$O$39,7,0),"")</f>
        <v/>
      </c>
      <c r="AM359" s="12" t="str">
        <f>IFERROR(VLOOKUP($A359,'Mordownik M'!$M$3:$S$29,7,0),"")</f>
        <v/>
      </c>
      <c r="AN359" s="12" t="str">
        <f>IFERROR(VLOOKUP($A359,'Kaczawska M'!$L$3:$R$9,7,0),"")</f>
        <v/>
      </c>
      <c r="AO359" s="12" t="str">
        <f>IFERROR(VLOOKUP($A359,'XV RzK M'!$K$2:$Q$13,7,0),"")</f>
        <v/>
      </c>
      <c r="AP359" s="12" t="str">
        <f>IFERROR(VLOOKUP($A359,'Jesienne 360 M'!$J$2:$P$20,7,0),"")</f>
        <v/>
      </c>
      <c r="AQ359" s="12" t="str">
        <f>IFERROR(VLOOKUP($A359,'Waligóra M'!$P$2:$V$25,7,0),"")</f>
        <v/>
      </c>
      <c r="AR359" s="12" t="str">
        <f>IFERROR(VLOOKUP($A359,'Jurajska Jatka M'!$L$3:$R$42,7,0),"")</f>
        <v/>
      </c>
      <c r="AS359" s="12" t="str">
        <f>IFERROR(VLOOKUP($A359,'H56 TR100 M'!$AI$3:$AO$224,7,0),"")</f>
        <v/>
      </c>
      <c r="AT359" s="12" t="str">
        <f>IFERROR(VLOOKUP($A359,'Wawer M'!$H$2:$N$15,7,0),"")</f>
        <v/>
      </c>
      <c r="AU359" s="12" t="str">
        <f>IFERROR(VLOOKUP($A359,'Pazur M'!$AU$2:$BA$36,7,0),"")</f>
        <v/>
      </c>
      <c r="AV359" s="12" t="str">
        <f>IFERROR(VLOOKUP($A359,'Wilga M'!$L$3:$R$29,7,0),"")</f>
        <v/>
      </c>
      <c r="AW359" s="12" t="str">
        <f>IFERROR(VLOOKUP($A359,'NM 100 M'!$Y$5:$AE$7,7,0),"")</f>
        <v/>
      </c>
      <c r="AX359" s="25">
        <f>MIN(COUNT(F359:S359)+MIN(COUNT(V359:AW359)/2,2),6)</f>
        <v>1</v>
      </c>
    </row>
    <row r="360" spans="1:50">
      <c r="A360">
        <v>279</v>
      </c>
      <c r="B360" s="21" t="str">
        <f>VLOOKUP($A360,id!$C:$H,6,0)</f>
        <v>Kotowski Marcin</v>
      </c>
      <c r="C360" s="21">
        <f>VLOOKUP($A360,id!$C:$H,4,0)</f>
        <v>0</v>
      </c>
      <c r="D360" s="2">
        <f>IF(E359=E360,D359,ROW(B358))</f>
        <v>358</v>
      </c>
      <c r="E360" s="11">
        <f>LARGE(F360:U360,1)+LARGE(F360:U360,2)+IFERROR(LARGE(F360:U360,3),0)+IFERROR(LARGE(F360:U360,4),0)+IFERROR(LARGE(F360:U360,5),0)+IFERROR(LARGE(F360:U360,6),0)</f>
        <v>33.370991961562794</v>
      </c>
      <c r="F360" s="12"/>
      <c r="G360" s="12"/>
      <c r="H360" s="12" t="str">
        <f>IFERROR(VLOOKUP($A360,'H55 TR200 M'!$AT$3:$AZ$84,7,0),"")</f>
        <v/>
      </c>
      <c r="I360" s="12" t="str">
        <f>IFERROR(VLOOKUP($A360,'Dymno M'!$U$2:$AA$35,7,0),"")</f>
        <v/>
      </c>
      <c r="J360" s="12">
        <f>IFERROR(VLOOKUP($A360,'XIV RzK M'!$K$3:$Q$39,7,0),"")</f>
        <v>9.1219349058647428</v>
      </c>
      <c r="K360" s="12" t="str">
        <f>IFERROR(VLOOKUP($A360,'Tropy M'!$Q$4:$W$66,7,0),"")</f>
        <v/>
      </c>
      <c r="L360" s="12" t="str">
        <f>IFERROR(VLOOKUP($A360,'Grassor 300 M'!$CA$6:$CG$39,7,0),"")</f>
        <v/>
      </c>
      <c r="M360" s="12" t="str">
        <f>IFERROR(VLOOKUP($A360,'BO M'!$Q$2:$W$37,7,0),"")</f>
        <v/>
      </c>
      <c r="N360" s="12" t="str">
        <f>IFERROR(VLOOKUP($A360,'Konwalie M'!$M$2:$S$32,7,0),"")</f>
        <v/>
      </c>
      <c r="O360" s="12" t="str">
        <f>IFERROR(VLOOKUP($A360,'KoRnO M'!$AD$2:$AJ$42,7,0),"")</f>
        <v/>
      </c>
      <c r="P360" s="12" t="str">
        <f>IFERROR(VLOOKUP($A360,'XVI Szago M'!$K$2:$Q$48,7,0),"")</f>
        <v/>
      </c>
      <c r="Q360" s="12" t="str">
        <f>IFERROR(VLOOKUP($A360,'H56 TR200 M'!$AT$3:$AZ$106,7,0),"")</f>
        <v/>
      </c>
      <c r="R360" s="12" t="str">
        <f>IFERROR(VLOOKUP($A360,'Azymut M'!$AO$6:$AU$38,7,0),"")</f>
        <v/>
      </c>
      <c r="S360" s="12" t="str">
        <f>IFERROR(VLOOKUP($A360,'NM 200 M'!$AI$5:$AO$38,7,0),"")</f>
        <v/>
      </c>
      <c r="T360" s="10">
        <f>IFERROR(LARGE(V360:AW360,1),0)+IFERROR(LARGE(V360:AW360,2),0)</f>
        <v>24.249057055698049</v>
      </c>
      <c r="U360" s="10">
        <f>IFERROR(LARGE(V360:AW360,3),0)+IFERROR(LARGE(V360:AW360,4),0)</f>
        <v>0</v>
      </c>
      <c r="V360" s="12"/>
      <c r="W360" s="12"/>
      <c r="X360" s="12"/>
      <c r="Y360" s="12"/>
      <c r="Z360" s="12">
        <f>IFERROR(VLOOKUP($A360,'H55 TR100 M'!$AG$3:$AM$165,7,0),"")</f>
        <v>24.249057055698049</v>
      </c>
      <c r="AA360" s="12" t="str">
        <f>IFERROR(VLOOKUP($A360,'Irokez M'!$EN$4:$ET$22,7,0),"")</f>
        <v/>
      </c>
      <c r="AB360" s="12" t="str">
        <f>IFERROR(VLOOKUP($A360,'BO Wielkopolska M'!$Q$2:$W$38,7,0),"")</f>
        <v/>
      </c>
      <c r="AC360" s="12" t="str">
        <f>IFERROR(VLOOKUP($A360,'RW TR200 M'!$K$2:$Q$10,7,0),"")</f>
        <v/>
      </c>
      <c r="AD360" s="12" t="str">
        <f>IFERROR(VLOOKUP($A360,'Liczyrzepa wiosna M'!$M$2:$S$26,7,0),"")</f>
        <v/>
      </c>
      <c r="AE360" s="12" t="str">
        <f>IFERROR(VLOOKUP($A360,'13 M'!$J$6:$P$27,7,0),"")</f>
        <v/>
      </c>
      <c r="AF360" s="12" t="str">
        <f>IFERROR(VLOOKUP($A360,'ZnO Grassor M'!$J$2:$P$9,7,0),"")</f>
        <v/>
      </c>
      <c r="AG360" s="12" t="str">
        <f>IFERROR(VLOOKUP($A360,'Celestynów M'!$H$2:$N$7,7,0),"")</f>
        <v/>
      </c>
      <c r="AH360" s="12" t="str">
        <f>IFERROR(VLOOKUP($A360,'Komorów M'!$H$2:$N$15,7,0),"")</f>
        <v/>
      </c>
      <c r="AI360" s="12" t="str">
        <f>IFERROR(VLOOKUP($A360,'ITOrient M'!$P$3:$V$16,7,0),"")</f>
        <v/>
      </c>
      <c r="AJ360" s="12" t="str">
        <f>IFERROR(VLOOKUP($A360,'ŚJatka M'!$P$3:$V$25,7,0),"")</f>
        <v/>
      </c>
      <c r="AK360" s="12" t="str">
        <f>IFERROR(VLOOKUP($A360,'Sudecka Wyrypa M'!$N$4:$T$18,7,0),"")</f>
        <v/>
      </c>
      <c r="AL360" s="12" t="str">
        <f>IFERROR(VLOOKUP($A360,'Abentojra M'!$I$3:$O$39,7,0),"")</f>
        <v/>
      </c>
      <c r="AM360" s="12" t="str">
        <f>IFERROR(VLOOKUP($A360,'Mordownik M'!$M$3:$S$29,7,0),"")</f>
        <v/>
      </c>
      <c r="AN360" s="12" t="str">
        <f>IFERROR(VLOOKUP($A360,'Kaczawska M'!$L$3:$R$9,7,0),"")</f>
        <v/>
      </c>
      <c r="AO360" s="12" t="str">
        <f>IFERROR(VLOOKUP($A360,'XV RzK M'!$K$2:$Q$13,7,0),"")</f>
        <v/>
      </c>
      <c r="AP360" s="12" t="str">
        <f>IFERROR(VLOOKUP($A360,'Jesienne 360 M'!$J$2:$P$20,7,0),"")</f>
        <v/>
      </c>
      <c r="AQ360" s="12" t="str">
        <f>IFERROR(VLOOKUP($A360,'Waligóra M'!$P$2:$V$25,7,0),"")</f>
        <v/>
      </c>
      <c r="AR360" s="12" t="str">
        <f>IFERROR(VLOOKUP($A360,'Jurajska Jatka M'!$L$3:$R$42,7,0),"")</f>
        <v/>
      </c>
      <c r="AS360" s="12" t="str">
        <f>IFERROR(VLOOKUP($A360,'H56 TR100 M'!$AI$3:$AO$224,7,0),"")</f>
        <v/>
      </c>
      <c r="AT360" s="12" t="str">
        <f>IFERROR(VLOOKUP($A360,'Wawer M'!$H$2:$N$15,7,0),"")</f>
        <v/>
      </c>
      <c r="AU360" s="12" t="str">
        <f>IFERROR(VLOOKUP($A360,'Pazur M'!$AU$2:$BA$36,7,0),"")</f>
        <v/>
      </c>
      <c r="AV360" s="12" t="str">
        <f>IFERROR(VLOOKUP($A360,'Wilga M'!$L$3:$R$29,7,0),"")</f>
        <v/>
      </c>
      <c r="AW360" s="12" t="str">
        <f>IFERROR(VLOOKUP($A360,'NM 100 M'!$Y$5:$AE$7,7,0),"")</f>
        <v/>
      </c>
      <c r="AX360" s="25">
        <f>MIN(COUNT(F360:S360)+MIN(COUNT(V360:AW360)/2,2),6)</f>
        <v>1.5</v>
      </c>
    </row>
    <row r="361" spans="1:50">
      <c r="A361">
        <v>652</v>
      </c>
      <c r="B361" s="21" t="str">
        <f>VLOOKUP($A361,id!$C:$H,6,0)</f>
        <v>Florkiewicz Marcin</v>
      </c>
      <c r="C361" s="21" t="str">
        <f>VLOOKUP($A361,id!$C:$H,4,0)</f>
        <v>Trener</v>
      </c>
      <c r="D361" s="2">
        <f>IF(E360=E361,D360,ROW(B359))</f>
        <v>359</v>
      </c>
      <c r="E361" s="11">
        <f>LARGE(F361:U361,1)+LARGE(F361:U361,2)+IFERROR(LARGE(F361:U361,3),0)+IFERROR(LARGE(F361:U361,4),0)+IFERROR(LARGE(F361:U361,5),0)+IFERROR(LARGE(F361:U361,6),0)</f>
        <v>33.352750401460973</v>
      </c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 t="str">
        <f>IFERROR(VLOOKUP($A361,'H56 TR200 M'!$AT$3:$AZ$106,7,0),"")</f>
        <v/>
      </c>
      <c r="R361" s="12" t="str">
        <f>IFERROR(VLOOKUP($A361,'Azymut M'!$AO$6:$AU$38,7,0),"")</f>
        <v/>
      </c>
      <c r="S361" s="12" t="str">
        <f>IFERROR(VLOOKUP($A361,'NM 200 M'!$AI$5:$AO$38,7,0),"")</f>
        <v/>
      </c>
      <c r="T361" s="10">
        <f>IFERROR(LARGE(V361:AW361,1),0)+IFERROR(LARGE(V361:AW361,2),0)</f>
        <v>33.352750401460973</v>
      </c>
      <c r="U361" s="10">
        <f>IFERROR(LARGE(V361:AW361,3),0)+IFERROR(LARGE(V361:AW361,4),0)</f>
        <v>0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>
        <f>IFERROR(VLOOKUP($A361,'H56 TR100 M'!$AI$3:$AO$224,7,0),"")</f>
        <v>33.352750401460973</v>
      </c>
      <c r="AT361" s="12" t="str">
        <f>IFERROR(VLOOKUP($A361,'Wawer M'!$H$2:$N$15,7,0),"")</f>
        <v/>
      </c>
      <c r="AU361" s="12" t="str">
        <f>IFERROR(VLOOKUP($A361,'Pazur M'!$AU$2:$BA$36,7,0),"")</f>
        <v/>
      </c>
      <c r="AV361" s="12" t="str">
        <f>IFERROR(VLOOKUP($A361,'Wilga M'!$L$3:$R$29,7,0),"")</f>
        <v/>
      </c>
      <c r="AW361" s="12" t="str">
        <f>IFERROR(VLOOKUP($A361,'NM 100 M'!$Y$5:$AE$7,7,0),"")</f>
        <v/>
      </c>
      <c r="AX361" s="25">
        <f>MIN(COUNT(F361:S361)+MIN(COUNT(V361:AW361)/2,2),6)</f>
        <v>0.5</v>
      </c>
    </row>
    <row r="362" spans="1:50">
      <c r="A362">
        <v>63</v>
      </c>
      <c r="B362" s="21" t="str">
        <f>VLOOKUP($A362,id!$C:$H,6,0)</f>
        <v>Urbanik Janusz</v>
      </c>
      <c r="C362" s="21">
        <f>VLOOKUP($A362,id!$C:$H,4,0)</f>
        <v>0</v>
      </c>
      <c r="D362" s="2">
        <f>IF(E361=E362,D361,ROW(B360))</f>
        <v>360</v>
      </c>
      <c r="E362" s="11">
        <f>LARGE(F362:U362,1)+LARGE(F362:U362,2)+IFERROR(LARGE(F362:U362,3),0)+IFERROR(LARGE(F362:U362,4),0)+IFERROR(LARGE(F362:U362,5),0)+IFERROR(LARGE(F362:U362,6),0)</f>
        <v>33.332030886490685</v>
      </c>
      <c r="F362" s="12">
        <f>IFERROR(VLOOKUP(A362,'ZdZ M'!$AN$5:$AT$47,7,0),"")</f>
        <v>16.570368633839426</v>
      </c>
      <c r="G362" s="12" t="str">
        <f>IFERROR(VLOOKUP($A362,'Liszkor M'!$BA$2:$BG$44,7,0),"")</f>
        <v/>
      </c>
      <c r="H362" s="12" t="str">
        <f>IFERROR(VLOOKUP($A362,'H55 TR200 M'!$AT$3:$AZ$84,7,0),"")</f>
        <v/>
      </c>
      <c r="I362" s="12" t="str">
        <f>IFERROR(VLOOKUP($A362,'Dymno M'!$U$2:$AA$35,7,0),"")</f>
        <v/>
      </c>
      <c r="J362" s="12" t="str">
        <f>IFERROR(VLOOKUP($A362,'XIV RzK M'!$K$3:$Q$39,7,0),"")</f>
        <v/>
      </c>
      <c r="K362" s="12" t="str">
        <f>IFERROR(VLOOKUP($A362,'Tropy M'!$Q$4:$W$66,7,0),"")</f>
        <v/>
      </c>
      <c r="L362" s="12" t="str">
        <f>IFERROR(VLOOKUP($A362,'Grassor 300 M'!$CA$6:$CG$39,7,0),"")</f>
        <v/>
      </c>
      <c r="M362" s="12" t="str">
        <f>IFERROR(VLOOKUP($A362,'BO M'!$Q$2:$W$37,7,0),"")</f>
        <v/>
      </c>
      <c r="N362" s="12" t="str">
        <f>IFERROR(VLOOKUP($A362,'Konwalie M'!$M$2:$S$32,7,0),"")</f>
        <v/>
      </c>
      <c r="O362" s="12" t="str">
        <f>IFERROR(VLOOKUP($A362,'KoRnO M'!$AD$2:$AJ$42,7,0),"")</f>
        <v/>
      </c>
      <c r="P362" s="12" t="str">
        <f>IFERROR(VLOOKUP($A362,'XVI Szago M'!$K$2:$Q$48,7,0),"")</f>
        <v/>
      </c>
      <c r="Q362" s="12" t="str">
        <f>IFERROR(VLOOKUP($A362,'H56 TR200 M'!$AT$3:$AZ$106,7,0),"")</f>
        <v/>
      </c>
      <c r="R362" s="12" t="str">
        <f>IFERROR(VLOOKUP($A362,'Azymut M'!$AO$6:$AU$38,7,0),"")</f>
        <v/>
      </c>
      <c r="S362" s="12" t="str">
        <f>IFERROR(VLOOKUP($A362,'NM 200 M'!$AI$5:$AO$38,7,0),"")</f>
        <v/>
      </c>
      <c r="T362" s="10">
        <f>IFERROR(LARGE(V362:AW362,1),0)+IFERROR(LARGE(V362:AW362,2),0)</f>
        <v>16.761662252651263</v>
      </c>
      <c r="U362" s="10">
        <f>IFERROR(LARGE(V362:AW362,3),0)+IFERROR(LARGE(V362:AW362,4),0)</f>
        <v>0</v>
      </c>
      <c r="V362" s="12"/>
      <c r="W362" s="12" t="str">
        <f>IFERROR(VLOOKUP($A362,'Róża M'!$L$2:$R$34,7,0),"")</f>
        <v/>
      </c>
      <c r="X362" s="12" t="str">
        <f>IFERROR(VLOOKUP($A362,'XV Szago M'!$DK$4:$DQ$28,7,0),"")</f>
        <v/>
      </c>
      <c r="Y362" s="12" t="str">
        <f>IFERROR(VLOOKUP($A362,'Wiosenne 360 M'!$J$3:$P$22,7,0),"")</f>
        <v/>
      </c>
      <c r="Z362" s="12" t="str">
        <f>IFERROR(VLOOKUP($A362,'H55 TR100 M'!$AG$3:$AM$165,7,0),"")</f>
        <v/>
      </c>
      <c r="AA362" s="12" t="str">
        <f>IFERROR(VLOOKUP($A362,'Irokez M'!$EN$4:$ET$22,7,0),"")</f>
        <v/>
      </c>
      <c r="AB362" s="12">
        <f>IFERROR(VLOOKUP($A362,'BO Wielkopolska M'!$Q$2:$W$38,7,0),"")</f>
        <v>16.761662252651263</v>
      </c>
      <c r="AC362" s="12" t="str">
        <f>IFERROR(VLOOKUP($A362,'RW TR200 M'!$K$2:$Q$10,7,0),"")</f>
        <v/>
      </c>
      <c r="AD362" s="12" t="str">
        <f>IFERROR(VLOOKUP($A362,'Liczyrzepa wiosna M'!$M$2:$S$26,7,0),"")</f>
        <v/>
      </c>
      <c r="AE362" s="12" t="str">
        <f>IFERROR(VLOOKUP($A362,'13 M'!$J$6:$P$27,7,0),"")</f>
        <v/>
      </c>
      <c r="AF362" s="12" t="str">
        <f>IFERROR(VLOOKUP($A362,'ZnO Grassor M'!$J$2:$P$9,7,0),"")</f>
        <v/>
      </c>
      <c r="AG362" s="12" t="str">
        <f>IFERROR(VLOOKUP($A362,'Celestynów M'!$H$2:$N$7,7,0),"")</f>
        <v/>
      </c>
      <c r="AH362" s="12" t="str">
        <f>IFERROR(VLOOKUP($A362,'Komorów M'!$H$2:$N$15,7,0),"")</f>
        <v/>
      </c>
      <c r="AI362" s="12" t="str">
        <f>IFERROR(VLOOKUP($A362,'ITOrient M'!$P$3:$V$16,7,0),"")</f>
        <v/>
      </c>
      <c r="AJ362" s="12" t="str">
        <f>IFERROR(VLOOKUP($A362,'ŚJatka M'!$P$3:$V$25,7,0),"")</f>
        <v/>
      </c>
      <c r="AK362" s="12" t="str">
        <f>IFERROR(VLOOKUP($A362,'Sudecka Wyrypa M'!$N$4:$T$18,7,0),"")</f>
        <v/>
      </c>
      <c r="AL362" s="12" t="str">
        <f>IFERROR(VLOOKUP($A362,'Abentojra M'!$I$3:$O$39,7,0),"")</f>
        <v/>
      </c>
      <c r="AM362" s="12" t="str">
        <f>IFERROR(VLOOKUP($A362,'Mordownik M'!$M$3:$S$29,7,0),"")</f>
        <v/>
      </c>
      <c r="AN362" s="12" t="str">
        <f>IFERROR(VLOOKUP($A362,'Kaczawska M'!$L$3:$R$9,7,0),"")</f>
        <v/>
      </c>
      <c r="AO362" s="12" t="str">
        <f>IFERROR(VLOOKUP($A362,'XV RzK M'!$K$2:$Q$13,7,0),"")</f>
        <v/>
      </c>
      <c r="AP362" s="12" t="str">
        <f>IFERROR(VLOOKUP($A362,'Jesienne 360 M'!$J$2:$P$20,7,0),"")</f>
        <v/>
      </c>
      <c r="AQ362" s="12" t="str">
        <f>IFERROR(VLOOKUP($A362,'Waligóra M'!$P$2:$V$25,7,0),"")</f>
        <v/>
      </c>
      <c r="AR362" s="12" t="str">
        <f>IFERROR(VLOOKUP($A362,'Jurajska Jatka M'!$L$3:$R$42,7,0),"")</f>
        <v/>
      </c>
      <c r="AS362" s="12" t="str">
        <f>IFERROR(VLOOKUP($A362,'H56 TR100 M'!$AI$3:$AO$224,7,0),"")</f>
        <v/>
      </c>
      <c r="AT362" s="12" t="str">
        <f>IFERROR(VLOOKUP($A362,'Wawer M'!$H$2:$N$15,7,0),"")</f>
        <v/>
      </c>
      <c r="AU362" s="12" t="str">
        <f>IFERROR(VLOOKUP($A362,'Pazur M'!$AU$2:$BA$36,7,0),"")</f>
        <v/>
      </c>
      <c r="AV362" s="12" t="str">
        <f>IFERROR(VLOOKUP($A362,'Wilga M'!$L$3:$R$29,7,0),"")</f>
        <v/>
      </c>
      <c r="AW362" s="12" t="str">
        <f>IFERROR(VLOOKUP($A362,'NM 100 M'!$Y$5:$AE$7,7,0),"")</f>
        <v/>
      </c>
      <c r="AX362" s="25">
        <f>MIN(COUNT(F362:S362)+MIN(COUNT(V362:AW362)/2,2),6)</f>
        <v>1.5</v>
      </c>
    </row>
    <row r="363" spans="1:50">
      <c r="A363">
        <v>244</v>
      </c>
      <c r="B363" s="21" t="str">
        <f>VLOOKUP($A363,id!$C:$H,6,0)</f>
        <v>Padzik Jakub</v>
      </c>
      <c r="C363" s="21" t="str">
        <f>VLOOKUP($A363,id!$C:$H,4,0)</f>
        <v>TAG!</v>
      </c>
      <c r="D363" s="2">
        <f>IF(E362=E363,D362,ROW(B361))</f>
        <v>361</v>
      </c>
      <c r="E363" s="11">
        <f>LARGE(F363:U363,1)+LARGE(F363:U363,2)+IFERROR(LARGE(F363:U363,3),0)+IFERROR(LARGE(F363:U363,4),0)+IFERROR(LARGE(F363:U363,5),0)+IFERROR(LARGE(F363:U363,6),0)</f>
        <v>33.188048667796075</v>
      </c>
      <c r="F363" s="12"/>
      <c r="G363" s="12"/>
      <c r="H363" s="12" t="str">
        <f>IFERROR(VLOOKUP($A363,'H55 TR200 M'!$AT$3:$AZ$84,7,0),"")</f>
        <v/>
      </c>
      <c r="I363" s="12" t="str">
        <f>IFERROR(VLOOKUP($A363,'Dymno M'!$U$2:$AA$35,7,0),"")</f>
        <v/>
      </c>
      <c r="J363" s="12" t="str">
        <f>IFERROR(VLOOKUP($A363,'XIV RzK M'!$K$3:$Q$39,7,0),"")</f>
        <v/>
      </c>
      <c r="K363" s="12" t="str">
        <f>IFERROR(VLOOKUP($A363,'Tropy M'!$Q$4:$W$66,7,0),"")</f>
        <v/>
      </c>
      <c r="L363" s="12" t="str">
        <f>IFERROR(VLOOKUP($A363,'Grassor 300 M'!$CA$6:$CG$39,7,0),"")</f>
        <v/>
      </c>
      <c r="M363" s="12" t="str">
        <f>IFERROR(VLOOKUP($A363,'BO M'!$Q$2:$W$37,7,0),"")</f>
        <v/>
      </c>
      <c r="N363" s="12" t="str">
        <f>IFERROR(VLOOKUP($A363,'Konwalie M'!$M$2:$S$32,7,0),"")</f>
        <v/>
      </c>
      <c r="O363" s="12" t="str">
        <f>IFERROR(VLOOKUP($A363,'KoRnO M'!$AD$2:$AJ$42,7,0),"")</f>
        <v/>
      </c>
      <c r="P363" s="12" t="str">
        <f>IFERROR(VLOOKUP($A363,'XVI Szago M'!$K$2:$Q$48,7,0),"")</f>
        <v/>
      </c>
      <c r="Q363" s="12" t="str">
        <f>IFERROR(VLOOKUP($A363,'H56 TR200 M'!$AT$3:$AZ$106,7,0),"")</f>
        <v/>
      </c>
      <c r="R363" s="12" t="str">
        <f>IFERROR(VLOOKUP($A363,'Azymut M'!$AO$6:$AU$38,7,0),"")</f>
        <v/>
      </c>
      <c r="S363" s="12" t="str">
        <f>IFERROR(VLOOKUP($A363,'NM 200 M'!$AI$5:$AO$38,7,0),"")</f>
        <v/>
      </c>
      <c r="T363" s="10">
        <f>IFERROR(LARGE(V363:AW363,1),0)+IFERROR(LARGE(V363:AW363,2),0)</f>
        <v>33.188048667796075</v>
      </c>
      <c r="U363" s="10">
        <f>IFERROR(LARGE(V363:AW363,3),0)+IFERROR(LARGE(V363:AW363,4),0)</f>
        <v>0</v>
      </c>
      <c r="V363" s="12"/>
      <c r="W363" s="12"/>
      <c r="X363" s="12"/>
      <c r="Y363" s="12"/>
      <c r="Z363" s="12">
        <f>IFERROR(VLOOKUP($A363,'H55 TR100 M'!$AG$3:$AM$165,7,0),"")</f>
        <v>33.188048667796075</v>
      </c>
      <c r="AA363" s="12" t="str">
        <f>IFERROR(VLOOKUP($A363,'Irokez M'!$EN$4:$ET$22,7,0),"")</f>
        <v/>
      </c>
      <c r="AB363" s="12" t="str">
        <f>IFERROR(VLOOKUP($A363,'BO Wielkopolska M'!$Q$2:$W$38,7,0),"")</f>
        <v/>
      </c>
      <c r="AC363" s="12" t="str">
        <f>IFERROR(VLOOKUP($A363,'RW TR200 M'!$K$2:$Q$10,7,0),"")</f>
        <v/>
      </c>
      <c r="AD363" s="12" t="str">
        <f>IFERROR(VLOOKUP($A363,'Liczyrzepa wiosna M'!$M$2:$S$26,7,0),"")</f>
        <v/>
      </c>
      <c r="AE363" s="12" t="str">
        <f>IFERROR(VLOOKUP($A363,'13 M'!$J$6:$P$27,7,0),"")</f>
        <v/>
      </c>
      <c r="AF363" s="12" t="str">
        <f>IFERROR(VLOOKUP($A363,'ZnO Grassor M'!$J$2:$P$9,7,0),"")</f>
        <v/>
      </c>
      <c r="AG363" s="12" t="str">
        <f>IFERROR(VLOOKUP($A363,'Celestynów M'!$H$2:$N$7,7,0),"")</f>
        <v/>
      </c>
      <c r="AH363" s="12" t="str">
        <f>IFERROR(VLOOKUP($A363,'Komorów M'!$H$2:$N$15,7,0),"")</f>
        <v/>
      </c>
      <c r="AI363" s="12" t="str">
        <f>IFERROR(VLOOKUP($A363,'ITOrient M'!$P$3:$V$16,7,0),"")</f>
        <v/>
      </c>
      <c r="AJ363" s="12" t="str">
        <f>IFERROR(VLOOKUP($A363,'ŚJatka M'!$P$3:$V$25,7,0),"")</f>
        <v/>
      </c>
      <c r="AK363" s="12" t="str">
        <f>IFERROR(VLOOKUP($A363,'Sudecka Wyrypa M'!$N$4:$T$18,7,0),"")</f>
        <v/>
      </c>
      <c r="AL363" s="12" t="str">
        <f>IFERROR(VLOOKUP($A363,'Abentojra M'!$I$3:$O$39,7,0),"")</f>
        <v/>
      </c>
      <c r="AM363" s="12" t="str">
        <f>IFERROR(VLOOKUP($A363,'Mordownik M'!$M$3:$S$29,7,0),"")</f>
        <v/>
      </c>
      <c r="AN363" s="12" t="str">
        <f>IFERROR(VLOOKUP($A363,'Kaczawska M'!$L$3:$R$9,7,0),"")</f>
        <v/>
      </c>
      <c r="AO363" s="12" t="str">
        <f>IFERROR(VLOOKUP($A363,'XV RzK M'!$K$2:$Q$13,7,0),"")</f>
        <v/>
      </c>
      <c r="AP363" s="12" t="str">
        <f>IFERROR(VLOOKUP($A363,'Jesienne 360 M'!$J$2:$P$20,7,0),"")</f>
        <v/>
      </c>
      <c r="AQ363" s="12" t="str">
        <f>IFERROR(VLOOKUP($A363,'Waligóra M'!$P$2:$V$25,7,0),"")</f>
        <v/>
      </c>
      <c r="AR363" s="12" t="str">
        <f>IFERROR(VLOOKUP($A363,'Jurajska Jatka M'!$L$3:$R$42,7,0),"")</f>
        <v/>
      </c>
      <c r="AS363" s="12" t="str">
        <f>IFERROR(VLOOKUP($A363,'H56 TR100 M'!$AI$3:$AO$224,7,0),"")</f>
        <v/>
      </c>
      <c r="AT363" s="12" t="str">
        <f>IFERROR(VLOOKUP($A363,'Wawer M'!$H$2:$N$15,7,0),"")</f>
        <v/>
      </c>
      <c r="AU363" s="12" t="str">
        <f>IFERROR(VLOOKUP($A363,'Pazur M'!$AU$2:$BA$36,7,0),"")</f>
        <v/>
      </c>
      <c r="AV363" s="12" t="str">
        <f>IFERROR(VLOOKUP($A363,'Wilga M'!$L$3:$R$29,7,0),"")</f>
        <v/>
      </c>
      <c r="AW363" s="12" t="str">
        <f>IFERROR(VLOOKUP($A363,'NM 100 M'!$Y$5:$AE$7,7,0),"")</f>
        <v/>
      </c>
      <c r="AX363" s="25">
        <f>MIN(COUNT(F363:S363)+MIN(COUNT(V363:AW363)/2,2),6)</f>
        <v>0.5</v>
      </c>
    </row>
    <row r="364" spans="1:50">
      <c r="A364">
        <v>245</v>
      </c>
      <c r="B364" s="21" t="str">
        <f>VLOOKUP($A364,id!$C:$H,6,0)</f>
        <v>Padzik Rafał</v>
      </c>
      <c r="C364" s="21">
        <f>VLOOKUP($A364,id!$C:$H,4,0)</f>
        <v>0</v>
      </c>
      <c r="D364" s="2">
        <f>IF(E363=E364,D363,ROW(B362))</f>
        <v>362</v>
      </c>
      <c r="E364" s="11">
        <f>LARGE(F364:U364,1)+LARGE(F364:U364,2)+IFERROR(LARGE(F364:U364,3),0)+IFERROR(LARGE(F364:U364,4),0)+IFERROR(LARGE(F364:U364,5),0)+IFERROR(LARGE(F364:U364,6),0)</f>
        <v>33.184982136257226</v>
      </c>
      <c r="F364" s="12"/>
      <c r="G364" s="12"/>
      <c r="H364" s="12" t="str">
        <f>IFERROR(VLOOKUP($A364,'H55 TR200 M'!$AT$3:$AZ$84,7,0),"")</f>
        <v/>
      </c>
      <c r="I364" s="12" t="str">
        <f>IFERROR(VLOOKUP($A364,'Dymno M'!$U$2:$AA$35,7,0),"")</f>
        <v/>
      </c>
      <c r="J364" s="12" t="str">
        <f>IFERROR(VLOOKUP($A364,'XIV RzK M'!$K$3:$Q$39,7,0),"")</f>
        <v/>
      </c>
      <c r="K364" s="12" t="str">
        <f>IFERROR(VLOOKUP($A364,'Tropy M'!$Q$4:$W$66,7,0),"")</f>
        <v/>
      </c>
      <c r="L364" s="12" t="str">
        <f>IFERROR(VLOOKUP($A364,'Grassor 300 M'!$CA$6:$CG$39,7,0),"")</f>
        <v/>
      </c>
      <c r="M364" s="12" t="str">
        <f>IFERROR(VLOOKUP($A364,'BO M'!$Q$2:$W$37,7,0),"")</f>
        <v/>
      </c>
      <c r="N364" s="12" t="str">
        <f>IFERROR(VLOOKUP($A364,'Konwalie M'!$M$2:$S$32,7,0),"")</f>
        <v/>
      </c>
      <c r="O364" s="12" t="str">
        <f>IFERROR(VLOOKUP($A364,'KoRnO M'!$AD$2:$AJ$42,7,0),"")</f>
        <v/>
      </c>
      <c r="P364" s="12" t="str">
        <f>IFERROR(VLOOKUP($A364,'XVI Szago M'!$K$2:$Q$48,7,0),"")</f>
        <v/>
      </c>
      <c r="Q364" s="12" t="str">
        <f>IFERROR(VLOOKUP($A364,'H56 TR200 M'!$AT$3:$AZ$106,7,0),"")</f>
        <v/>
      </c>
      <c r="R364" s="12" t="str">
        <f>IFERROR(VLOOKUP($A364,'Azymut M'!$AO$6:$AU$38,7,0),"")</f>
        <v/>
      </c>
      <c r="S364" s="12" t="str">
        <f>IFERROR(VLOOKUP($A364,'NM 200 M'!$AI$5:$AO$38,7,0),"")</f>
        <v/>
      </c>
      <c r="T364" s="10">
        <f>IFERROR(LARGE(V364:AW364,1),0)+IFERROR(LARGE(V364:AW364,2),0)</f>
        <v>33.184982136257226</v>
      </c>
      <c r="U364" s="10">
        <f>IFERROR(LARGE(V364:AW364,3),0)+IFERROR(LARGE(V364:AW364,4),0)</f>
        <v>0</v>
      </c>
      <c r="V364" s="12"/>
      <c r="W364" s="12"/>
      <c r="X364" s="12"/>
      <c r="Y364" s="12"/>
      <c r="Z364" s="12">
        <f>IFERROR(VLOOKUP($A364,'H55 TR100 M'!$AG$3:$AM$165,7,0),"")</f>
        <v>33.184982136257226</v>
      </c>
      <c r="AA364" s="12" t="str">
        <f>IFERROR(VLOOKUP($A364,'Irokez M'!$EN$4:$ET$22,7,0),"")</f>
        <v/>
      </c>
      <c r="AB364" s="12" t="str">
        <f>IFERROR(VLOOKUP($A364,'BO Wielkopolska M'!$Q$2:$W$38,7,0),"")</f>
        <v/>
      </c>
      <c r="AC364" s="12" t="str">
        <f>IFERROR(VLOOKUP($A364,'RW TR200 M'!$K$2:$Q$10,7,0),"")</f>
        <v/>
      </c>
      <c r="AD364" s="12" t="str">
        <f>IFERROR(VLOOKUP($A364,'Liczyrzepa wiosna M'!$M$2:$S$26,7,0),"")</f>
        <v/>
      </c>
      <c r="AE364" s="12" t="str">
        <f>IFERROR(VLOOKUP($A364,'13 M'!$J$6:$P$27,7,0),"")</f>
        <v/>
      </c>
      <c r="AF364" s="12" t="str">
        <f>IFERROR(VLOOKUP($A364,'ZnO Grassor M'!$J$2:$P$9,7,0),"")</f>
        <v/>
      </c>
      <c r="AG364" s="12" t="str">
        <f>IFERROR(VLOOKUP($A364,'Celestynów M'!$H$2:$N$7,7,0),"")</f>
        <v/>
      </c>
      <c r="AH364" s="12" t="str">
        <f>IFERROR(VLOOKUP($A364,'Komorów M'!$H$2:$N$15,7,0),"")</f>
        <v/>
      </c>
      <c r="AI364" s="12" t="str">
        <f>IFERROR(VLOOKUP($A364,'ITOrient M'!$P$3:$V$16,7,0),"")</f>
        <v/>
      </c>
      <c r="AJ364" s="12" t="str">
        <f>IFERROR(VLOOKUP($A364,'ŚJatka M'!$P$3:$V$25,7,0),"")</f>
        <v/>
      </c>
      <c r="AK364" s="12" t="str">
        <f>IFERROR(VLOOKUP($A364,'Sudecka Wyrypa M'!$N$4:$T$18,7,0),"")</f>
        <v/>
      </c>
      <c r="AL364" s="12" t="str">
        <f>IFERROR(VLOOKUP($A364,'Abentojra M'!$I$3:$O$39,7,0),"")</f>
        <v/>
      </c>
      <c r="AM364" s="12" t="str">
        <f>IFERROR(VLOOKUP($A364,'Mordownik M'!$M$3:$S$29,7,0),"")</f>
        <v/>
      </c>
      <c r="AN364" s="12" t="str">
        <f>IFERROR(VLOOKUP($A364,'Kaczawska M'!$L$3:$R$9,7,0),"")</f>
        <v/>
      </c>
      <c r="AO364" s="12" t="str">
        <f>IFERROR(VLOOKUP($A364,'XV RzK M'!$K$2:$Q$13,7,0),"")</f>
        <v/>
      </c>
      <c r="AP364" s="12" t="str">
        <f>IFERROR(VLOOKUP($A364,'Jesienne 360 M'!$J$2:$P$20,7,0),"")</f>
        <v/>
      </c>
      <c r="AQ364" s="12" t="str">
        <f>IFERROR(VLOOKUP($A364,'Waligóra M'!$P$2:$V$25,7,0),"")</f>
        <v/>
      </c>
      <c r="AR364" s="12" t="str">
        <f>IFERROR(VLOOKUP($A364,'Jurajska Jatka M'!$L$3:$R$42,7,0),"")</f>
        <v/>
      </c>
      <c r="AS364" s="12" t="str">
        <f>IFERROR(VLOOKUP($A364,'H56 TR100 M'!$AI$3:$AO$224,7,0),"")</f>
        <v/>
      </c>
      <c r="AT364" s="12" t="str">
        <f>IFERROR(VLOOKUP($A364,'Wawer M'!$H$2:$N$15,7,0),"")</f>
        <v/>
      </c>
      <c r="AU364" s="12" t="str">
        <f>IFERROR(VLOOKUP($A364,'Pazur M'!$AU$2:$BA$36,7,0),"")</f>
        <v/>
      </c>
      <c r="AV364" s="12" t="str">
        <f>IFERROR(VLOOKUP($A364,'Wilga M'!$L$3:$R$29,7,0),"")</f>
        <v/>
      </c>
      <c r="AW364" s="12" t="str">
        <f>IFERROR(VLOOKUP($A364,'NM 100 M'!$Y$5:$AE$7,7,0),"")</f>
        <v/>
      </c>
      <c r="AX364" s="25">
        <f>MIN(COUNT(F364:S364)+MIN(COUNT(V364:AW364)/2,2),6)</f>
        <v>0.5</v>
      </c>
    </row>
    <row r="365" spans="1:50">
      <c r="A365">
        <v>250</v>
      </c>
      <c r="B365" s="21" t="str">
        <f>VLOOKUP($A365,id!$C:$H,6,0)</f>
        <v>Trętowski Krzysztof</v>
      </c>
      <c r="C365" s="21">
        <f>VLOOKUP($A365,id!$C:$H,4,0)</f>
        <v>0</v>
      </c>
      <c r="D365" s="2">
        <f>IF(E364=E365,D364,ROW(B363))</f>
        <v>363</v>
      </c>
      <c r="E365" s="11">
        <f>LARGE(F365:U365,1)+LARGE(F365:U365,2)+IFERROR(LARGE(F365:U365,3),0)+IFERROR(LARGE(F365:U365,4),0)+IFERROR(LARGE(F365:U365,5),0)+IFERROR(LARGE(F365:U365,6),0)</f>
        <v>32.975760543551438</v>
      </c>
      <c r="F365" s="12"/>
      <c r="G365" s="12"/>
      <c r="H365" s="12" t="str">
        <f>IFERROR(VLOOKUP($A365,'H55 TR200 M'!$AT$3:$AZ$84,7,0),"")</f>
        <v/>
      </c>
      <c r="I365" s="12" t="str">
        <f>IFERROR(VLOOKUP($A365,'Dymno M'!$U$2:$AA$35,7,0),"")</f>
        <v/>
      </c>
      <c r="J365" s="12" t="str">
        <f>IFERROR(VLOOKUP($A365,'XIV RzK M'!$K$3:$Q$39,7,0),"")</f>
        <v/>
      </c>
      <c r="K365" s="12" t="str">
        <f>IFERROR(VLOOKUP($A365,'Tropy M'!$Q$4:$W$66,7,0),"")</f>
        <v/>
      </c>
      <c r="L365" s="12" t="str">
        <f>IFERROR(VLOOKUP($A365,'Grassor 300 M'!$CA$6:$CG$39,7,0),"")</f>
        <v/>
      </c>
      <c r="M365" s="12" t="str">
        <f>IFERROR(VLOOKUP($A365,'BO M'!$Q$2:$W$37,7,0),"")</f>
        <v/>
      </c>
      <c r="N365" s="12" t="str">
        <f>IFERROR(VLOOKUP($A365,'Konwalie M'!$M$2:$S$32,7,0),"")</f>
        <v/>
      </c>
      <c r="O365" s="12" t="str">
        <f>IFERROR(VLOOKUP($A365,'KoRnO M'!$AD$2:$AJ$42,7,0),"")</f>
        <v/>
      </c>
      <c r="P365" s="12" t="str">
        <f>IFERROR(VLOOKUP($A365,'XVI Szago M'!$K$2:$Q$48,7,0),"")</f>
        <v/>
      </c>
      <c r="Q365" s="12" t="str">
        <f>IFERROR(VLOOKUP($A365,'H56 TR200 M'!$AT$3:$AZ$106,7,0),"")</f>
        <v/>
      </c>
      <c r="R365" s="12" t="str">
        <f>IFERROR(VLOOKUP($A365,'Azymut M'!$AO$6:$AU$38,7,0),"")</f>
        <v/>
      </c>
      <c r="S365" s="12" t="str">
        <f>IFERROR(VLOOKUP($A365,'NM 200 M'!$AI$5:$AO$38,7,0),"")</f>
        <v/>
      </c>
      <c r="T365" s="10">
        <f>IFERROR(LARGE(V365:AW365,1),0)+IFERROR(LARGE(V365:AW365,2),0)</f>
        <v>32.975760543551438</v>
      </c>
      <c r="U365" s="10">
        <f>IFERROR(LARGE(V365:AW365,3),0)+IFERROR(LARGE(V365:AW365,4),0)</f>
        <v>0</v>
      </c>
      <c r="V365" s="12"/>
      <c r="W365" s="12"/>
      <c r="X365" s="12"/>
      <c r="Y365" s="12"/>
      <c r="Z365" s="12">
        <f>IFERROR(VLOOKUP($A365,'H55 TR100 M'!$AG$3:$AM$165,7,0),"")</f>
        <v>32.975760543551438</v>
      </c>
      <c r="AA365" s="12" t="str">
        <f>IFERROR(VLOOKUP($A365,'Irokez M'!$EN$4:$ET$22,7,0),"")</f>
        <v/>
      </c>
      <c r="AB365" s="12" t="str">
        <f>IFERROR(VLOOKUP($A365,'BO Wielkopolska M'!$Q$2:$W$38,7,0),"")</f>
        <v/>
      </c>
      <c r="AC365" s="12" t="str">
        <f>IFERROR(VLOOKUP($A365,'RW TR200 M'!$K$2:$Q$10,7,0),"")</f>
        <v/>
      </c>
      <c r="AD365" s="12" t="str">
        <f>IFERROR(VLOOKUP($A365,'Liczyrzepa wiosna M'!$M$2:$S$26,7,0),"")</f>
        <v/>
      </c>
      <c r="AE365" s="12" t="str">
        <f>IFERROR(VLOOKUP($A365,'13 M'!$J$6:$P$27,7,0),"")</f>
        <v/>
      </c>
      <c r="AF365" s="12" t="str">
        <f>IFERROR(VLOOKUP($A365,'ZnO Grassor M'!$J$2:$P$9,7,0),"")</f>
        <v/>
      </c>
      <c r="AG365" s="12" t="str">
        <f>IFERROR(VLOOKUP($A365,'Celestynów M'!$H$2:$N$7,7,0),"")</f>
        <v/>
      </c>
      <c r="AH365" s="12" t="str">
        <f>IFERROR(VLOOKUP($A365,'Komorów M'!$H$2:$N$15,7,0),"")</f>
        <v/>
      </c>
      <c r="AI365" s="12" t="str">
        <f>IFERROR(VLOOKUP($A365,'ITOrient M'!$P$3:$V$16,7,0),"")</f>
        <v/>
      </c>
      <c r="AJ365" s="12" t="str">
        <f>IFERROR(VLOOKUP($A365,'ŚJatka M'!$P$3:$V$25,7,0),"")</f>
        <v/>
      </c>
      <c r="AK365" s="12" t="str">
        <f>IFERROR(VLOOKUP($A365,'Sudecka Wyrypa M'!$N$4:$T$18,7,0),"")</f>
        <v/>
      </c>
      <c r="AL365" s="12" t="str">
        <f>IFERROR(VLOOKUP($A365,'Abentojra M'!$I$3:$O$39,7,0),"")</f>
        <v/>
      </c>
      <c r="AM365" s="12" t="str">
        <f>IFERROR(VLOOKUP($A365,'Mordownik M'!$M$3:$S$29,7,0),"")</f>
        <v/>
      </c>
      <c r="AN365" s="12" t="str">
        <f>IFERROR(VLOOKUP($A365,'Kaczawska M'!$L$3:$R$9,7,0),"")</f>
        <v/>
      </c>
      <c r="AO365" s="12" t="str">
        <f>IFERROR(VLOOKUP($A365,'XV RzK M'!$K$2:$Q$13,7,0),"")</f>
        <v/>
      </c>
      <c r="AP365" s="12" t="str">
        <f>IFERROR(VLOOKUP($A365,'Jesienne 360 M'!$J$2:$P$20,7,0),"")</f>
        <v/>
      </c>
      <c r="AQ365" s="12" t="str">
        <f>IFERROR(VLOOKUP($A365,'Waligóra M'!$P$2:$V$25,7,0),"")</f>
        <v/>
      </c>
      <c r="AR365" s="12" t="str">
        <f>IFERROR(VLOOKUP($A365,'Jurajska Jatka M'!$L$3:$R$42,7,0),"")</f>
        <v/>
      </c>
      <c r="AS365" s="12" t="str">
        <f>IFERROR(VLOOKUP($A365,'H56 TR100 M'!$AI$3:$AO$224,7,0),"")</f>
        <v/>
      </c>
      <c r="AT365" s="12" t="str">
        <f>IFERROR(VLOOKUP($A365,'Wawer M'!$H$2:$N$15,7,0),"")</f>
        <v/>
      </c>
      <c r="AU365" s="12" t="str">
        <f>IFERROR(VLOOKUP($A365,'Pazur M'!$AU$2:$BA$36,7,0),"")</f>
        <v/>
      </c>
      <c r="AV365" s="12" t="str">
        <f>IFERROR(VLOOKUP($A365,'Wilga M'!$L$3:$R$29,7,0),"")</f>
        <v/>
      </c>
      <c r="AW365" s="12" t="str">
        <f>IFERROR(VLOOKUP($A365,'NM 100 M'!$Y$5:$AE$7,7,0),"")</f>
        <v/>
      </c>
      <c r="AX365" s="25">
        <f>MIN(COUNT(F365:S365)+MIN(COUNT(V365:AW365)/2,2),6)</f>
        <v>0.5</v>
      </c>
    </row>
    <row r="366" spans="1:50">
      <c r="A366">
        <v>252</v>
      </c>
      <c r="B366" s="21" t="str">
        <f>VLOOKUP($A366,id!$C:$H,6,0)</f>
        <v>Kowalewski Dominik</v>
      </c>
      <c r="C366" s="21" t="str">
        <f>VLOOKUP($A366,id!$C:$H,4,0)</f>
        <v>Szakale Bałut Łódź</v>
      </c>
      <c r="D366" s="2">
        <f>IF(E365=E366,D365,ROW(B364))</f>
        <v>364</v>
      </c>
      <c r="E366" s="11">
        <f>LARGE(F366:U366,1)+LARGE(F366:U366,2)+IFERROR(LARGE(F366:U366,3),0)+IFERROR(LARGE(F366:U366,4),0)+IFERROR(LARGE(F366:U366,5),0)+IFERROR(LARGE(F366:U366,6),0)</f>
        <v>32.947526145189883</v>
      </c>
      <c r="F366" s="12"/>
      <c r="G366" s="12"/>
      <c r="H366" s="12" t="str">
        <f>IFERROR(VLOOKUP($A366,'H55 TR200 M'!$AT$3:$AZ$84,7,0),"")</f>
        <v/>
      </c>
      <c r="I366" s="12" t="str">
        <f>IFERROR(VLOOKUP($A366,'Dymno M'!$U$2:$AA$35,7,0),"")</f>
        <v/>
      </c>
      <c r="J366" s="12" t="str">
        <f>IFERROR(VLOOKUP($A366,'XIV RzK M'!$K$3:$Q$39,7,0),"")</f>
        <v/>
      </c>
      <c r="K366" s="12" t="str">
        <f>IFERROR(VLOOKUP($A366,'Tropy M'!$Q$4:$W$66,7,0),"")</f>
        <v/>
      </c>
      <c r="L366" s="12" t="str">
        <f>IFERROR(VLOOKUP($A366,'Grassor 300 M'!$CA$6:$CG$39,7,0),"")</f>
        <v/>
      </c>
      <c r="M366" s="12" t="str">
        <f>IFERROR(VLOOKUP($A366,'BO M'!$Q$2:$W$37,7,0),"")</f>
        <v/>
      </c>
      <c r="N366" s="12" t="str">
        <f>IFERROR(VLOOKUP($A366,'Konwalie M'!$M$2:$S$32,7,0),"")</f>
        <v/>
      </c>
      <c r="O366" s="12" t="str">
        <f>IFERROR(VLOOKUP($A366,'KoRnO M'!$AD$2:$AJ$42,7,0),"")</f>
        <v/>
      </c>
      <c r="P366" s="12" t="str">
        <f>IFERROR(VLOOKUP($A366,'XVI Szago M'!$K$2:$Q$48,7,0),"")</f>
        <v/>
      </c>
      <c r="Q366" s="12" t="str">
        <f>IFERROR(VLOOKUP($A366,'H56 TR200 M'!$AT$3:$AZ$106,7,0),"")</f>
        <v/>
      </c>
      <c r="R366" s="12" t="str">
        <f>IFERROR(VLOOKUP($A366,'Azymut M'!$AO$6:$AU$38,7,0),"")</f>
        <v/>
      </c>
      <c r="S366" s="12" t="str">
        <f>IFERROR(VLOOKUP($A366,'NM 200 M'!$AI$5:$AO$38,7,0),"")</f>
        <v/>
      </c>
      <c r="T366" s="10">
        <f>IFERROR(LARGE(V366:AW366,1),0)+IFERROR(LARGE(V366:AW366,2),0)</f>
        <v>32.947526145189883</v>
      </c>
      <c r="U366" s="10">
        <f>IFERROR(LARGE(V366:AW366,3),0)+IFERROR(LARGE(V366:AW366,4),0)</f>
        <v>0</v>
      </c>
      <c r="V366" s="12"/>
      <c r="W366" s="12"/>
      <c r="X366" s="12"/>
      <c r="Y366" s="12"/>
      <c r="Z366" s="12">
        <f>IFERROR(VLOOKUP($A366,'H55 TR100 M'!$AG$3:$AM$165,7,0),"")</f>
        <v>32.947526145189883</v>
      </c>
      <c r="AA366" s="12" t="str">
        <f>IFERROR(VLOOKUP($A366,'Irokez M'!$EN$4:$ET$22,7,0),"")</f>
        <v/>
      </c>
      <c r="AB366" s="12" t="str">
        <f>IFERROR(VLOOKUP($A366,'BO Wielkopolska M'!$Q$2:$W$38,7,0),"")</f>
        <v/>
      </c>
      <c r="AC366" s="12" t="str">
        <f>IFERROR(VLOOKUP($A366,'RW TR200 M'!$K$2:$Q$10,7,0),"")</f>
        <v/>
      </c>
      <c r="AD366" s="12" t="str">
        <f>IFERROR(VLOOKUP($A366,'Liczyrzepa wiosna M'!$M$2:$S$26,7,0),"")</f>
        <v/>
      </c>
      <c r="AE366" s="12" t="str">
        <f>IFERROR(VLOOKUP($A366,'13 M'!$J$6:$P$27,7,0),"")</f>
        <v/>
      </c>
      <c r="AF366" s="12" t="str">
        <f>IFERROR(VLOOKUP($A366,'ZnO Grassor M'!$J$2:$P$9,7,0),"")</f>
        <v/>
      </c>
      <c r="AG366" s="12" t="str">
        <f>IFERROR(VLOOKUP($A366,'Celestynów M'!$H$2:$N$7,7,0),"")</f>
        <v/>
      </c>
      <c r="AH366" s="12" t="str">
        <f>IFERROR(VLOOKUP($A366,'Komorów M'!$H$2:$N$15,7,0),"")</f>
        <v/>
      </c>
      <c r="AI366" s="12" t="str">
        <f>IFERROR(VLOOKUP($A366,'ITOrient M'!$P$3:$V$16,7,0),"")</f>
        <v/>
      </c>
      <c r="AJ366" s="12" t="str">
        <f>IFERROR(VLOOKUP($A366,'ŚJatka M'!$P$3:$V$25,7,0),"")</f>
        <v/>
      </c>
      <c r="AK366" s="12" t="str">
        <f>IFERROR(VLOOKUP($A366,'Sudecka Wyrypa M'!$N$4:$T$18,7,0),"")</f>
        <v/>
      </c>
      <c r="AL366" s="12" t="str">
        <f>IFERROR(VLOOKUP($A366,'Abentojra M'!$I$3:$O$39,7,0),"")</f>
        <v/>
      </c>
      <c r="AM366" s="12" t="str">
        <f>IFERROR(VLOOKUP($A366,'Mordownik M'!$M$3:$S$29,7,0),"")</f>
        <v/>
      </c>
      <c r="AN366" s="12" t="str">
        <f>IFERROR(VLOOKUP($A366,'Kaczawska M'!$L$3:$R$9,7,0),"")</f>
        <v/>
      </c>
      <c r="AO366" s="12" t="str">
        <f>IFERROR(VLOOKUP($A366,'XV RzK M'!$K$2:$Q$13,7,0),"")</f>
        <v/>
      </c>
      <c r="AP366" s="12" t="str">
        <f>IFERROR(VLOOKUP($A366,'Jesienne 360 M'!$J$2:$P$20,7,0),"")</f>
        <v/>
      </c>
      <c r="AQ366" s="12" t="str">
        <f>IFERROR(VLOOKUP($A366,'Waligóra M'!$P$2:$V$25,7,0),"")</f>
        <v/>
      </c>
      <c r="AR366" s="12" t="str">
        <f>IFERROR(VLOOKUP($A366,'Jurajska Jatka M'!$L$3:$R$42,7,0),"")</f>
        <v/>
      </c>
      <c r="AS366" s="12" t="str">
        <f>IFERROR(VLOOKUP($A366,'H56 TR100 M'!$AI$3:$AO$224,7,0),"")</f>
        <v/>
      </c>
      <c r="AT366" s="12" t="str">
        <f>IFERROR(VLOOKUP($A366,'Wawer M'!$H$2:$N$15,7,0),"")</f>
        <v/>
      </c>
      <c r="AU366" s="12" t="str">
        <f>IFERROR(VLOOKUP($A366,'Pazur M'!$AU$2:$BA$36,7,0),"")</f>
        <v/>
      </c>
      <c r="AV366" s="12" t="str">
        <f>IFERROR(VLOOKUP($A366,'Wilga M'!$L$3:$R$29,7,0),"")</f>
        <v/>
      </c>
      <c r="AW366" s="12" t="str">
        <f>IFERROR(VLOOKUP($A366,'NM 100 M'!$Y$5:$AE$7,7,0),"")</f>
        <v/>
      </c>
      <c r="AX366" s="25">
        <f>MIN(COUNT(F366:S366)+MIN(COUNT(V366:AW366)/2,2),6)</f>
        <v>0.5</v>
      </c>
    </row>
    <row r="367" spans="1:50">
      <c r="A367">
        <v>341</v>
      </c>
      <c r="B367" s="21" t="str">
        <f>VLOOKUP($A367,id!$C:$H,6,0)</f>
        <v>Ćwikliński Grzegorz</v>
      </c>
      <c r="C367" s="21" t="str">
        <f>VLOOKUP($A367,id!$C:$H,4,0)</f>
        <v>Szybka Lanca Team</v>
      </c>
      <c r="D367" s="2">
        <f>IF(E366=E367,D366,ROW(B365))</f>
        <v>365</v>
      </c>
      <c r="E367" s="11">
        <f>LARGE(F367:U367,1)+LARGE(F367:U367,2)+IFERROR(LARGE(F367:U367,3),0)+IFERROR(LARGE(F367:U367,4),0)+IFERROR(LARGE(F367:U367,5),0)+IFERROR(LARGE(F367:U367,6),0)</f>
        <v>32.946774093137805</v>
      </c>
      <c r="F367" s="12"/>
      <c r="G367" s="12"/>
      <c r="H367" s="12" t="str">
        <f>IFERROR(VLOOKUP($A367,'H55 TR200 M'!$AT$3:$AZ$84,7,0),"")</f>
        <v/>
      </c>
      <c r="I367" s="12" t="str">
        <f>IFERROR(VLOOKUP($A367,'Dymno M'!$U$2:$AA$35,7,0),"")</f>
        <v/>
      </c>
      <c r="J367" s="12" t="str">
        <f>IFERROR(VLOOKUP($A367,'XIV RzK M'!$K$3:$Q$39,7,0),"")</f>
        <v/>
      </c>
      <c r="K367" s="12" t="str">
        <f>IFERROR(VLOOKUP($A367,'Tropy M'!$Q$4:$W$66,7,0),"")</f>
        <v/>
      </c>
      <c r="L367" s="12" t="str">
        <f>IFERROR(VLOOKUP($A367,'Grassor 300 M'!$CA$6:$CG$39,7,0),"")</f>
        <v/>
      </c>
      <c r="M367" s="12" t="str">
        <f>IFERROR(VLOOKUP($A367,'BO M'!$Q$2:$W$37,7,0),"")</f>
        <v/>
      </c>
      <c r="N367" s="12" t="str">
        <f>IFERROR(VLOOKUP($A367,'Konwalie M'!$M$2:$S$32,7,0),"")</f>
        <v/>
      </c>
      <c r="O367" s="12" t="str">
        <f>IFERROR(VLOOKUP($A367,'KoRnO M'!$AD$2:$AJ$42,7,0),"")</f>
        <v/>
      </c>
      <c r="P367" s="12" t="str">
        <f>IFERROR(VLOOKUP($A367,'XVI Szago M'!$K$2:$Q$48,7,0),"")</f>
        <v/>
      </c>
      <c r="Q367" s="12" t="str">
        <f>IFERROR(VLOOKUP($A367,'H56 TR200 M'!$AT$3:$AZ$106,7,0),"")</f>
        <v/>
      </c>
      <c r="R367" s="12" t="str">
        <f>IFERROR(VLOOKUP($A367,'Azymut M'!$AO$6:$AU$38,7,0),"")</f>
        <v/>
      </c>
      <c r="S367" s="12" t="str">
        <f>IFERROR(VLOOKUP($A367,'NM 200 M'!$AI$5:$AO$38,7,0),"")</f>
        <v/>
      </c>
      <c r="T367" s="10">
        <f>IFERROR(LARGE(V367:AW367,1),0)+IFERROR(LARGE(V367:AW367,2),0)</f>
        <v>32.946774093137805</v>
      </c>
      <c r="U367" s="10">
        <f>IFERROR(LARGE(V367:AW367,3),0)+IFERROR(LARGE(V367:AW367,4),0)</f>
        <v>0</v>
      </c>
      <c r="V367" s="12"/>
      <c r="W367" s="12"/>
      <c r="X367" s="12"/>
      <c r="Y367" s="12"/>
      <c r="Z367" s="12">
        <f>IFERROR(VLOOKUP($A367,'H55 TR100 M'!$AG$3:$AM$165,7,0),"")</f>
        <v>7.0086274918412244</v>
      </c>
      <c r="AA367" s="12" t="str">
        <f>IFERROR(VLOOKUP($A367,'Irokez M'!$EN$4:$ET$22,7,0),"")</f>
        <v/>
      </c>
      <c r="AB367" s="12" t="str">
        <f>IFERROR(VLOOKUP($A367,'BO Wielkopolska M'!$Q$2:$W$38,7,0),"")</f>
        <v/>
      </c>
      <c r="AC367" s="12" t="str">
        <f>IFERROR(VLOOKUP($A367,'RW TR200 M'!$K$2:$Q$10,7,0),"")</f>
        <v/>
      </c>
      <c r="AD367" s="12" t="str">
        <f>IFERROR(VLOOKUP($A367,'Liczyrzepa wiosna M'!$M$2:$S$26,7,0),"")</f>
        <v/>
      </c>
      <c r="AE367" s="12" t="str">
        <f>IFERROR(VLOOKUP($A367,'13 M'!$J$6:$P$27,7,0),"")</f>
        <v/>
      </c>
      <c r="AF367" s="12" t="str">
        <f>IFERROR(VLOOKUP($A367,'ZnO Grassor M'!$J$2:$P$9,7,0),"")</f>
        <v/>
      </c>
      <c r="AG367" s="12" t="str">
        <f>IFERROR(VLOOKUP($A367,'Celestynów M'!$H$2:$N$7,7,0),"")</f>
        <v/>
      </c>
      <c r="AH367" s="12" t="str">
        <f>IFERROR(VLOOKUP($A367,'Komorów M'!$H$2:$N$15,7,0),"")</f>
        <v/>
      </c>
      <c r="AI367" s="12" t="str">
        <f>IFERROR(VLOOKUP($A367,'ITOrient M'!$P$3:$V$16,7,0),"")</f>
        <v/>
      </c>
      <c r="AJ367" s="12" t="str">
        <f>IFERROR(VLOOKUP($A367,'ŚJatka M'!$P$3:$V$25,7,0),"")</f>
        <v/>
      </c>
      <c r="AK367" s="12" t="str">
        <f>IFERROR(VLOOKUP($A367,'Sudecka Wyrypa M'!$N$4:$T$18,7,0),"")</f>
        <v/>
      </c>
      <c r="AL367" s="12" t="str">
        <f>IFERROR(VLOOKUP($A367,'Abentojra M'!$I$3:$O$39,7,0),"")</f>
        <v/>
      </c>
      <c r="AM367" s="12" t="str">
        <f>IFERROR(VLOOKUP($A367,'Mordownik M'!$M$3:$S$29,7,0),"")</f>
        <v/>
      </c>
      <c r="AN367" s="12" t="str">
        <f>IFERROR(VLOOKUP($A367,'Kaczawska M'!$L$3:$R$9,7,0),"")</f>
        <v/>
      </c>
      <c r="AO367" s="12" t="str">
        <f>IFERROR(VLOOKUP($A367,'XV RzK M'!$K$2:$Q$13,7,0),"")</f>
        <v/>
      </c>
      <c r="AP367" s="12" t="str">
        <f>IFERROR(VLOOKUP($A367,'Jesienne 360 M'!$J$2:$P$20,7,0),"")</f>
        <v/>
      </c>
      <c r="AQ367" s="12" t="str">
        <f>IFERROR(VLOOKUP($A367,'Waligóra M'!$P$2:$V$25,7,0),"")</f>
        <v/>
      </c>
      <c r="AR367" s="12" t="str">
        <f>IFERROR(VLOOKUP($A367,'Jurajska Jatka M'!$L$3:$R$42,7,0),"")</f>
        <v/>
      </c>
      <c r="AS367" s="12">
        <f>IFERROR(VLOOKUP($A367,'H56 TR100 M'!$AI$3:$AO$224,7,0),"")</f>
        <v>25.93814660129658</v>
      </c>
      <c r="AT367" s="12" t="str">
        <f>IFERROR(VLOOKUP($A367,'Wawer M'!$H$2:$N$15,7,0),"")</f>
        <v/>
      </c>
      <c r="AU367" s="12" t="str">
        <f>IFERROR(VLOOKUP($A367,'Pazur M'!$AU$2:$BA$36,7,0),"")</f>
        <v/>
      </c>
      <c r="AV367" s="12" t="str">
        <f>IFERROR(VLOOKUP($A367,'Wilga M'!$L$3:$R$29,7,0),"")</f>
        <v/>
      </c>
      <c r="AW367" s="12" t="str">
        <f>IFERROR(VLOOKUP($A367,'NM 100 M'!$Y$5:$AE$7,7,0),"")</f>
        <v/>
      </c>
      <c r="AX367" s="25">
        <f>MIN(COUNT(F367:S367)+MIN(COUNT(V367:AW367)/2,2),6)</f>
        <v>1</v>
      </c>
    </row>
    <row r="368" spans="1:50">
      <c r="A368">
        <v>344</v>
      </c>
      <c r="B368" s="21" t="str">
        <f>VLOOKUP($A368,id!$C:$H,6,0)</f>
        <v>Modrzyński Dawid</v>
      </c>
      <c r="C368" s="21" t="str">
        <f>VLOOKUP($A368,id!$C:$H,4,0)</f>
        <v>Szybka Lanca Team</v>
      </c>
      <c r="D368" s="2">
        <f>IF(E367=E368,D367,ROW(B366))</f>
        <v>366</v>
      </c>
      <c r="E368" s="11">
        <f>LARGE(F368:U368,1)+LARGE(F368:U368,2)+IFERROR(LARGE(F368:U368,3),0)+IFERROR(LARGE(F368:U368,4),0)+IFERROR(LARGE(F368:U368,5),0)+IFERROR(LARGE(F368:U368,6),0)</f>
        <v>32.928485406522633</v>
      </c>
      <c r="F368" s="12"/>
      <c r="G368" s="12"/>
      <c r="H368" s="12" t="str">
        <f>IFERROR(VLOOKUP($A368,'H55 TR200 M'!$AT$3:$AZ$84,7,0),"")</f>
        <v/>
      </c>
      <c r="I368" s="12" t="str">
        <f>IFERROR(VLOOKUP($A368,'Dymno M'!$U$2:$AA$35,7,0),"")</f>
        <v/>
      </c>
      <c r="J368" s="12" t="str">
        <f>IFERROR(VLOOKUP($A368,'XIV RzK M'!$K$3:$Q$39,7,0),"")</f>
        <v/>
      </c>
      <c r="K368" s="12" t="str">
        <f>IFERROR(VLOOKUP($A368,'Tropy M'!$Q$4:$W$66,7,0),"")</f>
        <v/>
      </c>
      <c r="L368" s="12" t="str">
        <f>IFERROR(VLOOKUP($A368,'Grassor 300 M'!$CA$6:$CG$39,7,0),"")</f>
        <v/>
      </c>
      <c r="M368" s="12" t="str">
        <f>IFERROR(VLOOKUP($A368,'BO M'!$Q$2:$W$37,7,0),"")</f>
        <v/>
      </c>
      <c r="N368" s="12" t="str">
        <f>IFERROR(VLOOKUP($A368,'Konwalie M'!$M$2:$S$32,7,0),"")</f>
        <v/>
      </c>
      <c r="O368" s="12" t="str">
        <f>IFERROR(VLOOKUP($A368,'KoRnO M'!$AD$2:$AJ$42,7,0),"")</f>
        <v/>
      </c>
      <c r="P368" s="12" t="str">
        <f>IFERROR(VLOOKUP($A368,'XVI Szago M'!$K$2:$Q$48,7,0),"")</f>
        <v/>
      </c>
      <c r="Q368" s="12" t="str">
        <f>IFERROR(VLOOKUP($A368,'H56 TR200 M'!$AT$3:$AZ$106,7,0),"")</f>
        <v/>
      </c>
      <c r="R368" s="12" t="str">
        <f>IFERROR(VLOOKUP($A368,'Azymut M'!$AO$6:$AU$38,7,0),"")</f>
        <v/>
      </c>
      <c r="S368" s="12" t="str">
        <f>IFERROR(VLOOKUP($A368,'NM 200 M'!$AI$5:$AO$38,7,0),"")</f>
        <v/>
      </c>
      <c r="T368" s="10">
        <f>IFERROR(LARGE(V368:AW368,1),0)+IFERROR(LARGE(V368:AW368,2),0)</f>
        <v>32.928485406522633</v>
      </c>
      <c r="U368" s="10">
        <f>IFERROR(LARGE(V368:AW368,3),0)+IFERROR(LARGE(V368:AW368,4),0)</f>
        <v>0</v>
      </c>
      <c r="V368" s="12"/>
      <c r="W368" s="12"/>
      <c r="X368" s="12"/>
      <c r="Y368" s="12"/>
      <c r="Z368" s="12">
        <f>IFERROR(VLOOKUP($A368,'H55 TR100 M'!$AG$3:$AM$165,7,0),"")</f>
        <v>7.0033810600677571</v>
      </c>
      <c r="AA368" s="12" t="str">
        <f>IFERROR(VLOOKUP($A368,'Irokez M'!$EN$4:$ET$22,7,0),"")</f>
        <v/>
      </c>
      <c r="AB368" s="12" t="str">
        <f>IFERROR(VLOOKUP($A368,'BO Wielkopolska M'!$Q$2:$W$38,7,0),"")</f>
        <v/>
      </c>
      <c r="AC368" s="12" t="str">
        <f>IFERROR(VLOOKUP($A368,'RW TR200 M'!$K$2:$Q$10,7,0),"")</f>
        <v/>
      </c>
      <c r="AD368" s="12" t="str">
        <f>IFERROR(VLOOKUP($A368,'Liczyrzepa wiosna M'!$M$2:$S$26,7,0),"")</f>
        <v/>
      </c>
      <c r="AE368" s="12" t="str">
        <f>IFERROR(VLOOKUP($A368,'13 M'!$J$6:$P$27,7,0),"")</f>
        <v/>
      </c>
      <c r="AF368" s="12" t="str">
        <f>IFERROR(VLOOKUP($A368,'ZnO Grassor M'!$J$2:$P$9,7,0),"")</f>
        <v/>
      </c>
      <c r="AG368" s="12" t="str">
        <f>IFERROR(VLOOKUP($A368,'Celestynów M'!$H$2:$N$7,7,0),"")</f>
        <v/>
      </c>
      <c r="AH368" s="12" t="str">
        <f>IFERROR(VLOOKUP($A368,'Komorów M'!$H$2:$N$15,7,0),"")</f>
        <v/>
      </c>
      <c r="AI368" s="12" t="str">
        <f>IFERROR(VLOOKUP($A368,'ITOrient M'!$P$3:$V$16,7,0),"")</f>
        <v/>
      </c>
      <c r="AJ368" s="12" t="str">
        <f>IFERROR(VLOOKUP($A368,'ŚJatka M'!$P$3:$V$25,7,0),"")</f>
        <v/>
      </c>
      <c r="AK368" s="12" t="str">
        <f>IFERROR(VLOOKUP($A368,'Sudecka Wyrypa M'!$N$4:$T$18,7,0),"")</f>
        <v/>
      </c>
      <c r="AL368" s="12" t="str">
        <f>IFERROR(VLOOKUP($A368,'Abentojra M'!$I$3:$O$39,7,0),"")</f>
        <v/>
      </c>
      <c r="AM368" s="12" t="str">
        <f>IFERROR(VLOOKUP($A368,'Mordownik M'!$M$3:$S$29,7,0),"")</f>
        <v/>
      </c>
      <c r="AN368" s="12" t="str">
        <f>IFERROR(VLOOKUP($A368,'Kaczawska M'!$L$3:$R$9,7,0),"")</f>
        <v/>
      </c>
      <c r="AO368" s="12" t="str">
        <f>IFERROR(VLOOKUP($A368,'XV RzK M'!$K$2:$Q$13,7,0),"")</f>
        <v/>
      </c>
      <c r="AP368" s="12" t="str">
        <f>IFERROR(VLOOKUP($A368,'Jesienne 360 M'!$J$2:$P$20,7,0),"")</f>
        <v/>
      </c>
      <c r="AQ368" s="12" t="str">
        <f>IFERROR(VLOOKUP($A368,'Waligóra M'!$P$2:$V$25,7,0),"")</f>
        <v/>
      </c>
      <c r="AR368" s="12" t="str">
        <f>IFERROR(VLOOKUP($A368,'Jurajska Jatka M'!$L$3:$R$42,7,0),"")</f>
        <v/>
      </c>
      <c r="AS368" s="12">
        <f>IFERROR(VLOOKUP($A368,'H56 TR100 M'!$AI$3:$AO$224,7,0),"")</f>
        <v>25.925104346454873</v>
      </c>
      <c r="AT368" s="12" t="str">
        <f>IFERROR(VLOOKUP($A368,'Wawer M'!$H$2:$N$15,7,0),"")</f>
        <v/>
      </c>
      <c r="AU368" s="12" t="str">
        <f>IFERROR(VLOOKUP($A368,'Pazur M'!$AU$2:$BA$36,7,0),"")</f>
        <v/>
      </c>
      <c r="AV368" s="12" t="str">
        <f>IFERROR(VLOOKUP($A368,'Wilga M'!$L$3:$R$29,7,0),"")</f>
        <v/>
      </c>
      <c r="AW368" s="12" t="str">
        <f>IFERROR(VLOOKUP($A368,'NM 100 M'!$Y$5:$AE$7,7,0),"")</f>
        <v/>
      </c>
      <c r="AX368" s="25">
        <f>MIN(COUNT(F368:S368)+MIN(COUNT(V368:AW368)/2,2),6)</f>
        <v>1</v>
      </c>
    </row>
    <row r="369" spans="1:50">
      <c r="A369">
        <v>254</v>
      </c>
      <c r="B369" s="21" t="str">
        <f>VLOOKUP($A369,id!$C:$H,6,0)</f>
        <v>Marcinkiewicz Mariusz</v>
      </c>
      <c r="C369" s="21">
        <f>VLOOKUP($A369,id!$C:$H,4,0)</f>
        <v>0</v>
      </c>
      <c r="D369" s="2">
        <f>IF(E368=E369,D368,ROW(B367))</f>
        <v>367</v>
      </c>
      <c r="E369" s="11">
        <f>LARGE(F369:U369,1)+LARGE(F369:U369,2)+IFERROR(LARGE(F369:U369,3),0)+IFERROR(LARGE(F369:U369,4),0)+IFERROR(LARGE(F369:U369,5),0)+IFERROR(LARGE(F369:U369,6),0)</f>
        <v>32.909285277947454</v>
      </c>
      <c r="F369" s="12"/>
      <c r="G369" s="12"/>
      <c r="H369" s="12" t="str">
        <f>IFERROR(VLOOKUP($A369,'H55 TR200 M'!$AT$3:$AZ$84,7,0),"")</f>
        <v/>
      </c>
      <c r="I369" s="12" t="str">
        <f>IFERROR(VLOOKUP($A369,'Dymno M'!$U$2:$AA$35,7,0),"")</f>
        <v/>
      </c>
      <c r="J369" s="12" t="str">
        <f>IFERROR(VLOOKUP($A369,'XIV RzK M'!$K$3:$Q$39,7,0),"")</f>
        <v/>
      </c>
      <c r="K369" s="12" t="str">
        <f>IFERROR(VLOOKUP($A369,'Tropy M'!$Q$4:$W$66,7,0),"")</f>
        <v/>
      </c>
      <c r="L369" s="12" t="str">
        <f>IFERROR(VLOOKUP($A369,'Grassor 300 M'!$CA$6:$CG$39,7,0),"")</f>
        <v/>
      </c>
      <c r="M369" s="12" t="str">
        <f>IFERROR(VLOOKUP($A369,'BO M'!$Q$2:$W$37,7,0),"")</f>
        <v/>
      </c>
      <c r="N369" s="12" t="str">
        <f>IFERROR(VLOOKUP($A369,'Konwalie M'!$M$2:$S$32,7,0),"")</f>
        <v/>
      </c>
      <c r="O369" s="12" t="str">
        <f>IFERROR(VLOOKUP($A369,'KoRnO M'!$AD$2:$AJ$42,7,0),"")</f>
        <v/>
      </c>
      <c r="P369" s="12" t="str">
        <f>IFERROR(VLOOKUP($A369,'XVI Szago M'!$K$2:$Q$48,7,0),"")</f>
        <v/>
      </c>
      <c r="Q369" s="12" t="str">
        <f>IFERROR(VLOOKUP($A369,'H56 TR200 M'!$AT$3:$AZ$106,7,0),"")</f>
        <v/>
      </c>
      <c r="R369" s="12" t="str">
        <f>IFERROR(VLOOKUP($A369,'Azymut M'!$AO$6:$AU$38,7,0),"")</f>
        <v/>
      </c>
      <c r="S369" s="12" t="str">
        <f>IFERROR(VLOOKUP($A369,'NM 200 M'!$AI$5:$AO$38,7,0),"")</f>
        <v/>
      </c>
      <c r="T369" s="10">
        <f>IFERROR(LARGE(V369:AW369,1),0)+IFERROR(LARGE(V369:AW369,2),0)</f>
        <v>32.909285277947454</v>
      </c>
      <c r="U369" s="10">
        <f>IFERROR(LARGE(V369:AW369,3),0)+IFERROR(LARGE(V369:AW369,4),0)</f>
        <v>0</v>
      </c>
      <c r="V369" s="12"/>
      <c r="W369" s="12"/>
      <c r="X369" s="12"/>
      <c r="Y369" s="12"/>
      <c r="Z369" s="12">
        <f>IFERROR(VLOOKUP($A369,'H55 TR100 M'!$AG$3:$AM$165,7,0),"")</f>
        <v>32.909285277947454</v>
      </c>
      <c r="AA369" s="12" t="str">
        <f>IFERROR(VLOOKUP($A369,'Irokez M'!$EN$4:$ET$22,7,0),"")</f>
        <v/>
      </c>
      <c r="AB369" s="12" t="str">
        <f>IFERROR(VLOOKUP($A369,'BO Wielkopolska M'!$Q$2:$W$38,7,0),"")</f>
        <v/>
      </c>
      <c r="AC369" s="12" t="str">
        <f>IFERROR(VLOOKUP($A369,'RW TR200 M'!$K$2:$Q$10,7,0),"")</f>
        <v/>
      </c>
      <c r="AD369" s="12" t="str">
        <f>IFERROR(VLOOKUP($A369,'Liczyrzepa wiosna M'!$M$2:$S$26,7,0),"")</f>
        <v/>
      </c>
      <c r="AE369" s="12" t="str">
        <f>IFERROR(VLOOKUP($A369,'13 M'!$J$6:$P$27,7,0),"")</f>
        <v/>
      </c>
      <c r="AF369" s="12" t="str">
        <f>IFERROR(VLOOKUP($A369,'ZnO Grassor M'!$J$2:$P$9,7,0),"")</f>
        <v/>
      </c>
      <c r="AG369" s="12" t="str">
        <f>IFERROR(VLOOKUP($A369,'Celestynów M'!$H$2:$N$7,7,0),"")</f>
        <v/>
      </c>
      <c r="AH369" s="12" t="str">
        <f>IFERROR(VLOOKUP($A369,'Komorów M'!$H$2:$N$15,7,0),"")</f>
        <v/>
      </c>
      <c r="AI369" s="12" t="str">
        <f>IFERROR(VLOOKUP($A369,'ITOrient M'!$P$3:$V$16,7,0),"")</f>
        <v/>
      </c>
      <c r="AJ369" s="12" t="str">
        <f>IFERROR(VLOOKUP($A369,'ŚJatka M'!$P$3:$V$25,7,0),"")</f>
        <v/>
      </c>
      <c r="AK369" s="12" t="str">
        <f>IFERROR(VLOOKUP($A369,'Sudecka Wyrypa M'!$N$4:$T$18,7,0),"")</f>
        <v/>
      </c>
      <c r="AL369" s="12" t="str">
        <f>IFERROR(VLOOKUP($A369,'Abentojra M'!$I$3:$O$39,7,0),"")</f>
        <v/>
      </c>
      <c r="AM369" s="12" t="str">
        <f>IFERROR(VLOOKUP($A369,'Mordownik M'!$M$3:$S$29,7,0),"")</f>
        <v/>
      </c>
      <c r="AN369" s="12" t="str">
        <f>IFERROR(VLOOKUP($A369,'Kaczawska M'!$L$3:$R$9,7,0),"")</f>
        <v/>
      </c>
      <c r="AO369" s="12" t="str">
        <f>IFERROR(VLOOKUP($A369,'XV RzK M'!$K$2:$Q$13,7,0),"")</f>
        <v/>
      </c>
      <c r="AP369" s="12" t="str">
        <f>IFERROR(VLOOKUP($A369,'Jesienne 360 M'!$J$2:$P$20,7,0),"")</f>
        <v/>
      </c>
      <c r="AQ369" s="12" t="str">
        <f>IFERROR(VLOOKUP($A369,'Waligóra M'!$P$2:$V$25,7,0),"")</f>
        <v/>
      </c>
      <c r="AR369" s="12" t="str">
        <f>IFERROR(VLOOKUP($A369,'Jurajska Jatka M'!$L$3:$R$42,7,0),"")</f>
        <v/>
      </c>
      <c r="AS369" s="12" t="str">
        <f>IFERROR(VLOOKUP($A369,'H56 TR100 M'!$AI$3:$AO$224,7,0),"")</f>
        <v/>
      </c>
      <c r="AT369" s="12" t="str">
        <f>IFERROR(VLOOKUP($A369,'Wawer M'!$H$2:$N$15,7,0),"")</f>
        <v/>
      </c>
      <c r="AU369" s="12" t="str">
        <f>IFERROR(VLOOKUP($A369,'Pazur M'!$AU$2:$BA$36,7,0),"")</f>
        <v/>
      </c>
      <c r="AV369" s="12" t="str">
        <f>IFERROR(VLOOKUP($A369,'Wilga M'!$L$3:$R$29,7,0),"")</f>
        <v/>
      </c>
      <c r="AW369" s="12" t="str">
        <f>IFERROR(VLOOKUP($A369,'NM 100 M'!$Y$5:$AE$7,7,0),"")</f>
        <v/>
      </c>
      <c r="AX369" s="25">
        <f>MIN(COUNT(F369:S369)+MIN(COUNT(V369:AW369)/2,2),6)</f>
        <v>0.5</v>
      </c>
    </row>
    <row r="370" spans="1:50">
      <c r="A370">
        <v>653</v>
      </c>
      <c r="B370" s="21" t="str">
        <f>VLOOKUP($A370,id!$C:$H,6,0)</f>
        <v>Stencel Krystian</v>
      </c>
      <c r="C370" s="21" t="str">
        <f>VLOOKUP($A370,id!$C:$H,4,0)</f>
        <v>Ogrys</v>
      </c>
      <c r="D370" s="2">
        <f>IF(E369=E370,D369,ROW(B368))</f>
        <v>368</v>
      </c>
      <c r="E370" s="11">
        <f>LARGE(F370:U370,1)+LARGE(F370:U370,2)+IFERROR(LARGE(F370:U370,3),0)+IFERROR(LARGE(F370:U370,4),0)+IFERROR(LARGE(F370:U370,5),0)+IFERROR(LARGE(F370:U370,6),0)</f>
        <v>32.724211436868579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 t="str">
        <f>IFERROR(VLOOKUP($A370,'H56 TR200 M'!$AT$3:$AZ$106,7,0),"")</f>
        <v/>
      </c>
      <c r="R370" s="12" t="str">
        <f>IFERROR(VLOOKUP($A370,'Azymut M'!$AO$6:$AU$38,7,0),"")</f>
        <v/>
      </c>
      <c r="S370" s="12" t="str">
        <f>IFERROR(VLOOKUP($A370,'NM 200 M'!$AI$5:$AO$38,7,0),"")</f>
        <v/>
      </c>
      <c r="T370" s="10">
        <f>IFERROR(LARGE(V370:AW370,1),0)+IFERROR(LARGE(V370:AW370,2),0)</f>
        <v>32.724211436868579</v>
      </c>
      <c r="U370" s="10">
        <f>IFERROR(LARGE(V370:AW370,3),0)+IFERROR(LARGE(V370:AW370,4),0)</f>
        <v>0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>
        <f>IFERROR(VLOOKUP($A370,'H56 TR100 M'!$AI$3:$AO$224,7,0),"")</f>
        <v>32.724211436868579</v>
      </c>
      <c r="AT370" s="12" t="str">
        <f>IFERROR(VLOOKUP($A370,'Wawer M'!$H$2:$N$15,7,0),"")</f>
        <v/>
      </c>
      <c r="AU370" s="12" t="str">
        <f>IFERROR(VLOOKUP($A370,'Pazur M'!$AU$2:$BA$36,7,0),"")</f>
        <v/>
      </c>
      <c r="AV370" s="12" t="str">
        <f>IFERROR(VLOOKUP($A370,'Wilga M'!$L$3:$R$29,7,0),"")</f>
        <v/>
      </c>
      <c r="AW370" s="12" t="str">
        <f>IFERROR(VLOOKUP($A370,'NM 100 M'!$Y$5:$AE$7,7,0),"")</f>
        <v/>
      </c>
      <c r="AX370" s="25">
        <f>MIN(COUNT(F370:S370)+MIN(COUNT(V370:AW370)/2,2),6)</f>
        <v>0.5</v>
      </c>
    </row>
    <row r="371" spans="1:50">
      <c r="A371">
        <v>451</v>
      </c>
      <c r="B371" s="21" t="str">
        <f>VLOOKUP($A371,id!$C:$H,6,0)</f>
        <v>Skorupowski Jacek</v>
      </c>
      <c r="C371" s="21" t="str">
        <f>VLOOKUP($A371,id!$C:$H,4,0)</f>
        <v>Cenzus Pro MTB Team</v>
      </c>
      <c r="D371" s="2">
        <f>IF(E370=E371,D370,ROW(B369))</f>
        <v>369</v>
      </c>
      <c r="E371" s="11">
        <f>LARGE(F371:U371,1)+LARGE(F371:U371,2)+IFERROR(LARGE(F371:U371,3),0)+IFERROR(LARGE(F371:U371,4),0)+IFERROR(LARGE(F371:U371,5),0)+IFERROR(LARGE(F371:U371,6),0)</f>
        <v>32.482740842459009</v>
      </c>
      <c r="F371" s="12"/>
      <c r="G371" s="12"/>
      <c r="H371" s="12"/>
      <c r="I371" s="12"/>
      <c r="J371" s="12"/>
      <c r="K371" s="12">
        <f>IFERROR(VLOOKUP($A371,'Tropy M'!$Q$4:$W$66,7,0),"")</f>
        <v>10.169009315365367</v>
      </c>
      <c r="L371" s="12" t="str">
        <f>IFERROR(VLOOKUP($A371,'Grassor 300 M'!$CA$6:$CG$39,7,0),"")</f>
        <v/>
      </c>
      <c r="M371" s="12" t="str">
        <f>IFERROR(VLOOKUP($A371,'BO M'!$Q$2:$W$37,7,0),"")</f>
        <v/>
      </c>
      <c r="N371" s="12" t="str">
        <f>IFERROR(VLOOKUP($A371,'Konwalie M'!$M$2:$S$32,7,0),"")</f>
        <v/>
      </c>
      <c r="O371" s="12" t="str">
        <f>IFERROR(VLOOKUP($A371,'KoRnO M'!$AD$2:$AJ$42,7,0),"")</f>
        <v/>
      </c>
      <c r="P371" s="12" t="str">
        <f>IFERROR(VLOOKUP($A371,'XVI Szago M'!$K$2:$Q$48,7,0),"")</f>
        <v/>
      </c>
      <c r="Q371" s="12" t="str">
        <f>IFERROR(VLOOKUP($A371,'H56 TR200 M'!$AT$3:$AZ$106,7,0),"")</f>
        <v/>
      </c>
      <c r="R371" s="12" t="str">
        <f>IFERROR(VLOOKUP($A371,'Azymut M'!$AO$6:$AU$38,7,0),"")</f>
        <v/>
      </c>
      <c r="S371" s="12" t="str">
        <f>IFERROR(VLOOKUP($A371,'NM 200 M'!$AI$5:$AO$38,7,0),"")</f>
        <v/>
      </c>
      <c r="T371" s="10">
        <f>IFERROR(LARGE(V371:AW371,1),0)+IFERROR(LARGE(V371:AW371,2),0)</f>
        <v>22.313731527093644</v>
      </c>
      <c r="U371" s="10">
        <f>IFERROR(LARGE(V371:AW371,3),0)+IFERROR(LARGE(V371:AW371,4),0)</f>
        <v>0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 t="str">
        <f>IFERROR(VLOOKUP($A371,'13 M'!$J$6:$P$27,7,0),"")</f>
        <v/>
      </c>
      <c r="AF371" s="12" t="str">
        <f>IFERROR(VLOOKUP($A371,'ZnO Grassor M'!$J$2:$P$9,7,0),"")</f>
        <v/>
      </c>
      <c r="AG371" s="12" t="str">
        <f>IFERROR(VLOOKUP($A371,'Celestynów M'!$H$2:$N$7,7,0),"")</f>
        <v/>
      </c>
      <c r="AH371" s="12" t="str">
        <f>IFERROR(VLOOKUP($A371,'Komorów M'!$H$2:$N$15,7,0),"")</f>
        <v/>
      </c>
      <c r="AI371" s="12" t="str">
        <f>IFERROR(VLOOKUP($A371,'ITOrient M'!$P$3:$V$16,7,0),"")</f>
        <v/>
      </c>
      <c r="AJ371" s="12" t="str">
        <f>IFERROR(VLOOKUP($A371,'ŚJatka M'!$P$3:$V$25,7,0),"")</f>
        <v/>
      </c>
      <c r="AK371" s="12" t="str">
        <f>IFERROR(VLOOKUP($A371,'Sudecka Wyrypa M'!$N$4:$T$18,7,0),"")</f>
        <v/>
      </c>
      <c r="AL371" s="12" t="str">
        <f>IFERROR(VLOOKUP($A371,'Abentojra M'!$I$3:$O$39,7,0),"")</f>
        <v/>
      </c>
      <c r="AM371" s="12">
        <f>IFERROR(VLOOKUP($A371,'Mordownik M'!$M$3:$S$29,7,0),"")</f>
        <v>22.313731527093644</v>
      </c>
      <c r="AN371" s="12" t="str">
        <f>IFERROR(VLOOKUP($A371,'Kaczawska M'!$L$3:$R$9,7,0),"")</f>
        <v/>
      </c>
      <c r="AO371" s="12" t="str">
        <f>IFERROR(VLOOKUP($A371,'XV RzK M'!$K$2:$Q$13,7,0),"")</f>
        <v/>
      </c>
      <c r="AP371" s="12" t="str">
        <f>IFERROR(VLOOKUP($A371,'Jesienne 360 M'!$J$2:$P$20,7,0),"")</f>
        <v/>
      </c>
      <c r="AQ371" s="12" t="str">
        <f>IFERROR(VLOOKUP($A371,'Waligóra M'!$P$2:$V$25,7,0),"")</f>
        <v/>
      </c>
      <c r="AR371" s="12" t="str">
        <f>IFERROR(VLOOKUP($A371,'Jurajska Jatka M'!$L$3:$R$42,7,0),"")</f>
        <v/>
      </c>
      <c r="AS371" s="12" t="str">
        <f>IFERROR(VLOOKUP($A371,'H56 TR100 M'!$AI$3:$AO$224,7,0),"")</f>
        <v/>
      </c>
      <c r="AT371" s="12" t="str">
        <f>IFERROR(VLOOKUP($A371,'Wawer M'!$H$2:$N$15,7,0),"")</f>
        <v/>
      </c>
      <c r="AU371" s="12" t="str">
        <f>IFERROR(VLOOKUP($A371,'Pazur M'!$AU$2:$BA$36,7,0),"")</f>
        <v/>
      </c>
      <c r="AV371" s="12" t="str">
        <f>IFERROR(VLOOKUP($A371,'Wilga M'!$L$3:$R$29,7,0),"")</f>
        <v/>
      </c>
      <c r="AW371" s="12" t="str">
        <f>IFERROR(VLOOKUP($A371,'NM 100 M'!$Y$5:$AE$7,7,0),"")</f>
        <v/>
      </c>
      <c r="AX371" s="25">
        <f>MIN(COUNT(F371:S371)+MIN(COUNT(V371:AW371)/2,2),6)</f>
        <v>1.5</v>
      </c>
    </row>
    <row r="372" spans="1:50">
      <c r="A372">
        <v>210</v>
      </c>
      <c r="B372" s="21" t="str">
        <f>VLOOKUP($A372,id!$C:$H,6,0)</f>
        <v>Ziaja Adam</v>
      </c>
      <c r="C372" s="21">
        <f>VLOOKUP($A372,id!$C:$H,4,0)</f>
        <v>0</v>
      </c>
      <c r="D372" s="2">
        <f>IF(E371=E372,D371,ROW(B370))</f>
        <v>370</v>
      </c>
      <c r="E372" s="11">
        <f>LARGE(F372:U372,1)+LARGE(F372:U372,2)+IFERROR(LARGE(F372:U372,3),0)+IFERROR(LARGE(F372:U372,4),0)+IFERROR(LARGE(F372:U372,5),0)+IFERROR(LARGE(F372:U372,6),0)</f>
        <v>32.481666108564319</v>
      </c>
      <c r="F372" s="12"/>
      <c r="G372" s="12"/>
      <c r="H372" s="12">
        <f>IFERROR(VLOOKUP($A372,'H55 TR200 M'!$AT$3:$AZ$84,7,0),"")</f>
        <v>32.481666108564319</v>
      </c>
      <c r="I372" s="12" t="str">
        <f>IFERROR(VLOOKUP($A372,'Dymno M'!$U$2:$AA$35,7,0),"")</f>
        <v/>
      </c>
      <c r="J372" s="12" t="str">
        <f>IFERROR(VLOOKUP($A372,'XIV RzK M'!$K$3:$Q$39,7,0),"")</f>
        <v/>
      </c>
      <c r="K372" s="12" t="str">
        <f>IFERROR(VLOOKUP($A372,'Tropy M'!$Q$4:$W$66,7,0),"")</f>
        <v/>
      </c>
      <c r="L372" s="12" t="str">
        <f>IFERROR(VLOOKUP($A372,'Grassor 300 M'!$CA$6:$CG$39,7,0),"")</f>
        <v/>
      </c>
      <c r="M372" s="12" t="str">
        <f>IFERROR(VLOOKUP($A372,'BO M'!$Q$2:$W$37,7,0),"")</f>
        <v/>
      </c>
      <c r="N372" s="12" t="str">
        <f>IFERROR(VLOOKUP($A372,'Konwalie M'!$M$2:$S$32,7,0),"")</f>
        <v/>
      </c>
      <c r="O372" s="12" t="str">
        <f>IFERROR(VLOOKUP($A372,'KoRnO M'!$AD$2:$AJ$42,7,0),"")</f>
        <v/>
      </c>
      <c r="P372" s="12" t="str">
        <f>IFERROR(VLOOKUP($A372,'XVI Szago M'!$K$2:$Q$48,7,0),"")</f>
        <v/>
      </c>
      <c r="Q372" s="12" t="str">
        <f>IFERROR(VLOOKUP($A372,'H56 TR200 M'!$AT$3:$AZ$106,7,0),"")</f>
        <v/>
      </c>
      <c r="R372" s="12" t="str">
        <f>IFERROR(VLOOKUP($A372,'Azymut M'!$AO$6:$AU$38,7,0),"")</f>
        <v/>
      </c>
      <c r="S372" s="12" t="str">
        <f>IFERROR(VLOOKUP($A372,'NM 200 M'!$AI$5:$AO$38,7,0),"")</f>
        <v/>
      </c>
      <c r="T372" s="10">
        <f>IFERROR(LARGE(V372:AW372,1),0)+IFERROR(LARGE(V372:AW372,2),0)</f>
        <v>0</v>
      </c>
      <c r="U372" s="10">
        <f>IFERROR(LARGE(V372:AW372,3),0)+IFERROR(LARGE(V372:AW372,4),0)</f>
        <v>0</v>
      </c>
      <c r="V372" s="12"/>
      <c r="W372" s="12"/>
      <c r="X372" s="12"/>
      <c r="Y372" s="12"/>
      <c r="Z372" s="12" t="str">
        <f>IFERROR(VLOOKUP($A372,'H55 TR100 M'!$AG$3:$AM$165,7,0),"")</f>
        <v/>
      </c>
      <c r="AA372" s="12" t="str">
        <f>IFERROR(VLOOKUP($A372,'Irokez M'!$EN$4:$ET$22,7,0),"")</f>
        <v/>
      </c>
      <c r="AB372" s="12" t="str">
        <f>IFERROR(VLOOKUP($A372,'BO Wielkopolska M'!$Q$2:$W$38,7,0),"")</f>
        <v/>
      </c>
      <c r="AC372" s="12" t="str">
        <f>IFERROR(VLOOKUP($A372,'RW TR200 M'!$K$2:$Q$10,7,0),"")</f>
        <v/>
      </c>
      <c r="AD372" s="12" t="str">
        <f>IFERROR(VLOOKUP($A372,'Liczyrzepa wiosna M'!$M$2:$S$26,7,0),"")</f>
        <v/>
      </c>
      <c r="AE372" s="12" t="str">
        <f>IFERROR(VLOOKUP($A372,'13 M'!$J$6:$P$27,7,0),"")</f>
        <v/>
      </c>
      <c r="AF372" s="12" t="str">
        <f>IFERROR(VLOOKUP($A372,'ZnO Grassor M'!$J$2:$P$9,7,0),"")</f>
        <v/>
      </c>
      <c r="AG372" s="12" t="str">
        <f>IFERROR(VLOOKUP($A372,'Celestynów M'!$H$2:$N$7,7,0),"")</f>
        <v/>
      </c>
      <c r="AH372" s="12" t="str">
        <f>IFERROR(VLOOKUP($A372,'Komorów M'!$H$2:$N$15,7,0),"")</f>
        <v/>
      </c>
      <c r="AI372" s="12" t="str">
        <f>IFERROR(VLOOKUP($A372,'ITOrient M'!$P$3:$V$16,7,0),"")</f>
        <v/>
      </c>
      <c r="AJ372" s="12" t="str">
        <f>IFERROR(VLOOKUP($A372,'ŚJatka M'!$P$3:$V$25,7,0),"")</f>
        <v/>
      </c>
      <c r="AK372" s="12" t="str">
        <f>IFERROR(VLOOKUP($A372,'Sudecka Wyrypa M'!$N$4:$T$18,7,0),"")</f>
        <v/>
      </c>
      <c r="AL372" s="12" t="str">
        <f>IFERROR(VLOOKUP($A372,'Abentojra M'!$I$3:$O$39,7,0),"")</f>
        <v/>
      </c>
      <c r="AM372" s="12" t="str">
        <f>IFERROR(VLOOKUP($A372,'Mordownik M'!$M$3:$S$29,7,0),"")</f>
        <v/>
      </c>
      <c r="AN372" s="12" t="str">
        <f>IFERROR(VLOOKUP($A372,'Kaczawska M'!$L$3:$R$9,7,0),"")</f>
        <v/>
      </c>
      <c r="AO372" s="12" t="str">
        <f>IFERROR(VLOOKUP($A372,'XV RzK M'!$K$2:$Q$13,7,0),"")</f>
        <v/>
      </c>
      <c r="AP372" s="12" t="str">
        <f>IFERROR(VLOOKUP($A372,'Jesienne 360 M'!$J$2:$P$20,7,0),"")</f>
        <v/>
      </c>
      <c r="AQ372" s="12" t="str">
        <f>IFERROR(VLOOKUP($A372,'Waligóra M'!$P$2:$V$25,7,0),"")</f>
        <v/>
      </c>
      <c r="AR372" s="12" t="str">
        <f>IFERROR(VLOOKUP($A372,'Jurajska Jatka M'!$L$3:$R$42,7,0),"")</f>
        <v/>
      </c>
      <c r="AS372" s="12" t="str">
        <f>IFERROR(VLOOKUP($A372,'H56 TR100 M'!$AI$3:$AO$224,7,0),"")</f>
        <v/>
      </c>
      <c r="AT372" s="12" t="str">
        <f>IFERROR(VLOOKUP($A372,'Wawer M'!$H$2:$N$15,7,0),"")</f>
        <v/>
      </c>
      <c r="AU372" s="12" t="str">
        <f>IFERROR(VLOOKUP($A372,'Pazur M'!$AU$2:$BA$36,7,0),"")</f>
        <v/>
      </c>
      <c r="AV372" s="12" t="str">
        <f>IFERROR(VLOOKUP($A372,'Wilga M'!$L$3:$R$29,7,0),"")</f>
        <v/>
      </c>
      <c r="AW372" s="12" t="str">
        <f>IFERROR(VLOOKUP($A372,'NM 100 M'!$Y$5:$AE$7,7,0),"")</f>
        <v/>
      </c>
      <c r="AX372" s="25">
        <f>MIN(COUNT(F372:S372)+MIN(COUNT(V372:AW372)/2,2),6)</f>
        <v>1</v>
      </c>
    </row>
    <row r="373" spans="1:50">
      <c r="A373">
        <v>211</v>
      </c>
      <c r="B373" s="21" t="str">
        <f>VLOOKUP($A373,id!$C:$H,6,0)</f>
        <v>Skolimowski Waldemar</v>
      </c>
      <c r="C373" s="21">
        <f>VLOOKUP($A373,id!$C:$H,4,0)</f>
        <v>0</v>
      </c>
      <c r="D373" s="2">
        <f>IF(E372=E373,D372,ROW(B371))</f>
        <v>371</v>
      </c>
      <c r="E373" s="11">
        <f>LARGE(F373:U373,1)+LARGE(F373:U373,2)+IFERROR(LARGE(F373:U373,3),0)+IFERROR(LARGE(F373:U373,4),0)+IFERROR(LARGE(F373:U373,5),0)+IFERROR(LARGE(F373:U373,6),0)</f>
        <v>32.467861466204575</v>
      </c>
      <c r="F373" s="12"/>
      <c r="G373" s="12"/>
      <c r="H373" s="12">
        <f>IFERROR(VLOOKUP($A373,'H55 TR200 M'!$AT$3:$AZ$84,7,0),"")</f>
        <v>32.467861466204575</v>
      </c>
      <c r="I373" s="12" t="str">
        <f>IFERROR(VLOOKUP($A373,'Dymno M'!$U$2:$AA$35,7,0),"")</f>
        <v/>
      </c>
      <c r="J373" s="12" t="str">
        <f>IFERROR(VLOOKUP($A373,'XIV RzK M'!$K$3:$Q$39,7,0),"")</f>
        <v/>
      </c>
      <c r="K373" s="12" t="str">
        <f>IFERROR(VLOOKUP($A373,'Tropy M'!$Q$4:$W$66,7,0),"")</f>
        <v/>
      </c>
      <c r="L373" s="12" t="str">
        <f>IFERROR(VLOOKUP($A373,'Grassor 300 M'!$CA$6:$CG$39,7,0),"")</f>
        <v/>
      </c>
      <c r="M373" s="12" t="str">
        <f>IFERROR(VLOOKUP($A373,'BO M'!$Q$2:$W$37,7,0),"")</f>
        <v/>
      </c>
      <c r="N373" s="12" t="str">
        <f>IFERROR(VLOOKUP($A373,'Konwalie M'!$M$2:$S$32,7,0),"")</f>
        <v/>
      </c>
      <c r="O373" s="12" t="str">
        <f>IFERROR(VLOOKUP($A373,'KoRnO M'!$AD$2:$AJ$42,7,0),"")</f>
        <v/>
      </c>
      <c r="P373" s="12" t="str">
        <f>IFERROR(VLOOKUP($A373,'XVI Szago M'!$K$2:$Q$48,7,0),"")</f>
        <v/>
      </c>
      <c r="Q373" s="12" t="str">
        <f>IFERROR(VLOOKUP($A373,'H56 TR200 M'!$AT$3:$AZ$106,7,0),"")</f>
        <v/>
      </c>
      <c r="R373" s="12" t="str">
        <f>IFERROR(VLOOKUP($A373,'Azymut M'!$AO$6:$AU$38,7,0),"")</f>
        <v/>
      </c>
      <c r="S373" s="12" t="str">
        <f>IFERROR(VLOOKUP($A373,'NM 200 M'!$AI$5:$AO$38,7,0),"")</f>
        <v/>
      </c>
      <c r="T373" s="10">
        <f>IFERROR(LARGE(V373:AW373,1),0)+IFERROR(LARGE(V373:AW373,2),0)</f>
        <v>0</v>
      </c>
      <c r="U373" s="10">
        <f>IFERROR(LARGE(V373:AW373,3),0)+IFERROR(LARGE(V373:AW373,4),0)</f>
        <v>0</v>
      </c>
      <c r="V373" s="12"/>
      <c r="W373" s="12"/>
      <c r="X373" s="12"/>
      <c r="Y373" s="12"/>
      <c r="Z373" s="12" t="str">
        <f>IFERROR(VLOOKUP($A373,'H55 TR100 M'!$AG$3:$AM$165,7,0),"")</f>
        <v/>
      </c>
      <c r="AA373" s="12" t="str">
        <f>IFERROR(VLOOKUP($A373,'Irokez M'!$EN$4:$ET$22,7,0),"")</f>
        <v/>
      </c>
      <c r="AB373" s="12" t="str">
        <f>IFERROR(VLOOKUP($A373,'BO Wielkopolska M'!$Q$2:$W$38,7,0),"")</f>
        <v/>
      </c>
      <c r="AC373" s="12" t="str">
        <f>IFERROR(VLOOKUP($A373,'RW TR200 M'!$K$2:$Q$10,7,0),"")</f>
        <v/>
      </c>
      <c r="AD373" s="12" t="str">
        <f>IFERROR(VLOOKUP($A373,'Liczyrzepa wiosna M'!$M$2:$S$26,7,0),"")</f>
        <v/>
      </c>
      <c r="AE373" s="12" t="str">
        <f>IFERROR(VLOOKUP($A373,'13 M'!$J$6:$P$27,7,0),"")</f>
        <v/>
      </c>
      <c r="AF373" s="12" t="str">
        <f>IFERROR(VLOOKUP($A373,'ZnO Grassor M'!$J$2:$P$9,7,0),"")</f>
        <v/>
      </c>
      <c r="AG373" s="12" t="str">
        <f>IFERROR(VLOOKUP($A373,'Celestynów M'!$H$2:$N$7,7,0),"")</f>
        <v/>
      </c>
      <c r="AH373" s="12" t="str">
        <f>IFERROR(VLOOKUP($A373,'Komorów M'!$H$2:$N$15,7,0),"")</f>
        <v/>
      </c>
      <c r="AI373" s="12" t="str">
        <f>IFERROR(VLOOKUP($A373,'ITOrient M'!$P$3:$V$16,7,0),"")</f>
        <v/>
      </c>
      <c r="AJ373" s="12" t="str">
        <f>IFERROR(VLOOKUP($A373,'ŚJatka M'!$P$3:$V$25,7,0),"")</f>
        <v/>
      </c>
      <c r="AK373" s="12" t="str">
        <f>IFERROR(VLOOKUP($A373,'Sudecka Wyrypa M'!$N$4:$T$18,7,0),"")</f>
        <v/>
      </c>
      <c r="AL373" s="12" t="str">
        <f>IFERROR(VLOOKUP($A373,'Abentojra M'!$I$3:$O$39,7,0),"")</f>
        <v/>
      </c>
      <c r="AM373" s="12" t="str">
        <f>IFERROR(VLOOKUP($A373,'Mordownik M'!$M$3:$S$29,7,0),"")</f>
        <v/>
      </c>
      <c r="AN373" s="12" t="str">
        <f>IFERROR(VLOOKUP($A373,'Kaczawska M'!$L$3:$R$9,7,0),"")</f>
        <v/>
      </c>
      <c r="AO373" s="12" t="str">
        <f>IFERROR(VLOOKUP($A373,'XV RzK M'!$K$2:$Q$13,7,0),"")</f>
        <v/>
      </c>
      <c r="AP373" s="12" t="str">
        <f>IFERROR(VLOOKUP($A373,'Jesienne 360 M'!$J$2:$P$20,7,0),"")</f>
        <v/>
      </c>
      <c r="AQ373" s="12" t="str">
        <f>IFERROR(VLOOKUP($A373,'Waligóra M'!$P$2:$V$25,7,0),"")</f>
        <v/>
      </c>
      <c r="AR373" s="12" t="str">
        <f>IFERROR(VLOOKUP($A373,'Jurajska Jatka M'!$L$3:$R$42,7,0),"")</f>
        <v/>
      </c>
      <c r="AS373" s="12" t="str">
        <f>IFERROR(VLOOKUP($A373,'H56 TR100 M'!$AI$3:$AO$224,7,0),"")</f>
        <v/>
      </c>
      <c r="AT373" s="12" t="str">
        <f>IFERROR(VLOOKUP($A373,'Wawer M'!$H$2:$N$15,7,0),"")</f>
        <v/>
      </c>
      <c r="AU373" s="12" t="str">
        <f>IFERROR(VLOOKUP($A373,'Pazur M'!$AU$2:$BA$36,7,0),"")</f>
        <v/>
      </c>
      <c r="AV373" s="12" t="str">
        <f>IFERROR(VLOOKUP($A373,'Wilga M'!$L$3:$R$29,7,0),"")</f>
        <v/>
      </c>
      <c r="AW373" s="12" t="str">
        <f>IFERROR(VLOOKUP($A373,'NM 100 M'!$Y$5:$AE$7,7,0),"")</f>
        <v/>
      </c>
      <c r="AX373" s="25">
        <f>MIN(COUNT(F373:S373)+MIN(COUNT(V373:AW373)/2,2),6)</f>
        <v>1</v>
      </c>
    </row>
    <row r="374" spans="1:50">
      <c r="A374">
        <v>452</v>
      </c>
      <c r="B374" s="21" t="str">
        <f>VLOOKUP($A374,id!$C:$H,6,0)</f>
        <v>Wasiak Gerard</v>
      </c>
      <c r="C374" s="21" t="str">
        <f>VLOOKUP($A374,id!$C:$H,4,0)</f>
        <v>IBOX MTB Team</v>
      </c>
      <c r="D374" s="2">
        <f>IF(E373=E374,D373,ROW(B372))</f>
        <v>372</v>
      </c>
      <c r="E374" s="11">
        <f>LARGE(F374:U374,1)+LARGE(F374:U374,2)+IFERROR(LARGE(F374:U374,3),0)+IFERROR(LARGE(F374:U374,4),0)+IFERROR(LARGE(F374:U374,5),0)+IFERROR(LARGE(F374:U374,6),0)</f>
        <v>32.453572565953031</v>
      </c>
      <c r="F374" s="12"/>
      <c r="G374" s="12"/>
      <c r="H374" s="12"/>
      <c r="I374" s="12"/>
      <c r="J374" s="12"/>
      <c r="K374" s="12">
        <f>IFERROR(VLOOKUP($A374,'Tropy M'!$Q$4:$W$66,7,0),"")</f>
        <v>10.169009315365367</v>
      </c>
      <c r="L374" s="12" t="str">
        <f>IFERROR(VLOOKUP($A374,'Grassor 300 M'!$CA$6:$CG$39,7,0),"")</f>
        <v/>
      </c>
      <c r="M374" s="12" t="str">
        <f>IFERROR(VLOOKUP($A374,'BO M'!$Q$2:$W$37,7,0),"")</f>
        <v/>
      </c>
      <c r="N374" s="12" t="str">
        <f>IFERROR(VLOOKUP($A374,'Konwalie M'!$M$2:$S$32,7,0),"")</f>
        <v/>
      </c>
      <c r="O374" s="12" t="str">
        <f>IFERROR(VLOOKUP($A374,'KoRnO M'!$AD$2:$AJ$42,7,0),"")</f>
        <v/>
      </c>
      <c r="P374" s="12" t="str">
        <f>IFERROR(VLOOKUP($A374,'XVI Szago M'!$K$2:$Q$48,7,0),"")</f>
        <v/>
      </c>
      <c r="Q374" s="12" t="str">
        <f>IFERROR(VLOOKUP($A374,'H56 TR200 M'!$AT$3:$AZ$106,7,0),"")</f>
        <v/>
      </c>
      <c r="R374" s="12" t="str">
        <f>IFERROR(VLOOKUP($A374,'Azymut M'!$AO$6:$AU$38,7,0),"")</f>
        <v/>
      </c>
      <c r="S374" s="12" t="str">
        <f>IFERROR(VLOOKUP($A374,'NM 200 M'!$AI$5:$AO$38,7,0),"")</f>
        <v/>
      </c>
      <c r="T374" s="10">
        <f>IFERROR(LARGE(V374:AW374,1),0)+IFERROR(LARGE(V374:AW374,2),0)</f>
        <v>22.284563250587663</v>
      </c>
      <c r="U374" s="10">
        <f>IFERROR(LARGE(V374:AW374,3),0)+IFERROR(LARGE(V374:AW374,4),0)</f>
        <v>0</v>
      </c>
      <c r="V374" s="12"/>
      <c r="W374" s="12"/>
      <c r="X374" s="12"/>
      <c r="Y374" s="12"/>
      <c r="Z374" s="12"/>
      <c r="AA374" s="12"/>
      <c r="AB374" s="12"/>
      <c r="AC374" s="12"/>
      <c r="AD374" s="12"/>
      <c r="AE374" s="12" t="str">
        <f>IFERROR(VLOOKUP($A374,'13 M'!$J$6:$P$27,7,0),"")</f>
        <v/>
      </c>
      <c r="AF374" s="12" t="str">
        <f>IFERROR(VLOOKUP($A374,'ZnO Grassor M'!$J$2:$P$9,7,0),"")</f>
        <v/>
      </c>
      <c r="AG374" s="12" t="str">
        <f>IFERROR(VLOOKUP($A374,'Celestynów M'!$H$2:$N$7,7,0),"")</f>
        <v/>
      </c>
      <c r="AH374" s="12" t="str">
        <f>IFERROR(VLOOKUP($A374,'Komorów M'!$H$2:$N$15,7,0),"")</f>
        <v/>
      </c>
      <c r="AI374" s="12" t="str">
        <f>IFERROR(VLOOKUP($A374,'ITOrient M'!$P$3:$V$16,7,0),"")</f>
        <v/>
      </c>
      <c r="AJ374" s="12" t="str">
        <f>IFERROR(VLOOKUP($A374,'ŚJatka M'!$P$3:$V$25,7,0),"")</f>
        <v/>
      </c>
      <c r="AK374" s="12" t="str">
        <f>IFERROR(VLOOKUP($A374,'Sudecka Wyrypa M'!$N$4:$T$18,7,0),"")</f>
        <v/>
      </c>
      <c r="AL374" s="12" t="str">
        <f>IFERROR(VLOOKUP($A374,'Abentojra M'!$I$3:$O$39,7,0),"")</f>
        <v/>
      </c>
      <c r="AM374" s="12">
        <f>IFERROR(VLOOKUP($A374,'Mordownik M'!$M$3:$S$29,7,0),"")</f>
        <v>22.284563250587663</v>
      </c>
      <c r="AN374" s="12" t="str">
        <f>IFERROR(VLOOKUP($A374,'Kaczawska M'!$L$3:$R$9,7,0),"")</f>
        <v/>
      </c>
      <c r="AO374" s="12" t="str">
        <f>IFERROR(VLOOKUP($A374,'XV RzK M'!$K$2:$Q$13,7,0),"")</f>
        <v/>
      </c>
      <c r="AP374" s="12" t="str">
        <f>IFERROR(VLOOKUP($A374,'Jesienne 360 M'!$J$2:$P$20,7,0),"")</f>
        <v/>
      </c>
      <c r="AQ374" s="12" t="str">
        <f>IFERROR(VLOOKUP($A374,'Waligóra M'!$P$2:$V$25,7,0),"")</f>
        <v/>
      </c>
      <c r="AR374" s="12" t="str">
        <f>IFERROR(VLOOKUP($A374,'Jurajska Jatka M'!$L$3:$R$42,7,0),"")</f>
        <v/>
      </c>
      <c r="AS374" s="12" t="str">
        <f>IFERROR(VLOOKUP($A374,'H56 TR100 M'!$AI$3:$AO$224,7,0),"")</f>
        <v/>
      </c>
      <c r="AT374" s="12" t="str">
        <f>IFERROR(VLOOKUP($A374,'Wawer M'!$H$2:$N$15,7,0),"")</f>
        <v/>
      </c>
      <c r="AU374" s="12" t="str">
        <f>IFERROR(VLOOKUP($A374,'Pazur M'!$AU$2:$BA$36,7,0),"")</f>
        <v/>
      </c>
      <c r="AV374" s="12" t="str">
        <f>IFERROR(VLOOKUP($A374,'Wilga M'!$L$3:$R$29,7,0),"")</f>
        <v/>
      </c>
      <c r="AW374" s="12" t="str">
        <f>IFERROR(VLOOKUP($A374,'NM 100 M'!$Y$5:$AE$7,7,0),"")</f>
        <v/>
      </c>
      <c r="AX374" s="25">
        <f>MIN(COUNT(F374:S374)+MIN(COUNT(V374:AW374)/2,2),6)</f>
        <v>1.5</v>
      </c>
    </row>
    <row r="375" spans="1:50">
      <c r="A375">
        <v>494</v>
      </c>
      <c r="B375" s="21" t="str">
        <f>VLOOKUP($A375,id!$C:$H,6,0)</f>
        <v>Murawski Dominik</v>
      </c>
      <c r="C375" s="21" t="str">
        <f>VLOOKUP($A375,id!$C:$H,4,0)</f>
        <v>dm</v>
      </c>
      <c r="D375" s="2">
        <f>IF(E374=E375,D374,ROW(B373))</f>
        <v>373</v>
      </c>
      <c r="E375" s="11">
        <f>LARGE(F375:U375,1)+LARGE(F375:U375,2)+IFERROR(LARGE(F375:U375,3),0)+IFERROR(LARGE(F375:U375,4),0)+IFERROR(LARGE(F375:U375,5),0)+IFERROR(LARGE(F375:U375,6),0)</f>
        <v>32.350564375276988</v>
      </c>
      <c r="F375" s="12"/>
      <c r="G375" s="12"/>
      <c r="H375" s="12"/>
      <c r="I375" s="12"/>
      <c r="J375" s="12"/>
      <c r="K375" s="12"/>
      <c r="L375" s="12"/>
      <c r="M375" s="12"/>
      <c r="N375" s="12">
        <f>IFERROR(VLOOKUP($A375,'Konwalie M'!$M$2:$S$32,7,0),"")</f>
        <v>32.350564375276988</v>
      </c>
      <c r="O375" s="12" t="str">
        <f>IFERROR(VLOOKUP($A375,'KoRnO M'!$AD$2:$AJ$42,7,0),"")</f>
        <v/>
      </c>
      <c r="P375" s="12" t="str">
        <f>IFERROR(VLOOKUP($A375,'XVI Szago M'!$K$2:$Q$48,7,0),"")</f>
        <v/>
      </c>
      <c r="Q375" s="12" t="str">
        <f>IFERROR(VLOOKUP($A375,'H56 TR200 M'!$AT$3:$AZ$106,7,0),"")</f>
        <v/>
      </c>
      <c r="R375" s="12" t="str">
        <f>IFERROR(VLOOKUP($A375,'Azymut M'!$AO$6:$AU$38,7,0),"")</f>
        <v/>
      </c>
      <c r="S375" s="12" t="str">
        <f>IFERROR(VLOOKUP($A375,'NM 200 M'!$AI$5:$AO$38,7,0),"")</f>
        <v/>
      </c>
      <c r="T375" s="10">
        <f>IFERROR(LARGE(V375:AW375,1),0)+IFERROR(LARGE(V375:AW375,2),0)</f>
        <v>0</v>
      </c>
      <c r="U375" s="10">
        <f>IFERROR(LARGE(V375:AW375,3),0)+IFERROR(LARGE(V375:AW375,4),0)</f>
        <v>0</v>
      </c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 t="str">
        <f>IFERROR(VLOOKUP($A375,'ITOrient M'!$P$3:$V$16,7,0),"")</f>
        <v/>
      </c>
      <c r="AJ375" s="12" t="str">
        <f>IFERROR(VLOOKUP($A375,'ŚJatka M'!$P$3:$V$25,7,0),"")</f>
        <v/>
      </c>
      <c r="AK375" s="12" t="str">
        <f>IFERROR(VLOOKUP($A375,'Sudecka Wyrypa M'!$N$4:$T$18,7,0),"")</f>
        <v/>
      </c>
      <c r="AL375" s="12" t="str">
        <f>IFERROR(VLOOKUP($A375,'Abentojra M'!$I$3:$O$39,7,0),"")</f>
        <v/>
      </c>
      <c r="AM375" s="12" t="str">
        <f>IFERROR(VLOOKUP($A375,'Mordownik M'!$M$3:$S$29,7,0),"")</f>
        <v/>
      </c>
      <c r="AN375" s="12" t="str">
        <f>IFERROR(VLOOKUP($A375,'Kaczawska M'!$L$3:$R$9,7,0),"")</f>
        <v/>
      </c>
      <c r="AO375" s="12" t="str">
        <f>IFERROR(VLOOKUP($A375,'XV RzK M'!$K$2:$Q$13,7,0),"")</f>
        <v/>
      </c>
      <c r="AP375" s="12" t="str">
        <f>IFERROR(VLOOKUP($A375,'Jesienne 360 M'!$J$2:$P$20,7,0),"")</f>
        <v/>
      </c>
      <c r="AQ375" s="12" t="str">
        <f>IFERROR(VLOOKUP($A375,'Waligóra M'!$P$2:$V$25,7,0),"")</f>
        <v/>
      </c>
      <c r="AR375" s="12" t="str">
        <f>IFERROR(VLOOKUP($A375,'Jurajska Jatka M'!$L$3:$R$42,7,0),"")</f>
        <v/>
      </c>
      <c r="AS375" s="12" t="str">
        <f>IFERROR(VLOOKUP($A375,'H56 TR100 M'!$AI$3:$AO$224,7,0),"")</f>
        <v/>
      </c>
      <c r="AT375" s="12" t="str">
        <f>IFERROR(VLOOKUP($A375,'Wawer M'!$H$2:$N$15,7,0),"")</f>
        <v/>
      </c>
      <c r="AU375" s="12" t="str">
        <f>IFERROR(VLOOKUP($A375,'Pazur M'!$AU$2:$BA$36,7,0),"")</f>
        <v/>
      </c>
      <c r="AV375" s="12" t="str">
        <f>IFERROR(VLOOKUP($A375,'Wilga M'!$L$3:$R$29,7,0),"")</f>
        <v/>
      </c>
      <c r="AW375" s="12" t="str">
        <f>IFERROR(VLOOKUP($A375,'NM 100 M'!$Y$5:$AE$7,7,0),"")</f>
        <v/>
      </c>
      <c r="AX375" s="25">
        <f>MIN(COUNT(F375:S375)+MIN(COUNT(V375:AW375)/2,2),6)</f>
        <v>1</v>
      </c>
    </row>
    <row r="376" spans="1:50">
      <c r="A376">
        <v>654</v>
      </c>
      <c r="B376" s="21" t="str">
        <f>VLOOKUP($A376,id!$C:$H,6,0)</f>
        <v>Morawski Piotr</v>
      </c>
      <c r="C376" s="21">
        <f>VLOOKUP($A376,id!$C:$H,4,0)</f>
        <v>0</v>
      </c>
      <c r="D376" s="2">
        <f>IF(E375=E376,D375,ROW(B374))</f>
        <v>374</v>
      </c>
      <c r="E376" s="11">
        <f>LARGE(F376:U376,1)+LARGE(F376:U376,2)+IFERROR(LARGE(F376:U376,3),0)+IFERROR(LARGE(F376:U376,4),0)+IFERROR(LARGE(F376:U376,5),0)+IFERROR(LARGE(F376:U376,6),0)</f>
        <v>32.344499068673827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 t="str">
        <f>IFERROR(VLOOKUP($A376,'H56 TR200 M'!$AT$3:$AZ$106,7,0),"")</f>
        <v/>
      </c>
      <c r="R376" s="12" t="str">
        <f>IFERROR(VLOOKUP($A376,'Azymut M'!$AO$6:$AU$38,7,0),"")</f>
        <v/>
      </c>
      <c r="S376" s="12" t="str">
        <f>IFERROR(VLOOKUP($A376,'NM 200 M'!$AI$5:$AO$38,7,0),"")</f>
        <v/>
      </c>
      <c r="T376" s="10">
        <f>IFERROR(LARGE(V376:AW376,1),0)+IFERROR(LARGE(V376:AW376,2),0)</f>
        <v>32.344499068673827</v>
      </c>
      <c r="U376" s="10">
        <f>IFERROR(LARGE(V376:AW376,3),0)+IFERROR(LARGE(V376:AW376,4),0)</f>
        <v>0</v>
      </c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>
        <f>IFERROR(VLOOKUP($A376,'H56 TR100 M'!$AI$3:$AO$224,7,0),"")</f>
        <v>32.344499068673827</v>
      </c>
      <c r="AT376" s="12" t="str">
        <f>IFERROR(VLOOKUP($A376,'Wawer M'!$H$2:$N$15,7,0),"")</f>
        <v/>
      </c>
      <c r="AU376" s="12" t="str">
        <f>IFERROR(VLOOKUP($A376,'Pazur M'!$AU$2:$BA$36,7,0),"")</f>
        <v/>
      </c>
      <c r="AV376" s="12" t="str">
        <f>IFERROR(VLOOKUP($A376,'Wilga M'!$L$3:$R$29,7,0),"")</f>
        <v/>
      </c>
      <c r="AW376" s="12" t="str">
        <f>IFERROR(VLOOKUP($A376,'NM 100 M'!$Y$5:$AE$7,7,0),"")</f>
        <v/>
      </c>
      <c r="AX376" s="25">
        <f>MIN(COUNT(F376:S376)+MIN(COUNT(V376:AW376)/2,2),6)</f>
        <v>0.5</v>
      </c>
    </row>
    <row r="377" spans="1:50">
      <c r="A377">
        <v>655</v>
      </c>
      <c r="B377" s="21" t="str">
        <f>VLOOKUP($A377,id!$C:$H,6,0)</f>
        <v>Kummer Adam</v>
      </c>
      <c r="C377" s="21" t="str">
        <f>VLOOKUP($A377,id!$C:$H,4,0)</f>
        <v>GRBS</v>
      </c>
      <c r="D377" s="2">
        <f>IF(E376=E377,D376,ROW(B375))</f>
        <v>375</v>
      </c>
      <c r="E377" s="11">
        <f>LARGE(F377:U377,1)+LARGE(F377:U377,2)+IFERROR(LARGE(F377:U377,3),0)+IFERROR(LARGE(F377:U377,4),0)+IFERROR(LARGE(F377:U377,5),0)+IFERROR(LARGE(F377:U377,6),0)</f>
        <v>32.303070964593914</v>
      </c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 t="str">
        <f>IFERROR(VLOOKUP($A377,'H56 TR200 M'!$AT$3:$AZ$106,7,0),"")</f>
        <v/>
      </c>
      <c r="R377" s="12" t="str">
        <f>IFERROR(VLOOKUP($A377,'Azymut M'!$AO$6:$AU$38,7,0),"")</f>
        <v/>
      </c>
      <c r="S377" s="12" t="str">
        <f>IFERROR(VLOOKUP($A377,'NM 200 M'!$AI$5:$AO$38,7,0),"")</f>
        <v/>
      </c>
      <c r="T377" s="10">
        <f>IFERROR(LARGE(V377:AW377,1),0)+IFERROR(LARGE(V377:AW377,2),0)</f>
        <v>32.303070964593914</v>
      </c>
      <c r="U377" s="10">
        <f>IFERROR(LARGE(V377:AW377,3),0)+IFERROR(LARGE(V377:AW377,4),0)</f>
        <v>0</v>
      </c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>
        <f>IFERROR(VLOOKUP($A377,'H56 TR100 M'!$AI$3:$AO$224,7,0),"")</f>
        <v>32.303070964593914</v>
      </c>
      <c r="AT377" s="12" t="str">
        <f>IFERROR(VLOOKUP($A377,'Wawer M'!$H$2:$N$15,7,0),"")</f>
        <v/>
      </c>
      <c r="AU377" s="12" t="str">
        <f>IFERROR(VLOOKUP($A377,'Pazur M'!$AU$2:$BA$36,7,0),"")</f>
        <v/>
      </c>
      <c r="AV377" s="12" t="str">
        <f>IFERROR(VLOOKUP($A377,'Wilga M'!$L$3:$R$29,7,0),"")</f>
        <v/>
      </c>
      <c r="AW377" s="12" t="str">
        <f>IFERROR(VLOOKUP($A377,'NM 100 M'!$Y$5:$AE$7,7,0),"")</f>
        <v/>
      </c>
      <c r="AX377" s="25">
        <f>MIN(COUNT(F377:S377)+MIN(COUNT(V377:AW377)/2,2),6)</f>
        <v>0.5</v>
      </c>
    </row>
    <row r="378" spans="1:50">
      <c r="A378">
        <v>656</v>
      </c>
      <c r="B378" s="21" t="str">
        <f>VLOOKUP($A378,id!$C:$H,6,0)</f>
        <v>Musielski Kamil</v>
      </c>
      <c r="C378" s="21" t="str">
        <f>VLOOKUP($A378,id!$C:$H,4,0)</f>
        <v>GRBS</v>
      </c>
      <c r="D378" s="2">
        <f>IF(E377=E378,D377,ROW(B376))</f>
        <v>376</v>
      </c>
      <c r="E378" s="11">
        <f>LARGE(F378:U378,1)+LARGE(F378:U378,2)+IFERROR(LARGE(F378:U378,3),0)+IFERROR(LARGE(F378:U378,4),0)+IFERROR(LARGE(F378:U378,5),0)+IFERROR(LARGE(F378:U378,6),0)</f>
        <v>32.298146115379893</v>
      </c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 t="str">
        <f>IFERROR(VLOOKUP($A378,'H56 TR200 M'!$AT$3:$AZ$106,7,0),"")</f>
        <v/>
      </c>
      <c r="R378" s="12" t="str">
        <f>IFERROR(VLOOKUP($A378,'Azymut M'!$AO$6:$AU$38,7,0),"")</f>
        <v/>
      </c>
      <c r="S378" s="12" t="str">
        <f>IFERROR(VLOOKUP($A378,'NM 200 M'!$AI$5:$AO$38,7,0),"")</f>
        <v/>
      </c>
      <c r="T378" s="10">
        <f>IFERROR(LARGE(V378:AW378,1),0)+IFERROR(LARGE(V378:AW378,2),0)</f>
        <v>32.298146115379893</v>
      </c>
      <c r="U378" s="10">
        <f>IFERROR(LARGE(V378:AW378,3),0)+IFERROR(LARGE(V378:AW378,4),0)</f>
        <v>0</v>
      </c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>
        <f>IFERROR(VLOOKUP($A378,'H56 TR100 M'!$AI$3:$AO$224,7,0),"")</f>
        <v>32.298146115379893</v>
      </c>
      <c r="AT378" s="12" t="str">
        <f>IFERROR(VLOOKUP($A378,'Wawer M'!$H$2:$N$15,7,0),"")</f>
        <v/>
      </c>
      <c r="AU378" s="12" t="str">
        <f>IFERROR(VLOOKUP($A378,'Pazur M'!$AU$2:$BA$36,7,0),"")</f>
        <v/>
      </c>
      <c r="AV378" s="12" t="str">
        <f>IFERROR(VLOOKUP($A378,'Wilga M'!$L$3:$R$29,7,0),"")</f>
        <v/>
      </c>
      <c r="AW378" s="12" t="str">
        <f>IFERROR(VLOOKUP($A378,'NM 100 M'!$Y$5:$AE$7,7,0),"")</f>
        <v/>
      </c>
      <c r="AX378" s="25">
        <f>MIN(COUNT(F378:S378)+MIN(COUNT(V378:AW378)/2,2),6)</f>
        <v>0.5</v>
      </c>
    </row>
    <row r="379" spans="1:50">
      <c r="A379">
        <v>657</v>
      </c>
      <c r="B379" s="21" t="str">
        <f>VLOOKUP($A379,id!$C:$H,6,0)</f>
        <v>Olczak Marcin</v>
      </c>
      <c r="C379" s="21" t="str">
        <f>VLOOKUP($A379,id!$C:$H,4,0)</f>
        <v>GRBS</v>
      </c>
      <c r="D379" s="2">
        <f>IF(E378=E379,D378,ROW(B377))</f>
        <v>377</v>
      </c>
      <c r="E379" s="11">
        <f>LARGE(F379:U379,1)+LARGE(F379:U379,2)+IFERROR(LARGE(F379:U379,3),0)+IFERROR(LARGE(F379:U379,4),0)+IFERROR(LARGE(F379:U379,5),0)+IFERROR(LARGE(F379:U379,6),0)</f>
        <v>32.297161325730983</v>
      </c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 t="str">
        <f>IFERROR(VLOOKUP($A379,'H56 TR200 M'!$AT$3:$AZ$106,7,0),"")</f>
        <v/>
      </c>
      <c r="R379" s="12" t="str">
        <f>IFERROR(VLOOKUP($A379,'Azymut M'!$AO$6:$AU$38,7,0),"")</f>
        <v/>
      </c>
      <c r="S379" s="12" t="str">
        <f>IFERROR(VLOOKUP($A379,'NM 200 M'!$AI$5:$AO$38,7,0),"")</f>
        <v/>
      </c>
      <c r="T379" s="10">
        <f>IFERROR(LARGE(V379:AW379,1),0)+IFERROR(LARGE(V379:AW379,2),0)</f>
        <v>32.297161325730983</v>
      </c>
      <c r="U379" s="10">
        <f>IFERROR(LARGE(V379:AW379,3),0)+IFERROR(LARGE(V379:AW379,4),0)</f>
        <v>0</v>
      </c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>
        <f>IFERROR(VLOOKUP($A379,'H56 TR100 M'!$AI$3:$AO$224,7,0),"")</f>
        <v>32.297161325730983</v>
      </c>
      <c r="AT379" s="12" t="str">
        <f>IFERROR(VLOOKUP($A379,'Wawer M'!$H$2:$N$15,7,0),"")</f>
        <v/>
      </c>
      <c r="AU379" s="12" t="str">
        <f>IFERROR(VLOOKUP($A379,'Pazur M'!$AU$2:$BA$36,7,0),"")</f>
        <v/>
      </c>
      <c r="AV379" s="12" t="str">
        <f>IFERROR(VLOOKUP($A379,'Wilga M'!$L$3:$R$29,7,0),"")</f>
        <v/>
      </c>
      <c r="AW379" s="12" t="str">
        <f>IFERROR(VLOOKUP($A379,'NM 100 M'!$Y$5:$AE$7,7,0),"")</f>
        <v/>
      </c>
      <c r="AX379" s="25">
        <f>MIN(COUNT(F379:S379)+MIN(COUNT(V379:AW379)/2,2),6)</f>
        <v>0.5</v>
      </c>
    </row>
    <row r="380" spans="1:50">
      <c r="A380">
        <v>658</v>
      </c>
      <c r="B380" s="21" t="str">
        <f>VLOOKUP($A380,id!$C:$H,6,0)</f>
        <v>Jarecki Mariusz</v>
      </c>
      <c r="C380" s="21" t="str">
        <f>VLOOKUP($A380,id!$C:$H,4,0)</f>
        <v>GRBS</v>
      </c>
      <c r="D380" s="2">
        <f>IF(E379=E380,D379,ROW(B378))</f>
        <v>378</v>
      </c>
      <c r="E380" s="11">
        <f>LARGE(F380:U380,1)+LARGE(F380:U380,2)+IFERROR(LARGE(F380:U380,3),0)+IFERROR(LARGE(F380:U380,4),0)+IFERROR(LARGE(F380:U380,5),0)+IFERROR(LARGE(F380:U380,6),0)</f>
        <v>32.293222767598515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 t="str">
        <f>IFERROR(VLOOKUP($A380,'H56 TR200 M'!$AT$3:$AZ$106,7,0),"")</f>
        <v/>
      </c>
      <c r="R380" s="12" t="str">
        <f>IFERROR(VLOOKUP($A380,'Azymut M'!$AO$6:$AU$38,7,0),"")</f>
        <v/>
      </c>
      <c r="S380" s="12" t="str">
        <f>IFERROR(VLOOKUP($A380,'NM 200 M'!$AI$5:$AO$38,7,0),"")</f>
        <v/>
      </c>
      <c r="T380" s="10">
        <f>IFERROR(LARGE(V380:AW380,1),0)+IFERROR(LARGE(V380:AW380,2),0)</f>
        <v>32.293222767598515</v>
      </c>
      <c r="U380" s="10">
        <f>IFERROR(LARGE(V380:AW380,3),0)+IFERROR(LARGE(V380:AW380,4),0)</f>
        <v>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>
        <f>IFERROR(VLOOKUP($A380,'H56 TR100 M'!$AI$3:$AO$224,7,0),"")</f>
        <v>32.293222767598515</v>
      </c>
      <c r="AT380" s="12" t="str">
        <f>IFERROR(VLOOKUP($A380,'Wawer M'!$H$2:$N$15,7,0),"")</f>
        <v/>
      </c>
      <c r="AU380" s="12" t="str">
        <f>IFERROR(VLOOKUP($A380,'Pazur M'!$AU$2:$BA$36,7,0),"")</f>
        <v/>
      </c>
      <c r="AV380" s="12" t="str">
        <f>IFERROR(VLOOKUP($A380,'Wilga M'!$L$3:$R$29,7,0),"")</f>
        <v/>
      </c>
      <c r="AW380" s="12" t="str">
        <f>IFERROR(VLOOKUP($A380,'NM 100 M'!$Y$5:$AE$7,7,0),"")</f>
        <v/>
      </c>
      <c r="AX380" s="25">
        <f>MIN(COUNT(F380:S380)+MIN(COUNT(V380:AW380)/2,2),6)</f>
        <v>0.5</v>
      </c>
    </row>
    <row r="381" spans="1:50">
      <c r="A381">
        <v>659</v>
      </c>
      <c r="B381" s="21" t="str">
        <f>VLOOKUP($A381,id!$C:$H,6,0)</f>
        <v>Golofit Maciej</v>
      </c>
      <c r="C381" s="21" t="str">
        <f>VLOOKUP($A381,id!$C:$H,4,0)</f>
        <v>GRBS</v>
      </c>
      <c r="D381" s="2">
        <f>IF(E380=E381,D380,ROW(B379))</f>
        <v>379</v>
      </c>
      <c r="E381" s="11">
        <f>LARGE(F381:U381,1)+LARGE(F381:U381,2)+IFERROR(LARGE(F381:U381,3),0)+IFERROR(LARGE(F381:U381,4),0)+IFERROR(LARGE(F381:U381,5),0)+IFERROR(LARGE(F381:U381,6),0)</f>
        <v>32.291253848733319</v>
      </c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 t="str">
        <f>IFERROR(VLOOKUP($A381,'H56 TR200 M'!$AT$3:$AZ$106,7,0),"")</f>
        <v/>
      </c>
      <c r="R381" s="12" t="str">
        <f>IFERROR(VLOOKUP($A381,'Azymut M'!$AO$6:$AU$38,7,0),"")</f>
        <v/>
      </c>
      <c r="S381" s="12" t="str">
        <f>IFERROR(VLOOKUP($A381,'NM 200 M'!$AI$5:$AO$38,7,0),"")</f>
        <v/>
      </c>
      <c r="T381" s="10">
        <f>IFERROR(LARGE(V381:AW381,1),0)+IFERROR(LARGE(V381:AW381,2),0)</f>
        <v>32.291253848733319</v>
      </c>
      <c r="U381" s="10">
        <f>IFERROR(LARGE(V381:AW381,3),0)+IFERROR(LARGE(V381:AW381,4),0)</f>
        <v>0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>
        <f>IFERROR(VLOOKUP($A381,'H56 TR100 M'!$AI$3:$AO$224,7,0),"")</f>
        <v>32.291253848733319</v>
      </c>
      <c r="AT381" s="12" t="str">
        <f>IFERROR(VLOOKUP($A381,'Wawer M'!$H$2:$N$15,7,0),"")</f>
        <v/>
      </c>
      <c r="AU381" s="12" t="str">
        <f>IFERROR(VLOOKUP($A381,'Pazur M'!$AU$2:$BA$36,7,0),"")</f>
        <v/>
      </c>
      <c r="AV381" s="12" t="str">
        <f>IFERROR(VLOOKUP($A381,'Wilga M'!$L$3:$R$29,7,0),"")</f>
        <v/>
      </c>
      <c r="AW381" s="12" t="str">
        <f>IFERROR(VLOOKUP($A381,'NM 100 M'!$Y$5:$AE$7,7,0),"")</f>
        <v/>
      </c>
      <c r="AX381" s="25">
        <f>MIN(COUNT(F381:S381)+MIN(COUNT(V381:AW381)/2,2),6)</f>
        <v>0.5</v>
      </c>
    </row>
    <row r="382" spans="1:50">
      <c r="A382">
        <v>660</v>
      </c>
      <c r="B382" s="21" t="str">
        <f>VLOOKUP($A382,id!$C:$H,6,0)</f>
        <v>Popek Marcin</v>
      </c>
      <c r="C382" s="21" t="str">
        <f>VLOOKUP($A382,id!$C:$H,4,0)</f>
        <v>GRBS</v>
      </c>
      <c r="D382" s="2">
        <f>IF(E381=E382,D381,ROW(B380))</f>
        <v>380</v>
      </c>
      <c r="E382" s="11">
        <f>LARGE(F382:U382,1)+LARGE(F382:U382,2)+IFERROR(LARGE(F382:U382,3),0)+IFERROR(LARGE(F382:U382,4),0)+IFERROR(LARGE(F382:U382,5),0)+IFERROR(LARGE(F382:U382,6),0)</f>
        <v>32.289285169943582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 t="str">
        <f>IFERROR(VLOOKUP($A382,'H56 TR200 M'!$AT$3:$AZ$106,7,0),"")</f>
        <v/>
      </c>
      <c r="R382" s="12" t="str">
        <f>IFERROR(VLOOKUP($A382,'Azymut M'!$AO$6:$AU$38,7,0),"")</f>
        <v/>
      </c>
      <c r="S382" s="12" t="str">
        <f>IFERROR(VLOOKUP($A382,'NM 200 M'!$AI$5:$AO$38,7,0),"")</f>
        <v/>
      </c>
      <c r="T382" s="10">
        <f>IFERROR(LARGE(V382:AW382,1),0)+IFERROR(LARGE(V382:AW382,2),0)</f>
        <v>32.289285169943582</v>
      </c>
      <c r="U382" s="10">
        <f>IFERROR(LARGE(V382:AW382,3),0)+IFERROR(LARGE(V382:AW382,4),0)</f>
        <v>0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>
        <f>IFERROR(VLOOKUP($A382,'H56 TR100 M'!$AI$3:$AO$224,7,0),"")</f>
        <v>32.289285169943582</v>
      </c>
      <c r="AT382" s="12" t="str">
        <f>IFERROR(VLOOKUP($A382,'Wawer M'!$H$2:$N$15,7,0),"")</f>
        <v/>
      </c>
      <c r="AU382" s="12" t="str">
        <f>IFERROR(VLOOKUP($A382,'Pazur M'!$AU$2:$BA$36,7,0),"")</f>
        <v/>
      </c>
      <c r="AV382" s="12" t="str">
        <f>IFERROR(VLOOKUP($A382,'Wilga M'!$L$3:$R$29,7,0),"")</f>
        <v/>
      </c>
      <c r="AW382" s="12" t="str">
        <f>IFERROR(VLOOKUP($A382,'NM 100 M'!$Y$5:$AE$7,7,0),"")</f>
        <v/>
      </c>
      <c r="AX382" s="25">
        <f>MIN(COUNT(F382:S382)+MIN(COUNT(V382:AW382)/2,2),6)</f>
        <v>0.5</v>
      </c>
    </row>
    <row r="383" spans="1:50">
      <c r="A383">
        <v>661</v>
      </c>
      <c r="B383" s="21" t="str">
        <f>VLOOKUP($A383,id!$C:$H,6,0)</f>
        <v>Pejas Maciej</v>
      </c>
      <c r="C383" s="21" t="str">
        <f>VLOOKUP($A383,id!$C:$H,4,0)</f>
        <v>GRBS</v>
      </c>
      <c r="D383" s="2">
        <f>IF(E382=E383,D382,ROW(B381))</f>
        <v>381</v>
      </c>
      <c r="E383" s="11">
        <f>LARGE(F383:U383,1)+LARGE(F383:U383,2)+IFERROR(LARGE(F383:U383,3),0)+IFERROR(LARGE(F383:U383,4),0)+IFERROR(LARGE(F383:U383,5),0)+IFERROR(LARGE(F383:U383,6),0)</f>
        <v>32.273544377075631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 t="str">
        <f>IFERROR(VLOOKUP($A383,'H56 TR200 M'!$AT$3:$AZ$106,7,0),"")</f>
        <v/>
      </c>
      <c r="R383" s="12" t="str">
        <f>IFERROR(VLOOKUP($A383,'Azymut M'!$AO$6:$AU$38,7,0),"")</f>
        <v/>
      </c>
      <c r="S383" s="12" t="str">
        <f>IFERROR(VLOOKUP($A383,'NM 200 M'!$AI$5:$AO$38,7,0),"")</f>
        <v/>
      </c>
      <c r="T383" s="10">
        <f>IFERROR(LARGE(V383:AW383,1),0)+IFERROR(LARGE(V383:AW383,2),0)</f>
        <v>32.273544377075631</v>
      </c>
      <c r="U383" s="10">
        <f>IFERROR(LARGE(V383:AW383,3),0)+IFERROR(LARGE(V383:AW383,4),0)</f>
        <v>0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>
        <f>IFERROR(VLOOKUP($A383,'H56 TR100 M'!$AI$3:$AO$224,7,0),"")</f>
        <v>32.273544377075631</v>
      </c>
      <c r="AT383" s="12" t="str">
        <f>IFERROR(VLOOKUP($A383,'Wawer M'!$H$2:$N$15,7,0),"")</f>
        <v/>
      </c>
      <c r="AU383" s="12" t="str">
        <f>IFERROR(VLOOKUP($A383,'Pazur M'!$AU$2:$BA$36,7,0),"")</f>
        <v/>
      </c>
      <c r="AV383" s="12" t="str">
        <f>IFERROR(VLOOKUP($A383,'Wilga M'!$L$3:$R$29,7,0),"")</f>
        <v/>
      </c>
      <c r="AW383" s="12" t="str">
        <f>IFERROR(VLOOKUP($A383,'NM 100 M'!$Y$5:$AE$7,7,0),"")</f>
        <v/>
      </c>
      <c r="AX383" s="25">
        <f>MIN(COUNT(F383:S383)+MIN(COUNT(V383:AW383)/2,2),6)</f>
        <v>0.5</v>
      </c>
    </row>
    <row r="384" spans="1:50">
      <c r="A384">
        <v>766</v>
      </c>
      <c r="B384" s="21" t="str">
        <f>VLOOKUP($A384,id!$C:$H,6,0)</f>
        <v>Świetlik Krzysztof</v>
      </c>
      <c r="C384" s="21">
        <f>VLOOKUP($A384,id!$C:$H,4,0)</f>
        <v>0</v>
      </c>
      <c r="D384" s="2">
        <f>IF(E383=E384,D383,ROW(B382))</f>
        <v>382</v>
      </c>
      <c r="E384" s="11">
        <f>LARGE(F384:U384,1)+LARGE(F384:U384,2)+IFERROR(LARGE(F384:U384,3),0)+IFERROR(LARGE(F384:U384,4),0)+IFERROR(LARGE(F384:U384,5),0)+IFERROR(LARGE(F384:U384,6),0)</f>
        <v>32.26102941176471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 t="str">
        <f>IFERROR(VLOOKUP($A384,'H56 TR200 M'!$AT$3:$AZ$106,7,0),"")</f>
        <v/>
      </c>
      <c r="R384" s="12" t="str">
        <f>IFERROR(VLOOKUP($A384,'Azymut M'!$AO$6:$AU$38,7,0),"")</f>
        <v/>
      </c>
      <c r="S384" s="12" t="str">
        <f>IFERROR(VLOOKUP($A384,'NM 200 M'!$AI$5:$AO$38,7,0),"")</f>
        <v/>
      </c>
      <c r="T384" s="10">
        <f>IFERROR(LARGE(V384:AW384,1),0)+IFERROR(LARGE(V384:AW384,2),0)</f>
        <v>32.26102941176471</v>
      </c>
      <c r="U384" s="10">
        <f>IFERROR(LARGE(V384:AW384,3),0)+IFERROR(LARGE(V384:AW384,4),0)</f>
        <v>0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 t="str">
        <f>IFERROR(VLOOKUP($A384,'H56 TR100 M'!$AI$3:$AO$224,7,0),"")</f>
        <v/>
      </c>
      <c r="AT384" s="12" t="str">
        <f>IFERROR(VLOOKUP($A384,'Wawer M'!$H$2:$N$15,7,0),"")</f>
        <v/>
      </c>
      <c r="AU384" s="12">
        <f>IFERROR(VLOOKUP($A384,'Pazur M'!$AU$2:$BA$36,7,0),"")</f>
        <v>32.26102941176471</v>
      </c>
      <c r="AV384" s="12" t="str">
        <f>IFERROR(VLOOKUP($A384,'Wilga M'!$L$3:$R$29,7,0),"")</f>
        <v/>
      </c>
      <c r="AW384" s="12" t="str">
        <f>IFERROR(VLOOKUP($A384,'NM 100 M'!$Y$5:$AE$7,7,0),"")</f>
        <v/>
      </c>
      <c r="AX384" s="25">
        <f>MIN(COUNT(F384:S384)+MIN(COUNT(V384:AW384)/2,2),6)</f>
        <v>0.5</v>
      </c>
    </row>
    <row r="385" spans="1:50">
      <c r="A385">
        <v>662</v>
      </c>
      <c r="B385" s="21" t="str">
        <f>VLOOKUP($A385,id!$C:$H,6,0)</f>
        <v>Pszczoliński Michał</v>
      </c>
      <c r="C385" s="21" t="str">
        <f>VLOOKUP($A385,id!$C:$H,4,0)</f>
        <v>3XM</v>
      </c>
      <c r="D385" s="2">
        <f>IF(E384=E385,D384,ROW(B383))</f>
        <v>383</v>
      </c>
      <c r="E385" s="11">
        <f>LARGE(F385:U385,1)+LARGE(F385:U385,2)+IFERROR(LARGE(F385:U385,3),0)+IFERROR(LARGE(F385:U385,4),0)+IFERROR(LARGE(F385:U385,5),0)+IFERROR(LARGE(F385:U385,6),0)</f>
        <v>32.019890571627201</v>
      </c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 t="str">
        <f>IFERROR(VLOOKUP($A385,'H56 TR200 M'!$AT$3:$AZ$106,7,0),"")</f>
        <v/>
      </c>
      <c r="R385" s="12" t="str">
        <f>IFERROR(VLOOKUP($A385,'Azymut M'!$AO$6:$AU$38,7,0),"")</f>
        <v/>
      </c>
      <c r="S385" s="12" t="str">
        <f>IFERROR(VLOOKUP($A385,'NM 200 M'!$AI$5:$AO$38,7,0),"")</f>
        <v/>
      </c>
      <c r="T385" s="10">
        <f>IFERROR(LARGE(V385:AW385,1),0)+IFERROR(LARGE(V385:AW385,2),0)</f>
        <v>32.019890571627201</v>
      </c>
      <c r="U385" s="10">
        <f>IFERROR(LARGE(V385:AW385,3),0)+IFERROR(LARGE(V385:AW385,4),0)</f>
        <v>0</v>
      </c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>
        <f>IFERROR(VLOOKUP($A385,'H56 TR100 M'!$AI$3:$AO$224,7,0),"")</f>
        <v>32.019890571627201</v>
      </c>
      <c r="AT385" s="12" t="str">
        <f>IFERROR(VLOOKUP($A385,'Wawer M'!$H$2:$N$15,7,0),"")</f>
        <v/>
      </c>
      <c r="AU385" s="12" t="str">
        <f>IFERROR(VLOOKUP($A385,'Pazur M'!$AU$2:$BA$36,7,0),"")</f>
        <v/>
      </c>
      <c r="AV385" s="12" t="str">
        <f>IFERROR(VLOOKUP($A385,'Wilga M'!$L$3:$R$29,7,0),"")</f>
        <v/>
      </c>
      <c r="AW385" s="12" t="str">
        <f>IFERROR(VLOOKUP($A385,'NM 100 M'!$Y$5:$AE$7,7,0),"")</f>
        <v/>
      </c>
      <c r="AX385" s="25">
        <f>MIN(COUNT(F385:S385)+MIN(COUNT(V385:AW385)/2,2),6)</f>
        <v>0.5</v>
      </c>
    </row>
    <row r="386" spans="1:50">
      <c r="A386">
        <v>663</v>
      </c>
      <c r="B386" s="21" t="str">
        <f>VLOOKUP($A386,id!$C:$H,6,0)</f>
        <v>Wodtke Michał</v>
      </c>
      <c r="C386" s="21" t="str">
        <f>VLOOKUP($A386,id!$C:$H,4,0)</f>
        <v>M^3</v>
      </c>
      <c r="D386" s="2">
        <f>IF(E385=E386,D385,ROW(B384))</f>
        <v>384</v>
      </c>
      <c r="E386" s="11">
        <f>LARGE(F386:U386,1)+LARGE(F386:U386,2)+IFERROR(LARGE(F386:U386,3),0)+IFERROR(LARGE(F386:U386,4),0)+IFERROR(LARGE(F386:U386,5),0)+IFERROR(LARGE(F386:U386,6),0)</f>
        <v>32.005378293449347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 t="str">
        <f>IFERROR(VLOOKUP($A386,'H56 TR200 M'!$AT$3:$AZ$106,7,0),"")</f>
        <v/>
      </c>
      <c r="R386" s="12" t="str">
        <f>IFERROR(VLOOKUP($A386,'Azymut M'!$AO$6:$AU$38,7,0),"")</f>
        <v/>
      </c>
      <c r="S386" s="12" t="str">
        <f>IFERROR(VLOOKUP($A386,'NM 200 M'!$AI$5:$AO$38,7,0),"")</f>
        <v/>
      </c>
      <c r="T386" s="10">
        <f>IFERROR(LARGE(V386:AW386,1),0)+IFERROR(LARGE(V386:AW386,2),0)</f>
        <v>32.005378293449347</v>
      </c>
      <c r="U386" s="10">
        <f>IFERROR(LARGE(V386:AW386,3),0)+IFERROR(LARGE(V386:AW386,4),0)</f>
        <v>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>
        <f>IFERROR(VLOOKUP($A386,'H56 TR100 M'!$AI$3:$AO$224,7,0),"")</f>
        <v>32.005378293449347</v>
      </c>
      <c r="AT386" s="12" t="str">
        <f>IFERROR(VLOOKUP($A386,'Wawer M'!$H$2:$N$15,7,0),"")</f>
        <v/>
      </c>
      <c r="AU386" s="12" t="str">
        <f>IFERROR(VLOOKUP($A386,'Pazur M'!$AU$2:$BA$36,7,0),"")</f>
        <v/>
      </c>
      <c r="AV386" s="12" t="str">
        <f>IFERROR(VLOOKUP($A386,'Wilga M'!$L$3:$R$29,7,0),"")</f>
        <v/>
      </c>
      <c r="AW386" s="12" t="str">
        <f>IFERROR(VLOOKUP($A386,'NM 100 M'!$Y$5:$AE$7,7,0),"")</f>
        <v/>
      </c>
      <c r="AX386" s="25">
        <f>MIN(COUNT(F386:S386)+MIN(COUNT(V386:AW386)/2,2),6)</f>
        <v>0.5</v>
      </c>
    </row>
    <row r="387" spans="1:50">
      <c r="A387">
        <v>664</v>
      </c>
      <c r="B387" s="21" t="str">
        <f>VLOOKUP($A387,id!$C:$H,6,0)</f>
        <v>Suszek Marcin</v>
      </c>
      <c r="C387" s="21">
        <f>VLOOKUP($A387,id!$C:$H,4,0)</f>
        <v>0</v>
      </c>
      <c r="D387" s="2">
        <f>IF(E386=E387,D386,ROW(B385))</f>
        <v>385</v>
      </c>
      <c r="E387" s="11">
        <f>LARGE(F387:U387,1)+LARGE(F387:U387,2)+IFERROR(LARGE(F387:U387,3),0)+IFERROR(LARGE(F387:U387,4),0)+IFERROR(LARGE(F387:U387,5),0)+IFERROR(LARGE(F387:U387,6),0)</f>
        <v>31.982185990338152</v>
      </c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 t="str">
        <f>IFERROR(VLOOKUP($A387,'H56 TR200 M'!$AT$3:$AZ$106,7,0),"")</f>
        <v/>
      </c>
      <c r="R387" s="12" t="str">
        <f>IFERROR(VLOOKUP($A387,'Azymut M'!$AO$6:$AU$38,7,0),"")</f>
        <v/>
      </c>
      <c r="S387" s="12" t="str">
        <f>IFERROR(VLOOKUP($A387,'NM 200 M'!$AI$5:$AO$38,7,0),"")</f>
        <v/>
      </c>
      <c r="T387" s="10">
        <f>IFERROR(LARGE(V387:AW387,1),0)+IFERROR(LARGE(V387:AW387,2),0)</f>
        <v>31.982185990338152</v>
      </c>
      <c r="U387" s="10">
        <f>IFERROR(LARGE(V387:AW387,3),0)+IFERROR(LARGE(V387:AW387,4),0)</f>
        <v>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>
        <f>IFERROR(VLOOKUP($A387,'H56 TR100 M'!$AI$3:$AO$224,7,0),"")</f>
        <v>31.982185990338152</v>
      </c>
      <c r="AT387" s="12" t="str">
        <f>IFERROR(VLOOKUP($A387,'Wawer M'!$H$2:$N$15,7,0),"")</f>
        <v/>
      </c>
      <c r="AU387" s="12" t="str">
        <f>IFERROR(VLOOKUP($A387,'Pazur M'!$AU$2:$BA$36,7,0),"")</f>
        <v/>
      </c>
      <c r="AV387" s="12" t="str">
        <f>IFERROR(VLOOKUP($A387,'Wilga M'!$L$3:$R$29,7,0),"")</f>
        <v/>
      </c>
      <c r="AW387" s="12" t="str">
        <f>IFERROR(VLOOKUP($A387,'NM 100 M'!$Y$5:$AE$7,7,0),"")</f>
        <v/>
      </c>
      <c r="AX387" s="25">
        <f>MIN(COUNT(F387:S387)+MIN(COUNT(V387:AW387)/2,2),6)</f>
        <v>0.5</v>
      </c>
    </row>
    <row r="388" spans="1:50">
      <c r="A388">
        <v>665</v>
      </c>
      <c r="B388" s="21" t="str">
        <f>VLOOKUP($A388,id!$C:$H,6,0)</f>
        <v>Nowisz Jarosław</v>
      </c>
      <c r="C388" s="21" t="str">
        <f>VLOOKUP($A388,id!$C:$H,4,0)</f>
        <v>Pięty Szalonego Gnoma i spółka</v>
      </c>
      <c r="D388" s="2">
        <f>IF(E387=E388,D387,ROW(B386))</f>
        <v>386</v>
      </c>
      <c r="E388" s="11">
        <f>LARGE(F388:U388,1)+LARGE(F388:U388,2)+IFERROR(LARGE(F388:U388,3),0)+IFERROR(LARGE(F388:U388,4),0)+IFERROR(LARGE(F388:U388,5),0)+IFERROR(LARGE(F388:U388,6),0)</f>
        <v>31.933976484775389</v>
      </c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 t="str">
        <f>IFERROR(VLOOKUP($A388,'H56 TR200 M'!$AT$3:$AZ$106,7,0),"")</f>
        <v/>
      </c>
      <c r="R388" s="12" t="str">
        <f>IFERROR(VLOOKUP($A388,'Azymut M'!$AO$6:$AU$38,7,0),"")</f>
        <v/>
      </c>
      <c r="S388" s="12" t="str">
        <f>IFERROR(VLOOKUP($A388,'NM 200 M'!$AI$5:$AO$38,7,0),"")</f>
        <v/>
      </c>
      <c r="T388" s="10">
        <f>IFERROR(LARGE(V388:AW388,1),0)+IFERROR(LARGE(V388:AW388,2),0)</f>
        <v>31.933976484775389</v>
      </c>
      <c r="U388" s="10">
        <f>IFERROR(LARGE(V388:AW388,3),0)+IFERROR(LARGE(V388:AW388,4),0)</f>
        <v>0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>
        <f>IFERROR(VLOOKUP($A388,'H56 TR100 M'!$AI$3:$AO$224,7,0),"")</f>
        <v>31.933976484775389</v>
      </c>
      <c r="AT388" s="12" t="str">
        <f>IFERROR(VLOOKUP($A388,'Wawer M'!$H$2:$N$15,7,0),"")</f>
        <v/>
      </c>
      <c r="AU388" s="12" t="str">
        <f>IFERROR(VLOOKUP($A388,'Pazur M'!$AU$2:$BA$36,7,0),"")</f>
        <v/>
      </c>
      <c r="AV388" s="12" t="str">
        <f>IFERROR(VLOOKUP($A388,'Wilga M'!$L$3:$R$29,7,0),"")</f>
        <v/>
      </c>
      <c r="AW388" s="12" t="str">
        <f>IFERROR(VLOOKUP($A388,'NM 100 M'!$Y$5:$AE$7,7,0),"")</f>
        <v/>
      </c>
      <c r="AX388" s="25">
        <f>MIN(COUNT(F388:S388)+MIN(COUNT(V388:AW388)/2,2),6)</f>
        <v>0.5</v>
      </c>
    </row>
    <row r="389" spans="1:50">
      <c r="A389">
        <v>666</v>
      </c>
      <c r="B389" s="21" t="str">
        <f>VLOOKUP($A389,id!$C:$H,6,0)</f>
        <v>Kuczyński Jerzy</v>
      </c>
      <c r="C389" s="21">
        <f>VLOOKUP($A389,id!$C:$H,4,0)</f>
        <v>0</v>
      </c>
      <c r="D389" s="2">
        <f>IF(E388=E389,D388,ROW(B387))</f>
        <v>387</v>
      </c>
      <c r="E389" s="11">
        <f>LARGE(F389:U389,1)+LARGE(F389:U389,2)+IFERROR(LARGE(F389:U389,3),0)+IFERROR(LARGE(F389:U389,4),0)+IFERROR(LARGE(F389:U389,5),0)+IFERROR(LARGE(F389:U389,6),0)</f>
        <v>31.824600408604724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 t="str">
        <f>IFERROR(VLOOKUP($A389,'H56 TR200 M'!$AT$3:$AZ$106,7,0),"")</f>
        <v/>
      </c>
      <c r="R389" s="12" t="str">
        <f>IFERROR(VLOOKUP($A389,'Azymut M'!$AO$6:$AU$38,7,0),"")</f>
        <v/>
      </c>
      <c r="S389" s="12" t="str">
        <f>IFERROR(VLOOKUP($A389,'NM 200 M'!$AI$5:$AO$38,7,0),"")</f>
        <v/>
      </c>
      <c r="T389" s="10">
        <f>IFERROR(LARGE(V389:AW389,1),0)+IFERROR(LARGE(V389:AW389,2),0)</f>
        <v>31.824600408604724</v>
      </c>
      <c r="U389" s="10">
        <f>IFERROR(LARGE(V389:AW389,3),0)+IFERROR(LARGE(V389:AW389,4),0)</f>
        <v>0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>
        <f>IFERROR(VLOOKUP($A389,'H56 TR100 M'!$AI$3:$AO$224,7,0),"")</f>
        <v>31.824600408604724</v>
      </c>
      <c r="AT389" s="12" t="str">
        <f>IFERROR(VLOOKUP($A389,'Wawer M'!$H$2:$N$15,7,0),"")</f>
        <v/>
      </c>
      <c r="AU389" s="12" t="str">
        <f>IFERROR(VLOOKUP($A389,'Pazur M'!$AU$2:$BA$36,7,0),"")</f>
        <v/>
      </c>
      <c r="AV389" s="12" t="str">
        <f>IFERROR(VLOOKUP($A389,'Wilga M'!$L$3:$R$29,7,0),"")</f>
        <v/>
      </c>
      <c r="AW389" s="12" t="str">
        <f>IFERROR(VLOOKUP($A389,'NM 100 M'!$Y$5:$AE$7,7,0),"")</f>
        <v/>
      </c>
      <c r="AX389" s="25">
        <f>MIN(COUNT(F389:S389)+MIN(COUNT(V389:AW389)/2,2),6)</f>
        <v>0.5</v>
      </c>
    </row>
    <row r="390" spans="1:50">
      <c r="A390">
        <v>667</v>
      </c>
      <c r="B390" s="21" t="str">
        <f>VLOOKUP($A390,id!$C:$H,6,0)</f>
        <v>Springer Robert</v>
      </c>
      <c r="C390" s="21" t="str">
        <f>VLOOKUP($A390,id!$C:$H,4,0)</f>
        <v>Wesołego Szampana</v>
      </c>
      <c r="D390" s="2">
        <f>IF(E389=E390,D389,ROW(B388))</f>
        <v>388</v>
      </c>
      <c r="E390" s="11">
        <f>LARGE(F390:U390,1)+LARGE(F390:U390,2)+IFERROR(LARGE(F390:U390,3),0)+IFERROR(LARGE(F390:U390,4),0)+IFERROR(LARGE(F390:U390,5),0)+IFERROR(LARGE(F390:U390,6),0)</f>
        <v>31.82268821726851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 t="str">
        <f>IFERROR(VLOOKUP($A390,'H56 TR200 M'!$AT$3:$AZ$106,7,0),"")</f>
        <v/>
      </c>
      <c r="R390" s="12" t="str">
        <f>IFERROR(VLOOKUP($A390,'Azymut M'!$AO$6:$AU$38,7,0),"")</f>
        <v/>
      </c>
      <c r="S390" s="12" t="str">
        <f>IFERROR(VLOOKUP($A390,'NM 200 M'!$AI$5:$AO$38,7,0),"")</f>
        <v/>
      </c>
      <c r="T390" s="10">
        <f>IFERROR(LARGE(V390:AW390,1),0)+IFERROR(LARGE(V390:AW390,2),0)</f>
        <v>31.82268821726851</v>
      </c>
      <c r="U390" s="10">
        <f>IFERROR(LARGE(V390:AW390,3),0)+IFERROR(LARGE(V390:AW390,4),0)</f>
        <v>0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>
        <f>IFERROR(VLOOKUP($A390,'H56 TR100 M'!$AI$3:$AO$224,7,0),"")</f>
        <v>31.82268821726851</v>
      </c>
      <c r="AT390" s="12" t="str">
        <f>IFERROR(VLOOKUP($A390,'Wawer M'!$H$2:$N$15,7,0),"")</f>
        <v/>
      </c>
      <c r="AU390" s="12" t="str">
        <f>IFERROR(VLOOKUP($A390,'Pazur M'!$AU$2:$BA$36,7,0),"")</f>
        <v/>
      </c>
      <c r="AV390" s="12" t="str">
        <f>IFERROR(VLOOKUP($A390,'Wilga M'!$L$3:$R$29,7,0),"")</f>
        <v/>
      </c>
      <c r="AW390" s="12" t="str">
        <f>IFERROR(VLOOKUP($A390,'NM 100 M'!$Y$5:$AE$7,7,0),"")</f>
        <v/>
      </c>
      <c r="AX390" s="25">
        <f>MIN(COUNT(F390:S390)+MIN(COUNT(V390:AW390)/2,2),6)</f>
        <v>0.5</v>
      </c>
    </row>
    <row r="391" spans="1:50">
      <c r="A391">
        <v>668</v>
      </c>
      <c r="B391" s="21" t="str">
        <f>VLOOKUP($A391,id!$C:$H,6,0)</f>
        <v>Kozłowski Jan</v>
      </c>
      <c r="C391" s="21">
        <f>VLOOKUP($A391,id!$C:$H,4,0)</f>
        <v>0</v>
      </c>
      <c r="D391" s="2">
        <f>IF(E390=E391,D390,ROW(B389))</f>
        <v>389</v>
      </c>
      <c r="E391" s="11">
        <f>LARGE(F391:U391,1)+LARGE(F391:U391,2)+IFERROR(LARGE(F391:U391,3),0)+IFERROR(LARGE(F391:U391,4),0)+IFERROR(LARGE(F391:U391,5),0)+IFERROR(LARGE(F391:U391,6),0)</f>
        <v>31.815041749264115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 t="str">
        <f>IFERROR(VLOOKUP($A391,'H56 TR200 M'!$AT$3:$AZ$106,7,0),"")</f>
        <v/>
      </c>
      <c r="R391" s="12" t="str">
        <f>IFERROR(VLOOKUP($A391,'Azymut M'!$AO$6:$AU$38,7,0),"")</f>
        <v/>
      </c>
      <c r="S391" s="12" t="str">
        <f>IFERROR(VLOOKUP($A391,'NM 200 M'!$AI$5:$AO$38,7,0),"")</f>
        <v/>
      </c>
      <c r="T391" s="10">
        <f>IFERROR(LARGE(V391:AW391,1),0)+IFERROR(LARGE(V391:AW391,2),0)</f>
        <v>31.815041749264115</v>
      </c>
      <c r="U391" s="10">
        <f>IFERROR(LARGE(V391:AW391,3),0)+IFERROR(LARGE(V391:AW391,4),0)</f>
        <v>0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>
        <f>IFERROR(VLOOKUP($A391,'H56 TR100 M'!$AI$3:$AO$224,7,0),"")</f>
        <v>31.815041749264115</v>
      </c>
      <c r="AT391" s="12" t="str">
        <f>IFERROR(VLOOKUP($A391,'Wawer M'!$H$2:$N$15,7,0),"")</f>
        <v/>
      </c>
      <c r="AU391" s="12" t="str">
        <f>IFERROR(VLOOKUP($A391,'Pazur M'!$AU$2:$BA$36,7,0),"")</f>
        <v/>
      </c>
      <c r="AV391" s="12" t="str">
        <f>IFERROR(VLOOKUP($A391,'Wilga M'!$L$3:$R$29,7,0),"")</f>
        <v/>
      </c>
      <c r="AW391" s="12" t="str">
        <f>IFERROR(VLOOKUP($A391,'NM 100 M'!$Y$5:$AE$7,7,0),"")</f>
        <v/>
      </c>
      <c r="AX391" s="25">
        <f>MIN(COUNT(F391:S391)+MIN(COUNT(V391:AW391)/2,2),6)</f>
        <v>0.5</v>
      </c>
    </row>
    <row r="392" spans="1:50">
      <c r="A392">
        <v>669</v>
      </c>
      <c r="B392" s="21" t="str">
        <f>VLOOKUP($A392,id!$C:$H,6,0)</f>
        <v>STAWOWSKI Piotr</v>
      </c>
      <c r="C392" s="21" t="str">
        <f>VLOOKUP($A392,id!$C:$H,4,0)</f>
        <v>stAWek sKŁad</v>
      </c>
      <c r="D392" s="2">
        <f>IF(E391=E392,D391,ROW(B390))</f>
        <v>390</v>
      </c>
      <c r="E392" s="11">
        <f>LARGE(F392:U392,1)+LARGE(F392:U392,2)+IFERROR(LARGE(F392:U392,3),0)+IFERROR(LARGE(F392:U392,4),0)+IFERROR(LARGE(F392:U392,5),0)+IFERROR(LARGE(F392:U392,6),0)</f>
        <v>31.720719911358657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 t="str">
        <f>IFERROR(VLOOKUP($A392,'H56 TR200 M'!$AT$3:$AZ$106,7,0),"")</f>
        <v/>
      </c>
      <c r="R392" s="12" t="str">
        <f>IFERROR(VLOOKUP($A392,'Azymut M'!$AO$6:$AU$38,7,0),"")</f>
        <v/>
      </c>
      <c r="S392" s="12" t="str">
        <f>IFERROR(VLOOKUP($A392,'NM 200 M'!$AI$5:$AO$38,7,0),"")</f>
        <v/>
      </c>
      <c r="T392" s="10">
        <f>IFERROR(LARGE(V392:AW392,1),0)+IFERROR(LARGE(V392:AW392,2),0)</f>
        <v>31.720719911358657</v>
      </c>
      <c r="U392" s="10">
        <f>IFERROR(LARGE(V392:AW392,3),0)+IFERROR(LARGE(V392:AW392,4),0)</f>
        <v>0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>
        <f>IFERROR(VLOOKUP($A392,'H56 TR100 M'!$AI$3:$AO$224,7,0),"")</f>
        <v>31.720719911358657</v>
      </c>
      <c r="AT392" s="12" t="str">
        <f>IFERROR(VLOOKUP($A392,'Wawer M'!$H$2:$N$15,7,0),"")</f>
        <v/>
      </c>
      <c r="AU392" s="12" t="str">
        <f>IFERROR(VLOOKUP($A392,'Pazur M'!$AU$2:$BA$36,7,0),"")</f>
        <v/>
      </c>
      <c r="AV392" s="12" t="str">
        <f>IFERROR(VLOOKUP($A392,'Wilga M'!$L$3:$R$29,7,0),"")</f>
        <v/>
      </c>
      <c r="AW392" s="12" t="str">
        <f>IFERROR(VLOOKUP($A392,'NM 100 M'!$Y$5:$AE$7,7,0),"")</f>
        <v/>
      </c>
      <c r="AX392" s="25">
        <f>MIN(COUNT(F392:S392)+MIN(COUNT(V392:AW392)/2,2),6)</f>
        <v>0.5</v>
      </c>
    </row>
    <row r="393" spans="1:50">
      <c r="A393">
        <v>670</v>
      </c>
      <c r="B393" s="21" t="str">
        <f>VLOOKUP($A393,id!$C:$H,6,0)</f>
        <v>Nowiński Andrzej</v>
      </c>
      <c r="C393" s="21" t="str">
        <f>VLOOKUP($A393,id!$C:$H,4,0)</f>
        <v>Hamak na Bananach</v>
      </c>
      <c r="D393" s="2">
        <f>IF(E392=E393,D392,ROW(B391))</f>
        <v>391</v>
      </c>
      <c r="E393" s="11">
        <f>LARGE(F393:U393,1)+LARGE(F393:U393,2)+IFERROR(LARGE(F393:U393,3),0)+IFERROR(LARGE(F393:U393,4),0)+IFERROR(LARGE(F393:U393,5),0)+IFERROR(LARGE(F393:U393,6),0)</f>
        <v>31.660041246973712</v>
      </c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 t="str">
        <f>IFERROR(VLOOKUP($A393,'H56 TR200 M'!$AT$3:$AZ$106,7,0),"")</f>
        <v/>
      </c>
      <c r="R393" s="12" t="str">
        <f>IFERROR(VLOOKUP($A393,'Azymut M'!$AO$6:$AU$38,7,0),"")</f>
        <v/>
      </c>
      <c r="S393" s="12" t="str">
        <f>IFERROR(VLOOKUP($A393,'NM 200 M'!$AI$5:$AO$38,7,0),"")</f>
        <v/>
      </c>
      <c r="T393" s="10">
        <f>IFERROR(LARGE(V393:AW393,1),0)+IFERROR(LARGE(V393:AW393,2),0)</f>
        <v>31.660041246973712</v>
      </c>
      <c r="U393" s="10">
        <f>IFERROR(LARGE(V393:AW393,3),0)+IFERROR(LARGE(V393:AW393,4),0)</f>
        <v>0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>
        <f>IFERROR(VLOOKUP($A393,'H56 TR100 M'!$AI$3:$AO$224,7,0),"")</f>
        <v>31.660041246973712</v>
      </c>
      <c r="AT393" s="12" t="str">
        <f>IFERROR(VLOOKUP($A393,'Wawer M'!$H$2:$N$15,7,0),"")</f>
        <v/>
      </c>
      <c r="AU393" s="12" t="str">
        <f>IFERROR(VLOOKUP($A393,'Pazur M'!$AU$2:$BA$36,7,0),"")</f>
        <v/>
      </c>
      <c r="AV393" s="12" t="str">
        <f>IFERROR(VLOOKUP($A393,'Wilga M'!$L$3:$R$29,7,0),"")</f>
        <v/>
      </c>
      <c r="AW393" s="12" t="str">
        <f>IFERROR(VLOOKUP($A393,'NM 100 M'!$Y$5:$AE$7,7,0),"")</f>
        <v/>
      </c>
      <c r="AX393" s="25">
        <f>MIN(COUNT(F393:S393)+MIN(COUNT(V393:AW393)/2,2),6)</f>
        <v>0.5</v>
      </c>
    </row>
    <row r="394" spans="1:50">
      <c r="A394">
        <v>671</v>
      </c>
      <c r="B394" s="21" t="str">
        <f>VLOOKUP($A394,id!$C:$H,6,0)</f>
        <v>Kaczyński Tomasz</v>
      </c>
      <c r="C394" s="21" t="str">
        <f>VLOOKUP($A394,id!$C:$H,4,0)</f>
        <v>EPO</v>
      </c>
      <c r="D394" s="2">
        <f>IF(E393=E394,D393,ROW(B392))</f>
        <v>392</v>
      </c>
      <c r="E394" s="11">
        <f>LARGE(F394:U394,1)+LARGE(F394:U394,2)+IFERROR(LARGE(F394:U394,3),0)+IFERROR(LARGE(F394:U394,4),0)+IFERROR(LARGE(F394:U394,5),0)+IFERROR(LARGE(F394:U394,6),0)</f>
        <v>31.655310501464339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 t="str">
        <f>IFERROR(VLOOKUP($A394,'H56 TR200 M'!$AT$3:$AZ$106,7,0),"")</f>
        <v/>
      </c>
      <c r="R394" s="12" t="str">
        <f>IFERROR(VLOOKUP($A394,'Azymut M'!$AO$6:$AU$38,7,0),"")</f>
        <v/>
      </c>
      <c r="S394" s="12" t="str">
        <f>IFERROR(VLOOKUP($A394,'NM 200 M'!$AI$5:$AO$38,7,0),"")</f>
        <v/>
      </c>
      <c r="T394" s="10">
        <f>IFERROR(LARGE(V394:AW394,1),0)+IFERROR(LARGE(V394:AW394,2),0)</f>
        <v>31.655310501464339</v>
      </c>
      <c r="U394" s="10">
        <f>IFERROR(LARGE(V394:AW394,3),0)+IFERROR(LARGE(V394:AW394,4),0)</f>
        <v>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>
        <f>IFERROR(VLOOKUP($A394,'H56 TR100 M'!$AI$3:$AO$224,7,0),"")</f>
        <v>31.655310501464339</v>
      </c>
      <c r="AT394" s="12" t="str">
        <f>IFERROR(VLOOKUP($A394,'Wawer M'!$H$2:$N$15,7,0),"")</f>
        <v/>
      </c>
      <c r="AU394" s="12" t="str">
        <f>IFERROR(VLOOKUP($A394,'Pazur M'!$AU$2:$BA$36,7,0),"")</f>
        <v/>
      </c>
      <c r="AV394" s="12" t="str">
        <f>IFERROR(VLOOKUP($A394,'Wilga M'!$L$3:$R$29,7,0),"")</f>
        <v/>
      </c>
      <c r="AW394" s="12" t="str">
        <f>IFERROR(VLOOKUP($A394,'NM 100 M'!$Y$5:$AE$7,7,0),"")</f>
        <v/>
      </c>
      <c r="AX394" s="25">
        <f>MIN(COUNT(F394:S394)+MIN(COUNT(V394:AW394)/2,2),6)</f>
        <v>0.5</v>
      </c>
    </row>
    <row r="395" spans="1:50">
      <c r="A395">
        <v>335</v>
      </c>
      <c r="B395" s="21" t="str">
        <f>VLOOKUP($A395,id!$C:$H,6,0)</f>
        <v>Janulewicz Karol</v>
      </c>
      <c r="C395" s="21">
        <f>VLOOKUP($A395,id!$C:$H,4,0)</f>
        <v>0</v>
      </c>
      <c r="D395" s="2">
        <f>IF(E394=E395,D394,ROW(B393))</f>
        <v>393</v>
      </c>
      <c r="E395" s="11">
        <f>LARGE(F395:U395,1)+LARGE(F395:U395,2)+IFERROR(LARGE(F395:U395,3),0)+IFERROR(LARGE(F395:U395,4),0)+IFERROR(LARGE(F395:U395,5),0)+IFERROR(LARGE(F395:U395,6),0)</f>
        <v>31.649034423449052</v>
      </c>
      <c r="F395" s="12"/>
      <c r="G395" s="12"/>
      <c r="H395" s="12" t="str">
        <f>IFERROR(VLOOKUP($A395,'H55 TR200 M'!$AT$3:$AZ$84,7,0),"")</f>
        <v/>
      </c>
      <c r="I395" s="12" t="str">
        <f>IFERROR(VLOOKUP($A395,'Dymno M'!$U$2:$AA$35,7,0),"")</f>
        <v/>
      </c>
      <c r="J395" s="12" t="str">
        <f>IFERROR(VLOOKUP($A395,'XIV RzK M'!$K$3:$Q$39,7,0),"")</f>
        <v/>
      </c>
      <c r="K395" s="12" t="str">
        <f>IFERROR(VLOOKUP($A395,'Tropy M'!$Q$4:$W$66,7,0),"")</f>
        <v/>
      </c>
      <c r="L395" s="12" t="str">
        <f>IFERROR(VLOOKUP($A395,'Grassor 300 M'!$CA$6:$CG$39,7,0),"")</f>
        <v/>
      </c>
      <c r="M395" s="12" t="str">
        <f>IFERROR(VLOOKUP($A395,'BO M'!$Q$2:$W$37,7,0),"")</f>
        <v/>
      </c>
      <c r="N395" s="12" t="str">
        <f>IFERROR(VLOOKUP($A395,'Konwalie M'!$M$2:$S$32,7,0),"")</f>
        <v/>
      </c>
      <c r="O395" s="12" t="str">
        <f>IFERROR(VLOOKUP($A395,'KoRnO M'!$AD$2:$AJ$42,7,0),"")</f>
        <v/>
      </c>
      <c r="P395" s="12" t="str">
        <f>IFERROR(VLOOKUP($A395,'XVI Szago M'!$K$2:$Q$48,7,0),"")</f>
        <v/>
      </c>
      <c r="Q395" s="12" t="str">
        <f>IFERROR(VLOOKUP($A395,'H56 TR200 M'!$AT$3:$AZ$106,7,0),"")</f>
        <v/>
      </c>
      <c r="R395" s="12" t="str">
        <f>IFERROR(VLOOKUP($A395,'Azymut M'!$AO$6:$AU$38,7,0),"")</f>
        <v/>
      </c>
      <c r="S395" s="12" t="str">
        <f>IFERROR(VLOOKUP($A395,'NM 200 M'!$AI$5:$AO$38,7,0),"")</f>
        <v/>
      </c>
      <c r="T395" s="10">
        <f>IFERROR(LARGE(V395:AW395,1),0)+IFERROR(LARGE(V395:AW395,2),0)</f>
        <v>31.649034423449052</v>
      </c>
      <c r="U395" s="10">
        <f>IFERROR(LARGE(V395:AW395,3),0)+IFERROR(LARGE(V395:AW395,4),0)</f>
        <v>0</v>
      </c>
      <c r="V395" s="12"/>
      <c r="W395" s="12"/>
      <c r="X395" s="12"/>
      <c r="Y395" s="12"/>
      <c r="Z395" s="12">
        <f>IFERROR(VLOOKUP($A395,'H55 TR100 M'!$AG$3:$AM$165,7,0),"")</f>
        <v>9.2730475499552352</v>
      </c>
      <c r="AA395" s="12" t="str">
        <f>IFERROR(VLOOKUP($A395,'Irokez M'!$EN$4:$ET$22,7,0),"")</f>
        <v/>
      </c>
      <c r="AB395" s="12" t="str">
        <f>IFERROR(VLOOKUP($A395,'BO Wielkopolska M'!$Q$2:$W$38,7,0),"")</f>
        <v/>
      </c>
      <c r="AC395" s="12" t="str">
        <f>IFERROR(VLOOKUP($A395,'RW TR200 M'!$K$2:$Q$10,7,0),"")</f>
        <v/>
      </c>
      <c r="AD395" s="12" t="str">
        <f>IFERROR(VLOOKUP($A395,'Liczyrzepa wiosna M'!$M$2:$S$26,7,0),"")</f>
        <v/>
      </c>
      <c r="AE395" s="12" t="str">
        <f>IFERROR(VLOOKUP($A395,'13 M'!$J$6:$P$27,7,0),"")</f>
        <v/>
      </c>
      <c r="AF395" s="12" t="str">
        <f>IFERROR(VLOOKUP($A395,'ZnO Grassor M'!$J$2:$P$9,7,0),"")</f>
        <v/>
      </c>
      <c r="AG395" s="12" t="str">
        <f>IFERROR(VLOOKUP($A395,'Celestynów M'!$H$2:$N$7,7,0),"")</f>
        <v/>
      </c>
      <c r="AH395" s="12" t="str">
        <f>IFERROR(VLOOKUP($A395,'Komorów M'!$H$2:$N$15,7,0),"")</f>
        <v/>
      </c>
      <c r="AI395" s="12" t="str">
        <f>IFERROR(VLOOKUP($A395,'ITOrient M'!$P$3:$V$16,7,0),"")</f>
        <v/>
      </c>
      <c r="AJ395" s="12" t="str">
        <f>IFERROR(VLOOKUP($A395,'ŚJatka M'!$P$3:$V$25,7,0),"")</f>
        <v/>
      </c>
      <c r="AK395" s="12" t="str">
        <f>IFERROR(VLOOKUP($A395,'Sudecka Wyrypa M'!$N$4:$T$18,7,0),"")</f>
        <v/>
      </c>
      <c r="AL395" s="12" t="str">
        <f>IFERROR(VLOOKUP($A395,'Abentojra M'!$I$3:$O$39,7,0),"")</f>
        <v/>
      </c>
      <c r="AM395" s="12" t="str">
        <f>IFERROR(VLOOKUP($A395,'Mordownik M'!$M$3:$S$29,7,0),"")</f>
        <v/>
      </c>
      <c r="AN395" s="12" t="str">
        <f>IFERROR(VLOOKUP($A395,'Kaczawska M'!$L$3:$R$9,7,0),"")</f>
        <v/>
      </c>
      <c r="AO395" s="12" t="str">
        <f>IFERROR(VLOOKUP($A395,'XV RzK M'!$K$2:$Q$13,7,0),"")</f>
        <v/>
      </c>
      <c r="AP395" s="12" t="str">
        <f>IFERROR(VLOOKUP($A395,'Jesienne 360 M'!$J$2:$P$20,7,0),"")</f>
        <v/>
      </c>
      <c r="AQ395" s="12" t="str">
        <f>IFERROR(VLOOKUP($A395,'Waligóra M'!$P$2:$V$25,7,0),"")</f>
        <v/>
      </c>
      <c r="AR395" s="12" t="str">
        <f>IFERROR(VLOOKUP($A395,'Jurajska Jatka M'!$L$3:$R$42,7,0),"")</f>
        <v/>
      </c>
      <c r="AS395" s="12">
        <f>IFERROR(VLOOKUP($A395,'H56 TR100 M'!$AI$3:$AO$224,7,0),"")</f>
        <v>22.375986873493819</v>
      </c>
      <c r="AT395" s="12" t="str">
        <f>IFERROR(VLOOKUP($A395,'Wawer M'!$H$2:$N$15,7,0),"")</f>
        <v/>
      </c>
      <c r="AU395" s="12" t="str">
        <f>IFERROR(VLOOKUP($A395,'Pazur M'!$AU$2:$BA$36,7,0),"")</f>
        <v/>
      </c>
      <c r="AV395" s="12" t="str">
        <f>IFERROR(VLOOKUP($A395,'Wilga M'!$L$3:$R$29,7,0),"")</f>
        <v/>
      </c>
      <c r="AW395" s="12" t="str">
        <f>IFERROR(VLOOKUP($A395,'NM 100 M'!$Y$5:$AE$7,7,0),"")</f>
        <v/>
      </c>
      <c r="AX395" s="25">
        <f>MIN(COUNT(F395:S395)+MIN(COUNT(V395:AW395)/2,2),6)</f>
        <v>1</v>
      </c>
    </row>
    <row r="396" spans="1:50">
      <c r="A396">
        <v>672</v>
      </c>
      <c r="B396" s="21" t="str">
        <f>VLOOKUP($A396,id!$C:$H,6,0)</f>
        <v>Girjat Jakub</v>
      </c>
      <c r="C396" s="21" t="str">
        <f>VLOOKUP($A396,id!$C:$H,4,0)</f>
        <v>Gryź Poduchę</v>
      </c>
      <c r="D396" s="2">
        <f>IF(E395=E396,D395,ROW(B394))</f>
        <v>394</v>
      </c>
      <c r="E396" s="11">
        <f>LARGE(F396:U396,1)+LARGE(F396:U396,2)+IFERROR(LARGE(F396:U396,3),0)+IFERROR(LARGE(F396:U396,4),0)+IFERROR(LARGE(F396:U396,5),0)+IFERROR(LARGE(F396:U396,6),0)</f>
        <v>31.633567268926374</v>
      </c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 t="str">
        <f>IFERROR(VLOOKUP($A396,'H56 TR200 M'!$AT$3:$AZ$106,7,0),"")</f>
        <v/>
      </c>
      <c r="R396" s="12" t="str">
        <f>IFERROR(VLOOKUP($A396,'Azymut M'!$AO$6:$AU$38,7,0),"")</f>
        <v/>
      </c>
      <c r="S396" s="12" t="str">
        <f>IFERROR(VLOOKUP($A396,'NM 200 M'!$AI$5:$AO$38,7,0),"")</f>
        <v/>
      </c>
      <c r="T396" s="10">
        <f>IFERROR(LARGE(V396:AW396,1),0)+IFERROR(LARGE(V396:AW396,2),0)</f>
        <v>31.633567268926374</v>
      </c>
      <c r="U396" s="10">
        <f>IFERROR(LARGE(V396:AW396,3),0)+IFERROR(LARGE(V396:AW396,4),0)</f>
        <v>0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>
        <f>IFERROR(VLOOKUP($A396,'H56 TR100 M'!$AI$3:$AO$224,7,0),"")</f>
        <v>31.633567268926374</v>
      </c>
      <c r="AT396" s="12" t="str">
        <f>IFERROR(VLOOKUP($A396,'Wawer M'!$H$2:$N$15,7,0),"")</f>
        <v/>
      </c>
      <c r="AU396" s="12" t="str">
        <f>IFERROR(VLOOKUP($A396,'Pazur M'!$AU$2:$BA$36,7,0),"")</f>
        <v/>
      </c>
      <c r="AV396" s="12" t="str">
        <f>IFERROR(VLOOKUP($A396,'Wilga M'!$L$3:$R$29,7,0),"")</f>
        <v/>
      </c>
      <c r="AW396" s="12" t="str">
        <f>IFERROR(VLOOKUP($A396,'NM 100 M'!$Y$5:$AE$7,7,0),"")</f>
        <v/>
      </c>
      <c r="AX396" s="25">
        <f>MIN(COUNT(F396:S396)+MIN(COUNT(V396:AW396)/2,2),6)</f>
        <v>0.5</v>
      </c>
    </row>
    <row r="397" spans="1:50">
      <c r="A397">
        <v>673</v>
      </c>
      <c r="B397" s="21" t="str">
        <f>VLOOKUP($A397,id!$C:$H,6,0)</f>
        <v>Szurała Robert</v>
      </c>
      <c r="C397" s="21" t="str">
        <f>VLOOKUP($A397,id!$C:$H,4,0)</f>
        <v>Hamak na Bananach</v>
      </c>
      <c r="D397" s="2">
        <f>IF(E396=E397,D396,ROW(B395))</f>
        <v>395</v>
      </c>
      <c r="E397" s="11">
        <f>LARGE(F397:U397,1)+LARGE(F397:U397,2)+IFERROR(LARGE(F397:U397,3),0)+IFERROR(LARGE(F397:U397,4),0)+IFERROR(LARGE(F397:U397,5),0)+IFERROR(LARGE(F397:U397,6),0)</f>
        <v>31.622234826999417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 t="str">
        <f>IFERROR(VLOOKUP($A397,'H56 TR200 M'!$AT$3:$AZ$106,7,0),"")</f>
        <v/>
      </c>
      <c r="R397" s="12" t="str">
        <f>IFERROR(VLOOKUP($A397,'Azymut M'!$AO$6:$AU$38,7,0),"")</f>
        <v/>
      </c>
      <c r="S397" s="12" t="str">
        <f>IFERROR(VLOOKUP($A397,'NM 200 M'!$AI$5:$AO$38,7,0),"")</f>
        <v/>
      </c>
      <c r="T397" s="10">
        <f>IFERROR(LARGE(V397:AW397,1),0)+IFERROR(LARGE(V397:AW397,2),0)</f>
        <v>31.622234826999417</v>
      </c>
      <c r="U397" s="10">
        <f>IFERROR(LARGE(V397:AW397,3),0)+IFERROR(LARGE(V397:AW397,4),0)</f>
        <v>0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>
        <f>IFERROR(VLOOKUP($A397,'H56 TR100 M'!$AI$3:$AO$224,7,0),"")</f>
        <v>31.622234826999417</v>
      </c>
      <c r="AT397" s="12" t="str">
        <f>IFERROR(VLOOKUP($A397,'Wawer M'!$H$2:$N$15,7,0),"")</f>
        <v/>
      </c>
      <c r="AU397" s="12" t="str">
        <f>IFERROR(VLOOKUP($A397,'Pazur M'!$AU$2:$BA$36,7,0),"")</f>
        <v/>
      </c>
      <c r="AV397" s="12" t="str">
        <f>IFERROR(VLOOKUP($A397,'Wilga M'!$L$3:$R$29,7,0),"")</f>
        <v/>
      </c>
      <c r="AW397" s="12" t="str">
        <f>IFERROR(VLOOKUP($A397,'NM 100 M'!$Y$5:$AE$7,7,0),"")</f>
        <v/>
      </c>
      <c r="AX397" s="25">
        <f>MIN(COUNT(F397:S397)+MIN(COUNT(V397:AW397)/2,2),6)</f>
        <v>0.5</v>
      </c>
    </row>
    <row r="398" spans="1:50">
      <c r="A398">
        <v>674</v>
      </c>
      <c r="B398" s="21" t="str">
        <f>VLOOKUP($A398,id!$C:$H,6,0)</f>
        <v>Wojciuk Kamil</v>
      </c>
      <c r="C398" s="21" t="str">
        <f>VLOOKUP($A398,id!$C:$H,4,0)</f>
        <v>Gryź Poduchę</v>
      </c>
      <c r="D398" s="2">
        <f>IF(E397=E398,D397,ROW(B396))</f>
        <v>396</v>
      </c>
      <c r="E398" s="11">
        <f>LARGE(F398:U398,1)+LARGE(F398:U398,2)+IFERROR(LARGE(F398:U398,3),0)+IFERROR(LARGE(F398:U398,4),0)+IFERROR(LARGE(F398:U398,5),0)+IFERROR(LARGE(F398:U398,6),0)</f>
        <v>31.57510358601364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 t="str">
        <f>IFERROR(VLOOKUP($A398,'H56 TR200 M'!$AT$3:$AZ$106,7,0),"")</f>
        <v/>
      </c>
      <c r="R398" s="12" t="str">
        <f>IFERROR(VLOOKUP($A398,'Azymut M'!$AO$6:$AU$38,7,0),"")</f>
        <v/>
      </c>
      <c r="S398" s="12" t="str">
        <f>IFERROR(VLOOKUP($A398,'NM 200 M'!$AI$5:$AO$38,7,0),"")</f>
        <v/>
      </c>
      <c r="T398" s="10">
        <f>IFERROR(LARGE(V398:AW398,1),0)+IFERROR(LARGE(V398:AW398,2),0)</f>
        <v>31.57510358601364</v>
      </c>
      <c r="U398" s="10">
        <f>IFERROR(LARGE(V398:AW398,3),0)+IFERROR(LARGE(V398:AW398,4),0)</f>
        <v>0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>
        <f>IFERROR(VLOOKUP($A398,'H56 TR100 M'!$AI$3:$AO$224,7,0),"")</f>
        <v>31.57510358601364</v>
      </c>
      <c r="AT398" s="12" t="str">
        <f>IFERROR(VLOOKUP($A398,'Wawer M'!$H$2:$N$15,7,0),"")</f>
        <v/>
      </c>
      <c r="AU398" s="12" t="str">
        <f>IFERROR(VLOOKUP($A398,'Pazur M'!$AU$2:$BA$36,7,0),"")</f>
        <v/>
      </c>
      <c r="AV398" s="12" t="str">
        <f>IFERROR(VLOOKUP($A398,'Wilga M'!$L$3:$R$29,7,0),"")</f>
        <v/>
      </c>
      <c r="AW398" s="12" t="str">
        <f>IFERROR(VLOOKUP($A398,'NM 100 M'!$Y$5:$AE$7,7,0),"")</f>
        <v/>
      </c>
      <c r="AX398" s="25">
        <f>MIN(COUNT(F398:S398)+MIN(COUNT(V398:AW398)/2,2),6)</f>
        <v>0.5</v>
      </c>
    </row>
    <row r="399" spans="1:50">
      <c r="A399">
        <v>675</v>
      </c>
      <c r="B399" s="21" t="str">
        <f>VLOOKUP($A399,id!$C:$H,6,0)</f>
        <v>Kunstetter Andrzej</v>
      </c>
      <c r="C399" s="21">
        <f>VLOOKUP($A399,id!$C:$H,4,0)</f>
        <v>0</v>
      </c>
      <c r="D399" s="2">
        <f>IF(E398=E399,D398,ROW(B397))</f>
        <v>397</v>
      </c>
      <c r="E399" s="11">
        <f>LARGE(F399:U399,1)+LARGE(F399:U399,2)+IFERROR(LARGE(F399:U399,3),0)+IFERROR(LARGE(F399:U399,4),0)+IFERROR(LARGE(F399:U399,5),0)+IFERROR(LARGE(F399:U399,6),0)</f>
        <v>31.521545054160203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 t="str">
        <f>IFERROR(VLOOKUP($A399,'H56 TR200 M'!$AT$3:$AZ$106,7,0),"")</f>
        <v/>
      </c>
      <c r="R399" s="12" t="str">
        <f>IFERROR(VLOOKUP($A399,'Azymut M'!$AO$6:$AU$38,7,0),"")</f>
        <v/>
      </c>
      <c r="S399" s="12" t="str">
        <f>IFERROR(VLOOKUP($A399,'NM 200 M'!$AI$5:$AO$38,7,0),"")</f>
        <v/>
      </c>
      <c r="T399" s="10">
        <f>IFERROR(LARGE(V399:AW399,1),0)+IFERROR(LARGE(V399:AW399,2),0)</f>
        <v>31.521545054160203</v>
      </c>
      <c r="U399" s="10">
        <f>IFERROR(LARGE(V399:AW399,3),0)+IFERROR(LARGE(V399:AW399,4),0)</f>
        <v>0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>
        <f>IFERROR(VLOOKUP($A399,'H56 TR100 M'!$AI$3:$AO$224,7,0),"")</f>
        <v>31.521545054160203</v>
      </c>
      <c r="AT399" s="12" t="str">
        <f>IFERROR(VLOOKUP($A399,'Wawer M'!$H$2:$N$15,7,0),"")</f>
        <v/>
      </c>
      <c r="AU399" s="12" t="str">
        <f>IFERROR(VLOOKUP($A399,'Pazur M'!$AU$2:$BA$36,7,0),"")</f>
        <v/>
      </c>
      <c r="AV399" s="12" t="str">
        <f>IFERROR(VLOOKUP($A399,'Wilga M'!$L$3:$R$29,7,0),"")</f>
        <v/>
      </c>
      <c r="AW399" s="12" t="str">
        <f>IFERROR(VLOOKUP($A399,'NM 100 M'!$Y$5:$AE$7,7,0),"")</f>
        <v/>
      </c>
      <c r="AX399" s="25">
        <f>MIN(COUNT(F399:S399)+MIN(COUNT(V399:AW399)/2,2),6)</f>
        <v>0.5</v>
      </c>
    </row>
    <row r="400" spans="1:50">
      <c r="A400">
        <v>260</v>
      </c>
      <c r="B400" s="21" t="str">
        <f>VLOOKUP($A400,id!$C:$H,6,0)</f>
        <v>Kudela Paweł</v>
      </c>
      <c r="C400" s="21">
        <f>VLOOKUP($A400,id!$C:$H,4,0)</f>
        <v>0</v>
      </c>
      <c r="D400" s="2">
        <f>IF(E399=E400,D399,ROW(B398))</f>
        <v>398</v>
      </c>
      <c r="E400" s="11">
        <f>LARGE(F400:U400,1)+LARGE(F400:U400,2)+IFERROR(LARGE(F400:U400,3),0)+IFERROR(LARGE(F400:U400,4),0)+IFERROR(LARGE(F400:U400,5),0)+IFERROR(LARGE(F400:U400,6),0)</f>
        <v>31.515444015444007</v>
      </c>
      <c r="F400" s="12"/>
      <c r="G400" s="12"/>
      <c r="H400" s="12" t="str">
        <f>IFERROR(VLOOKUP($A400,'H55 TR200 M'!$AT$3:$AZ$84,7,0),"")</f>
        <v/>
      </c>
      <c r="I400" s="12" t="str">
        <f>IFERROR(VLOOKUP($A400,'Dymno M'!$U$2:$AA$35,7,0),"")</f>
        <v/>
      </c>
      <c r="J400" s="12" t="str">
        <f>IFERROR(VLOOKUP($A400,'XIV RzK M'!$K$3:$Q$39,7,0),"")</f>
        <v/>
      </c>
      <c r="K400" s="12" t="str">
        <f>IFERROR(VLOOKUP($A400,'Tropy M'!$Q$4:$W$66,7,0),"")</f>
        <v/>
      </c>
      <c r="L400" s="12" t="str">
        <f>IFERROR(VLOOKUP($A400,'Grassor 300 M'!$CA$6:$CG$39,7,0),"")</f>
        <v/>
      </c>
      <c r="M400" s="12" t="str">
        <f>IFERROR(VLOOKUP($A400,'BO M'!$Q$2:$W$37,7,0),"")</f>
        <v/>
      </c>
      <c r="N400" s="12" t="str">
        <f>IFERROR(VLOOKUP($A400,'Konwalie M'!$M$2:$S$32,7,0),"")</f>
        <v/>
      </c>
      <c r="O400" s="12" t="str">
        <f>IFERROR(VLOOKUP($A400,'KoRnO M'!$AD$2:$AJ$42,7,0),"")</f>
        <v/>
      </c>
      <c r="P400" s="12" t="str">
        <f>IFERROR(VLOOKUP($A400,'XVI Szago M'!$K$2:$Q$48,7,0),"")</f>
        <v/>
      </c>
      <c r="Q400" s="12" t="str">
        <f>IFERROR(VLOOKUP($A400,'H56 TR200 M'!$AT$3:$AZ$106,7,0),"")</f>
        <v/>
      </c>
      <c r="R400" s="12" t="str">
        <f>IFERROR(VLOOKUP($A400,'Azymut M'!$AO$6:$AU$38,7,0),"")</f>
        <v/>
      </c>
      <c r="S400" s="12" t="str">
        <f>IFERROR(VLOOKUP($A400,'NM 200 M'!$AI$5:$AO$38,7,0),"")</f>
        <v/>
      </c>
      <c r="T400" s="10">
        <f>IFERROR(LARGE(V400:AW400,1),0)+IFERROR(LARGE(V400:AW400,2),0)</f>
        <v>31.515444015444007</v>
      </c>
      <c r="U400" s="10">
        <f>IFERROR(LARGE(V400:AW400,3),0)+IFERROR(LARGE(V400:AW400,4),0)</f>
        <v>0</v>
      </c>
      <c r="V400" s="12"/>
      <c r="W400" s="12"/>
      <c r="X400" s="12"/>
      <c r="Y400" s="12"/>
      <c r="Z400" s="12">
        <f>IFERROR(VLOOKUP($A400,'H55 TR100 M'!$AG$3:$AM$165,7,0),"")</f>
        <v>31.515444015444007</v>
      </c>
      <c r="AA400" s="12" t="str">
        <f>IFERROR(VLOOKUP($A400,'Irokez M'!$EN$4:$ET$22,7,0),"")</f>
        <v/>
      </c>
      <c r="AB400" s="12" t="str">
        <f>IFERROR(VLOOKUP($A400,'BO Wielkopolska M'!$Q$2:$W$38,7,0),"")</f>
        <v/>
      </c>
      <c r="AC400" s="12" t="str">
        <f>IFERROR(VLOOKUP($A400,'RW TR200 M'!$K$2:$Q$10,7,0),"")</f>
        <v/>
      </c>
      <c r="AD400" s="12" t="str">
        <f>IFERROR(VLOOKUP($A400,'Liczyrzepa wiosna M'!$M$2:$S$26,7,0),"")</f>
        <v/>
      </c>
      <c r="AE400" s="12" t="str">
        <f>IFERROR(VLOOKUP($A400,'13 M'!$J$6:$P$27,7,0),"")</f>
        <v/>
      </c>
      <c r="AF400" s="12" t="str">
        <f>IFERROR(VLOOKUP($A400,'ZnO Grassor M'!$J$2:$P$9,7,0),"")</f>
        <v/>
      </c>
      <c r="AG400" s="12" t="str">
        <f>IFERROR(VLOOKUP($A400,'Celestynów M'!$H$2:$N$7,7,0),"")</f>
        <v/>
      </c>
      <c r="AH400" s="12" t="str">
        <f>IFERROR(VLOOKUP($A400,'Komorów M'!$H$2:$N$15,7,0),"")</f>
        <v/>
      </c>
      <c r="AI400" s="12" t="str">
        <f>IFERROR(VLOOKUP($A400,'ITOrient M'!$P$3:$V$16,7,0),"")</f>
        <v/>
      </c>
      <c r="AJ400" s="12" t="str">
        <f>IFERROR(VLOOKUP($A400,'ŚJatka M'!$P$3:$V$25,7,0),"")</f>
        <v/>
      </c>
      <c r="AK400" s="12" t="str">
        <f>IFERROR(VLOOKUP($A400,'Sudecka Wyrypa M'!$N$4:$T$18,7,0),"")</f>
        <v/>
      </c>
      <c r="AL400" s="12" t="str">
        <f>IFERROR(VLOOKUP($A400,'Abentojra M'!$I$3:$O$39,7,0),"")</f>
        <v/>
      </c>
      <c r="AM400" s="12" t="str">
        <f>IFERROR(VLOOKUP($A400,'Mordownik M'!$M$3:$S$29,7,0),"")</f>
        <v/>
      </c>
      <c r="AN400" s="12" t="str">
        <f>IFERROR(VLOOKUP($A400,'Kaczawska M'!$L$3:$R$9,7,0),"")</f>
        <v/>
      </c>
      <c r="AO400" s="12" t="str">
        <f>IFERROR(VLOOKUP($A400,'XV RzK M'!$K$2:$Q$13,7,0),"")</f>
        <v/>
      </c>
      <c r="AP400" s="12" t="str">
        <f>IFERROR(VLOOKUP($A400,'Jesienne 360 M'!$J$2:$P$20,7,0),"")</f>
        <v/>
      </c>
      <c r="AQ400" s="12" t="str">
        <f>IFERROR(VLOOKUP($A400,'Waligóra M'!$P$2:$V$25,7,0),"")</f>
        <v/>
      </c>
      <c r="AR400" s="12" t="str">
        <f>IFERROR(VLOOKUP($A400,'Jurajska Jatka M'!$L$3:$R$42,7,0),"")</f>
        <v/>
      </c>
      <c r="AS400" s="12" t="str">
        <f>IFERROR(VLOOKUP($A400,'H56 TR100 M'!$AI$3:$AO$224,7,0),"")</f>
        <v/>
      </c>
      <c r="AT400" s="12" t="str">
        <f>IFERROR(VLOOKUP($A400,'Wawer M'!$H$2:$N$15,7,0),"")</f>
        <v/>
      </c>
      <c r="AU400" s="12" t="str">
        <f>IFERROR(VLOOKUP($A400,'Pazur M'!$AU$2:$BA$36,7,0),"")</f>
        <v/>
      </c>
      <c r="AV400" s="12" t="str">
        <f>IFERROR(VLOOKUP($A400,'Wilga M'!$L$3:$R$29,7,0),"")</f>
        <v/>
      </c>
      <c r="AW400" s="12" t="str">
        <f>IFERROR(VLOOKUP($A400,'NM 100 M'!$Y$5:$AE$7,7,0),"")</f>
        <v/>
      </c>
      <c r="AX400" s="25">
        <f>MIN(COUNT(F400:S400)+MIN(COUNT(V400:AW400)/2,2),6)</f>
        <v>0.5</v>
      </c>
    </row>
    <row r="401" spans="1:50">
      <c r="A401">
        <v>560</v>
      </c>
      <c r="B401" s="21" t="str">
        <f>VLOOKUP($A401,id!$C:$H,6,0)</f>
        <v>Moroń Artur</v>
      </c>
      <c r="C401" s="21">
        <f>VLOOKUP($A401,id!$C:$H,4,0)</f>
        <v>0</v>
      </c>
      <c r="D401" s="2">
        <f>IF(E400=E401,D400,ROW(B399))</f>
        <v>399</v>
      </c>
      <c r="E401" s="11">
        <f>LARGE(F401:U401,1)+LARGE(F401:U401,2)+IFERROR(LARGE(F401:U401,3),0)+IFERROR(LARGE(F401:U401,4),0)+IFERROR(LARGE(F401:U401,5),0)+IFERROR(LARGE(F401:U401,6),0)</f>
        <v>31.442673276719745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 t="str">
        <f>IFERROR(VLOOKUP($A401,'XVI Szago M'!$K$2:$Q$48,7,0),"")</f>
        <v/>
      </c>
      <c r="Q401" s="12" t="str">
        <f>IFERROR(VLOOKUP($A401,'H56 TR200 M'!$AT$3:$AZ$106,7,0),"")</f>
        <v/>
      </c>
      <c r="R401" s="12" t="str">
        <f>IFERROR(VLOOKUP($A401,'Azymut M'!$AO$6:$AU$38,7,0),"")</f>
        <v/>
      </c>
      <c r="S401" s="12" t="str">
        <f>IFERROR(VLOOKUP($A401,'NM 200 M'!$AI$5:$AO$38,7,0),"")</f>
        <v/>
      </c>
      <c r="T401" s="10">
        <f>IFERROR(LARGE(V401:AW401,1),0)+IFERROR(LARGE(V401:AW401,2),0)</f>
        <v>31.442673276719745</v>
      </c>
      <c r="U401" s="10">
        <f>IFERROR(LARGE(V401:AW401,3),0)+IFERROR(LARGE(V401:AW401,4),0)</f>
        <v>0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 t="str">
        <f>IFERROR(VLOOKUP($A401,'Abentojra M'!$I$3:$O$39,7,0),"")</f>
        <v/>
      </c>
      <c r="AM401" s="12" t="str">
        <f>IFERROR(VLOOKUP($A401,'Mordownik M'!$M$3:$S$29,7,0),"")</f>
        <v/>
      </c>
      <c r="AN401" s="12" t="str">
        <f>IFERROR(VLOOKUP($A401,'Kaczawska M'!$L$3:$R$9,7,0),"")</f>
        <v/>
      </c>
      <c r="AO401" s="12" t="str">
        <f>IFERROR(VLOOKUP($A401,'XV RzK M'!$K$2:$Q$13,7,0),"")</f>
        <v/>
      </c>
      <c r="AP401" s="12" t="str">
        <f>IFERROR(VLOOKUP($A401,'Jesienne 360 M'!$J$2:$P$20,7,0),"")</f>
        <v/>
      </c>
      <c r="AQ401" s="12" t="str">
        <f>IFERROR(VLOOKUP($A401,'Waligóra M'!$P$2:$V$25,7,0),"")</f>
        <v/>
      </c>
      <c r="AR401" s="12">
        <f>IFERROR(VLOOKUP($A401,'Jurajska Jatka M'!$L$3:$R$42,7,0),"")</f>
        <v>31.442673276719745</v>
      </c>
      <c r="AS401" s="12" t="str">
        <f>IFERROR(VLOOKUP($A401,'H56 TR100 M'!$AI$3:$AO$224,7,0),"")</f>
        <v/>
      </c>
      <c r="AT401" s="12" t="str">
        <f>IFERROR(VLOOKUP($A401,'Wawer M'!$H$2:$N$15,7,0),"")</f>
        <v/>
      </c>
      <c r="AU401" s="12" t="str">
        <f>IFERROR(VLOOKUP($A401,'Pazur M'!$AU$2:$BA$36,7,0),"")</f>
        <v/>
      </c>
      <c r="AV401" s="12" t="str">
        <f>IFERROR(VLOOKUP($A401,'Wilga M'!$L$3:$R$29,7,0),"")</f>
        <v/>
      </c>
      <c r="AW401" s="12" t="str">
        <f>IFERROR(VLOOKUP($A401,'NM 100 M'!$Y$5:$AE$7,7,0),"")</f>
        <v/>
      </c>
      <c r="AX401" s="25">
        <f>MIN(COUNT(F401:S401)+MIN(COUNT(V401:AW401)/2,2),6)</f>
        <v>0.5</v>
      </c>
    </row>
    <row r="402" spans="1:50">
      <c r="A402">
        <v>531</v>
      </c>
      <c r="B402" s="21" t="str">
        <f>VLOOKUP($A402,id!$C:$H,6,0)</f>
        <v>Radzikowski Sławomir</v>
      </c>
      <c r="C402" s="21">
        <f>VLOOKUP($A402,id!$C:$H,4,0)</f>
        <v>0</v>
      </c>
      <c r="D402" s="2">
        <f>IF(E401=E402,D401,ROW(B400))</f>
        <v>400</v>
      </c>
      <c r="E402" s="11">
        <f>LARGE(F402:U402,1)+LARGE(F402:U402,2)+IFERROR(LARGE(F402:U402,3),0)+IFERROR(LARGE(F402:U402,4),0)+IFERROR(LARGE(F402:U402,5),0)+IFERROR(LARGE(F402:U402,6),0)</f>
        <v>31.397849462365585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 t="str">
        <f>IFERROR(VLOOKUP($A402,'XVI Szago M'!$K$2:$Q$48,7,0),"")</f>
        <v/>
      </c>
      <c r="Q402" s="12" t="str">
        <f>IFERROR(VLOOKUP($A402,'H56 TR200 M'!$AT$3:$AZ$106,7,0),"")</f>
        <v/>
      </c>
      <c r="R402" s="12" t="str">
        <f>IFERROR(VLOOKUP($A402,'Azymut M'!$AO$6:$AU$38,7,0),"")</f>
        <v/>
      </c>
      <c r="S402" s="12" t="str">
        <f>IFERROR(VLOOKUP($A402,'NM 200 M'!$AI$5:$AO$38,7,0),"")</f>
        <v/>
      </c>
      <c r="T402" s="10">
        <f>IFERROR(LARGE(V402:AW402,1),0)+IFERROR(LARGE(V402:AW402,2),0)</f>
        <v>31.397849462365585</v>
      </c>
      <c r="U402" s="10">
        <f>IFERROR(LARGE(V402:AW402,3),0)+IFERROR(LARGE(V402:AW402,4),0)</f>
        <v>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 t="str">
        <f>IFERROR(VLOOKUP($A402,'Abentojra M'!$I$3:$O$39,7,0),"")</f>
        <v/>
      </c>
      <c r="AM402" s="12" t="str">
        <f>IFERROR(VLOOKUP($A402,'Mordownik M'!$M$3:$S$29,7,0),"")</f>
        <v/>
      </c>
      <c r="AN402" s="12" t="str">
        <f>IFERROR(VLOOKUP($A402,'Kaczawska M'!$L$3:$R$9,7,0),"")</f>
        <v/>
      </c>
      <c r="AO402" s="12" t="str">
        <f>IFERROR(VLOOKUP($A402,'XV RzK M'!$K$2:$Q$13,7,0),"")</f>
        <v/>
      </c>
      <c r="AP402" s="12">
        <f>IFERROR(VLOOKUP($A402,'Jesienne 360 M'!$J$2:$P$20,7,0),"")</f>
        <v>31.397849462365585</v>
      </c>
      <c r="AQ402" s="12" t="str">
        <f>IFERROR(VLOOKUP($A402,'Waligóra M'!$P$2:$V$25,7,0),"")</f>
        <v/>
      </c>
      <c r="AR402" s="12" t="str">
        <f>IFERROR(VLOOKUP($A402,'Jurajska Jatka M'!$L$3:$R$42,7,0),"")</f>
        <v/>
      </c>
      <c r="AS402" s="12" t="str">
        <f>IFERROR(VLOOKUP($A402,'H56 TR100 M'!$AI$3:$AO$224,7,0),"")</f>
        <v/>
      </c>
      <c r="AT402" s="12" t="str">
        <f>IFERROR(VLOOKUP($A402,'Wawer M'!$H$2:$N$15,7,0),"")</f>
        <v/>
      </c>
      <c r="AU402" s="12" t="str">
        <f>IFERROR(VLOOKUP($A402,'Pazur M'!$AU$2:$BA$36,7,0),"")</f>
        <v/>
      </c>
      <c r="AV402" s="12" t="str">
        <f>IFERROR(VLOOKUP($A402,'Wilga M'!$L$3:$R$29,7,0),"")</f>
        <v/>
      </c>
      <c r="AW402" s="12" t="str">
        <f>IFERROR(VLOOKUP($A402,'NM 100 M'!$Y$5:$AE$7,7,0),"")</f>
        <v/>
      </c>
      <c r="AX402" s="25">
        <f>MIN(COUNT(F402:S402)+MIN(COUNT(V402:AW402)/2,2),6)</f>
        <v>0.5</v>
      </c>
    </row>
    <row r="403" spans="1:50">
      <c r="A403">
        <v>532</v>
      </c>
      <c r="B403" s="21" t="str">
        <f>VLOOKUP($A403,id!$C:$H,6,0)</f>
        <v>Posiadała Grzegorz</v>
      </c>
      <c r="C403" s="21">
        <f>VLOOKUP($A403,id!$C:$H,4,0)</f>
        <v>0</v>
      </c>
      <c r="D403" s="2">
        <f>IF(E402=E403,D402,ROW(B401))</f>
        <v>400</v>
      </c>
      <c r="E403" s="11">
        <f>LARGE(F403:U403,1)+LARGE(F403:U403,2)+IFERROR(LARGE(F403:U403,3),0)+IFERROR(LARGE(F403:U403,4),0)+IFERROR(LARGE(F403:U403,5),0)+IFERROR(LARGE(F403:U403,6),0)</f>
        <v>31.397849462365585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 t="str">
        <f>IFERROR(VLOOKUP($A403,'XVI Szago M'!$K$2:$Q$48,7,0),"")</f>
        <v/>
      </c>
      <c r="Q403" s="12" t="str">
        <f>IFERROR(VLOOKUP($A403,'H56 TR200 M'!$AT$3:$AZ$106,7,0),"")</f>
        <v/>
      </c>
      <c r="R403" s="12" t="str">
        <f>IFERROR(VLOOKUP($A403,'Azymut M'!$AO$6:$AU$38,7,0),"")</f>
        <v/>
      </c>
      <c r="S403" s="12" t="str">
        <f>IFERROR(VLOOKUP($A403,'NM 200 M'!$AI$5:$AO$38,7,0),"")</f>
        <v/>
      </c>
      <c r="T403" s="10">
        <f>IFERROR(LARGE(V403:AW403,1),0)+IFERROR(LARGE(V403:AW403,2),0)</f>
        <v>31.397849462365585</v>
      </c>
      <c r="U403" s="10">
        <f>IFERROR(LARGE(V403:AW403,3),0)+IFERROR(LARGE(V403:AW403,4),0)</f>
        <v>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 t="str">
        <f>IFERROR(VLOOKUP($A403,'Abentojra M'!$I$3:$O$39,7,0),"")</f>
        <v/>
      </c>
      <c r="AM403" s="12" t="str">
        <f>IFERROR(VLOOKUP($A403,'Mordownik M'!$M$3:$S$29,7,0),"")</f>
        <v/>
      </c>
      <c r="AN403" s="12" t="str">
        <f>IFERROR(VLOOKUP($A403,'Kaczawska M'!$L$3:$R$9,7,0),"")</f>
        <v/>
      </c>
      <c r="AO403" s="12" t="str">
        <f>IFERROR(VLOOKUP($A403,'XV RzK M'!$K$2:$Q$13,7,0),"")</f>
        <v/>
      </c>
      <c r="AP403" s="12">
        <f>IFERROR(VLOOKUP($A403,'Jesienne 360 M'!$J$2:$P$20,7,0),"")</f>
        <v>31.397849462365585</v>
      </c>
      <c r="AQ403" s="12" t="str">
        <f>IFERROR(VLOOKUP($A403,'Waligóra M'!$P$2:$V$25,7,0),"")</f>
        <v/>
      </c>
      <c r="AR403" s="12" t="str">
        <f>IFERROR(VLOOKUP($A403,'Jurajska Jatka M'!$L$3:$R$42,7,0),"")</f>
        <v/>
      </c>
      <c r="AS403" s="12" t="str">
        <f>IFERROR(VLOOKUP($A403,'H56 TR100 M'!$AI$3:$AO$224,7,0),"")</f>
        <v/>
      </c>
      <c r="AT403" s="12" t="str">
        <f>IFERROR(VLOOKUP($A403,'Wawer M'!$H$2:$N$15,7,0),"")</f>
        <v/>
      </c>
      <c r="AU403" s="12" t="str">
        <f>IFERROR(VLOOKUP($A403,'Pazur M'!$AU$2:$BA$36,7,0),"")</f>
        <v/>
      </c>
      <c r="AV403" s="12" t="str">
        <f>IFERROR(VLOOKUP($A403,'Wilga M'!$L$3:$R$29,7,0),"")</f>
        <v/>
      </c>
      <c r="AW403" s="12" t="str">
        <f>IFERROR(VLOOKUP($A403,'NM 100 M'!$Y$5:$AE$7,7,0),"")</f>
        <v/>
      </c>
      <c r="AX403" s="25">
        <f>MIN(COUNT(F403:S403)+MIN(COUNT(V403:AW403)/2,2),6)</f>
        <v>0.5</v>
      </c>
    </row>
    <row r="404" spans="1:50">
      <c r="A404">
        <v>378</v>
      </c>
      <c r="B404" s="21" t="str">
        <f>VLOOKUP($A404,id!$C:$H,6,0)</f>
        <v>Nawrot Tomasz</v>
      </c>
      <c r="C404" s="21" t="str">
        <f>VLOOKUP($A404,id!$C:$H,4,0)</f>
        <v>Kompania kolarzy</v>
      </c>
      <c r="D404" s="2">
        <f>IF(E403=E404,D403,ROW(B402))</f>
        <v>402</v>
      </c>
      <c r="E404" s="11">
        <f>LARGE(F404:U404,1)+LARGE(F404:U404,2)+IFERROR(LARGE(F404:U404,3),0)+IFERROR(LARGE(F404:U404,4),0)+IFERROR(LARGE(F404:U404,5),0)+IFERROR(LARGE(F404:U404,6),0)</f>
        <v>31.281088082901551</v>
      </c>
      <c r="F404" s="12"/>
      <c r="G404" s="12"/>
      <c r="H404" s="12" t="str">
        <f>IFERROR(VLOOKUP($A404,'H55 TR200 M'!$AT$3:$AZ$84,7,0),"")</f>
        <v/>
      </c>
      <c r="I404" s="12" t="str">
        <f>IFERROR(VLOOKUP($A404,'Dymno M'!$U$2:$AA$35,7,0),"")</f>
        <v/>
      </c>
      <c r="J404" s="12" t="str">
        <f>IFERROR(VLOOKUP($A404,'XIV RzK M'!$K$3:$Q$39,7,0),"")</f>
        <v/>
      </c>
      <c r="K404" s="12" t="str">
        <f>IFERROR(VLOOKUP($A404,'Tropy M'!$Q$4:$W$66,7,0),"")</f>
        <v/>
      </c>
      <c r="L404" s="12" t="str">
        <f>IFERROR(VLOOKUP($A404,'Grassor 300 M'!$CA$6:$CG$39,7,0),"")</f>
        <v/>
      </c>
      <c r="M404" s="12" t="str">
        <f>IFERROR(VLOOKUP($A404,'BO M'!$Q$2:$W$37,7,0),"")</f>
        <v/>
      </c>
      <c r="N404" s="12" t="str">
        <f>IFERROR(VLOOKUP($A404,'Konwalie M'!$M$2:$S$32,7,0),"")</f>
        <v/>
      </c>
      <c r="O404" s="12" t="str">
        <f>IFERROR(VLOOKUP($A404,'KoRnO M'!$AD$2:$AJ$42,7,0),"")</f>
        <v/>
      </c>
      <c r="P404" s="12" t="str">
        <f>IFERROR(VLOOKUP($A404,'XVI Szago M'!$K$2:$Q$48,7,0),"")</f>
        <v/>
      </c>
      <c r="Q404" s="12" t="str">
        <f>IFERROR(VLOOKUP($A404,'H56 TR200 M'!$AT$3:$AZ$106,7,0),"")</f>
        <v/>
      </c>
      <c r="R404" s="12" t="str">
        <f>IFERROR(VLOOKUP($A404,'Azymut M'!$AO$6:$AU$38,7,0),"")</f>
        <v/>
      </c>
      <c r="S404" s="12" t="str">
        <f>IFERROR(VLOOKUP($A404,'NM 200 M'!$AI$5:$AO$38,7,0),"")</f>
        <v/>
      </c>
      <c r="T404" s="10">
        <f>IFERROR(LARGE(V404:AW404,1),0)+IFERROR(LARGE(V404:AW404,2),0)</f>
        <v>31.281088082901551</v>
      </c>
      <c r="U404" s="10">
        <f>IFERROR(LARGE(V404:AW404,3),0)+IFERROR(LARGE(V404:AW404,4),0)</f>
        <v>0</v>
      </c>
      <c r="V404" s="12"/>
      <c r="W404" s="12"/>
      <c r="X404" s="12"/>
      <c r="Y404" s="12"/>
      <c r="Z404" s="12" t="str">
        <f>IFERROR(VLOOKUP($A404,'H55 TR100 M'!$AG$3:$AM$165,7,0),"")</f>
        <v/>
      </c>
      <c r="AA404" s="12">
        <f>IFERROR(VLOOKUP($A404,'Irokez M'!$EN$4:$ET$22,7,0),"")</f>
        <v>31.281088082901551</v>
      </c>
      <c r="AB404" s="12" t="str">
        <f>IFERROR(VLOOKUP($A404,'BO Wielkopolska M'!$Q$2:$W$38,7,0),"")</f>
        <v/>
      </c>
      <c r="AC404" s="12" t="str">
        <f>IFERROR(VLOOKUP($A404,'RW TR200 M'!$K$2:$Q$10,7,0),"")</f>
        <v/>
      </c>
      <c r="AD404" s="12" t="str">
        <f>IFERROR(VLOOKUP($A404,'Liczyrzepa wiosna M'!$M$2:$S$26,7,0),"")</f>
        <v/>
      </c>
      <c r="AE404" s="12" t="str">
        <f>IFERROR(VLOOKUP($A404,'13 M'!$J$6:$P$27,7,0),"")</f>
        <v/>
      </c>
      <c r="AF404" s="12" t="str">
        <f>IFERROR(VLOOKUP($A404,'ZnO Grassor M'!$J$2:$P$9,7,0),"")</f>
        <v/>
      </c>
      <c r="AG404" s="12" t="str">
        <f>IFERROR(VLOOKUP($A404,'Celestynów M'!$H$2:$N$7,7,0),"")</f>
        <v/>
      </c>
      <c r="AH404" s="12" t="str">
        <f>IFERROR(VLOOKUP($A404,'Komorów M'!$H$2:$N$15,7,0),"")</f>
        <v/>
      </c>
      <c r="AI404" s="12" t="str">
        <f>IFERROR(VLOOKUP($A404,'ITOrient M'!$P$3:$V$16,7,0),"")</f>
        <v/>
      </c>
      <c r="AJ404" s="12" t="str">
        <f>IFERROR(VLOOKUP($A404,'ŚJatka M'!$P$3:$V$25,7,0),"")</f>
        <v/>
      </c>
      <c r="AK404" s="12" t="str">
        <f>IFERROR(VLOOKUP($A404,'Sudecka Wyrypa M'!$N$4:$T$18,7,0),"")</f>
        <v/>
      </c>
      <c r="AL404" s="12" t="str">
        <f>IFERROR(VLOOKUP($A404,'Abentojra M'!$I$3:$O$39,7,0),"")</f>
        <v/>
      </c>
      <c r="AM404" s="12" t="str">
        <f>IFERROR(VLOOKUP($A404,'Mordownik M'!$M$3:$S$29,7,0),"")</f>
        <v/>
      </c>
      <c r="AN404" s="12" t="str">
        <f>IFERROR(VLOOKUP($A404,'Kaczawska M'!$L$3:$R$9,7,0),"")</f>
        <v/>
      </c>
      <c r="AO404" s="12" t="str">
        <f>IFERROR(VLOOKUP($A404,'XV RzK M'!$K$2:$Q$13,7,0),"")</f>
        <v/>
      </c>
      <c r="AP404" s="12" t="str">
        <f>IFERROR(VLOOKUP($A404,'Jesienne 360 M'!$J$2:$P$20,7,0),"")</f>
        <v/>
      </c>
      <c r="AQ404" s="12" t="str">
        <f>IFERROR(VLOOKUP($A404,'Waligóra M'!$P$2:$V$25,7,0),"")</f>
        <v/>
      </c>
      <c r="AR404" s="12" t="str">
        <f>IFERROR(VLOOKUP($A404,'Jurajska Jatka M'!$L$3:$R$42,7,0),"")</f>
        <v/>
      </c>
      <c r="AS404" s="12" t="str">
        <f>IFERROR(VLOOKUP($A404,'H56 TR100 M'!$AI$3:$AO$224,7,0),"")</f>
        <v/>
      </c>
      <c r="AT404" s="12" t="str">
        <f>IFERROR(VLOOKUP($A404,'Wawer M'!$H$2:$N$15,7,0),"")</f>
        <v/>
      </c>
      <c r="AU404" s="12" t="str">
        <f>IFERROR(VLOOKUP($A404,'Pazur M'!$AU$2:$BA$36,7,0),"")</f>
        <v/>
      </c>
      <c r="AV404" s="12" t="str">
        <f>IFERROR(VLOOKUP($A404,'Wilga M'!$L$3:$R$29,7,0),"")</f>
        <v/>
      </c>
      <c r="AW404" s="12" t="str">
        <f>IFERROR(VLOOKUP($A404,'NM 100 M'!$Y$5:$AE$7,7,0),"")</f>
        <v/>
      </c>
      <c r="AX404" s="25">
        <f>MIN(COUNT(F404:S404)+MIN(COUNT(V404:AW404)/2,2),6)</f>
        <v>0.5</v>
      </c>
    </row>
    <row r="405" spans="1:50">
      <c r="A405">
        <v>264</v>
      </c>
      <c r="B405" s="21" t="str">
        <f>VLOOKUP($A405,id!$C:$H,6,0)</f>
        <v>Piechowski Sylwester</v>
      </c>
      <c r="C405" s="21">
        <f>VLOOKUP($A405,id!$C:$H,4,0)</f>
        <v>0</v>
      </c>
      <c r="D405" s="2">
        <f>IF(E404=E405,D404,ROW(B403))</f>
        <v>403</v>
      </c>
      <c r="E405" s="11">
        <f>LARGE(F405:U405,1)+LARGE(F405:U405,2)+IFERROR(LARGE(F405:U405,3),0)+IFERROR(LARGE(F405:U405,4),0)+IFERROR(LARGE(F405:U405,5),0)+IFERROR(LARGE(F405:U405,6),0)</f>
        <v>31.129377094649239</v>
      </c>
      <c r="F405" s="12"/>
      <c r="G405" s="12"/>
      <c r="H405" s="12" t="str">
        <f>IFERROR(VLOOKUP($A405,'H55 TR200 M'!$AT$3:$AZ$84,7,0),"")</f>
        <v/>
      </c>
      <c r="I405" s="12" t="str">
        <f>IFERROR(VLOOKUP($A405,'Dymno M'!$U$2:$AA$35,7,0),"")</f>
        <v/>
      </c>
      <c r="J405" s="12" t="str">
        <f>IFERROR(VLOOKUP($A405,'XIV RzK M'!$K$3:$Q$39,7,0),"")</f>
        <v/>
      </c>
      <c r="K405" s="12" t="str">
        <f>IFERROR(VLOOKUP($A405,'Tropy M'!$Q$4:$W$66,7,0),"")</f>
        <v/>
      </c>
      <c r="L405" s="12" t="str">
        <f>IFERROR(VLOOKUP($A405,'Grassor 300 M'!$CA$6:$CG$39,7,0),"")</f>
        <v/>
      </c>
      <c r="M405" s="12" t="str">
        <f>IFERROR(VLOOKUP($A405,'BO M'!$Q$2:$W$37,7,0),"")</f>
        <v/>
      </c>
      <c r="N405" s="12" t="str">
        <f>IFERROR(VLOOKUP($A405,'Konwalie M'!$M$2:$S$32,7,0),"")</f>
        <v/>
      </c>
      <c r="O405" s="12" t="str">
        <f>IFERROR(VLOOKUP($A405,'KoRnO M'!$AD$2:$AJ$42,7,0),"")</f>
        <v/>
      </c>
      <c r="P405" s="12" t="str">
        <f>IFERROR(VLOOKUP($A405,'XVI Szago M'!$K$2:$Q$48,7,0),"")</f>
        <v/>
      </c>
      <c r="Q405" s="12" t="str">
        <f>IFERROR(VLOOKUP($A405,'H56 TR200 M'!$AT$3:$AZ$106,7,0),"")</f>
        <v/>
      </c>
      <c r="R405" s="12" t="str">
        <f>IFERROR(VLOOKUP($A405,'Azymut M'!$AO$6:$AU$38,7,0),"")</f>
        <v/>
      </c>
      <c r="S405" s="12" t="str">
        <f>IFERROR(VLOOKUP($A405,'NM 200 M'!$AI$5:$AO$38,7,0),"")</f>
        <v/>
      </c>
      <c r="T405" s="10">
        <f>IFERROR(LARGE(V405:AW405,1),0)+IFERROR(LARGE(V405:AW405,2),0)</f>
        <v>31.129377094649239</v>
      </c>
      <c r="U405" s="10">
        <f>IFERROR(LARGE(V405:AW405,3),0)+IFERROR(LARGE(V405:AW405,4),0)</f>
        <v>0</v>
      </c>
      <c r="V405" s="12"/>
      <c r="W405" s="12"/>
      <c r="X405" s="12"/>
      <c r="Y405" s="12"/>
      <c r="Z405" s="12">
        <f>IFERROR(VLOOKUP($A405,'H55 TR100 M'!$AG$3:$AM$165,7,0),"")</f>
        <v>31.129377094649239</v>
      </c>
      <c r="AA405" s="12" t="str">
        <f>IFERROR(VLOOKUP($A405,'Irokez M'!$EN$4:$ET$22,7,0),"")</f>
        <v/>
      </c>
      <c r="AB405" s="12" t="str">
        <f>IFERROR(VLOOKUP($A405,'BO Wielkopolska M'!$Q$2:$W$38,7,0),"")</f>
        <v/>
      </c>
      <c r="AC405" s="12" t="str">
        <f>IFERROR(VLOOKUP($A405,'RW TR200 M'!$K$2:$Q$10,7,0),"")</f>
        <v/>
      </c>
      <c r="AD405" s="12" t="str">
        <f>IFERROR(VLOOKUP($A405,'Liczyrzepa wiosna M'!$M$2:$S$26,7,0),"")</f>
        <v/>
      </c>
      <c r="AE405" s="12" t="str">
        <f>IFERROR(VLOOKUP($A405,'13 M'!$J$6:$P$27,7,0),"")</f>
        <v/>
      </c>
      <c r="AF405" s="12" t="str">
        <f>IFERROR(VLOOKUP($A405,'ZnO Grassor M'!$J$2:$P$9,7,0),"")</f>
        <v/>
      </c>
      <c r="AG405" s="12" t="str">
        <f>IFERROR(VLOOKUP($A405,'Celestynów M'!$H$2:$N$7,7,0),"")</f>
        <v/>
      </c>
      <c r="AH405" s="12" t="str">
        <f>IFERROR(VLOOKUP($A405,'Komorów M'!$H$2:$N$15,7,0),"")</f>
        <v/>
      </c>
      <c r="AI405" s="12" t="str">
        <f>IFERROR(VLOOKUP($A405,'ITOrient M'!$P$3:$V$16,7,0),"")</f>
        <v/>
      </c>
      <c r="AJ405" s="12" t="str">
        <f>IFERROR(VLOOKUP($A405,'ŚJatka M'!$P$3:$V$25,7,0),"")</f>
        <v/>
      </c>
      <c r="AK405" s="12" t="str">
        <f>IFERROR(VLOOKUP($A405,'Sudecka Wyrypa M'!$N$4:$T$18,7,0),"")</f>
        <v/>
      </c>
      <c r="AL405" s="12" t="str">
        <f>IFERROR(VLOOKUP($A405,'Abentojra M'!$I$3:$O$39,7,0),"")</f>
        <v/>
      </c>
      <c r="AM405" s="12" t="str">
        <f>IFERROR(VLOOKUP($A405,'Mordownik M'!$M$3:$S$29,7,0),"")</f>
        <v/>
      </c>
      <c r="AN405" s="12" t="str">
        <f>IFERROR(VLOOKUP($A405,'Kaczawska M'!$L$3:$R$9,7,0),"")</f>
        <v/>
      </c>
      <c r="AO405" s="12" t="str">
        <f>IFERROR(VLOOKUP($A405,'XV RzK M'!$K$2:$Q$13,7,0),"")</f>
        <v/>
      </c>
      <c r="AP405" s="12" t="str">
        <f>IFERROR(VLOOKUP($A405,'Jesienne 360 M'!$J$2:$P$20,7,0),"")</f>
        <v/>
      </c>
      <c r="AQ405" s="12" t="str">
        <f>IFERROR(VLOOKUP($A405,'Waligóra M'!$P$2:$V$25,7,0),"")</f>
        <v/>
      </c>
      <c r="AR405" s="12" t="str">
        <f>IFERROR(VLOOKUP($A405,'Jurajska Jatka M'!$L$3:$R$42,7,0),"")</f>
        <v/>
      </c>
      <c r="AS405" s="12" t="str">
        <f>IFERROR(VLOOKUP($A405,'H56 TR100 M'!$AI$3:$AO$224,7,0),"")</f>
        <v/>
      </c>
      <c r="AT405" s="12" t="str">
        <f>IFERROR(VLOOKUP($A405,'Wawer M'!$H$2:$N$15,7,0),"")</f>
        <v/>
      </c>
      <c r="AU405" s="12" t="str">
        <f>IFERROR(VLOOKUP($A405,'Pazur M'!$AU$2:$BA$36,7,0),"")</f>
        <v/>
      </c>
      <c r="AV405" s="12" t="str">
        <f>IFERROR(VLOOKUP($A405,'Wilga M'!$L$3:$R$29,7,0),"")</f>
        <v/>
      </c>
      <c r="AW405" s="12" t="str">
        <f>IFERROR(VLOOKUP($A405,'NM 100 M'!$Y$5:$AE$7,7,0),"")</f>
        <v/>
      </c>
      <c r="AX405" s="25">
        <f>MIN(COUNT(F405:S405)+MIN(COUNT(V405:AW405)/2,2),6)</f>
        <v>0.5</v>
      </c>
    </row>
    <row r="406" spans="1:50">
      <c r="A406">
        <v>266</v>
      </c>
      <c r="B406" s="21" t="str">
        <f>VLOOKUP($A406,id!$C:$H,6,0)</f>
        <v>Zakolski Tomasz</v>
      </c>
      <c r="C406" s="21" t="str">
        <f>VLOOKUP($A406,id!$C:$H,4,0)</f>
        <v>Dzikie Świnie</v>
      </c>
      <c r="D406" s="2">
        <f>IF(E405=E406,D405,ROW(B404))</f>
        <v>404</v>
      </c>
      <c r="E406" s="11">
        <f>LARGE(F406:U406,1)+LARGE(F406:U406,2)+IFERROR(LARGE(F406:U406,3),0)+IFERROR(LARGE(F406:U406,4),0)+IFERROR(LARGE(F406:U406,5),0)+IFERROR(LARGE(F406:U406,6),0)</f>
        <v>31.014680483592386</v>
      </c>
      <c r="F406" s="12"/>
      <c r="G406" s="12"/>
      <c r="H406" s="12" t="str">
        <f>IFERROR(VLOOKUP($A406,'H55 TR200 M'!$AT$3:$AZ$84,7,0),"")</f>
        <v/>
      </c>
      <c r="I406" s="12" t="str">
        <f>IFERROR(VLOOKUP($A406,'Dymno M'!$U$2:$AA$35,7,0),"")</f>
        <v/>
      </c>
      <c r="J406" s="12" t="str">
        <f>IFERROR(VLOOKUP($A406,'XIV RzK M'!$K$3:$Q$39,7,0),"")</f>
        <v/>
      </c>
      <c r="K406" s="12" t="str">
        <f>IFERROR(VLOOKUP($A406,'Tropy M'!$Q$4:$W$66,7,0),"")</f>
        <v/>
      </c>
      <c r="L406" s="12" t="str">
        <f>IFERROR(VLOOKUP($A406,'Grassor 300 M'!$CA$6:$CG$39,7,0),"")</f>
        <v/>
      </c>
      <c r="M406" s="12" t="str">
        <f>IFERROR(VLOOKUP($A406,'BO M'!$Q$2:$W$37,7,0),"")</f>
        <v/>
      </c>
      <c r="N406" s="12" t="str">
        <f>IFERROR(VLOOKUP($A406,'Konwalie M'!$M$2:$S$32,7,0),"")</f>
        <v/>
      </c>
      <c r="O406" s="12" t="str">
        <f>IFERROR(VLOOKUP($A406,'KoRnO M'!$AD$2:$AJ$42,7,0),"")</f>
        <v/>
      </c>
      <c r="P406" s="12" t="str">
        <f>IFERROR(VLOOKUP($A406,'XVI Szago M'!$K$2:$Q$48,7,0),"")</f>
        <v/>
      </c>
      <c r="Q406" s="12" t="str">
        <f>IFERROR(VLOOKUP($A406,'H56 TR200 M'!$AT$3:$AZ$106,7,0),"")</f>
        <v/>
      </c>
      <c r="R406" s="12" t="str">
        <f>IFERROR(VLOOKUP($A406,'Azymut M'!$AO$6:$AU$38,7,0),"")</f>
        <v/>
      </c>
      <c r="S406" s="12" t="str">
        <f>IFERROR(VLOOKUP($A406,'NM 200 M'!$AI$5:$AO$38,7,0),"")</f>
        <v/>
      </c>
      <c r="T406" s="10">
        <f>IFERROR(LARGE(V406:AW406,1),0)+IFERROR(LARGE(V406:AW406,2),0)</f>
        <v>31.014680483592386</v>
      </c>
      <c r="U406" s="10">
        <f>IFERROR(LARGE(V406:AW406,3),0)+IFERROR(LARGE(V406:AW406,4),0)</f>
        <v>0</v>
      </c>
      <c r="V406" s="12"/>
      <c r="W406" s="12"/>
      <c r="X406" s="12"/>
      <c r="Y406" s="12"/>
      <c r="Z406" s="12">
        <f>IFERROR(VLOOKUP($A406,'H55 TR100 M'!$AG$3:$AM$165,7,0),"")</f>
        <v>31.014680483592386</v>
      </c>
      <c r="AA406" s="12" t="str">
        <f>IFERROR(VLOOKUP($A406,'Irokez M'!$EN$4:$ET$22,7,0),"")</f>
        <v/>
      </c>
      <c r="AB406" s="12" t="str">
        <f>IFERROR(VLOOKUP($A406,'BO Wielkopolska M'!$Q$2:$W$38,7,0),"")</f>
        <v/>
      </c>
      <c r="AC406" s="12" t="str">
        <f>IFERROR(VLOOKUP($A406,'RW TR200 M'!$K$2:$Q$10,7,0),"")</f>
        <v/>
      </c>
      <c r="AD406" s="12" t="str">
        <f>IFERROR(VLOOKUP($A406,'Liczyrzepa wiosna M'!$M$2:$S$26,7,0),"")</f>
        <v/>
      </c>
      <c r="AE406" s="12" t="str">
        <f>IFERROR(VLOOKUP($A406,'13 M'!$J$6:$P$27,7,0),"")</f>
        <v/>
      </c>
      <c r="AF406" s="12" t="str">
        <f>IFERROR(VLOOKUP($A406,'ZnO Grassor M'!$J$2:$P$9,7,0),"")</f>
        <v/>
      </c>
      <c r="AG406" s="12" t="str">
        <f>IFERROR(VLOOKUP($A406,'Celestynów M'!$H$2:$N$7,7,0),"")</f>
        <v/>
      </c>
      <c r="AH406" s="12" t="str">
        <f>IFERROR(VLOOKUP($A406,'Komorów M'!$H$2:$N$15,7,0),"")</f>
        <v/>
      </c>
      <c r="AI406" s="12" t="str">
        <f>IFERROR(VLOOKUP($A406,'ITOrient M'!$P$3:$V$16,7,0),"")</f>
        <v/>
      </c>
      <c r="AJ406" s="12" t="str">
        <f>IFERROR(VLOOKUP($A406,'ŚJatka M'!$P$3:$V$25,7,0),"")</f>
        <v/>
      </c>
      <c r="AK406" s="12" t="str">
        <f>IFERROR(VLOOKUP($A406,'Sudecka Wyrypa M'!$N$4:$T$18,7,0),"")</f>
        <v/>
      </c>
      <c r="AL406" s="12" t="str">
        <f>IFERROR(VLOOKUP($A406,'Abentojra M'!$I$3:$O$39,7,0),"")</f>
        <v/>
      </c>
      <c r="AM406" s="12" t="str">
        <f>IFERROR(VLOOKUP($A406,'Mordownik M'!$M$3:$S$29,7,0),"")</f>
        <v/>
      </c>
      <c r="AN406" s="12" t="str">
        <f>IFERROR(VLOOKUP($A406,'Kaczawska M'!$L$3:$R$9,7,0),"")</f>
        <v/>
      </c>
      <c r="AO406" s="12" t="str">
        <f>IFERROR(VLOOKUP($A406,'XV RzK M'!$K$2:$Q$13,7,0),"")</f>
        <v/>
      </c>
      <c r="AP406" s="12" t="str">
        <f>IFERROR(VLOOKUP($A406,'Jesienne 360 M'!$J$2:$P$20,7,0),"")</f>
        <v/>
      </c>
      <c r="AQ406" s="12" t="str">
        <f>IFERROR(VLOOKUP($A406,'Waligóra M'!$P$2:$V$25,7,0),"")</f>
        <v/>
      </c>
      <c r="AR406" s="12" t="str">
        <f>IFERROR(VLOOKUP($A406,'Jurajska Jatka M'!$L$3:$R$42,7,0),"")</f>
        <v/>
      </c>
      <c r="AS406" s="12" t="str">
        <f>IFERROR(VLOOKUP($A406,'H56 TR100 M'!$AI$3:$AO$224,7,0),"")</f>
        <v/>
      </c>
      <c r="AT406" s="12" t="str">
        <f>IFERROR(VLOOKUP($A406,'Wawer M'!$H$2:$N$15,7,0),"")</f>
        <v/>
      </c>
      <c r="AU406" s="12" t="str">
        <f>IFERROR(VLOOKUP($A406,'Pazur M'!$AU$2:$BA$36,7,0),"")</f>
        <v/>
      </c>
      <c r="AV406" s="12" t="str">
        <f>IFERROR(VLOOKUP($A406,'Wilga M'!$L$3:$R$29,7,0),"")</f>
        <v/>
      </c>
      <c r="AW406" s="12" t="str">
        <f>IFERROR(VLOOKUP($A406,'NM 100 M'!$Y$5:$AE$7,7,0),"")</f>
        <v/>
      </c>
      <c r="AX406" s="25">
        <f>MIN(COUNT(F406:S406)+MIN(COUNT(V406:AW406)/2,2),6)</f>
        <v>0.5</v>
      </c>
    </row>
    <row r="407" spans="1:50">
      <c r="A407">
        <v>267</v>
      </c>
      <c r="B407" s="21" t="str">
        <f>VLOOKUP($A407,id!$C:$H,6,0)</f>
        <v>dworski adrian</v>
      </c>
      <c r="C407" s="21">
        <f>VLOOKUP($A407,id!$C:$H,4,0)</f>
        <v>0</v>
      </c>
      <c r="D407" s="2">
        <f>IF(E406=E407,D406,ROW(B405))</f>
        <v>405</v>
      </c>
      <c r="E407" s="11">
        <f>LARGE(F407:U407,1)+LARGE(F407:U407,2)+IFERROR(LARGE(F407:U407,3),0)+IFERROR(LARGE(F407:U407,4),0)+IFERROR(LARGE(F407:U407,5),0)+IFERROR(LARGE(F407:U407,6),0)</f>
        <v>30.733356152661294</v>
      </c>
      <c r="F407" s="12"/>
      <c r="G407" s="12"/>
      <c r="H407" s="12" t="str">
        <f>IFERROR(VLOOKUP($A407,'H55 TR200 M'!$AT$3:$AZ$84,7,0),"")</f>
        <v/>
      </c>
      <c r="I407" s="12" t="str">
        <f>IFERROR(VLOOKUP($A407,'Dymno M'!$U$2:$AA$35,7,0),"")</f>
        <v/>
      </c>
      <c r="J407" s="12" t="str">
        <f>IFERROR(VLOOKUP($A407,'XIV RzK M'!$K$3:$Q$39,7,0),"")</f>
        <v/>
      </c>
      <c r="K407" s="12" t="str">
        <f>IFERROR(VLOOKUP($A407,'Tropy M'!$Q$4:$W$66,7,0),"")</f>
        <v/>
      </c>
      <c r="L407" s="12" t="str">
        <f>IFERROR(VLOOKUP($A407,'Grassor 300 M'!$CA$6:$CG$39,7,0),"")</f>
        <v/>
      </c>
      <c r="M407" s="12" t="str">
        <f>IFERROR(VLOOKUP($A407,'BO M'!$Q$2:$W$37,7,0),"")</f>
        <v/>
      </c>
      <c r="N407" s="12" t="str">
        <f>IFERROR(VLOOKUP($A407,'Konwalie M'!$M$2:$S$32,7,0),"")</f>
        <v/>
      </c>
      <c r="O407" s="12" t="str">
        <f>IFERROR(VLOOKUP($A407,'KoRnO M'!$AD$2:$AJ$42,7,0),"")</f>
        <v/>
      </c>
      <c r="P407" s="12" t="str">
        <f>IFERROR(VLOOKUP($A407,'XVI Szago M'!$K$2:$Q$48,7,0),"")</f>
        <v/>
      </c>
      <c r="Q407" s="12" t="str">
        <f>IFERROR(VLOOKUP($A407,'H56 TR200 M'!$AT$3:$AZ$106,7,0),"")</f>
        <v/>
      </c>
      <c r="R407" s="12" t="str">
        <f>IFERROR(VLOOKUP($A407,'Azymut M'!$AO$6:$AU$38,7,0),"")</f>
        <v/>
      </c>
      <c r="S407" s="12" t="str">
        <f>IFERROR(VLOOKUP($A407,'NM 200 M'!$AI$5:$AO$38,7,0),"")</f>
        <v/>
      </c>
      <c r="T407" s="10">
        <f>IFERROR(LARGE(V407:AW407,1),0)+IFERROR(LARGE(V407:AW407,2),0)</f>
        <v>30.733356152661294</v>
      </c>
      <c r="U407" s="10">
        <f>IFERROR(LARGE(V407:AW407,3),0)+IFERROR(LARGE(V407:AW407,4),0)</f>
        <v>0</v>
      </c>
      <c r="V407" s="12"/>
      <c r="W407" s="12"/>
      <c r="X407" s="12"/>
      <c r="Y407" s="12"/>
      <c r="Z407" s="12">
        <f>IFERROR(VLOOKUP($A407,'H55 TR100 M'!$AG$3:$AM$165,7,0),"")</f>
        <v>30.733356152661294</v>
      </c>
      <c r="AA407" s="12" t="str">
        <f>IFERROR(VLOOKUP($A407,'Irokez M'!$EN$4:$ET$22,7,0),"")</f>
        <v/>
      </c>
      <c r="AB407" s="12" t="str">
        <f>IFERROR(VLOOKUP($A407,'BO Wielkopolska M'!$Q$2:$W$38,7,0),"")</f>
        <v/>
      </c>
      <c r="AC407" s="12" t="str">
        <f>IFERROR(VLOOKUP($A407,'RW TR200 M'!$K$2:$Q$10,7,0),"")</f>
        <v/>
      </c>
      <c r="AD407" s="12" t="str">
        <f>IFERROR(VLOOKUP($A407,'Liczyrzepa wiosna M'!$M$2:$S$26,7,0),"")</f>
        <v/>
      </c>
      <c r="AE407" s="12" t="str">
        <f>IFERROR(VLOOKUP($A407,'13 M'!$J$6:$P$27,7,0),"")</f>
        <v/>
      </c>
      <c r="AF407" s="12" t="str">
        <f>IFERROR(VLOOKUP($A407,'ZnO Grassor M'!$J$2:$P$9,7,0),"")</f>
        <v/>
      </c>
      <c r="AG407" s="12" t="str">
        <f>IFERROR(VLOOKUP($A407,'Celestynów M'!$H$2:$N$7,7,0),"")</f>
        <v/>
      </c>
      <c r="AH407" s="12" t="str">
        <f>IFERROR(VLOOKUP($A407,'Komorów M'!$H$2:$N$15,7,0),"")</f>
        <v/>
      </c>
      <c r="AI407" s="12" t="str">
        <f>IFERROR(VLOOKUP($A407,'ITOrient M'!$P$3:$V$16,7,0),"")</f>
        <v/>
      </c>
      <c r="AJ407" s="12" t="str">
        <f>IFERROR(VLOOKUP($A407,'ŚJatka M'!$P$3:$V$25,7,0),"")</f>
        <v/>
      </c>
      <c r="AK407" s="12" t="str">
        <f>IFERROR(VLOOKUP($A407,'Sudecka Wyrypa M'!$N$4:$T$18,7,0),"")</f>
        <v/>
      </c>
      <c r="AL407" s="12" t="str">
        <f>IFERROR(VLOOKUP($A407,'Abentojra M'!$I$3:$O$39,7,0),"")</f>
        <v/>
      </c>
      <c r="AM407" s="12" t="str">
        <f>IFERROR(VLOOKUP($A407,'Mordownik M'!$M$3:$S$29,7,0),"")</f>
        <v/>
      </c>
      <c r="AN407" s="12" t="str">
        <f>IFERROR(VLOOKUP($A407,'Kaczawska M'!$L$3:$R$9,7,0),"")</f>
        <v/>
      </c>
      <c r="AO407" s="12" t="str">
        <f>IFERROR(VLOOKUP($A407,'XV RzK M'!$K$2:$Q$13,7,0),"")</f>
        <v/>
      </c>
      <c r="AP407" s="12" t="str">
        <f>IFERROR(VLOOKUP($A407,'Jesienne 360 M'!$J$2:$P$20,7,0),"")</f>
        <v/>
      </c>
      <c r="AQ407" s="12" t="str">
        <f>IFERROR(VLOOKUP($A407,'Waligóra M'!$P$2:$V$25,7,0),"")</f>
        <v/>
      </c>
      <c r="AR407" s="12" t="str">
        <f>IFERROR(VLOOKUP($A407,'Jurajska Jatka M'!$L$3:$R$42,7,0),"")</f>
        <v/>
      </c>
      <c r="AS407" s="12" t="str">
        <f>IFERROR(VLOOKUP($A407,'H56 TR100 M'!$AI$3:$AO$224,7,0),"")</f>
        <v/>
      </c>
      <c r="AT407" s="12" t="str">
        <f>IFERROR(VLOOKUP($A407,'Wawer M'!$H$2:$N$15,7,0),"")</f>
        <v/>
      </c>
      <c r="AU407" s="12" t="str">
        <f>IFERROR(VLOOKUP($A407,'Pazur M'!$AU$2:$BA$36,7,0),"")</f>
        <v/>
      </c>
      <c r="AV407" s="12" t="str">
        <f>IFERROR(VLOOKUP($A407,'Wilga M'!$L$3:$R$29,7,0),"")</f>
        <v/>
      </c>
      <c r="AW407" s="12" t="str">
        <f>IFERROR(VLOOKUP($A407,'NM 100 M'!$Y$5:$AE$7,7,0),"")</f>
        <v/>
      </c>
      <c r="AX407" s="25">
        <f>MIN(COUNT(F407:S407)+MIN(COUNT(V407:AW407)/2,2),6)</f>
        <v>0.5</v>
      </c>
    </row>
    <row r="408" spans="1:50">
      <c r="A408">
        <v>268</v>
      </c>
      <c r="B408" s="21" t="str">
        <f>VLOOKUP($A408,id!$C:$H,6,0)</f>
        <v>Krzeptowski Krzysztof</v>
      </c>
      <c r="C408" s="21">
        <f>VLOOKUP($A408,id!$C:$H,4,0)</f>
        <v>0</v>
      </c>
      <c r="D408" s="2">
        <f>IF(E407=E408,D407,ROW(B406))</f>
        <v>406</v>
      </c>
      <c r="E408" s="11">
        <f>LARGE(F408:U408,1)+LARGE(F408:U408,2)+IFERROR(LARGE(F408:U408,3),0)+IFERROR(LARGE(F408:U408,4),0)+IFERROR(LARGE(F408:U408,5),0)+IFERROR(LARGE(F408:U408,6),0)</f>
        <v>30.731602966343399</v>
      </c>
      <c r="F408" s="12"/>
      <c r="G408" s="12"/>
      <c r="H408" s="12" t="str">
        <f>IFERROR(VLOOKUP($A408,'H55 TR200 M'!$AT$3:$AZ$84,7,0),"")</f>
        <v/>
      </c>
      <c r="I408" s="12" t="str">
        <f>IFERROR(VLOOKUP($A408,'Dymno M'!$U$2:$AA$35,7,0),"")</f>
        <v/>
      </c>
      <c r="J408" s="12" t="str">
        <f>IFERROR(VLOOKUP($A408,'XIV RzK M'!$K$3:$Q$39,7,0),"")</f>
        <v/>
      </c>
      <c r="K408" s="12" t="str">
        <f>IFERROR(VLOOKUP($A408,'Tropy M'!$Q$4:$W$66,7,0),"")</f>
        <v/>
      </c>
      <c r="L408" s="12" t="str">
        <f>IFERROR(VLOOKUP($A408,'Grassor 300 M'!$CA$6:$CG$39,7,0),"")</f>
        <v/>
      </c>
      <c r="M408" s="12" t="str">
        <f>IFERROR(VLOOKUP($A408,'BO M'!$Q$2:$W$37,7,0),"")</f>
        <v/>
      </c>
      <c r="N408" s="12" t="str">
        <f>IFERROR(VLOOKUP($A408,'Konwalie M'!$M$2:$S$32,7,0),"")</f>
        <v/>
      </c>
      <c r="O408" s="12" t="str">
        <f>IFERROR(VLOOKUP($A408,'KoRnO M'!$AD$2:$AJ$42,7,0),"")</f>
        <v/>
      </c>
      <c r="P408" s="12" t="str">
        <f>IFERROR(VLOOKUP($A408,'XVI Szago M'!$K$2:$Q$48,7,0),"")</f>
        <v/>
      </c>
      <c r="Q408" s="12" t="str">
        <f>IFERROR(VLOOKUP($A408,'H56 TR200 M'!$AT$3:$AZ$106,7,0),"")</f>
        <v/>
      </c>
      <c r="R408" s="12" t="str">
        <f>IFERROR(VLOOKUP($A408,'Azymut M'!$AO$6:$AU$38,7,0),"")</f>
        <v/>
      </c>
      <c r="S408" s="12" t="str">
        <f>IFERROR(VLOOKUP($A408,'NM 200 M'!$AI$5:$AO$38,7,0),"")</f>
        <v/>
      </c>
      <c r="T408" s="10">
        <f>IFERROR(LARGE(V408:AW408,1),0)+IFERROR(LARGE(V408:AW408,2),0)</f>
        <v>30.731602966343399</v>
      </c>
      <c r="U408" s="10">
        <f>IFERROR(LARGE(V408:AW408,3),0)+IFERROR(LARGE(V408:AW408,4),0)</f>
        <v>0</v>
      </c>
      <c r="V408" s="12"/>
      <c r="W408" s="12"/>
      <c r="X408" s="12"/>
      <c r="Y408" s="12"/>
      <c r="Z408" s="12">
        <f>IFERROR(VLOOKUP($A408,'H55 TR100 M'!$AG$3:$AM$165,7,0),"")</f>
        <v>30.731602966343399</v>
      </c>
      <c r="AA408" s="12" t="str">
        <f>IFERROR(VLOOKUP($A408,'Irokez M'!$EN$4:$ET$22,7,0),"")</f>
        <v/>
      </c>
      <c r="AB408" s="12" t="str">
        <f>IFERROR(VLOOKUP($A408,'BO Wielkopolska M'!$Q$2:$W$38,7,0),"")</f>
        <v/>
      </c>
      <c r="AC408" s="12" t="str">
        <f>IFERROR(VLOOKUP($A408,'RW TR200 M'!$K$2:$Q$10,7,0),"")</f>
        <v/>
      </c>
      <c r="AD408" s="12" t="str">
        <f>IFERROR(VLOOKUP($A408,'Liczyrzepa wiosna M'!$M$2:$S$26,7,0),"")</f>
        <v/>
      </c>
      <c r="AE408" s="12" t="str">
        <f>IFERROR(VLOOKUP($A408,'13 M'!$J$6:$P$27,7,0),"")</f>
        <v/>
      </c>
      <c r="AF408" s="12" t="str">
        <f>IFERROR(VLOOKUP($A408,'ZnO Grassor M'!$J$2:$P$9,7,0),"")</f>
        <v/>
      </c>
      <c r="AG408" s="12" t="str">
        <f>IFERROR(VLOOKUP($A408,'Celestynów M'!$H$2:$N$7,7,0),"")</f>
        <v/>
      </c>
      <c r="AH408" s="12" t="str">
        <f>IFERROR(VLOOKUP($A408,'Komorów M'!$H$2:$N$15,7,0),"")</f>
        <v/>
      </c>
      <c r="AI408" s="12" t="str">
        <f>IFERROR(VLOOKUP($A408,'ITOrient M'!$P$3:$V$16,7,0),"")</f>
        <v/>
      </c>
      <c r="AJ408" s="12" t="str">
        <f>IFERROR(VLOOKUP($A408,'ŚJatka M'!$P$3:$V$25,7,0),"")</f>
        <v/>
      </c>
      <c r="AK408" s="12" t="str">
        <f>IFERROR(VLOOKUP($A408,'Sudecka Wyrypa M'!$N$4:$T$18,7,0),"")</f>
        <v/>
      </c>
      <c r="AL408" s="12" t="str">
        <f>IFERROR(VLOOKUP($A408,'Abentojra M'!$I$3:$O$39,7,0),"")</f>
        <v/>
      </c>
      <c r="AM408" s="12" t="str">
        <f>IFERROR(VLOOKUP($A408,'Mordownik M'!$M$3:$S$29,7,0),"")</f>
        <v/>
      </c>
      <c r="AN408" s="12" t="str">
        <f>IFERROR(VLOOKUP($A408,'Kaczawska M'!$L$3:$R$9,7,0),"")</f>
        <v/>
      </c>
      <c r="AO408" s="12" t="str">
        <f>IFERROR(VLOOKUP($A408,'XV RzK M'!$K$2:$Q$13,7,0),"")</f>
        <v/>
      </c>
      <c r="AP408" s="12" t="str">
        <f>IFERROR(VLOOKUP($A408,'Jesienne 360 M'!$J$2:$P$20,7,0),"")</f>
        <v/>
      </c>
      <c r="AQ408" s="12" t="str">
        <f>IFERROR(VLOOKUP($A408,'Waligóra M'!$P$2:$V$25,7,0),"")</f>
        <v/>
      </c>
      <c r="AR408" s="12" t="str">
        <f>IFERROR(VLOOKUP($A408,'Jurajska Jatka M'!$L$3:$R$42,7,0),"")</f>
        <v/>
      </c>
      <c r="AS408" s="12" t="str">
        <f>IFERROR(VLOOKUP($A408,'H56 TR100 M'!$AI$3:$AO$224,7,0),"")</f>
        <v/>
      </c>
      <c r="AT408" s="12" t="str">
        <f>IFERROR(VLOOKUP($A408,'Wawer M'!$H$2:$N$15,7,0),"")</f>
        <v/>
      </c>
      <c r="AU408" s="12" t="str">
        <f>IFERROR(VLOOKUP($A408,'Pazur M'!$AU$2:$BA$36,7,0),"")</f>
        <v/>
      </c>
      <c r="AV408" s="12" t="str">
        <f>IFERROR(VLOOKUP($A408,'Wilga M'!$L$3:$R$29,7,0),"")</f>
        <v/>
      </c>
      <c r="AW408" s="12" t="str">
        <f>IFERROR(VLOOKUP($A408,'NM 100 M'!$Y$5:$AE$7,7,0),"")</f>
        <v/>
      </c>
      <c r="AX408" s="25">
        <f>MIN(COUNT(F408:S408)+MIN(COUNT(V408:AW408)/2,2),6)</f>
        <v>0.5</v>
      </c>
    </row>
    <row r="409" spans="1:50">
      <c r="A409">
        <v>269</v>
      </c>
      <c r="B409" s="21" t="str">
        <f>VLOOKUP($A409,id!$C:$H,6,0)</f>
        <v>Wawro Zbigniew</v>
      </c>
      <c r="C409" s="21">
        <f>VLOOKUP($A409,id!$C:$H,4,0)</f>
        <v>0</v>
      </c>
      <c r="D409" s="2">
        <f>IF(E408=E409,D408,ROW(B407))</f>
        <v>407</v>
      </c>
      <c r="E409" s="11">
        <f>LARGE(F409:U409,1)+LARGE(F409:U409,2)+IFERROR(LARGE(F409:U409,3),0)+IFERROR(LARGE(F409:U409,4),0)+IFERROR(LARGE(F409:U409,5),0)+IFERROR(LARGE(F409:U409,6),0)</f>
        <v>30.721964015853544</v>
      </c>
      <c r="F409" s="12"/>
      <c r="G409" s="12"/>
      <c r="H409" s="12" t="str">
        <f>IFERROR(VLOOKUP($A409,'H55 TR200 M'!$AT$3:$AZ$84,7,0),"")</f>
        <v/>
      </c>
      <c r="I409" s="12" t="str">
        <f>IFERROR(VLOOKUP($A409,'Dymno M'!$U$2:$AA$35,7,0),"")</f>
        <v/>
      </c>
      <c r="J409" s="12" t="str">
        <f>IFERROR(VLOOKUP($A409,'XIV RzK M'!$K$3:$Q$39,7,0),"")</f>
        <v/>
      </c>
      <c r="K409" s="12" t="str">
        <f>IFERROR(VLOOKUP($A409,'Tropy M'!$Q$4:$W$66,7,0),"")</f>
        <v/>
      </c>
      <c r="L409" s="12" t="str">
        <f>IFERROR(VLOOKUP($A409,'Grassor 300 M'!$CA$6:$CG$39,7,0),"")</f>
        <v/>
      </c>
      <c r="M409" s="12" t="str">
        <f>IFERROR(VLOOKUP($A409,'BO M'!$Q$2:$W$37,7,0),"")</f>
        <v/>
      </c>
      <c r="N409" s="12" t="str">
        <f>IFERROR(VLOOKUP($A409,'Konwalie M'!$M$2:$S$32,7,0),"")</f>
        <v/>
      </c>
      <c r="O409" s="12" t="str">
        <f>IFERROR(VLOOKUP($A409,'KoRnO M'!$AD$2:$AJ$42,7,0),"")</f>
        <v/>
      </c>
      <c r="P409" s="12" t="str">
        <f>IFERROR(VLOOKUP($A409,'XVI Szago M'!$K$2:$Q$48,7,0),"")</f>
        <v/>
      </c>
      <c r="Q409" s="12" t="str">
        <f>IFERROR(VLOOKUP($A409,'H56 TR200 M'!$AT$3:$AZ$106,7,0),"")</f>
        <v/>
      </c>
      <c r="R409" s="12" t="str">
        <f>IFERROR(VLOOKUP($A409,'Azymut M'!$AO$6:$AU$38,7,0),"")</f>
        <v/>
      </c>
      <c r="S409" s="12" t="str">
        <f>IFERROR(VLOOKUP($A409,'NM 200 M'!$AI$5:$AO$38,7,0),"")</f>
        <v/>
      </c>
      <c r="T409" s="10">
        <f>IFERROR(LARGE(V409:AW409,1),0)+IFERROR(LARGE(V409:AW409,2),0)</f>
        <v>30.721964015853544</v>
      </c>
      <c r="U409" s="10">
        <f>IFERROR(LARGE(V409:AW409,3),0)+IFERROR(LARGE(V409:AW409,4),0)</f>
        <v>0</v>
      </c>
      <c r="V409" s="12"/>
      <c r="W409" s="12"/>
      <c r="X409" s="12"/>
      <c r="Y409" s="12"/>
      <c r="Z409" s="12">
        <f>IFERROR(VLOOKUP($A409,'H55 TR100 M'!$AG$3:$AM$165,7,0),"")</f>
        <v>30.721964015853544</v>
      </c>
      <c r="AA409" s="12" t="str">
        <f>IFERROR(VLOOKUP($A409,'Irokez M'!$EN$4:$ET$22,7,0),"")</f>
        <v/>
      </c>
      <c r="AB409" s="12" t="str">
        <f>IFERROR(VLOOKUP($A409,'BO Wielkopolska M'!$Q$2:$W$38,7,0),"")</f>
        <v/>
      </c>
      <c r="AC409" s="12" t="str">
        <f>IFERROR(VLOOKUP($A409,'RW TR200 M'!$K$2:$Q$10,7,0),"")</f>
        <v/>
      </c>
      <c r="AD409" s="12" t="str">
        <f>IFERROR(VLOOKUP($A409,'Liczyrzepa wiosna M'!$M$2:$S$26,7,0),"")</f>
        <v/>
      </c>
      <c r="AE409" s="12" t="str">
        <f>IFERROR(VLOOKUP($A409,'13 M'!$J$6:$P$27,7,0),"")</f>
        <v/>
      </c>
      <c r="AF409" s="12" t="str">
        <f>IFERROR(VLOOKUP($A409,'ZnO Grassor M'!$J$2:$P$9,7,0),"")</f>
        <v/>
      </c>
      <c r="AG409" s="12" t="str">
        <f>IFERROR(VLOOKUP($A409,'Celestynów M'!$H$2:$N$7,7,0),"")</f>
        <v/>
      </c>
      <c r="AH409" s="12" t="str">
        <f>IFERROR(VLOOKUP($A409,'Komorów M'!$H$2:$N$15,7,0),"")</f>
        <v/>
      </c>
      <c r="AI409" s="12" t="str">
        <f>IFERROR(VLOOKUP($A409,'ITOrient M'!$P$3:$V$16,7,0),"")</f>
        <v/>
      </c>
      <c r="AJ409" s="12" t="str">
        <f>IFERROR(VLOOKUP($A409,'ŚJatka M'!$P$3:$V$25,7,0),"")</f>
        <v/>
      </c>
      <c r="AK409" s="12" t="str">
        <f>IFERROR(VLOOKUP($A409,'Sudecka Wyrypa M'!$N$4:$T$18,7,0),"")</f>
        <v/>
      </c>
      <c r="AL409" s="12" t="str">
        <f>IFERROR(VLOOKUP($A409,'Abentojra M'!$I$3:$O$39,7,0),"")</f>
        <v/>
      </c>
      <c r="AM409" s="12" t="str">
        <f>IFERROR(VLOOKUP($A409,'Mordownik M'!$M$3:$S$29,7,0),"")</f>
        <v/>
      </c>
      <c r="AN409" s="12" t="str">
        <f>IFERROR(VLOOKUP($A409,'Kaczawska M'!$L$3:$R$9,7,0),"")</f>
        <v/>
      </c>
      <c r="AO409" s="12" t="str">
        <f>IFERROR(VLOOKUP($A409,'XV RzK M'!$K$2:$Q$13,7,0),"")</f>
        <v/>
      </c>
      <c r="AP409" s="12" t="str">
        <f>IFERROR(VLOOKUP($A409,'Jesienne 360 M'!$J$2:$P$20,7,0),"")</f>
        <v/>
      </c>
      <c r="AQ409" s="12" t="str">
        <f>IFERROR(VLOOKUP($A409,'Waligóra M'!$P$2:$V$25,7,0),"")</f>
        <v/>
      </c>
      <c r="AR409" s="12" t="str">
        <f>IFERROR(VLOOKUP($A409,'Jurajska Jatka M'!$L$3:$R$42,7,0),"")</f>
        <v/>
      </c>
      <c r="AS409" s="12" t="str">
        <f>IFERROR(VLOOKUP($A409,'H56 TR100 M'!$AI$3:$AO$224,7,0),"")</f>
        <v/>
      </c>
      <c r="AT409" s="12" t="str">
        <f>IFERROR(VLOOKUP($A409,'Wawer M'!$H$2:$N$15,7,0),"")</f>
        <v/>
      </c>
      <c r="AU409" s="12" t="str">
        <f>IFERROR(VLOOKUP($A409,'Pazur M'!$AU$2:$BA$36,7,0),"")</f>
        <v/>
      </c>
      <c r="AV409" s="12" t="str">
        <f>IFERROR(VLOOKUP($A409,'Wilga M'!$L$3:$R$29,7,0),"")</f>
        <v/>
      </c>
      <c r="AW409" s="12" t="str">
        <f>IFERROR(VLOOKUP($A409,'NM 100 M'!$Y$5:$AE$7,7,0),"")</f>
        <v/>
      </c>
      <c r="AX409" s="25">
        <f>MIN(COUNT(F409:S409)+MIN(COUNT(V409:AW409)/2,2),6)</f>
        <v>0.5</v>
      </c>
    </row>
    <row r="410" spans="1:50">
      <c r="A410">
        <v>142</v>
      </c>
      <c r="B410" s="21" t="str">
        <f>VLOOKUP($A410,id!$C:$H,6,0)</f>
        <v>Marcinkiewicz Grzegorz</v>
      </c>
      <c r="C410" s="21" t="str">
        <f>VLOOKUP($A410,id!$C:$H,4,0)</f>
        <v>NASZ BIKE Team</v>
      </c>
      <c r="D410" s="2">
        <f>IF(E409=E410,D409,ROW(B408))</f>
        <v>408</v>
      </c>
      <c r="E410" s="11">
        <f>LARGE(F410:U410,1)+LARGE(F410:U410,2)+IFERROR(LARGE(F410:U410,3),0)+IFERROR(LARGE(F410:U410,4),0)+IFERROR(LARGE(F410:U410,5),0)+IFERROR(LARGE(F410:U410,6),0)</f>
        <v>30.511593669488398</v>
      </c>
      <c r="F410" s="12"/>
      <c r="G410" s="12" t="str">
        <f>IFERROR(VLOOKUP($A410,'Liszkor M'!$BA$2:$BG$44,7,0),"")</f>
        <v/>
      </c>
      <c r="H410" s="12" t="str">
        <f>IFERROR(VLOOKUP($A410,'H55 TR200 M'!$AT$3:$AZ$84,7,0),"")</f>
        <v/>
      </c>
      <c r="I410" s="12" t="str">
        <f>IFERROR(VLOOKUP($A410,'Dymno M'!$U$2:$AA$35,7,0),"")</f>
        <v/>
      </c>
      <c r="J410" s="12" t="str">
        <f>IFERROR(VLOOKUP($A410,'XIV RzK M'!$K$3:$Q$39,7,0),"")</f>
        <v/>
      </c>
      <c r="K410" s="12" t="str">
        <f>IFERROR(VLOOKUP($A410,'Tropy M'!$Q$4:$W$66,7,0),"")</f>
        <v/>
      </c>
      <c r="L410" s="12" t="str">
        <f>IFERROR(VLOOKUP($A410,'Grassor 300 M'!$CA$6:$CG$39,7,0),"")</f>
        <v/>
      </c>
      <c r="M410" s="12" t="str">
        <f>IFERROR(VLOOKUP($A410,'BO M'!$Q$2:$W$37,7,0),"")</f>
        <v/>
      </c>
      <c r="N410" s="12" t="str">
        <f>IFERROR(VLOOKUP($A410,'Konwalie M'!$M$2:$S$32,7,0),"")</f>
        <v/>
      </c>
      <c r="O410" s="12" t="str">
        <f>IFERROR(VLOOKUP($A410,'KoRnO M'!$AD$2:$AJ$42,7,0),"")</f>
        <v/>
      </c>
      <c r="P410" s="12" t="str">
        <f>IFERROR(VLOOKUP($A410,'XVI Szago M'!$K$2:$Q$48,7,0),"")</f>
        <v/>
      </c>
      <c r="Q410" s="12" t="str">
        <f>IFERROR(VLOOKUP($A410,'H56 TR200 M'!$AT$3:$AZ$106,7,0),"")</f>
        <v/>
      </c>
      <c r="R410" s="12" t="str">
        <f>IFERROR(VLOOKUP($A410,'Azymut M'!$AO$6:$AU$38,7,0),"")</f>
        <v/>
      </c>
      <c r="S410" s="12" t="str">
        <f>IFERROR(VLOOKUP($A410,'NM 200 M'!$AI$5:$AO$38,7,0),"")</f>
        <v/>
      </c>
      <c r="T410" s="10">
        <f>IFERROR(LARGE(V410:AW410,1),0)+IFERROR(LARGE(V410:AW410,2),0)</f>
        <v>30.511593669488398</v>
      </c>
      <c r="U410" s="10">
        <f>IFERROR(LARGE(V410:AW410,3),0)+IFERROR(LARGE(V410:AW410,4),0)</f>
        <v>0</v>
      </c>
      <c r="V410" s="12"/>
      <c r="W410" s="12"/>
      <c r="X410" s="12"/>
      <c r="Y410" s="12">
        <f>IFERROR(VLOOKUP($A410,'Wiosenne 360 M'!$J$3:$P$22,7,0),"")</f>
        <v>30.511593669488398</v>
      </c>
      <c r="Z410" s="12" t="str">
        <f>IFERROR(VLOOKUP($A410,'H55 TR100 M'!$AG$3:$AM$165,7,0),"")</f>
        <v/>
      </c>
      <c r="AA410" s="12" t="str">
        <f>IFERROR(VLOOKUP($A410,'Irokez M'!$EN$4:$ET$22,7,0),"")</f>
        <v/>
      </c>
      <c r="AB410" s="12" t="str">
        <f>IFERROR(VLOOKUP($A410,'BO Wielkopolska M'!$Q$2:$W$38,7,0),"")</f>
        <v/>
      </c>
      <c r="AC410" s="12" t="str">
        <f>IFERROR(VLOOKUP($A410,'RW TR200 M'!$K$2:$Q$10,7,0),"")</f>
        <v/>
      </c>
      <c r="AD410" s="12" t="str">
        <f>IFERROR(VLOOKUP($A410,'Liczyrzepa wiosna M'!$M$2:$S$26,7,0),"")</f>
        <v/>
      </c>
      <c r="AE410" s="12" t="str">
        <f>IFERROR(VLOOKUP($A410,'13 M'!$J$6:$P$27,7,0),"")</f>
        <v/>
      </c>
      <c r="AF410" s="12" t="str">
        <f>IFERROR(VLOOKUP($A410,'ZnO Grassor M'!$J$2:$P$9,7,0),"")</f>
        <v/>
      </c>
      <c r="AG410" s="12" t="str">
        <f>IFERROR(VLOOKUP($A410,'Celestynów M'!$H$2:$N$7,7,0),"")</f>
        <v/>
      </c>
      <c r="AH410" s="12" t="str">
        <f>IFERROR(VLOOKUP($A410,'Komorów M'!$H$2:$N$15,7,0),"")</f>
        <v/>
      </c>
      <c r="AI410" s="12" t="str">
        <f>IFERROR(VLOOKUP($A410,'ITOrient M'!$P$3:$V$16,7,0),"")</f>
        <v/>
      </c>
      <c r="AJ410" s="12" t="str">
        <f>IFERROR(VLOOKUP($A410,'ŚJatka M'!$P$3:$V$25,7,0),"")</f>
        <v/>
      </c>
      <c r="AK410" s="12" t="str">
        <f>IFERROR(VLOOKUP($A410,'Sudecka Wyrypa M'!$N$4:$T$18,7,0),"")</f>
        <v/>
      </c>
      <c r="AL410" s="12" t="str">
        <f>IFERROR(VLOOKUP($A410,'Abentojra M'!$I$3:$O$39,7,0),"")</f>
        <v/>
      </c>
      <c r="AM410" s="12" t="str">
        <f>IFERROR(VLOOKUP($A410,'Mordownik M'!$M$3:$S$29,7,0),"")</f>
        <v/>
      </c>
      <c r="AN410" s="12" t="str">
        <f>IFERROR(VLOOKUP($A410,'Kaczawska M'!$L$3:$R$9,7,0),"")</f>
        <v/>
      </c>
      <c r="AO410" s="12" t="str">
        <f>IFERROR(VLOOKUP($A410,'XV RzK M'!$K$2:$Q$13,7,0),"")</f>
        <v/>
      </c>
      <c r="AP410" s="12" t="str">
        <f>IFERROR(VLOOKUP($A410,'Jesienne 360 M'!$J$2:$P$20,7,0),"")</f>
        <v/>
      </c>
      <c r="AQ410" s="12" t="str">
        <f>IFERROR(VLOOKUP($A410,'Waligóra M'!$P$2:$V$25,7,0),"")</f>
        <v/>
      </c>
      <c r="AR410" s="12" t="str">
        <f>IFERROR(VLOOKUP($A410,'Jurajska Jatka M'!$L$3:$R$42,7,0),"")</f>
        <v/>
      </c>
      <c r="AS410" s="12" t="str">
        <f>IFERROR(VLOOKUP($A410,'H56 TR100 M'!$AI$3:$AO$224,7,0),"")</f>
        <v/>
      </c>
      <c r="AT410" s="12" t="str">
        <f>IFERROR(VLOOKUP($A410,'Wawer M'!$H$2:$N$15,7,0),"")</f>
        <v/>
      </c>
      <c r="AU410" s="12" t="str">
        <f>IFERROR(VLOOKUP($A410,'Pazur M'!$AU$2:$BA$36,7,0),"")</f>
        <v/>
      </c>
      <c r="AV410" s="12" t="str">
        <f>IFERROR(VLOOKUP($A410,'Wilga M'!$L$3:$R$29,7,0),"")</f>
        <v/>
      </c>
      <c r="AW410" s="12" t="str">
        <f>IFERROR(VLOOKUP($A410,'NM 100 M'!$Y$5:$AE$7,7,0),"")</f>
        <v/>
      </c>
      <c r="AX410" s="25">
        <f>MIN(COUNT(F410:S410)+MIN(COUNT(V410:AW410)/2,2),6)</f>
        <v>0.5</v>
      </c>
    </row>
    <row r="411" spans="1:50">
      <c r="A411">
        <v>677</v>
      </c>
      <c r="B411" s="21" t="str">
        <f>VLOOKUP($A411,id!$C:$H,6,0)</f>
        <v>Jankowski Mariusz</v>
      </c>
      <c r="C411" s="21" t="str">
        <f>VLOOKUP($A411,id!$C:$H,4,0)</f>
        <v>MASTERLEASE TEAM</v>
      </c>
      <c r="D411" s="2">
        <f>IF(E410=E411,D410,ROW(B409))</f>
        <v>409</v>
      </c>
      <c r="E411" s="11">
        <f>LARGE(F411:U411,1)+LARGE(F411:U411,2)+IFERROR(LARGE(F411:U411,3),0)+IFERROR(LARGE(F411:U411,4),0)+IFERROR(LARGE(F411:U411,5),0)+IFERROR(LARGE(F411:U411,6),0)</f>
        <v>30.345785824786557</v>
      </c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 t="str">
        <f>IFERROR(VLOOKUP($A411,'H56 TR200 M'!$AT$3:$AZ$106,7,0),"")</f>
        <v/>
      </c>
      <c r="R411" s="12" t="str">
        <f>IFERROR(VLOOKUP($A411,'Azymut M'!$AO$6:$AU$38,7,0),"")</f>
        <v/>
      </c>
      <c r="S411" s="12" t="str">
        <f>IFERROR(VLOOKUP($A411,'NM 200 M'!$AI$5:$AO$38,7,0),"")</f>
        <v/>
      </c>
      <c r="T411" s="10">
        <f>IFERROR(LARGE(V411:AW411,1),0)+IFERROR(LARGE(V411:AW411,2),0)</f>
        <v>30.345785824786557</v>
      </c>
      <c r="U411" s="10">
        <f>IFERROR(LARGE(V411:AW411,3),0)+IFERROR(LARGE(V411:AW411,4),0)</f>
        <v>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>
        <f>IFERROR(VLOOKUP($A411,'H56 TR100 M'!$AI$3:$AO$224,7,0),"")</f>
        <v>30.345785824786557</v>
      </c>
      <c r="AT411" s="12" t="str">
        <f>IFERROR(VLOOKUP($A411,'Wawer M'!$H$2:$N$15,7,0),"")</f>
        <v/>
      </c>
      <c r="AU411" s="12" t="str">
        <f>IFERROR(VLOOKUP($A411,'Pazur M'!$AU$2:$BA$36,7,0),"")</f>
        <v/>
      </c>
      <c r="AV411" s="12" t="str">
        <f>IFERROR(VLOOKUP($A411,'Wilga M'!$L$3:$R$29,7,0),"")</f>
        <v/>
      </c>
      <c r="AW411" s="12" t="str">
        <f>IFERROR(VLOOKUP($A411,'NM 100 M'!$Y$5:$AE$7,7,0),"")</f>
        <v/>
      </c>
      <c r="AX411" s="25">
        <f>MIN(COUNT(F411:S411)+MIN(COUNT(V411:AW411)/2,2),6)</f>
        <v>0.5</v>
      </c>
    </row>
    <row r="412" spans="1:50">
      <c r="A412">
        <v>678</v>
      </c>
      <c r="B412" s="21" t="str">
        <f>VLOOKUP($A412,id!$C:$H,6,0)</f>
        <v>Durajewski Michał</v>
      </c>
      <c r="C412" s="21" t="str">
        <f>VLOOKUP($A412,id!$C:$H,4,0)</f>
        <v>Groźny Albinos</v>
      </c>
      <c r="D412" s="2">
        <f>IF(E411=E412,D411,ROW(B410))</f>
        <v>410</v>
      </c>
      <c r="E412" s="11">
        <f>LARGE(F412:U412,1)+LARGE(F412:U412,2)+IFERROR(LARGE(F412:U412,3),0)+IFERROR(LARGE(F412:U412,4),0)+IFERROR(LARGE(F412:U412,5),0)+IFERROR(LARGE(F412:U412,6),0)</f>
        <v>30.341439660851869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 t="str">
        <f>IFERROR(VLOOKUP($A412,'H56 TR200 M'!$AT$3:$AZ$106,7,0),"")</f>
        <v/>
      </c>
      <c r="R412" s="12" t="str">
        <f>IFERROR(VLOOKUP($A412,'Azymut M'!$AO$6:$AU$38,7,0),"")</f>
        <v/>
      </c>
      <c r="S412" s="12" t="str">
        <f>IFERROR(VLOOKUP($A412,'NM 200 M'!$AI$5:$AO$38,7,0),"")</f>
        <v/>
      </c>
      <c r="T412" s="10">
        <f>IFERROR(LARGE(V412:AW412,1),0)+IFERROR(LARGE(V412:AW412,2),0)</f>
        <v>30.341439660851869</v>
      </c>
      <c r="U412" s="10">
        <f>IFERROR(LARGE(V412:AW412,3),0)+IFERROR(LARGE(V412:AW412,4),0)</f>
        <v>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>
        <f>IFERROR(VLOOKUP($A412,'H56 TR100 M'!$AI$3:$AO$224,7,0),"")</f>
        <v>30.341439660851869</v>
      </c>
      <c r="AT412" s="12" t="str">
        <f>IFERROR(VLOOKUP($A412,'Wawer M'!$H$2:$N$15,7,0),"")</f>
        <v/>
      </c>
      <c r="AU412" s="12" t="str">
        <f>IFERROR(VLOOKUP($A412,'Pazur M'!$AU$2:$BA$36,7,0),"")</f>
        <v/>
      </c>
      <c r="AV412" s="12" t="str">
        <f>IFERROR(VLOOKUP($A412,'Wilga M'!$L$3:$R$29,7,0),"")</f>
        <v/>
      </c>
      <c r="AW412" s="12" t="str">
        <f>IFERROR(VLOOKUP($A412,'NM 100 M'!$Y$5:$AE$7,7,0),"")</f>
        <v/>
      </c>
      <c r="AX412" s="25">
        <f>MIN(COUNT(F412:S412)+MIN(COUNT(V412:AW412)/2,2),6)</f>
        <v>0.5</v>
      </c>
    </row>
    <row r="413" spans="1:50">
      <c r="A413">
        <v>679</v>
      </c>
      <c r="B413" s="21" t="str">
        <f>VLOOKUP($A413,id!$C:$H,6,0)</f>
        <v>Rosiek Jędrzej</v>
      </c>
      <c r="C413" s="21">
        <f>VLOOKUP($A413,id!$C:$H,4,0)</f>
        <v>0</v>
      </c>
      <c r="D413" s="2">
        <f>IF(E412=E413,D412,ROW(B411))</f>
        <v>411</v>
      </c>
      <c r="E413" s="11">
        <f>LARGE(F413:U413,1)+LARGE(F413:U413,2)+IFERROR(LARGE(F413:U413,3),0)+IFERROR(LARGE(F413:U413,4),0)+IFERROR(LARGE(F413:U413,5),0)+IFERROR(LARGE(F413:U413,6),0)</f>
        <v>30.338832560004565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 t="str">
        <f>IFERROR(VLOOKUP($A413,'H56 TR200 M'!$AT$3:$AZ$106,7,0),"")</f>
        <v/>
      </c>
      <c r="R413" s="12" t="str">
        <f>IFERROR(VLOOKUP($A413,'Azymut M'!$AO$6:$AU$38,7,0),"")</f>
        <v/>
      </c>
      <c r="S413" s="12" t="str">
        <f>IFERROR(VLOOKUP($A413,'NM 200 M'!$AI$5:$AO$38,7,0),"")</f>
        <v/>
      </c>
      <c r="T413" s="10">
        <f>IFERROR(LARGE(V413:AW413,1),0)+IFERROR(LARGE(V413:AW413,2),0)</f>
        <v>30.338832560004565</v>
      </c>
      <c r="U413" s="10">
        <f>IFERROR(LARGE(V413:AW413,3),0)+IFERROR(LARGE(V413:AW413,4),0)</f>
        <v>0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>
        <f>IFERROR(VLOOKUP($A413,'H56 TR100 M'!$AI$3:$AO$224,7,0),"")</f>
        <v>30.338832560004565</v>
      </c>
      <c r="AT413" s="12" t="str">
        <f>IFERROR(VLOOKUP($A413,'Wawer M'!$H$2:$N$15,7,0),"")</f>
        <v/>
      </c>
      <c r="AU413" s="12" t="str">
        <f>IFERROR(VLOOKUP($A413,'Pazur M'!$AU$2:$BA$36,7,0),"")</f>
        <v/>
      </c>
      <c r="AV413" s="12" t="str">
        <f>IFERROR(VLOOKUP($A413,'Wilga M'!$L$3:$R$29,7,0),"")</f>
        <v/>
      </c>
      <c r="AW413" s="12" t="str">
        <f>IFERROR(VLOOKUP($A413,'NM 100 M'!$Y$5:$AE$7,7,0),"")</f>
        <v/>
      </c>
      <c r="AX413" s="25">
        <f>MIN(COUNT(F413:S413)+MIN(COUNT(V413:AW413)/2,2),6)</f>
        <v>0.5</v>
      </c>
    </row>
    <row r="414" spans="1:50">
      <c r="A414">
        <v>681</v>
      </c>
      <c r="B414" s="21" t="str">
        <f>VLOOKUP($A414,id!$C:$H,6,0)</f>
        <v>Koperski Piotr</v>
      </c>
      <c r="C414" s="21" t="str">
        <f>VLOOKUP($A414,id!$C:$H,4,0)</f>
        <v>Tańczący z kompasem</v>
      </c>
      <c r="D414" s="2">
        <f>IF(E413=E414,D413,ROW(B412))</f>
        <v>412</v>
      </c>
      <c r="E414" s="11">
        <f>LARGE(F414:U414,1)+LARGE(F414:U414,2)+IFERROR(LARGE(F414:U414,3),0)+IFERROR(LARGE(F414:U414,4),0)+IFERROR(LARGE(F414:U414,5),0)+IFERROR(LARGE(F414:U414,6),0)</f>
        <v>30.286784468462272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 t="str">
        <f>IFERROR(VLOOKUP($A414,'H56 TR200 M'!$AT$3:$AZ$106,7,0),"")</f>
        <v/>
      </c>
      <c r="R414" s="12" t="str">
        <f>IFERROR(VLOOKUP($A414,'Azymut M'!$AO$6:$AU$38,7,0),"")</f>
        <v/>
      </c>
      <c r="S414" s="12" t="str">
        <f>IFERROR(VLOOKUP($A414,'NM 200 M'!$AI$5:$AO$38,7,0),"")</f>
        <v/>
      </c>
      <c r="T414" s="10">
        <f>IFERROR(LARGE(V414:AW414,1),0)+IFERROR(LARGE(V414:AW414,2),0)</f>
        <v>30.286784468462272</v>
      </c>
      <c r="U414" s="10">
        <f>IFERROR(LARGE(V414:AW414,3),0)+IFERROR(LARGE(V414:AW414,4),0)</f>
        <v>0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>
        <f>IFERROR(VLOOKUP($A414,'H56 TR100 M'!$AI$3:$AO$224,7,0),"")</f>
        <v>30.286784468462272</v>
      </c>
      <c r="AT414" s="12" t="str">
        <f>IFERROR(VLOOKUP($A414,'Wawer M'!$H$2:$N$15,7,0),"")</f>
        <v/>
      </c>
      <c r="AU414" s="12" t="str">
        <f>IFERROR(VLOOKUP($A414,'Pazur M'!$AU$2:$BA$36,7,0),"")</f>
        <v/>
      </c>
      <c r="AV414" s="12" t="str">
        <f>IFERROR(VLOOKUP($A414,'Wilga M'!$L$3:$R$29,7,0),"")</f>
        <v/>
      </c>
      <c r="AW414" s="12" t="str">
        <f>IFERROR(VLOOKUP($A414,'NM 100 M'!$Y$5:$AE$7,7,0),"")</f>
        <v/>
      </c>
      <c r="AX414" s="25">
        <f>MIN(COUNT(F414:S414)+MIN(COUNT(V414:AW414)/2,2),6)</f>
        <v>0.5</v>
      </c>
    </row>
    <row r="415" spans="1:50">
      <c r="A415">
        <v>682</v>
      </c>
      <c r="B415" s="21" t="str">
        <f>VLOOKUP($A415,id!$C:$H,6,0)</f>
        <v>Kostrzewa Jacek</v>
      </c>
      <c r="C415" s="21" t="str">
        <f>VLOOKUP($A415,id!$C:$H,4,0)</f>
        <v>Tańczący z kompasem</v>
      </c>
      <c r="D415" s="2">
        <f>IF(E414=E415,D414,ROW(B413))</f>
        <v>413</v>
      </c>
      <c r="E415" s="11">
        <f>LARGE(F415:U415,1)+LARGE(F415:U415,2)+IFERROR(LARGE(F415:U415,3),0)+IFERROR(LARGE(F415:U415,4),0)+IFERROR(LARGE(F415:U415,5),0)+IFERROR(LARGE(F415:U415,6),0)</f>
        <v>30.284186751293689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 t="str">
        <f>IFERROR(VLOOKUP($A415,'H56 TR200 M'!$AT$3:$AZ$106,7,0),"")</f>
        <v/>
      </c>
      <c r="R415" s="12" t="str">
        <f>IFERROR(VLOOKUP($A415,'Azymut M'!$AO$6:$AU$38,7,0),"")</f>
        <v/>
      </c>
      <c r="S415" s="12" t="str">
        <f>IFERROR(VLOOKUP($A415,'NM 200 M'!$AI$5:$AO$38,7,0),"")</f>
        <v/>
      </c>
      <c r="T415" s="10">
        <f>IFERROR(LARGE(V415:AW415,1),0)+IFERROR(LARGE(V415:AW415,2),0)</f>
        <v>30.284186751293689</v>
      </c>
      <c r="U415" s="10">
        <f>IFERROR(LARGE(V415:AW415,3),0)+IFERROR(LARGE(V415:AW415,4),0)</f>
        <v>0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>
        <f>IFERROR(VLOOKUP($A415,'H56 TR100 M'!$AI$3:$AO$224,7,0),"")</f>
        <v>30.284186751293689</v>
      </c>
      <c r="AT415" s="12" t="str">
        <f>IFERROR(VLOOKUP($A415,'Wawer M'!$H$2:$N$15,7,0),"")</f>
        <v/>
      </c>
      <c r="AU415" s="12" t="str">
        <f>IFERROR(VLOOKUP($A415,'Pazur M'!$AU$2:$BA$36,7,0),"")</f>
        <v/>
      </c>
      <c r="AV415" s="12" t="str">
        <f>IFERROR(VLOOKUP($A415,'Wilga M'!$L$3:$R$29,7,0),"")</f>
        <v/>
      </c>
      <c r="AW415" s="12" t="str">
        <f>IFERROR(VLOOKUP($A415,'NM 100 M'!$Y$5:$AE$7,7,0),"")</f>
        <v/>
      </c>
      <c r="AX415" s="25">
        <f>MIN(COUNT(F415:S415)+MIN(COUNT(V415:AW415)/2,2),6)</f>
        <v>0.5</v>
      </c>
    </row>
    <row r="416" spans="1:50">
      <c r="A416">
        <v>270</v>
      </c>
      <c r="B416" s="21" t="str">
        <f>VLOOKUP($A416,id!$C:$H,6,0)</f>
        <v>Maciaszczyk Radosław</v>
      </c>
      <c r="C416" s="21">
        <f>VLOOKUP($A416,id!$C:$H,4,0)</f>
        <v>0</v>
      </c>
      <c r="D416" s="2">
        <f>IF(E415=E416,D415,ROW(B414))</f>
        <v>414</v>
      </c>
      <c r="E416" s="11">
        <f>LARGE(F416:U416,1)+LARGE(F416:U416,2)+IFERROR(LARGE(F416:U416,3),0)+IFERROR(LARGE(F416:U416,4),0)+IFERROR(LARGE(F416:U416,5),0)+IFERROR(LARGE(F416:U416,6),0)</f>
        <v>30.217915638321731</v>
      </c>
      <c r="F416" s="12"/>
      <c r="G416" s="12"/>
      <c r="H416" s="12" t="str">
        <f>IFERROR(VLOOKUP($A416,'H55 TR200 M'!$AT$3:$AZ$84,7,0),"")</f>
        <v/>
      </c>
      <c r="I416" s="12" t="str">
        <f>IFERROR(VLOOKUP($A416,'Dymno M'!$U$2:$AA$35,7,0),"")</f>
        <v/>
      </c>
      <c r="J416" s="12" t="str">
        <f>IFERROR(VLOOKUP($A416,'XIV RzK M'!$K$3:$Q$39,7,0),"")</f>
        <v/>
      </c>
      <c r="K416" s="12" t="str">
        <f>IFERROR(VLOOKUP($A416,'Tropy M'!$Q$4:$W$66,7,0),"")</f>
        <v/>
      </c>
      <c r="L416" s="12" t="str">
        <f>IFERROR(VLOOKUP($A416,'Grassor 300 M'!$CA$6:$CG$39,7,0),"")</f>
        <v/>
      </c>
      <c r="M416" s="12" t="str">
        <f>IFERROR(VLOOKUP($A416,'BO M'!$Q$2:$W$37,7,0),"")</f>
        <v/>
      </c>
      <c r="N416" s="12" t="str">
        <f>IFERROR(VLOOKUP($A416,'Konwalie M'!$M$2:$S$32,7,0),"")</f>
        <v/>
      </c>
      <c r="O416" s="12" t="str">
        <f>IFERROR(VLOOKUP($A416,'KoRnO M'!$AD$2:$AJ$42,7,0),"")</f>
        <v/>
      </c>
      <c r="P416" s="12" t="str">
        <f>IFERROR(VLOOKUP($A416,'XVI Szago M'!$K$2:$Q$48,7,0),"")</f>
        <v/>
      </c>
      <c r="Q416" s="12" t="str">
        <f>IFERROR(VLOOKUP($A416,'H56 TR200 M'!$AT$3:$AZ$106,7,0),"")</f>
        <v/>
      </c>
      <c r="R416" s="12" t="str">
        <f>IFERROR(VLOOKUP($A416,'Azymut M'!$AO$6:$AU$38,7,0),"")</f>
        <v/>
      </c>
      <c r="S416" s="12" t="str">
        <f>IFERROR(VLOOKUP($A416,'NM 200 M'!$AI$5:$AO$38,7,0),"")</f>
        <v/>
      </c>
      <c r="T416" s="10">
        <f>IFERROR(LARGE(V416:AW416,1),0)+IFERROR(LARGE(V416:AW416,2),0)</f>
        <v>30.217915638321731</v>
      </c>
      <c r="U416" s="10">
        <f>IFERROR(LARGE(V416:AW416,3),0)+IFERROR(LARGE(V416:AW416,4),0)</f>
        <v>0</v>
      </c>
      <c r="V416" s="12"/>
      <c r="W416" s="12"/>
      <c r="X416" s="12"/>
      <c r="Y416" s="12"/>
      <c r="Z416" s="12">
        <f>IFERROR(VLOOKUP($A416,'H55 TR100 M'!$AG$3:$AM$165,7,0),"")</f>
        <v>30.217915638321731</v>
      </c>
      <c r="AA416" s="12" t="str">
        <f>IFERROR(VLOOKUP($A416,'Irokez M'!$EN$4:$ET$22,7,0),"")</f>
        <v/>
      </c>
      <c r="AB416" s="12" t="str">
        <f>IFERROR(VLOOKUP($A416,'BO Wielkopolska M'!$Q$2:$W$38,7,0),"")</f>
        <v/>
      </c>
      <c r="AC416" s="12" t="str">
        <f>IFERROR(VLOOKUP($A416,'RW TR200 M'!$K$2:$Q$10,7,0),"")</f>
        <v/>
      </c>
      <c r="AD416" s="12" t="str">
        <f>IFERROR(VLOOKUP($A416,'Liczyrzepa wiosna M'!$M$2:$S$26,7,0),"")</f>
        <v/>
      </c>
      <c r="AE416" s="12" t="str">
        <f>IFERROR(VLOOKUP($A416,'13 M'!$J$6:$P$27,7,0),"")</f>
        <v/>
      </c>
      <c r="AF416" s="12" t="str">
        <f>IFERROR(VLOOKUP($A416,'ZnO Grassor M'!$J$2:$P$9,7,0),"")</f>
        <v/>
      </c>
      <c r="AG416" s="12" t="str">
        <f>IFERROR(VLOOKUP($A416,'Celestynów M'!$H$2:$N$7,7,0),"")</f>
        <v/>
      </c>
      <c r="AH416" s="12" t="str">
        <f>IFERROR(VLOOKUP($A416,'Komorów M'!$H$2:$N$15,7,0),"")</f>
        <v/>
      </c>
      <c r="AI416" s="12" t="str">
        <f>IFERROR(VLOOKUP($A416,'ITOrient M'!$P$3:$V$16,7,0),"")</f>
        <v/>
      </c>
      <c r="AJ416" s="12" t="str">
        <f>IFERROR(VLOOKUP($A416,'ŚJatka M'!$P$3:$V$25,7,0),"")</f>
        <v/>
      </c>
      <c r="AK416" s="12" t="str">
        <f>IFERROR(VLOOKUP($A416,'Sudecka Wyrypa M'!$N$4:$T$18,7,0),"")</f>
        <v/>
      </c>
      <c r="AL416" s="12" t="str">
        <f>IFERROR(VLOOKUP($A416,'Abentojra M'!$I$3:$O$39,7,0),"")</f>
        <v/>
      </c>
      <c r="AM416" s="12" t="str">
        <f>IFERROR(VLOOKUP($A416,'Mordownik M'!$M$3:$S$29,7,0),"")</f>
        <v/>
      </c>
      <c r="AN416" s="12" t="str">
        <f>IFERROR(VLOOKUP($A416,'Kaczawska M'!$L$3:$R$9,7,0),"")</f>
        <v/>
      </c>
      <c r="AO416" s="12" t="str">
        <f>IFERROR(VLOOKUP($A416,'XV RzK M'!$K$2:$Q$13,7,0),"")</f>
        <v/>
      </c>
      <c r="AP416" s="12" t="str">
        <f>IFERROR(VLOOKUP($A416,'Jesienne 360 M'!$J$2:$P$20,7,0),"")</f>
        <v/>
      </c>
      <c r="AQ416" s="12" t="str">
        <f>IFERROR(VLOOKUP($A416,'Waligóra M'!$P$2:$V$25,7,0),"")</f>
        <v/>
      </c>
      <c r="AR416" s="12" t="str">
        <f>IFERROR(VLOOKUP($A416,'Jurajska Jatka M'!$L$3:$R$42,7,0),"")</f>
        <v/>
      </c>
      <c r="AS416" s="12" t="str">
        <f>IFERROR(VLOOKUP($A416,'H56 TR100 M'!$AI$3:$AO$224,7,0),"")</f>
        <v/>
      </c>
      <c r="AT416" s="12" t="str">
        <f>IFERROR(VLOOKUP($A416,'Wawer M'!$H$2:$N$15,7,0),"")</f>
        <v/>
      </c>
      <c r="AU416" s="12" t="str">
        <f>IFERROR(VLOOKUP($A416,'Pazur M'!$AU$2:$BA$36,7,0),"")</f>
        <v/>
      </c>
      <c r="AV416" s="12" t="str">
        <f>IFERROR(VLOOKUP($A416,'Wilga M'!$L$3:$R$29,7,0),"")</f>
        <v/>
      </c>
      <c r="AW416" s="12" t="str">
        <f>IFERROR(VLOOKUP($A416,'NM 100 M'!$Y$5:$AE$7,7,0),"")</f>
        <v/>
      </c>
      <c r="AX416" s="25">
        <f>MIN(COUNT(F416:S416)+MIN(COUNT(V416:AW416)/2,2),6)</f>
        <v>0.5</v>
      </c>
    </row>
    <row r="417" spans="1:50">
      <c r="A417">
        <v>271</v>
      </c>
      <c r="B417" s="21" t="str">
        <f>VLOOKUP($A417,id!$C:$H,6,0)</f>
        <v>Henszel Hubert</v>
      </c>
      <c r="C417" s="21">
        <f>VLOOKUP($A417,id!$C:$H,4,0)</f>
        <v>0</v>
      </c>
      <c r="D417" s="2">
        <f>IF(E416=E417,D416,ROW(B415))</f>
        <v>415</v>
      </c>
      <c r="E417" s="11">
        <f>LARGE(F417:U417,1)+LARGE(F417:U417,2)+IFERROR(LARGE(F417:U417,3),0)+IFERROR(LARGE(F417:U417,4),0)+IFERROR(LARGE(F417:U417,5),0)+IFERROR(LARGE(F417:U417,6),0)</f>
        <v>30.207749243018942</v>
      </c>
      <c r="F417" s="12"/>
      <c r="G417" s="12"/>
      <c r="H417" s="12" t="str">
        <f>IFERROR(VLOOKUP($A417,'H55 TR200 M'!$AT$3:$AZ$84,7,0),"")</f>
        <v/>
      </c>
      <c r="I417" s="12" t="str">
        <f>IFERROR(VLOOKUP($A417,'Dymno M'!$U$2:$AA$35,7,0),"")</f>
        <v/>
      </c>
      <c r="J417" s="12" t="str">
        <f>IFERROR(VLOOKUP($A417,'XIV RzK M'!$K$3:$Q$39,7,0),"")</f>
        <v/>
      </c>
      <c r="K417" s="12" t="str">
        <f>IFERROR(VLOOKUP($A417,'Tropy M'!$Q$4:$W$66,7,0),"")</f>
        <v/>
      </c>
      <c r="L417" s="12" t="str">
        <f>IFERROR(VLOOKUP($A417,'Grassor 300 M'!$CA$6:$CG$39,7,0),"")</f>
        <v/>
      </c>
      <c r="M417" s="12" t="str">
        <f>IFERROR(VLOOKUP($A417,'BO M'!$Q$2:$W$37,7,0),"")</f>
        <v/>
      </c>
      <c r="N417" s="12" t="str">
        <f>IFERROR(VLOOKUP($A417,'Konwalie M'!$M$2:$S$32,7,0),"")</f>
        <v/>
      </c>
      <c r="O417" s="12" t="str">
        <f>IFERROR(VLOOKUP($A417,'KoRnO M'!$AD$2:$AJ$42,7,0),"")</f>
        <v/>
      </c>
      <c r="P417" s="12" t="str">
        <f>IFERROR(VLOOKUP($A417,'XVI Szago M'!$K$2:$Q$48,7,0),"")</f>
        <v/>
      </c>
      <c r="Q417" s="12" t="str">
        <f>IFERROR(VLOOKUP($A417,'H56 TR200 M'!$AT$3:$AZ$106,7,0),"")</f>
        <v/>
      </c>
      <c r="R417" s="12" t="str">
        <f>IFERROR(VLOOKUP($A417,'Azymut M'!$AO$6:$AU$38,7,0),"")</f>
        <v/>
      </c>
      <c r="S417" s="12" t="str">
        <f>IFERROR(VLOOKUP($A417,'NM 200 M'!$AI$5:$AO$38,7,0),"")</f>
        <v/>
      </c>
      <c r="T417" s="10">
        <f>IFERROR(LARGE(V417:AW417,1),0)+IFERROR(LARGE(V417:AW417,2),0)</f>
        <v>30.207749243018942</v>
      </c>
      <c r="U417" s="10">
        <f>IFERROR(LARGE(V417:AW417,3),0)+IFERROR(LARGE(V417:AW417,4),0)</f>
        <v>0</v>
      </c>
      <c r="V417" s="12"/>
      <c r="W417" s="12"/>
      <c r="X417" s="12"/>
      <c r="Y417" s="12"/>
      <c r="Z417" s="12">
        <f>IFERROR(VLOOKUP($A417,'H55 TR100 M'!$AG$3:$AM$165,7,0),"")</f>
        <v>30.207749243018942</v>
      </c>
      <c r="AA417" s="12" t="str">
        <f>IFERROR(VLOOKUP($A417,'Irokez M'!$EN$4:$ET$22,7,0),"")</f>
        <v/>
      </c>
      <c r="AB417" s="12" t="str">
        <f>IFERROR(VLOOKUP($A417,'BO Wielkopolska M'!$Q$2:$W$38,7,0),"")</f>
        <v/>
      </c>
      <c r="AC417" s="12" t="str">
        <f>IFERROR(VLOOKUP($A417,'RW TR200 M'!$K$2:$Q$10,7,0),"")</f>
        <v/>
      </c>
      <c r="AD417" s="12" t="str">
        <f>IFERROR(VLOOKUP($A417,'Liczyrzepa wiosna M'!$M$2:$S$26,7,0),"")</f>
        <v/>
      </c>
      <c r="AE417" s="12" t="str">
        <f>IFERROR(VLOOKUP($A417,'13 M'!$J$6:$P$27,7,0),"")</f>
        <v/>
      </c>
      <c r="AF417" s="12" t="str">
        <f>IFERROR(VLOOKUP($A417,'ZnO Grassor M'!$J$2:$P$9,7,0),"")</f>
        <v/>
      </c>
      <c r="AG417" s="12" t="str">
        <f>IFERROR(VLOOKUP($A417,'Celestynów M'!$H$2:$N$7,7,0),"")</f>
        <v/>
      </c>
      <c r="AH417" s="12" t="str">
        <f>IFERROR(VLOOKUP($A417,'Komorów M'!$H$2:$N$15,7,0),"")</f>
        <v/>
      </c>
      <c r="AI417" s="12" t="str">
        <f>IFERROR(VLOOKUP($A417,'ITOrient M'!$P$3:$V$16,7,0),"")</f>
        <v/>
      </c>
      <c r="AJ417" s="12" t="str">
        <f>IFERROR(VLOOKUP($A417,'ŚJatka M'!$P$3:$V$25,7,0),"")</f>
        <v/>
      </c>
      <c r="AK417" s="12" t="str">
        <f>IFERROR(VLOOKUP($A417,'Sudecka Wyrypa M'!$N$4:$T$18,7,0),"")</f>
        <v/>
      </c>
      <c r="AL417" s="12" t="str">
        <f>IFERROR(VLOOKUP($A417,'Abentojra M'!$I$3:$O$39,7,0),"")</f>
        <v/>
      </c>
      <c r="AM417" s="12" t="str">
        <f>IFERROR(VLOOKUP($A417,'Mordownik M'!$M$3:$S$29,7,0),"")</f>
        <v/>
      </c>
      <c r="AN417" s="12" t="str">
        <f>IFERROR(VLOOKUP($A417,'Kaczawska M'!$L$3:$R$9,7,0),"")</f>
        <v/>
      </c>
      <c r="AO417" s="12" t="str">
        <f>IFERROR(VLOOKUP($A417,'XV RzK M'!$K$2:$Q$13,7,0),"")</f>
        <v/>
      </c>
      <c r="AP417" s="12" t="str">
        <f>IFERROR(VLOOKUP($A417,'Jesienne 360 M'!$J$2:$P$20,7,0),"")</f>
        <v/>
      </c>
      <c r="AQ417" s="12" t="str">
        <f>IFERROR(VLOOKUP($A417,'Waligóra M'!$P$2:$V$25,7,0),"")</f>
        <v/>
      </c>
      <c r="AR417" s="12" t="str">
        <f>IFERROR(VLOOKUP($A417,'Jurajska Jatka M'!$L$3:$R$42,7,0),"")</f>
        <v/>
      </c>
      <c r="AS417" s="12" t="str">
        <f>IFERROR(VLOOKUP($A417,'H56 TR100 M'!$AI$3:$AO$224,7,0),"")</f>
        <v/>
      </c>
      <c r="AT417" s="12" t="str">
        <f>IFERROR(VLOOKUP($A417,'Wawer M'!$H$2:$N$15,7,0),"")</f>
        <v/>
      </c>
      <c r="AU417" s="12" t="str">
        <f>IFERROR(VLOOKUP($A417,'Pazur M'!$AU$2:$BA$36,7,0),"")</f>
        <v/>
      </c>
      <c r="AV417" s="12" t="str">
        <f>IFERROR(VLOOKUP($A417,'Wilga M'!$L$3:$R$29,7,0),"")</f>
        <v/>
      </c>
      <c r="AW417" s="12" t="str">
        <f>IFERROR(VLOOKUP($A417,'NM 100 M'!$Y$5:$AE$7,7,0),"")</f>
        <v/>
      </c>
      <c r="AX417" s="25">
        <f>MIN(COUNT(F417:S417)+MIN(COUNT(V417:AW417)/2,2),6)</f>
        <v>0.5</v>
      </c>
    </row>
    <row r="418" spans="1:50">
      <c r="A418">
        <v>768</v>
      </c>
      <c r="B418" s="21" t="str">
        <f>VLOOKUP($A418,id!$C:$H,6,0)</f>
        <v>Gałaguz Jacek</v>
      </c>
      <c r="C418" s="21">
        <f>VLOOKUP($A418,id!$C:$H,4,0)</f>
        <v>0</v>
      </c>
      <c r="D418" s="2">
        <f>IF(E417=E418,D417,ROW(B416))</f>
        <v>416</v>
      </c>
      <c r="E418" s="11">
        <f>LARGE(F418:U418,1)+LARGE(F418:U418,2)+IFERROR(LARGE(F418:U418,3),0)+IFERROR(LARGE(F418:U418,4),0)+IFERROR(LARGE(F418:U418,5),0)+IFERROR(LARGE(F418:U418,6),0)</f>
        <v>30.051369863013697</v>
      </c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 t="str">
        <f>IFERROR(VLOOKUP($A418,'H56 TR200 M'!$AT$3:$AZ$106,7,0),"")</f>
        <v/>
      </c>
      <c r="R418" s="12" t="str">
        <f>IFERROR(VLOOKUP($A418,'Azymut M'!$AO$6:$AU$38,7,0),"")</f>
        <v/>
      </c>
      <c r="S418" s="12" t="str">
        <f>IFERROR(VLOOKUP($A418,'NM 200 M'!$AI$5:$AO$38,7,0),"")</f>
        <v/>
      </c>
      <c r="T418" s="10">
        <f>IFERROR(LARGE(V418:AW418,1),0)+IFERROR(LARGE(V418:AW418,2),0)</f>
        <v>30.051369863013697</v>
      </c>
      <c r="U418" s="10">
        <f>IFERROR(LARGE(V418:AW418,3),0)+IFERROR(LARGE(V418:AW418,4),0)</f>
        <v>0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 t="str">
        <f>IFERROR(VLOOKUP($A418,'H56 TR100 M'!$AI$3:$AO$224,7,0),"")</f>
        <v/>
      </c>
      <c r="AT418" s="12" t="str">
        <f>IFERROR(VLOOKUP($A418,'Wawer M'!$H$2:$N$15,7,0),"")</f>
        <v/>
      </c>
      <c r="AU418" s="12">
        <f>IFERROR(VLOOKUP($A418,'Pazur M'!$AU$2:$BA$36,7,0),"")</f>
        <v>30.051369863013697</v>
      </c>
      <c r="AV418" s="12" t="str">
        <f>IFERROR(VLOOKUP($A418,'Wilga M'!$L$3:$R$29,7,0),"")</f>
        <v/>
      </c>
      <c r="AW418" s="12" t="str">
        <f>IFERROR(VLOOKUP($A418,'NM 100 M'!$Y$5:$AE$7,7,0),"")</f>
        <v/>
      </c>
      <c r="AX418" s="25">
        <f>MIN(COUNT(F418:S418)+MIN(COUNT(V418:AW418)/2,2),6)</f>
        <v>0.5</v>
      </c>
    </row>
    <row r="419" spans="1:50">
      <c r="A419">
        <v>495</v>
      </c>
      <c r="B419" s="21" t="str">
        <f>VLOOKUP($A419,id!$C:$H,6,0)</f>
        <v>Dolny Marcin</v>
      </c>
      <c r="C419" s="21">
        <f>VLOOKUP($A419,id!$C:$H,4,0)</f>
        <v>0</v>
      </c>
      <c r="D419" s="2">
        <f>IF(E418=E419,D418,ROW(B417))</f>
        <v>417</v>
      </c>
      <c r="E419" s="11">
        <f>LARGE(F419:U419,1)+LARGE(F419:U419,2)+IFERROR(LARGE(F419:U419,3),0)+IFERROR(LARGE(F419:U419,4),0)+IFERROR(LARGE(F419:U419,5),0)+IFERROR(LARGE(F419:U419,6),0)</f>
        <v>30.039809777042919</v>
      </c>
      <c r="F419" s="12"/>
      <c r="G419" s="12"/>
      <c r="H419" s="12"/>
      <c r="I419" s="12"/>
      <c r="J419" s="12"/>
      <c r="K419" s="12"/>
      <c r="L419" s="12"/>
      <c r="M419" s="12"/>
      <c r="N419" s="12">
        <f>IFERROR(VLOOKUP($A419,'Konwalie M'!$M$2:$S$32,7,0),"")</f>
        <v>30.039809777042919</v>
      </c>
      <c r="O419" s="12" t="str">
        <f>IFERROR(VLOOKUP($A419,'KoRnO M'!$AD$2:$AJ$42,7,0),"")</f>
        <v/>
      </c>
      <c r="P419" s="12" t="str">
        <f>IFERROR(VLOOKUP($A419,'XVI Szago M'!$K$2:$Q$48,7,0),"")</f>
        <v/>
      </c>
      <c r="Q419" s="12" t="str">
        <f>IFERROR(VLOOKUP($A419,'H56 TR200 M'!$AT$3:$AZ$106,7,0),"")</f>
        <v/>
      </c>
      <c r="R419" s="12" t="str">
        <f>IFERROR(VLOOKUP($A419,'Azymut M'!$AO$6:$AU$38,7,0),"")</f>
        <v/>
      </c>
      <c r="S419" s="12" t="str">
        <f>IFERROR(VLOOKUP($A419,'NM 200 M'!$AI$5:$AO$38,7,0),"")</f>
        <v/>
      </c>
      <c r="T419" s="10">
        <f>IFERROR(LARGE(V419:AW419,1),0)+IFERROR(LARGE(V419:AW419,2),0)</f>
        <v>0</v>
      </c>
      <c r="U419" s="10">
        <f>IFERROR(LARGE(V419:AW419,3),0)+IFERROR(LARGE(V419:AW419,4),0)</f>
        <v>0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 t="str">
        <f>IFERROR(VLOOKUP($A419,'ITOrient M'!$P$3:$V$16,7,0),"")</f>
        <v/>
      </c>
      <c r="AJ419" s="12" t="str">
        <f>IFERROR(VLOOKUP($A419,'ŚJatka M'!$P$3:$V$25,7,0),"")</f>
        <v/>
      </c>
      <c r="AK419" s="12" t="str">
        <f>IFERROR(VLOOKUP($A419,'Sudecka Wyrypa M'!$N$4:$T$18,7,0),"")</f>
        <v/>
      </c>
      <c r="AL419" s="12" t="str">
        <f>IFERROR(VLOOKUP($A419,'Abentojra M'!$I$3:$O$39,7,0),"")</f>
        <v/>
      </c>
      <c r="AM419" s="12" t="str">
        <f>IFERROR(VLOOKUP($A419,'Mordownik M'!$M$3:$S$29,7,0),"")</f>
        <v/>
      </c>
      <c r="AN419" s="12" t="str">
        <f>IFERROR(VLOOKUP($A419,'Kaczawska M'!$L$3:$R$9,7,0),"")</f>
        <v/>
      </c>
      <c r="AO419" s="12" t="str">
        <f>IFERROR(VLOOKUP($A419,'XV RzK M'!$K$2:$Q$13,7,0),"")</f>
        <v/>
      </c>
      <c r="AP419" s="12" t="str">
        <f>IFERROR(VLOOKUP($A419,'Jesienne 360 M'!$J$2:$P$20,7,0),"")</f>
        <v/>
      </c>
      <c r="AQ419" s="12" t="str">
        <f>IFERROR(VLOOKUP($A419,'Waligóra M'!$P$2:$V$25,7,0),"")</f>
        <v/>
      </c>
      <c r="AR419" s="12" t="str">
        <f>IFERROR(VLOOKUP($A419,'Jurajska Jatka M'!$L$3:$R$42,7,0),"")</f>
        <v/>
      </c>
      <c r="AS419" s="12" t="str">
        <f>IFERROR(VLOOKUP($A419,'H56 TR100 M'!$AI$3:$AO$224,7,0),"")</f>
        <v/>
      </c>
      <c r="AT419" s="12" t="str">
        <f>IFERROR(VLOOKUP($A419,'Wawer M'!$H$2:$N$15,7,0),"")</f>
        <v/>
      </c>
      <c r="AU419" s="12" t="str">
        <f>IFERROR(VLOOKUP($A419,'Pazur M'!$AU$2:$BA$36,7,0),"")</f>
        <v/>
      </c>
      <c r="AV419" s="12" t="str">
        <f>IFERROR(VLOOKUP($A419,'Wilga M'!$L$3:$R$29,7,0),"")</f>
        <v/>
      </c>
      <c r="AW419" s="12" t="str">
        <f>IFERROR(VLOOKUP($A419,'NM 100 M'!$Y$5:$AE$7,7,0),"")</f>
        <v/>
      </c>
      <c r="AX419" s="25">
        <f>MIN(COUNT(F419:S419)+MIN(COUNT(V419:AW419)/2,2),6)</f>
        <v>1</v>
      </c>
    </row>
    <row r="420" spans="1:50">
      <c r="A420">
        <v>683</v>
      </c>
      <c r="B420" s="21" t="str">
        <f>VLOOKUP($A420,id!$C:$H,6,0)</f>
        <v>Miller Jan</v>
      </c>
      <c r="C420" s="21" t="str">
        <f>VLOOKUP($A420,id!$C:$H,4,0)</f>
        <v>J&amp;J</v>
      </c>
      <c r="D420" s="2">
        <f>IF(E419=E420,D419,ROW(B418))</f>
        <v>418</v>
      </c>
      <c r="E420" s="11">
        <f>LARGE(F420:U420,1)+LARGE(F420:U420,2)+IFERROR(LARGE(F420:U420,3),0)+IFERROR(LARGE(F420:U420,4),0)+IFERROR(LARGE(F420:U420,5),0)+IFERROR(LARGE(F420:U420,6),0)</f>
        <v>30.026646256767851</v>
      </c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 t="str">
        <f>IFERROR(VLOOKUP($A420,'H56 TR200 M'!$AT$3:$AZ$106,7,0),"")</f>
        <v/>
      </c>
      <c r="R420" s="12" t="str">
        <f>IFERROR(VLOOKUP($A420,'Azymut M'!$AO$6:$AU$38,7,0),"")</f>
        <v/>
      </c>
      <c r="S420" s="12" t="str">
        <f>IFERROR(VLOOKUP($A420,'NM 200 M'!$AI$5:$AO$38,7,0),"")</f>
        <v/>
      </c>
      <c r="T420" s="10">
        <f>IFERROR(LARGE(V420:AW420,1),0)+IFERROR(LARGE(V420:AW420,2),0)</f>
        <v>30.026646256767851</v>
      </c>
      <c r="U420" s="10">
        <f>IFERROR(LARGE(V420:AW420,3),0)+IFERROR(LARGE(V420:AW420,4),0)</f>
        <v>0</v>
      </c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>
        <f>IFERROR(VLOOKUP($A420,'H56 TR100 M'!$AI$3:$AO$224,7,0),"")</f>
        <v>30.026646256767851</v>
      </c>
      <c r="AT420" s="12" t="str">
        <f>IFERROR(VLOOKUP($A420,'Wawer M'!$H$2:$N$15,7,0),"")</f>
        <v/>
      </c>
      <c r="AU420" s="12" t="str">
        <f>IFERROR(VLOOKUP($A420,'Pazur M'!$AU$2:$BA$36,7,0),"")</f>
        <v/>
      </c>
      <c r="AV420" s="12" t="str">
        <f>IFERROR(VLOOKUP($A420,'Wilga M'!$L$3:$R$29,7,0),"")</f>
        <v/>
      </c>
      <c r="AW420" s="12" t="str">
        <f>IFERROR(VLOOKUP($A420,'NM 100 M'!$Y$5:$AE$7,7,0),"")</f>
        <v/>
      </c>
      <c r="AX420" s="25">
        <f>MIN(COUNT(F420:S420)+MIN(COUNT(V420:AW420)/2,2),6)</f>
        <v>0.5</v>
      </c>
    </row>
    <row r="421" spans="1:50">
      <c r="A421">
        <v>684</v>
      </c>
      <c r="B421" s="21" t="str">
        <f>VLOOKUP($A421,id!$C:$H,6,0)</f>
        <v>Kuczyński Adam</v>
      </c>
      <c r="C421" s="21">
        <f>VLOOKUP($A421,id!$C:$H,4,0)</f>
        <v>0</v>
      </c>
      <c r="D421" s="2">
        <f>IF(E420=E421,D420,ROW(B419))</f>
        <v>419</v>
      </c>
      <c r="E421" s="11">
        <f>LARGE(F421:U421,1)+LARGE(F421:U421,2)+IFERROR(LARGE(F421:U421,3),0)+IFERROR(LARGE(F421:U421,4),0)+IFERROR(LARGE(F421:U421,5),0)+IFERROR(LARGE(F421:U421,6),0)</f>
        <v>29.991788889518073</v>
      </c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 t="str">
        <f>IFERROR(VLOOKUP($A421,'H56 TR200 M'!$AT$3:$AZ$106,7,0),"")</f>
        <v/>
      </c>
      <c r="R421" s="12" t="str">
        <f>IFERROR(VLOOKUP($A421,'Azymut M'!$AO$6:$AU$38,7,0),"")</f>
        <v/>
      </c>
      <c r="S421" s="12" t="str">
        <f>IFERROR(VLOOKUP($A421,'NM 200 M'!$AI$5:$AO$38,7,0),"")</f>
        <v/>
      </c>
      <c r="T421" s="10">
        <f>IFERROR(LARGE(V421:AW421,1),0)+IFERROR(LARGE(V421:AW421,2),0)</f>
        <v>29.991788889518073</v>
      </c>
      <c r="U421" s="10">
        <f>IFERROR(LARGE(V421:AW421,3),0)+IFERROR(LARGE(V421:AW421,4),0)</f>
        <v>0</v>
      </c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>
        <f>IFERROR(VLOOKUP($A421,'H56 TR100 M'!$AI$3:$AO$224,7,0),"")</f>
        <v>29.991788889518073</v>
      </c>
      <c r="AT421" s="12" t="str">
        <f>IFERROR(VLOOKUP($A421,'Wawer M'!$H$2:$N$15,7,0),"")</f>
        <v/>
      </c>
      <c r="AU421" s="12" t="str">
        <f>IFERROR(VLOOKUP($A421,'Pazur M'!$AU$2:$BA$36,7,0),"")</f>
        <v/>
      </c>
      <c r="AV421" s="12" t="str">
        <f>IFERROR(VLOOKUP($A421,'Wilga M'!$L$3:$R$29,7,0),"")</f>
        <v/>
      </c>
      <c r="AW421" s="12" t="str">
        <f>IFERROR(VLOOKUP($A421,'NM 100 M'!$Y$5:$AE$7,7,0),"")</f>
        <v/>
      </c>
      <c r="AX421" s="25">
        <f>MIN(COUNT(F421:S421)+MIN(COUNT(V421:AW421)/2,2),6)</f>
        <v>0.5</v>
      </c>
    </row>
    <row r="422" spans="1:50">
      <c r="A422">
        <v>685</v>
      </c>
      <c r="B422" s="21" t="str">
        <f>VLOOKUP($A422,id!$C:$H,6,0)</f>
        <v>Binkowski Tomasz</v>
      </c>
      <c r="C422" s="21">
        <f>VLOOKUP($A422,id!$C:$H,4,0)</f>
        <v>0</v>
      </c>
      <c r="D422" s="2">
        <f>IF(E421=E422,D421,ROW(B420))</f>
        <v>420</v>
      </c>
      <c r="E422" s="11">
        <f>LARGE(F422:U422,1)+LARGE(F422:U422,2)+IFERROR(LARGE(F422:U422,3),0)+IFERROR(LARGE(F422:U422,4),0)+IFERROR(LARGE(F422:U422,5),0)+IFERROR(LARGE(F422:U422,6),0)</f>
        <v>29.895292391058909</v>
      </c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 t="str">
        <f>IFERROR(VLOOKUP($A422,'H56 TR200 M'!$AT$3:$AZ$106,7,0),"")</f>
        <v/>
      </c>
      <c r="R422" s="12" t="str">
        <f>IFERROR(VLOOKUP($A422,'Azymut M'!$AO$6:$AU$38,7,0),"")</f>
        <v/>
      </c>
      <c r="S422" s="12" t="str">
        <f>IFERROR(VLOOKUP($A422,'NM 200 M'!$AI$5:$AO$38,7,0),"")</f>
        <v/>
      </c>
      <c r="T422" s="10">
        <f>IFERROR(LARGE(V422:AW422,1),0)+IFERROR(LARGE(V422:AW422,2),0)</f>
        <v>29.895292391058909</v>
      </c>
      <c r="U422" s="10">
        <f>IFERROR(LARGE(V422:AW422,3),0)+IFERROR(LARGE(V422:AW422,4),0)</f>
        <v>0</v>
      </c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>
        <f>IFERROR(VLOOKUP($A422,'H56 TR100 M'!$AI$3:$AO$224,7,0),"")</f>
        <v>29.895292391058909</v>
      </c>
      <c r="AT422" s="12" t="str">
        <f>IFERROR(VLOOKUP($A422,'Wawer M'!$H$2:$N$15,7,0),"")</f>
        <v/>
      </c>
      <c r="AU422" s="12" t="str">
        <f>IFERROR(VLOOKUP($A422,'Pazur M'!$AU$2:$BA$36,7,0),"")</f>
        <v/>
      </c>
      <c r="AV422" s="12" t="str">
        <f>IFERROR(VLOOKUP($A422,'Wilga M'!$L$3:$R$29,7,0),"")</f>
        <v/>
      </c>
      <c r="AW422" s="12" t="str">
        <f>IFERROR(VLOOKUP($A422,'NM 100 M'!$Y$5:$AE$7,7,0),"")</f>
        <v/>
      </c>
      <c r="AX422" s="25">
        <f>MIN(COUNT(F422:S422)+MIN(COUNT(V422:AW422)/2,2),6)</f>
        <v>0.5</v>
      </c>
    </row>
    <row r="423" spans="1:50">
      <c r="A423">
        <v>769</v>
      </c>
      <c r="B423" s="21" t="str">
        <f>VLOOKUP($A423,id!$C:$H,6,0)</f>
        <v>Białas Arkadiusz</v>
      </c>
      <c r="C423" s="21" t="str">
        <f>VLOOKUP($A423,id!$C:$H,4,0)</f>
        <v>Stopa Słupsk</v>
      </c>
      <c r="D423" s="2">
        <f>IF(E422=E423,D422,ROW(B421))</f>
        <v>421</v>
      </c>
      <c r="E423" s="11">
        <f>LARGE(F423:U423,1)+LARGE(F423:U423,2)+IFERROR(LARGE(F423:U423,3),0)+IFERROR(LARGE(F423:U423,4),0)+IFERROR(LARGE(F423:U423,5),0)+IFERROR(LARGE(F423:U423,6),0)</f>
        <v>29.796264855687607</v>
      </c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 t="str">
        <f>IFERROR(VLOOKUP($A423,'H56 TR200 M'!$AT$3:$AZ$106,7,0),"")</f>
        <v/>
      </c>
      <c r="R423" s="12" t="str">
        <f>IFERROR(VLOOKUP($A423,'Azymut M'!$AO$6:$AU$38,7,0),"")</f>
        <v/>
      </c>
      <c r="S423" s="12" t="str">
        <f>IFERROR(VLOOKUP($A423,'NM 200 M'!$AI$5:$AO$38,7,0),"")</f>
        <v/>
      </c>
      <c r="T423" s="10">
        <f>IFERROR(LARGE(V423:AW423,1),0)+IFERROR(LARGE(V423:AW423,2),0)</f>
        <v>29.796264855687607</v>
      </c>
      <c r="U423" s="10">
        <f>IFERROR(LARGE(V423:AW423,3),0)+IFERROR(LARGE(V423:AW423,4),0)</f>
        <v>0</v>
      </c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 t="str">
        <f>IFERROR(VLOOKUP($A423,'H56 TR100 M'!$AI$3:$AO$224,7,0),"")</f>
        <v/>
      </c>
      <c r="AT423" s="12" t="str">
        <f>IFERROR(VLOOKUP($A423,'Wawer M'!$H$2:$N$15,7,0),"")</f>
        <v/>
      </c>
      <c r="AU423" s="12">
        <f>IFERROR(VLOOKUP($A423,'Pazur M'!$AU$2:$BA$36,7,0),"")</f>
        <v>29.796264855687607</v>
      </c>
      <c r="AV423" s="12" t="str">
        <f>IFERROR(VLOOKUP($A423,'Wilga M'!$L$3:$R$29,7,0),"")</f>
        <v/>
      </c>
      <c r="AW423" s="12" t="str">
        <f>IFERROR(VLOOKUP($A423,'NM 100 M'!$Y$5:$AE$7,7,0),"")</f>
        <v/>
      </c>
      <c r="AX423" s="25">
        <f>MIN(COUNT(F423:S423)+MIN(COUNT(V423:AW423)/2,2),6)</f>
        <v>0.5</v>
      </c>
    </row>
    <row r="424" spans="1:50">
      <c r="A424">
        <v>770</v>
      </c>
      <c r="B424" s="21" t="str">
        <f>VLOOKUP($A424,id!$C:$H,6,0)</f>
        <v>Olbryś Marek</v>
      </c>
      <c r="C424" s="21">
        <f>VLOOKUP($A424,id!$C:$H,4,0)</f>
        <v>0</v>
      </c>
      <c r="D424" s="2">
        <f>IF(E423=E424,D423,ROW(B422))</f>
        <v>421</v>
      </c>
      <c r="E424" s="11">
        <f>LARGE(F424:U424,1)+LARGE(F424:U424,2)+IFERROR(LARGE(F424:U424,3),0)+IFERROR(LARGE(F424:U424,4),0)+IFERROR(LARGE(F424:U424,5),0)+IFERROR(LARGE(F424:U424,6),0)</f>
        <v>29.796264855687607</v>
      </c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 t="str">
        <f>IFERROR(VLOOKUP($A424,'H56 TR200 M'!$AT$3:$AZ$106,7,0),"")</f>
        <v/>
      </c>
      <c r="R424" s="12" t="str">
        <f>IFERROR(VLOOKUP($A424,'Azymut M'!$AO$6:$AU$38,7,0),"")</f>
        <v/>
      </c>
      <c r="S424" s="12" t="str">
        <f>IFERROR(VLOOKUP($A424,'NM 200 M'!$AI$5:$AO$38,7,0),"")</f>
        <v/>
      </c>
      <c r="T424" s="10">
        <f>IFERROR(LARGE(V424:AW424,1),0)+IFERROR(LARGE(V424:AW424,2),0)</f>
        <v>29.796264855687607</v>
      </c>
      <c r="U424" s="10">
        <f>IFERROR(LARGE(V424:AW424,3),0)+IFERROR(LARGE(V424:AW424,4),0)</f>
        <v>0</v>
      </c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 t="str">
        <f>IFERROR(VLOOKUP($A424,'H56 TR100 M'!$AI$3:$AO$224,7,0),"")</f>
        <v/>
      </c>
      <c r="AT424" s="12" t="str">
        <f>IFERROR(VLOOKUP($A424,'Wawer M'!$H$2:$N$15,7,0),"")</f>
        <v/>
      </c>
      <c r="AU424" s="12">
        <f>IFERROR(VLOOKUP($A424,'Pazur M'!$AU$2:$BA$36,7,0),"")</f>
        <v>29.796264855687607</v>
      </c>
      <c r="AV424" s="12" t="str">
        <f>IFERROR(VLOOKUP($A424,'Wilga M'!$L$3:$R$29,7,0),"")</f>
        <v/>
      </c>
      <c r="AW424" s="12" t="str">
        <f>IFERROR(VLOOKUP($A424,'NM 100 M'!$Y$5:$AE$7,7,0),"")</f>
        <v/>
      </c>
      <c r="AX424" s="25">
        <f>MIN(COUNT(F424:S424)+MIN(COUNT(V424:AW424)/2,2),6)</f>
        <v>0.5</v>
      </c>
    </row>
    <row r="425" spans="1:50">
      <c r="A425">
        <v>686</v>
      </c>
      <c r="B425" s="21" t="str">
        <f>VLOOKUP($A425,id!$C:$H,6,0)</f>
        <v>Chmielewski Marcin</v>
      </c>
      <c r="C425" s="21" t="str">
        <f>VLOOKUP($A425,id!$C:$H,4,0)</f>
        <v>ZZJ</v>
      </c>
      <c r="D425" s="2">
        <f>IF(E424=E425,D424,ROW(B423))</f>
        <v>423</v>
      </c>
      <c r="E425" s="11">
        <f>LARGE(F425:U425,1)+LARGE(F425:U425,2)+IFERROR(LARGE(F425:U425,3),0)+IFERROR(LARGE(F425:U425,4),0)+IFERROR(LARGE(F425:U425,5),0)+IFERROR(LARGE(F425:U425,6),0)</f>
        <v>29.741681875614187</v>
      </c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 t="str">
        <f>IFERROR(VLOOKUP($A425,'H56 TR200 M'!$AT$3:$AZ$106,7,0),"")</f>
        <v/>
      </c>
      <c r="R425" s="12" t="str">
        <f>IFERROR(VLOOKUP($A425,'Azymut M'!$AO$6:$AU$38,7,0),"")</f>
        <v/>
      </c>
      <c r="S425" s="12" t="str">
        <f>IFERROR(VLOOKUP($A425,'NM 200 M'!$AI$5:$AO$38,7,0),"")</f>
        <v/>
      </c>
      <c r="T425" s="10">
        <f>IFERROR(LARGE(V425:AW425,1),0)+IFERROR(LARGE(V425:AW425,2),0)</f>
        <v>29.741681875614187</v>
      </c>
      <c r="U425" s="10">
        <f>IFERROR(LARGE(V425:AW425,3),0)+IFERROR(LARGE(V425:AW425,4),0)</f>
        <v>0</v>
      </c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>
        <f>IFERROR(VLOOKUP($A425,'H56 TR100 M'!$AI$3:$AO$224,7,0),"")</f>
        <v>29.741681875614187</v>
      </c>
      <c r="AT425" s="12" t="str">
        <f>IFERROR(VLOOKUP($A425,'Wawer M'!$H$2:$N$15,7,0),"")</f>
        <v/>
      </c>
      <c r="AU425" s="12" t="str">
        <f>IFERROR(VLOOKUP($A425,'Pazur M'!$AU$2:$BA$36,7,0),"")</f>
        <v/>
      </c>
      <c r="AV425" s="12" t="str">
        <f>IFERROR(VLOOKUP($A425,'Wilga M'!$L$3:$R$29,7,0),"")</f>
        <v/>
      </c>
      <c r="AW425" s="12" t="str">
        <f>IFERROR(VLOOKUP($A425,'NM 100 M'!$Y$5:$AE$7,7,0),"")</f>
        <v/>
      </c>
      <c r="AX425" s="25">
        <f>MIN(COUNT(F425:S425)+MIN(COUNT(V425:AW425)/2,2),6)</f>
        <v>0.5</v>
      </c>
    </row>
    <row r="426" spans="1:50">
      <c r="A426">
        <v>687</v>
      </c>
      <c r="B426" s="21" t="str">
        <f>VLOOKUP($A426,id!$C:$H,6,0)</f>
        <v>Lewandowski Dawid</v>
      </c>
      <c r="C426" s="21" t="str">
        <f>VLOOKUP($A426,id!$C:$H,4,0)</f>
        <v>ZZJ</v>
      </c>
      <c r="D426" s="2">
        <f>IF(E425=E426,D425,ROW(B424))</f>
        <v>424</v>
      </c>
      <c r="E426" s="11">
        <f>LARGE(F426:U426,1)+LARGE(F426:U426,2)+IFERROR(LARGE(F426:U426,3),0)+IFERROR(LARGE(F426:U426,4),0)+IFERROR(LARGE(F426:U426,5),0)+IFERROR(LARGE(F426:U426,6),0)</f>
        <v>29.74001179212172</v>
      </c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 t="str">
        <f>IFERROR(VLOOKUP($A426,'H56 TR200 M'!$AT$3:$AZ$106,7,0),"")</f>
        <v/>
      </c>
      <c r="R426" s="12" t="str">
        <f>IFERROR(VLOOKUP($A426,'Azymut M'!$AO$6:$AU$38,7,0),"")</f>
        <v/>
      </c>
      <c r="S426" s="12" t="str">
        <f>IFERROR(VLOOKUP($A426,'NM 200 M'!$AI$5:$AO$38,7,0),"")</f>
        <v/>
      </c>
      <c r="T426" s="10">
        <f>IFERROR(LARGE(V426:AW426,1),0)+IFERROR(LARGE(V426:AW426,2),0)</f>
        <v>29.74001179212172</v>
      </c>
      <c r="U426" s="10">
        <f>IFERROR(LARGE(V426:AW426,3),0)+IFERROR(LARGE(V426:AW426,4),0)</f>
        <v>0</v>
      </c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>
        <f>IFERROR(VLOOKUP($A426,'H56 TR100 M'!$AI$3:$AO$224,7,0),"")</f>
        <v>29.74001179212172</v>
      </c>
      <c r="AT426" s="12" t="str">
        <f>IFERROR(VLOOKUP($A426,'Wawer M'!$H$2:$N$15,7,0),"")</f>
        <v/>
      </c>
      <c r="AU426" s="12" t="str">
        <f>IFERROR(VLOOKUP($A426,'Pazur M'!$AU$2:$BA$36,7,0),"")</f>
        <v/>
      </c>
      <c r="AV426" s="12" t="str">
        <f>IFERROR(VLOOKUP($A426,'Wilga M'!$L$3:$R$29,7,0),"")</f>
        <v/>
      </c>
      <c r="AW426" s="12" t="str">
        <f>IFERROR(VLOOKUP($A426,'NM 100 M'!$Y$5:$AE$7,7,0),"")</f>
        <v/>
      </c>
      <c r="AX426" s="25">
        <f>MIN(COUNT(F426:S426)+MIN(COUNT(V426:AW426)/2,2),6)</f>
        <v>0.5</v>
      </c>
    </row>
    <row r="427" spans="1:50">
      <c r="A427">
        <v>688</v>
      </c>
      <c r="B427" s="21" t="str">
        <f>VLOOKUP($A427,id!$C:$H,6,0)</f>
        <v>Ciszak Dominik</v>
      </c>
      <c r="C427" s="21" t="str">
        <f>VLOOKUP($A427,id!$C:$H,4,0)</f>
        <v>Team</v>
      </c>
      <c r="D427" s="2">
        <f>IF(E426=E427,D426,ROW(B425))</f>
        <v>425</v>
      </c>
      <c r="E427" s="11">
        <f>LARGE(F427:U427,1)+LARGE(F427:U427,2)+IFERROR(LARGE(F427:U427,3),0)+IFERROR(LARGE(F427:U427,4),0)+IFERROR(LARGE(F427:U427,5),0)+IFERROR(LARGE(F427:U427,6),0)</f>
        <v>29.719151562763013</v>
      </c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 t="str">
        <f>IFERROR(VLOOKUP($A427,'H56 TR200 M'!$AT$3:$AZ$106,7,0),"")</f>
        <v/>
      </c>
      <c r="R427" s="12" t="str">
        <f>IFERROR(VLOOKUP($A427,'Azymut M'!$AO$6:$AU$38,7,0),"")</f>
        <v/>
      </c>
      <c r="S427" s="12" t="str">
        <f>IFERROR(VLOOKUP($A427,'NM 200 M'!$AI$5:$AO$38,7,0),"")</f>
        <v/>
      </c>
      <c r="T427" s="10">
        <f>IFERROR(LARGE(V427:AW427,1),0)+IFERROR(LARGE(V427:AW427,2),0)</f>
        <v>29.719151562763013</v>
      </c>
      <c r="U427" s="10">
        <f>IFERROR(LARGE(V427:AW427,3),0)+IFERROR(LARGE(V427:AW427,4),0)</f>
        <v>0</v>
      </c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>
        <f>IFERROR(VLOOKUP($A427,'H56 TR100 M'!$AI$3:$AO$224,7,0),"")</f>
        <v>29.719151562763013</v>
      </c>
      <c r="AT427" s="12" t="str">
        <f>IFERROR(VLOOKUP($A427,'Wawer M'!$H$2:$N$15,7,0),"")</f>
        <v/>
      </c>
      <c r="AU427" s="12" t="str">
        <f>IFERROR(VLOOKUP($A427,'Pazur M'!$AU$2:$BA$36,7,0),"")</f>
        <v/>
      </c>
      <c r="AV427" s="12" t="str">
        <f>IFERROR(VLOOKUP($A427,'Wilga M'!$L$3:$R$29,7,0),"")</f>
        <v/>
      </c>
      <c r="AW427" s="12" t="str">
        <f>IFERROR(VLOOKUP($A427,'NM 100 M'!$Y$5:$AE$7,7,0),"")</f>
        <v/>
      </c>
      <c r="AX427" s="25">
        <f>MIN(COUNT(F427:S427)+MIN(COUNT(V427:AW427)/2,2),6)</f>
        <v>0.5</v>
      </c>
    </row>
    <row r="428" spans="1:50">
      <c r="A428">
        <v>689</v>
      </c>
      <c r="B428" s="21" t="str">
        <f>VLOOKUP($A428,id!$C:$H,6,0)</f>
        <v>Pogorzelski Tomek</v>
      </c>
      <c r="C428" s="21" t="str">
        <f>VLOOKUP($A428,id!$C:$H,4,0)</f>
        <v>Team</v>
      </c>
      <c r="D428" s="2">
        <f>IF(E427=E428,D427,ROW(B426))</f>
        <v>426</v>
      </c>
      <c r="E428" s="11">
        <f>LARGE(F428:U428,1)+LARGE(F428:U428,2)+IFERROR(LARGE(F428:U428,3),0)+IFERROR(LARGE(F428:U428,4),0)+IFERROR(LARGE(F428:U428,5),0)+IFERROR(LARGE(F428:U428,6),0)</f>
        <v>29.712482468443181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 t="str">
        <f>IFERROR(VLOOKUP($A428,'H56 TR200 M'!$AT$3:$AZ$106,7,0),"")</f>
        <v/>
      </c>
      <c r="R428" s="12" t="str">
        <f>IFERROR(VLOOKUP($A428,'Azymut M'!$AO$6:$AU$38,7,0),"")</f>
        <v/>
      </c>
      <c r="S428" s="12" t="str">
        <f>IFERROR(VLOOKUP($A428,'NM 200 M'!$AI$5:$AO$38,7,0),"")</f>
        <v/>
      </c>
      <c r="T428" s="10">
        <f>IFERROR(LARGE(V428:AW428,1),0)+IFERROR(LARGE(V428:AW428,2),0)</f>
        <v>29.712482468443181</v>
      </c>
      <c r="U428" s="10">
        <f>IFERROR(LARGE(V428:AW428,3),0)+IFERROR(LARGE(V428:AW428,4),0)</f>
        <v>0</v>
      </c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>
        <f>IFERROR(VLOOKUP($A428,'H56 TR100 M'!$AI$3:$AO$224,7,0),"")</f>
        <v>29.712482468443181</v>
      </c>
      <c r="AT428" s="12" t="str">
        <f>IFERROR(VLOOKUP($A428,'Wawer M'!$H$2:$N$15,7,0),"")</f>
        <v/>
      </c>
      <c r="AU428" s="12" t="str">
        <f>IFERROR(VLOOKUP($A428,'Pazur M'!$AU$2:$BA$36,7,0),"")</f>
        <v/>
      </c>
      <c r="AV428" s="12" t="str">
        <f>IFERROR(VLOOKUP($A428,'Wilga M'!$L$3:$R$29,7,0),"")</f>
        <v/>
      </c>
      <c r="AW428" s="12" t="str">
        <f>IFERROR(VLOOKUP($A428,'NM 100 M'!$Y$5:$AE$7,7,0),"")</f>
        <v/>
      </c>
      <c r="AX428" s="25">
        <f>MIN(COUNT(F428:S428)+MIN(COUNT(V428:AW428)/2,2),6)</f>
        <v>0.5</v>
      </c>
    </row>
    <row r="429" spans="1:50">
      <c r="A429">
        <v>299</v>
      </c>
      <c r="B429" s="21" t="str">
        <f>VLOOKUP($A429,id!$C:$H,6,0)</f>
        <v>Beiger Karol</v>
      </c>
      <c r="C429" s="21" t="str">
        <f>VLOOKUP($A429,id!$C:$H,4,0)</f>
        <v>Sarnia Rowery</v>
      </c>
      <c r="D429" s="2">
        <f>IF(E428=E429,D428,ROW(B427))</f>
        <v>427</v>
      </c>
      <c r="E429" s="11">
        <f>LARGE(F429:U429,1)+LARGE(F429:U429,2)+IFERROR(LARGE(F429:U429,3),0)+IFERROR(LARGE(F429:U429,4),0)+IFERROR(LARGE(F429:U429,5),0)+IFERROR(LARGE(F429:U429,6),0)</f>
        <v>29.666627630472206</v>
      </c>
      <c r="F429" s="12"/>
      <c r="G429" s="12"/>
      <c r="H429" s="12" t="str">
        <f>IFERROR(VLOOKUP($A429,'H55 TR200 M'!$AT$3:$AZ$84,7,0),"")</f>
        <v/>
      </c>
      <c r="I429" s="12" t="str">
        <f>IFERROR(VLOOKUP($A429,'Dymno M'!$U$2:$AA$35,7,0),"")</f>
        <v/>
      </c>
      <c r="J429" s="12" t="str">
        <f>IFERROR(VLOOKUP($A429,'XIV RzK M'!$K$3:$Q$39,7,0),"")</f>
        <v/>
      </c>
      <c r="K429" s="12" t="str">
        <f>IFERROR(VLOOKUP($A429,'Tropy M'!$Q$4:$W$66,7,0),"")</f>
        <v/>
      </c>
      <c r="L429" s="12" t="str">
        <f>IFERROR(VLOOKUP($A429,'Grassor 300 M'!$CA$6:$CG$39,7,0),"")</f>
        <v/>
      </c>
      <c r="M429" s="12" t="str">
        <f>IFERROR(VLOOKUP($A429,'BO M'!$Q$2:$W$37,7,0),"")</f>
        <v/>
      </c>
      <c r="N429" s="12" t="str">
        <f>IFERROR(VLOOKUP($A429,'Konwalie M'!$M$2:$S$32,7,0),"")</f>
        <v/>
      </c>
      <c r="O429" s="12" t="str">
        <f>IFERROR(VLOOKUP($A429,'KoRnO M'!$AD$2:$AJ$42,7,0),"")</f>
        <v/>
      </c>
      <c r="P429" s="12" t="str">
        <f>IFERROR(VLOOKUP($A429,'XVI Szago M'!$K$2:$Q$48,7,0),"")</f>
        <v/>
      </c>
      <c r="Q429" s="12" t="str">
        <f>IFERROR(VLOOKUP($A429,'H56 TR200 M'!$AT$3:$AZ$106,7,0),"")</f>
        <v/>
      </c>
      <c r="R429" s="12" t="str">
        <f>IFERROR(VLOOKUP($A429,'Azymut M'!$AO$6:$AU$38,7,0),"")</f>
        <v/>
      </c>
      <c r="S429" s="12" t="str">
        <f>IFERROR(VLOOKUP($A429,'NM 200 M'!$AI$5:$AO$38,7,0),"")</f>
        <v/>
      </c>
      <c r="T429" s="10">
        <f>IFERROR(LARGE(V429:AW429,1),0)+IFERROR(LARGE(V429:AW429,2),0)</f>
        <v>29.666627630472206</v>
      </c>
      <c r="U429" s="10">
        <f>IFERROR(LARGE(V429:AW429,3),0)+IFERROR(LARGE(V429:AW429,4),0)</f>
        <v>0</v>
      </c>
      <c r="V429" s="12"/>
      <c r="W429" s="12"/>
      <c r="X429" s="12"/>
      <c r="Y429" s="12"/>
      <c r="Z429" s="12">
        <f>IFERROR(VLOOKUP($A429,'H55 TR100 M'!$AG$3:$AM$165,7,0),"")</f>
        <v>20.317310774873562</v>
      </c>
      <c r="AA429" s="12" t="str">
        <f>IFERROR(VLOOKUP($A429,'Irokez M'!$EN$4:$ET$22,7,0),"")</f>
        <v/>
      </c>
      <c r="AB429" s="12" t="str">
        <f>IFERROR(VLOOKUP($A429,'BO Wielkopolska M'!$Q$2:$W$38,7,0),"")</f>
        <v/>
      </c>
      <c r="AC429" s="12" t="str">
        <f>IFERROR(VLOOKUP($A429,'RW TR200 M'!$K$2:$Q$10,7,0),"")</f>
        <v/>
      </c>
      <c r="AD429" s="12" t="str">
        <f>IFERROR(VLOOKUP($A429,'Liczyrzepa wiosna M'!$M$2:$S$26,7,0),"")</f>
        <v/>
      </c>
      <c r="AE429" s="12" t="str">
        <f>IFERROR(VLOOKUP($A429,'13 M'!$J$6:$P$27,7,0),"")</f>
        <v/>
      </c>
      <c r="AF429" s="12" t="str">
        <f>IFERROR(VLOOKUP($A429,'ZnO Grassor M'!$J$2:$P$9,7,0),"")</f>
        <v/>
      </c>
      <c r="AG429" s="12" t="str">
        <f>IFERROR(VLOOKUP($A429,'Celestynów M'!$H$2:$N$7,7,0),"")</f>
        <v/>
      </c>
      <c r="AH429" s="12" t="str">
        <f>IFERROR(VLOOKUP($A429,'Komorów M'!$H$2:$N$15,7,0),"")</f>
        <v/>
      </c>
      <c r="AI429" s="12" t="str">
        <f>IFERROR(VLOOKUP($A429,'ITOrient M'!$P$3:$V$16,7,0),"")</f>
        <v/>
      </c>
      <c r="AJ429" s="12" t="str">
        <f>IFERROR(VLOOKUP($A429,'ŚJatka M'!$P$3:$V$25,7,0),"")</f>
        <v/>
      </c>
      <c r="AK429" s="12" t="str">
        <f>IFERROR(VLOOKUP($A429,'Sudecka Wyrypa M'!$N$4:$T$18,7,0),"")</f>
        <v/>
      </c>
      <c r="AL429" s="12" t="str">
        <f>IFERROR(VLOOKUP($A429,'Abentojra M'!$I$3:$O$39,7,0),"")</f>
        <v/>
      </c>
      <c r="AM429" s="12" t="str">
        <f>IFERROR(VLOOKUP($A429,'Mordownik M'!$M$3:$S$29,7,0),"")</f>
        <v/>
      </c>
      <c r="AN429" s="12" t="str">
        <f>IFERROR(VLOOKUP($A429,'Kaczawska M'!$L$3:$R$9,7,0),"")</f>
        <v/>
      </c>
      <c r="AO429" s="12" t="str">
        <f>IFERROR(VLOOKUP($A429,'XV RzK M'!$K$2:$Q$13,7,0),"")</f>
        <v/>
      </c>
      <c r="AP429" s="12" t="str">
        <f>IFERROR(VLOOKUP($A429,'Jesienne 360 M'!$J$2:$P$20,7,0),"")</f>
        <v/>
      </c>
      <c r="AQ429" s="12" t="str">
        <f>IFERROR(VLOOKUP($A429,'Waligóra M'!$P$2:$V$25,7,0),"")</f>
        <v/>
      </c>
      <c r="AR429" s="12" t="str">
        <f>IFERROR(VLOOKUP($A429,'Jurajska Jatka M'!$L$3:$R$42,7,0),"")</f>
        <v/>
      </c>
      <c r="AS429" s="12">
        <f>IFERROR(VLOOKUP($A429,'H56 TR100 M'!$AI$3:$AO$224,7,0),"")</f>
        <v>9.3493168555986426</v>
      </c>
      <c r="AT429" s="12" t="str">
        <f>IFERROR(VLOOKUP($A429,'Wawer M'!$H$2:$N$15,7,0),"")</f>
        <v/>
      </c>
      <c r="AU429" s="12" t="str">
        <f>IFERROR(VLOOKUP($A429,'Pazur M'!$AU$2:$BA$36,7,0),"")</f>
        <v/>
      </c>
      <c r="AV429" s="12" t="str">
        <f>IFERROR(VLOOKUP($A429,'Wilga M'!$L$3:$R$29,7,0),"")</f>
        <v/>
      </c>
      <c r="AW429" s="12" t="str">
        <f>IFERROR(VLOOKUP($A429,'NM 100 M'!$Y$5:$AE$7,7,0),"")</f>
        <v/>
      </c>
      <c r="AX429" s="25">
        <f>MIN(COUNT(F429:S429)+MIN(COUNT(V429:AW429)/2,2),6)</f>
        <v>1</v>
      </c>
    </row>
    <row r="430" spans="1:50">
      <c r="A430">
        <v>462</v>
      </c>
      <c r="B430" s="21" t="str">
        <f>VLOOKUP($A430,id!$C:$H,6,0)</f>
        <v>Baworowski Grzegorz</v>
      </c>
      <c r="C430" s="21" t="str">
        <f>VLOOKUP($A430,id!$C:$H,4,0)</f>
        <v>Rower Janka</v>
      </c>
      <c r="D430" s="2">
        <f>IF(E429=E430,D429,ROW(B428))</f>
        <v>428</v>
      </c>
      <c r="E430" s="11">
        <f>LARGE(F430:U430,1)+LARGE(F430:U430,2)+IFERROR(LARGE(F430:U430,3),0)+IFERROR(LARGE(F430:U430,4),0)+IFERROR(LARGE(F430:U430,5),0)+IFERROR(LARGE(F430:U430,6),0)</f>
        <v>29.54545454545455</v>
      </c>
      <c r="F430" s="12"/>
      <c r="G430" s="12"/>
      <c r="H430" s="12"/>
      <c r="I430" s="12"/>
      <c r="J430" s="12"/>
      <c r="K430" s="12" t="str">
        <f>IFERROR(VLOOKUP($A430,'Tropy M'!$Q$4:$W$66,7,0),"")</f>
        <v/>
      </c>
      <c r="L430" s="12" t="str">
        <f>IFERROR(VLOOKUP($A430,'Grassor 300 M'!$CA$6:$CG$39,7,0),"")</f>
        <v/>
      </c>
      <c r="M430" s="12" t="str">
        <f>IFERROR(VLOOKUP($A430,'BO M'!$Q$2:$W$37,7,0),"")</f>
        <v/>
      </c>
      <c r="N430" s="12" t="str">
        <f>IFERROR(VLOOKUP($A430,'Konwalie M'!$M$2:$S$32,7,0),"")</f>
        <v/>
      </c>
      <c r="O430" s="12" t="str">
        <f>IFERROR(VLOOKUP($A430,'KoRnO M'!$AD$2:$AJ$42,7,0),"")</f>
        <v/>
      </c>
      <c r="P430" s="12" t="str">
        <f>IFERROR(VLOOKUP($A430,'XVI Szago M'!$K$2:$Q$48,7,0),"")</f>
        <v/>
      </c>
      <c r="Q430" s="12" t="str">
        <f>IFERROR(VLOOKUP($A430,'H56 TR200 M'!$AT$3:$AZ$106,7,0),"")</f>
        <v/>
      </c>
      <c r="R430" s="12" t="str">
        <f>IFERROR(VLOOKUP($A430,'Azymut M'!$AO$6:$AU$38,7,0),"")</f>
        <v/>
      </c>
      <c r="S430" s="12" t="str">
        <f>IFERROR(VLOOKUP($A430,'NM 200 M'!$AI$5:$AO$38,7,0),"")</f>
        <v/>
      </c>
      <c r="T430" s="10">
        <f>IFERROR(LARGE(V430:AW430,1),0)+IFERROR(LARGE(V430:AW430,2),0)</f>
        <v>29.54545454545455</v>
      </c>
      <c r="U430" s="10">
        <f>IFERROR(LARGE(V430:AW430,3),0)+IFERROR(LARGE(V430:AW430,4),0)</f>
        <v>0</v>
      </c>
      <c r="V430" s="12"/>
      <c r="W430" s="12"/>
      <c r="X430" s="12"/>
      <c r="Y430" s="12"/>
      <c r="Z430" s="12"/>
      <c r="AA430" s="12"/>
      <c r="AB430" s="12"/>
      <c r="AC430" s="12"/>
      <c r="AD430" s="12"/>
      <c r="AE430" s="12" t="str">
        <f>IFERROR(VLOOKUP($A430,'13 M'!$J$6:$P$27,7,0),"")</f>
        <v/>
      </c>
      <c r="AF430" s="12">
        <f>IFERROR(VLOOKUP($A430,'ZnO Grassor M'!$J$2:$P$9,7,0),"")</f>
        <v>29.54545454545455</v>
      </c>
      <c r="AG430" s="12" t="str">
        <f>IFERROR(VLOOKUP($A430,'Celestynów M'!$H$2:$N$7,7,0),"")</f>
        <v/>
      </c>
      <c r="AH430" s="12" t="str">
        <f>IFERROR(VLOOKUP($A430,'Komorów M'!$H$2:$N$15,7,0),"")</f>
        <v/>
      </c>
      <c r="AI430" s="12" t="str">
        <f>IFERROR(VLOOKUP($A430,'ITOrient M'!$P$3:$V$16,7,0),"")</f>
        <v/>
      </c>
      <c r="AJ430" s="12" t="str">
        <f>IFERROR(VLOOKUP($A430,'ŚJatka M'!$P$3:$V$25,7,0),"")</f>
        <v/>
      </c>
      <c r="AK430" s="12" t="str">
        <f>IFERROR(VLOOKUP($A430,'Sudecka Wyrypa M'!$N$4:$T$18,7,0),"")</f>
        <v/>
      </c>
      <c r="AL430" s="12" t="str">
        <f>IFERROR(VLOOKUP($A430,'Abentojra M'!$I$3:$O$39,7,0),"")</f>
        <v/>
      </c>
      <c r="AM430" s="12" t="str">
        <f>IFERROR(VLOOKUP($A430,'Mordownik M'!$M$3:$S$29,7,0),"")</f>
        <v/>
      </c>
      <c r="AN430" s="12" t="str">
        <f>IFERROR(VLOOKUP($A430,'Kaczawska M'!$L$3:$R$9,7,0),"")</f>
        <v/>
      </c>
      <c r="AO430" s="12" t="str">
        <f>IFERROR(VLOOKUP($A430,'XV RzK M'!$K$2:$Q$13,7,0),"")</f>
        <v/>
      </c>
      <c r="AP430" s="12" t="str">
        <f>IFERROR(VLOOKUP($A430,'Jesienne 360 M'!$J$2:$P$20,7,0),"")</f>
        <v/>
      </c>
      <c r="AQ430" s="12" t="str">
        <f>IFERROR(VLOOKUP($A430,'Waligóra M'!$P$2:$V$25,7,0),"")</f>
        <v/>
      </c>
      <c r="AR430" s="12" t="str">
        <f>IFERROR(VLOOKUP($A430,'Jurajska Jatka M'!$L$3:$R$42,7,0),"")</f>
        <v/>
      </c>
      <c r="AS430" s="12" t="str">
        <f>IFERROR(VLOOKUP($A430,'H56 TR100 M'!$AI$3:$AO$224,7,0),"")</f>
        <v/>
      </c>
      <c r="AT430" s="12" t="str">
        <f>IFERROR(VLOOKUP($A430,'Wawer M'!$H$2:$N$15,7,0),"")</f>
        <v/>
      </c>
      <c r="AU430" s="12" t="str">
        <f>IFERROR(VLOOKUP($A430,'Pazur M'!$AU$2:$BA$36,7,0),"")</f>
        <v/>
      </c>
      <c r="AV430" s="12" t="str">
        <f>IFERROR(VLOOKUP($A430,'Wilga M'!$L$3:$R$29,7,0),"")</f>
        <v/>
      </c>
      <c r="AW430" s="12" t="str">
        <f>IFERROR(VLOOKUP($A430,'NM 100 M'!$Y$5:$AE$7,7,0),"")</f>
        <v/>
      </c>
      <c r="AX430" s="25">
        <f>MIN(COUNT(F430:S430)+MIN(COUNT(V430:AW430)/2,2),6)</f>
        <v>0.5</v>
      </c>
    </row>
    <row r="431" spans="1:50">
      <c r="A431">
        <v>610</v>
      </c>
      <c r="B431" s="21" t="str">
        <f>VLOOKUP($A431,id!$C:$H,6,0)</f>
        <v>Wanat Rafał</v>
      </c>
      <c r="C431" s="21" t="str">
        <f>VLOOKUP($A431,id!$C:$H,4,0)</f>
        <v>MTB4FUN</v>
      </c>
      <c r="D431" s="2">
        <f>IF(E430=E431,D430,ROW(B429))</f>
        <v>429</v>
      </c>
      <c r="E431" s="11">
        <f>LARGE(F431:U431,1)+LARGE(F431:U431,2)+IFERROR(LARGE(F431:U431,3),0)+IFERROR(LARGE(F431:U431,4),0)+IFERROR(LARGE(F431:U431,5),0)+IFERROR(LARGE(F431:U431,6),0)</f>
        <v>29.524097270734114</v>
      </c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>
        <f>IFERROR(VLOOKUP($A431,'H56 TR200 M'!$AT$3:$AZ$106,7,0),"")</f>
        <v>29.524097270734114</v>
      </c>
      <c r="R431" s="12" t="str">
        <f>IFERROR(VLOOKUP($A431,'Azymut M'!$AO$6:$AU$38,7,0),"")</f>
        <v/>
      </c>
      <c r="S431" s="12" t="str">
        <f>IFERROR(VLOOKUP($A431,'NM 200 M'!$AI$5:$AO$38,7,0),"")</f>
        <v/>
      </c>
      <c r="T431" s="10">
        <f>IFERROR(LARGE(V431:AW431,1),0)+IFERROR(LARGE(V431:AW431,2),0)</f>
        <v>0</v>
      </c>
      <c r="U431" s="10">
        <f>IFERROR(LARGE(V431:AW431,3),0)+IFERROR(LARGE(V431:AW431,4),0)</f>
        <v>0</v>
      </c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 t="str">
        <f>IFERROR(VLOOKUP($A431,'H56 TR100 M'!$AI$3:$AO$224,7,0),"")</f>
        <v/>
      </c>
      <c r="AT431" s="12" t="str">
        <f>IFERROR(VLOOKUP($A431,'Wawer M'!$H$2:$N$15,7,0),"")</f>
        <v/>
      </c>
      <c r="AU431" s="12" t="str">
        <f>IFERROR(VLOOKUP($A431,'Pazur M'!$AU$2:$BA$36,7,0),"")</f>
        <v/>
      </c>
      <c r="AV431" s="12" t="str">
        <f>IFERROR(VLOOKUP($A431,'Wilga M'!$L$3:$R$29,7,0),"")</f>
        <v/>
      </c>
      <c r="AW431" s="12" t="str">
        <f>IFERROR(VLOOKUP($A431,'NM 100 M'!$Y$5:$AE$7,7,0),"")</f>
        <v/>
      </c>
      <c r="AX431" s="25">
        <f>MIN(COUNT(F431:S431)+MIN(COUNT(V431:AW431)/2,2),6)</f>
        <v>1</v>
      </c>
    </row>
    <row r="432" spans="1:50">
      <c r="A432">
        <v>778</v>
      </c>
      <c r="B432" s="21" t="str">
        <f>VLOOKUP($A432,id!$C:$H,6,0)</f>
        <v>Pawlak Krzysztof</v>
      </c>
      <c r="C432" s="21" t="str">
        <f>VLOOKUP($A432,id!$C:$H,4,0)</f>
        <v>DT4YOU MTB TEAM</v>
      </c>
      <c r="D432" s="2">
        <f>IF(E431=E432,D431,ROW(B430))</f>
        <v>430</v>
      </c>
      <c r="E432" s="11">
        <f>LARGE(F432:U432,1)+LARGE(F432:U432,2)+IFERROR(LARGE(F432:U432,3),0)+IFERROR(LARGE(F432:U432,4),0)+IFERROR(LARGE(F432:U432,5),0)+IFERROR(LARGE(F432:U432,6),0)</f>
        <v>29.501915708812266</v>
      </c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 t="str">
        <f>IFERROR(VLOOKUP($A432,'H56 TR200 M'!$AT$3:$AZ$106,7,0),"")</f>
        <v/>
      </c>
      <c r="R432" s="12" t="str">
        <f>IFERROR(VLOOKUP($A432,'Azymut M'!$AO$6:$AU$38,7,0),"")</f>
        <v/>
      </c>
      <c r="S432" s="12" t="str">
        <f>IFERROR(VLOOKUP($A432,'NM 200 M'!$AI$5:$AO$38,7,0),"")</f>
        <v/>
      </c>
      <c r="T432" s="10">
        <f>IFERROR(LARGE(V432:AW432,1),0)+IFERROR(LARGE(V432:AW432,2),0)</f>
        <v>29.501915708812266</v>
      </c>
      <c r="U432" s="10">
        <f>IFERROR(LARGE(V432:AW432,3),0)+IFERROR(LARGE(V432:AW432,4),0)</f>
        <v>0</v>
      </c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 t="str">
        <f>IFERROR(VLOOKUP($A432,'H56 TR100 M'!$AI$3:$AO$224,7,0),"")</f>
        <v/>
      </c>
      <c r="AT432" s="12" t="str">
        <f>IFERROR(VLOOKUP($A432,'Wawer M'!$H$2:$N$15,7,0),"")</f>
        <v/>
      </c>
      <c r="AU432" s="12" t="str">
        <f>IFERROR(VLOOKUP($A432,'Pazur M'!$AU$2:$BA$36,7,0),"")</f>
        <v/>
      </c>
      <c r="AV432" s="12">
        <f>IFERROR(VLOOKUP($A432,'Wilga M'!$L$3:$R$29,7,0),"")</f>
        <v>29.501915708812266</v>
      </c>
      <c r="AW432" s="12" t="str">
        <f>IFERROR(VLOOKUP($A432,'NM 100 M'!$Y$5:$AE$7,7,0),"")</f>
        <v/>
      </c>
      <c r="AX432" s="25">
        <f>MIN(COUNT(F432:S432)+MIN(COUNT(V432:AW432)/2,2),6)</f>
        <v>0.5</v>
      </c>
    </row>
    <row r="433" spans="1:50">
      <c r="A433">
        <v>779</v>
      </c>
      <c r="B433" s="21" t="str">
        <f>VLOOKUP($A433,id!$C:$H,6,0)</f>
        <v>Sosiński Łukasz</v>
      </c>
      <c r="C433" s="21" t="str">
        <f>VLOOKUP($A433,id!$C:$H,4,0)</f>
        <v>agmar.eu</v>
      </c>
      <c r="D433" s="2">
        <f>IF(E432=E433,D432,ROW(B431))</f>
        <v>430</v>
      </c>
      <c r="E433" s="11">
        <f>LARGE(F433:U433,1)+LARGE(F433:U433,2)+IFERROR(LARGE(F433:U433,3),0)+IFERROR(LARGE(F433:U433,4),0)+IFERROR(LARGE(F433:U433,5),0)+IFERROR(LARGE(F433:U433,6),0)</f>
        <v>29.501915708812266</v>
      </c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 t="str">
        <f>IFERROR(VLOOKUP($A433,'H56 TR200 M'!$AT$3:$AZ$106,7,0),"")</f>
        <v/>
      </c>
      <c r="R433" s="12" t="str">
        <f>IFERROR(VLOOKUP($A433,'Azymut M'!$AO$6:$AU$38,7,0),"")</f>
        <v/>
      </c>
      <c r="S433" s="12" t="str">
        <f>IFERROR(VLOOKUP($A433,'NM 200 M'!$AI$5:$AO$38,7,0),"")</f>
        <v/>
      </c>
      <c r="T433" s="10">
        <f>IFERROR(LARGE(V433:AW433,1),0)+IFERROR(LARGE(V433:AW433,2),0)</f>
        <v>29.501915708812266</v>
      </c>
      <c r="U433" s="10">
        <f>IFERROR(LARGE(V433:AW433,3),0)+IFERROR(LARGE(V433:AW433,4),0)</f>
        <v>0</v>
      </c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 t="str">
        <f>IFERROR(VLOOKUP($A433,'H56 TR100 M'!$AI$3:$AO$224,7,0),"")</f>
        <v/>
      </c>
      <c r="AT433" s="12" t="str">
        <f>IFERROR(VLOOKUP($A433,'Wawer M'!$H$2:$N$15,7,0),"")</f>
        <v/>
      </c>
      <c r="AU433" s="12" t="str">
        <f>IFERROR(VLOOKUP($A433,'Pazur M'!$AU$2:$BA$36,7,0),"")</f>
        <v/>
      </c>
      <c r="AV433" s="12">
        <f>IFERROR(VLOOKUP($A433,'Wilga M'!$L$3:$R$29,7,0),"")</f>
        <v>29.501915708812266</v>
      </c>
      <c r="AW433" s="12" t="str">
        <f>IFERROR(VLOOKUP($A433,'NM 100 M'!$Y$5:$AE$7,7,0),"")</f>
        <v/>
      </c>
      <c r="AX433" s="25">
        <f>MIN(COUNT(F433:S433)+MIN(COUNT(V433:AW433)/2,2),6)</f>
        <v>0.5</v>
      </c>
    </row>
    <row r="434" spans="1:50">
      <c r="A434">
        <v>388</v>
      </c>
      <c r="B434" s="21" t="str">
        <f>VLOOKUP($A434,id!$C:$H,6,0)</f>
        <v>Wesołowski Michał</v>
      </c>
      <c r="C434" s="21" t="str">
        <f>VLOOKUP($A434,id!$C:$H,4,0)</f>
        <v>www.dimen.pl</v>
      </c>
      <c r="D434" s="2">
        <f>IF(E433=E434,D433,ROW(B432))</f>
        <v>432</v>
      </c>
      <c r="E434" s="11">
        <f>LARGE(F434:U434,1)+LARGE(F434:U434,2)+IFERROR(LARGE(F434:U434,3),0)+IFERROR(LARGE(F434:U434,4),0)+IFERROR(LARGE(F434:U434,5),0)+IFERROR(LARGE(F434:U434,6),0)</f>
        <v>29.408370068957236</v>
      </c>
      <c r="F434" s="12"/>
      <c r="G434" s="12"/>
      <c r="H434" s="12"/>
      <c r="I434" s="12" t="str">
        <f>IFERROR(VLOOKUP($A434,'Dymno M'!$U$2:$AA$35,7,0),"")</f>
        <v/>
      </c>
      <c r="J434" s="12" t="str">
        <f>IFERROR(VLOOKUP($A434,'XIV RzK M'!$K$3:$Q$39,7,0),"")</f>
        <v/>
      </c>
      <c r="K434" s="12" t="str">
        <f>IFERROR(VLOOKUP($A434,'Tropy M'!$Q$4:$W$66,7,0),"")</f>
        <v/>
      </c>
      <c r="L434" s="12" t="str">
        <f>IFERROR(VLOOKUP($A434,'Grassor 300 M'!$CA$6:$CG$39,7,0),"")</f>
        <v/>
      </c>
      <c r="M434" s="12" t="str">
        <f>IFERROR(VLOOKUP($A434,'BO M'!$Q$2:$W$37,7,0),"")</f>
        <v/>
      </c>
      <c r="N434" s="12" t="str">
        <f>IFERROR(VLOOKUP($A434,'Konwalie M'!$M$2:$S$32,7,0),"")</f>
        <v/>
      </c>
      <c r="O434" s="12" t="str">
        <f>IFERROR(VLOOKUP($A434,'KoRnO M'!$AD$2:$AJ$42,7,0),"")</f>
        <v/>
      </c>
      <c r="P434" s="12" t="str">
        <f>IFERROR(VLOOKUP($A434,'XVI Szago M'!$K$2:$Q$48,7,0),"")</f>
        <v/>
      </c>
      <c r="Q434" s="12" t="str">
        <f>IFERROR(VLOOKUP($A434,'H56 TR200 M'!$AT$3:$AZ$106,7,0),"")</f>
        <v/>
      </c>
      <c r="R434" s="12" t="str">
        <f>IFERROR(VLOOKUP($A434,'Azymut M'!$AO$6:$AU$38,7,0),"")</f>
        <v/>
      </c>
      <c r="S434" s="12" t="str">
        <f>IFERROR(VLOOKUP($A434,'NM 200 M'!$AI$5:$AO$38,7,0),"")</f>
        <v/>
      </c>
      <c r="T434" s="10">
        <f>IFERROR(LARGE(V434:AW434,1),0)+IFERROR(LARGE(V434:AW434,2),0)</f>
        <v>29.408370068957236</v>
      </c>
      <c r="U434" s="10">
        <f>IFERROR(LARGE(V434:AW434,3),0)+IFERROR(LARGE(V434:AW434,4),0)</f>
        <v>0</v>
      </c>
      <c r="V434" s="12"/>
      <c r="W434" s="12"/>
      <c r="X434" s="12"/>
      <c r="Y434" s="12"/>
      <c r="Z434" s="12"/>
      <c r="AA434" s="12"/>
      <c r="AB434" s="12">
        <f>IFERROR(VLOOKUP($A434,'BO Wielkopolska M'!$Q$2:$W$38,7,0),"")</f>
        <v>29.408370068957236</v>
      </c>
      <c r="AC434" s="12" t="str">
        <f>IFERROR(VLOOKUP($A434,'RW TR200 M'!$K$2:$Q$10,7,0),"")</f>
        <v/>
      </c>
      <c r="AD434" s="12" t="str">
        <f>IFERROR(VLOOKUP($A434,'Liczyrzepa wiosna M'!$M$2:$S$26,7,0),"")</f>
        <v/>
      </c>
      <c r="AE434" s="12" t="str">
        <f>IFERROR(VLOOKUP($A434,'13 M'!$J$6:$P$27,7,0),"")</f>
        <v/>
      </c>
      <c r="AF434" s="12" t="str">
        <f>IFERROR(VLOOKUP($A434,'ZnO Grassor M'!$J$2:$P$9,7,0),"")</f>
        <v/>
      </c>
      <c r="AG434" s="12" t="str">
        <f>IFERROR(VLOOKUP($A434,'Celestynów M'!$H$2:$N$7,7,0),"")</f>
        <v/>
      </c>
      <c r="AH434" s="12" t="str">
        <f>IFERROR(VLOOKUP($A434,'Komorów M'!$H$2:$N$15,7,0),"")</f>
        <v/>
      </c>
      <c r="AI434" s="12" t="str">
        <f>IFERROR(VLOOKUP($A434,'ITOrient M'!$P$3:$V$16,7,0),"")</f>
        <v/>
      </c>
      <c r="AJ434" s="12" t="str">
        <f>IFERROR(VLOOKUP($A434,'ŚJatka M'!$P$3:$V$25,7,0),"")</f>
        <v/>
      </c>
      <c r="AK434" s="12" t="str">
        <f>IFERROR(VLOOKUP($A434,'Sudecka Wyrypa M'!$N$4:$T$18,7,0),"")</f>
        <v/>
      </c>
      <c r="AL434" s="12" t="str">
        <f>IFERROR(VLOOKUP($A434,'Abentojra M'!$I$3:$O$39,7,0),"")</f>
        <v/>
      </c>
      <c r="AM434" s="12" t="str">
        <f>IFERROR(VLOOKUP($A434,'Mordownik M'!$M$3:$S$29,7,0),"")</f>
        <v/>
      </c>
      <c r="AN434" s="12" t="str">
        <f>IFERROR(VLOOKUP($A434,'Kaczawska M'!$L$3:$R$9,7,0),"")</f>
        <v/>
      </c>
      <c r="AO434" s="12" t="str">
        <f>IFERROR(VLOOKUP($A434,'XV RzK M'!$K$2:$Q$13,7,0),"")</f>
        <v/>
      </c>
      <c r="AP434" s="12" t="str">
        <f>IFERROR(VLOOKUP($A434,'Jesienne 360 M'!$J$2:$P$20,7,0),"")</f>
        <v/>
      </c>
      <c r="AQ434" s="12" t="str">
        <f>IFERROR(VLOOKUP($A434,'Waligóra M'!$P$2:$V$25,7,0),"")</f>
        <v/>
      </c>
      <c r="AR434" s="12" t="str">
        <f>IFERROR(VLOOKUP($A434,'Jurajska Jatka M'!$L$3:$R$42,7,0),"")</f>
        <v/>
      </c>
      <c r="AS434" s="12" t="str">
        <f>IFERROR(VLOOKUP($A434,'H56 TR100 M'!$AI$3:$AO$224,7,0),"")</f>
        <v/>
      </c>
      <c r="AT434" s="12" t="str">
        <f>IFERROR(VLOOKUP($A434,'Wawer M'!$H$2:$N$15,7,0),"")</f>
        <v/>
      </c>
      <c r="AU434" s="12" t="str">
        <f>IFERROR(VLOOKUP($A434,'Pazur M'!$AU$2:$BA$36,7,0),"")</f>
        <v/>
      </c>
      <c r="AV434" s="12" t="str">
        <f>IFERROR(VLOOKUP($A434,'Wilga M'!$L$3:$R$29,7,0),"")</f>
        <v/>
      </c>
      <c r="AW434" s="12" t="str">
        <f>IFERROR(VLOOKUP($A434,'NM 100 M'!$Y$5:$AE$7,7,0),"")</f>
        <v/>
      </c>
      <c r="AX434" s="25">
        <f>MIN(COUNT(F434:S434)+MIN(COUNT(V434:AW434)/2,2),6)</f>
        <v>0.5</v>
      </c>
    </row>
    <row r="435" spans="1:50">
      <c r="A435">
        <v>561</v>
      </c>
      <c r="B435" s="21" t="str">
        <f>VLOOKUP($A435,id!$C:$H,6,0)</f>
        <v>Złotnicki Maciek</v>
      </c>
      <c r="C435" s="21">
        <f>VLOOKUP($A435,id!$C:$H,4,0)</f>
        <v>0</v>
      </c>
      <c r="D435" s="2">
        <f>IF(E434=E435,D434,ROW(B433))</f>
        <v>433</v>
      </c>
      <c r="E435" s="11">
        <f>LARGE(F435:U435,1)+LARGE(F435:U435,2)+IFERROR(LARGE(F435:U435,3),0)+IFERROR(LARGE(F435:U435,4),0)+IFERROR(LARGE(F435:U435,5),0)+IFERROR(LARGE(F435:U435,6),0)</f>
        <v>29.259853025242585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 t="str">
        <f>IFERROR(VLOOKUP($A435,'XVI Szago M'!$K$2:$Q$48,7,0),"")</f>
        <v/>
      </c>
      <c r="Q435" s="12" t="str">
        <f>IFERROR(VLOOKUP($A435,'H56 TR200 M'!$AT$3:$AZ$106,7,0),"")</f>
        <v/>
      </c>
      <c r="R435" s="12" t="str">
        <f>IFERROR(VLOOKUP($A435,'Azymut M'!$AO$6:$AU$38,7,0),"")</f>
        <v/>
      </c>
      <c r="S435" s="12" t="str">
        <f>IFERROR(VLOOKUP($A435,'NM 200 M'!$AI$5:$AO$38,7,0),"")</f>
        <v/>
      </c>
      <c r="T435" s="10">
        <f>IFERROR(LARGE(V435:AW435,1),0)+IFERROR(LARGE(V435:AW435,2),0)</f>
        <v>29.259853025242585</v>
      </c>
      <c r="U435" s="10">
        <f>IFERROR(LARGE(V435:AW435,3),0)+IFERROR(LARGE(V435:AW435,4),0)</f>
        <v>0</v>
      </c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 t="str">
        <f>IFERROR(VLOOKUP($A435,'Abentojra M'!$I$3:$O$39,7,0),"")</f>
        <v/>
      </c>
      <c r="AM435" s="12" t="str">
        <f>IFERROR(VLOOKUP($A435,'Mordownik M'!$M$3:$S$29,7,0),"")</f>
        <v/>
      </c>
      <c r="AN435" s="12" t="str">
        <f>IFERROR(VLOOKUP($A435,'Kaczawska M'!$L$3:$R$9,7,0),"")</f>
        <v/>
      </c>
      <c r="AO435" s="12" t="str">
        <f>IFERROR(VLOOKUP($A435,'XV RzK M'!$K$2:$Q$13,7,0),"")</f>
        <v/>
      </c>
      <c r="AP435" s="12" t="str">
        <f>IFERROR(VLOOKUP($A435,'Jesienne 360 M'!$J$2:$P$20,7,0),"")</f>
        <v/>
      </c>
      <c r="AQ435" s="12" t="str">
        <f>IFERROR(VLOOKUP($A435,'Waligóra M'!$P$2:$V$25,7,0),"")</f>
        <v/>
      </c>
      <c r="AR435" s="12">
        <f>IFERROR(VLOOKUP($A435,'Jurajska Jatka M'!$L$3:$R$42,7,0),"")</f>
        <v>29.259853025242585</v>
      </c>
      <c r="AS435" s="12" t="str">
        <f>IFERROR(VLOOKUP($A435,'H56 TR100 M'!$AI$3:$AO$224,7,0),"")</f>
        <v/>
      </c>
      <c r="AT435" s="12" t="str">
        <f>IFERROR(VLOOKUP($A435,'Wawer M'!$H$2:$N$15,7,0),"")</f>
        <v/>
      </c>
      <c r="AU435" s="12" t="str">
        <f>IFERROR(VLOOKUP($A435,'Pazur M'!$AU$2:$BA$36,7,0),"")</f>
        <v/>
      </c>
      <c r="AV435" s="12" t="str">
        <f>IFERROR(VLOOKUP($A435,'Wilga M'!$L$3:$R$29,7,0),"")</f>
        <v/>
      </c>
      <c r="AW435" s="12" t="str">
        <f>IFERROR(VLOOKUP($A435,'NM 100 M'!$Y$5:$AE$7,7,0),"")</f>
        <v/>
      </c>
      <c r="AX435" s="25">
        <f>MIN(COUNT(F435:S435)+MIN(COUNT(V435:AW435)/2,2),6)</f>
        <v>0.5</v>
      </c>
    </row>
    <row r="436" spans="1:50">
      <c r="A436">
        <v>389</v>
      </c>
      <c r="B436" s="21" t="str">
        <f>VLOOKUP($A436,id!$C:$H,6,0)</f>
        <v>Duszak Arkadiusz</v>
      </c>
      <c r="C436" s="21" t="str">
        <f>VLOOKUP($A436,id!$C:$H,4,0)</f>
        <v>2PU</v>
      </c>
      <c r="D436" s="2">
        <f>IF(E435=E436,D435,ROW(B434))</f>
        <v>434</v>
      </c>
      <c r="E436" s="11">
        <f>LARGE(F436:U436,1)+LARGE(F436:U436,2)+IFERROR(LARGE(F436:U436,3),0)+IFERROR(LARGE(F436:U436,4),0)+IFERROR(LARGE(F436:U436,5),0)+IFERROR(LARGE(F436:U436,6),0)</f>
        <v>29.159500670016772</v>
      </c>
      <c r="F436" s="12"/>
      <c r="G436" s="12"/>
      <c r="H436" s="12"/>
      <c r="I436" s="12" t="str">
        <f>IFERROR(VLOOKUP($A436,'Dymno M'!$U$2:$AA$35,7,0),"")</f>
        <v/>
      </c>
      <c r="J436" s="12" t="str">
        <f>IFERROR(VLOOKUP($A436,'XIV RzK M'!$K$3:$Q$39,7,0),"")</f>
        <v/>
      </c>
      <c r="K436" s="12" t="str">
        <f>IFERROR(VLOOKUP($A436,'Tropy M'!$Q$4:$W$66,7,0),"")</f>
        <v/>
      </c>
      <c r="L436" s="12" t="str">
        <f>IFERROR(VLOOKUP($A436,'Grassor 300 M'!$CA$6:$CG$39,7,0),"")</f>
        <v/>
      </c>
      <c r="M436" s="12" t="str">
        <f>IFERROR(VLOOKUP($A436,'BO M'!$Q$2:$W$37,7,0),"")</f>
        <v/>
      </c>
      <c r="N436" s="12" t="str">
        <f>IFERROR(VLOOKUP($A436,'Konwalie M'!$M$2:$S$32,7,0),"")</f>
        <v/>
      </c>
      <c r="O436" s="12" t="str">
        <f>IFERROR(VLOOKUP($A436,'KoRnO M'!$AD$2:$AJ$42,7,0),"")</f>
        <v/>
      </c>
      <c r="P436" s="12" t="str">
        <f>IFERROR(VLOOKUP($A436,'XVI Szago M'!$K$2:$Q$48,7,0),"")</f>
        <v/>
      </c>
      <c r="Q436" s="12" t="str">
        <f>IFERROR(VLOOKUP($A436,'H56 TR200 M'!$AT$3:$AZ$106,7,0),"")</f>
        <v/>
      </c>
      <c r="R436" s="12" t="str">
        <f>IFERROR(VLOOKUP($A436,'Azymut M'!$AO$6:$AU$38,7,0),"")</f>
        <v/>
      </c>
      <c r="S436" s="12" t="str">
        <f>IFERROR(VLOOKUP($A436,'NM 200 M'!$AI$5:$AO$38,7,0),"")</f>
        <v/>
      </c>
      <c r="T436" s="10">
        <f>IFERROR(LARGE(V436:AW436,1),0)+IFERROR(LARGE(V436:AW436,2),0)</f>
        <v>29.159500670016772</v>
      </c>
      <c r="U436" s="10">
        <f>IFERROR(LARGE(V436:AW436,3),0)+IFERROR(LARGE(V436:AW436,4),0)</f>
        <v>0</v>
      </c>
      <c r="V436" s="12"/>
      <c r="W436" s="12"/>
      <c r="X436" s="12"/>
      <c r="Y436" s="12"/>
      <c r="Z436" s="12"/>
      <c r="AA436" s="12"/>
      <c r="AB436" s="12">
        <f>IFERROR(VLOOKUP($A436,'BO Wielkopolska M'!$Q$2:$W$38,7,0),"")</f>
        <v>29.159500670016772</v>
      </c>
      <c r="AC436" s="12" t="str">
        <f>IFERROR(VLOOKUP($A436,'RW TR200 M'!$K$2:$Q$10,7,0),"")</f>
        <v/>
      </c>
      <c r="AD436" s="12" t="str">
        <f>IFERROR(VLOOKUP($A436,'Liczyrzepa wiosna M'!$M$2:$S$26,7,0),"")</f>
        <v/>
      </c>
      <c r="AE436" s="12" t="str">
        <f>IFERROR(VLOOKUP($A436,'13 M'!$J$6:$P$27,7,0),"")</f>
        <v/>
      </c>
      <c r="AF436" s="12" t="str">
        <f>IFERROR(VLOOKUP($A436,'ZnO Grassor M'!$J$2:$P$9,7,0),"")</f>
        <v/>
      </c>
      <c r="AG436" s="12" t="str">
        <f>IFERROR(VLOOKUP($A436,'Celestynów M'!$H$2:$N$7,7,0),"")</f>
        <v/>
      </c>
      <c r="AH436" s="12" t="str">
        <f>IFERROR(VLOOKUP($A436,'Komorów M'!$H$2:$N$15,7,0),"")</f>
        <v/>
      </c>
      <c r="AI436" s="12" t="str">
        <f>IFERROR(VLOOKUP($A436,'ITOrient M'!$P$3:$V$16,7,0),"")</f>
        <v/>
      </c>
      <c r="AJ436" s="12" t="str">
        <f>IFERROR(VLOOKUP($A436,'ŚJatka M'!$P$3:$V$25,7,0),"")</f>
        <v/>
      </c>
      <c r="AK436" s="12" t="str">
        <f>IFERROR(VLOOKUP($A436,'Sudecka Wyrypa M'!$N$4:$T$18,7,0),"")</f>
        <v/>
      </c>
      <c r="AL436" s="12" t="str">
        <f>IFERROR(VLOOKUP($A436,'Abentojra M'!$I$3:$O$39,7,0),"")</f>
        <v/>
      </c>
      <c r="AM436" s="12" t="str">
        <f>IFERROR(VLOOKUP($A436,'Mordownik M'!$M$3:$S$29,7,0),"")</f>
        <v/>
      </c>
      <c r="AN436" s="12" t="str">
        <f>IFERROR(VLOOKUP($A436,'Kaczawska M'!$L$3:$R$9,7,0),"")</f>
        <v/>
      </c>
      <c r="AO436" s="12" t="str">
        <f>IFERROR(VLOOKUP($A436,'XV RzK M'!$K$2:$Q$13,7,0),"")</f>
        <v/>
      </c>
      <c r="AP436" s="12" t="str">
        <f>IFERROR(VLOOKUP($A436,'Jesienne 360 M'!$J$2:$P$20,7,0),"")</f>
        <v/>
      </c>
      <c r="AQ436" s="12" t="str">
        <f>IFERROR(VLOOKUP($A436,'Waligóra M'!$P$2:$V$25,7,0),"")</f>
        <v/>
      </c>
      <c r="AR436" s="12" t="str">
        <f>IFERROR(VLOOKUP($A436,'Jurajska Jatka M'!$L$3:$R$42,7,0),"")</f>
        <v/>
      </c>
      <c r="AS436" s="12" t="str">
        <f>IFERROR(VLOOKUP($A436,'H56 TR100 M'!$AI$3:$AO$224,7,0),"")</f>
        <v/>
      </c>
      <c r="AT436" s="12" t="str">
        <f>IFERROR(VLOOKUP($A436,'Wawer M'!$H$2:$N$15,7,0),"")</f>
        <v/>
      </c>
      <c r="AU436" s="12" t="str">
        <f>IFERROR(VLOOKUP($A436,'Pazur M'!$AU$2:$BA$36,7,0),"")</f>
        <v/>
      </c>
      <c r="AV436" s="12" t="str">
        <f>IFERROR(VLOOKUP($A436,'Wilga M'!$L$3:$R$29,7,0),"")</f>
        <v/>
      </c>
      <c r="AW436" s="12" t="str">
        <f>IFERROR(VLOOKUP($A436,'NM 100 M'!$Y$5:$AE$7,7,0),"")</f>
        <v/>
      </c>
      <c r="AX436" s="25">
        <f>MIN(COUNT(F436:S436)+MIN(COUNT(V436:AW436)/2,2),6)</f>
        <v>0.5</v>
      </c>
    </row>
    <row r="437" spans="1:50">
      <c r="A437">
        <v>786</v>
      </c>
      <c r="B437" s="21" t="str">
        <f>VLOOKUP($A437,id!$C:$H,6,0)</f>
        <v>Juszczyk Tomasz</v>
      </c>
      <c r="C437" s="21">
        <f>VLOOKUP($A437,id!$C:$H,4,0)</f>
        <v>0</v>
      </c>
      <c r="D437" s="2">
        <f>IF(E436=E437,D436,ROW(B435))</f>
        <v>435</v>
      </c>
      <c r="E437" s="11">
        <f>LARGE(F437:U437,1)+LARGE(F437:U437,2)+IFERROR(LARGE(F437:U437,3),0)+IFERROR(LARGE(F437:U437,4),0)+IFERROR(LARGE(F437:U437,5),0)+IFERROR(LARGE(F437:U437,6),0)</f>
        <v>29.081174979709807</v>
      </c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 t="str">
        <f>IFERROR(VLOOKUP($A437,'H56 TR200 M'!$AT$3:$AZ$106,7,0),"")</f>
        <v/>
      </c>
      <c r="R437" s="12" t="str">
        <f>IFERROR(VLOOKUP($A437,'Azymut M'!$AO$6:$AU$38,7,0),"")</f>
        <v/>
      </c>
      <c r="S437" s="12">
        <f>IFERROR(VLOOKUP($A437,'NM 200 M'!$AI$5:$AO$38,7,0),"")</f>
        <v>29.081174979709807</v>
      </c>
      <c r="T437" s="10">
        <f>IFERROR(LARGE(V437:AW437,1),0)+IFERROR(LARGE(V437:AW437,2),0)</f>
        <v>0</v>
      </c>
      <c r="U437" s="10">
        <f>IFERROR(LARGE(V437:AW437,3),0)+IFERROR(LARGE(V437:AW437,4),0)</f>
        <v>0</v>
      </c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 t="str">
        <f>IFERROR(VLOOKUP($A437,'H56 TR100 M'!$AI$3:$AO$224,7,0),"")</f>
        <v/>
      </c>
      <c r="AT437" s="12" t="str">
        <f>IFERROR(VLOOKUP($A437,'Wawer M'!$H$2:$N$15,7,0),"")</f>
        <v/>
      </c>
      <c r="AU437" s="12" t="str">
        <f>IFERROR(VLOOKUP($A437,'Pazur M'!$AU$2:$BA$36,7,0),"")</f>
        <v/>
      </c>
      <c r="AV437" s="12" t="str">
        <f>IFERROR(VLOOKUP($A437,'Wilga M'!$L$3:$R$29,7,0),"")</f>
        <v/>
      </c>
      <c r="AW437" s="12" t="str">
        <f>IFERROR(VLOOKUP($A437,'NM 100 M'!$Y$5:$AE$7,7,0),"")</f>
        <v/>
      </c>
      <c r="AX437" s="25">
        <f>MIN(COUNT(F437:S437)+MIN(COUNT(V437:AW437)/2,2),6)</f>
        <v>1</v>
      </c>
    </row>
    <row r="438" spans="1:50">
      <c r="A438">
        <v>787</v>
      </c>
      <c r="B438" s="21" t="str">
        <f>VLOOKUP($A438,id!$C:$H,6,0)</f>
        <v>Juszczyk Sławomir</v>
      </c>
      <c r="C438" s="21">
        <f>VLOOKUP($A438,id!$C:$H,4,0)</f>
        <v>0</v>
      </c>
      <c r="D438" s="2">
        <f>IF(E437=E438,D437,ROW(B436))</f>
        <v>435</v>
      </c>
      <c r="E438" s="11">
        <f>LARGE(F438:U438,1)+LARGE(F438:U438,2)+IFERROR(LARGE(F438:U438,3),0)+IFERROR(LARGE(F438:U438,4),0)+IFERROR(LARGE(F438:U438,5),0)+IFERROR(LARGE(F438:U438,6),0)</f>
        <v>29.081174979709807</v>
      </c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 t="str">
        <f>IFERROR(VLOOKUP($A438,'H56 TR200 M'!$AT$3:$AZ$106,7,0),"")</f>
        <v/>
      </c>
      <c r="R438" s="12" t="str">
        <f>IFERROR(VLOOKUP($A438,'Azymut M'!$AO$6:$AU$38,7,0),"")</f>
        <v/>
      </c>
      <c r="S438" s="12">
        <f>IFERROR(VLOOKUP($A438,'NM 200 M'!$AI$5:$AO$38,7,0),"")</f>
        <v>29.081174979709807</v>
      </c>
      <c r="T438" s="10">
        <f>IFERROR(LARGE(V438:AW438,1),0)+IFERROR(LARGE(V438:AW438,2),0)</f>
        <v>0</v>
      </c>
      <c r="U438" s="10">
        <f>IFERROR(LARGE(V438:AW438,3),0)+IFERROR(LARGE(V438:AW438,4),0)</f>
        <v>0</v>
      </c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 t="str">
        <f>IFERROR(VLOOKUP($A438,'H56 TR100 M'!$AI$3:$AO$224,7,0),"")</f>
        <v/>
      </c>
      <c r="AT438" s="12" t="str">
        <f>IFERROR(VLOOKUP($A438,'Wawer M'!$H$2:$N$15,7,0),"")</f>
        <v/>
      </c>
      <c r="AU438" s="12" t="str">
        <f>IFERROR(VLOOKUP($A438,'Pazur M'!$AU$2:$BA$36,7,0),"")</f>
        <v/>
      </c>
      <c r="AV438" s="12" t="str">
        <f>IFERROR(VLOOKUP($A438,'Wilga M'!$L$3:$R$29,7,0),"")</f>
        <v/>
      </c>
      <c r="AW438" s="12" t="str">
        <f>IFERROR(VLOOKUP($A438,'NM 100 M'!$Y$5:$AE$7,7,0),"")</f>
        <v/>
      </c>
      <c r="AX438" s="25">
        <f>MIN(COUNT(F438:S438)+MIN(COUNT(V438:AW438)/2,2),6)</f>
        <v>1</v>
      </c>
    </row>
    <row r="439" spans="1:50">
      <c r="A439">
        <v>788</v>
      </c>
      <c r="B439" s="21" t="str">
        <f>VLOOKUP($A439,id!$C:$H,6,0)</f>
        <v>Boczkowski Borys</v>
      </c>
      <c r="C439" s="21">
        <f>VLOOKUP($A439,id!$C:$H,4,0)</f>
        <v>0</v>
      </c>
      <c r="D439" s="2">
        <f>IF(E438=E439,D438,ROW(B437))</f>
        <v>437</v>
      </c>
      <c r="E439" s="11">
        <f>LARGE(F439:U439,1)+LARGE(F439:U439,2)+IFERROR(LARGE(F439:U439,3),0)+IFERROR(LARGE(F439:U439,4),0)+IFERROR(LARGE(F439:U439,5),0)+IFERROR(LARGE(F439:U439,6),0)</f>
        <v>29.048499502204514</v>
      </c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 t="str">
        <f>IFERROR(VLOOKUP($A439,'H56 TR200 M'!$AT$3:$AZ$106,7,0),"")</f>
        <v/>
      </c>
      <c r="R439" s="12" t="str">
        <f>IFERROR(VLOOKUP($A439,'Azymut M'!$AO$6:$AU$38,7,0),"")</f>
        <v/>
      </c>
      <c r="S439" s="12">
        <f>IFERROR(VLOOKUP($A439,'NM 200 M'!$AI$5:$AO$38,7,0),"")</f>
        <v>29.048499502204514</v>
      </c>
      <c r="T439" s="10">
        <f>IFERROR(LARGE(V439:AW439,1),0)+IFERROR(LARGE(V439:AW439,2),0)</f>
        <v>0</v>
      </c>
      <c r="U439" s="10">
        <f>IFERROR(LARGE(V439:AW439,3),0)+IFERROR(LARGE(V439:AW439,4),0)</f>
        <v>0</v>
      </c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 t="str">
        <f>IFERROR(VLOOKUP($A439,'H56 TR100 M'!$AI$3:$AO$224,7,0),"")</f>
        <v/>
      </c>
      <c r="AT439" s="12" t="str">
        <f>IFERROR(VLOOKUP($A439,'Wawer M'!$H$2:$N$15,7,0),"")</f>
        <v/>
      </c>
      <c r="AU439" s="12" t="str">
        <f>IFERROR(VLOOKUP($A439,'Pazur M'!$AU$2:$BA$36,7,0),"")</f>
        <v/>
      </c>
      <c r="AV439" s="12" t="str">
        <f>IFERROR(VLOOKUP($A439,'Wilga M'!$L$3:$R$29,7,0),"")</f>
        <v/>
      </c>
      <c r="AW439" s="12" t="str">
        <f>IFERROR(VLOOKUP($A439,'NM 100 M'!$Y$5:$AE$7,7,0),"")</f>
        <v/>
      </c>
      <c r="AX439" s="25">
        <f>MIN(COUNT(F439:S439)+MIN(COUNT(V439:AW439)/2,2),6)</f>
        <v>1</v>
      </c>
    </row>
    <row r="440" spans="1:50">
      <c r="A440">
        <v>789</v>
      </c>
      <c r="B440" s="21" t="str">
        <f>VLOOKUP($A440,id!$C:$H,6,0)</f>
        <v>Borciuch Zbigniew</v>
      </c>
      <c r="C440" s="21">
        <f>VLOOKUP($A440,id!$C:$H,4,0)</f>
        <v>0</v>
      </c>
      <c r="D440" s="2">
        <f>IF(E439=E440,D439,ROW(B438))</f>
        <v>438</v>
      </c>
      <c r="E440" s="11">
        <f>LARGE(F440:U440,1)+LARGE(F440:U440,2)+IFERROR(LARGE(F440:U440,3),0)+IFERROR(LARGE(F440:U440,4),0)+IFERROR(LARGE(F440:U440,5),0)+IFERROR(LARGE(F440:U440,6),0)</f>
        <v>29.015897370327743</v>
      </c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 t="str">
        <f>IFERROR(VLOOKUP($A440,'H56 TR200 M'!$AT$3:$AZ$106,7,0),"")</f>
        <v/>
      </c>
      <c r="R440" s="12" t="str">
        <f>IFERROR(VLOOKUP($A440,'Azymut M'!$AO$6:$AU$38,7,0),"")</f>
        <v/>
      </c>
      <c r="S440" s="12">
        <f>IFERROR(VLOOKUP($A440,'NM 200 M'!$AI$5:$AO$38,7,0),"")</f>
        <v>29.015897370327743</v>
      </c>
      <c r="T440" s="10">
        <f>IFERROR(LARGE(V440:AW440,1),0)+IFERROR(LARGE(V440:AW440,2),0)</f>
        <v>0</v>
      </c>
      <c r="U440" s="10">
        <f>IFERROR(LARGE(V440:AW440,3),0)+IFERROR(LARGE(V440:AW440,4),0)</f>
        <v>0</v>
      </c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 t="str">
        <f>IFERROR(VLOOKUP($A440,'H56 TR100 M'!$AI$3:$AO$224,7,0),"")</f>
        <v/>
      </c>
      <c r="AT440" s="12" t="str">
        <f>IFERROR(VLOOKUP($A440,'Wawer M'!$H$2:$N$15,7,0),"")</f>
        <v/>
      </c>
      <c r="AU440" s="12" t="str">
        <f>IFERROR(VLOOKUP($A440,'Pazur M'!$AU$2:$BA$36,7,0),"")</f>
        <v/>
      </c>
      <c r="AV440" s="12" t="str">
        <f>IFERROR(VLOOKUP($A440,'Wilga M'!$L$3:$R$29,7,0),"")</f>
        <v/>
      </c>
      <c r="AW440" s="12" t="str">
        <f>IFERROR(VLOOKUP($A440,'NM 100 M'!$Y$5:$AE$7,7,0),"")</f>
        <v/>
      </c>
      <c r="AX440" s="25">
        <f>MIN(COUNT(F440:S440)+MIN(COUNT(V440:AW440)/2,2),6)</f>
        <v>1</v>
      </c>
    </row>
    <row r="441" spans="1:50">
      <c r="A441">
        <v>790</v>
      </c>
      <c r="B441" s="21" t="str">
        <f>VLOOKUP($A441,id!$C:$H,6,0)</f>
        <v>Wieliński Przemysław</v>
      </c>
      <c r="C441" s="21">
        <f>VLOOKUP($A441,id!$C:$H,4,0)</f>
        <v>0</v>
      </c>
      <c r="D441" s="2">
        <f>IF(E440=E441,D440,ROW(B439))</f>
        <v>439</v>
      </c>
      <c r="E441" s="11">
        <f>LARGE(F441:U441,1)+LARGE(F441:U441,2)+IFERROR(LARGE(F441:U441,3),0)+IFERROR(LARGE(F441:U441,4),0)+IFERROR(LARGE(F441:U441,5),0)+IFERROR(LARGE(F441:U441,6),0)</f>
        <v>28.983368337401366</v>
      </c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 t="str">
        <f>IFERROR(VLOOKUP($A441,'H56 TR200 M'!$AT$3:$AZ$106,7,0),"")</f>
        <v/>
      </c>
      <c r="R441" s="12" t="str">
        <f>IFERROR(VLOOKUP($A441,'Azymut M'!$AO$6:$AU$38,7,0),"")</f>
        <v/>
      </c>
      <c r="S441" s="12">
        <f>IFERROR(VLOOKUP($A441,'NM 200 M'!$AI$5:$AO$38,7,0),"")</f>
        <v>28.983368337401366</v>
      </c>
      <c r="T441" s="10">
        <f>IFERROR(LARGE(V441:AW441,1),0)+IFERROR(LARGE(V441:AW441,2),0)</f>
        <v>0</v>
      </c>
      <c r="U441" s="10">
        <f>IFERROR(LARGE(V441:AW441,3),0)+IFERROR(LARGE(V441:AW441,4),0)</f>
        <v>0</v>
      </c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 t="str">
        <f>IFERROR(VLOOKUP($A441,'H56 TR100 M'!$AI$3:$AO$224,7,0),"")</f>
        <v/>
      </c>
      <c r="AT441" s="12" t="str">
        <f>IFERROR(VLOOKUP($A441,'Wawer M'!$H$2:$N$15,7,0),"")</f>
        <v/>
      </c>
      <c r="AU441" s="12" t="str">
        <f>IFERROR(VLOOKUP($A441,'Pazur M'!$AU$2:$BA$36,7,0),"")</f>
        <v/>
      </c>
      <c r="AV441" s="12" t="str">
        <f>IFERROR(VLOOKUP($A441,'Wilga M'!$L$3:$R$29,7,0),"")</f>
        <v/>
      </c>
      <c r="AW441" s="12" t="str">
        <f>IFERROR(VLOOKUP($A441,'NM 100 M'!$Y$5:$AE$7,7,0),"")</f>
        <v/>
      </c>
      <c r="AX441" s="25">
        <f>MIN(COUNT(F441:S441)+MIN(COUNT(V441:AW441)/2,2),6)</f>
        <v>1</v>
      </c>
    </row>
    <row r="442" spans="1:50">
      <c r="A442">
        <v>611</v>
      </c>
      <c r="B442" s="21" t="str">
        <f>VLOOKUP($A442,id!$C:$H,6,0)</f>
        <v>Kalar Karel</v>
      </c>
      <c r="C442" s="21" t="str">
        <f>VLOOKUP($A442,id!$C:$H,4,0)</f>
        <v>Browar Bytów</v>
      </c>
      <c r="D442" s="2">
        <f>IF(E441=E442,D441,ROW(B440))</f>
        <v>440</v>
      </c>
      <c r="E442" s="11">
        <f>LARGE(F442:U442,1)+LARGE(F442:U442,2)+IFERROR(LARGE(F442:U442,3),0)+IFERROR(LARGE(F442:U442,4),0)+IFERROR(LARGE(F442:U442,5),0)+IFERROR(LARGE(F442:U442,6),0)</f>
        <v>28.78963745389224</v>
      </c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>
        <f>IFERROR(VLOOKUP($A442,'H56 TR200 M'!$AT$3:$AZ$106,7,0),"")</f>
        <v>28.78963745389224</v>
      </c>
      <c r="R442" s="12" t="str">
        <f>IFERROR(VLOOKUP($A442,'Azymut M'!$AO$6:$AU$38,7,0),"")</f>
        <v/>
      </c>
      <c r="S442" s="12" t="str">
        <f>IFERROR(VLOOKUP($A442,'NM 200 M'!$AI$5:$AO$38,7,0),"")</f>
        <v/>
      </c>
      <c r="T442" s="10">
        <f>IFERROR(LARGE(V442:AW442,1),0)+IFERROR(LARGE(V442:AW442,2),0)</f>
        <v>0</v>
      </c>
      <c r="U442" s="10">
        <f>IFERROR(LARGE(V442:AW442,3),0)+IFERROR(LARGE(V442:AW442,4),0)</f>
        <v>0</v>
      </c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 t="str">
        <f>IFERROR(VLOOKUP($A442,'H56 TR100 M'!$AI$3:$AO$224,7,0),"")</f>
        <v/>
      </c>
      <c r="AT442" s="12" t="str">
        <f>IFERROR(VLOOKUP($A442,'Wawer M'!$H$2:$N$15,7,0),"")</f>
        <v/>
      </c>
      <c r="AU442" s="12" t="str">
        <f>IFERROR(VLOOKUP($A442,'Pazur M'!$AU$2:$BA$36,7,0),"")</f>
        <v/>
      </c>
      <c r="AV442" s="12" t="str">
        <f>IFERROR(VLOOKUP($A442,'Wilga M'!$L$3:$R$29,7,0),"")</f>
        <v/>
      </c>
      <c r="AW442" s="12" t="str">
        <f>IFERROR(VLOOKUP($A442,'NM 100 M'!$Y$5:$AE$7,7,0),"")</f>
        <v/>
      </c>
      <c r="AX442" s="25">
        <f>MIN(COUNT(F442:S442)+MIN(COUNT(V442:AW442)/2,2),6)</f>
        <v>1</v>
      </c>
    </row>
    <row r="443" spans="1:50">
      <c r="A443">
        <v>327</v>
      </c>
      <c r="B443" s="21" t="str">
        <f>VLOOKUP($A443,id!$C:$H,6,0)</f>
        <v>Młyński Mariusz</v>
      </c>
      <c r="C443" s="21">
        <f>VLOOKUP($A443,id!$C:$H,4,0)</f>
        <v>0</v>
      </c>
      <c r="D443" s="2">
        <f>IF(E442=E443,D442,ROW(B441))</f>
        <v>441</v>
      </c>
      <c r="E443" s="11">
        <f>LARGE(F443:U443,1)+LARGE(F443:U443,2)+IFERROR(LARGE(F443:U443,3),0)+IFERROR(LARGE(F443:U443,4),0)+IFERROR(LARGE(F443:U443,5),0)+IFERROR(LARGE(F443:U443,6),0)</f>
        <v>28.758034537757375</v>
      </c>
      <c r="F443" s="12"/>
      <c r="G443" s="12"/>
      <c r="H443" s="12" t="str">
        <f>IFERROR(VLOOKUP($A443,'H55 TR200 M'!$AT$3:$AZ$84,7,0),"")</f>
        <v/>
      </c>
      <c r="I443" s="12" t="str">
        <f>IFERROR(VLOOKUP($A443,'Dymno M'!$U$2:$AA$35,7,0),"")</f>
        <v/>
      </c>
      <c r="J443" s="12" t="str">
        <f>IFERROR(VLOOKUP($A443,'XIV RzK M'!$K$3:$Q$39,7,0),"")</f>
        <v/>
      </c>
      <c r="K443" s="12" t="str">
        <f>IFERROR(VLOOKUP($A443,'Tropy M'!$Q$4:$W$66,7,0),"")</f>
        <v/>
      </c>
      <c r="L443" s="12" t="str">
        <f>IFERROR(VLOOKUP($A443,'Grassor 300 M'!$CA$6:$CG$39,7,0),"")</f>
        <v/>
      </c>
      <c r="M443" s="12" t="str">
        <f>IFERROR(VLOOKUP($A443,'BO M'!$Q$2:$W$37,7,0),"")</f>
        <v/>
      </c>
      <c r="N443" s="12" t="str">
        <f>IFERROR(VLOOKUP($A443,'Konwalie M'!$M$2:$S$32,7,0),"")</f>
        <v/>
      </c>
      <c r="O443" s="12" t="str">
        <f>IFERROR(VLOOKUP($A443,'KoRnO M'!$AD$2:$AJ$42,7,0),"")</f>
        <v/>
      </c>
      <c r="P443" s="12" t="str">
        <f>IFERROR(VLOOKUP($A443,'XVI Szago M'!$K$2:$Q$48,7,0),"")</f>
        <v/>
      </c>
      <c r="Q443" s="12" t="str">
        <f>IFERROR(VLOOKUP($A443,'H56 TR200 M'!$AT$3:$AZ$106,7,0),"")</f>
        <v/>
      </c>
      <c r="R443" s="12" t="str">
        <f>IFERROR(VLOOKUP($A443,'Azymut M'!$AO$6:$AU$38,7,0),"")</f>
        <v/>
      </c>
      <c r="S443" s="12" t="str">
        <f>IFERROR(VLOOKUP($A443,'NM 200 M'!$AI$5:$AO$38,7,0),"")</f>
        <v/>
      </c>
      <c r="T443" s="10">
        <f>IFERROR(LARGE(V443:AW443,1),0)+IFERROR(LARGE(V443:AW443,2),0)</f>
        <v>28.758034537757375</v>
      </c>
      <c r="U443" s="10">
        <f>IFERROR(LARGE(V443:AW443,3),0)+IFERROR(LARGE(V443:AW443,4),0)</f>
        <v>0</v>
      </c>
      <c r="V443" s="12"/>
      <c r="W443" s="12"/>
      <c r="X443" s="12"/>
      <c r="Y443" s="12"/>
      <c r="Z443" s="12">
        <f>IFERROR(VLOOKUP($A443,'H55 TR100 M'!$AG$3:$AM$165,7,0),"")</f>
        <v>10.751483647026006</v>
      </c>
      <c r="AA443" s="12" t="str">
        <f>IFERROR(VLOOKUP($A443,'Irokez M'!$EN$4:$ET$22,7,0),"")</f>
        <v/>
      </c>
      <c r="AB443" s="12" t="str">
        <f>IFERROR(VLOOKUP($A443,'BO Wielkopolska M'!$Q$2:$W$38,7,0),"")</f>
        <v/>
      </c>
      <c r="AC443" s="12" t="str">
        <f>IFERROR(VLOOKUP($A443,'RW TR200 M'!$K$2:$Q$10,7,0),"")</f>
        <v/>
      </c>
      <c r="AD443" s="12" t="str">
        <f>IFERROR(VLOOKUP($A443,'Liczyrzepa wiosna M'!$M$2:$S$26,7,0),"")</f>
        <v/>
      </c>
      <c r="AE443" s="12" t="str">
        <f>IFERROR(VLOOKUP($A443,'13 M'!$J$6:$P$27,7,0),"")</f>
        <v/>
      </c>
      <c r="AF443" s="12" t="str">
        <f>IFERROR(VLOOKUP($A443,'ZnO Grassor M'!$J$2:$P$9,7,0),"")</f>
        <v/>
      </c>
      <c r="AG443" s="12" t="str">
        <f>IFERROR(VLOOKUP($A443,'Celestynów M'!$H$2:$N$7,7,0),"")</f>
        <v/>
      </c>
      <c r="AH443" s="12" t="str">
        <f>IFERROR(VLOOKUP($A443,'Komorów M'!$H$2:$N$15,7,0),"")</f>
        <v/>
      </c>
      <c r="AI443" s="12" t="str">
        <f>IFERROR(VLOOKUP($A443,'ITOrient M'!$P$3:$V$16,7,0),"")</f>
        <v/>
      </c>
      <c r="AJ443" s="12" t="str">
        <f>IFERROR(VLOOKUP($A443,'ŚJatka M'!$P$3:$V$25,7,0),"")</f>
        <v/>
      </c>
      <c r="AK443" s="12" t="str">
        <f>IFERROR(VLOOKUP($A443,'Sudecka Wyrypa M'!$N$4:$T$18,7,0),"")</f>
        <v/>
      </c>
      <c r="AL443" s="12" t="str">
        <f>IFERROR(VLOOKUP($A443,'Abentojra M'!$I$3:$O$39,7,0),"")</f>
        <v/>
      </c>
      <c r="AM443" s="12" t="str">
        <f>IFERROR(VLOOKUP($A443,'Mordownik M'!$M$3:$S$29,7,0),"")</f>
        <v/>
      </c>
      <c r="AN443" s="12" t="str">
        <f>IFERROR(VLOOKUP($A443,'Kaczawska M'!$L$3:$R$9,7,0),"")</f>
        <v/>
      </c>
      <c r="AO443" s="12" t="str">
        <f>IFERROR(VLOOKUP($A443,'XV RzK M'!$K$2:$Q$13,7,0),"")</f>
        <v/>
      </c>
      <c r="AP443" s="12" t="str">
        <f>IFERROR(VLOOKUP($A443,'Jesienne 360 M'!$J$2:$P$20,7,0),"")</f>
        <v/>
      </c>
      <c r="AQ443" s="12" t="str">
        <f>IFERROR(VLOOKUP($A443,'Waligóra M'!$P$2:$V$25,7,0),"")</f>
        <v/>
      </c>
      <c r="AR443" s="12" t="str">
        <f>IFERROR(VLOOKUP($A443,'Jurajska Jatka M'!$L$3:$R$42,7,0),"")</f>
        <v/>
      </c>
      <c r="AS443" s="12">
        <f>IFERROR(VLOOKUP($A443,'H56 TR100 M'!$AI$3:$AO$224,7,0),"")</f>
        <v>18.006550890731368</v>
      </c>
      <c r="AT443" s="12" t="str">
        <f>IFERROR(VLOOKUP($A443,'Wawer M'!$H$2:$N$15,7,0),"")</f>
        <v/>
      </c>
      <c r="AU443" s="12" t="str">
        <f>IFERROR(VLOOKUP($A443,'Pazur M'!$AU$2:$BA$36,7,0),"")</f>
        <v/>
      </c>
      <c r="AV443" s="12" t="str">
        <f>IFERROR(VLOOKUP($A443,'Wilga M'!$L$3:$R$29,7,0),"")</f>
        <v/>
      </c>
      <c r="AW443" s="12" t="str">
        <f>IFERROR(VLOOKUP($A443,'NM 100 M'!$Y$5:$AE$7,7,0),"")</f>
        <v/>
      </c>
      <c r="AX443" s="25">
        <f>MIN(COUNT(F443:S443)+MIN(COUNT(V443:AW443)/2,2),6)</f>
        <v>1</v>
      </c>
    </row>
    <row r="444" spans="1:50">
      <c r="A444">
        <v>379</v>
      </c>
      <c r="B444" s="21" t="str">
        <f>VLOOKUP($A444,id!$C:$H,6,0)</f>
        <v>Śmietański Jacek</v>
      </c>
      <c r="C444" s="21" t="str">
        <f>VLOOKUP($A444,id!$C:$H,4,0)</f>
        <v>Recykling przede wszystkim</v>
      </c>
      <c r="D444" s="2">
        <f>IF(E443=E444,D443,ROW(B442))</f>
        <v>442</v>
      </c>
      <c r="E444" s="11">
        <f>LARGE(F444:U444,1)+LARGE(F444:U444,2)+IFERROR(LARGE(F444:U444,3),0)+IFERROR(LARGE(F444:U444,4),0)+IFERROR(LARGE(F444:U444,5),0)+IFERROR(LARGE(F444:U444,6),0)</f>
        <v>28.737910189982728</v>
      </c>
      <c r="F444" s="12"/>
      <c r="G444" s="12"/>
      <c r="H444" s="12" t="str">
        <f>IFERROR(VLOOKUP($A444,'H55 TR200 M'!$AT$3:$AZ$84,7,0),"")</f>
        <v/>
      </c>
      <c r="I444" s="12" t="str">
        <f>IFERROR(VLOOKUP($A444,'Dymno M'!$U$2:$AA$35,7,0),"")</f>
        <v/>
      </c>
      <c r="J444" s="12" t="str">
        <f>IFERROR(VLOOKUP($A444,'XIV RzK M'!$K$3:$Q$39,7,0),"")</f>
        <v/>
      </c>
      <c r="K444" s="12" t="str">
        <f>IFERROR(VLOOKUP($A444,'Tropy M'!$Q$4:$W$66,7,0),"")</f>
        <v/>
      </c>
      <c r="L444" s="12" t="str">
        <f>IFERROR(VLOOKUP($A444,'Grassor 300 M'!$CA$6:$CG$39,7,0),"")</f>
        <v/>
      </c>
      <c r="M444" s="12" t="str">
        <f>IFERROR(VLOOKUP($A444,'BO M'!$Q$2:$W$37,7,0),"")</f>
        <v/>
      </c>
      <c r="N444" s="12" t="str">
        <f>IFERROR(VLOOKUP($A444,'Konwalie M'!$M$2:$S$32,7,0),"")</f>
        <v/>
      </c>
      <c r="O444" s="12" t="str">
        <f>IFERROR(VLOOKUP($A444,'KoRnO M'!$AD$2:$AJ$42,7,0),"")</f>
        <v/>
      </c>
      <c r="P444" s="12" t="str">
        <f>IFERROR(VLOOKUP($A444,'XVI Szago M'!$K$2:$Q$48,7,0),"")</f>
        <v/>
      </c>
      <c r="Q444" s="12" t="str">
        <f>IFERROR(VLOOKUP($A444,'H56 TR200 M'!$AT$3:$AZ$106,7,0),"")</f>
        <v/>
      </c>
      <c r="R444" s="12" t="str">
        <f>IFERROR(VLOOKUP($A444,'Azymut M'!$AO$6:$AU$38,7,0),"")</f>
        <v/>
      </c>
      <c r="S444" s="12" t="str">
        <f>IFERROR(VLOOKUP($A444,'NM 200 M'!$AI$5:$AO$38,7,0),"")</f>
        <v/>
      </c>
      <c r="T444" s="10">
        <f>IFERROR(LARGE(V444:AW444,1),0)+IFERROR(LARGE(V444:AW444,2),0)</f>
        <v>28.737910189982728</v>
      </c>
      <c r="U444" s="10">
        <f>IFERROR(LARGE(V444:AW444,3),0)+IFERROR(LARGE(V444:AW444,4),0)</f>
        <v>0</v>
      </c>
      <c r="V444" s="12"/>
      <c r="W444" s="12"/>
      <c r="X444" s="12"/>
      <c r="Y444" s="12"/>
      <c r="Z444" s="12" t="str">
        <f>IFERROR(VLOOKUP($A444,'H55 TR100 M'!$AG$3:$AM$165,7,0),"")</f>
        <v/>
      </c>
      <c r="AA444" s="12">
        <f>IFERROR(VLOOKUP($A444,'Irokez M'!$EN$4:$ET$22,7,0),"")</f>
        <v>28.737910189982728</v>
      </c>
      <c r="AB444" s="12" t="str">
        <f>IFERROR(VLOOKUP($A444,'BO Wielkopolska M'!$Q$2:$W$38,7,0),"")</f>
        <v/>
      </c>
      <c r="AC444" s="12" t="str">
        <f>IFERROR(VLOOKUP($A444,'RW TR200 M'!$K$2:$Q$10,7,0),"")</f>
        <v/>
      </c>
      <c r="AD444" s="12" t="str">
        <f>IFERROR(VLOOKUP($A444,'Liczyrzepa wiosna M'!$M$2:$S$26,7,0),"")</f>
        <v/>
      </c>
      <c r="AE444" s="12" t="str">
        <f>IFERROR(VLOOKUP($A444,'13 M'!$J$6:$P$27,7,0),"")</f>
        <v/>
      </c>
      <c r="AF444" s="12" t="str">
        <f>IFERROR(VLOOKUP($A444,'ZnO Grassor M'!$J$2:$P$9,7,0),"")</f>
        <v/>
      </c>
      <c r="AG444" s="12" t="str">
        <f>IFERROR(VLOOKUP($A444,'Celestynów M'!$H$2:$N$7,7,0),"")</f>
        <v/>
      </c>
      <c r="AH444" s="12" t="str">
        <f>IFERROR(VLOOKUP($A444,'Komorów M'!$H$2:$N$15,7,0),"")</f>
        <v/>
      </c>
      <c r="AI444" s="12" t="str">
        <f>IFERROR(VLOOKUP($A444,'ITOrient M'!$P$3:$V$16,7,0),"")</f>
        <v/>
      </c>
      <c r="AJ444" s="12" t="str">
        <f>IFERROR(VLOOKUP($A444,'ŚJatka M'!$P$3:$V$25,7,0),"")</f>
        <v/>
      </c>
      <c r="AK444" s="12" t="str">
        <f>IFERROR(VLOOKUP($A444,'Sudecka Wyrypa M'!$N$4:$T$18,7,0),"")</f>
        <v/>
      </c>
      <c r="AL444" s="12" t="str">
        <f>IFERROR(VLOOKUP($A444,'Abentojra M'!$I$3:$O$39,7,0),"")</f>
        <v/>
      </c>
      <c r="AM444" s="12" t="str">
        <f>IFERROR(VLOOKUP($A444,'Mordownik M'!$M$3:$S$29,7,0),"")</f>
        <v/>
      </c>
      <c r="AN444" s="12" t="str">
        <f>IFERROR(VLOOKUP($A444,'Kaczawska M'!$L$3:$R$9,7,0),"")</f>
        <v/>
      </c>
      <c r="AO444" s="12" t="str">
        <f>IFERROR(VLOOKUP($A444,'XV RzK M'!$K$2:$Q$13,7,0),"")</f>
        <v/>
      </c>
      <c r="AP444" s="12" t="str">
        <f>IFERROR(VLOOKUP($A444,'Jesienne 360 M'!$J$2:$P$20,7,0),"")</f>
        <v/>
      </c>
      <c r="AQ444" s="12" t="str">
        <f>IFERROR(VLOOKUP($A444,'Waligóra M'!$P$2:$V$25,7,0),"")</f>
        <v/>
      </c>
      <c r="AR444" s="12" t="str">
        <f>IFERROR(VLOOKUP($A444,'Jurajska Jatka M'!$L$3:$R$42,7,0),"")</f>
        <v/>
      </c>
      <c r="AS444" s="12" t="str">
        <f>IFERROR(VLOOKUP($A444,'H56 TR100 M'!$AI$3:$AO$224,7,0),"")</f>
        <v/>
      </c>
      <c r="AT444" s="12" t="str">
        <f>IFERROR(VLOOKUP($A444,'Wawer M'!$H$2:$N$15,7,0),"")</f>
        <v/>
      </c>
      <c r="AU444" s="12" t="str">
        <f>IFERROR(VLOOKUP($A444,'Pazur M'!$AU$2:$BA$36,7,0),"")</f>
        <v/>
      </c>
      <c r="AV444" s="12" t="str">
        <f>IFERROR(VLOOKUP($A444,'Wilga M'!$L$3:$R$29,7,0),"")</f>
        <v/>
      </c>
      <c r="AW444" s="12" t="str">
        <f>IFERROR(VLOOKUP($A444,'NM 100 M'!$Y$5:$AE$7,7,0),"")</f>
        <v/>
      </c>
      <c r="AX444" s="25">
        <f>MIN(COUNT(F444:S444)+MIN(COUNT(V444:AW444)/2,2),6)</f>
        <v>0.5</v>
      </c>
    </row>
    <row r="445" spans="1:50">
      <c r="A445">
        <v>120</v>
      </c>
      <c r="B445" s="21" t="str">
        <f>VLOOKUP($A445,id!$C:$H,6,0)</f>
        <v>Korzec Staszek</v>
      </c>
      <c r="C445" s="21" t="str">
        <f>VLOOKUP($A445,id!$C:$H,4,0)</f>
        <v>Bikeholicy</v>
      </c>
      <c r="D445" s="2">
        <f>IF(E444=E445,D444,ROW(B443))</f>
        <v>443</v>
      </c>
      <c r="E445" s="11">
        <f>LARGE(F445:U445,1)+LARGE(F445:U445,2)+IFERROR(LARGE(F445:U445,3),0)+IFERROR(LARGE(F445:U445,4),0)+IFERROR(LARGE(F445:U445,5),0)+IFERROR(LARGE(F445:U445,6),0)</f>
        <v>28.730485529880781</v>
      </c>
      <c r="F445" s="12"/>
      <c r="G445" s="12">
        <f>IFERROR(VLOOKUP($A445,'Liszkor M'!$BA$2:$BG$44,7,0),"")</f>
        <v>28.730485529880781</v>
      </c>
      <c r="H445" s="12" t="str">
        <f>IFERROR(VLOOKUP($A445,'H55 TR200 M'!$AT$3:$AZ$84,7,0),"")</f>
        <v/>
      </c>
      <c r="I445" s="12" t="str">
        <f>IFERROR(VLOOKUP($A445,'Dymno M'!$U$2:$AA$35,7,0),"")</f>
        <v/>
      </c>
      <c r="J445" s="12" t="str">
        <f>IFERROR(VLOOKUP($A445,'XIV RzK M'!$K$3:$Q$39,7,0),"")</f>
        <v/>
      </c>
      <c r="K445" s="12" t="str">
        <f>IFERROR(VLOOKUP($A445,'Tropy M'!$Q$4:$W$66,7,0),"")</f>
        <v/>
      </c>
      <c r="L445" s="12" t="str">
        <f>IFERROR(VLOOKUP($A445,'Grassor 300 M'!$CA$6:$CG$39,7,0),"")</f>
        <v/>
      </c>
      <c r="M445" s="12" t="str">
        <f>IFERROR(VLOOKUP($A445,'BO M'!$Q$2:$W$37,7,0),"")</f>
        <v/>
      </c>
      <c r="N445" s="12" t="str">
        <f>IFERROR(VLOOKUP($A445,'Konwalie M'!$M$2:$S$32,7,0),"")</f>
        <v/>
      </c>
      <c r="O445" s="12" t="str">
        <f>IFERROR(VLOOKUP($A445,'KoRnO M'!$AD$2:$AJ$42,7,0),"")</f>
        <v/>
      </c>
      <c r="P445" s="12" t="str">
        <f>IFERROR(VLOOKUP($A445,'XVI Szago M'!$K$2:$Q$48,7,0),"")</f>
        <v/>
      </c>
      <c r="Q445" s="12" t="str">
        <f>IFERROR(VLOOKUP($A445,'H56 TR200 M'!$AT$3:$AZ$106,7,0),"")</f>
        <v/>
      </c>
      <c r="R445" s="12" t="str">
        <f>IFERROR(VLOOKUP($A445,'Azymut M'!$AO$6:$AU$38,7,0),"")</f>
        <v/>
      </c>
      <c r="S445" s="12" t="str">
        <f>IFERROR(VLOOKUP($A445,'NM 200 M'!$AI$5:$AO$38,7,0),"")</f>
        <v/>
      </c>
      <c r="T445" s="10">
        <f>IFERROR(LARGE(V445:AW445,1),0)+IFERROR(LARGE(V445:AW445,2),0)</f>
        <v>0</v>
      </c>
      <c r="U445" s="10">
        <f>IFERROR(LARGE(V445:AW445,3),0)+IFERROR(LARGE(V445:AW445,4),0)</f>
        <v>0</v>
      </c>
      <c r="V445" s="12"/>
      <c r="W445" s="12"/>
      <c r="X445" s="12"/>
      <c r="Y445" s="12" t="str">
        <f>IFERROR(VLOOKUP($A445,'Wiosenne 360 M'!$J$3:$P$22,7,0),"")</f>
        <v/>
      </c>
      <c r="Z445" s="12" t="str">
        <f>IFERROR(VLOOKUP($A445,'H55 TR100 M'!$AG$3:$AM$165,7,0),"")</f>
        <v/>
      </c>
      <c r="AA445" s="12" t="str">
        <f>IFERROR(VLOOKUP($A445,'Irokez M'!$EN$4:$ET$22,7,0),"")</f>
        <v/>
      </c>
      <c r="AB445" s="12" t="str">
        <f>IFERROR(VLOOKUP($A445,'BO Wielkopolska M'!$Q$2:$W$38,7,0),"")</f>
        <v/>
      </c>
      <c r="AC445" s="12" t="str">
        <f>IFERROR(VLOOKUP($A445,'RW TR200 M'!$K$2:$Q$10,7,0),"")</f>
        <v/>
      </c>
      <c r="AD445" s="12" t="str">
        <f>IFERROR(VLOOKUP($A445,'Liczyrzepa wiosna M'!$M$2:$S$26,7,0),"")</f>
        <v/>
      </c>
      <c r="AE445" s="12" t="str">
        <f>IFERROR(VLOOKUP($A445,'13 M'!$J$6:$P$27,7,0),"")</f>
        <v/>
      </c>
      <c r="AF445" s="12" t="str">
        <f>IFERROR(VLOOKUP($A445,'ZnO Grassor M'!$J$2:$P$9,7,0),"")</f>
        <v/>
      </c>
      <c r="AG445" s="12" t="str">
        <f>IFERROR(VLOOKUP($A445,'Celestynów M'!$H$2:$N$7,7,0),"")</f>
        <v/>
      </c>
      <c r="AH445" s="12" t="str">
        <f>IFERROR(VLOOKUP($A445,'Komorów M'!$H$2:$N$15,7,0),"")</f>
        <v/>
      </c>
      <c r="AI445" s="12" t="str">
        <f>IFERROR(VLOOKUP($A445,'ITOrient M'!$P$3:$V$16,7,0),"")</f>
        <v/>
      </c>
      <c r="AJ445" s="12" t="str">
        <f>IFERROR(VLOOKUP($A445,'ŚJatka M'!$P$3:$V$25,7,0),"")</f>
        <v/>
      </c>
      <c r="AK445" s="12" t="str">
        <f>IFERROR(VLOOKUP($A445,'Sudecka Wyrypa M'!$N$4:$T$18,7,0),"")</f>
        <v/>
      </c>
      <c r="AL445" s="12" t="str">
        <f>IFERROR(VLOOKUP($A445,'Abentojra M'!$I$3:$O$39,7,0),"")</f>
        <v/>
      </c>
      <c r="AM445" s="12" t="str">
        <f>IFERROR(VLOOKUP($A445,'Mordownik M'!$M$3:$S$29,7,0),"")</f>
        <v/>
      </c>
      <c r="AN445" s="12" t="str">
        <f>IFERROR(VLOOKUP($A445,'Kaczawska M'!$L$3:$R$9,7,0),"")</f>
        <v/>
      </c>
      <c r="AO445" s="12" t="str">
        <f>IFERROR(VLOOKUP($A445,'XV RzK M'!$K$2:$Q$13,7,0),"")</f>
        <v/>
      </c>
      <c r="AP445" s="12" t="str">
        <f>IFERROR(VLOOKUP($A445,'Jesienne 360 M'!$J$2:$P$20,7,0),"")</f>
        <v/>
      </c>
      <c r="AQ445" s="12" t="str">
        <f>IFERROR(VLOOKUP($A445,'Waligóra M'!$P$2:$V$25,7,0),"")</f>
        <v/>
      </c>
      <c r="AR445" s="12" t="str">
        <f>IFERROR(VLOOKUP($A445,'Jurajska Jatka M'!$L$3:$R$42,7,0),"")</f>
        <v/>
      </c>
      <c r="AS445" s="12" t="str">
        <f>IFERROR(VLOOKUP($A445,'H56 TR100 M'!$AI$3:$AO$224,7,0),"")</f>
        <v/>
      </c>
      <c r="AT445" s="12" t="str">
        <f>IFERROR(VLOOKUP($A445,'Wawer M'!$H$2:$N$15,7,0),"")</f>
        <v/>
      </c>
      <c r="AU445" s="12" t="str">
        <f>IFERROR(VLOOKUP($A445,'Pazur M'!$AU$2:$BA$36,7,0),"")</f>
        <v/>
      </c>
      <c r="AV445" s="12" t="str">
        <f>IFERROR(VLOOKUP($A445,'Wilga M'!$L$3:$R$29,7,0),"")</f>
        <v/>
      </c>
      <c r="AW445" s="12" t="str">
        <f>IFERROR(VLOOKUP($A445,'NM 100 M'!$Y$5:$AE$7,7,0),"")</f>
        <v/>
      </c>
      <c r="AX445" s="25">
        <f>MIN(COUNT(F445:S445)+MIN(COUNT(V445:AW445)/2,2),6)</f>
        <v>1</v>
      </c>
    </row>
    <row r="446" spans="1:50">
      <c r="A446">
        <v>470</v>
      </c>
      <c r="B446" s="21" t="str">
        <f>VLOOKUP($A446,id!$C:$H,6,0)</f>
        <v>Domżalski Sebastian</v>
      </c>
      <c r="C446" s="21">
        <f>VLOOKUP($A446,id!$C:$H,4,0)</f>
        <v>0</v>
      </c>
      <c r="D446" s="2">
        <f>IF(E445=E446,D445,ROW(B444))</f>
        <v>444</v>
      </c>
      <c r="E446" s="11">
        <f>LARGE(F446:U446,1)+LARGE(F446:U446,2)+IFERROR(LARGE(F446:U446,3),0)+IFERROR(LARGE(F446:U446,4),0)+IFERROR(LARGE(F446:U446,5),0)+IFERROR(LARGE(F446:U446,6),0)</f>
        <v>28.200883002207497</v>
      </c>
      <c r="F446" s="12"/>
      <c r="G446" s="12"/>
      <c r="H446" s="12"/>
      <c r="I446" s="12"/>
      <c r="J446" s="12"/>
      <c r="K446" s="12" t="str">
        <f>IFERROR(VLOOKUP($A446,'Tropy M'!$Q$4:$W$66,7,0),"")</f>
        <v/>
      </c>
      <c r="L446" s="12" t="str">
        <f>IFERROR(VLOOKUP($A446,'Grassor 300 M'!$CA$6:$CG$39,7,0),"")</f>
        <v/>
      </c>
      <c r="M446" s="12" t="str">
        <f>IFERROR(VLOOKUP($A446,'BO M'!$Q$2:$W$37,7,0),"")</f>
        <v/>
      </c>
      <c r="N446" s="12" t="str">
        <f>IFERROR(VLOOKUP($A446,'Konwalie M'!$M$2:$S$32,7,0),"")</f>
        <v/>
      </c>
      <c r="O446" s="12" t="str">
        <f>IFERROR(VLOOKUP($A446,'KoRnO M'!$AD$2:$AJ$42,7,0),"")</f>
        <v/>
      </c>
      <c r="P446" s="12" t="str">
        <f>IFERROR(VLOOKUP($A446,'XVI Szago M'!$K$2:$Q$48,7,0),"")</f>
        <v/>
      </c>
      <c r="Q446" s="12" t="str">
        <f>IFERROR(VLOOKUP($A446,'H56 TR200 M'!$AT$3:$AZ$106,7,0),"")</f>
        <v/>
      </c>
      <c r="R446" s="12" t="str">
        <f>IFERROR(VLOOKUP($A446,'Azymut M'!$AO$6:$AU$38,7,0),"")</f>
        <v/>
      </c>
      <c r="S446" s="12" t="str">
        <f>IFERROR(VLOOKUP($A446,'NM 200 M'!$AI$5:$AO$38,7,0),"")</f>
        <v/>
      </c>
      <c r="T446" s="10">
        <f>IFERROR(LARGE(V446:AW446,1),0)+IFERROR(LARGE(V446:AW446,2),0)</f>
        <v>28.200883002207497</v>
      </c>
      <c r="U446" s="10">
        <f>IFERROR(LARGE(V446:AW446,3),0)+IFERROR(LARGE(V446:AW446,4),0)</f>
        <v>0</v>
      </c>
      <c r="V446" s="12"/>
      <c r="W446" s="12"/>
      <c r="X446" s="12"/>
      <c r="Y446" s="12"/>
      <c r="Z446" s="12"/>
      <c r="AA446" s="12"/>
      <c r="AB446" s="12"/>
      <c r="AC446" s="12"/>
      <c r="AD446" s="12"/>
      <c r="AE446" s="12" t="str">
        <f>IFERROR(VLOOKUP($A446,'13 M'!$J$6:$P$27,7,0),"")</f>
        <v/>
      </c>
      <c r="AF446" s="12" t="str">
        <f>IFERROR(VLOOKUP($A446,'ZnO Grassor M'!$J$2:$P$9,7,0),"")</f>
        <v/>
      </c>
      <c r="AG446" s="12" t="str">
        <f>IFERROR(VLOOKUP($A446,'Celestynów M'!$H$2:$N$7,7,0),"")</f>
        <v/>
      </c>
      <c r="AH446" s="12">
        <f>IFERROR(VLOOKUP($A446,'Komorów M'!$H$2:$N$15,7,0),"")</f>
        <v>0</v>
      </c>
      <c r="AI446" s="12" t="str">
        <f>IFERROR(VLOOKUP($A446,'ITOrient M'!$P$3:$V$16,7,0),"")</f>
        <v/>
      </c>
      <c r="AJ446" s="12" t="str">
        <f>IFERROR(VLOOKUP($A446,'ŚJatka M'!$P$3:$V$25,7,0),"")</f>
        <v/>
      </c>
      <c r="AK446" s="12" t="str">
        <f>IFERROR(VLOOKUP($A446,'Sudecka Wyrypa M'!$N$4:$T$18,7,0),"")</f>
        <v/>
      </c>
      <c r="AL446" s="12" t="str">
        <f>IFERROR(VLOOKUP($A446,'Abentojra M'!$I$3:$O$39,7,0),"")</f>
        <v/>
      </c>
      <c r="AM446" s="12" t="str">
        <f>IFERROR(VLOOKUP($A446,'Mordownik M'!$M$3:$S$29,7,0),"")</f>
        <v/>
      </c>
      <c r="AN446" s="12" t="str">
        <f>IFERROR(VLOOKUP($A446,'Kaczawska M'!$L$3:$R$9,7,0),"")</f>
        <v/>
      </c>
      <c r="AO446" s="12" t="str">
        <f>IFERROR(VLOOKUP($A446,'XV RzK M'!$K$2:$Q$13,7,0),"")</f>
        <v/>
      </c>
      <c r="AP446" s="12">
        <f>IFERROR(VLOOKUP($A446,'Jesienne 360 M'!$J$2:$P$20,7,0),"")</f>
        <v>28.200883002207497</v>
      </c>
      <c r="AQ446" s="12" t="str">
        <f>IFERROR(VLOOKUP($A446,'Waligóra M'!$P$2:$V$25,7,0),"")</f>
        <v/>
      </c>
      <c r="AR446" s="12" t="str">
        <f>IFERROR(VLOOKUP($A446,'Jurajska Jatka M'!$L$3:$R$42,7,0),"")</f>
        <v/>
      </c>
      <c r="AS446" s="12" t="str">
        <f>IFERROR(VLOOKUP($A446,'H56 TR100 M'!$AI$3:$AO$224,7,0),"")</f>
        <v/>
      </c>
      <c r="AT446" s="12" t="str">
        <f>IFERROR(VLOOKUP($A446,'Wawer M'!$H$2:$N$15,7,0),"")</f>
        <v/>
      </c>
      <c r="AU446" s="12" t="str">
        <f>IFERROR(VLOOKUP($A446,'Pazur M'!$AU$2:$BA$36,7,0),"")</f>
        <v/>
      </c>
      <c r="AV446" s="12" t="str">
        <f>IFERROR(VLOOKUP($A446,'Wilga M'!$L$3:$R$29,7,0),"")</f>
        <v/>
      </c>
      <c r="AW446" s="12" t="str">
        <f>IFERROR(VLOOKUP($A446,'NM 100 M'!$Y$5:$AE$7,7,0),"")</f>
        <v/>
      </c>
      <c r="AX446" s="25">
        <f>MIN(COUNT(F446:S446)+MIN(COUNT(V446:AW446)/2,2),6)</f>
        <v>1</v>
      </c>
    </row>
    <row r="447" spans="1:50">
      <c r="A447">
        <v>533</v>
      </c>
      <c r="B447" s="21" t="str">
        <f>VLOOKUP($A447,id!$C:$H,6,0)</f>
        <v>Wojciechowski Michał</v>
      </c>
      <c r="C447" s="21">
        <f>VLOOKUP($A447,id!$C:$H,4,0)</f>
        <v>0</v>
      </c>
      <c r="D447" s="2">
        <f>IF(E446=E447,D446,ROW(B445))</f>
        <v>444</v>
      </c>
      <c r="E447" s="11">
        <f>LARGE(F447:U447,1)+LARGE(F447:U447,2)+IFERROR(LARGE(F447:U447,3),0)+IFERROR(LARGE(F447:U447,4),0)+IFERROR(LARGE(F447:U447,5),0)+IFERROR(LARGE(F447:U447,6),0)</f>
        <v>28.200883002207497</v>
      </c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 t="str">
        <f>IFERROR(VLOOKUP($A447,'XVI Szago M'!$K$2:$Q$48,7,0),"")</f>
        <v/>
      </c>
      <c r="Q447" s="12" t="str">
        <f>IFERROR(VLOOKUP($A447,'H56 TR200 M'!$AT$3:$AZ$106,7,0),"")</f>
        <v/>
      </c>
      <c r="R447" s="12" t="str">
        <f>IFERROR(VLOOKUP($A447,'Azymut M'!$AO$6:$AU$38,7,0),"")</f>
        <v/>
      </c>
      <c r="S447" s="12" t="str">
        <f>IFERROR(VLOOKUP($A447,'NM 200 M'!$AI$5:$AO$38,7,0),"")</f>
        <v/>
      </c>
      <c r="T447" s="10">
        <f>IFERROR(LARGE(V447:AW447,1),0)+IFERROR(LARGE(V447:AW447,2),0)</f>
        <v>28.200883002207497</v>
      </c>
      <c r="U447" s="10">
        <f>IFERROR(LARGE(V447:AW447,3),0)+IFERROR(LARGE(V447:AW447,4),0)</f>
        <v>0</v>
      </c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 t="str">
        <f>IFERROR(VLOOKUP($A447,'Abentojra M'!$I$3:$O$39,7,0),"")</f>
        <v/>
      </c>
      <c r="AM447" s="12" t="str">
        <f>IFERROR(VLOOKUP($A447,'Mordownik M'!$M$3:$S$29,7,0),"")</f>
        <v/>
      </c>
      <c r="AN447" s="12" t="str">
        <f>IFERROR(VLOOKUP($A447,'Kaczawska M'!$L$3:$R$9,7,0),"")</f>
        <v/>
      </c>
      <c r="AO447" s="12" t="str">
        <f>IFERROR(VLOOKUP($A447,'XV RzK M'!$K$2:$Q$13,7,0),"")</f>
        <v/>
      </c>
      <c r="AP447" s="12">
        <f>IFERROR(VLOOKUP($A447,'Jesienne 360 M'!$J$2:$P$20,7,0),"")</f>
        <v>28.200883002207497</v>
      </c>
      <c r="AQ447" s="12" t="str">
        <f>IFERROR(VLOOKUP($A447,'Waligóra M'!$P$2:$V$25,7,0),"")</f>
        <v/>
      </c>
      <c r="AR447" s="12" t="str">
        <f>IFERROR(VLOOKUP($A447,'Jurajska Jatka M'!$L$3:$R$42,7,0),"")</f>
        <v/>
      </c>
      <c r="AS447" s="12" t="str">
        <f>IFERROR(VLOOKUP($A447,'H56 TR100 M'!$AI$3:$AO$224,7,0),"")</f>
        <v/>
      </c>
      <c r="AT447" s="12" t="str">
        <f>IFERROR(VLOOKUP($A447,'Wawer M'!$H$2:$N$15,7,0),"")</f>
        <v/>
      </c>
      <c r="AU447" s="12" t="str">
        <f>IFERROR(VLOOKUP($A447,'Pazur M'!$AU$2:$BA$36,7,0),"")</f>
        <v/>
      </c>
      <c r="AV447" s="12" t="str">
        <f>IFERROR(VLOOKUP($A447,'Wilga M'!$L$3:$R$29,7,0),"")</f>
        <v/>
      </c>
      <c r="AW447" s="12" t="str">
        <f>IFERROR(VLOOKUP($A447,'NM 100 M'!$Y$5:$AE$7,7,0),"")</f>
        <v/>
      </c>
      <c r="AX447" s="25">
        <f>MIN(COUNT(F447:S447)+MIN(COUNT(V447:AW447)/2,2),6)</f>
        <v>0.5</v>
      </c>
    </row>
    <row r="448" spans="1:50">
      <c r="A448">
        <v>488</v>
      </c>
      <c r="B448" s="21" t="str">
        <f>VLOOKUP($A448,id!$C:$H,6,0)</f>
        <v>Kwaśnik Grzegorz</v>
      </c>
      <c r="C448" s="21" t="str">
        <f>VLOOKUP($A448,id!$C:$H,4,0)</f>
        <v>Midlife Crisis</v>
      </c>
      <c r="D448" s="2">
        <f>IF(E447=E448,D447,ROW(B446))</f>
        <v>446</v>
      </c>
      <c r="E448" s="11">
        <f>LARGE(F448:U448,1)+LARGE(F448:U448,2)+IFERROR(LARGE(F448:U448,3),0)+IFERROR(LARGE(F448:U448,4),0)+IFERROR(LARGE(F448:U448,5),0)+IFERROR(LARGE(F448:U448,6),0)</f>
        <v>28.057842345977921</v>
      </c>
      <c r="F448" s="12"/>
      <c r="G448" s="12"/>
      <c r="H448" s="12"/>
      <c r="I448" s="12"/>
      <c r="J448" s="12"/>
      <c r="K448" s="12"/>
      <c r="L448" s="12"/>
      <c r="M448" s="12"/>
      <c r="N448" s="12" t="str">
        <f>IFERROR(VLOOKUP($A448,'Konwalie M'!$M$2:$S$32,7,0),"")</f>
        <v/>
      </c>
      <c r="O448" s="12" t="str">
        <f>IFERROR(VLOOKUP($A448,'KoRnO M'!$AD$2:$AJ$42,7,0),"")</f>
        <v/>
      </c>
      <c r="P448" s="12" t="str">
        <f>IFERROR(VLOOKUP($A448,'XVI Szago M'!$K$2:$Q$48,7,0),"")</f>
        <v/>
      </c>
      <c r="Q448" s="12" t="str">
        <f>IFERROR(VLOOKUP($A448,'H56 TR200 M'!$AT$3:$AZ$106,7,0),"")</f>
        <v/>
      </c>
      <c r="R448" s="12" t="str">
        <f>IFERROR(VLOOKUP($A448,'Azymut M'!$AO$6:$AU$38,7,0),"")</f>
        <v/>
      </c>
      <c r="S448" s="12" t="str">
        <f>IFERROR(VLOOKUP($A448,'NM 200 M'!$AI$5:$AO$38,7,0),"")</f>
        <v/>
      </c>
      <c r="T448" s="10">
        <f>IFERROR(LARGE(V448:AW448,1),0)+IFERROR(LARGE(V448:AW448,2),0)</f>
        <v>28.057842345977921</v>
      </c>
      <c r="U448" s="10">
        <f>IFERROR(LARGE(V448:AW448,3),0)+IFERROR(LARGE(V448:AW448,4),0)</f>
        <v>0</v>
      </c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 t="str">
        <f>IFERROR(VLOOKUP($A448,'ITOrient M'!$P$3:$V$16,7,0),"")</f>
        <v/>
      </c>
      <c r="AJ448" s="12">
        <f>IFERROR(VLOOKUP($A448,'ŚJatka M'!$P$3:$V$25,7,0),"")</f>
        <v>28.057842345977921</v>
      </c>
      <c r="AK448" s="12" t="str">
        <f>IFERROR(VLOOKUP($A448,'Sudecka Wyrypa M'!$N$4:$T$18,7,0),"")</f>
        <v/>
      </c>
      <c r="AL448" s="12" t="str">
        <f>IFERROR(VLOOKUP($A448,'Abentojra M'!$I$3:$O$39,7,0),"")</f>
        <v/>
      </c>
      <c r="AM448" s="12" t="str">
        <f>IFERROR(VLOOKUP($A448,'Mordownik M'!$M$3:$S$29,7,0),"")</f>
        <v/>
      </c>
      <c r="AN448" s="12" t="str">
        <f>IFERROR(VLOOKUP($A448,'Kaczawska M'!$L$3:$R$9,7,0),"")</f>
        <v/>
      </c>
      <c r="AO448" s="12" t="str">
        <f>IFERROR(VLOOKUP($A448,'XV RzK M'!$K$2:$Q$13,7,0),"")</f>
        <v/>
      </c>
      <c r="AP448" s="12" t="str">
        <f>IFERROR(VLOOKUP($A448,'Jesienne 360 M'!$J$2:$P$20,7,0),"")</f>
        <v/>
      </c>
      <c r="AQ448" s="12" t="str">
        <f>IFERROR(VLOOKUP($A448,'Waligóra M'!$P$2:$V$25,7,0),"")</f>
        <v/>
      </c>
      <c r="AR448" s="12" t="str">
        <f>IFERROR(VLOOKUP($A448,'Jurajska Jatka M'!$L$3:$R$42,7,0),"")</f>
        <v/>
      </c>
      <c r="AS448" s="12" t="str">
        <f>IFERROR(VLOOKUP($A448,'H56 TR100 M'!$AI$3:$AO$224,7,0),"")</f>
        <v/>
      </c>
      <c r="AT448" s="12" t="str">
        <f>IFERROR(VLOOKUP($A448,'Wawer M'!$H$2:$N$15,7,0),"")</f>
        <v/>
      </c>
      <c r="AU448" s="12" t="str">
        <f>IFERROR(VLOOKUP($A448,'Pazur M'!$AU$2:$BA$36,7,0),"")</f>
        <v/>
      </c>
      <c r="AV448" s="12" t="str">
        <f>IFERROR(VLOOKUP($A448,'Wilga M'!$L$3:$R$29,7,0),"")</f>
        <v/>
      </c>
      <c r="AW448" s="12" t="str">
        <f>IFERROR(VLOOKUP($A448,'NM 100 M'!$Y$5:$AE$7,7,0),"")</f>
        <v/>
      </c>
      <c r="AX448" s="25">
        <f>MIN(COUNT(F448:S448)+MIN(COUNT(V448:AW448)/2,2),6)</f>
        <v>0.5</v>
      </c>
    </row>
    <row r="449" spans="1:50">
      <c r="A449">
        <v>489</v>
      </c>
      <c r="B449" s="21" t="str">
        <f>VLOOKUP($A449,id!$C:$H,6,0)</f>
        <v>Walczak Karol</v>
      </c>
      <c r="C449" s="21" t="str">
        <f>VLOOKUP($A449,id!$C:$H,4,0)</f>
        <v>Midlifecrisis</v>
      </c>
      <c r="D449" s="2">
        <f>IF(E448=E449,D448,ROW(B447))</f>
        <v>446</v>
      </c>
      <c r="E449" s="11">
        <f>LARGE(F449:U449,1)+LARGE(F449:U449,2)+IFERROR(LARGE(F449:U449,3),0)+IFERROR(LARGE(F449:U449,4),0)+IFERROR(LARGE(F449:U449,5),0)+IFERROR(LARGE(F449:U449,6),0)</f>
        <v>28.057842345977921</v>
      </c>
      <c r="F449" s="12"/>
      <c r="G449" s="12"/>
      <c r="H449" s="12"/>
      <c r="I449" s="12"/>
      <c r="J449" s="12"/>
      <c r="K449" s="12"/>
      <c r="L449" s="12"/>
      <c r="M449" s="12"/>
      <c r="N449" s="12" t="str">
        <f>IFERROR(VLOOKUP($A449,'Konwalie M'!$M$2:$S$32,7,0),"")</f>
        <v/>
      </c>
      <c r="O449" s="12" t="str">
        <f>IFERROR(VLOOKUP($A449,'KoRnO M'!$AD$2:$AJ$42,7,0),"")</f>
        <v/>
      </c>
      <c r="P449" s="12" t="str">
        <f>IFERROR(VLOOKUP($A449,'XVI Szago M'!$K$2:$Q$48,7,0),"")</f>
        <v/>
      </c>
      <c r="Q449" s="12" t="str">
        <f>IFERROR(VLOOKUP($A449,'H56 TR200 M'!$AT$3:$AZ$106,7,0),"")</f>
        <v/>
      </c>
      <c r="R449" s="12" t="str">
        <f>IFERROR(VLOOKUP($A449,'Azymut M'!$AO$6:$AU$38,7,0),"")</f>
        <v/>
      </c>
      <c r="S449" s="12" t="str">
        <f>IFERROR(VLOOKUP($A449,'NM 200 M'!$AI$5:$AO$38,7,0),"")</f>
        <v/>
      </c>
      <c r="T449" s="10">
        <f>IFERROR(LARGE(V449:AW449,1),0)+IFERROR(LARGE(V449:AW449,2),0)</f>
        <v>28.057842345977921</v>
      </c>
      <c r="U449" s="10">
        <f>IFERROR(LARGE(V449:AW449,3),0)+IFERROR(LARGE(V449:AW449,4),0)</f>
        <v>0</v>
      </c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 t="str">
        <f>IFERROR(VLOOKUP($A449,'ITOrient M'!$P$3:$V$16,7,0),"")</f>
        <v/>
      </c>
      <c r="AJ449" s="12">
        <f>IFERROR(VLOOKUP($A449,'ŚJatka M'!$P$3:$V$25,7,0),"")</f>
        <v>28.057842345977921</v>
      </c>
      <c r="AK449" s="12" t="str">
        <f>IFERROR(VLOOKUP($A449,'Sudecka Wyrypa M'!$N$4:$T$18,7,0),"")</f>
        <v/>
      </c>
      <c r="AL449" s="12" t="str">
        <f>IFERROR(VLOOKUP($A449,'Abentojra M'!$I$3:$O$39,7,0),"")</f>
        <v/>
      </c>
      <c r="AM449" s="12" t="str">
        <f>IFERROR(VLOOKUP($A449,'Mordownik M'!$M$3:$S$29,7,0),"")</f>
        <v/>
      </c>
      <c r="AN449" s="12" t="str">
        <f>IFERROR(VLOOKUP($A449,'Kaczawska M'!$L$3:$R$9,7,0),"")</f>
        <v/>
      </c>
      <c r="AO449" s="12" t="str">
        <f>IFERROR(VLOOKUP($A449,'XV RzK M'!$K$2:$Q$13,7,0),"")</f>
        <v/>
      </c>
      <c r="AP449" s="12" t="str">
        <f>IFERROR(VLOOKUP($A449,'Jesienne 360 M'!$J$2:$P$20,7,0),"")</f>
        <v/>
      </c>
      <c r="AQ449" s="12" t="str">
        <f>IFERROR(VLOOKUP($A449,'Waligóra M'!$P$2:$V$25,7,0),"")</f>
        <v/>
      </c>
      <c r="AR449" s="12" t="str">
        <f>IFERROR(VLOOKUP($A449,'Jurajska Jatka M'!$L$3:$R$42,7,0),"")</f>
        <v/>
      </c>
      <c r="AS449" s="12" t="str">
        <f>IFERROR(VLOOKUP($A449,'H56 TR100 M'!$AI$3:$AO$224,7,0),"")</f>
        <v/>
      </c>
      <c r="AT449" s="12" t="str">
        <f>IFERROR(VLOOKUP($A449,'Wawer M'!$H$2:$N$15,7,0),"")</f>
        <v/>
      </c>
      <c r="AU449" s="12" t="str">
        <f>IFERROR(VLOOKUP($A449,'Pazur M'!$AU$2:$BA$36,7,0),"")</f>
        <v/>
      </c>
      <c r="AV449" s="12" t="str">
        <f>IFERROR(VLOOKUP($A449,'Wilga M'!$L$3:$R$29,7,0),"")</f>
        <v/>
      </c>
      <c r="AW449" s="12" t="str">
        <f>IFERROR(VLOOKUP($A449,'NM 100 M'!$Y$5:$AE$7,7,0),"")</f>
        <v/>
      </c>
      <c r="AX449" s="25">
        <f>MIN(COUNT(F449:S449)+MIN(COUNT(V449:AW449)/2,2),6)</f>
        <v>0.5</v>
      </c>
    </row>
    <row r="450" spans="1:50">
      <c r="A450">
        <v>21</v>
      </c>
      <c r="B450" s="21" t="str">
        <f>VLOOKUP($A450,id!$C:$H,6,0)</f>
        <v>Madej Rafał</v>
      </c>
      <c r="C450" s="21" t="str">
        <f>VLOOKUP($A450,id!$C:$H,4,0)</f>
        <v>:)</v>
      </c>
      <c r="D450" s="2">
        <f>IF(E449=E450,D449,ROW(B448))</f>
        <v>448</v>
      </c>
      <c r="E450" s="11">
        <f>LARGE(F450:U450,1)+LARGE(F450:U450,2)+IFERROR(LARGE(F450:U450,3),0)+IFERROR(LARGE(F450:U450,4),0)+IFERROR(LARGE(F450:U450,5),0)+IFERROR(LARGE(F450:U450,6),0)</f>
        <v>27.990430622009569</v>
      </c>
      <c r="F450" s="12" t="str">
        <f>IFERROR(VLOOKUP(A450,'ZdZ M'!$AN$5:$AT$47,7,0),"")</f>
        <v/>
      </c>
      <c r="G450" s="12" t="str">
        <f>IFERROR(VLOOKUP($A450,'Liszkor M'!$BA$2:$BG$44,7,0),"")</f>
        <v/>
      </c>
      <c r="H450" s="12" t="str">
        <f>IFERROR(VLOOKUP($A450,'H55 TR200 M'!$AT$3:$AZ$84,7,0),"")</f>
        <v/>
      </c>
      <c r="I450" s="12" t="str">
        <f>IFERROR(VLOOKUP($A450,'Dymno M'!$U$2:$AA$35,7,0),"")</f>
        <v/>
      </c>
      <c r="J450" s="12" t="str">
        <f>IFERROR(VLOOKUP($A450,'XIV RzK M'!$K$3:$Q$39,7,0),"")</f>
        <v/>
      </c>
      <c r="K450" s="12" t="str">
        <f>IFERROR(VLOOKUP($A450,'Tropy M'!$Q$4:$W$66,7,0),"")</f>
        <v/>
      </c>
      <c r="L450" s="12" t="str">
        <f>IFERROR(VLOOKUP($A450,'Grassor 300 M'!$CA$6:$CG$39,7,0),"")</f>
        <v/>
      </c>
      <c r="M450" s="12" t="str">
        <f>IFERROR(VLOOKUP($A450,'BO M'!$Q$2:$W$37,7,0),"")</f>
        <v/>
      </c>
      <c r="N450" s="12" t="str">
        <f>IFERROR(VLOOKUP($A450,'Konwalie M'!$M$2:$S$32,7,0),"")</f>
        <v/>
      </c>
      <c r="O450" s="12" t="str">
        <f>IFERROR(VLOOKUP($A450,'KoRnO M'!$AD$2:$AJ$42,7,0),"")</f>
        <v/>
      </c>
      <c r="P450" s="12" t="str">
        <f>IFERROR(VLOOKUP($A450,'XVI Szago M'!$K$2:$Q$48,7,0),"")</f>
        <v/>
      </c>
      <c r="Q450" s="12" t="str">
        <f>IFERROR(VLOOKUP($A450,'H56 TR200 M'!$AT$3:$AZ$106,7,0),"")</f>
        <v/>
      </c>
      <c r="R450" s="12" t="str">
        <f>IFERROR(VLOOKUP($A450,'Azymut M'!$AO$6:$AU$38,7,0),"")</f>
        <v/>
      </c>
      <c r="S450" s="12" t="str">
        <f>IFERROR(VLOOKUP($A450,'NM 200 M'!$AI$5:$AO$38,7,0),"")</f>
        <v/>
      </c>
      <c r="T450" s="10">
        <f>IFERROR(LARGE(V450:AW450,1),0)+IFERROR(LARGE(V450:AW450,2),0)</f>
        <v>27.990430622009569</v>
      </c>
      <c r="U450" s="10">
        <f>IFERROR(LARGE(V450:AW450,3),0)+IFERROR(LARGE(V450:AW450,4),0)</f>
        <v>0</v>
      </c>
      <c r="V450" s="12">
        <f>IFERROR(VLOOKUP(A450,'Liczyrzepa - zima M'!$M$1:$S$35,7,0),"")</f>
        <v>27.990430622009569</v>
      </c>
      <c r="W450" s="12" t="str">
        <f>IFERROR(VLOOKUP($A450,'Róża M'!$L$2:$R$34,7,0),"")</f>
        <v/>
      </c>
      <c r="X450" s="12" t="str">
        <f>IFERROR(VLOOKUP($A450,'XV Szago M'!$DK$4:$DQ$28,7,0),"")</f>
        <v/>
      </c>
      <c r="Y450" s="12" t="str">
        <f>IFERROR(VLOOKUP($A450,'Wiosenne 360 M'!$J$3:$P$22,7,0),"")</f>
        <v/>
      </c>
      <c r="Z450" s="12" t="str">
        <f>IFERROR(VLOOKUP($A450,'H55 TR100 M'!$AG$3:$AM$165,7,0),"")</f>
        <v/>
      </c>
      <c r="AA450" s="12" t="str">
        <f>IFERROR(VLOOKUP($A450,'Irokez M'!$EN$4:$ET$22,7,0),"")</f>
        <v/>
      </c>
      <c r="AB450" s="12" t="str">
        <f>IFERROR(VLOOKUP($A450,'BO Wielkopolska M'!$Q$2:$W$38,7,0),"")</f>
        <v/>
      </c>
      <c r="AC450" s="12" t="str">
        <f>IFERROR(VLOOKUP($A450,'RW TR200 M'!$K$2:$Q$10,7,0),"")</f>
        <v/>
      </c>
      <c r="AD450" s="12" t="str">
        <f>IFERROR(VLOOKUP($A450,'Liczyrzepa wiosna M'!$M$2:$S$26,7,0),"")</f>
        <v/>
      </c>
      <c r="AE450" s="12" t="str">
        <f>IFERROR(VLOOKUP($A450,'13 M'!$J$6:$P$27,7,0),"")</f>
        <v/>
      </c>
      <c r="AF450" s="12" t="str">
        <f>IFERROR(VLOOKUP($A450,'ZnO Grassor M'!$J$2:$P$9,7,0),"")</f>
        <v/>
      </c>
      <c r="AG450" s="12" t="str">
        <f>IFERROR(VLOOKUP($A450,'Celestynów M'!$H$2:$N$7,7,0),"")</f>
        <v/>
      </c>
      <c r="AH450" s="12" t="str">
        <f>IFERROR(VLOOKUP($A450,'Komorów M'!$H$2:$N$15,7,0),"")</f>
        <v/>
      </c>
      <c r="AI450" s="12" t="str">
        <f>IFERROR(VLOOKUP($A450,'ITOrient M'!$P$3:$V$16,7,0),"")</f>
        <v/>
      </c>
      <c r="AJ450" s="12" t="str">
        <f>IFERROR(VLOOKUP($A450,'ŚJatka M'!$P$3:$V$25,7,0),"")</f>
        <v/>
      </c>
      <c r="AK450" s="12" t="str">
        <f>IFERROR(VLOOKUP($A450,'Sudecka Wyrypa M'!$N$4:$T$18,7,0),"")</f>
        <v/>
      </c>
      <c r="AL450" s="12" t="str">
        <f>IFERROR(VLOOKUP($A450,'Abentojra M'!$I$3:$O$39,7,0),"")</f>
        <v/>
      </c>
      <c r="AM450" s="12" t="str">
        <f>IFERROR(VLOOKUP($A450,'Mordownik M'!$M$3:$S$29,7,0),"")</f>
        <v/>
      </c>
      <c r="AN450" s="12" t="str">
        <f>IFERROR(VLOOKUP($A450,'Kaczawska M'!$L$3:$R$9,7,0),"")</f>
        <v/>
      </c>
      <c r="AO450" s="12" t="str">
        <f>IFERROR(VLOOKUP($A450,'XV RzK M'!$K$2:$Q$13,7,0),"")</f>
        <v/>
      </c>
      <c r="AP450" s="12" t="str">
        <f>IFERROR(VLOOKUP($A450,'Jesienne 360 M'!$J$2:$P$20,7,0),"")</f>
        <v/>
      </c>
      <c r="AQ450" s="12" t="str">
        <f>IFERROR(VLOOKUP($A450,'Waligóra M'!$P$2:$V$25,7,0),"")</f>
        <v/>
      </c>
      <c r="AR450" s="12" t="str">
        <f>IFERROR(VLOOKUP($A450,'Jurajska Jatka M'!$L$3:$R$42,7,0),"")</f>
        <v/>
      </c>
      <c r="AS450" s="12" t="str">
        <f>IFERROR(VLOOKUP($A450,'H56 TR100 M'!$AI$3:$AO$224,7,0),"")</f>
        <v/>
      </c>
      <c r="AT450" s="12" t="str">
        <f>IFERROR(VLOOKUP($A450,'Wawer M'!$H$2:$N$15,7,0),"")</f>
        <v/>
      </c>
      <c r="AU450" s="12" t="str">
        <f>IFERROR(VLOOKUP($A450,'Pazur M'!$AU$2:$BA$36,7,0),"")</f>
        <v/>
      </c>
      <c r="AV450" s="12" t="str">
        <f>IFERROR(VLOOKUP($A450,'Wilga M'!$L$3:$R$29,7,0),"")</f>
        <v/>
      </c>
      <c r="AW450" s="12" t="str">
        <f>IFERROR(VLOOKUP($A450,'NM 100 M'!$Y$5:$AE$7,7,0),"")</f>
        <v/>
      </c>
      <c r="AX450" s="25">
        <f>MIN(COUNT(F450:S450)+MIN(COUNT(V450:AW450)/2,2),6)</f>
        <v>0.5</v>
      </c>
    </row>
    <row r="451" spans="1:50">
      <c r="A451">
        <v>443</v>
      </c>
      <c r="B451" s="21" t="str">
        <f>VLOOKUP($A451,id!$C:$H,6,0)</f>
        <v>Wolszczak Tomasz</v>
      </c>
      <c r="C451" s="21" t="str">
        <f>VLOOKUP($A451,id!$C:$H,4,0)</f>
        <v>SKG</v>
      </c>
      <c r="D451" s="2">
        <f>IF(E450=E451,D450,ROW(B449))</f>
        <v>449</v>
      </c>
      <c r="E451" s="11">
        <f>LARGE(F451:U451,1)+LARGE(F451:U451,2)+IFERROR(LARGE(F451:U451,3),0)+IFERROR(LARGE(F451:U451,4),0)+IFERROR(LARGE(F451:U451,5),0)+IFERROR(LARGE(F451:U451,6),0)</f>
        <v>27.934444766978064</v>
      </c>
      <c r="F451" s="12"/>
      <c r="G451" s="12"/>
      <c r="H451" s="12"/>
      <c r="I451" s="12"/>
      <c r="J451" s="12"/>
      <c r="K451" s="12">
        <f>IFERROR(VLOOKUP($A451,'Tropy M'!$Q$4:$W$66,7,0),"")</f>
        <v>27.934444766978064</v>
      </c>
      <c r="L451" s="12" t="str">
        <f>IFERROR(VLOOKUP($A451,'Grassor 300 M'!$CA$6:$CG$39,7,0),"")</f>
        <v/>
      </c>
      <c r="M451" s="12" t="str">
        <f>IFERROR(VLOOKUP($A451,'BO M'!$Q$2:$W$37,7,0),"")</f>
        <v/>
      </c>
      <c r="N451" s="12" t="str">
        <f>IFERROR(VLOOKUP($A451,'Konwalie M'!$M$2:$S$32,7,0),"")</f>
        <v/>
      </c>
      <c r="O451" s="12" t="str">
        <f>IFERROR(VLOOKUP($A451,'KoRnO M'!$AD$2:$AJ$42,7,0),"")</f>
        <v/>
      </c>
      <c r="P451" s="12" t="str">
        <f>IFERROR(VLOOKUP($A451,'XVI Szago M'!$K$2:$Q$48,7,0),"")</f>
        <v/>
      </c>
      <c r="Q451" s="12" t="str">
        <f>IFERROR(VLOOKUP($A451,'H56 TR200 M'!$AT$3:$AZ$106,7,0),"")</f>
        <v/>
      </c>
      <c r="R451" s="12" t="str">
        <f>IFERROR(VLOOKUP($A451,'Azymut M'!$AO$6:$AU$38,7,0),"")</f>
        <v/>
      </c>
      <c r="S451" s="12" t="str">
        <f>IFERROR(VLOOKUP($A451,'NM 200 M'!$AI$5:$AO$38,7,0),"")</f>
        <v/>
      </c>
      <c r="T451" s="10">
        <f>IFERROR(LARGE(V451:AW451,1),0)+IFERROR(LARGE(V451:AW451,2),0)</f>
        <v>0</v>
      </c>
      <c r="U451" s="10">
        <f>IFERROR(LARGE(V451:AW451,3),0)+IFERROR(LARGE(V451:AW451,4),0)</f>
        <v>0</v>
      </c>
      <c r="V451" s="12"/>
      <c r="W451" s="12"/>
      <c r="X451" s="12"/>
      <c r="Y451" s="12"/>
      <c r="Z451" s="12"/>
      <c r="AA451" s="12"/>
      <c r="AB451" s="12"/>
      <c r="AC451" s="12"/>
      <c r="AD451" s="12"/>
      <c r="AE451" s="12" t="str">
        <f>IFERROR(VLOOKUP($A451,'13 M'!$J$6:$P$27,7,0),"")</f>
        <v/>
      </c>
      <c r="AF451" s="12" t="str">
        <f>IFERROR(VLOOKUP($A451,'ZnO Grassor M'!$J$2:$P$9,7,0),"")</f>
        <v/>
      </c>
      <c r="AG451" s="12" t="str">
        <f>IFERROR(VLOOKUP($A451,'Celestynów M'!$H$2:$N$7,7,0),"")</f>
        <v/>
      </c>
      <c r="AH451" s="12" t="str">
        <f>IFERROR(VLOOKUP($A451,'Komorów M'!$H$2:$N$15,7,0),"")</f>
        <v/>
      </c>
      <c r="AI451" s="12" t="str">
        <f>IFERROR(VLOOKUP($A451,'ITOrient M'!$P$3:$V$16,7,0),"")</f>
        <v/>
      </c>
      <c r="AJ451" s="12" t="str">
        <f>IFERROR(VLOOKUP($A451,'ŚJatka M'!$P$3:$V$25,7,0),"")</f>
        <v/>
      </c>
      <c r="AK451" s="12" t="str">
        <f>IFERROR(VLOOKUP($A451,'Sudecka Wyrypa M'!$N$4:$T$18,7,0),"")</f>
        <v/>
      </c>
      <c r="AL451" s="12" t="str">
        <f>IFERROR(VLOOKUP($A451,'Abentojra M'!$I$3:$O$39,7,0),"")</f>
        <v/>
      </c>
      <c r="AM451" s="12" t="str">
        <f>IFERROR(VLOOKUP($A451,'Mordownik M'!$M$3:$S$29,7,0),"")</f>
        <v/>
      </c>
      <c r="AN451" s="12" t="str">
        <f>IFERROR(VLOOKUP($A451,'Kaczawska M'!$L$3:$R$9,7,0),"")</f>
        <v/>
      </c>
      <c r="AO451" s="12" t="str">
        <f>IFERROR(VLOOKUP($A451,'XV RzK M'!$K$2:$Q$13,7,0),"")</f>
        <v/>
      </c>
      <c r="AP451" s="12" t="str">
        <f>IFERROR(VLOOKUP($A451,'Jesienne 360 M'!$J$2:$P$20,7,0),"")</f>
        <v/>
      </c>
      <c r="AQ451" s="12" t="str">
        <f>IFERROR(VLOOKUP($A451,'Waligóra M'!$P$2:$V$25,7,0),"")</f>
        <v/>
      </c>
      <c r="AR451" s="12" t="str">
        <f>IFERROR(VLOOKUP($A451,'Jurajska Jatka M'!$L$3:$R$42,7,0),"")</f>
        <v/>
      </c>
      <c r="AS451" s="12" t="str">
        <f>IFERROR(VLOOKUP($A451,'H56 TR100 M'!$AI$3:$AO$224,7,0),"")</f>
        <v/>
      </c>
      <c r="AT451" s="12" t="str">
        <f>IFERROR(VLOOKUP($A451,'Wawer M'!$H$2:$N$15,7,0),"")</f>
        <v/>
      </c>
      <c r="AU451" s="12" t="str">
        <f>IFERROR(VLOOKUP($A451,'Pazur M'!$AU$2:$BA$36,7,0),"")</f>
        <v/>
      </c>
      <c r="AV451" s="12" t="str">
        <f>IFERROR(VLOOKUP($A451,'Wilga M'!$L$3:$R$29,7,0),"")</f>
        <v/>
      </c>
      <c r="AW451" s="12" t="str">
        <f>IFERROR(VLOOKUP($A451,'NM 100 M'!$Y$5:$AE$7,7,0),"")</f>
        <v/>
      </c>
      <c r="AX451" s="25">
        <f>MIN(COUNT(F451:S451)+MIN(COUNT(V451:AW451)/2,2),6)</f>
        <v>1</v>
      </c>
    </row>
    <row r="452" spans="1:50">
      <c r="A452">
        <v>690</v>
      </c>
      <c r="B452" s="21" t="str">
        <f>VLOOKUP($A452,id!$C:$H,6,0)</f>
        <v>Szyngwelski Krzysztof</v>
      </c>
      <c r="C452" s="21" t="str">
        <f>VLOOKUP($A452,id!$C:$H,4,0)</f>
        <v>-</v>
      </c>
      <c r="D452" s="2">
        <f>IF(E451=E452,D451,ROW(B450))</f>
        <v>450</v>
      </c>
      <c r="E452" s="11">
        <f>LARGE(F452:U452,1)+LARGE(F452:U452,2)+IFERROR(LARGE(F452:U452,3),0)+IFERROR(LARGE(F452:U452,4),0)+IFERROR(LARGE(F452:U452,5),0)+IFERROR(LARGE(F452:U452,6),0)</f>
        <v>27.864855743541444</v>
      </c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 t="str">
        <f>IFERROR(VLOOKUP($A452,'H56 TR200 M'!$AT$3:$AZ$106,7,0),"")</f>
        <v/>
      </c>
      <c r="R452" s="12" t="str">
        <f>IFERROR(VLOOKUP($A452,'Azymut M'!$AO$6:$AU$38,7,0),"")</f>
        <v/>
      </c>
      <c r="S452" s="12" t="str">
        <f>IFERROR(VLOOKUP($A452,'NM 200 M'!$AI$5:$AO$38,7,0),"")</f>
        <v/>
      </c>
      <c r="T452" s="10">
        <f>IFERROR(LARGE(V452:AW452,1),0)+IFERROR(LARGE(V452:AW452,2),0)</f>
        <v>27.864855743541444</v>
      </c>
      <c r="U452" s="10">
        <f>IFERROR(LARGE(V452:AW452,3),0)+IFERROR(LARGE(V452:AW452,4),0)</f>
        <v>0</v>
      </c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>
        <f>IFERROR(VLOOKUP($A452,'H56 TR100 M'!$AI$3:$AO$224,7,0),"")</f>
        <v>27.864855743541444</v>
      </c>
      <c r="AT452" s="12" t="str">
        <f>IFERROR(VLOOKUP($A452,'Wawer M'!$H$2:$N$15,7,0),"")</f>
        <v/>
      </c>
      <c r="AU452" s="12" t="str">
        <f>IFERROR(VLOOKUP($A452,'Pazur M'!$AU$2:$BA$36,7,0),"")</f>
        <v/>
      </c>
      <c r="AV452" s="12" t="str">
        <f>IFERROR(VLOOKUP($A452,'Wilga M'!$L$3:$R$29,7,0),"")</f>
        <v/>
      </c>
      <c r="AW452" s="12" t="str">
        <f>IFERROR(VLOOKUP($A452,'NM 100 M'!$Y$5:$AE$7,7,0),"")</f>
        <v/>
      </c>
      <c r="AX452" s="25">
        <f>MIN(COUNT(F452:S452)+MIN(COUNT(V452:AW452)/2,2),6)</f>
        <v>0.5</v>
      </c>
    </row>
    <row r="453" spans="1:50">
      <c r="A453">
        <v>612</v>
      </c>
      <c r="B453" s="21" t="str">
        <f>VLOOKUP($A453,id!$C:$H,6,0)</f>
        <v>Kurzyński Krystian</v>
      </c>
      <c r="C453" s="21" t="str">
        <f>VLOOKUP($A453,id!$C:$H,4,0)</f>
        <v>Agent PZU</v>
      </c>
      <c r="D453" s="2">
        <f>IF(E452=E453,D452,ROW(B451))</f>
        <v>451</v>
      </c>
      <c r="E453" s="11">
        <f>LARGE(F453:U453,1)+LARGE(F453:U453,2)+IFERROR(LARGE(F453:U453,3),0)+IFERROR(LARGE(F453:U453,4),0)+IFERROR(LARGE(F453:U453,5),0)+IFERROR(LARGE(F453:U453,6),0)</f>
        <v>27.860475341577452</v>
      </c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>
        <f>IFERROR(VLOOKUP($A453,'H56 TR200 M'!$AT$3:$AZ$106,7,0),"")</f>
        <v>27.860475341577452</v>
      </c>
      <c r="R453" s="12" t="str">
        <f>IFERROR(VLOOKUP($A453,'Azymut M'!$AO$6:$AU$38,7,0),"")</f>
        <v/>
      </c>
      <c r="S453" s="12" t="str">
        <f>IFERROR(VLOOKUP($A453,'NM 200 M'!$AI$5:$AO$38,7,0),"")</f>
        <v/>
      </c>
      <c r="T453" s="10">
        <f>IFERROR(LARGE(V453:AW453,1),0)+IFERROR(LARGE(V453:AW453,2),0)</f>
        <v>0</v>
      </c>
      <c r="U453" s="10">
        <f>IFERROR(LARGE(V453:AW453,3),0)+IFERROR(LARGE(V453:AW453,4),0)</f>
        <v>0</v>
      </c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 t="str">
        <f>IFERROR(VLOOKUP($A453,'H56 TR100 M'!$AI$3:$AO$224,7,0),"")</f>
        <v/>
      </c>
      <c r="AT453" s="12" t="str">
        <f>IFERROR(VLOOKUP($A453,'Wawer M'!$H$2:$N$15,7,0),"")</f>
        <v/>
      </c>
      <c r="AU453" s="12" t="str">
        <f>IFERROR(VLOOKUP($A453,'Pazur M'!$AU$2:$BA$36,7,0),"")</f>
        <v/>
      </c>
      <c r="AV453" s="12" t="str">
        <f>IFERROR(VLOOKUP($A453,'Wilga M'!$L$3:$R$29,7,0),"")</f>
        <v/>
      </c>
      <c r="AW453" s="12" t="str">
        <f>IFERROR(VLOOKUP($A453,'NM 100 M'!$Y$5:$AE$7,7,0),"")</f>
        <v/>
      </c>
      <c r="AX453" s="25">
        <f>MIN(COUNT(F453:S453)+MIN(COUNT(V453:AW453)/2,2),6)</f>
        <v>1</v>
      </c>
    </row>
    <row r="454" spans="1:50">
      <c r="A454">
        <v>691</v>
      </c>
      <c r="B454" s="21" t="str">
        <f>VLOOKUP($A454,id!$C:$H,6,0)</f>
        <v>Ropel Sebastian Jakub</v>
      </c>
      <c r="C454" s="21" t="str">
        <f>VLOOKUP($A454,id!$C:$H,4,0)</f>
        <v>1 STO w Gdyni</v>
      </c>
      <c r="D454" s="2">
        <f>IF(E453=E454,D453,ROW(B452))</f>
        <v>452</v>
      </c>
      <c r="E454" s="11">
        <f>LARGE(F454:U454,1)+LARGE(F454:U454,2)+IFERROR(LARGE(F454:U454,3),0)+IFERROR(LARGE(F454:U454,4),0)+IFERROR(LARGE(F454:U454,5),0)+IFERROR(LARGE(F454:U454,6),0)</f>
        <v>27.857328092282501</v>
      </c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 t="str">
        <f>IFERROR(VLOOKUP($A454,'H56 TR200 M'!$AT$3:$AZ$106,7,0),"")</f>
        <v/>
      </c>
      <c r="R454" s="12" t="str">
        <f>IFERROR(VLOOKUP($A454,'Azymut M'!$AO$6:$AU$38,7,0),"")</f>
        <v/>
      </c>
      <c r="S454" s="12" t="str">
        <f>IFERROR(VLOOKUP($A454,'NM 200 M'!$AI$5:$AO$38,7,0),"")</f>
        <v/>
      </c>
      <c r="T454" s="10">
        <f>IFERROR(LARGE(V454:AW454,1),0)+IFERROR(LARGE(V454:AW454,2),0)</f>
        <v>27.857328092282501</v>
      </c>
      <c r="U454" s="10">
        <f>IFERROR(LARGE(V454:AW454,3),0)+IFERROR(LARGE(V454:AW454,4),0)</f>
        <v>0</v>
      </c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>
        <f>IFERROR(VLOOKUP($A454,'H56 TR100 M'!$AI$3:$AO$224,7,0),"")</f>
        <v>27.857328092282501</v>
      </c>
      <c r="AT454" s="12" t="str">
        <f>IFERROR(VLOOKUP($A454,'Wawer M'!$H$2:$N$15,7,0),"")</f>
        <v/>
      </c>
      <c r="AU454" s="12" t="str">
        <f>IFERROR(VLOOKUP($A454,'Pazur M'!$AU$2:$BA$36,7,0),"")</f>
        <v/>
      </c>
      <c r="AV454" s="12" t="str">
        <f>IFERROR(VLOOKUP($A454,'Wilga M'!$L$3:$R$29,7,0),"")</f>
        <v/>
      </c>
      <c r="AW454" s="12" t="str">
        <f>IFERROR(VLOOKUP($A454,'NM 100 M'!$Y$5:$AE$7,7,0),"")</f>
        <v/>
      </c>
      <c r="AX454" s="25">
        <f>MIN(COUNT(F454:S454)+MIN(COUNT(V454:AW454)/2,2),6)</f>
        <v>0.5</v>
      </c>
    </row>
    <row r="455" spans="1:50">
      <c r="A455">
        <v>692</v>
      </c>
      <c r="B455" s="21" t="str">
        <f>VLOOKUP($A455,id!$C:$H,6,0)</f>
        <v>Frymark Marcin</v>
      </c>
      <c r="C455" s="21" t="str">
        <f>VLOOKUP($A455,id!$C:$H,4,0)</f>
        <v>Norda Active Team</v>
      </c>
      <c r="D455" s="2">
        <f>IF(E454=E455,D454,ROW(B453))</f>
        <v>453</v>
      </c>
      <c r="E455" s="11">
        <f>LARGE(F455:U455,1)+LARGE(F455:U455,2)+IFERROR(LARGE(F455:U455,3),0)+IFERROR(LARGE(F455:U455,4),0)+IFERROR(LARGE(F455:U455,5),0)+IFERROR(LARGE(F455:U455,6),0)</f>
        <v>27.853983774854932</v>
      </c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 t="str">
        <f>IFERROR(VLOOKUP($A455,'H56 TR200 M'!$AT$3:$AZ$106,7,0),"")</f>
        <v/>
      </c>
      <c r="R455" s="12" t="str">
        <f>IFERROR(VLOOKUP($A455,'Azymut M'!$AO$6:$AU$38,7,0),"")</f>
        <v/>
      </c>
      <c r="S455" s="12" t="str">
        <f>IFERROR(VLOOKUP($A455,'NM 200 M'!$AI$5:$AO$38,7,0),"")</f>
        <v/>
      </c>
      <c r="T455" s="10">
        <f>IFERROR(LARGE(V455:AW455,1),0)+IFERROR(LARGE(V455:AW455,2),0)</f>
        <v>27.853983774854932</v>
      </c>
      <c r="U455" s="10">
        <f>IFERROR(LARGE(V455:AW455,3),0)+IFERROR(LARGE(V455:AW455,4),0)</f>
        <v>0</v>
      </c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>
        <f>IFERROR(VLOOKUP($A455,'H56 TR100 M'!$AI$3:$AO$224,7,0),"")</f>
        <v>27.853983774854932</v>
      </c>
      <c r="AT455" s="12" t="str">
        <f>IFERROR(VLOOKUP($A455,'Wawer M'!$H$2:$N$15,7,0),"")</f>
        <v/>
      </c>
      <c r="AU455" s="12" t="str">
        <f>IFERROR(VLOOKUP($A455,'Pazur M'!$AU$2:$BA$36,7,0),"")</f>
        <v/>
      </c>
      <c r="AV455" s="12" t="str">
        <f>IFERROR(VLOOKUP($A455,'Wilga M'!$L$3:$R$29,7,0),"")</f>
        <v/>
      </c>
      <c r="AW455" s="12" t="str">
        <f>IFERROR(VLOOKUP($A455,'NM 100 M'!$Y$5:$AE$7,7,0),"")</f>
        <v/>
      </c>
      <c r="AX455" s="25">
        <f>MIN(COUNT(F455:S455)+MIN(COUNT(V455:AW455)/2,2),6)</f>
        <v>0.5</v>
      </c>
    </row>
    <row r="456" spans="1:50">
      <c r="A456">
        <v>693</v>
      </c>
      <c r="B456" s="21" t="str">
        <f>VLOOKUP($A456,id!$C:$H,6,0)</f>
        <v>Ropel Patryk</v>
      </c>
      <c r="C456" s="21" t="str">
        <f>VLOOKUP($A456,id!$C:$H,4,0)</f>
        <v>free rider</v>
      </c>
      <c r="D456" s="2">
        <f>IF(E455=E456,D455,ROW(B454))</f>
        <v>454</v>
      </c>
      <c r="E456" s="11">
        <f>LARGE(F456:U456,1)+LARGE(F456:U456,2)+IFERROR(LARGE(F456:U456,3),0)+IFERROR(LARGE(F456:U456,4),0)+IFERROR(LARGE(F456:U456,5),0)+IFERROR(LARGE(F456:U456,6),0)</f>
        <v>27.845626493275873</v>
      </c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 t="str">
        <f>IFERROR(VLOOKUP($A456,'H56 TR200 M'!$AT$3:$AZ$106,7,0),"")</f>
        <v/>
      </c>
      <c r="R456" s="12" t="str">
        <f>IFERROR(VLOOKUP($A456,'Azymut M'!$AO$6:$AU$38,7,0),"")</f>
        <v/>
      </c>
      <c r="S456" s="12" t="str">
        <f>IFERROR(VLOOKUP($A456,'NM 200 M'!$AI$5:$AO$38,7,0),"")</f>
        <v/>
      </c>
      <c r="T456" s="10">
        <f>IFERROR(LARGE(V456:AW456,1),0)+IFERROR(LARGE(V456:AW456,2),0)</f>
        <v>27.845626493275873</v>
      </c>
      <c r="U456" s="10">
        <f>IFERROR(LARGE(V456:AW456,3),0)+IFERROR(LARGE(V456:AW456,4),0)</f>
        <v>0</v>
      </c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>
        <f>IFERROR(VLOOKUP($A456,'H56 TR100 M'!$AI$3:$AO$224,7,0),"")</f>
        <v>27.845626493275873</v>
      </c>
      <c r="AT456" s="12" t="str">
        <f>IFERROR(VLOOKUP($A456,'Wawer M'!$H$2:$N$15,7,0),"")</f>
        <v/>
      </c>
      <c r="AU456" s="12" t="str">
        <f>IFERROR(VLOOKUP($A456,'Pazur M'!$AU$2:$BA$36,7,0),"")</f>
        <v/>
      </c>
      <c r="AV456" s="12" t="str">
        <f>IFERROR(VLOOKUP($A456,'Wilga M'!$L$3:$R$29,7,0),"")</f>
        <v/>
      </c>
      <c r="AW456" s="12" t="str">
        <f>IFERROR(VLOOKUP($A456,'NM 100 M'!$Y$5:$AE$7,7,0),"")</f>
        <v/>
      </c>
      <c r="AX456" s="25">
        <f>MIN(COUNT(F456:S456)+MIN(COUNT(V456:AW456)/2,2),6)</f>
        <v>0.5</v>
      </c>
    </row>
    <row r="457" spans="1:50">
      <c r="A457">
        <v>483</v>
      </c>
      <c r="B457" s="21" t="str">
        <f>VLOOKUP($A457,id!$C:$H,6,0)</f>
        <v>Prokop Marcin</v>
      </c>
      <c r="C457" s="21" t="str">
        <f>VLOOKUP($A457,id!$C:$H,4,0)</f>
        <v>brak</v>
      </c>
      <c r="D457" s="2">
        <f>IF(E456=E457,D456,ROW(B455))</f>
        <v>455</v>
      </c>
      <c r="E457" s="11">
        <f>LARGE(F457:U457,1)+LARGE(F457:U457,2)+IFERROR(LARGE(F457:U457,3),0)+IFERROR(LARGE(F457:U457,4),0)+IFERROR(LARGE(F457:U457,5),0)+IFERROR(LARGE(F457:U457,6),0)</f>
        <v>27.772392907159066</v>
      </c>
      <c r="F457" s="12"/>
      <c r="G457" s="12"/>
      <c r="H457" s="12"/>
      <c r="I457" s="12"/>
      <c r="J457" s="12"/>
      <c r="K457" s="12" t="str">
        <f>IFERROR(VLOOKUP($A457,'Tropy M'!$Q$4:$W$66,7,0),"")</f>
        <v/>
      </c>
      <c r="L457" s="12" t="str">
        <f>IFERROR(VLOOKUP($A457,'Grassor 300 M'!$CA$6:$CG$39,7,0),"")</f>
        <v/>
      </c>
      <c r="M457" s="12">
        <f>IFERROR(VLOOKUP($A457,'BO M'!$Q$2:$W$37,7,0),"")</f>
        <v>27.772392907159066</v>
      </c>
      <c r="N457" s="12" t="str">
        <f>IFERROR(VLOOKUP($A457,'Konwalie M'!$M$2:$S$32,7,0),"")</f>
        <v/>
      </c>
      <c r="O457" s="12" t="str">
        <f>IFERROR(VLOOKUP($A457,'KoRnO M'!$AD$2:$AJ$42,7,0),"")</f>
        <v/>
      </c>
      <c r="P457" s="12" t="str">
        <f>IFERROR(VLOOKUP($A457,'XVI Szago M'!$K$2:$Q$48,7,0),"")</f>
        <v/>
      </c>
      <c r="Q457" s="12" t="str">
        <f>IFERROR(VLOOKUP($A457,'H56 TR200 M'!$AT$3:$AZ$106,7,0),"")</f>
        <v/>
      </c>
      <c r="R457" s="12" t="str">
        <f>IFERROR(VLOOKUP($A457,'Azymut M'!$AO$6:$AU$38,7,0),"")</f>
        <v/>
      </c>
      <c r="S457" s="12" t="str">
        <f>IFERROR(VLOOKUP($A457,'NM 200 M'!$AI$5:$AO$38,7,0),"")</f>
        <v/>
      </c>
      <c r="T457" s="10">
        <f>IFERROR(LARGE(V457:AW457,1),0)+IFERROR(LARGE(V457:AW457,2),0)</f>
        <v>0</v>
      </c>
      <c r="U457" s="10">
        <f>IFERROR(LARGE(V457:AW457,3),0)+IFERROR(LARGE(V457:AW457,4),0)</f>
        <v>0</v>
      </c>
      <c r="V457" s="12"/>
      <c r="W457" s="12"/>
      <c r="X457" s="12"/>
      <c r="Y457" s="12"/>
      <c r="Z457" s="12"/>
      <c r="AA457" s="12"/>
      <c r="AB457" s="12"/>
      <c r="AC457" s="12"/>
      <c r="AD457" s="12"/>
      <c r="AE457" s="12" t="str">
        <f>IFERROR(VLOOKUP($A457,'13 M'!$J$6:$P$27,7,0),"")</f>
        <v/>
      </c>
      <c r="AF457" s="12" t="str">
        <f>IFERROR(VLOOKUP($A457,'ZnO Grassor M'!$J$2:$P$9,7,0),"")</f>
        <v/>
      </c>
      <c r="AG457" s="12" t="str">
        <f>IFERROR(VLOOKUP($A457,'Celestynów M'!$H$2:$N$7,7,0),"")</f>
        <v/>
      </c>
      <c r="AH457" s="12" t="str">
        <f>IFERROR(VLOOKUP($A457,'Komorów M'!$H$2:$N$15,7,0),"")</f>
        <v/>
      </c>
      <c r="AI457" s="12" t="str">
        <f>IFERROR(VLOOKUP($A457,'ITOrient M'!$P$3:$V$16,7,0),"")</f>
        <v/>
      </c>
      <c r="AJ457" s="12" t="str">
        <f>IFERROR(VLOOKUP($A457,'ŚJatka M'!$P$3:$V$25,7,0),"")</f>
        <v/>
      </c>
      <c r="AK457" s="12" t="str">
        <f>IFERROR(VLOOKUP($A457,'Sudecka Wyrypa M'!$N$4:$T$18,7,0),"")</f>
        <v/>
      </c>
      <c r="AL457" s="12" t="str">
        <f>IFERROR(VLOOKUP($A457,'Abentojra M'!$I$3:$O$39,7,0),"")</f>
        <v/>
      </c>
      <c r="AM457" s="12" t="str">
        <f>IFERROR(VLOOKUP($A457,'Mordownik M'!$M$3:$S$29,7,0),"")</f>
        <v/>
      </c>
      <c r="AN457" s="12" t="str">
        <f>IFERROR(VLOOKUP($A457,'Kaczawska M'!$L$3:$R$9,7,0),"")</f>
        <v/>
      </c>
      <c r="AO457" s="12" t="str">
        <f>IFERROR(VLOOKUP($A457,'XV RzK M'!$K$2:$Q$13,7,0),"")</f>
        <v/>
      </c>
      <c r="AP457" s="12" t="str">
        <f>IFERROR(VLOOKUP($A457,'Jesienne 360 M'!$J$2:$P$20,7,0),"")</f>
        <v/>
      </c>
      <c r="AQ457" s="12" t="str">
        <f>IFERROR(VLOOKUP($A457,'Waligóra M'!$P$2:$V$25,7,0),"")</f>
        <v/>
      </c>
      <c r="AR457" s="12" t="str">
        <f>IFERROR(VLOOKUP($A457,'Jurajska Jatka M'!$L$3:$R$42,7,0),"")</f>
        <v/>
      </c>
      <c r="AS457" s="12" t="str">
        <f>IFERROR(VLOOKUP($A457,'H56 TR100 M'!$AI$3:$AO$224,7,0),"")</f>
        <v/>
      </c>
      <c r="AT457" s="12" t="str">
        <f>IFERROR(VLOOKUP($A457,'Wawer M'!$H$2:$N$15,7,0),"")</f>
        <v/>
      </c>
      <c r="AU457" s="12" t="str">
        <f>IFERROR(VLOOKUP($A457,'Pazur M'!$AU$2:$BA$36,7,0),"")</f>
        <v/>
      </c>
      <c r="AV457" s="12" t="str">
        <f>IFERROR(VLOOKUP($A457,'Wilga M'!$L$3:$R$29,7,0),"")</f>
        <v/>
      </c>
      <c r="AW457" s="12" t="str">
        <f>IFERROR(VLOOKUP($A457,'NM 100 M'!$Y$5:$AE$7,7,0),"")</f>
        <v/>
      </c>
      <c r="AX457" s="25">
        <f>MIN(COUNT(F457:S457)+MIN(COUNT(V457:AW457)/2,2),6)</f>
        <v>1</v>
      </c>
    </row>
    <row r="458" spans="1:50">
      <c r="A458">
        <v>213</v>
      </c>
      <c r="B458" s="21" t="str">
        <f>VLOOKUP($A458,id!$C:$H,6,0)</f>
        <v>Matuszewski Sławomir</v>
      </c>
      <c r="C458" s="21">
        <f>VLOOKUP($A458,id!$C:$H,4,0)</f>
        <v>0</v>
      </c>
      <c r="D458" s="2">
        <f>IF(E457=E458,D457,ROW(B456))</f>
        <v>456</v>
      </c>
      <c r="E458" s="11">
        <f>LARGE(F458:U458,1)+LARGE(F458:U458,2)+IFERROR(LARGE(F458:U458,3),0)+IFERROR(LARGE(F458:U458,4),0)+IFERROR(LARGE(F458:U458,5),0)+IFERROR(LARGE(F458:U458,6),0)</f>
        <v>27.451855706531749</v>
      </c>
      <c r="F458" s="12"/>
      <c r="G458" s="12"/>
      <c r="H458" s="12">
        <f>IFERROR(VLOOKUP($A458,'H55 TR200 M'!$AT$3:$AZ$84,7,0),"")</f>
        <v>27.451855706531749</v>
      </c>
      <c r="I458" s="12" t="str">
        <f>IFERROR(VLOOKUP($A458,'Dymno M'!$U$2:$AA$35,7,0),"")</f>
        <v/>
      </c>
      <c r="J458" s="12" t="str">
        <f>IFERROR(VLOOKUP($A458,'XIV RzK M'!$K$3:$Q$39,7,0),"")</f>
        <v/>
      </c>
      <c r="K458" s="12" t="str">
        <f>IFERROR(VLOOKUP($A458,'Tropy M'!$Q$4:$W$66,7,0),"")</f>
        <v/>
      </c>
      <c r="L458" s="12" t="str">
        <f>IFERROR(VLOOKUP($A458,'Grassor 300 M'!$CA$6:$CG$39,7,0),"")</f>
        <v/>
      </c>
      <c r="M458" s="12" t="str">
        <f>IFERROR(VLOOKUP($A458,'BO M'!$Q$2:$W$37,7,0),"")</f>
        <v/>
      </c>
      <c r="N458" s="12" t="str">
        <f>IFERROR(VLOOKUP($A458,'Konwalie M'!$M$2:$S$32,7,0),"")</f>
        <v/>
      </c>
      <c r="O458" s="12" t="str">
        <f>IFERROR(VLOOKUP($A458,'KoRnO M'!$AD$2:$AJ$42,7,0),"")</f>
        <v/>
      </c>
      <c r="P458" s="12" t="str">
        <f>IFERROR(VLOOKUP($A458,'XVI Szago M'!$K$2:$Q$48,7,0),"")</f>
        <v/>
      </c>
      <c r="Q458" s="12" t="str">
        <f>IFERROR(VLOOKUP($A458,'H56 TR200 M'!$AT$3:$AZ$106,7,0),"")</f>
        <v/>
      </c>
      <c r="R458" s="12" t="str">
        <f>IFERROR(VLOOKUP($A458,'Azymut M'!$AO$6:$AU$38,7,0),"")</f>
        <v/>
      </c>
      <c r="S458" s="12" t="str">
        <f>IFERROR(VLOOKUP($A458,'NM 200 M'!$AI$5:$AO$38,7,0),"")</f>
        <v/>
      </c>
      <c r="T458" s="10">
        <f>IFERROR(LARGE(V458:AW458,1),0)+IFERROR(LARGE(V458:AW458,2),0)</f>
        <v>0</v>
      </c>
      <c r="U458" s="10">
        <f>IFERROR(LARGE(V458:AW458,3),0)+IFERROR(LARGE(V458:AW458,4),0)</f>
        <v>0</v>
      </c>
      <c r="V458" s="12"/>
      <c r="W458" s="12"/>
      <c r="X458" s="12"/>
      <c r="Y458" s="12"/>
      <c r="Z458" s="12" t="str">
        <f>IFERROR(VLOOKUP($A458,'H55 TR100 M'!$AG$3:$AM$165,7,0),"")</f>
        <v/>
      </c>
      <c r="AA458" s="12" t="str">
        <f>IFERROR(VLOOKUP($A458,'Irokez M'!$EN$4:$ET$22,7,0),"")</f>
        <v/>
      </c>
      <c r="AB458" s="12" t="str">
        <f>IFERROR(VLOOKUP($A458,'BO Wielkopolska M'!$Q$2:$W$38,7,0),"")</f>
        <v/>
      </c>
      <c r="AC458" s="12" t="str">
        <f>IFERROR(VLOOKUP($A458,'RW TR200 M'!$K$2:$Q$10,7,0),"")</f>
        <v/>
      </c>
      <c r="AD458" s="12" t="str">
        <f>IFERROR(VLOOKUP($A458,'Liczyrzepa wiosna M'!$M$2:$S$26,7,0),"")</f>
        <v/>
      </c>
      <c r="AE458" s="12" t="str">
        <f>IFERROR(VLOOKUP($A458,'13 M'!$J$6:$P$27,7,0),"")</f>
        <v/>
      </c>
      <c r="AF458" s="12" t="str">
        <f>IFERROR(VLOOKUP($A458,'ZnO Grassor M'!$J$2:$P$9,7,0),"")</f>
        <v/>
      </c>
      <c r="AG458" s="12" t="str">
        <f>IFERROR(VLOOKUP($A458,'Celestynów M'!$H$2:$N$7,7,0),"")</f>
        <v/>
      </c>
      <c r="AH458" s="12" t="str">
        <f>IFERROR(VLOOKUP($A458,'Komorów M'!$H$2:$N$15,7,0),"")</f>
        <v/>
      </c>
      <c r="AI458" s="12" t="str">
        <f>IFERROR(VLOOKUP($A458,'ITOrient M'!$P$3:$V$16,7,0),"")</f>
        <v/>
      </c>
      <c r="AJ458" s="12" t="str">
        <f>IFERROR(VLOOKUP($A458,'ŚJatka M'!$P$3:$V$25,7,0),"")</f>
        <v/>
      </c>
      <c r="AK458" s="12" t="str">
        <f>IFERROR(VLOOKUP($A458,'Sudecka Wyrypa M'!$N$4:$T$18,7,0),"")</f>
        <v/>
      </c>
      <c r="AL458" s="12" t="str">
        <f>IFERROR(VLOOKUP($A458,'Abentojra M'!$I$3:$O$39,7,0),"")</f>
        <v/>
      </c>
      <c r="AM458" s="12" t="str">
        <f>IFERROR(VLOOKUP($A458,'Mordownik M'!$M$3:$S$29,7,0),"")</f>
        <v/>
      </c>
      <c r="AN458" s="12" t="str">
        <f>IFERROR(VLOOKUP($A458,'Kaczawska M'!$L$3:$R$9,7,0),"")</f>
        <v/>
      </c>
      <c r="AO458" s="12" t="str">
        <f>IFERROR(VLOOKUP($A458,'XV RzK M'!$K$2:$Q$13,7,0),"")</f>
        <v/>
      </c>
      <c r="AP458" s="12" t="str">
        <f>IFERROR(VLOOKUP($A458,'Jesienne 360 M'!$J$2:$P$20,7,0),"")</f>
        <v/>
      </c>
      <c r="AQ458" s="12" t="str">
        <f>IFERROR(VLOOKUP($A458,'Waligóra M'!$P$2:$V$25,7,0),"")</f>
        <v/>
      </c>
      <c r="AR458" s="12" t="str">
        <f>IFERROR(VLOOKUP($A458,'Jurajska Jatka M'!$L$3:$R$42,7,0),"")</f>
        <v/>
      </c>
      <c r="AS458" s="12" t="str">
        <f>IFERROR(VLOOKUP($A458,'H56 TR100 M'!$AI$3:$AO$224,7,0),"")</f>
        <v/>
      </c>
      <c r="AT458" s="12" t="str">
        <f>IFERROR(VLOOKUP($A458,'Wawer M'!$H$2:$N$15,7,0),"")</f>
        <v/>
      </c>
      <c r="AU458" s="12" t="str">
        <f>IFERROR(VLOOKUP($A458,'Pazur M'!$AU$2:$BA$36,7,0),"")</f>
        <v/>
      </c>
      <c r="AV458" s="12" t="str">
        <f>IFERROR(VLOOKUP($A458,'Wilga M'!$L$3:$R$29,7,0),"")</f>
        <v/>
      </c>
      <c r="AW458" s="12" t="str">
        <f>IFERROR(VLOOKUP($A458,'NM 100 M'!$Y$5:$AE$7,7,0),"")</f>
        <v/>
      </c>
      <c r="AX458" s="25">
        <f>MIN(COUNT(F458:S458)+MIN(COUNT(V458:AW458)/2,2),6)</f>
        <v>1</v>
      </c>
    </row>
    <row r="459" spans="1:50">
      <c r="A459">
        <v>613</v>
      </c>
      <c r="B459" s="21" t="str">
        <f>VLOOKUP($A459,id!$C:$H,6,0)</f>
        <v>Plecke Piotr</v>
      </c>
      <c r="C459" s="21" t="str">
        <f>VLOOKUP($A459,id!$C:$H,4,0)</f>
        <v>.</v>
      </c>
      <c r="D459" s="2">
        <f>IF(E458=E459,D458,ROW(B457))</f>
        <v>457</v>
      </c>
      <c r="E459" s="11">
        <f>LARGE(F459:U459,1)+LARGE(F459:U459,2)+IFERROR(LARGE(F459:U459,3),0)+IFERROR(LARGE(F459:U459,4),0)+IFERROR(LARGE(F459:U459,5),0)+IFERROR(LARGE(F459:U459,6),0)</f>
        <v>27.163963458038015</v>
      </c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>
        <f>IFERROR(VLOOKUP($A459,'H56 TR200 M'!$AT$3:$AZ$106,7,0),"")</f>
        <v>27.163963458038015</v>
      </c>
      <c r="R459" s="12" t="str">
        <f>IFERROR(VLOOKUP($A459,'Azymut M'!$AO$6:$AU$38,7,0),"")</f>
        <v/>
      </c>
      <c r="S459" s="12" t="str">
        <f>IFERROR(VLOOKUP($A459,'NM 200 M'!$AI$5:$AO$38,7,0),"")</f>
        <v/>
      </c>
      <c r="T459" s="10">
        <f>IFERROR(LARGE(V459:AW459,1),0)+IFERROR(LARGE(V459:AW459,2),0)</f>
        <v>0</v>
      </c>
      <c r="U459" s="10">
        <f>IFERROR(LARGE(V459:AW459,3),0)+IFERROR(LARGE(V459:AW459,4),0)</f>
        <v>0</v>
      </c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 t="str">
        <f>IFERROR(VLOOKUP($A459,'H56 TR100 M'!$AI$3:$AO$224,7,0),"")</f>
        <v/>
      </c>
      <c r="AT459" s="12" t="str">
        <f>IFERROR(VLOOKUP($A459,'Wawer M'!$H$2:$N$15,7,0),"")</f>
        <v/>
      </c>
      <c r="AU459" s="12" t="str">
        <f>IFERROR(VLOOKUP($A459,'Pazur M'!$AU$2:$BA$36,7,0),"")</f>
        <v/>
      </c>
      <c r="AV459" s="12" t="str">
        <f>IFERROR(VLOOKUP($A459,'Wilga M'!$L$3:$R$29,7,0),"")</f>
        <v/>
      </c>
      <c r="AW459" s="12" t="str">
        <f>IFERROR(VLOOKUP($A459,'NM 100 M'!$Y$5:$AE$7,7,0),"")</f>
        <v/>
      </c>
      <c r="AX459" s="25">
        <f>MIN(COUNT(F459:S459)+MIN(COUNT(V459:AW459)/2,2),6)</f>
        <v>1</v>
      </c>
    </row>
    <row r="460" spans="1:50">
      <c r="A460">
        <v>275</v>
      </c>
      <c r="B460" s="21" t="str">
        <f>VLOOKUP($A460,id!$C:$H,6,0)</f>
        <v>Pachulski Jarosław</v>
      </c>
      <c r="C460" s="21" t="str">
        <f>VLOOKUP($A460,id!$C:$H,4,0)</f>
        <v>Grey Wolf</v>
      </c>
      <c r="D460" s="2">
        <f>IF(E459=E460,D459,ROW(B458))</f>
        <v>458</v>
      </c>
      <c r="E460" s="11">
        <f>LARGE(F460:U460,1)+LARGE(F460:U460,2)+IFERROR(LARGE(F460:U460,3),0)+IFERROR(LARGE(F460:U460,4),0)+IFERROR(LARGE(F460:U460,5),0)+IFERROR(LARGE(F460:U460,6),0)</f>
        <v>26.960004925809269</v>
      </c>
      <c r="F460" s="12"/>
      <c r="G460" s="12"/>
      <c r="H460" s="12" t="str">
        <f>IFERROR(VLOOKUP($A460,'H55 TR200 M'!$AT$3:$AZ$84,7,0),"")</f>
        <v/>
      </c>
      <c r="I460" s="12" t="str">
        <f>IFERROR(VLOOKUP($A460,'Dymno M'!$U$2:$AA$35,7,0),"")</f>
        <v/>
      </c>
      <c r="J460" s="12" t="str">
        <f>IFERROR(VLOOKUP($A460,'XIV RzK M'!$K$3:$Q$39,7,0),"")</f>
        <v/>
      </c>
      <c r="K460" s="12" t="str">
        <f>IFERROR(VLOOKUP($A460,'Tropy M'!$Q$4:$W$66,7,0),"")</f>
        <v/>
      </c>
      <c r="L460" s="12" t="str">
        <f>IFERROR(VLOOKUP($A460,'Grassor 300 M'!$CA$6:$CG$39,7,0),"")</f>
        <v/>
      </c>
      <c r="M460" s="12" t="str">
        <f>IFERROR(VLOOKUP($A460,'BO M'!$Q$2:$W$37,7,0),"")</f>
        <v/>
      </c>
      <c r="N460" s="12" t="str">
        <f>IFERROR(VLOOKUP($A460,'Konwalie M'!$M$2:$S$32,7,0),"")</f>
        <v/>
      </c>
      <c r="O460" s="12" t="str">
        <f>IFERROR(VLOOKUP($A460,'KoRnO M'!$AD$2:$AJ$42,7,0),"")</f>
        <v/>
      </c>
      <c r="P460" s="12" t="str">
        <f>IFERROR(VLOOKUP($A460,'XVI Szago M'!$K$2:$Q$48,7,0),"")</f>
        <v/>
      </c>
      <c r="Q460" s="12" t="str">
        <f>IFERROR(VLOOKUP($A460,'H56 TR200 M'!$AT$3:$AZ$106,7,0),"")</f>
        <v/>
      </c>
      <c r="R460" s="12" t="str">
        <f>IFERROR(VLOOKUP($A460,'Azymut M'!$AO$6:$AU$38,7,0),"")</f>
        <v/>
      </c>
      <c r="S460" s="12" t="str">
        <f>IFERROR(VLOOKUP($A460,'NM 200 M'!$AI$5:$AO$38,7,0),"")</f>
        <v/>
      </c>
      <c r="T460" s="10">
        <f>IFERROR(LARGE(V460:AW460,1),0)+IFERROR(LARGE(V460:AW460,2),0)</f>
        <v>26.960004925809269</v>
      </c>
      <c r="U460" s="10">
        <f>IFERROR(LARGE(V460:AW460,3),0)+IFERROR(LARGE(V460:AW460,4),0)</f>
        <v>0</v>
      </c>
      <c r="V460" s="12"/>
      <c r="W460" s="12"/>
      <c r="X460" s="12"/>
      <c r="Y460" s="12"/>
      <c r="Z460" s="12">
        <f>IFERROR(VLOOKUP($A460,'H55 TR100 M'!$AG$3:$AM$165,7,0),"")</f>
        <v>26.960004925809269</v>
      </c>
      <c r="AA460" s="12" t="str">
        <f>IFERROR(VLOOKUP($A460,'Irokez M'!$EN$4:$ET$22,7,0),"")</f>
        <v/>
      </c>
      <c r="AB460" s="12" t="str">
        <f>IFERROR(VLOOKUP($A460,'BO Wielkopolska M'!$Q$2:$W$38,7,0),"")</f>
        <v/>
      </c>
      <c r="AC460" s="12" t="str">
        <f>IFERROR(VLOOKUP($A460,'RW TR200 M'!$K$2:$Q$10,7,0),"")</f>
        <v/>
      </c>
      <c r="AD460" s="12" t="str">
        <f>IFERROR(VLOOKUP($A460,'Liczyrzepa wiosna M'!$M$2:$S$26,7,0),"")</f>
        <v/>
      </c>
      <c r="AE460" s="12" t="str">
        <f>IFERROR(VLOOKUP($A460,'13 M'!$J$6:$P$27,7,0),"")</f>
        <v/>
      </c>
      <c r="AF460" s="12" t="str">
        <f>IFERROR(VLOOKUP($A460,'ZnO Grassor M'!$J$2:$P$9,7,0),"")</f>
        <v/>
      </c>
      <c r="AG460" s="12" t="str">
        <f>IFERROR(VLOOKUP($A460,'Celestynów M'!$H$2:$N$7,7,0),"")</f>
        <v/>
      </c>
      <c r="AH460" s="12" t="str">
        <f>IFERROR(VLOOKUP($A460,'Komorów M'!$H$2:$N$15,7,0),"")</f>
        <v/>
      </c>
      <c r="AI460" s="12" t="str">
        <f>IFERROR(VLOOKUP($A460,'ITOrient M'!$P$3:$V$16,7,0),"")</f>
        <v/>
      </c>
      <c r="AJ460" s="12" t="str">
        <f>IFERROR(VLOOKUP($A460,'ŚJatka M'!$P$3:$V$25,7,0),"")</f>
        <v/>
      </c>
      <c r="AK460" s="12" t="str">
        <f>IFERROR(VLOOKUP($A460,'Sudecka Wyrypa M'!$N$4:$T$18,7,0),"")</f>
        <v/>
      </c>
      <c r="AL460" s="12" t="str">
        <f>IFERROR(VLOOKUP($A460,'Abentojra M'!$I$3:$O$39,7,0),"")</f>
        <v/>
      </c>
      <c r="AM460" s="12" t="str">
        <f>IFERROR(VLOOKUP($A460,'Mordownik M'!$M$3:$S$29,7,0),"")</f>
        <v/>
      </c>
      <c r="AN460" s="12" t="str">
        <f>IFERROR(VLOOKUP($A460,'Kaczawska M'!$L$3:$R$9,7,0),"")</f>
        <v/>
      </c>
      <c r="AO460" s="12" t="str">
        <f>IFERROR(VLOOKUP($A460,'XV RzK M'!$K$2:$Q$13,7,0),"")</f>
        <v/>
      </c>
      <c r="AP460" s="12" t="str">
        <f>IFERROR(VLOOKUP($A460,'Jesienne 360 M'!$J$2:$P$20,7,0),"")</f>
        <v/>
      </c>
      <c r="AQ460" s="12" t="str">
        <f>IFERROR(VLOOKUP($A460,'Waligóra M'!$P$2:$V$25,7,0),"")</f>
        <v/>
      </c>
      <c r="AR460" s="12" t="str">
        <f>IFERROR(VLOOKUP($A460,'Jurajska Jatka M'!$L$3:$R$42,7,0),"")</f>
        <v/>
      </c>
      <c r="AS460" s="12" t="str">
        <f>IFERROR(VLOOKUP($A460,'H56 TR100 M'!$AI$3:$AO$224,7,0),"")</f>
        <v/>
      </c>
      <c r="AT460" s="12" t="str">
        <f>IFERROR(VLOOKUP($A460,'Wawer M'!$H$2:$N$15,7,0),"")</f>
        <v/>
      </c>
      <c r="AU460" s="12" t="str">
        <f>IFERROR(VLOOKUP($A460,'Pazur M'!$AU$2:$BA$36,7,0),"")</f>
        <v/>
      </c>
      <c r="AV460" s="12" t="str">
        <f>IFERROR(VLOOKUP($A460,'Wilga M'!$L$3:$R$29,7,0),"")</f>
        <v/>
      </c>
      <c r="AW460" s="12" t="str">
        <f>IFERROR(VLOOKUP($A460,'NM 100 M'!$Y$5:$AE$7,7,0),"")</f>
        <v/>
      </c>
      <c r="AX460" s="25">
        <f>MIN(COUNT(F460:S460)+MIN(COUNT(V460:AW460)/2,2),6)</f>
        <v>0.5</v>
      </c>
    </row>
    <row r="461" spans="1:50">
      <c r="A461">
        <v>514</v>
      </c>
      <c r="B461" s="21" t="str">
        <f>VLOOKUP($A461,id!$C:$H,6,0)</f>
        <v>Piekarski Paweł</v>
      </c>
      <c r="C461" s="21">
        <f>VLOOKUP($A461,id!$C:$H,4,0)</f>
        <v>0</v>
      </c>
      <c r="D461" s="2">
        <f>IF(E460=E461,D460,ROW(B459))</f>
        <v>459</v>
      </c>
      <c r="E461" s="11">
        <f>LARGE(F461:U461,1)+LARGE(F461:U461,2)+IFERROR(LARGE(F461:U461,3),0)+IFERROR(LARGE(F461:U461,4),0)+IFERROR(LARGE(F461:U461,5),0)+IFERROR(LARGE(F461:U461,6),0)</f>
        <v>26.95827836602659</v>
      </c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 t="str">
        <f>IFERROR(VLOOKUP($A461,'XVI Szago M'!$K$2:$Q$48,7,0),"")</f>
        <v/>
      </c>
      <c r="Q461" s="12" t="str">
        <f>IFERROR(VLOOKUP($A461,'H56 TR200 M'!$AT$3:$AZ$106,7,0),"")</f>
        <v/>
      </c>
      <c r="R461" s="12" t="str">
        <f>IFERROR(VLOOKUP($A461,'Azymut M'!$AO$6:$AU$38,7,0),"")</f>
        <v/>
      </c>
      <c r="S461" s="12" t="str">
        <f>IFERROR(VLOOKUP($A461,'NM 200 M'!$AI$5:$AO$38,7,0),"")</f>
        <v/>
      </c>
      <c r="T461" s="10">
        <f>IFERROR(LARGE(V461:AW461,1),0)+IFERROR(LARGE(V461:AW461,2),0)</f>
        <v>26.95827836602659</v>
      </c>
      <c r="U461" s="10">
        <f>IFERROR(LARGE(V461:AW461,3),0)+IFERROR(LARGE(V461:AW461,4),0)</f>
        <v>0</v>
      </c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>
        <f>IFERROR(VLOOKUP($A461,'Abentojra M'!$I$3:$O$39,7,0),"")</f>
        <v>26.95827836602659</v>
      </c>
      <c r="AM461" s="12" t="str">
        <f>IFERROR(VLOOKUP($A461,'Mordownik M'!$M$3:$S$29,7,0),"")</f>
        <v/>
      </c>
      <c r="AN461" s="12" t="str">
        <f>IFERROR(VLOOKUP($A461,'Kaczawska M'!$L$3:$R$9,7,0),"")</f>
        <v/>
      </c>
      <c r="AO461" s="12" t="str">
        <f>IFERROR(VLOOKUP($A461,'XV RzK M'!$K$2:$Q$13,7,0),"")</f>
        <v/>
      </c>
      <c r="AP461" s="12" t="str">
        <f>IFERROR(VLOOKUP($A461,'Jesienne 360 M'!$J$2:$P$20,7,0),"")</f>
        <v/>
      </c>
      <c r="AQ461" s="12" t="str">
        <f>IFERROR(VLOOKUP($A461,'Waligóra M'!$P$2:$V$25,7,0),"")</f>
        <v/>
      </c>
      <c r="AR461" s="12" t="str">
        <f>IFERROR(VLOOKUP($A461,'Jurajska Jatka M'!$L$3:$R$42,7,0),"")</f>
        <v/>
      </c>
      <c r="AS461" s="12" t="str">
        <f>IFERROR(VLOOKUP($A461,'H56 TR100 M'!$AI$3:$AO$224,7,0),"")</f>
        <v/>
      </c>
      <c r="AT461" s="12" t="str">
        <f>IFERROR(VLOOKUP($A461,'Wawer M'!$H$2:$N$15,7,0),"")</f>
        <v/>
      </c>
      <c r="AU461" s="12" t="str">
        <f>IFERROR(VLOOKUP($A461,'Pazur M'!$AU$2:$BA$36,7,0),"")</f>
        <v/>
      </c>
      <c r="AV461" s="12" t="str">
        <f>IFERROR(VLOOKUP($A461,'Wilga M'!$L$3:$R$29,7,0),"")</f>
        <v/>
      </c>
      <c r="AW461" s="12" t="str">
        <f>IFERROR(VLOOKUP($A461,'NM 100 M'!$Y$5:$AE$7,7,0),"")</f>
        <v/>
      </c>
      <c r="AX461" s="25">
        <f>MIN(COUNT(F461:S461)+MIN(COUNT(V461:AW461)/2,2),6)</f>
        <v>0.5</v>
      </c>
    </row>
    <row r="462" spans="1:50">
      <c r="A462">
        <v>24</v>
      </c>
      <c r="B462" s="21" t="str">
        <f>VLOOKUP($A462,id!$C:$H,6,0)</f>
        <v>Piechota Marcin</v>
      </c>
      <c r="C462" s="21">
        <f>VLOOKUP($A462,id!$C:$H,4,0)</f>
        <v>0</v>
      </c>
      <c r="D462" s="2">
        <f>IF(E461=E462,D461,ROW(B460))</f>
        <v>460</v>
      </c>
      <c r="E462" s="11">
        <f>LARGE(F462:U462,1)+LARGE(F462:U462,2)+IFERROR(LARGE(F462:U462,3),0)+IFERROR(LARGE(F462:U462,4),0)+IFERROR(LARGE(F462:U462,5),0)+IFERROR(LARGE(F462:U462,6),0)</f>
        <v>26.821524064171122</v>
      </c>
      <c r="F462" s="12" t="str">
        <f>IFERROR(VLOOKUP(A462,'ZdZ M'!$AN$5:$AT$47,7,0),"")</f>
        <v/>
      </c>
      <c r="G462" s="12" t="str">
        <f>IFERROR(VLOOKUP($A462,'Liszkor M'!$BA$2:$BG$44,7,0),"")</f>
        <v/>
      </c>
      <c r="H462" s="12" t="str">
        <f>IFERROR(VLOOKUP($A462,'H55 TR200 M'!$AT$3:$AZ$84,7,0),"")</f>
        <v/>
      </c>
      <c r="I462" s="12" t="str">
        <f>IFERROR(VLOOKUP($A462,'Dymno M'!$U$2:$AA$35,7,0),"")</f>
        <v/>
      </c>
      <c r="J462" s="12" t="str">
        <f>IFERROR(VLOOKUP($A462,'XIV RzK M'!$K$3:$Q$39,7,0),"")</f>
        <v/>
      </c>
      <c r="K462" s="12" t="str">
        <f>IFERROR(VLOOKUP($A462,'Tropy M'!$Q$4:$W$66,7,0),"")</f>
        <v/>
      </c>
      <c r="L462" s="12" t="str">
        <f>IFERROR(VLOOKUP($A462,'Grassor 300 M'!$CA$6:$CG$39,7,0),"")</f>
        <v/>
      </c>
      <c r="M462" s="12" t="str">
        <f>IFERROR(VLOOKUP($A462,'BO M'!$Q$2:$W$37,7,0),"")</f>
        <v/>
      </c>
      <c r="N462" s="12" t="str">
        <f>IFERROR(VLOOKUP($A462,'Konwalie M'!$M$2:$S$32,7,0),"")</f>
        <v/>
      </c>
      <c r="O462" s="12" t="str">
        <f>IFERROR(VLOOKUP($A462,'KoRnO M'!$AD$2:$AJ$42,7,0),"")</f>
        <v/>
      </c>
      <c r="P462" s="12" t="str">
        <f>IFERROR(VLOOKUP($A462,'XVI Szago M'!$K$2:$Q$48,7,0),"")</f>
        <v/>
      </c>
      <c r="Q462" s="12" t="str">
        <f>IFERROR(VLOOKUP($A462,'H56 TR200 M'!$AT$3:$AZ$106,7,0),"")</f>
        <v/>
      </c>
      <c r="R462" s="12" t="str">
        <f>IFERROR(VLOOKUP($A462,'Azymut M'!$AO$6:$AU$38,7,0),"")</f>
        <v/>
      </c>
      <c r="S462" s="12" t="str">
        <f>IFERROR(VLOOKUP($A462,'NM 200 M'!$AI$5:$AO$38,7,0),"")</f>
        <v/>
      </c>
      <c r="T462" s="10">
        <f>IFERROR(LARGE(V462:AW462,1),0)+IFERROR(LARGE(V462:AW462,2),0)</f>
        <v>26.821524064171122</v>
      </c>
      <c r="U462" s="10">
        <f>IFERROR(LARGE(V462:AW462,3),0)+IFERROR(LARGE(V462:AW462,4),0)</f>
        <v>0</v>
      </c>
      <c r="V462" s="12">
        <f>IFERROR(VLOOKUP(A462,'Liczyrzepa - zima M'!$M$1:$S$35,7,0),"")</f>
        <v>26.821524064171122</v>
      </c>
      <c r="W462" s="12" t="str">
        <f>IFERROR(VLOOKUP($A462,'Róża M'!$L$2:$R$34,7,0),"")</f>
        <v/>
      </c>
      <c r="X462" s="12" t="str">
        <f>IFERROR(VLOOKUP($A462,'XV Szago M'!$DK$4:$DQ$28,7,0),"")</f>
        <v/>
      </c>
      <c r="Y462" s="12" t="str">
        <f>IFERROR(VLOOKUP($A462,'Wiosenne 360 M'!$J$3:$P$22,7,0),"")</f>
        <v/>
      </c>
      <c r="Z462" s="12" t="str">
        <f>IFERROR(VLOOKUP($A462,'H55 TR100 M'!$AG$3:$AM$165,7,0),"")</f>
        <v/>
      </c>
      <c r="AA462" s="12" t="str">
        <f>IFERROR(VLOOKUP($A462,'Irokez M'!$EN$4:$ET$22,7,0),"")</f>
        <v/>
      </c>
      <c r="AB462" s="12" t="str">
        <f>IFERROR(VLOOKUP($A462,'BO Wielkopolska M'!$Q$2:$W$38,7,0),"")</f>
        <v/>
      </c>
      <c r="AC462" s="12" t="str">
        <f>IFERROR(VLOOKUP($A462,'RW TR200 M'!$K$2:$Q$10,7,0),"")</f>
        <v/>
      </c>
      <c r="AD462" s="12" t="str">
        <f>IFERROR(VLOOKUP($A462,'Liczyrzepa wiosna M'!$M$2:$S$26,7,0),"")</f>
        <v/>
      </c>
      <c r="AE462" s="12" t="str">
        <f>IFERROR(VLOOKUP($A462,'13 M'!$J$6:$P$27,7,0),"")</f>
        <v/>
      </c>
      <c r="AF462" s="12" t="str">
        <f>IFERROR(VLOOKUP($A462,'ZnO Grassor M'!$J$2:$P$9,7,0),"")</f>
        <v/>
      </c>
      <c r="AG462" s="12" t="str">
        <f>IFERROR(VLOOKUP($A462,'Celestynów M'!$H$2:$N$7,7,0),"")</f>
        <v/>
      </c>
      <c r="AH462" s="12" t="str">
        <f>IFERROR(VLOOKUP($A462,'Komorów M'!$H$2:$N$15,7,0),"")</f>
        <v/>
      </c>
      <c r="AI462" s="12" t="str">
        <f>IFERROR(VLOOKUP($A462,'ITOrient M'!$P$3:$V$16,7,0),"")</f>
        <v/>
      </c>
      <c r="AJ462" s="12" t="str">
        <f>IFERROR(VLOOKUP($A462,'ŚJatka M'!$P$3:$V$25,7,0),"")</f>
        <v/>
      </c>
      <c r="AK462" s="12" t="str">
        <f>IFERROR(VLOOKUP($A462,'Sudecka Wyrypa M'!$N$4:$T$18,7,0),"")</f>
        <v/>
      </c>
      <c r="AL462" s="12" t="str">
        <f>IFERROR(VLOOKUP($A462,'Abentojra M'!$I$3:$O$39,7,0),"")</f>
        <v/>
      </c>
      <c r="AM462" s="12" t="str">
        <f>IFERROR(VLOOKUP($A462,'Mordownik M'!$M$3:$S$29,7,0),"")</f>
        <v/>
      </c>
      <c r="AN462" s="12" t="str">
        <f>IFERROR(VLOOKUP($A462,'Kaczawska M'!$L$3:$R$9,7,0),"")</f>
        <v/>
      </c>
      <c r="AO462" s="12" t="str">
        <f>IFERROR(VLOOKUP($A462,'XV RzK M'!$K$2:$Q$13,7,0),"")</f>
        <v/>
      </c>
      <c r="AP462" s="12" t="str">
        <f>IFERROR(VLOOKUP($A462,'Jesienne 360 M'!$J$2:$P$20,7,0),"")</f>
        <v/>
      </c>
      <c r="AQ462" s="12" t="str">
        <f>IFERROR(VLOOKUP($A462,'Waligóra M'!$P$2:$V$25,7,0),"")</f>
        <v/>
      </c>
      <c r="AR462" s="12" t="str">
        <f>IFERROR(VLOOKUP($A462,'Jurajska Jatka M'!$L$3:$R$42,7,0),"")</f>
        <v/>
      </c>
      <c r="AS462" s="12" t="str">
        <f>IFERROR(VLOOKUP($A462,'H56 TR100 M'!$AI$3:$AO$224,7,0),"")</f>
        <v/>
      </c>
      <c r="AT462" s="12" t="str">
        <f>IFERROR(VLOOKUP($A462,'Wawer M'!$H$2:$N$15,7,0),"")</f>
        <v/>
      </c>
      <c r="AU462" s="12" t="str">
        <f>IFERROR(VLOOKUP($A462,'Pazur M'!$AU$2:$BA$36,7,0),"")</f>
        <v/>
      </c>
      <c r="AV462" s="12" t="str">
        <f>IFERROR(VLOOKUP($A462,'Wilga M'!$L$3:$R$29,7,0),"")</f>
        <v/>
      </c>
      <c r="AW462" s="12" t="str">
        <f>IFERROR(VLOOKUP($A462,'NM 100 M'!$Y$5:$AE$7,7,0),"")</f>
        <v/>
      </c>
      <c r="AX462" s="25">
        <f>MIN(COUNT(F462:S462)+MIN(COUNT(V462:AW462)/2,2),6)</f>
        <v>0.5</v>
      </c>
    </row>
    <row r="463" spans="1:50">
      <c r="A463">
        <v>694</v>
      </c>
      <c r="B463" s="21" t="str">
        <f>VLOOKUP($A463,id!$C:$H,6,0)</f>
        <v>Rokicki Jacek</v>
      </c>
      <c r="C463" s="21" t="str">
        <f>VLOOKUP($A463,id!$C:$H,4,0)</f>
        <v>FINES Lidzbark Warminski</v>
      </c>
      <c r="D463" s="2">
        <f>IF(E462=E463,D462,ROW(B461))</f>
        <v>461</v>
      </c>
      <c r="E463" s="11">
        <f>LARGE(F463:U463,1)+LARGE(F463:U463,2)+IFERROR(LARGE(F463:U463,3),0)+IFERROR(LARGE(F463:U463,4),0)+IFERROR(LARGE(F463:U463,5),0)+IFERROR(LARGE(F463:U463,6),0)</f>
        <v>26.819641815812957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 t="str">
        <f>IFERROR(VLOOKUP($A463,'H56 TR200 M'!$AT$3:$AZ$106,7,0),"")</f>
        <v/>
      </c>
      <c r="R463" s="12" t="str">
        <f>IFERROR(VLOOKUP($A463,'Azymut M'!$AO$6:$AU$38,7,0),"")</f>
        <v/>
      </c>
      <c r="S463" s="12" t="str">
        <f>IFERROR(VLOOKUP($A463,'NM 200 M'!$AI$5:$AO$38,7,0),"")</f>
        <v/>
      </c>
      <c r="T463" s="10">
        <f>IFERROR(LARGE(V463:AW463,1),0)+IFERROR(LARGE(V463:AW463,2),0)</f>
        <v>26.819641815812957</v>
      </c>
      <c r="U463" s="10">
        <f>IFERROR(LARGE(V463:AW463,3),0)+IFERROR(LARGE(V463:AW463,4),0)</f>
        <v>0</v>
      </c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>
        <f>IFERROR(VLOOKUP($A463,'H56 TR100 M'!$AI$3:$AO$224,7,0),"")</f>
        <v>26.819641815812957</v>
      </c>
      <c r="AT463" s="12" t="str">
        <f>IFERROR(VLOOKUP($A463,'Wawer M'!$H$2:$N$15,7,0),"")</f>
        <v/>
      </c>
      <c r="AU463" s="12" t="str">
        <f>IFERROR(VLOOKUP($A463,'Pazur M'!$AU$2:$BA$36,7,0),"")</f>
        <v/>
      </c>
      <c r="AV463" s="12" t="str">
        <f>IFERROR(VLOOKUP($A463,'Wilga M'!$L$3:$R$29,7,0),"")</f>
        <v/>
      </c>
      <c r="AW463" s="12" t="str">
        <f>IFERROR(VLOOKUP($A463,'NM 100 M'!$Y$5:$AE$7,7,0),"")</f>
        <v/>
      </c>
      <c r="AX463" s="25">
        <f>MIN(COUNT(F463:S463)+MIN(COUNT(V463:AW463)/2,2),6)</f>
        <v>0.5</v>
      </c>
    </row>
    <row r="464" spans="1:50">
      <c r="A464">
        <v>695</v>
      </c>
      <c r="B464" s="21" t="str">
        <f>VLOOKUP($A464,id!$C:$H,6,0)</f>
        <v>Owsik Damian</v>
      </c>
      <c r="C464" s="21" t="str">
        <f>VLOOKUP($A464,id!$C:$H,4,0)</f>
        <v>Eurobank</v>
      </c>
      <c r="D464" s="2">
        <f>IF(E463=E464,D463,ROW(B462))</f>
        <v>462</v>
      </c>
      <c r="E464" s="11">
        <f>LARGE(F464:U464,1)+LARGE(F464:U464,2)+IFERROR(LARGE(F464:U464,3),0)+IFERROR(LARGE(F464:U464,4),0)+IFERROR(LARGE(F464:U464,5),0)+IFERROR(LARGE(F464:U464,6),0)</f>
        <v>26.815767152890619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 t="str">
        <f>IFERROR(VLOOKUP($A464,'H56 TR200 M'!$AT$3:$AZ$106,7,0),"")</f>
        <v/>
      </c>
      <c r="R464" s="12" t="str">
        <f>IFERROR(VLOOKUP($A464,'Azymut M'!$AO$6:$AU$38,7,0),"")</f>
        <v/>
      </c>
      <c r="S464" s="12" t="str">
        <f>IFERROR(VLOOKUP($A464,'NM 200 M'!$AI$5:$AO$38,7,0),"")</f>
        <v/>
      </c>
      <c r="T464" s="10">
        <f>IFERROR(LARGE(V464:AW464,1),0)+IFERROR(LARGE(V464:AW464,2),0)</f>
        <v>26.815767152890619</v>
      </c>
      <c r="U464" s="10">
        <f>IFERROR(LARGE(V464:AW464,3),0)+IFERROR(LARGE(V464:AW464,4),0)</f>
        <v>0</v>
      </c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>
        <f>IFERROR(VLOOKUP($A464,'H56 TR100 M'!$AI$3:$AO$224,7,0),"")</f>
        <v>26.815767152890619</v>
      </c>
      <c r="AT464" s="12" t="str">
        <f>IFERROR(VLOOKUP($A464,'Wawer M'!$H$2:$N$15,7,0),"")</f>
        <v/>
      </c>
      <c r="AU464" s="12" t="str">
        <f>IFERROR(VLOOKUP($A464,'Pazur M'!$AU$2:$BA$36,7,0),"")</f>
        <v/>
      </c>
      <c r="AV464" s="12" t="str">
        <f>IFERROR(VLOOKUP($A464,'Wilga M'!$L$3:$R$29,7,0),"")</f>
        <v/>
      </c>
      <c r="AW464" s="12" t="str">
        <f>IFERROR(VLOOKUP($A464,'NM 100 M'!$Y$5:$AE$7,7,0),"")</f>
        <v/>
      </c>
      <c r="AX464" s="25">
        <f>MIN(COUNT(F464:S464)+MIN(COUNT(V464:AW464)/2,2),6)</f>
        <v>0.5</v>
      </c>
    </row>
    <row r="465" spans="1:50">
      <c r="A465">
        <v>696</v>
      </c>
      <c r="B465" s="21" t="str">
        <f>VLOOKUP($A465,id!$C:$H,6,0)</f>
        <v>Pogorzelski Wojciech</v>
      </c>
      <c r="C465" s="21" t="str">
        <f>VLOOKUP($A465,id!$C:$H,4,0)</f>
        <v>TEAMNOWINKA</v>
      </c>
      <c r="D465" s="2">
        <f>IF(E464=E465,D464,ROW(B463))</f>
        <v>463</v>
      </c>
      <c r="E465" s="11">
        <f>LARGE(F465:U465,1)+LARGE(F465:U465,2)+IFERROR(LARGE(F465:U465,3),0)+IFERROR(LARGE(F465:U465,4),0)+IFERROR(LARGE(F465:U465,5),0)+IFERROR(LARGE(F465:U465,6),0)</f>
        <v>26.794089713150427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 t="str">
        <f>IFERROR(VLOOKUP($A465,'H56 TR200 M'!$AT$3:$AZ$106,7,0),"")</f>
        <v/>
      </c>
      <c r="R465" s="12" t="str">
        <f>IFERROR(VLOOKUP($A465,'Azymut M'!$AO$6:$AU$38,7,0),"")</f>
        <v/>
      </c>
      <c r="S465" s="12" t="str">
        <f>IFERROR(VLOOKUP($A465,'NM 200 M'!$AI$5:$AO$38,7,0),"")</f>
        <v/>
      </c>
      <c r="T465" s="10">
        <f>IFERROR(LARGE(V465:AW465,1),0)+IFERROR(LARGE(V465:AW465,2),0)</f>
        <v>26.794089713150427</v>
      </c>
      <c r="U465" s="10">
        <f>IFERROR(LARGE(V465:AW465,3),0)+IFERROR(LARGE(V465:AW465,4),0)</f>
        <v>0</v>
      </c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>
        <f>IFERROR(VLOOKUP($A465,'H56 TR100 M'!$AI$3:$AO$224,7,0),"")</f>
        <v>26.794089713150427</v>
      </c>
      <c r="AT465" s="12" t="str">
        <f>IFERROR(VLOOKUP($A465,'Wawer M'!$H$2:$N$15,7,0),"")</f>
        <v/>
      </c>
      <c r="AU465" s="12" t="str">
        <f>IFERROR(VLOOKUP($A465,'Pazur M'!$AU$2:$BA$36,7,0),"")</f>
        <v/>
      </c>
      <c r="AV465" s="12" t="str">
        <f>IFERROR(VLOOKUP($A465,'Wilga M'!$L$3:$R$29,7,0),"")</f>
        <v/>
      </c>
      <c r="AW465" s="12" t="str">
        <f>IFERROR(VLOOKUP($A465,'NM 100 M'!$Y$5:$AE$7,7,0),"")</f>
        <v/>
      </c>
      <c r="AX465" s="25">
        <f>MIN(COUNT(F465:S465)+MIN(COUNT(V465:AW465)/2,2),6)</f>
        <v>0.5</v>
      </c>
    </row>
    <row r="466" spans="1:50">
      <c r="A466">
        <v>697</v>
      </c>
      <c r="B466" s="21" t="str">
        <f>VLOOKUP($A466,id!$C:$H,6,0)</f>
        <v>Konopski Piotr</v>
      </c>
      <c r="C466" s="21" t="str">
        <f>VLOOKUP($A466,id!$C:$H,4,0)</f>
        <v>siwy i rudy</v>
      </c>
      <c r="D466" s="2">
        <f>IF(E465=E466,D465,ROW(B464))</f>
        <v>464</v>
      </c>
      <c r="E466" s="11">
        <f>LARGE(F466:U466,1)+LARGE(F466:U466,2)+IFERROR(LARGE(F466:U466,3),0)+IFERROR(LARGE(F466:U466,4),0)+IFERROR(LARGE(F466:U466,5),0)+IFERROR(LARGE(F466:U466,6),0)</f>
        <v>26.766270163942878</v>
      </c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 t="str">
        <f>IFERROR(VLOOKUP($A466,'H56 TR200 M'!$AT$3:$AZ$106,7,0),"")</f>
        <v/>
      </c>
      <c r="R466" s="12" t="str">
        <f>IFERROR(VLOOKUP($A466,'Azymut M'!$AO$6:$AU$38,7,0),"")</f>
        <v/>
      </c>
      <c r="S466" s="12" t="str">
        <f>IFERROR(VLOOKUP($A466,'NM 200 M'!$AI$5:$AO$38,7,0),"")</f>
        <v/>
      </c>
      <c r="T466" s="10">
        <f>IFERROR(LARGE(V466:AW466,1),0)+IFERROR(LARGE(V466:AW466,2),0)</f>
        <v>26.766270163942878</v>
      </c>
      <c r="U466" s="10">
        <f>IFERROR(LARGE(V466:AW466,3),0)+IFERROR(LARGE(V466:AW466,4),0)</f>
        <v>0</v>
      </c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>
        <f>IFERROR(VLOOKUP($A466,'H56 TR100 M'!$AI$3:$AO$224,7,0),"")</f>
        <v>26.766270163942878</v>
      </c>
      <c r="AT466" s="12" t="str">
        <f>IFERROR(VLOOKUP($A466,'Wawer M'!$H$2:$N$15,7,0),"")</f>
        <v/>
      </c>
      <c r="AU466" s="12" t="str">
        <f>IFERROR(VLOOKUP($A466,'Pazur M'!$AU$2:$BA$36,7,0),"")</f>
        <v/>
      </c>
      <c r="AV466" s="12" t="str">
        <f>IFERROR(VLOOKUP($A466,'Wilga M'!$L$3:$R$29,7,0),"")</f>
        <v/>
      </c>
      <c r="AW466" s="12" t="str">
        <f>IFERROR(VLOOKUP($A466,'NM 100 M'!$Y$5:$AE$7,7,0),"")</f>
        <v/>
      </c>
      <c r="AX466" s="25">
        <f>MIN(COUNT(F466:S466)+MIN(COUNT(V466:AW466)/2,2),6)</f>
        <v>0.5</v>
      </c>
    </row>
    <row r="467" spans="1:50">
      <c r="A467">
        <v>698</v>
      </c>
      <c r="B467" s="21" t="str">
        <f>VLOOKUP($A467,id!$C:$H,6,0)</f>
        <v>Rogowski Patryk</v>
      </c>
      <c r="C467" s="21" t="str">
        <f>VLOOKUP($A467,id!$C:$H,4,0)</f>
        <v>Siwy&amp;Rudy&amp;Sopel&amp;Mongoose</v>
      </c>
      <c r="D467" s="2">
        <f>IF(E466=E467,D466,ROW(B465))</f>
        <v>465</v>
      </c>
      <c r="E467" s="11">
        <f>LARGE(F467:U467,1)+LARGE(F467:U467,2)+IFERROR(LARGE(F467:U467,3),0)+IFERROR(LARGE(F467:U467,4),0)+IFERROR(LARGE(F467:U467,5),0)+IFERROR(LARGE(F467:U467,6),0)</f>
        <v>26.765498223290983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 t="str">
        <f>IFERROR(VLOOKUP($A467,'H56 TR200 M'!$AT$3:$AZ$106,7,0),"")</f>
        <v/>
      </c>
      <c r="R467" s="12" t="str">
        <f>IFERROR(VLOOKUP($A467,'Azymut M'!$AO$6:$AU$38,7,0),"")</f>
        <v/>
      </c>
      <c r="S467" s="12" t="str">
        <f>IFERROR(VLOOKUP($A467,'NM 200 M'!$AI$5:$AO$38,7,0),"")</f>
        <v/>
      </c>
      <c r="T467" s="10">
        <f>IFERROR(LARGE(V467:AW467,1),0)+IFERROR(LARGE(V467:AW467,2),0)</f>
        <v>26.765498223290983</v>
      </c>
      <c r="U467" s="10">
        <f>IFERROR(LARGE(V467:AW467,3),0)+IFERROR(LARGE(V467:AW467,4),0)</f>
        <v>0</v>
      </c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>
        <f>IFERROR(VLOOKUP($A467,'H56 TR100 M'!$AI$3:$AO$224,7,0),"")</f>
        <v>26.765498223290983</v>
      </c>
      <c r="AT467" s="12" t="str">
        <f>IFERROR(VLOOKUP($A467,'Wawer M'!$H$2:$N$15,7,0),"")</f>
        <v/>
      </c>
      <c r="AU467" s="12" t="str">
        <f>IFERROR(VLOOKUP($A467,'Pazur M'!$AU$2:$BA$36,7,0),"")</f>
        <v/>
      </c>
      <c r="AV467" s="12" t="str">
        <f>IFERROR(VLOOKUP($A467,'Wilga M'!$L$3:$R$29,7,0),"")</f>
        <v/>
      </c>
      <c r="AW467" s="12" t="str">
        <f>IFERROR(VLOOKUP($A467,'NM 100 M'!$Y$5:$AE$7,7,0),"")</f>
        <v/>
      </c>
      <c r="AX467" s="25">
        <f>MIN(COUNT(F467:S467)+MIN(COUNT(V467:AW467)/2,2),6)</f>
        <v>0.5</v>
      </c>
    </row>
    <row r="468" spans="1:50">
      <c r="A468">
        <v>699</v>
      </c>
      <c r="B468" s="21" t="str">
        <f>VLOOKUP($A468,id!$C:$H,6,0)</f>
        <v>Sobieniak Wojciech</v>
      </c>
      <c r="C468" s="21" t="str">
        <f>VLOOKUP($A468,id!$C:$H,4,0)</f>
        <v>Siwy&amp;Rudy&amp;Sopel&amp;Mongoose</v>
      </c>
      <c r="D468" s="2">
        <f>IF(E467=E468,D467,ROW(B466))</f>
        <v>466</v>
      </c>
      <c r="E468" s="11">
        <f>LARGE(F468:U468,1)+LARGE(F468:U468,2)+IFERROR(LARGE(F468:U468,3),0)+IFERROR(LARGE(F468:U468,4),0)+IFERROR(LARGE(F468:U468,5),0)+IFERROR(LARGE(F468:U468,6),0)</f>
        <v>26.759324300628322</v>
      </c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 t="str">
        <f>IFERROR(VLOOKUP($A468,'H56 TR200 M'!$AT$3:$AZ$106,7,0),"")</f>
        <v/>
      </c>
      <c r="R468" s="12" t="str">
        <f>IFERROR(VLOOKUP($A468,'Azymut M'!$AO$6:$AU$38,7,0),"")</f>
        <v/>
      </c>
      <c r="S468" s="12" t="str">
        <f>IFERROR(VLOOKUP($A468,'NM 200 M'!$AI$5:$AO$38,7,0),"")</f>
        <v/>
      </c>
      <c r="T468" s="10">
        <f>IFERROR(LARGE(V468:AW468,1),0)+IFERROR(LARGE(V468:AW468,2),0)</f>
        <v>26.759324300628322</v>
      </c>
      <c r="U468" s="10">
        <f>IFERROR(LARGE(V468:AW468,3),0)+IFERROR(LARGE(V468:AW468,4),0)</f>
        <v>0</v>
      </c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>
        <f>IFERROR(VLOOKUP($A468,'H56 TR100 M'!$AI$3:$AO$224,7,0),"")</f>
        <v>26.759324300628322</v>
      </c>
      <c r="AT468" s="12" t="str">
        <f>IFERROR(VLOOKUP($A468,'Wawer M'!$H$2:$N$15,7,0),"")</f>
        <v/>
      </c>
      <c r="AU468" s="12" t="str">
        <f>IFERROR(VLOOKUP($A468,'Pazur M'!$AU$2:$BA$36,7,0),"")</f>
        <v/>
      </c>
      <c r="AV468" s="12" t="str">
        <f>IFERROR(VLOOKUP($A468,'Wilga M'!$L$3:$R$29,7,0),"")</f>
        <v/>
      </c>
      <c r="AW468" s="12" t="str">
        <f>IFERROR(VLOOKUP($A468,'NM 100 M'!$Y$5:$AE$7,7,0),"")</f>
        <v/>
      </c>
      <c r="AX468" s="25">
        <f>MIN(COUNT(F468:S468)+MIN(COUNT(V468:AW468)/2,2),6)</f>
        <v>0.5</v>
      </c>
    </row>
    <row r="469" spans="1:50">
      <c r="A469">
        <v>515</v>
      </c>
      <c r="B469" s="21" t="str">
        <f>VLOOKUP($A469,id!$C:$H,6,0)</f>
        <v>Urban Krzysztof</v>
      </c>
      <c r="C469" s="21">
        <f>VLOOKUP($A469,id!$C:$H,4,0)</f>
        <v>0</v>
      </c>
      <c r="D469" s="2">
        <f>IF(E468=E469,D468,ROW(B467))</f>
        <v>467</v>
      </c>
      <c r="E469" s="11">
        <f>LARGE(F469:U469,1)+LARGE(F469:U469,2)+IFERROR(LARGE(F469:U469,3),0)+IFERROR(LARGE(F469:U469,4),0)+IFERROR(LARGE(F469:U469,5),0)+IFERROR(LARGE(F469:U469,6),0)</f>
        <v>26.697206191732302</v>
      </c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 t="str">
        <f>IFERROR(VLOOKUP($A469,'XVI Szago M'!$K$2:$Q$48,7,0),"")</f>
        <v/>
      </c>
      <c r="Q469" s="12" t="str">
        <f>IFERROR(VLOOKUP($A469,'H56 TR200 M'!$AT$3:$AZ$106,7,0),"")</f>
        <v/>
      </c>
      <c r="R469" s="12" t="str">
        <f>IFERROR(VLOOKUP($A469,'Azymut M'!$AO$6:$AU$38,7,0),"")</f>
        <v/>
      </c>
      <c r="S469" s="12" t="str">
        <f>IFERROR(VLOOKUP($A469,'NM 200 M'!$AI$5:$AO$38,7,0),"")</f>
        <v/>
      </c>
      <c r="T469" s="10">
        <f>IFERROR(LARGE(V469:AW469,1),0)+IFERROR(LARGE(V469:AW469,2),0)</f>
        <v>26.697206191732302</v>
      </c>
      <c r="U469" s="10">
        <f>IFERROR(LARGE(V469:AW469,3),0)+IFERROR(LARGE(V469:AW469,4),0)</f>
        <v>0</v>
      </c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>
        <f>IFERROR(VLOOKUP($A469,'Abentojra M'!$I$3:$O$39,7,0),"")</f>
        <v>26.697206191732302</v>
      </c>
      <c r="AM469" s="12" t="str">
        <f>IFERROR(VLOOKUP($A469,'Mordownik M'!$M$3:$S$29,7,0),"")</f>
        <v/>
      </c>
      <c r="AN469" s="12" t="str">
        <f>IFERROR(VLOOKUP($A469,'Kaczawska M'!$L$3:$R$9,7,0),"")</f>
        <v/>
      </c>
      <c r="AO469" s="12" t="str">
        <f>IFERROR(VLOOKUP($A469,'XV RzK M'!$K$2:$Q$13,7,0),"")</f>
        <v/>
      </c>
      <c r="AP469" s="12" t="str">
        <f>IFERROR(VLOOKUP($A469,'Jesienne 360 M'!$J$2:$P$20,7,0),"")</f>
        <v/>
      </c>
      <c r="AQ469" s="12" t="str">
        <f>IFERROR(VLOOKUP($A469,'Waligóra M'!$P$2:$V$25,7,0),"")</f>
        <v/>
      </c>
      <c r="AR469" s="12" t="str">
        <f>IFERROR(VLOOKUP($A469,'Jurajska Jatka M'!$L$3:$R$42,7,0),"")</f>
        <v/>
      </c>
      <c r="AS469" s="12" t="str">
        <f>IFERROR(VLOOKUP($A469,'H56 TR100 M'!$AI$3:$AO$224,7,0),"")</f>
        <v/>
      </c>
      <c r="AT469" s="12" t="str">
        <f>IFERROR(VLOOKUP($A469,'Wawer M'!$H$2:$N$15,7,0),"")</f>
        <v/>
      </c>
      <c r="AU469" s="12" t="str">
        <f>IFERROR(VLOOKUP($A469,'Pazur M'!$AU$2:$BA$36,7,0),"")</f>
        <v/>
      </c>
      <c r="AV469" s="12" t="str">
        <f>IFERROR(VLOOKUP($A469,'Wilga M'!$L$3:$R$29,7,0),"")</f>
        <v/>
      </c>
      <c r="AW469" s="12" t="str">
        <f>IFERROR(VLOOKUP($A469,'NM 100 M'!$Y$5:$AE$7,7,0),"")</f>
        <v/>
      </c>
      <c r="AX469" s="25">
        <f>MIN(COUNT(F469:S469)+MIN(COUNT(V469:AW469)/2,2),6)</f>
        <v>0.5</v>
      </c>
    </row>
    <row r="470" spans="1:50">
      <c r="A470">
        <v>516</v>
      </c>
      <c r="B470" s="21" t="str">
        <f>VLOOKUP($A470,id!$C:$H,6,0)</f>
        <v>Namiotko Wojciech</v>
      </c>
      <c r="C470" s="21">
        <f>VLOOKUP($A470,id!$C:$H,4,0)</f>
        <v>0</v>
      </c>
      <c r="D470" s="2">
        <f>IF(E469=E470,D469,ROW(B468))</f>
        <v>468</v>
      </c>
      <c r="E470" s="11">
        <f>LARGE(F470:U470,1)+LARGE(F470:U470,2)+IFERROR(LARGE(F470:U470,3),0)+IFERROR(LARGE(F470:U470,4),0)+IFERROR(LARGE(F470:U470,5),0)+IFERROR(LARGE(F470:U470,6),0)</f>
        <v>26.686154616121154</v>
      </c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 t="str">
        <f>IFERROR(VLOOKUP($A470,'XVI Szago M'!$K$2:$Q$48,7,0),"")</f>
        <v/>
      </c>
      <c r="Q470" s="12" t="str">
        <f>IFERROR(VLOOKUP($A470,'H56 TR200 M'!$AT$3:$AZ$106,7,0),"")</f>
        <v/>
      </c>
      <c r="R470" s="12" t="str">
        <f>IFERROR(VLOOKUP($A470,'Azymut M'!$AO$6:$AU$38,7,0),"")</f>
        <v/>
      </c>
      <c r="S470" s="12" t="str">
        <f>IFERROR(VLOOKUP($A470,'NM 200 M'!$AI$5:$AO$38,7,0),"")</f>
        <v/>
      </c>
      <c r="T470" s="10">
        <f>IFERROR(LARGE(V470:AW470,1),0)+IFERROR(LARGE(V470:AW470,2),0)</f>
        <v>26.686154616121154</v>
      </c>
      <c r="U470" s="10">
        <f>IFERROR(LARGE(V470:AW470,3),0)+IFERROR(LARGE(V470:AW470,4),0)</f>
        <v>0</v>
      </c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>
        <f>IFERROR(VLOOKUP($A470,'Abentojra M'!$I$3:$O$39,7,0),"")</f>
        <v>26.686154616121154</v>
      </c>
      <c r="AM470" s="12" t="str">
        <f>IFERROR(VLOOKUP($A470,'Mordownik M'!$M$3:$S$29,7,0),"")</f>
        <v/>
      </c>
      <c r="AN470" s="12" t="str">
        <f>IFERROR(VLOOKUP($A470,'Kaczawska M'!$L$3:$R$9,7,0),"")</f>
        <v/>
      </c>
      <c r="AO470" s="12" t="str">
        <f>IFERROR(VLOOKUP($A470,'XV RzK M'!$K$2:$Q$13,7,0),"")</f>
        <v/>
      </c>
      <c r="AP470" s="12" t="str">
        <f>IFERROR(VLOOKUP($A470,'Jesienne 360 M'!$J$2:$P$20,7,0),"")</f>
        <v/>
      </c>
      <c r="AQ470" s="12" t="str">
        <f>IFERROR(VLOOKUP($A470,'Waligóra M'!$P$2:$V$25,7,0),"")</f>
        <v/>
      </c>
      <c r="AR470" s="12" t="str">
        <f>IFERROR(VLOOKUP($A470,'Jurajska Jatka M'!$L$3:$R$42,7,0),"")</f>
        <v/>
      </c>
      <c r="AS470" s="12" t="str">
        <f>IFERROR(VLOOKUP($A470,'H56 TR100 M'!$AI$3:$AO$224,7,0),"")</f>
        <v/>
      </c>
      <c r="AT470" s="12" t="str">
        <f>IFERROR(VLOOKUP($A470,'Wawer M'!$H$2:$N$15,7,0),"")</f>
        <v/>
      </c>
      <c r="AU470" s="12" t="str">
        <f>IFERROR(VLOOKUP($A470,'Pazur M'!$AU$2:$BA$36,7,0),"")</f>
        <v/>
      </c>
      <c r="AV470" s="12" t="str">
        <f>IFERROR(VLOOKUP($A470,'Wilga M'!$L$3:$R$29,7,0),"")</f>
        <v/>
      </c>
      <c r="AW470" s="12" t="str">
        <f>IFERROR(VLOOKUP($A470,'NM 100 M'!$Y$5:$AE$7,7,0),"")</f>
        <v/>
      </c>
      <c r="AX470" s="25">
        <f>MIN(COUNT(F470:S470)+MIN(COUNT(V470:AW470)/2,2),6)</f>
        <v>0.5</v>
      </c>
    </row>
    <row r="471" spans="1:50">
      <c r="A471">
        <v>700</v>
      </c>
      <c r="B471" s="21" t="str">
        <f>VLOOKUP($A471,id!$C:$H,6,0)</f>
        <v>Pączkowski Paweł</v>
      </c>
      <c r="C471" s="21">
        <f>VLOOKUP($A471,id!$C:$H,4,0)</f>
        <v>0</v>
      </c>
      <c r="D471" s="2">
        <f>IF(E470=E471,D470,ROW(B469))</f>
        <v>469</v>
      </c>
      <c r="E471" s="11">
        <f>LARGE(F471:U471,1)+LARGE(F471:U471,2)+IFERROR(LARGE(F471:U471,3),0)+IFERROR(LARGE(F471:U471,4),0)+IFERROR(LARGE(F471:U471,5),0)+IFERROR(LARGE(F471:U471,6),0)</f>
        <v>26.53894439217591</v>
      </c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 t="str">
        <f>IFERROR(VLOOKUP($A471,'H56 TR200 M'!$AT$3:$AZ$106,7,0),"")</f>
        <v/>
      </c>
      <c r="R471" s="12" t="str">
        <f>IFERROR(VLOOKUP($A471,'Azymut M'!$AO$6:$AU$38,7,0),"")</f>
        <v/>
      </c>
      <c r="S471" s="12" t="str">
        <f>IFERROR(VLOOKUP($A471,'NM 200 M'!$AI$5:$AO$38,7,0),"")</f>
        <v/>
      </c>
      <c r="T471" s="10">
        <f>IFERROR(LARGE(V471:AW471,1),0)+IFERROR(LARGE(V471:AW471,2),0)</f>
        <v>26.53894439217591</v>
      </c>
      <c r="U471" s="10">
        <f>IFERROR(LARGE(V471:AW471,3),0)+IFERROR(LARGE(V471:AW471,4),0)</f>
        <v>0</v>
      </c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>
        <f>IFERROR(VLOOKUP($A471,'H56 TR100 M'!$AI$3:$AO$224,7,0),"")</f>
        <v>26.53894439217591</v>
      </c>
      <c r="AT471" s="12" t="str">
        <f>IFERROR(VLOOKUP($A471,'Wawer M'!$H$2:$N$15,7,0),"")</f>
        <v/>
      </c>
      <c r="AU471" s="12" t="str">
        <f>IFERROR(VLOOKUP($A471,'Pazur M'!$AU$2:$BA$36,7,0),"")</f>
        <v/>
      </c>
      <c r="AV471" s="12" t="str">
        <f>IFERROR(VLOOKUP($A471,'Wilga M'!$L$3:$R$29,7,0),"")</f>
        <v/>
      </c>
      <c r="AW471" s="12" t="str">
        <f>IFERROR(VLOOKUP($A471,'NM 100 M'!$Y$5:$AE$7,7,0),"")</f>
        <v/>
      </c>
      <c r="AX471" s="25">
        <f>MIN(COUNT(F471:S471)+MIN(COUNT(V471:AW471)/2,2),6)</f>
        <v>0.5</v>
      </c>
    </row>
    <row r="472" spans="1:50">
      <c r="A472">
        <v>331</v>
      </c>
      <c r="B472" s="21" t="str">
        <f>VLOOKUP($A472,id!$C:$H,6,0)</f>
        <v>Ogrodnik Przemysław</v>
      </c>
      <c r="C472" s="21" t="str">
        <f>VLOOKUP($A472,id!$C:$H,4,0)</f>
        <v>WARMA Team</v>
      </c>
      <c r="D472" s="2">
        <f>IF(E471=E472,D471,ROW(B470))</f>
        <v>470</v>
      </c>
      <c r="E472" s="11">
        <f>LARGE(F472:U472,1)+LARGE(F472:U472,2)+IFERROR(LARGE(F472:U472,3),0)+IFERROR(LARGE(F472:U472,4),0)+IFERROR(LARGE(F472:U472,5),0)+IFERROR(LARGE(F472:U472,6),0)</f>
        <v>26.496233442964197</v>
      </c>
      <c r="F472" s="12"/>
      <c r="G472" s="12"/>
      <c r="H472" s="12" t="str">
        <f>IFERROR(VLOOKUP($A472,'H55 TR200 M'!$AT$3:$AZ$84,7,0),"")</f>
        <v/>
      </c>
      <c r="I472" s="12" t="str">
        <f>IFERROR(VLOOKUP($A472,'Dymno M'!$U$2:$AA$35,7,0),"")</f>
        <v/>
      </c>
      <c r="J472" s="12" t="str">
        <f>IFERROR(VLOOKUP($A472,'XIV RzK M'!$K$3:$Q$39,7,0),"")</f>
        <v/>
      </c>
      <c r="K472" s="12" t="str">
        <f>IFERROR(VLOOKUP($A472,'Tropy M'!$Q$4:$W$66,7,0),"")</f>
        <v/>
      </c>
      <c r="L472" s="12" t="str">
        <f>IFERROR(VLOOKUP($A472,'Grassor 300 M'!$CA$6:$CG$39,7,0),"")</f>
        <v/>
      </c>
      <c r="M472" s="12" t="str">
        <f>IFERROR(VLOOKUP($A472,'BO M'!$Q$2:$W$37,7,0),"")</f>
        <v/>
      </c>
      <c r="N472" s="12" t="str">
        <f>IFERROR(VLOOKUP($A472,'Konwalie M'!$M$2:$S$32,7,0),"")</f>
        <v/>
      </c>
      <c r="O472" s="12" t="str">
        <f>IFERROR(VLOOKUP($A472,'KoRnO M'!$AD$2:$AJ$42,7,0),"")</f>
        <v/>
      </c>
      <c r="P472" s="12" t="str">
        <f>IFERROR(VLOOKUP($A472,'XVI Szago M'!$K$2:$Q$48,7,0),"")</f>
        <v/>
      </c>
      <c r="Q472" s="12" t="str">
        <f>IFERROR(VLOOKUP($A472,'H56 TR200 M'!$AT$3:$AZ$106,7,0),"")</f>
        <v/>
      </c>
      <c r="R472" s="12" t="str">
        <f>IFERROR(VLOOKUP($A472,'Azymut M'!$AO$6:$AU$38,7,0),"")</f>
        <v/>
      </c>
      <c r="S472" s="12" t="str">
        <f>IFERROR(VLOOKUP($A472,'NM 200 M'!$AI$5:$AO$38,7,0),"")</f>
        <v/>
      </c>
      <c r="T472" s="10">
        <f>IFERROR(LARGE(V472:AW472,1),0)+IFERROR(LARGE(V472:AW472,2),0)</f>
        <v>26.496233442964197</v>
      </c>
      <c r="U472" s="10">
        <f>IFERROR(LARGE(V472:AW472,3),0)+IFERROR(LARGE(V472:AW472,4),0)</f>
        <v>0</v>
      </c>
      <c r="V472" s="12"/>
      <c r="W472" s="12"/>
      <c r="X472" s="12"/>
      <c r="Y472" s="12"/>
      <c r="Z472" s="12">
        <f>IFERROR(VLOOKUP($A472,'H55 TR100 M'!$AG$3:$AM$165,7,0),"")</f>
        <v>10.182336557518813</v>
      </c>
      <c r="AA472" s="12" t="str">
        <f>IFERROR(VLOOKUP($A472,'Irokez M'!$EN$4:$ET$22,7,0),"")</f>
        <v/>
      </c>
      <c r="AB472" s="12" t="str">
        <f>IFERROR(VLOOKUP($A472,'BO Wielkopolska M'!$Q$2:$W$38,7,0),"")</f>
        <v/>
      </c>
      <c r="AC472" s="12" t="str">
        <f>IFERROR(VLOOKUP($A472,'RW TR200 M'!$K$2:$Q$10,7,0),"")</f>
        <v/>
      </c>
      <c r="AD472" s="12" t="str">
        <f>IFERROR(VLOOKUP($A472,'Liczyrzepa wiosna M'!$M$2:$S$26,7,0),"")</f>
        <v/>
      </c>
      <c r="AE472" s="12" t="str">
        <f>IFERROR(VLOOKUP($A472,'13 M'!$J$6:$P$27,7,0),"")</f>
        <v/>
      </c>
      <c r="AF472" s="12" t="str">
        <f>IFERROR(VLOOKUP($A472,'ZnO Grassor M'!$J$2:$P$9,7,0),"")</f>
        <v/>
      </c>
      <c r="AG472" s="12" t="str">
        <f>IFERROR(VLOOKUP($A472,'Celestynów M'!$H$2:$N$7,7,0),"")</f>
        <v/>
      </c>
      <c r="AH472" s="12" t="str">
        <f>IFERROR(VLOOKUP($A472,'Komorów M'!$H$2:$N$15,7,0),"")</f>
        <v/>
      </c>
      <c r="AI472" s="12" t="str">
        <f>IFERROR(VLOOKUP($A472,'ITOrient M'!$P$3:$V$16,7,0),"")</f>
        <v/>
      </c>
      <c r="AJ472" s="12" t="str">
        <f>IFERROR(VLOOKUP($A472,'ŚJatka M'!$P$3:$V$25,7,0),"")</f>
        <v/>
      </c>
      <c r="AK472" s="12" t="str">
        <f>IFERROR(VLOOKUP($A472,'Sudecka Wyrypa M'!$N$4:$T$18,7,0),"")</f>
        <v/>
      </c>
      <c r="AL472" s="12" t="str">
        <f>IFERROR(VLOOKUP($A472,'Abentojra M'!$I$3:$O$39,7,0),"")</f>
        <v/>
      </c>
      <c r="AM472" s="12" t="str">
        <f>IFERROR(VLOOKUP($A472,'Mordownik M'!$M$3:$S$29,7,0),"")</f>
        <v/>
      </c>
      <c r="AN472" s="12" t="str">
        <f>IFERROR(VLOOKUP($A472,'Kaczawska M'!$L$3:$R$9,7,0),"")</f>
        <v/>
      </c>
      <c r="AO472" s="12" t="str">
        <f>IFERROR(VLOOKUP($A472,'XV RzK M'!$K$2:$Q$13,7,0),"")</f>
        <v/>
      </c>
      <c r="AP472" s="12" t="str">
        <f>IFERROR(VLOOKUP($A472,'Jesienne 360 M'!$J$2:$P$20,7,0),"")</f>
        <v/>
      </c>
      <c r="AQ472" s="12" t="str">
        <f>IFERROR(VLOOKUP($A472,'Waligóra M'!$P$2:$V$25,7,0),"")</f>
        <v/>
      </c>
      <c r="AR472" s="12" t="str">
        <f>IFERROR(VLOOKUP($A472,'Jurajska Jatka M'!$L$3:$R$42,7,0),"")</f>
        <v/>
      </c>
      <c r="AS472" s="12">
        <f>IFERROR(VLOOKUP($A472,'H56 TR100 M'!$AI$3:$AO$224,7,0),"")</f>
        <v>16.313896885445384</v>
      </c>
      <c r="AT472" s="12" t="str">
        <f>IFERROR(VLOOKUP($A472,'Wawer M'!$H$2:$N$15,7,0),"")</f>
        <v/>
      </c>
      <c r="AU472" s="12" t="str">
        <f>IFERROR(VLOOKUP($A472,'Pazur M'!$AU$2:$BA$36,7,0),"")</f>
        <v/>
      </c>
      <c r="AV472" s="12" t="str">
        <f>IFERROR(VLOOKUP($A472,'Wilga M'!$L$3:$R$29,7,0),"")</f>
        <v/>
      </c>
      <c r="AW472" s="12" t="str">
        <f>IFERROR(VLOOKUP($A472,'NM 100 M'!$Y$5:$AE$7,7,0),"")</f>
        <v/>
      </c>
      <c r="AX472" s="25">
        <f>MIN(COUNT(F472:S472)+MIN(COUNT(V472:AW472)/2,2),6)</f>
        <v>1</v>
      </c>
    </row>
    <row r="473" spans="1:50">
      <c r="A473">
        <v>330</v>
      </c>
      <c r="B473" s="21" t="str">
        <f>VLOOKUP($A473,id!$C:$H,6,0)</f>
        <v>Morawski Mikołaj</v>
      </c>
      <c r="C473" s="21" t="str">
        <f>VLOOKUP($A473,id!$C:$H,4,0)</f>
        <v>WARMA Team</v>
      </c>
      <c r="D473" s="2">
        <f>IF(E472=E473,D472,ROW(B471))</f>
        <v>471</v>
      </c>
      <c r="E473" s="11">
        <f>LARGE(F473:U473,1)+LARGE(F473:U473,2)+IFERROR(LARGE(F473:U473,3),0)+IFERROR(LARGE(F473:U473,4),0)+IFERROR(LARGE(F473:U473,5),0)+IFERROR(LARGE(F473:U473,6),0)</f>
        <v>26.496083677478147</v>
      </c>
      <c r="F473" s="12"/>
      <c r="G473" s="12"/>
      <c r="H473" s="12" t="str">
        <f>IFERROR(VLOOKUP($A473,'H55 TR200 M'!$AT$3:$AZ$84,7,0),"")</f>
        <v/>
      </c>
      <c r="I473" s="12" t="str">
        <f>IFERROR(VLOOKUP($A473,'Dymno M'!$U$2:$AA$35,7,0),"")</f>
        <v/>
      </c>
      <c r="J473" s="12" t="str">
        <f>IFERROR(VLOOKUP($A473,'XIV RzK M'!$K$3:$Q$39,7,0),"")</f>
        <v/>
      </c>
      <c r="K473" s="12" t="str">
        <f>IFERROR(VLOOKUP($A473,'Tropy M'!$Q$4:$W$66,7,0),"")</f>
        <v/>
      </c>
      <c r="L473" s="12" t="str">
        <f>IFERROR(VLOOKUP($A473,'Grassor 300 M'!$CA$6:$CG$39,7,0),"")</f>
        <v/>
      </c>
      <c r="M473" s="12" t="str">
        <f>IFERROR(VLOOKUP($A473,'BO M'!$Q$2:$W$37,7,0),"")</f>
        <v/>
      </c>
      <c r="N473" s="12" t="str">
        <f>IFERROR(VLOOKUP($A473,'Konwalie M'!$M$2:$S$32,7,0),"")</f>
        <v/>
      </c>
      <c r="O473" s="12" t="str">
        <f>IFERROR(VLOOKUP($A473,'KoRnO M'!$AD$2:$AJ$42,7,0),"")</f>
        <v/>
      </c>
      <c r="P473" s="12" t="str">
        <f>IFERROR(VLOOKUP($A473,'XVI Szago M'!$K$2:$Q$48,7,0),"")</f>
        <v/>
      </c>
      <c r="Q473" s="12" t="str">
        <f>IFERROR(VLOOKUP($A473,'H56 TR200 M'!$AT$3:$AZ$106,7,0),"")</f>
        <v/>
      </c>
      <c r="R473" s="12" t="str">
        <f>IFERROR(VLOOKUP($A473,'Azymut M'!$AO$6:$AU$38,7,0),"")</f>
        <v/>
      </c>
      <c r="S473" s="12" t="str">
        <f>IFERROR(VLOOKUP($A473,'NM 200 M'!$AI$5:$AO$38,7,0),"")</f>
        <v/>
      </c>
      <c r="T473" s="10">
        <f>IFERROR(LARGE(V473:AW473,1),0)+IFERROR(LARGE(V473:AW473,2),0)</f>
        <v>26.496083677478147</v>
      </c>
      <c r="U473" s="10">
        <f>IFERROR(LARGE(V473:AW473,3),0)+IFERROR(LARGE(V473:AW473,4),0)</f>
        <v>0</v>
      </c>
      <c r="V473" s="12"/>
      <c r="W473" s="12"/>
      <c r="X473" s="12"/>
      <c r="Y473" s="12"/>
      <c r="Z473" s="12">
        <f>IFERROR(VLOOKUP($A473,'H55 TR100 M'!$AG$3:$AM$165,7,0),"")</f>
        <v>10.182655353278285</v>
      </c>
      <c r="AA473" s="12" t="str">
        <f>IFERROR(VLOOKUP($A473,'Irokez M'!$EN$4:$ET$22,7,0),"")</f>
        <v/>
      </c>
      <c r="AB473" s="12" t="str">
        <f>IFERROR(VLOOKUP($A473,'BO Wielkopolska M'!$Q$2:$W$38,7,0),"")</f>
        <v/>
      </c>
      <c r="AC473" s="12" t="str">
        <f>IFERROR(VLOOKUP($A473,'RW TR200 M'!$K$2:$Q$10,7,0),"")</f>
        <v/>
      </c>
      <c r="AD473" s="12" t="str">
        <f>IFERROR(VLOOKUP($A473,'Liczyrzepa wiosna M'!$M$2:$S$26,7,0),"")</f>
        <v/>
      </c>
      <c r="AE473" s="12" t="str">
        <f>IFERROR(VLOOKUP($A473,'13 M'!$J$6:$P$27,7,0),"")</f>
        <v/>
      </c>
      <c r="AF473" s="12" t="str">
        <f>IFERROR(VLOOKUP($A473,'ZnO Grassor M'!$J$2:$P$9,7,0),"")</f>
        <v/>
      </c>
      <c r="AG473" s="12" t="str">
        <f>IFERROR(VLOOKUP($A473,'Celestynów M'!$H$2:$N$7,7,0),"")</f>
        <v/>
      </c>
      <c r="AH473" s="12" t="str">
        <f>IFERROR(VLOOKUP($A473,'Komorów M'!$H$2:$N$15,7,0),"")</f>
        <v/>
      </c>
      <c r="AI473" s="12" t="str">
        <f>IFERROR(VLOOKUP($A473,'ITOrient M'!$P$3:$V$16,7,0),"")</f>
        <v/>
      </c>
      <c r="AJ473" s="12" t="str">
        <f>IFERROR(VLOOKUP($A473,'ŚJatka M'!$P$3:$V$25,7,0),"")</f>
        <v/>
      </c>
      <c r="AK473" s="12" t="str">
        <f>IFERROR(VLOOKUP($A473,'Sudecka Wyrypa M'!$N$4:$T$18,7,0),"")</f>
        <v/>
      </c>
      <c r="AL473" s="12" t="str">
        <f>IFERROR(VLOOKUP($A473,'Abentojra M'!$I$3:$O$39,7,0),"")</f>
        <v/>
      </c>
      <c r="AM473" s="12" t="str">
        <f>IFERROR(VLOOKUP($A473,'Mordownik M'!$M$3:$S$29,7,0),"")</f>
        <v/>
      </c>
      <c r="AN473" s="12" t="str">
        <f>IFERROR(VLOOKUP($A473,'Kaczawska M'!$L$3:$R$9,7,0),"")</f>
        <v/>
      </c>
      <c r="AO473" s="12" t="str">
        <f>IFERROR(VLOOKUP($A473,'XV RzK M'!$K$2:$Q$13,7,0),"")</f>
        <v/>
      </c>
      <c r="AP473" s="12" t="str">
        <f>IFERROR(VLOOKUP($A473,'Jesienne 360 M'!$J$2:$P$20,7,0),"")</f>
        <v/>
      </c>
      <c r="AQ473" s="12" t="str">
        <f>IFERROR(VLOOKUP($A473,'Waligóra M'!$P$2:$V$25,7,0),"")</f>
        <v/>
      </c>
      <c r="AR473" s="12" t="str">
        <f>IFERROR(VLOOKUP($A473,'Jurajska Jatka M'!$L$3:$R$42,7,0),"")</f>
        <v/>
      </c>
      <c r="AS473" s="12">
        <f>IFERROR(VLOOKUP($A473,'H56 TR100 M'!$AI$3:$AO$224,7,0),"")</f>
        <v>16.313428324199862</v>
      </c>
      <c r="AT473" s="12" t="str">
        <f>IFERROR(VLOOKUP($A473,'Wawer M'!$H$2:$N$15,7,0),"")</f>
        <v/>
      </c>
      <c r="AU473" s="12" t="str">
        <f>IFERROR(VLOOKUP($A473,'Pazur M'!$AU$2:$BA$36,7,0),"")</f>
        <v/>
      </c>
      <c r="AV473" s="12" t="str">
        <f>IFERROR(VLOOKUP($A473,'Wilga M'!$L$3:$R$29,7,0),"")</f>
        <v/>
      </c>
      <c r="AW473" s="12" t="str">
        <f>IFERROR(VLOOKUP($A473,'NM 100 M'!$Y$5:$AE$7,7,0),"")</f>
        <v/>
      </c>
      <c r="AX473" s="25">
        <f>MIN(COUNT(F473:S473)+MIN(COUNT(V473:AW473)/2,2),6)</f>
        <v>1</v>
      </c>
    </row>
    <row r="474" spans="1:50">
      <c r="A474">
        <v>78</v>
      </c>
      <c r="B474" s="21" t="str">
        <f>VLOOKUP($A474,id!$C:$H,6,0)</f>
        <v>Kęsicki Tytus</v>
      </c>
      <c r="C474" s="21">
        <f>VLOOKUP($A474,id!$C:$H,4,0)</f>
        <v>0</v>
      </c>
      <c r="D474" s="2">
        <f>IF(E473=E474,D473,ROW(B472))</f>
        <v>472</v>
      </c>
      <c r="E474" s="11">
        <f>LARGE(F474:U474,1)+LARGE(F474:U474,2)+IFERROR(LARGE(F474:U474,3),0)+IFERROR(LARGE(F474:U474,4),0)+IFERROR(LARGE(F474:U474,5),0)+IFERROR(LARGE(F474:U474,6),0)</f>
        <v>26.326795596143732</v>
      </c>
      <c r="F474" s="12"/>
      <c r="G474" s="12" t="str">
        <f>IFERROR(VLOOKUP($A474,'Liszkor M'!$BA$2:$BG$44,7,0),"")</f>
        <v/>
      </c>
      <c r="H474" s="12" t="str">
        <f>IFERROR(VLOOKUP($A474,'H55 TR200 M'!$AT$3:$AZ$84,7,0),"")</f>
        <v/>
      </c>
      <c r="I474" s="12" t="str">
        <f>IFERROR(VLOOKUP($A474,'Dymno M'!$U$2:$AA$35,7,0),"")</f>
        <v/>
      </c>
      <c r="J474" s="12" t="str">
        <f>IFERROR(VLOOKUP($A474,'XIV RzK M'!$K$3:$Q$39,7,0),"")</f>
        <v/>
      </c>
      <c r="K474" s="12" t="str">
        <f>IFERROR(VLOOKUP($A474,'Tropy M'!$Q$4:$W$66,7,0),"")</f>
        <v/>
      </c>
      <c r="L474" s="12" t="str">
        <f>IFERROR(VLOOKUP($A474,'Grassor 300 M'!$CA$6:$CG$39,7,0),"")</f>
        <v/>
      </c>
      <c r="M474" s="12" t="str">
        <f>IFERROR(VLOOKUP($A474,'BO M'!$Q$2:$W$37,7,0),"")</f>
        <v/>
      </c>
      <c r="N474" s="12" t="str">
        <f>IFERROR(VLOOKUP($A474,'Konwalie M'!$M$2:$S$32,7,0),"")</f>
        <v/>
      </c>
      <c r="O474" s="12" t="str">
        <f>IFERROR(VLOOKUP($A474,'KoRnO M'!$AD$2:$AJ$42,7,0),"")</f>
        <v/>
      </c>
      <c r="P474" s="12" t="str">
        <f>IFERROR(VLOOKUP($A474,'XVI Szago M'!$K$2:$Q$48,7,0),"")</f>
        <v/>
      </c>
      <c r="Q474" s="12" t="str">
        <f>IFERROR(VLOOKUP($A474,'H56 TR200 M'!$AT$3:$AZ$106,7,0),"")</f>
        <v/>
      </c>
      <c r="R474" s="12" t="str">
        <f>IFERROR(VLOOKUP($A474,'Azymut M'!$AO$6:$AU$38,7,0),"")</f>
        <v/>
      </c>
      <c r="S474" s="12" t="str">
        <f>IFERROR(VLOOKUP($A474,'NM 200 M'!$AI$5:$AO$38,7,0),"")</f>
        <v/>
      </c>
      <c r="T474" s="10">
        <f>IFERROR(LARGE(V474:AW474,1),0)+IFERROR(LARGE(V474:AW474,2),0)</f>
        <v>26.326795596143732</v>
      </c>
      <c r="U474" s="10">
        <f>IFERROR(LARGE(V474:AW474,3),0)+IFERROR(LARGE(V474:AW474,4),0)</f>
        <v>0</v>
      </c>
      <c r="V474" s="12"/>
      <c r="W474" s="12">
        <f>IFERROR(VLOOKUP($A474,'Róża M'!$L$2:$R$34,7,0),"")</f>
        <v>26.326795596143732</v>
      </c>
      <c r="X474" s="12" t="str">
        <f>IFERROR(VLOOKUP($A474,'XV Szago M'!$DK$4:$DQ$28,7,0),"")</f>
        <v/>
      </c>
      <c r="Y474" s="12" t="str">
        <f>IFERROR(VLOOKUP($A474,'Wiosenne 360 M'!$J$3:$P$22,7,0),"")</f>
        <v/>
      </c>
      <c r="Z474" s="12" t="str">
        <f>IFERROR(VLOOKUP($A474,'H55 TR100 M'!$AG$3:$AM$165,7,0),"")</f>
        <v/>
      </c>
      <c r="AA474" s="12" t="str">
        <f>IFERROR(VLOOKUP($A474,'Irokez M'!$EN$4:$ET$22,7,0),"")</f>
        <v/>
      </c>
      <c r="AB474" s="12" t="str">
        <f>IFERROR(VLOOKUP($A474,'BO Wielkopolska M'!$Q$2:$W$38,7,0),"")</f>
        <v/>
      </c>
      <c r="AC474" s="12" t="str">
        <f>IFERROR(VLOOKUP($A474,'RW TR200 M'!$K$2:$Q$10,7,0),"")</f>
        <v/>
      </c>
      <c r="AD474" s="12" t="str">
        <f>IFERROR(VLOOKUP($A474,'Liczyrzepa wiosna M'!$M$2:$S$26,7,0),"")</f>
        <v/>
      </c>
      <c r="AE474" s="12" t="str">
        <f>IFERROR(VLOOKUP($A474,'13 M'!$J$6:$P$27,7,0),"")</f>
        <v/>
      </c>
      <c r="AF474" s="12" t="str">
        <f>IFERROR(VLOOKUP($A474,'ZnO Grassor M'!$J$2:$P$9,7,0),"")</f>
        <v/>
      </c>
      <c r="AG474" s="12" t="str">
        <f>IFERROR(VLOOKUP($A474,'Celestynów M'!$H$2:$N$7,7,0),"")</f>
        <v/>
      </c>
      <c r="AH474" s="12" t="str">
        <f>IFERROR(VLOOKUP($A474,'Komorów M'!$H$2:$N$15,7,0),"")</f>
        <v/>
      </c>
      <c r="AI474" s="12" t="str">
        <f>IFERROR(VLOOKUP($A474,'ITOrient M'!$P$3:$V$16,7,0),"")</f>
        <v/>
      </c>
      <c r="AJ474" s="12" t="str">
        <f>IFERROR(VLOOKUP($A474,'ŚJatka M'!$P$3:$V$25,7,0),"")</f>
        <v/>
      </c>
      <c r="AK474" s="12" t="str">
        <f>IFERROR(VLOOKUP($A474,'Sudecka Wyrypa M'!$N$4:$T$18,7,0),"")</f>
        <v/>
      </c>
      <c r="AL474" s="12" t="str">
        <f>IFERROR(VLOOKUP($A474,'Abentojra M'!$I$3:$O$39,7,0),"")</f>
        <v/>
      </c>
      <c r="AM474" s="12" t="str">
        <f>IFERROR(VLOOKUP($A474,'Mordownik M'!$M$3:$S$29,7,0),"")</f>
        <v/>
      </c>
      <c r="AN474" s="12" t="str">
        <f>IFERROR(VLOOKUP($A474,'Kaczawska M'!$L$3:$R$9,7,0),"")</f>
        <v/>
      </c>
      <c r="AO474" s="12" t="str">
        <f>IFERROR(VLOOKUP($A474,'XV RzK M'!$K$2:$Q$13,7,0),"")</f>
        <v/>
      </c>
      <c r="AP474" s="12" t="str">
        <f>IFERROR(VLOOKUP($A474,'Jesienne 360 M'!$J$2:$P$20,7,0),"")</f>
        <v/>
      </c>
      <c r="AQ474" s="12" t="str">
        <f>IFERROR(VLOOKUP($A474,'Waligóra M'!$P$2:$V$25,7,0),"")</f>
        <v/>
      </c>
      <c r="AR474" s="12" t="str">
        <f>IFERROR(VLOOKUP($A474,'Jurajska Jatka M'!$L$3:$R$42,7,0),"")</f>
        <v/>
      </c>
      <c r="AS474" s="12" t="str">
        <f>IFERROR(VLOOKUP($A474,'H56 TR100 M'!$AI$3:$AO$224,7,0),"")</f>
        <v/>
      </c>
      <c r="AT474" s="12" t="str">
        <f>IFERROR(VLOOKUP($A474,'Wawer M'!$H$2:$N$15,7,0),"")</f>
        <v/>
      </c>
      <c r="AU474" s="12" t="str">
        <f>IFERROR(VLOOKUP($A474,'Pazur M'!$AU$2:$BA$36,7,0),"")</f>
        <v/>
      </c>
      <c r="AV474" s="12" t="str">
        <f>IFERROR(VLOOKUP($A474,'Wilga M'!$L$3:$R$29,7,0),"")</f>
        <v/>
      </c>
      <c r="AW474" s="12" t="str">
        <f>IFERROR(VLOOKUP($A474,'NM 100 M'!$Y$5:$AE$7,7,0),"")</f>
        <v/>
      </c>
      <c r="AX474" s="25">
        <f>MIN(COUNT(F474:S474)+MIN(COUNT(V474:AW474)/2,2),6)</f>
        <v>0.5</v>
      </c>
    </row>
    <row r="475" spans="1:50">
      <c r="A475">
        <v>553</v>
      </c>
      <c r="B475" s="21" t="str">
        <f>VLOOKUP($A475,id!$C:$H,6,0)</f>
        <v>Rybiński Łukasz</v>
      </c>
      <c r="C475" s="21" t="str">
        <f>VLOOKUP($A475,id!$C:$H,4,0)</f>
        <v>W to drugie lewo</v>
      </c>
      <c r="D475" s="2">
        <f>IF(E474=E475,D474,ROW(B473))</f>
        <v>473</v>
      </c>
      <c r="E475" s="11">
        <f>LARGE(F475:U475,1)+LARGE(F475:U475,2)+IFERROR(LARGE(F475:U475,3),0)+IFERROR(LARGE(F475:U475,4),0)+IFERROR(LARGE(F475:U475,5),0)+IFERROR(LARGE(F475:U475,6),0)</f>
        <v>26.223812780556997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>
        <f>IFERROR(VLOOKUP($A475,'XVI Szago M'!$K$2:$Q$48,7,0),"")</f>
        <v>26.223812780556997</v>
      </c>
      <c r="Q475" s="12" t="str">
        <f>IFERROR(VLOOKUP($A475,'H56 TR200 M'!$AT$3:$AZ$106,7,0),"")</f>
        <v/>
      </c>
      <c r="R475" s="12" t="str">
        <f>IFERROR(VLOOKUP($A475,'Azymut M'!$AO$6:$AU$38,7,0),"")</f>
        <v/>
      </c>
      <c r="S475" s="12" t="str">
        <f>IFERROR(VLOOKUP($A475,'NM 200 M'!$AI$5:$AO$38,7,0),"")</f>
        <v/>
      </c>
      <c r="T475" s="10">
        <f>IFERROR(LARGE(V475:AW475,1),0)+IFERROR(LARGE(V475:AW475,2),0)</f>
        <v>0</v>
      </c>
      <c r="U475" s="10">
        <f>IFERROR(LARGE(V475:AW475,3),0)+IFERROR(LARGE(V475:AW475,4),0)</f>
        <v>0</v>
      </c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 t="str">
        <f>IFERROR(VLOOKUP($A475,'Abentojra M'!$I$3:$O$39,7,0),"")</f>
        <v/>
      </c>
      <c r="AM475" s="12" t="str">
        <f>IFERROR(VLOOKUP($A475,'Mordownik M'!$M$3:$S$29,7,0),"")</f>
        <v/>
      </c>
      <c r="AN475" s="12" t="str">
        <f>IFERROR(VLOOKUP($A475,'Kaczawska M'!$L$3:$R$9,7,0),"")</f>
        <v/>
      </c>
      <c r="AO475" s="12" t="str">
        <f>IFERROR(VLOOKUP($A475,'XV RzK M'!$K$2:$Q$13,7,0),"")</f>
        <v/>
      </c>
      <c r="AP475" s="12" t="str">
        <f>IFERROR(VLOOKUP($A475,'Jesienne 360 M'!$J$2:$P$20,7,0),"")</f>
        <v/>
      </c>
      <c r="AQ475" s="12" t="str">
        <f>IFERROR(VLOOKUP($A475,'Waligóra M'!$P$2:$V$25,7,0),"")</f>
        <v/>
      </c>
      <c r="AR475" s="12" t="str">
        <f>IFERROR(VLOOKUP($A475,'Jurajska Jatka M'!$L$3:$R$42,7,0),"")</f>
        <v/>
      </c>
      <c r="AS475" s="12" t="str">
        <f>IFERROR(VLOOKUP($A475,'H56 TR100 M'!$AI$3:$AO$224,7,0),"")</f>
        <v/>
      </c>
      <c r="AT475" s="12" t="str">
        <f>IFERROR(VLOOKUP($A475,'Wawer M'!$H$2:$N$15,7,0),"")</f>
        <v/>
      </c>
      <c r="AU475" s="12" t="str">
        <f>IFERROR(VLOOKUP($A475,'Pazur M'!$AU$2:$BA$36,7,0),"")</f>
        <v/>
      </c>
      <c r="AV475" s="12" t="str">
        <f>IFERROR(VLOOKUP($A475,'Wilga M'!$L$3:$R$29,7,0),"")</f>
        <v/>
      </c>
      <c r="AW475" s="12" t="str">
        <f>IFERROR(VLOOKUP($A475,'NM 100 M'!$Y$5:$AE$7,7,0),"")</f>
        <v/>
      </c>
      <c r="AX475" s="25">
        <f>MIN(COUNT(F475:S475)+MIN(COUNT(V475:AW475)/2,2),6)</f>
        <v>1</v>
      </c>
    </row>
    <row r="476" spans="1:50">
      <c r="A476">
        <v>701</v>
      </c>
      <c r="B476" s="21" t="str">
        <f>VLOOKUP($A476,id!$C:$H,6,0)</f>
        <v>Grzesik Karol</v>
      </c>
      <c r="C476" s="21" t="str">
        <f>VLOOKUP($A476,id!$C:$H,4,0)</f>
        <v>AiK</v>
      </c>
      <c r="D476" s="2">
        <f>IF(E475=E476,D475,ROW(B474))</f>
        <v>474</v>
      </c>
      <c r="E476" s="11">
        <f>LARGE(F476:U476,1)+LARGE(F476:U476,2)+IFERROR(LARGE(F476:U476,3),0)+IFERROR(LARGE(F476:U476,4),0)+IFERROR(LARGE(F476:U476,5),0)+IFERROR(LARGE(F476:U476,6),0)</f>
        <v>26.155991358840861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 t="str">
        <f>IFERROR(VLOOKUP($A476,'H56 TR200 M'!$AT$3:$AZ$106,7,0),"")</f>
        <v/>
      </c>
      <c r="R476" s="12" t="str">
        <f>IFERROR(VLOOKUP($A476,'Azymut M'!$AO$6:$AU$38,7,0),"")</f>
        <v/>
      </c>
      <c r="S476" s="12" t="str">
        <f>IFERROR(VLOOKUP($A476,'NM 200 M'!$AI$5:$AO$38,7,0),"")</f>
        <v/>
      </c>
      <c r="T476" s="10">
        <f>IFERROR(LARGE(V476:AW476,1),0)+IFERROR(LARGE(V476:AW476,2),0)</f>
        <v>26.155991358840861</v>
      </c>
      <c r="U476" s="10">
        <f>IFERROR(LARGE(V476:AW476,3),0)+IFERROR(LARGE(V476:AW476,4),0)</f>
        <v>0</v>
      </c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>
        <f>IFERROR(VLOOKUP($A476,'H56 TR100 M'!$AI$3:$AO$224,7,0),"")</f>
        <v>26.155991358840861</v>
      </c>
      <c r="AT476" s="12" t="str">
        <f>IFERROR(VLOOKUP($A476,'Wawer M'!$H$2:$N$15,7,0),"")</f>
        <v/>
      </c>
      <c r="AU476" s="12" t="str">
        <f>IFERROR(VLOOKUP($A476,'Pazur M'!$AU$2:$BA$36,7,0),"")</f>
        <v/>
      </c>
      <c r="AV476" s="12" t="str">
        <f>IFERROR(VLOOKUP($A476,'Wilga M'!$L$3:$R$29,7,0),"")</f>
        <v/>
      </c>
      <c r="AW476" s="12" t="str">
        <f>IFERROR(VLOOKUP($A476,'NM 100 M'!$Y$5:$AE$7,7,0),"")</f>
        <v/>
      </c>
      <c r="AX476" s="25">
        <f>MIN(COUNT(F476:S476)+MIN(COUNT(V476:AW476)/2,2),6)</f>
        <v>0.5</v>
      </c>
    </row>
    <row r="477" spans="1:50">
      <c r="A477">
        <v>702</v>
      </c>
      <c r="B477" s="21" t="str">
        <f>VLOOKUP($A477,id!$C:$H,6,0)</f>
        <v>Skoneczny Kamil</v>
      </c>
      <c r="C477" s="21" t="str">
        <f>VLOOKUP($A477,id!$C:$H,4,0)</f>
        <v>Caramel Fox</v>
      </c>
      <c r="D477" s="2">
        <f>IF(E476=E477,D476,ROW(B475))</f>
        <v>475</v>
      </c>
      <c r="E477" s="11">
        <f>LARGE(F477:U477,1)+LARGE(F477:U477,2)+IFERROR(LARGE(F477:U477,3),0)+IFERROR(LARGE(F477:U477,4),0)+IFERROR(LARGE(F477:U477,5),0)+IFERROR(LARGE(F477:U477,6),0)</f>
        <v>26.152306066852415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 t="str">
        <f>IFERROR(VLOOKUP($A477,'H56 TR200 M'!$AT$3:$AZ$106,7,0),"")</f>
        <v/>
      </c>
      <c r="R477" s="12" t="str">
        <f>IFERROR(VLOOKUP($A477,'Azymut M'!$AO$6:$AU$38,7,0),"")</f>
        <v/>
      </c>
      <c r="S477" s="12" t="str">
        <f>IFERROR(VLOOKUP($A477,'NM 200 M'!$AI$5:$AO$38,7,0),"")</f>
        <v/>
      </c>
      <c r="T477" s="10">
        <f>IFERROR(LARGE(V477:AW477,1),0)+IFERROR(LARGE(V477:AW477,2),0)</f>
        <v>26.152306066852415</v>
      </c>
      <c r="U477" s="10">
        <f>IFERROR(LARGE(V477:AW477,3),0)+IFERROR(LARGE(V477:AW477,4),0)</f>
        <v>0</v>
      </c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>
        <f>IFERROR(VLOOKUP($A477,'H56 TR100 M'!$AI$3:$AO$224,7,0),"")</f>
        <v>26.152306066852415</v>
      </c>
      <c r="AT477" s="12" t="str">
        <f>IFERROR(VLOOKUP($A477,'Wawer M'!$H$2:$N$15,7,0),"")</f>
        <v/>
      </c>
      <c r="AU477" s="12" t="str">
        <f>IFERROR(VLOOKUP($A477,'Pazur M'!$AU$2:$BA$36,7,0),"")</f>
        <v/>
      </c>
      <c r="AV477" s="12" t="str">
        <f>IFERROR(VLOOKUP($A477,'Wilga M'!$L$3:$R$29,7,0),"")</f>
        <v/>
      </c>
      <c r="AW477" s="12" t="str">
        <f>IFERROR(VLOOKUP($A477,'NM 100 M'!$Y$5:$AE$7,7,0),"")</f>
        <v/>
      </c>
      <c r="AX477" s="25">
        <f>MIN(COUNT(F477:S477)+MIN(COUNT(V477:AW477)/2,2),6)</f>
        <v>0.5</v>
      </c>
    </row>
    <row r="478" spans="1:50">
      <c r="A478">
        <v>703</v>
      </c>
      <c r="B478" s="21" t="str">
        <f>VLOOKUP($A478,id!$C:$H,6,0)</f>
        <v>Marczewski Zbigniew</v>
      </c>
      <c r="C478" s="21" t="str">
        <f>VLOOKUP($A478,id!$C:$H,4,0)</f>
        <v>Warszawa</v>
      </c>
      <c r="D478" s="2">
        <f>IF(E477=E478,D477,ROW(B476))</f>
        <v>476</v>
      </c>
      <c r="E478" s="11">
        <f>LARGE(F478:U478,1)+LARGE(F478:U478,2)+IFERROR(LARGE(F478:U478,3),0)+IFERROR(LARGE(F478:U478,4),0)+IFERROR(LARGE(F478:U478,5),0)+IFERROR(LARGE(F478:U478,6),0)</f>
        <v>26.148621813208376</v>
      </c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 t="str">
        <f>IFERROR(VLOOKUP($A478,'H56 TR200 M'!$AT$3:$AZ$106,7,0),"")</f>
        <v/>
      </c>
      <c r="R478" s="12" t="str">
        <f>IFERROR(VLOOKUP($A478,'Azymut M'!$AO$6:$AU$38,7,0),"")</f>
        <v/>
      </c>
      <c r="S478" s="12" t="str">
        <f>IFERROR(VLOOKUP($A478,'NM 200 M'!$AI$5:$AO$38,7,0),"")</f>
        <v/>
      </c>
      <c r="T478" s="10">
        <f>IFERROR(LARGE(V478:AW478,1),0)+IFERROR(LARGE(V478:AW478,2),0)</f>
        <v>26.148621813208376</v>
      </c>
      <c r="U478" s="10">
        <f>IFERROR(LARGE(V478:AW478,3),0)+IFERROR(LARGE(V478:AW478,4),0)</f>
        <v>0</v>
      </c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>
        <f>IFERROR(VLOOKUP($A478,'H56 TR100 M'!$AI$3:$AO$224,7,0),"")</f>
        <v>26.148621813208376</v>
      </c>
      <c r="AT478" s="12" t="str">
        <f>IFERROR(VLOOKUP($A478,'Wawer M'!$H$2:$N$15,7,0),"")</f>
        <v/>
      </c>
      <c r="AU478" s="12" t="str">
        <f>IFERROR(VLOOKUP($A478,'Pazur M'!$AU$2:$BA$36,7,0),"")</f>
        <v/>
      </c>
      <c r="AV478" s="12" t="str">
        <f>IFERROR(VLOOKUP($A478,'Wilga M'!$L$3:$R$29,7,0),"")</f>
        <v/>
      </c>
      <c r="AW478" s="12" t="str">
        <f>IFERROR(VLOOKUP($A478,'NM 100 M'!$Y$5:$AE$7,7,0),"")</f>
        <v/>
      </c>
      <c r="AX478" s="25">
        <f>MIN(COUNT(F478:S478)+MIN(COUNT(V478:AW478)/2,2),6)</f>
        <v>0.5</v>
      </c>
    </row>
    <row r="479" spans="1:50">
      <c r="A479">
        <v>704</v>
      </c>
      <c r="B479" s="21" t="str">
        <f>VLOOKUP($A479,id!$C:$H,6,0)</f>
        <v>Rutkowski Jakub</v>
      </c>
      <c r="C479" s="21" t="str">
        <f>VLOOKUP($A479,id!$C:$H,4,0)</f>
        <v>Warszawa</v>
      </c>
      <c r="D479" s="2">
        <f>IF(E478=E479,D478,ROW(B477))</f>
        <v>477</v>
      </c>
      <c r="E479" s="11">
        <f>LARGE(F479:U479,1)+LARGE(F479:U479,2)+IFERROR(LARGE(F479:U479,3),0)+IFERROR(LARGE(F479:U479,4),0)+IFERROR(LARGE(F479:U479,5),0)+IFERROR(LARGE(F479:U479,6),0)</f>
        <v>26.144202078832375</v>
      </c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 t="str">
        <f>IFERROR(VLOOKUP($A479,'H56 TR200 M'!$AT$3:$AZ$106,7,0),"")</f>
        <v/>
      </c>
      <c r="R479" s="12" t="str">
        <f>IFERROR(VLOOKUP($A479,'Azymut M'!$AO$6:$AU$38,7,0),"")</f>
        <v/>
      </c>
      <c r="S479" s="12" t="str">
        <f>IFERROR(VLOOKUP($A479,'NM 200 M'!$AI$5:$AO$38,7,0),"")</f>
        <v/>
      </c>
      <c r="T479" s="10">
        <f>IFERROR(LARGE(V479:AW479,1),0)+IFERROR(LARGE(V479:AW479,2),0)</f>
        <v>26.144202078832375</v>
      </c>
      <c r="U479" s="10">
        <f>IFERROR(LARGE(V479:AW479,3),0)+IFERROR(LARGE(V479:AW479,4),0)</f>
        <v>0</v>
      </c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>
        <f>IFERROR(VLOOKUP($A479,'H56 TR100 M'!$AI$3:$AO$224,7,0),"")</f>
        <v>26.144202078832375</v>
      </c>
      <c r="AT479" s="12" t="str">
        <f>IFERROR(VLOOKUP($A479,'Wawer M'!$H$2:$N$15,7,0),"")</f>
        <v/>
      </c>
      <c r="AU479" s="12" t="str">
        <f>IFERROR(VLOOKUP($A479,'Pazur M'!$AU$2:$BA$36,7,0),"")</f>
        <v/>
      </c>
      <c r="AV479" s="12" t="str">
        <f>IFERROR(VLOOKUP($A479,'Wilga M'!$L$3:$R$29,7,0),"")</f>
        <v/>
      </c>
      <c r="AW479" s="12" t="str">
        <f>IFERROR(VLOOKUP($A479,'NM 100 M'!$Y$5:$AE$7,7,0),"")</f>
        <v/>
      </c>
      <c r="AX479" s="25">
        <f>MIN(COUNT(F479:S479)+MIN(COUNT(V479:AW479)/2,2),6)</f>
        <v>0.5</v>
      </c>
    </row>
    <row r="480" spans="1:50">
      <c r="A480">
        <v>705</v>
      </c>
      <c r="B480" s="21" t="str">
        <f>VLOOKUP($A480,id!$C:$H,6,0)</f>
        <v>Bieniek Krzysztof</v>
      </c>
      <c r="C480" s="21" t="str">
        <f>VLOOKUP($A480,id!$C:$H,4,0)</f>
        <v>Skurcze &amp; zakwasy</v>
      </c>
      <c r="D480" s="2">
        <f>IF(E479=E480,D479,ROW(B478))</f>
        <v>478</v>
      </c>
      <c r="E480" s="11">
        <f>LARGE(F480:U480,1)+LARGE(F480:U480,2)+IFERROR(LARGE(F480:U480,3),0)+IFERROR(LARGE(F480:U480,4),0)+IFERROR(LARGE(F480:U480,5),0)+IFERROR(LARGE(F480:U480,6),0)</f>
        <v>25.935971980951614</v>
      </c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 t="str">
        <f>IFERROR(VLOOKUP($A480,'H56 TR200 M'!$AT$3:$AZ$106,7,0),"")</f>
        <v/>
      </c>
      <c r="R480" s="12" t="str">
        <f>IFERROR(VLOOKUP($A480,'Azymut M'!$AO$6:$AU$38,7,0),"")</f>
        <v/>
      </c>
      <c r="S480" s="12" t="str">
        <f>IFERROR(VLOOKUP($A480,'NM 200 M'!$AI$5:$AO$38,7,0),"")</f>
        <v/>
      </c>
      <c r="T480" s="10">
        <f>IFERROR(LARGE(V480:AW480,1),0)+IFERROR(LARGE(V480:AW480,2),0)</f>
        <v>25.935971980951614</v>
      </c>
      <c r="U480" s="10">
        <f>IFERROR(LARGE(V480:AW480,3),0)+IFERROR(LARGE(V480:AW480,4),0)</f>
        <v>0</v>
      </c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>
        <f>IFERROR(VLOOKUP($A480,'H56 TR100 M'!$AI$3:$AO$224,7,0),"")</f>
        <v>25.935971980951614</v>
      </c>
      <c r="AT480" s="12" t="str">
        <f>IFERROR(VLOOKUP($A480,'Wawer M'!$H$2:$N$15,7,0),"")</f>
        <v/>
      </c>
      <c r="AU480" s="12" t="str">
        <f>IFERROR(VLOOKUP($A480,'Pazur M'!$AU$2:$BA$36,7,0),"")</f>
        <v/>
      </c>
      <c r="AV480" s="12" t="str">
        <f>IFERROR(VLOOKUP($A480,'Wilga M'!$L$3:$R$29,7,0),"")</f>
        <v/>
      </c>
      <c r="AW480" s="12" t="str">
        <f>IFERROR(VLOOKUP($A480,'NM 100 M'!$Y$5:$AE$7,7,0),"")</f>
        <v/>
      </c>
      <c r="AX480" s="25">
        <f>MIN(COUNT(F480:S480)+MIN(COUNT(V480:AW480)/2,2),6)</f>
        <v>0.5</v>
      </c>
    </row>
    <row r="481" spans="1:50">
      <c r="A481">
        <v>706</v>
      </c>
      <c r="B481" s="21" t="str">
        <f>VLOOKUP($A481,id!$C:$H,6,0)</f>
        <v>Formela Krzysztof</v>
      </c>
      <c r="C481" s="21" t="str">
        <f>VLOOKUP($A481,id!$C:$H,4,0)</f>
        <v>Skurcze &amp; Zakwasy</v>
      </c>
      <c r="D481" s="2">
        <f>IF(E480=E481,D480,ROW(B479))</f>
        <v>479</v>
      </c>
      <c r="E481" s="11">
        <f>LARGE(F481:U481,1)+LARGE(F481:U481,2)+IFERROR(LARGE(F481:U481,3),0)+IFERROR(LARGE(F481:U481,4),0)+IFERROR(LARGE(F481:U481,5),0)+IFERROR(LARGE(F481:U481,6),0)</f>
        <v>25.933073054304398</v>
      </c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 t="str">
        <f>IFERROR(VLOOKUP($A481,'H56 TR200 M'!$AT$3:$AZ$106,7,0),"")</f>
        <v/>
      </c>
      <c r="R481" s="12" t="str">
        <f>IFERROR(VLOOKUP($A481,'Azymut M'!$AO$6:$AU$38,7,0),"")</f>
        <v/>
      </c>
      <c r="S481" s="12" t="str">
        <f>IFERROR(VLOOKUP($A481,'NM 200 M'!$AI$5:$AO$38,7,0),"")</f>
        <v/>
      </c>
      <c r="T481" s="10">
        <f>IFERROR(LARGE(V481:AW481,1),0)+IFERROR(LARGE(V481:AW481,2),0)</f>
        <v>25.933073054304398</v>
      </c>
      <c r="U481" s="10">
        <f>IFERROR(LARGE(V481:AW481,3),0)+IFERROR(LARGE(V481:AW481,4),0)</f>
        <v>0</v>
      </c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>
        <f>IFERROR(VLOOKUP($A481,'H56 TR100 M'!$AI$3:$AO$224,7,0),"")</f>
        <v>25.933073054304398</v>
      </c>
      <c r="AT481" s="12" t="str">
        <f>IFERROR(VLOOKUP($A481,'Wawer M'!$H$2:$N$15,7,0),"")</f>
        <v/>
      </c>
      <c r="AU481" s="12" t="str">
        <f>IFERROR(VLOOKUP($A481,'Pazur M'!$AU$2:$BA$36,7,0),"")</f>
        <v/>
      </c>
      <c r="AV481" s="12" t="str">
        <f>IFERROR(VLOOKUP($A481,'Wilga M'!$L$3:$R$29,7,0),"")</f>
        <v/>
      </c>
      <c r="AW481" s="12" t="str">
        <f>IFERROR(VLOOKUP($A481,'NM 100 M'!$Y$5:$AE$7,7,0),"")</f>
        <v/>
      </c>
      <c r="AX481" s="25">
        <f>MIN(COUNT(F481:S481)+MIN(COUNT(V481:AW481)/2,2),6)</f>
        <v>0.5</v>
      </c>
    </row>
    <row r="482" spans="1:50">
      <c r="A482">
        <v>707</v>
      </c>
      <c r="B482" s="21" t="str">
        <f>VLOOKUP($A482,id!$C:$H,6,0)</f>
        <v>Mazurek Piotr</v>
      </c>
      <c r="C482" s="21" t="str">
        <f>VLOOKUP($A482,id!$C:$H,4,0)</f>
        <v>Skurcze &amp; Zakwasy</v>
      </c>
      <c r="D482" s="2">
        <f>IF(E481=E482,D481,ROW(B480))</f>
        <v>480</v>
      </c>
      <c r="E482" s="11">
        <f>LARGE(F482:U482,1)+LARGE(F482:U482,2)+IFERROR(LARGE(F482:U482,3),0)+IFERROR(LARGE(F482:U482,4),0)+IFERROR(LARGE(F482:U482,5),0)+IFERROR(LARGE(F482:U482,6),0)</f>
        <v>25.898336413963765</v>
      </c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 t="str">
        <f>IFERROR(VLOOKUP($A482,'H56 TR200 M'!$AT$3:$AZ$106,7,0),"")</f>
        <v/>
      </c>
      <c r="R482" s="12" t="str">
        <f>IFERROR(VLOOKUP($A482,'Azymut M'!$AO$6:$AU$38,7,0),"")</f>
        <v/>
      </c>
      <c r="S482" s="12" t="str">
        <f>IFERROR(VLOOKUP($A482,'NM 200 M'!$AI$5:$AO$38,7,0),"")</f>
        <v/>
      </c>
      <c r="T482" s="10">
        <f>IFERROR(LARGE(V482:AW482,1),0)+IFERROR(LARGE(V482:AW482,2),0)</f>
        <v>25.898336413963765</v>
      </c>
      <c r="U482" s="10">
        <f>IFERROR(LARGE(V482:AW482,3),0)+IFERROR(LARGE(V482:AW482,4),0)</f>
        <v>0</v>
      </c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>
        <f>IFERROR(VLOOKUP($A482,'H56 TR100 M'!$AI$3:$AO$224,7,0),"")</f>
        <v>25.898336413963765</v>
      </c>
      <c r="AT482" s="12" t="str">
        <f>IFERROR(VLOOKUP($A482,'Wawer M'!$H$2:$N$15,7,0),"")</f>
        <v/>
      </c>
      <c r="AU482" s="12" t="str">
        <f>IFERROR(VLOOKUP($A482,'Pazur M'!$AU$2:$BA$36,7,0),"")</f>
        <v/>
      </c>
      <c r="AV482" s="12" t="str">
        <f>IFERROR(VLOOKUP($A482,'Wilga M'!$L$3:$R$29,7,0),"")</f>
        <v/>
      </c>
      <c r="AW482" s="12" t="str">
        <f>IFERROR(VLOOKUP($A482,'NM 100 M'!$Y$5:$AE$7,7,0),"")</f>
        <v/>
      </c>
      <c r="AX482" s="25">
        <f>MIN(COUNT(F482:S482)+MIN(COUNT(V482:AW482)/2,2),6)</f>
        <v>0.5</v>
      </c>
    </row>
    <row r="483" spans="1:50">
      <c r="A483">
        <v>763</v>
      </c>
      <c r="B483" s="21" t="str">
        <f>VLOOKUP($A483,id!$C:$H,6,0)</f>
        <v>Wojtyra Jarosław</v>
      </c>
      <c r="C483" s="21">
        <f>VLOOKUP($A483,id!$C:$H,4,0)</f>
        <v>0</v>
      </c>
      <c r="D483" s="2">
        <f>IF(E482=E483,D482,ROW(B481))</f>
        <v>481</v>
      </c>
      <c r="E483" s="11">
        <f>LARGE(F483:U483,1)+LARGE(F483:U483,2)+IFERROR(LARGE(F483:U483,3),0)+IFERROR(LARGE(F483:U483,4),0)+IFERROR(LARGE(F483:U483,5),0)+IFERROR(LARGE(F483:U483,6),0)</f>
        <v>25.535294024890693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 t="str">
        <f>IFERROR(VLOOKUP($A483,'H56 TR200 M'!$AT$3:$AZ$106,7,0),"")</f>
        <v/>
      </c>
      <c r="R483" s="12" t="str">
        <f>IFERROR(VLOOKUP($A483,'Azymut M'!$AO$6:$AU$38,7,0),"")</f>
        <v/>
      </c>
      <c r="S483" s="12" t="str">
        <f>IFERROR(VLOOKUP($A483,'NM 200 M'!$AI$5:$AO$38,7,0),"")</f>
        <v/>
      </c>
      <c r="T483" s="10">
        <f>IFERROR(LARGE(V483:AW483,1),0)+IFERROR(LARGE(V483:AW483,2),0)</f>
        <v>25.535294024890693</v>
      </c>
      <c r="U483" s="10">
        <f>IFERROR(LARGE(V483:AW483,3),0)+IFERROR(LARGE(V483:AW483,4),0)</f>
        <v>0</v>
      </c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 t="str">
        <f>IFERROR(VLOOKUP($A483,'H56 TR100 M'!$AI$3:$AO$224,7,0),"")</f>
        <v/>
      </c>
      <c r="AT483" s="12">
        <f>IFERROR(VLOOKUP($A483,'Wawer M'!$H$2:$N$15,7,0),"")</f>
        <v>25.535294024890693</v>
      </c>
      <c r="AU483" s="12" t="str">
        <f>IFERROR(VLOOKUP($A483,'Pazur M'!$AU$2:$BA$36,7,0),"")</f>
        <v/>
      </c>
      <c r="AV483" s="12" t="str">
        <f>IFERROR(VLOOKUP($A483,'Wilga M'!$L$3:$R$29,7,0),"")</f>
        <v/>
      </c>
      <c r="AW483" s="12" t="str">
        <f>IFERROR(VLOOKUP($A483,'NM 100 M'!$Y$5:$AE$7,7,0),"")</f>
        <v/>
      </c>
      <c r="AX483" s="25">
        <f>MIN(COUNT(F483:S483)+MIN(COUNT(V483:AW483)/2,2),6)</f>
        <v>0.5</v>
      </c>
    </row>
    <row r="484" spans="1:50">
      <c r="A484">
        <v>425</v>
      </c>
      <c r="B484" s="21" t="str">
        <f>VLOOKUP($A484,id!$C:$H,6,0)</f>
        <v>Potoczny Piotr</v>
      </c>
      <c r="C484" s="21">
        <f>VLOOKUP($A484,id!$C:$H,4,0)</f>
        <v>0</v>
      </c>
      <c r="D484" s="2">
        <f>IF(E483=E484,D483,ROW(B482))</f>
        <v>482</v>
      </c>
      <c r="E484" s="11">
        <f>LARGE(F484:U484,1)+LARGE(F484:U484,2)+IFERROR(LARGE(F484:U484,3),0)+IFERROR(LARGE(F484:U484,4),0)+IFERROR(LARGE(F484:U484,5),0)+IFERROR(LARGE(F484:U484,6),0)</f>
        <v>25.431034482758619</v>
      </c>
      <c r="F484" s="12"/>
      <c r="G484" s="12"/>
      <c r="H484" s="12"/>
      <c r="I484" s="12"/>
      <c r="J484" s="12"/>
      <c r="K484" s="12" t="str">
        <f>IFERROR(VLOOKUP($A484,'Tropy M'!$Q$4:$W$66,7,0),"")</f>
        <v/>
      </c>
      <c r="L484" s="12" t="str">
        <f>IFERROR(VLOOKUP($A484,'Grassor 300 M'!$CA$6:$CG$39,7,0),"")</f>
        <v/>
      </c>
      <c r="M484" s="12" t="str">
        <f>IFERROR(VLOOKUP($A484,'BO M'!$Q$2:$W$37,7,0),"")</f>
        <v/>
      </c>
      <c r="N484" s="12" t="str">
        <f>IFERROR(VLOOKUP($A484,'Konwalie M'!$M$2:$S$32,7,0),"")</f>
        <v/>
      </c>
      <c r="O484" s="12" t="str">
        <f>IFERROR(VLOOKUP($A484,'KoRnO M'!$AD$2:$AJ$42,7,0),"")</f>
        <v/>
      </c>
      <c r="P484" s="12" t="str">
        <f>IFERROR(VLOOKUP($A484,'XVI Szago M'!$K$2:$Q$48,7,0),"")</f>
        <v/>
      </c>
      <c r="Q484" s="12" t="str">
        <f>IFERROR(VLOOKUP($A484,'H56 TR200 M'!$AT$3:$AZ$106,7,0),"")</f>
        <v/>
      </c>
      <c r="R484" s="12" t="str">
        <f>IFERROR(VLOOKUP($A484,'Azymut M'!$AO$6:$AU$38,7,0),"")</f>
        <v/>
      </c>
      <c r="S484" s="12" t="str">
        <f>IFERROR(VLOOKUP($A484,'NM 200 M'!$AI$5:$AO$38,7,0),"")</f>
        <v/>
      </c>
      <c r="T484" s="10">
        <f>IFERROR(LARGE(V484:AW484,1),0)+IFERROR(LARGE(V484:AW484,2),0)</f>
        <v>25.431034482758619</v>
      </c>
      <c r="U484" s="10">
        <f>IFERROR(LARGE(V484:AW484,3),0)+IFERROR(LARGE(V484:AW484,4),0)</f>
        <v>0</v>
      </c>
      <c r="V484" s="12"/>
      <c r="W484" s="12"/>
      <c r="X484" s="12"/>
      <c r="Y484" s="12"/>
      <c r="Z484" s="12"/>
      <c r="AA484" s="12"/>
      <c r="AB484" s="12"/>
      <c r="AC484" s="12"/>
      <c r="AD484" s="12"/>
      <c r="AE484" s="12">
        <f>IFERROR(VLOOKUP($A484,'13 M'!$J$6:$P$27,7,0),"")</f>
        <v>25.431034482758619</v>
      </c>
      <c r="AF484" s="12" t="str">
        <f>IFERROR(VLOOKUP($A484,'ZnO Grassor M'!$J$2:$P$9,7,0),"")</f>
        <v/>
      </c>
      <c r="AG484" s="12" t="str">
        <f>IFERROR(VLOOKUP($A484,'Celestynów M'!$H$2:$N$7,7,0),"")</f>
        <v/>
      </c>
      <c r="AH484" s="12" t="str">
        <f>IFERROR(VLOOKUP($A484,'Komorów M'!$H$2:$N$15,7,0),"")</f>
        <v/>
      </c>
      <c r="AI484" s="12" t="str">
        <f>IFERROR(VLOOKUP($A484,'ITOrient M'!$P$3:$V$16,7,0),"")</f>
        <v/>
      </c>
      <c r="AJ484" s="12" t="str">
        <f>IFERROR(VLOOKUP($A484,'ŚJatka M'!$P$3:$V$25,7,0),"")</f>
        <v/>
      </c>
      <c r="AK484" s="12" t="str">
        <f>IFERROR(VLOOKUP($A484,'Sudecka Wyrypa M'!$N$4:$T$18,7,0),"")</f>
        <v/>
      </c>
      <c r="AL484" s="12" t="str">
        <f>IFERROR(VLOOKUP($A484,'Abentojra M'!$I$3:$O$39,7,0),"")</f>
        <v/>
      </c>
      <c r="AM484" s="12" t="str">
        <f>IFERROR(VLOOKUP($A484,'Mordownik M'!$M$3:$S$29,7,0),"")</f>
        <v/>
      </c>
      <c r="AN484" s="12" t="str">
        <f>IFERROR(VLOOKUP($A484,'Kaczawska M'!$L$3:$R$9,7,0),"")</f>
        <v/>
      </c>
      <c r="AO484" s="12" t="str">
        <f>IFERROR(VLOOKUP($A484,'XV RzK M'!$K$2:$Q$13,7,0),"")</f>
        <v/>
      </c>
      <c r="AP484" s="12" t="str">
        <f>IFERROR(VLOOKUP($A484,'Jesienne 360 M'!$J$2:$P$20,7,0),"")</f>
        <v/>
      </c>
      <c r="AQ484" s="12" t="str">
        <f>IFERROR(VLOOKUP($A484,'Waligóra M'!$P$2:$V$25,7,0),"")</f>
        <v/>
      </c>
      <c r="AR484" s="12" t="str">
        <f>IFERROR(VLOOKUP($A484,'Jurajska Jatka M'!$L$3:$R$42,7,0),"")</f>
        <v/>
      </c>
      <c r="AS484" s="12" t="str">
        <f>IFERROR(VLOOKUP($A484,'H56 TR100 M'!$AI$3:$AO$224,7,0),"")</f>
        <v/>
      </c>
      <c r="AT484" s="12" t="str">
        <f>IFERROR(VLOOKUP($A484,'Wawer M'!$H$2:$N$15,7,0),"")</f>
        <v/>
      </c>
      <c r="AU484" s="12" t="str">
        <f>IFERROR(VLOOKUP($A484,'Pazur M'!$AU$2:$BA$36,7,0),"")</f>
        <v/>
      </c>
      <c r="AV484" s="12" t="str">
        <f>IFERROR(VLOOKUP($A484,'Wilga M'!$L$3:$R$29,7,0),"")</f>
        <v/>
      </c>
      <c r="AW484" s="12" t="str">
        <f>IFERROR(VLOOKUP($A484,'NM 100 M'!$Y$5:$AE$7,7,0),"")</f>
        <v/>
      </c>
      <c r="AX484" s="25">
        <f>MIN(COUNT(F484:S484)+MIN(COUNT(V484:AW484)/2,2),6)</f>
        <v>0.5</v>
      </c>
    </row>
    <row r="485" spans="1:50">
      <c r="A485">
        <v>392</v>
      </c>
      <c r="B485" s="21" t="str">
        <f>VLOOKUP($A485,id!$C:$H,6,0)</f>
        <v>Kaczmarek Mateusz</v>
      </c>
      <c r="C485" s="21" t="str">
        <f>VLOOKUP($A485,id!$C:$H,4,0)</f>
        <v>On-Sight</v>
      </c>
      <c r="D485" s="2">
        <f>IF(E484=E485,D484,ROW(B483))</f>
        <v>483</v>
      </c>
      <c r="E485" s="11">
        <f>LARGE(F485:U485,1)+LARGE(F485:U485,2)+IFERROR(LARGE(F485:U485,3),0)+IFERROR(LARGE(F485:U485,4),0)+IFERROR(LARGE(F485:U485,5),0)+IFERROR(LARGE(F485:U485,6),0)</f>
        <v>25.415164509770641</v>
      </c>
      <c r="F485" s="12"/>
      <c r="G485" s="12"/>
      <c r="H485" s="12"/>
      <c r="I485" s="12" t="str">
        <f>IFERROR(VLOOKUP($A485,'Dymno M'!$U$2:$AA$35,7,0),"")</f>
        <v/>
      </c>
      <c r="J485" s="12" t="str">
        <f>IFERROR(VLOOKUP($A485,'XIV RzK M'!$K$3:$Q$39,7,0),"")</f>
        <v/>
      </c>
      <c r="K485" s="12" t="str">
        <f>IFERROR(VLOOKUP($A485,'Tropy M'!$Q$4:$W$66,7,0),"")</f>
        <v/>
      </c>
      <c r="L485" s="12" t="str">
        <f>IFERROR(VLOOKUP($A485,'Grassor 300 M'!$CA$6:$CG$39,7,0),"")</f>
        <v/>
      </c>
      <c r="M485" s="12" t="str">
        <f>IFERROR(VLOOKUP($A485,'BO M'!$Q$2:$W$37,7,0),"")</f>
        <v/>
      </c>
      <c r="N485" s="12" t="str">
        <f>IFERROR(VLOOKUP($A485,'Konwalie M'!$M$2:$S$32,7,0),"")</f>
        <v/>
      </c>
      <c r="O485" s="12" t="str">
        <f>IFERROR(VLOOKUP($A485,'KoRnO M'!$AD$2:$AJ$42,7,0),"")</f>
        <v/>
      </c>
      <c r="P485" s="12" t="str">
        <f>IFERROR(VLOOKUP($A485,'XVI Szago M'!$K$2:$Q$48,7,0),"")</f>
        <v/>
      </c>
      <c r="Q485" s="12" t="str">
        <f>IFERROR(VLOOKUP($A485,'H56 TR200 M'!$AT$3:$AZ$106,7,0),"")</f>
        <v/>
      </c>
      <c r="R485" s="12" t="str">
        <f>IFERROR(VLOOKUP($A485,'Azymut M'!$AO$6:$AU$38,7,0),"")</f>
        <v/>
      </c>
      <c r="S485" s="12" t="str">
        <f>IFERROR(VLOOKUP($A485,'NM 200 M'!$AI$5:$AO$38,7,0),"")</f>
        <v/>
      </c>
      <c r="T485" s="10">
        <f>IFERROR(LARGE(V485:AW485,1),0)+IFERROR(LARGE(V485:AW485,2),0)</f>
        <v>25.415164509770641</v>
      </c>
      <c r="U485" s="10">
        <f>IFERROR(LARGE(V485:AW485,3),0)+IFERROR(LARGE(V485:AW485,4),0)</f>
        <v>0</v>
      </c>
      <c r="V485" s="12"/>
      <c r="W485" s="12"/>
      <c r="X485" s="12"/>
      <c r="Y485" s="12"/>
      <c r="Z485" s="12"/>
      <c r="AA485" s="12"/>
      <c r="AB485" s="12">
        <f>IFERROR(VLOOKUP($A485,'BO Wielkopolska M'!$Q$2:$W$38,7,0),"")</f>
        <v>25.415164509770641</v>
      </c>
      <c r="AC485" s="12" t="str">
        <f>IFERROR(VLOOKUP($A485,'RW TR200 M'!$K$2:$Q$10,7,0),"")</f>
        <v/>
      </c>
      <c r="AD485" s="12" t="str">
        <f>IFERROR(VLOOKUP($A485,'Liczyrzepa wiosna M'!$M$2:$S$26,7,0),"")</f>
        <v/>
      </c>
      <c r="AE485" s="12" t="str">
        <f>IFERROR(VLOOKUP($A485,'13 M'!$J$6:$P$27,7,0),"")</f>
        <v/>
      </c>
      <c r="AF485" s="12" t="str">
        <f>IFERROR(VLOOKUP($A485,'ZnO Grassor M'!$J$2:$P$9,7,0),"")</f>
        <v/>
      </c>
      <c r="AG485" s="12" t="str">
        <f>IFERROR(VLOOKUP($A485,'Celestynów M'!$H$2:$N$7,7,0),"")</f>
        <v/>
      </c>
      <c r="AH485" s="12" t="str">
        <f>IFERROR(VLOOKUP($A485,'Komorów M'!$H$2:$N$15,7,0),"")</f>
        <v/>
      </c>
      <c r="AI485" s="12" t="str">
        <f>IFERROR(VLOOKUP($A485,'ITOrient M'!$P$3:$V$16,7,0),"")</f>
        <v/>
      </c>
      <c r="AJ485" s="12" t="str">
        <f>IFERROR(VLOOKUP($A485,'ŚJatka M'!$P$3:$V$25,7,0),"")</f>
        <v/>
      </c>
      <c r="AK485" s="12" t="str">
        <f>IFERROR(VLOOKUP($A485,'Sudecka Wyrypa M'!$N$4:$T$18,7,0),"")</f>
        <v/>
      </c>
      <c r="AL485" s="12" t="str">
        <f>IFERROR(VLOOKUP($A485,'Abentojra M'!$I$3:$O$39,7,0),"")</f>
        <v/>
      </c>
      <c r="AM485" s="12" t="str">
        <f>IFERROR(VLOOKUP($A485,'Mordownik M'!$M$3:$S$29,7,0),"")</f>
        <v/>
      </c>
      <c r="AN485" s="12" t="str">
        <f>IFERROR(VLOOKUP($A485,'Kaczawska M'!$L$3:$R$9,7,0),"")</f>
        <v/>
      </c>
      <c r="AO485" s="12" t="str">
        <f>IFERROR(VLOOKUP($A485,'XV RzK M'!$K$2:$Q$13,7,0),"")</f>
        <v/>
      </c>
      <c r="AP485" s="12" t="str">
        <f>IFERROR(VLOOKUP($A485,'Jesienne 360 M'!$J$2:$P$20,7,0),"")</f>
        <v/>
      </c>
      <c r="AQ485" s="12" t="str">
        <f>IFERROR(VLOOKUP($A485,'Waligóra M'!$P$2:$V$25,7,0),"")</f>
        <v/>
      </c>
      <c r="AR485" s="12" t="str">
        <f>IFERROR(VLOOKUP($A485,'Jurajska Jatka M'!$L$3:$R$42,7,0),"")</f>
        <v/>
      </c>
      <c r="AS485" s="12" t="str">
        <f>IFERROR(VLOOKUP($A485,'H56 TR100 M'!$AI$3:$AO$224,7,0),"")</f>
        <v/>
      </c>
      <c r="AT485" s="12" t="str">
        <f>IFERROR(VLOOKUP($A485,'Wawer M'!$H$2:$N$15,7,0),"")</f>
        <v/>
      </c>
      <c r="AU485" s="12" t="str">
        <f>IFERROR(VLOOKUP($A485,'Pazur M'!$AU$2:$BA$36,7,0),"")</f>
        <v/>
      </c>
      <c r="AV485" s="12" t="str">
        <f>IFERROR(VLOOKUP($A485,'Wilga M'!$L$3:$R$29,7,0),"")</f>
        <v/>
      </c>
      <c r="AW485" s="12" t="str">
        <f>IFERROR(VLOOKUP($A485,'NM 100 M'!$Y$5:$AE$7,7,0),"")</f>
        <v/>
      </c>
      <c r="AX485" s="25">
        <f>MIN(COUNT(F485:S485)+MIN(COUNT(V485:AW485)/2,2),6)</f>
        <v>0.5</v>
      </c>
    </row>
    <row r="486" spans="1:50">
      <c r="A486">
        <v>708</v>
      </c>
      <c r="B486" s="21" t="str">
        <f>VLOOKUP($A486,id!$C:$H,6,0)</f>
        <v>Klain Jan</v>
      </c>
      <c r="C486" s="21" t="str">
        <f>VLOOKUP($A486,id!$C:$H,4,0)</f>
        <v>Klan Klainów</v>
      </c>
      <c r="D486" s="2">
        <f>IF(E485=E486,D485,ROW(B484))</f>
        <v>484</v>
      </c>
      <c r="E486" s="11">
        <f>LARGE(F486:U486,1)+LARGE(F486:U486,2)+IFERROR(LARGE(F486:U486,3),0)+IFERROR(LARGE(F486:U486,4),0)+IFERROR(LARGE(F486:U486,5),0)+IFERROR(LARGE(F486:U486,6),0)</f>
        <v>25.216801245175247</v>
      </c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 t="str">
        <f>IFERROR(VLOOKUP($A486,'H56 TR200 M'!$AT$3:$AZ$106,7,0),"")</f>
        <v/>
      </c>
      <c r="R486" s="12" t="str">
        <f>IFERROR(VLOOKUP($A486,'Azymut M'!$AO$6:$AU$38,7,0),"")</f>
        <v/>
      </c>
      <c r="S486" s="12" t="str">
        <f>IFERROR(VLOOKUP($A486,'NM 200 M'!$AI$5:$AO$38,7,0),"")</f>
        <v/>
      </c>
      <c r="T486" s="10">
        <f>IFERROR(LARGE(V486:AW486,1),0)+IFERROR(LARGE(V486:AW486,2),0)</f>
        <v>25.216801245175247</v>
      </c>
      <c r="U486" s="10">
        <f>IFERROR(LARGE(V486:AW486,3),0)+IFERROR(LARGE(V486:AW486,4),0)</f>
        <v>0</v>
      </c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>
        <f>IFERROR(VLOOKUP($A486,'H56 TR100 M'!$AI$3:$AO$224,7,0),"")</f>
        <v>25.216801245175247</v>
      </c>
      <c r="AT486" s="12" t="str">
        <f>IFERROR(VLOOKUP($A486,'Wawer M'!$H$2:$N$15,7,0),"")</f>
        <v/>
      </c>
      <c r="AU486" s="12" t="str">
        <f>IFERROR(VLOOKUP($A486,'Pazur M'!$AU$2:$BA$36,7,0),"")</f>
        <v/>
      </c>
      <c r="AV486" s="12" t="str">
        <f>IFERROR(VLOOKUP($A486,'Wilga M'!$L$3:$R$29,7,0),"")</f>
        <v/>
      </c>
      <c r="AW486" s="12" t="str">
        <f>IFERROR(VLOOKUP($A486,'NM 100 M'!$Y$5:$AE$7,7,0),"")</f>
        <v/>
      </c>
      <c r="AX486" s="25">
        <f>MIN(COUNT(F486:S486)+MIN(COUNT(V486:AW486)/2,2),6)</f>
        <v>0.5</v>
      </c>
    </row>
    <row r="487" spans="1:50">
      <c r="A487">
        <v>426</v>
      </c>
      <c r="B487" s="21" t="str">
        <f>VLOOKUP($A487,id!$C:$H,6,0)</f>
        <v>Książek Mikołaj</v>
      </c>
      <c r="C487" s="21">
        <f>VLOOKUP($A487,id!$C:$H,4,0)</f>
        <v>0</v>
      </c>
      <c r="D487" s="2">
        <f>IF(E486=E487,D486,ROW(B485))</f>
        <v>485</v>
      </c>
      <c r="E487" s="11">
        <f>LARGE(F487:U487,1)+LARGE(F487:U487,2)+IFERROR(LARGE(F487:U487,3),0)+IFERROR(LARGE(F487:U487,4),0)+IFERROR(LARGE(F487:U487,5),0)+IFERROR(LARGE(F487:U487,6),0)</f>
        <v>25.21551724137931</v>
      </c>
      <c r="F487" s="12"/>
      <c r="G487" s="12"/>
      <c r="H487" s="12"/>
      <c r="I487" s="12"/>
      <c r="J487" s="12"/>
      <c r="K487" s="12" t="str">
        <f>IFERROR(VLOOKUP($A487,'Tropy M'!$Q$4:$W$66,7,0),"")</f>
        <v/>
      </c>
      <c r="L487" s="12" t="str">
        <f>IFERROR(VLOOKUP($A487,'Grassor 300 M'!$CA$6:$CG$39,7,0),"")</f>
        <v/>
      </c>
      <c r="M487" s="12" t="str">
        <f>IFERROR(VLOOKUP($A487,'BO M'!$Q$2:$W$37,7,0),"")</f>
        <v/>
      </c>
      <c r="N487" s="12" t="str">
        <f>IFERROR(VLOOKUP($A487,'Konwalie M'!$M$2:$S$32,7,0),"")</f>
        <v/>
      </c>
      <c r="O487" s="12" t="str">
        <f>IFERROR(VLOOKUP($A487,'KoRnO M'!$AD$2:$AJ$42,7,0),"")</f>
        <v/>
      </c>
      <c r="P487" s="12" t="str">
        <f>IFERROR(VLOOKUP($A487,'XVI Szago M'!$K$2:$Q$48,7,0),"")</f>
        <v/>
      </c>
      <c r="Q487" s="12" t="str">
        <f>IFERROR(VLOOKUP($A487,'H56 TR200 M'!$AT$3:$AZ$106,7,0),"")</f>
        <v/>
      </c>
      <c r="R487" s="12" t="str">
        <f>IFERROR(VLOOKUP($A487,'Azymut M'!$AO$6:$AU$38,7,0),"")</f>
        <v/>
      </c>
      <c r="S487" s="12" t="str">
        <f>IFERROR(VLOOKUP($A487,'NM 200 M'!$AI$5:$AO$38,7,0),"")</f>
        <v/>
      </c>
      <c r="T487" s="10">
        <f>IFERROR(LARGE(V487:AW487,1),0)+IFERROR(LARGE(V487:AW487,2),0)</f>
        <v>25.21551724137931</v>
      </c>
      <c r="U487" s="10">
        <f>IFERROR(LARGE(V487:AW487,3),0)+IFERROR(LARGE(V487:AW487,4),0)</f>
        <v>0</v>
      </c>
      <c r="V487" s="12"/>
      <c r="W487" s="12"/>
      <c r="X487" s="12"/>
      <c r="Y487" s="12"/>
      <c r="Z487" s="12"/>
      <c r="AA487" s="12"/>
      <c r="AB487" s="12"/>
      <c r="AC487" s="12"/>
      <c r="AD487" s="12"/>
      <c r="AE487" s="12">
        <f>IFERROR(VLOOKUP($A487,'13 M'!$J$6:$P$27,7,0),"")</f>
        <v>25.21551724137931</v>
      </c>
      <c r="AF487" s="12" t="str">
        <f>IFERROR(VLOOKUP($A487,'ZnO Grassor M'!$J$2:$P$9,7,0),"")</f>
        <v/>
      </c>
      <c r="AG487" s="12" t="str">
        <f>IFERROR(VLOOKUP($A487,'Celestynów M'!$H$2:$N$7,7,0),"")</f>
        <v/>
      </c>
      <c r="AH487" s="12" t="str">
        <f>IFERROR(VLOOKUP($A487,'Komorów M'!$H$2:$N$15,7,0),"")</f>
        <v/>
      </c>
      <c r="AI487" s="12" t="str">
        <f>IFERROR(VLOOKUP($A487,'ITOrient M'!$P$3:$V$16,7,0),"")</f>
        <v/>
      </c>
      <c r="AJ487" s="12" t="str">
        <f>IFERROR(VLOOKUP($A487,'ŚJatka M'!$P$3:$V$25,7,0),"")</f>
        <v/>
      </c>
      <c r="AK487" s="12" t="str">
        <f>IFERROR(VLOOKUP($A487,'Sudecka Wyrypa M'!$N$4:$T$18,7,0),"")</f>
        <v/>
      </c>
      <c r="AL487" s="12" t="str">
        <f>IFERROR(VLOOKUP($A487,'Abentojra M'!$I$3:$O$39,7,0),"")</f>
        <v/>
      </c>
      <c r="AM487" s="12" t="str">
        <f>IFERROR(VLOOKUP($A487,'Mordownik M'!$M$3:$S$29,7,0),"")</f>
        <v/>
      </c>
      <c r="AN487" s="12" t="str">
        <f>IFERROR(VLOOKUP($A487,'Kaczawska M'!$L$3:$R$9,7,0),"")</f>
        <v/>
      </c>
      <c r="AO487" s="12" t="str">
        <f>IFERROR(VLOOKUP($A487,'XV RzK M'!$K$2:$Q$13,7,0),"")</f>
        <v/>
      </c>
      <c r="AP487" s="12" t="str">
        <f>IFERROR(VLOOKUP($A487,'Jesienne 360 M'!$J$2:$P$20,7,0),"")</f>
        <v/>
      </c>
      <c r="AQ487" s="12" t="str">
        <f>IFERROR(VLOOKUP($A487,'Waligóra M'!$P$2:$V$25,7,0),"")</f>
        <v/>
      </c>
      <c r="AR487" s="12" t="str">
        <f>IFERROR(VLOOKUP($A487,'Jurajska Jatka M'!$L$3:$R$42,7,0),"")</f>
        <v/>
      </c>
      <c r="AS487" s="12" t="str">
        <f>IFERROR(VLOOKUP($A487,'H56 TR100 M'!$AI$3:$AO$224,7,0),"")</f>
        <v/>
      </c>
      <c r="AT487" s="12" t="str">
        <f>IFERROR(VLOOKUP($A487,'Wawer M'!$H$2:$N$15,7,0),"")</f>
        <v/>
      </c>
      <c r="AU487" s="12" t="str">
        <f>IFERROR(VLOOKUP($A487,'Pazur M'!$AU$2:$BA$36,7,0),"")</f>
        <v/>
      </c>
      <c r="AV487" s="12" t="str">
        <f>IFERROR(VLOOKUP($A487,'Wilga M'!$L$3:$R$29,7,0),"")</f>
        <v/>
      </c>
      <c r="AW487" s="12" t="str">
        <f>IFERROR(VLOOKUP($A487,'NM 100 M'!$Y$5:$AE$7,7,0),"")</f>
        <v/>
      </c>
      <c r="AX487" s="25">
        <f>MIN(COUNT(F487:S487)+MIN(COUNT(V487:AW487)/2,2),6)</f>
        <v>0.5</v>
      </c>
    </row>
    <row r="488" spans="1:50">
      <c r="A488">
        <v>395</v>
      </c>
      <c r="B488" s="21" t="str">
        <f>VLOOKUP($A488,id!$C:$H,6,0)</f>
        <v>Sompoliński Łukasz</v>
      </c>
      <c r="C488" s="21" t="str">
        <f>VLOOKUP($A488,id!$C:$H,4,0)</f>
        <v>Chłopaki do wzięcia</v>
      </c>
      <c r="D488" s="2">
        <f>IF(E487=E488,D487,ROW(B486))</f>
        <v>486</v>
      </c>
      <c r="E488" s="11">
        <f>LARGE(F488:U488,1)+LARGE(F488:U488,2)+IFERROR(LARGE(F488:U488,3),0)+IFERROR(LARGE(F488:U488,4),0)+IFERROR(LARGE(F488:U488,5),0)+IFERROR(LARGE(F488:U488,6),0)</f>
        <v>25.128760602442107</v>
      </c>
      <c r="F488" s="12"/>
      <c r="G488" s="12"/>
      <c r="H488" s="12"/>
      <c r="I488" s="12" t="str">
        <f>IFERROR(VLOOKUP($A488,'Dymno M'!$U$2:$AA$35,7,0),"")</f>
        <v/>
      </c>
      <c r="J488" s="12" t="str">
        <f>IFERROR(VLOOKUP($A488,'XIV RzK M'!$K$3:$Q$39,7,0),"")</f>
        <v/>
      </c>
      <c r="K488" s="12" t="str">
        <f>IFERROR(VLOOKUP($A488,'Tropy M'!$Q$4:$W$66,7,0),"")</f>
        <v/>
      </c>
      <c r="L488" s="12" t="str">
        <f>IFERROR(VLOOKUP($A488,'Grassor 300 M'!$CA$6:$CG$39,7,0),"")</f>
        <v/>
      </c>
      <c r="M488" s="12" t="str">
        <f>IFERROR(VLOOKUP($A488,'BO M'!$Q$2:$W$37,7,0),"")</f>
        <v/>
      </c>
      <c r="N488" s="12" t="str">
        <f>IFERROR(VLOOKUP($A488,'Konwalie M'!$M$2:$S$32,7,0),"")</f>
        <v/>
      </c>
      <c r="O488" s="12" t="str">
        <f>IFERROR(VLOOKUP($A488,'KoRnO M'!$AD$2:$AJ$42,7,0),"")</f>
        <v/>
      </c>
      <c r="P488" s="12" t="str">
        <f>IFERROR(VLOOKUP($A488,'XVI Szago M'!$K$2:$Q$48,7,0),"")</f>
        <v/>
      </c>
      <c r="Q488" s="12" t="str">
        <f>IFERROR(VLOOKUP($A488,'H56 TR200 M'!$AT$3:$AZ$106,7,0),"")</f>
        <v/>
      </c>
      <c r="R488" s="12" t="str">
        <f>IFERROR(VLOOKUP($A488,'Azymut M'!$AO$6:$AU$38,7,0),"")</f>
        <v/>
      </c>
      <c r="S488" s="12" t="str">
        <f>IFERROR(VLOOKUP($A488,'NM 200 M'!$AI$5:$AO$38,7,0),"")</f>
        <v/>
      </c>
      <c r="T488" s="10">
        <f>IFERROR(LARGE(V488:AW488,1),0)+IFERROR(LARGE(V488:AW488,2),0)</f>
        <v>25.128760602442107</v>
      </c>
      <c r="U488" s="10">
        <f>IFERROR(LARGE(V488:AW488,3),0)+IFERROR(LARGE(V488:AW488,4),0)</f>
        <v>0</v>
      </c>
      <c r="V488" s="12"/>
      <c r="W488" s="12"/>
      <c r="X488" s="12"/>
      <c r="Y488" s="12"/>
      <c r="Z488" s="12"/>
      <c r="AA488" s="12"/>
      <c r="AB488" s="12">
        <f>IFERROR(VLOOKUP($A488,'BO Wielkopolska M'!$Q$2:$W$38,7,0),"")</f>
        <v>25.128760602442107</v>
      </c>
      <c r="AC488" s="12" t="str">
        <f>IFERROR(VLOOKUP($A488,'RW TR200 M'!$K$2:$Q$10,7,0),"")</f>
        <v/>
      </c>
      <c r="AD488" s="12" t="str">
        <f>IFERROR(VLOOKUP($A488,'Liczyrzepa wiosna M'!$M$2:$S$26,7,0),"")</f>
        <v/>
      </c>
      <c r="AE488" s="12" t="str">
        <f>IFERROR(VLOOKUP($A488,'13 M'!$J$6:$P$27,7,0),"")</f>
        <v/>
      </c>
      <c r="AF488" s="12" t="str">
        <f>IFERROR(VLOOKUP($A488,'ZnO Grassor M'!$J$2:$P$9,7,0),"")</f>
        <v/>
      </c>
      <c r="AG488" s="12" t="str">
        <f>IFERROR(VLOOKUP($A488,'Celestynów M'!$H$2:$N$7,7,0),"")</f>
        <v/>
      </c>
      <c r="AH488" s="12" t="str">
        <f>IFERROR(VLOOKUP($A488,'Komorów M'!$H$2:$N$15,7,0),"")</f>
        <v/>
      </c>
      <c r="AI488" s="12" t="str">
        <f>IFERROR(VLOOKUP($A488,'ITOrient M'!$P$3:$V$16,7,0),"")</f>
        <v/>
      </c>
      <c r="AJ488" s="12" t="str">
        <f>IFERROR(VLOOKUP($A488,'ŚJatka M'!$P$3:$V$25,7,0),"")</f>
        <v/>
      </c>
      <c r="AK488" s="12" t="str">
        <f>IFERROR(VLOOKUP($A488,'Sudecka Wyrypa M'!$N$4:$T$18,7,0),"")</f>
        <v/>
      </c>
      <c r="AL488" s="12" t="str">
        <f>IFERROR(VLOOKUP($A488,'Abentojra M'!$I$3:$O$39,7,0),"")</f>
        <v/>
      </c>
      <c r="AM488" s="12" t="str">
        <f>IFERROR(VLOOKUP($A488,'Mordownik M'!$M$3:$S$29,7,0),"")</f>
        <v/>
      </c>
      <c r="AN488" s="12" t="str">
        <f>IFERROR(VLOOKUP($A488,'Kaczawska M'!$L$3:$R$9,7,0),"")</f>
        <v/>
      </c>
      <c r="AO488" s="12" t="str">
        <f>IFERROR(VLOOKUP($A488,'XV RzK M'!$K$2:$Q$13,7,0),"")</f>
        <v/>
      </c>
      <c r="AP488" s="12" t="str">
        <f>IFERROR(VLOOKUP($A488,'Jesienne 360 M'!$J$2:$P$20,7,0),"")</f>
        <v/>
      </c>
      <c r="AQ488" s="12" t="str">
        <f>IFERROR(VLOOKUP($A488,'Waligóra M'!$P$2:$V$25,7,0),"")</f>
        <v/>
      </c>
      <c r="AR488" s="12" t="str">
        <f>IFERROR(VLOOKUP($A488,'Jurajska Jatka M'!$L$3:$R$42,7,0),"")</f>
        <v/>
      </c>
      <c r="AS488" s="12" t="str">
        <f>IFERROR(VLOOKUP($A488,'H56 TR100 M'!$AI$3:$AO$224,7,0),"")</f>
        <v/>
      </c>
      <c r="AT488" s="12" t="str">
        <f>IFERROR(VLOOKUP($A488,'Wawer M'!$H$2:$N$15,7,0),"")</f>
        <v/>
      </c>
      <c r="AU488" s="12" t="str">
        <f>IFERROR(VLOOKUP($A488,'Pazur M'!$AU$2:$BA$36,7,0),"")</f>
        <v/>
      </c>
      <c r="AV488" s="12" t="str">
        <f>IFERROR(VLOOKUP($A488,'Wilga M'!$L$3:$R$29,7,0),"")</f>
        <v/>
      </c>
      <c r="AW488" s="12" t="str">
        <f>IFERROR(VLOOKUP($A488,'NM 100 M'!$Y$5:$AE$7,7,0),"")</f>
        <v/>
      </c>
      <c r="AX488" s="25">
        <f>MIN(COUNT(F488:S488)+MIN(COUNT(V488:AW488)/2,2),6)</f>
        <v>0.5</v>
      </c>
    </row>
    <row r="489" spans="1:50">
      <c r="A489">
        <v>396</v>
      </c>
      <c r="B489" s="21" t="str">
        <f>VLOOKUP($A489,id!$C:$H,6,0)</f>
        <v>Abramowicz Bartosz</v>
      </c>
      <c r="C489" s="21" t="str">
        <f>VLOOKUP($A489,id!$C:$H,4,0)</f>
        <v>Chłopaki do wzięcia</v>
      </c>
      <c r="D489" s="2">
        <f>IF(E488=E489,D488,ROW(B487))</f>
        <v>487</v>
      </c>
      <c r="E489" s="11">
        <f>LARGE(F489:U489,1)+LARGE(F489:U489,2)+IFERROR(LARGE(F489:U489,3),0)+IFERROR(LARGE(F489:U489,4),0)+IFERROR(LARGE(F489:U489,5),0)+IFERROR(LARGE(F489:U489,6),0)</f>
        <v>25.118538946951261</v>
      </c>
      <c r="F489" s="12"/>
      <c r="G489" s="12"/>
      <c r="H489" s="12"/>
      <c r="I489" s="12" t="str">
        <f>IFERROR(VLOOKUP($A489,'Dymno M'!$U$2:$AA$35,7,0),"")</f>
        <v/>
      </c>
      <c r="J489" s="12" t="str">
        <f>IFERROR(VLOOKUP($A489,'XIV RzK M'!$K$3:$Q$39,7,0),"")</f>
        <v/>
      </c>
      <c r="K489" s="12" t="str">
        <f>IFERROR(VLOOKUP($A489,'Tropy M'!$Q$4:$W$66,7,0),"")</f>
        <v/>
      </c>
      <c r="L489" s="12" t="str">
        <f>IFERROR(VLOOKUP($A489,'Grassor 300 M'!$CA$6:$CG$39,7,0),"")</f>
        <v/>
      </c>
      <c r="M489" s="12" t="str">
        <f>IFERROR(VLOOKUP($A489,'BO M'!$Q$2:$W$37,7,0),"")</f>
        <v/>
      </c>
      <c r="N489" s="12" t="str">
        <f>IFERROR(VLOOKUP($A489,'Konwalie M'!$M$2:$S$32,7,0),"")</f>
        <v/>
      </c>
      <c r="O489" s="12" t="str">
        <f>IFERROR(VLOOKUP($A489,'KoRnO M'!$AD$2:$AJ$42,7,0),"")</f>
        <v/>
      </c>
      <c r="P489" s="12" t="str">
        <f>IFERROR(VLOOKUP($A489,'XVI Szago M'!$K$2:$Q$48,7,0),"")</f>
        <v/>
      </c>
      <c r="Q489" s="12" t="str">
        <f>IFERROR(VLOOKUP($A489,'H56 TR200 M'!$AT$3:$AZ$106,7,0),"")</f>
        <v/>
      </c>
      <c r="R489" s="12" t="str">
        <f>IFERROR(VLOOKUP($A489,'Azymut M'!$AO$6:$AU$38,7,0),"")</f>
        <v/>
      </c>
      <c r="S489" s="12" t="str">
        <f>IFERROR(VLOOKUP($A489,'NM 200 M'!$AI$5:$AO$38,7,0),"")</f>
        <v/>
      </c>
      <c r="T489" s="10">
        <f>IFERROR(LARGE(V489:AW489,1),0)+IFERROR(LARGE(V489:AW489,2),0)</f>
        <v>25.118538946951261</v>
      </c>
      <c r="U489" s="10">
        <f>IFERROR(LARGE(V489:AW489,3),0)+IFERROR(LARGE(V489:AW489,4),0)</f>
        <v>0</v>
      </c>
      <c r="V489" s="12"/>
      <c r="W489" s="12"/>
      <c r="X489" s="12"/>
      <c r="Y489" s="12"/>
      <c r="Z489" s="12"/>
      <c r="AA489" s="12"/>
      <c r="AB489" s="12">
        <f>IFERROR(VLOOKUP($A489,'BO Wielkopolska M'!$Q$2:$W$38,7,0),"")</f>
        <v>25.118538946951261</v>
      </c>
      <c r="AC489" s="12" t="str">
        <f>IFERROR(VLOOKUP($A489,'RW TR200 M'!$K$2:$Q$10,7,0),"")</f>
        <v/>
      </c>
      <c r="AD489" s="12" t="str">
        <f>IFERROR(VLOOKUP($A489,'Liczyrzepa wiosna M'!$M$2:$S$26,7,0),"")</f>
        <v/>
      </c>
      <c r="AE489" s="12" t="str">
        <f>IFERROR(VLOOKUP($A489,'13 M'!$J$6:$P$27,7,0),"")</f>
        <v/>
      </c>
      <c r="AF489" s="12" t="str">
        <f>IFERROR(VLOOKUP($A489,'ZnO Grassor M'!$J$2:$P$9,7,0),"")</f>
        <v/>
      </c>
      <c r="AG489" s="12" t="str">
        <f>IFERROR(VLOOKUP($A489,'Celestynów M'!$H$2:$N$7,7,0),"")</f>
        <v/>
      </c>
      <c r="AH489" s="12" t="str">
        <f>IFERROR(VLOOKUP($A489,'Komorów M'!$H$2:$N$15,7,0),"")</f>
        <v/>
      </c>
      <c r="AI489" s="12" t="str">
        <f>IFERROR(VLOOKUP($A489,'ITOrient M'!$P$3:$V$16,7,0),"")</f>
        <v/>
      </c>
      <c r="AJ489" s="12" t="str">
        <f>IFERROR(VLOOKUP($A489,'ŚJatka M'!$P$3:$V$25,7,0),"")</f>
        <v/>
      </c>
      <c r="AK489" s="12" t="str">
        <f>IFERROR(VLOOKUP($A489,'Sudecka Wyrypa M'!$N$4:$T$18,7,0),"")</f>
        <v/>
      </c>
      <c r="AL489" s="12" t="str">
        <f>IFERROR(VLOOKUP($A489,'Abentojra M'!$I$3:$O$39,7,0),"")</f>
        <v/>
      </c>
      <c r="AM489" s="12" t="str">
        <f>IFERROR(VLOOKUP($A489,'Mordownik M'!$M$3:$S$29,7,0),"")</f>
        <v/>
      </c>
      <c r="AN489" s="12" t="str">
        <f>IFERROR(VLOOKUP($A489,'Kaczawska M'!$L$3:$R$9,7,0),"")</f>
        <v/>
      </c>
      <c r="AO489" s="12" t="str">
        <f>IFERROR(VLOOKUP($A489,'XV RzK M'!$K$2:$Q$13,7,0),"")</f>
        <v/>
      </c>
      <c r="AP489" s="12" t="str">
        <f>IFERROR(VLOOKUP($A489,'Jesienne 360 M'!$J$2:$P$20,7,0),"")</f>
        <v/>
      </c>
      <c r="AQ489" s="12" t="str">
        <f>IFERROR(VLOOKUP($A489,'Waligóra M'!$P$2:$V$25,7,0),"")</f>
        <v/>
      </c>
      <c r="AR489" s="12" t="str">
        <f>IFERROR(VLOOKUP($A489,'Jurajska Jatka M'!$L$3:$R$42,7,0),"")</f>
        <v/>
      </c>
      <c r="AS489" s="12" t="str">
        <f>IFERROR(VLOOKUP($A489,'H56 TR100 M'!$AI$3:$AO$224,7,0),"")</f>
        <v/>
      </c>
      <c r="AT489" s="12" t="str">
        <f>IFERROR(VLOOKUP($A489,'Wawer M'!$H$2:$N$15,7,0),"")</f>
        <v/>
      </c>
      <c r="AU489" s="12" t="str">
        <f>IFERROR(VLOOKUP($A489,'Pazur M'!$AU$2:$BA$36,7,0),"")</f>
        <v/>
      </c>
      <c r="AV489" s="12" t="str">
        <f>IFERROR(VLOOKUP($A489,'Wilga M'!$L$3:$R$29,7,0),"")</f>
        <v/>
      </c>
      <c r="AW489" s="12" t="str">
        <f>IFERROR(VLOOKUP($A489,'NM 100 M'!$Y$5:$AE$7,7,0),"")</f>
        <v/>
      </c>
      <c r="AX489" s="25">
        <f>MIN(COUNT(F489:S489)+MIN(COUNT(V489:AW489)/2,2),6)</f>
        <v>0.5</v>
      </c>
    </row>
    <row r="490" spans="1:50">
      <c r="A490">
        <v>397</v>
      </c>
      <c r="B490" s="21" t="str">
        <f>VLOOKUP($A490,id!$C:$H,6,0)</f>
        <v>Arkuszewski Tomasz</v>
      </c>
      <c r="C490" s="21" t="str">
        <f>VLOOKUP($A490,id!$C:$H,4,0)</f>
        <v>Chłopaki do wzięcia</v>
      </c>
      <c r="D490" s="2">
        <f>IF(E489=E490,D489,ROW(B488))</f>
        <v>487</v>
      </c>
      <c r="E490" s="11">
        <f>LARGE(F490:U490,1)+LARGE(F490:U490,2)+IFERROR(LARGE(F490:U490,3),0)+IFERROR(LARGE(F490:U490,4),0)+IFERROR(LARGE(F490:U490,5),0)+IFERROR(LARGE(F490:U490,6),0)</f>
        <v>25.118538946951261</v>
      </c>
      <c r="F490" s="12"/>
      <c r="G490" s="12"/>
      <c r="H490" s="12"/>
      <c r="I490" s="12" t="str">
        <f>IFERROR(VLOOKUP($A490,'Dymno M'!$U$2:$AA$35,7,0),"")</f>
        <v/>
      </c>
      <c r="J490" s="12" t="str">
        <f>IFERROR(VLOOKUP($A490,'XIV RzK M'!$K$3:$Q$39,7,0),"")</f>
        <v/>
      </c>
      <c r="K490" s="12" t="str">
        <f>IFERROR(VLOOKUP($A490,'Tropy M'!$Q$4:$W$66,7,0),"")</f>
        <v/>
      </c>
      <c r="L490" s="12" t="str">
        <f>IFERROR(VLOOKUP($A490,'Grassor 300 M'!$CA$6:$CG$39,7,0),"")</f>
        <v/>
      </c>
      <c r="M490" s="12" t="str">
        <f>IFERROR(VLOOKUP($A490,'BO M'!$Q$2:$W$37,7,0),"")</f>
        <v/>
      </c>
      <c r="N490" s="12" t="str">
        <f>IFERROR(VLOOKUP($A490,'Konwalie M'!$M$2:$S$32,7,0),"")</f>
        <v/>
      </c>
      <c r="O490" s="12" t="str">
        <f>IFERROR(VLOOKUP($A490,'KoRnO M'!$AD$2:$AJ$42,7,0),"")</f>
        <v/>
      </c>
      <c r="P490" s="12" t="str">
        <f>IFERROR(VLOOKUP($A490,'XVI Szago M'!$K$2:$Q$48,7,0),"")</f>
        <v/>
      </c>
      <c r="Q490" s="12" t="str">
        <f>IFERROR(VLOOKUP($A490,'H56 TR200 M'!$AT$3:$AZ$106,7,0),"")</f>
        <v/>
      </c>
      <c r="R490" s="12" t="str">
        <f>IFERROR(VLOOKUP($A490,'Azymut M'!$AO$6:$AU$38,7,0),"")</f>
        <v/>
      </c>
      <c r="S490" s="12" t="str">
        <f>IFERROR(VLOOKUP($A490,'NM 200 M'!$AI$5:$AO$38,7,0),"")</f>
        <v/>
      </c>
      <c r="T490" s="10">
        <f>IFERROR(LARGE(V490:AW490,1),0)+IFERROR(LARGE(V490:AW490,2),0)</f>
        <v>25.118538946951261</v>
      </c>
      <c r="U490" s="10">
        <f>IFERROR(LARGE(V490:AW490,3),0)+IFERROR(LARGE(V490:AW490,4),0)</f>
        <v>0</v>
      </c>
      <c r="V490" s="12"/>
      <c r="W490" s="12"/>
      <c r="X490" s="12"/>
      <c r="Y490" s="12"/>
      <c r="Z490" s="12"/>
      <c r="AA490" s="12"/>
      <c r="AB490" s="12">
        <f>IFERROR(VLOOKUP($A490,'BO Wielkopolska M'!$Q$2:$W$38,7,0),"")</f>
        <v>25.118538946951261</v>
      </c>
      <c r="AC490" s="12" t="str">
        <f>IFERROR(VLOOKUP($A490,'RW TR200 M'!$K$2:$Q$10,7,0),"")</f>
        <v/>
      </c>
      <c r="AD490" s="12" t="str">
        <f>IFERROR(VLOOKUP($A490,'Liczyrzepa wiosna M'!$M$2:$S$26,7,0),"")</f>
        <v/>
      </c>
      <c r="AE490" s="12" t="str">
        <f>IFERROR(VLOOKUP($A490,'13 M'!$J$6:$P$27,7,0),"")</f>
        <v/>
      </c>
      <c r="AF490" s="12" t="str">
        <f>IFERROR(VLOOKUP($A490,'ZnO Grassor M'!$J$2:$P$9,7,0),"")</f>
        <v/>
      </c>
      <c r="AG490" s="12" t="str">
        <f>IFERROR(VLOOKUP($A490,'Celestynów M'!$H$2:$N$7,7,0),"")</f>
        <v/>
      </c>
      <c r="AH490" s="12" t="str">
        <f>IFERROR(VLOOKUP($A490,'Komorów M'!$H$2:$N$15,7,0),"")</f>
        <v/>
      </c>
      <c r="AI490" s="12" t="str">
        <f>IFERROR(VLOOKUP($A490,'ITOrient M'!$P$3:$V$16,7,0),"")</f>
        <v/>
      </c>
      <c r="AJ490" s="12" t="str">
        <f>IFERROR(VLOOKUP($A490,'ŚJatka M'!$P$3:$V$25,7,0),"")</f>
        <v/>
      </c>
      <c r="AK490" s="12" t="str">
        <f>IFERROR(VLOOKUP($A490,'Sudecka Wyrypa M'!$N$4:$T$18,7,0),"")</f>
        <v/>
      </c>
      <c r="AL490" s="12" t="str">
        <f>IFERROR(VLOOKUP($A490,'Abentojra M'!$I$3:$O$39,7,0),"")</f>
        <v/>
      </c>
      <c r="AM490" s="12" t="str">
        <f>IFERROR(VLOOKUP($A490,'Mordownik M'!$M$3:$S$29,7,0),"")</f>
        <v/>
      </c>
      <c r="AN490" s="12" t="str">
        <f>IFERROR(VLOOKUP($A490,'Kaczawska M'!$L$3:$R$9,7,0),"")</f>
        <v/>
      </c>
      <c r="AO490" s="12" t="str">
        <f>IFERROR(VLOOKUP($A490,'XV RzK M'!$K$2:$Q$13,7,0),"")</f>
        <v/>
      </c>
      <c r="AP490" s="12" t="str">
        <f>IFERROR(VLOOKUP($A490,'Jesienne 360 M'!$J$2:$P$20,7,0),"")</f>
        <v/>
      </c>
      <c r="AQ490" s="12" t="str">
        <f>IFERROR(VLOOKUP($A490,'Waligóra M'!$P$2:$V$25,7,0),"")</f>
        <v/>
      </c>
      <c r="AR490" s="12" t="str">
        <f>IFERROR(VLOOKUP($A490,'Jurajska Jatka M'!$L$3:$R$42,7,0),"")</f>
        <v/>
      </c>
      <c r="AS490" s="12" t="str">
        <f>IFERROR(VLOOKUP($A490,'H56 TR100 M'!$AI$3:$AO$224,7,0),"")</f>
        <v/>
      </c>
      <c r="AT490" s="12" t="str">
        <f>IFERROR(VLOOKUP($A490,'Wawer M'!$H$2:$N$15,7,0),"")</f>
        <v/>
      </c>
      <c r="AU490" s="12" t="str">
        <f>IFERROR(VLOOKUP($A490,'Pazur M'!$AU$2:$BA$36,7,0),"")</f>
        <v/>
      </c>
      <c r="AV490" s="12" t="str">
        <f>IFERROR(VLOOKUP($A490,'Wilga M'!$L$3:$R$29,7,0),"")</f>
        <v/>
      </c>
      <c r="AW490" s="12" t="str">
        <f>IFERROR(VLOOKUP($A490,'NM 100 M'!$Y$5:$AE$7,7,0),"")</f>
        <v/>
      </c>
      <c r="AX490" s="25">
        <f>MIN(COUNT(F490:S490)+MIN(COUNT(V490:AW490)/2,2),6)</f>
        <v>0.5</v>
      </c>
    </row>
    <row r="491" spans="1:50">
      <c r="A491">
        <v>517</v>
      </c>
      <c r="B491" s="21" t="str">
        <f>VLOOKUP($A491,id!$C:$H,6,0)</f>
        <v>Radzki Daniel</v>
      </c>
      <c r="C491" s="21">
        <f>VLOOKUP($A491,id!$C:$H,4,0)</f>
        <v>0</v>
      </c>
      <c r="D491" s="2">
        <f>IF(E490=E491,D490,ROW(B489))</f>
        <v>489</v>
      </c>
      <c r="E491" s="11">
        <f>LARGE(F491:U491,1)+LARGE(F491:U491,2)+IFERROR(LARGE(F491:U491,3),0)+IFERROR(LARGE(F491:U491,4),0)+IFERROR(LARGE(F491:U491,5),0)+IFERROR(LARGE(F491:U491,6),0)</f>
        <v>25.11638081517285</v>
      </c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 t="str">
        <f>IFERROR(VLOOKUP($A491,'XVI Szago M'!$K$2:$Q$48,7,0),"")</f>
        <v/>
      </c>
      <c r="Q491" s="12" t="str">
        <f>IFERROR(VLOOKUP($A491,'H56 TR200 M'!$AT$3:$AZ$106,7,0),"")</f>
        <v/>
      </c>
      <c r="R491" s="12" t="str">
        <f>IFERROR(VLOOKUP($A491,'Azymut M'!$AO$6:$AU$38,7,0),"")</f>
        <v/>
      </c>
      <c r="S491" s="12" t="str">
        <f>IFERROR(VLOOKUP($A491,'NM 200 M'!$AI$5:$AO$38,7,0),"")</f>
        <v/>
      </c>
      <c r="T491" s="10">
        <f>IFERROR(LARGE(V491:AW491,1),0)+IFERROR(LARGE(V491:AW491,2),0)</f>
        <v>25.11638081517285</v>
      </c>
      <c r="U491" s="10">
        <f>IFERROR(LARGE(V491:AW491,3),0)+IFERROR(LARGE(V491:AW491,4),0)</f>
        <v>0</v>
      </c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>
        <f>IFERROR(VLOOKUP($A491,'Abentojra M'!$I$3:$O$39,7,0),"")</f>
        <v>25.11638081517285</v>
      </c>
      <c r="AM491" s="12" t="str">
        <f>IFERROR(VLOOKUP($A491,'Mordownik M'!$M$3:$S$29,7,0),"")</f>
        <v/>
      </c>
      <c r="AN491" s="12" t="str">
        <f>IFERROR(VLOOKUP($A491,'Kaczawska M'!$L$3:$R$9,7,0),"")</f>
        <v/>
      </c>
      <c r="AO491" s="12" t="str">
        <f>IFERROR(VLOOKUP($A491,'XV RzK M'!$K$2:$Q$13,7,0),"")</f>
        <v/>
      </c>
      <c r="AP491" s="12" t="str">
        <f>IFERROR(VLOOKUP($A491,'Jesienne 360 M'!$J$2:$P$20,7,0),"")</f>
        <v/>
      </c>
      <c r="AQ491" s="12" t="str">
        <f>IFERROR(VLOOKUP($A491,'Waligóra M'!$P$2:$V$25,7,0),"")</f>
        <v/>
      </c>
      <c r="AR491" s="12" t="str">
        <f>IFERROR(VLOOKUP($A491,'Jurajska Jatka M'!$L$3:$R$42,7,0),"")</f>
        <v/>
      </c>
      <c r="AS491" s="12" t="str">
        <f>IFERROR(VLOOKUP($A491,'H56 TR100 M'!$AI$3:$AO$224,7,0),"")</f>
        <v/>
      </c>
      <c r="AT491" s="12" t="str">
        <f>IFERROR(VLOOKUP($A491,'Wawer M'!$H$2:$N$15,7,0),"")</f>
        <v/>
      </c>
      <c r="AU491" s="12" t="str">
        <f>IFERROR(VLOOKUP($A491,'Pazur M'!$AU$2:$BA$36,7,0),"")</f>
        <v/>
      </c>
      <c r="AV491" s="12" t="str">
        <f>IFERROR(VLOOKUP($A491,'Wilga M'!$L$3:$R$29,7,0),"")</f>
        <v/>
      </c>
      <c r="AW491" s="12" t="str">
        <f>IFERROR(VLOOKUP($A491,'NM 100 M'!$Y$5:$AE$7,7,0),"")</f>
        <v/>
      </c>
      <c r="AX491" s="25">
        <f>MIN(COUNT(F491:S491)+MIN(COUNT(V491:AW491)/2,2),6)</f>
        <v>0.5</v>
      </c>
    </row>
    <row r="492" spans="1:50">
      <c r="A492">
        <v>518</v>
      </c>
      <c r="B492" s="21" t="str">
        <f>VLOOKUP($A492,id!$C:$H,6,0)</f>
        <v>Zagożdżon Witold</v>
      </c>
      <c r="C492" s="21">
        <f>VLOOKUP($A492,id!$C:$H,4,0)</f>
        <v>0</v>
      </c>
      <c r="D492" s="2">
        <f>IF(E491=E492,D491,ROW(B490))</f>
        <v>490</v>
      </c>
      <c r="E492" s="11">
        <f>LARGE(F492:U492,1)+LARGE(F492:U492,2)+IFERROR(LARGE(F492:U492,3),0)+IFERROR(LARGE(F492:U492,4),0)+IFERROR(LARGE(F492:U492,5),0)+IFERROR(LARGE(F492:U492,6),0)</f>
        <v>25.109068381716217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 t="str">
        <f>IFERROR(VLOOKUP($A492,'XVI Szago M'!$K$2:$Q$48,7,0),"")</f>
        <v/>
      </c>
      <c r="Q492" s="12" t="str">
        <f>IFERROR(VLOOKUP($A492,'H56 TR200 M'!$AT$3:$AZ$106,7,0),"")</f>
        <v/>
      </c>
      <c r="R492" s="12" t="str">
        <f>IFERROR(VLOOKUP($A492,'Azymut M'!$AO$6:$AU$38,7,0),"")</f>
        <v/>
      </c>
      <c r="S492" s="12" t="str">
        <f>IFERROR(VLOOKUP($A492,'NM 200 M'!$AI$5:$AO$38,7,0),"")</f>
        <v/>
      </c>
      <c r="T492" s="10">
        <f>IFERROR(LARGE(V492:AW492,1),0)+IFERROR(LARGE(V492:AW492,2),0)</f>
        <v>25.109068381716217</v>
      </c>
      <c r="U492" s="10">
        <f>IFERROR(LARGE(V492:AW492,3),0)+IFERROR(LARGE(V492:AW492,4),0)</f>
        <v>0</v>
      </c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>
        <f>IFERROR(VLOOKUP($A492,'Abentojra M'!$I$3:$O$39,7,0),"")</f>
        <v>25.109068381716217</v>
      </c>
      <c r="AM492" s="12" t="str">
        <f>IFERROR(VLOOKUP($A492,'Mordownik M'!$M$3:$S$29,7,0),"")</f>
        <v/>
      </c>
      <c r="AN492" s="12" t="str">
        <f>IFERROR(VLOOKUP($A492,'Kaczawska M'!$L$3:$R$9,7,0),"")</f>
        <v/>
      </c>
      <c r="AO492" s="12" t="str">
        <f>IFERROR(VLOOKUP($A492,'XV RzK M'!$K$2:$Q$13,7,0),"")</f>
        <v/>
      </c>
      <c r="AP492" s="12" t="str">
        <f>IFERROR(VLOOKUP($A492,'Jesienne 360 M'!$J$2:$P$20,7,0),"")</f>
        <v/>
      </c>
      <c r="AQ492" s="12" t="str">
        <f>IFERROR(VLOOKUP($A492,'Waligóra M'!$P$2:$V$25,7,0),"")</f>
        <v/>
      </c>
      <c r="AR492" s="12" t="str">
        <f>IFERROR(VLOOKUP($A492,'Jurajska Jatka M'!$L$3:$R$42,7,0),"")</f>
        <v/>
      </c>
      <c r="AS492" s="12" t="str">
        <f>IFERROR(VLOOKUP($A492,'H56 TR100 M'!$AI$3:$AO$224,7,0),"")</f>
        <v/>
      </c>
      <c r="AT492" s="12" t="str">
        <f>IFERROR(VLOOKUP($A492,'Wawer M'!$H$2:$N$15,7,0),"")</f>
        <v/>
      </c>
      <c r="AU492" s="12" t="str">
        <f>IFERROR(VLOOKUP($A492,'Pazur M'!$AU$2:$BA$36,7,0),"")</f>
        <v/>
      </c>
      <c r="AV492" s="12" t="str">
        <f>IFERROR(VLOOKUP($A492,'Wilga M'!$L$3:$R$29,7,0),"")</f>
        <v/>
      </c>
      <c r="AW492" s="12" t="str">
        <f>IFERROR(VLOOKUP($A492,'NM 100 M'!$Y$5:$AE$7,7,0),"")</f>
        <v/>
      </c>
      <c r="AX492" s="25">
        <f>MIN(COUNT(F492:S492)+MIN(COUNT(V492:AW492)/2,2),6)</f>
        <v>0.5</v>
      </c>
    </row>
    <row r="493" spans="1:50">
      <c r="A493">
        <v>614</v>
      </c>
      <c r="B493" s="21" t="str">
        <f>VLOOKUP($A493,id!$C:$H,6,0)</f>
        <v>Niedbalski Daniel</v>
      </c>
      <c r="C493" s="21" t="str">
        <f>VLOOKUP($A493,id!$C:$H,4,0)</f>
        <v>ZTF</v>
      </c>
      <c r="D493" s="2">
        <f>IF(E492=E493,D492,ROW(B491))</f>
        <v>491</v>
      </c>
      <c r="E493" s="11">
        <f>LARGE(F493:U493,1)+LARGE(F493:U493,2)+IFERROR(LARGE(F493:U493,3),0)+IFERROR(LARGE(F493:U493,4),0)+IFERROR(LARGE(F493:U493,5),0)+IFERROR(LARGE(F493:U493,6),0)</f>
        <v>25.074427807419706</v>
      </c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>
        <f>IFERROR(VLOOKUP($A493,'H56 TR200 M'!$AT$3:$AZ$106,7,0),"")</f>
        <v>25.074427807419706</v>
      </c>
      <c r="R493" s="12" t="str">
        <f>IFERROR(VLOOKUP($A493,'Azymut M'!$AO$6:$AU$38,7,0),"")</f>
        <v/>
      </c>
      <c r="S493" s="12" t="str">
        <f>IFERROR(VLOOKUP($A493,'NM 200 M'!$AI$5:$AO$38,7,0),"")</f>
        <v/>
      </c>
      <c r="T493" s="10">
        <f>IFERROR(LARGE(V493:AW493,1),0)+IFERROR(LARGE(V493:AW493,2),0)</f>
        <v>0</v>
      </c>
      <c r="U493" s="10">
        <f>IFERROR(LARGE(V493:AW493,3),0)+IFERROR(LARGE(V493:AW493,4),0)</f>
        <v>0</v>
      </c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 t="str">
        <f>IFERROR(VLOOKUP($A493,'H56 TR100 M'!$AI$3:$AO$224,7,0),"")</f>
        <v/>
      </c>
      <c r="AT493" s="12" t="str">
        <f>IFERROR(VLOOKUP($A493,'Wawer M'!$H$2:$N$15,7,0),"")</f>
        <v/>
      </c>
      <c r="AU493" s="12" t="str">
        <f>IFERROR(VLOOKUP($A493,'Pazur M'!$AU$2:$BA$36,7,0),"")</f>
        <v/>
      </c>
      <c r="AV493" s="12" t="str">
        <f>IFERROR(VLOOKUP($A493,'Wilga M'!$L$3:$R$29,7,0),"")</f>
        <v/>
      </c>
      <c r="AW493" s="12" t="str">
        <f>IFERROR(VLOOKUP($A493,'NM 100 M'!$Y$5:$AE$7,7,0),"")</f>
        <v/>
      </c>
      <c r="AX493" s="25">
        <f>MIN(COUNT(F493:S493)+MIN(COUNT(V493:AW493)/2,2),6)</f>
        <v>1</v>
      </c>
    </row>
    <row r="494" spans="1:50">
      <c r="A494">
        <v>794</v>
      </c>
      <c r="B494" s="21" t="str">
        <f>VLOOKUP($A494,id!$C:$H,6,0)</f>
        <v>Mitlewski Tymoteusz</v>
      </c>
      <c r="C494" s="21">
        <f>VLOOKUP($A494,id!$C:$H,4,0)</f>
        <v>0</v>
      </c>
      <c r="D494" s="2">
        <f>IF(E493=E494,D493,ROW(B492))</f>
        <v>492</v>
      </c>
      <c r="E494" s="11">
        <f>LARGE(F494:U494,1)+LARGE(F494:U494,2)+IFERROR(LARGE(F494:U494,3),0)+IFERROR(LARGE(F494:U494,4),0)+IFERROR(LARGE(F494:U494,5),0)+IFERROR(LARGE(F494:U494,6),0)</f>
        <v>25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 t="str">
        <f>IFERROR(VLOOKUP($A494,'H56 TR200 M'!$AT$3:$AZ$106,7,0),"")</f>
        <v/>
      </c>
      <c r="R494" s="12" t="str">
        <f>IFERROR(VLOOKUP($A494,'Azymut M'!$AO$6:$AU$38,7,0),"")</f>
        <v/>
      </c>
      <c r="S494" s="12" t="str">
        <f>IFERROR(VLOOKUP($A494,'NM 200 M'!$AI$5:$AO$38,7,0),"")</f>
        <v/>
      </c>
      <c r="T494" s="10">
        <f>IFERROR(LARGE(V494:AW494,1),0)+IFERROR(LARGE(V494:AW494,2),0)</f>
        <v>25</v>
      </c>
      <c r="U494" s="10">
        <f>IFERROR(LARGE(V494:AW494,3),0)+IFERROR(LARGE(V494:AW494,4),0)</f>
        <v>0</v>
      </c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 t="str">
        <f>IFERROR(VLOOKUP($A494,'H56 TR100 M'!$AI$3:$AO$224,7,0),"")</f>
        <v/>
      </c>
      <c r="AT494" s="12" t="str">
        <f>IFERROR(VLOOKUP($A494,'Wawer M'!$H$2:$N$15,7,0),"")</f>
        <v/>
      </c>
      <c r="AU494" s="12" t="str">
        <f>IFERROR(VLOOKUP($A494,'Pazur M'!$AU$2:$BA$36,7,0),"")</f>
        <v/>
      </c>
      <c r="AV494" s="12" t="str">
        <f>IFERROR(VLOOKUP($A494,'Wilga M'!$L$3:$R$29,7,0),"")</f>
        <v/>
      </c>
      <c r="AW494" s="12">
        <f>IFERROR(VLOOKUP($A494,'NM 100 M'!$Y$5:$AE$7,7,0),"")</f>
        <v>25</v>
      </c>
      <c r="AX494" s="25">
        <f>MIN(COUNT(F494:S494)+MIN(COUNT(V494:AW494)/2,2),6)</f>
        <v>0.5</v>
      </c>
    </row>
    <row r="495" spans="1:50">
      <c r="A495">
        <v>529</v>
      </c>
      <c r="B495" s="21" t="str">
        <f>VLOOKUP($A495,id!$C:$H,6,0)</f>
        <v>Wróblewski Piotr</v>
      </c>
      <c r="C495" s="21" t="str">
        <f>VLOOKUP($A495,id!$C:$H,4,0)</f>
        <v>ZPP</v>
      </c>
      <c r="D495" s="2">
        <f>IF(E494=E495,D494,ROW(B493))</f>
        <v>492</v>
      </c>
      <c r="E495" s="11">
        <f>LARGE(F495:U495,1)+LARGE(F495:U495,2)+IFERROR(LARGE(F495:U495,3),0)+IFERROR(LARGE(F495:U495,4),0)+IFERROR(LARGE(F495:U495,5),0)+IFERROR(LARGE(F495:U495,6),0)</f>
        <v>24.999999999999996</v>
      </c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 t="str">
        <f>IFERROR(VLOOKUP($A495,'XVI Szago M'!$K$2:$Q$48,7,0),"")</f>
        <v/>
      </c>
      <c r="Q495" s="12" t="str">
        <f>IFERROR(VLOOKUP($A495,'H56 TR200 M'!$AT$3:$AZ$106,7,0),"")</f>
        <v/>
      </c>
      <c r="R495" s="12" t="str">
        <f>IFERROR(VLOOKUP($A495,'Azymut M'!$AO$6:$AU$38,7,0),"")</f>
        <v/>
      </c>
      <c r="S495" s="12" t="str">
        <f>IFERROR(VLOOKUP($A495,'NM 200 M'!$AI$5:$AO$38,7,0),"")</f>
        <v/>
      </c>
      <c r="T495" s="10">
        <f>IFERROR(LARGE(V495:AW495,1),0)+IFERROR(LARGE(V495:AW495,2),0)</f>
        <v>24.999999999999996</v>
      </c>
      <c r="U495" s="10">
        <f>IFERROR(LARGE(V495:AW495,3),0)+IFERROR(LARGE(V495:AW495,4),0)</f>
        <v>0</v>
      </c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 t="str">
        <f>IFERROR(VLOOKUP($A495,'Abentojra M'!$I$3:$O$39,7,0),"")</f>
        <v/>
      </c>
      <c r="AM495" s="12" t="str">
        <f>IFERROR(VLOOKUP($A495,'Mordownik M'!$M$3:$S$29,7,0),"")</f>
        <v/>
      </c>
      <c r="AN495" s="12" t="str">
        <f>IFERROR(VLOOKUP($A495,'Kaczawska M'!$L$3:$R$9,7,0),"")</f>
        <v/>
      </c>
      <c r="AO495" s="12">
        <f>IFERROR(VLOOKUP($A495,'XV RzK M'!$K$2:$Q$13,7,0),"")</f>
        <v>24.999999999999996</v>
      </c>
      <c r="AP495" s="12" t="str">
        <f>IFERROR(VLOOKUP($A495,'Jesienne 360 M'!$J$2:$P$20,7,0),"")</f>
        <v/>
      </c>
      <c r="AQ495" s="12" t="str">
        <f>IFERROR(VLOOKUP($A495,'Waligóra M'!$P$2:$V$25,7,0),"")</f>
        <v/>
      </c>
      <c r="AR495" s="12" t="str">
        <f>IFERROR(VLOOKUP($A495,'Jurajska Jatka M'!$L$3:$R$42,7,0),"")</f>
        <v/>
      </c>
      <c r="AS495" s="12" t="str">
        <f>IFERROR(VLOOKUP($A495,'H56 TR100 M'!$AI$3:$AO$224,7,0),"")</f>
        <v/>
      </c>
      <c r="AT495" s="12" t="str">
        <f>IFERROR(VLOOKUP($A495,'Wawer M'!$H$2:$N$15,7,0),"")</f>
        <v/>
      </c>
      <c r="AU495" s="12" t="str">
        <f>IFERROR(VLOOKUP($A495,'Pazur M'!$AU$2:$BA$36,7,0),"")</f>
        <v/>
      </c>
      <c r="AV495" s="12" t="str">
        <f>IFERROR(VLOOKUP($A495,'Wilga M'!$L$3:$R$29,7,0),"")</f>
        <v/>
      </c>
      <c r="AW495" s="12" t="str">
        <f>IFERROR(VLOOKUP($A495,'NM 100 M'!$Y$5:$AE$7,7,0),"")</f>
        <v/>
      </c>
      <c r="AX495" s="25">
        <f>MIN(COUNT(F495:S495)+MIN(COUNT(V495:AW495)/2,2),6)</f>
        <v>0.5</v>
      </c>
    </row>
    <row r="496" spans="1:50">
      <c r="A496">
        <v>780</v>
      </c>
      <c r="B496" s="21" t="str">
        <f>VLOOKUP($A496,id!$C:$H,6,0)</f>
        <v>Janowski Paweł</v>
      </c>
      <c r="C496" s="21">
        <f>VLOOKUP($A496,id!$C:$H,4,0)</f>
        <v>0</v>
      </c>
      <c r="D496" s="2">
        <f>IF(E495=E496,D495,ROW(B494))</f>
        <v>494</v>
      </c>
      <c r="E496" s="11">
        <f>LARGE(F496:U496,1)+LARGE(F496:U496,2)+IFERROR(LARGE(F496:U496,3),0)+IFERROR(LARGE(F496:U496,4),0)+IFERROR(LARGE(F496:U496,5),0)+IFERROR(LARGE(F496:U496,6),0)</f>
        <v>24.679487179487182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 t="str">
        <f>IFERROR(VLOOKUP($A496,'H56 TR200 M'!$AT$3:$AZ$106,7,0),"")</f>
        <v/>
      </c>
      <c r="R496" s="12" t="str">
        <f>IFERROR(VLOOKUP($A496,'Azymut M'!$AO$6:$AU$38,7,0),"")</f>
        <v/>
      </c>
      <c r="S496" s="12" t="str">
        <f>IFERROR(VLOOKUP($A496,'NM 200 M'!$AI$5:$AO$38,7,0),"")</f>
        <v/>
      </c>
      <c r="T496" s="10">
        <f>IFERROR(LARGE(V496:AW496,1),0)+IFERROR(LARGE(V496:AW496,2),0)</f>
        <v>24.679487179487182</v>
      </c>
      <c r="U496" s="10">
        <f>IFERROR(LARGE(V496:AW496,3),0)+IFERROR(LARGE(V496:AW496,4),0)</f>
        <v>0</v>
      </c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 t="str">
        <f>IFERROR(VLOOKUP($A496,'H56 TR100 M'!$AI$3:$AO$224,7,0),"")</f>
        <v/>
      </c>
      <c r="AT496" s="12" t="str">
        <f>IFERROR(VLOOKUP($A496,'Wawer M'!$H$2:$N$15,7,0),"")</f>
        <v/>
      </c>
      <c r="AU496" s="12" t="str">
        <f>IFERROR(VLOOKUP($A496,'Pazur M'!$AU$2:$BA$36,7,0),"")</f>
        <v/>
      </c>
      <c r="AV496" s="12">
        <f>IFERROR(VLOOKUP($A496,'Wilga M'!$L$3:$R$29,7,0),"")</f>
        <v>24.679487179487182</v>
      </c>
      <c r="AW496" s="12" t="str">
        <f>IFERROR(VLOOKUP($A496,'NM 100 M'!$Y$5:$AE$7,7,0),"")</f>
        <v/>
      </c>
      <c r="AX496" s="25">
        <f>MIN(COUNT(F496:S496)+MIN(COUNT(V496:AW496)/2,2),6)</f>
        <v>0.5</v>
      </c>
    </row>
    <row r="497" spans="1:50">
      <c r="A497">
        <v>324</v>
      </c>
      <c r="B497" s="21" t="str">
        <f>VLOOKUP($A497,id!$C:$H,6,0)</f>
        <v>Banachewicz Grzegorz</v>
      </c>
      <c r="C497" s="21" t="str">
        <f>VLOOKUP($A497,id!$C:$H,4,0)</f>
        <v>Szweje</v>
      </c>
      <c r="D497" s="2">
        <f>IF(E496=E497,D496,ROW(B495))</f>
        <v>495</v>
      </c>
      <c r="E497" s="11">
        <f>LARGE(F497:U497,1)+LARGE(F497:U497,2)+IFERROR(LARGE(F497:U497,3),0)+IFERROR(LARGE(F497:U497,4),0)+IFERROR(LARGE(F497:U497,5),0)+IFERROR(LARGE(F497:U497,6),0)</f>
        <v>24.581060967149444</v>
      </c>
      <c r="F497" s="12"/>
      <c r="G497" s="12"/>
      <c r="H497" s="12" t="str">
        <f>IFERROR(VLOOKUP($A497,'H55 TR200 M'!$AT$3:$AZ$84,7,0),"")</f>
        <v/>
      </c>
      <c r="I497" s="12" t="str">
        <f>IFERROR(VLOOKUP($A497,'Dymno M'!$U$2:$AA$35,7,0),"")</f>
        <v/>
      </c>
      <c r="J497" s="12" t="str">
        <f>IFERROR(VLOOKUP($A497,'XIV RzK M'!$K$3:$Q$39,7,0),"")</f>
        <v/>
      </c>
      <c r="K497" s="12" t="str">
        <f>IFERROR(VLOOKUP($A497,'Tropy M'!$Q$4:$W$66,7,0),"")</f>
        <v/>
      </c>
      <c r="L497" s="12" t="str">
        <f>IFERROR(VLOOKUP($A497,'Grassor 300 M'!$CA$6:$CG$39,7,0),"")</f>
        <v/>
      </c>
      <c r="M497" s="12" t="str">
        <f>IFERROR(VLOOKUP($A497,'BO M'!$Q$2:$W$37,7,0),"")</f>
        <v/>
      </c>
      <c r="N497" s="12" t="str">
        <f>IFERROR(VLOOKUP($A497,'Konwalie M'!$M$2:$S$32,7,0),"")</f>
        <v/>
      </c>
      <c r="O497" s="12" t="str">
        <f>IFERROR(VLOOKUP($A497,'KoRnO M'!$AD$2:$AJ$42,7,0),"")</f>
        <v/>
      </c>
      <c r="P497" s="12" t="str">
        <f>IFERROR(VLOOKUP($A497,'XVI Szago M'!$K$2:$Q$48,7,0),"")</f>
        <v/>
      </c>
      <c r="Q497" s="12" t="str">
        <f>IFERROR(VLOOKUP($A497,'H56 TR200 M'!$AT$3:$AZ$106,7,0),"")</f>
        <v/>
      </c>
      <c r="R497" s="12" t="str">
        <f>IFERROR(VLOOKUP($A497,'Azymut M'!$AO$6:$AU$38,7,0),"")</f>
        <v/>
      </c>
      <c r="S497" s="12" t="str">
        <f>IFERROR(VLOOKUP($A497,'NM 200 M'!$AI$5:$AO$38,7,0),"")</f>
        <v/>
      </c>
      <c r="T497" s="10">
        <f>IFERROR(LARGE(V497:AW497,1),0)+IFERROR(LARGE(V497:AW497,2),0)</f>
        <v>24.581060967149444</v>
      </c>
      <c r="U497" s="10">
        <f>IFERROR(LARGE(V497:AW497,3),0)+IFERROR(LARGE(V497:AW497,4),0)</f>
        <v>0</v>
      </c>
      <c r="V497" s="12"/>
      <c r="W497" s="12"/>
      <c r="X497" s="12"/>
      <c r="Y497" s="12"/>
      <c r="Z497" s="12">
        <f>IFERROR(VLOOKUP($A497,'H55 TR100 M'!$AG$3:$AM$165,7,0),"")</f>
        <v>12.796705785930124</v>
      </c>
      <c r="AA497" s="12" t="str">
        <f>IFERROR(VLOOKUP($A497,'Irokez M'!$EN$4:$ET$22,7,0),"")</f>
        <v/>
      </c>
      <c r="AB497" s="12" t="str">
        <f>IFERROR(VLOOKUP($A497,'BO Wielkopolska M'!$Q$2:$W$38,7,0),"")</f>
        <v/>
      </c>
      <c r="AC497" s="12" t="str">
        <f>IFERROR(VLOOKUP($A497,'RW TR200 M'!$K$2:$Q$10,7,0),"")</f>
        <v/>
      </c>
      <c r="AD497" s="12" t="str">
        <f>IFERROR(VLOOKUP($A497,'Liczyrzepa wiosna M'!$M$2:$S$26,7,0),"")</f>
        <v/>
      </c>
      <c r="AE497" s="12" t="str">
        <f>IFERROR(VLOOKUP($A497,'13 M'!$J$6:$P$27,7,0),"")</f>
        <v/>
      </c>
      <c r="AF497" s="12" t="str">
        <f>IFERROR(VLOOKUP($A497,'ZnO Grassor M'!$J$2:$P$9,7,0),"")</f>
        <v/>
      </c>
      <c r="AG497" s="12" t="str">
        <f>IFERROR(VLOOKUP($A497,'Celestynów M'!$H$2:$N$7,7,0),"")</f>
        <v/>
      </c>
      <c r="AH497" s="12" t="str">
        <f>IFERROR(VLOOKUP($A497,'Komorów M'!$H$2:$N$15,7,0),"")</f>
        <v/>
      </c>
      <c r="AI497" s="12" t="str">
        <f>IFERROR(VLOOKUP($A497,'ITOrient M'!$P$3:$V$16,7,0),"")</f>
        <v/>
      </c>
      <c r="AJ497" s="12" t="str">
        <f>IFERROR(VLOOKUP($A497,'ŚJatka M'!$P$3:$V$25,7,0),"")</f>
        <v/>
      </c>
      <c r="AK497" s="12" t="str">
        <f>IFERROR(VLOOKUP($A497,'Sudecka Wyrypa M'!$N$4:$T$18,7,0),"")</f>
        <v/>
      </c>
      <c r="AL497" s="12" t="str">
        <f>IFERROR(VLOOKUP($A497,'Abentojra M'!$I$3:$O$39,7,0),"")</f>
        <v/>
      </c>
      <c r="AM497" s="12" t="str">
        <f>IFERROR(VLOOKUP($A497,'Mordownik M'!$M$3:$S$29,7,0),"")</f>
        <v/>
      </c>
      <c r="AN497" s="12" t="str">
        <f>IFERROR(VLOOKUP($A497,'Kaczawska M'!$L$3:$R$9,7,0),"")</f>
        <v/>
      </c>
      <c r="AO497" s="12" t="str">
        <f>IFERROR(VLOOKUP($A497,'XV RzK M'!$K$2:$Q$13,7,0),"")</f>
        <v/>
      </c>
      <c r="AP497" s="12" t="str">
        <f>IFERROR(VLOOKUP($A497,'Jesienne 360 M'!$J$2:$P$20,7,0),"")</f>
        <v/>
      </c>
      <c r="AQ497" s="12" t="str">
        <f>IFERROR(VLOOKUP($A497,'Waligóra M'!$P$2:$V$25,7,0),"")</f>
        <v/>
      </c>
      <c r="AR497" s="12" t="str">
        <f>IFERROR(VLOOKUP($A497,'Jurajska Jatka M'!$L$3:$R$42,7,0),"")</f>
        <v/>
      </c>
      <c r="AS497" s="12">
        <f>IFERROR(VLOOKUP($A497,'H56 TR100 M'!$AI$3:$AO$224,7,0),"")</f>
        <v>11.78435518121932</v>
      </c>
      <c r="AT497" s="12" t="str">
        <f>IFERROR(VLOOKUP($A497,'Wawer M'!$H$2:$N$15,7,0),"")</f>
        <v/>
      </c>
      <c r="AU497" s="12" t="str">
        <f>IFERROR(VLOOKUP($A497,'Pazur M'!$AU$2:$BA$36,7,0),"")</f>
        <v/>
      </c>
      <c r="AV497" s="12" t="str">
        <f>IFERROR(VLOOKUP($A497,'Wilga M'!$L$3:$R$29,7,0),"")</f>
        <v/>
      </c>
      <c r="AW497" s="12" t="str">
        <f>IFERROR(VLOOKUP($A497,'NM 100 M'!$Y$5:$AE$7,7,0),"")</f>
        <v/>
      </c>
      <c r="AX497" s="25">
        <f>MIN(COUNT(F497:S497)+MIN(COUNT(V497:AW497)/2,2),6)</f>
        <v>1</v>
      </c>
    </row>
    <row r="498" spans="1:50">
      <c r="A498">
        <v>323</v>
      </c>
      <c r="B498" s="21" t="str">
        <f>VLOOKUP($A498,id!$C:$H,6,0)</f>
        <v>Banachewicz Dariusz</v>
      </c>
      <c r="C498" s="21" t="str">
        <f>VLOOKUP($A498,id!$C:$H,4,0)</f>
        <v>Szweje</v>
      </c>
      <c r="D498" s="2">
        <f>IF(E497=E498,D497,ROW(B496))</f>
        <v>496</v>
      </c>
      <c r="E498" s="11">
        <f>LARGE(F498:U498,1)+LARGE(F498:U498,2)+IFERROR(LARGE(F498:U498,3),0)+IFERROR(LARGE(F498:U498,4),0)+IFERROR(LARGE(F498:U498,5),0)+IFERROR(LARGE(F498:U498,6),0)</f>
        <v>24.578099806645074</v>
      </c>
      <c r="F498" s="12"/>
      <c r="G498" s="12"/>
      <c r="H498" s="12" t="str">
        <f>IFERROR(VLOOKUP($A498,'H55 TR200 M'!$AT$3:$AZ$84,7,0),"")</f>
        <v/>
      </c>
      <c r="I498" s="12" t="str">
        <f>IFERROR(VLOOKUP($A498,'Dymno M'!$U$2:$AA$35,7,0),"")</f>
        <v/>
      </c>
      <c r="J498" s="12" t="str">
        <f>IFERROR(VLOOKUP($A498,'XIV RzK M'!$K$3:$Q$39,7,0),"")</f>
        <v/>
      </c>
      <c r="K498" s="12" t="str">
        <f>IFERROR(VLOOKUP($A498,'Tropy M'!$Q$4:$W$66,7,0),"")</f>
        <v/>
      </c>
      <c r="L498" s="12" t="str">
        <f>IFERROR(VLOOKUP($A498,'Grassor 300 M'!$CA$6:$CG$39,7,0),"")</f>
        <v/>
      </c>
      <c r="M498" s="12" t="str">
        <f>IFERROR(VLOOKUP($A498,'BO M'!$Q$2:$W$37,7,0),"")</f>
        <v/>
      </c>
      <c r="N498" s="12" t="str">
        <f>IFERROR(VLOOKUP($A498,'Konwalie M'!$M$2:$S$32,7,0),"")</f>
        <v/>
      </c>
      <c r="O498" s="12" t="str">
        <f>IFERROR(VLOOKUP($A498,'KoRnO M'!$AD$2:$AJ$42,7,0),"")</f>
        <v/>
      </c>
      <c r="P498" s="12" t="str">
        <f>IFERROR(VLOOKUP($A498,'XVI Szago M'!$K$2:$Q$48,7,0),"")</f>
        <v/>
      </c>
      <c r="Q498" s="12" t="str">
        <f>IFERROR(VLOOKUP($A498,'H56 TR200 M'!$AT$3:$AZ$106,7,0),"")</f>
        <v/>
      </c>
      <c r="R498" s="12" t="str">
        <f>IFERROR(VLOOKUP($A498,'Azymut M'!$AO$6:$AU$38,7,0),"")</f>
        <v/>
      </c>
      <c r="S498" s="12" t="str">
        <f>IFERROR(VLOOKUP($A498,'NM 200 M'!$AI$5:$AO$38,7,0),"")</f>
        <v/>
      </c>
      <c r="T498" s="10">
        <f>IFERROR(LARGE(V498:AW498,1),0)+IFERROR(LARGE(V498:AW498,2),0)</f>
        <v>24.578099806645074</v>
      </c>
      <c r="U498" s="10">
        <f>IFERROR(LARGE(V498:AW498,3),0)+IFERROR(LARGE(V498:AW498,4),0)</f>
        <v>0</v>
      </c>
      <c r="V498" s="12"/>
      <c r="W498" s="12"/>
      <c r="X498" s="12"/>
      <c r="Y498" s="12"/>
      <c r="Z498" s="12">
        <f>IFERROR(VLOOKUP($A498,'H55 TR100 M'!$AG$3:$AM$165,7,0),"")</f>
        <v>12.798737009070749</v>
      </c>
      <c r="AA498" s="12" t="str">
        <f>IFERROR(VLOOKUP($A498,'Irokez M'!$EN$4:$ET$22,7,0),"")</f>
        <v/>
      </c>
      <c r="AB498" s="12" t="str">
        <f>IFERROR(VLOOKUP($A498,'BO Wielkopolska M'!$Q$2:$W$38,7,0),"")</f>
        <v/>
      </c>
      <c r="AC498" s="12" t="str">
        <f>IFERROR(VLOOKUP($A498,'RW TR200 M'!$K$2:$Q$10,7,0),"")</f>
        <v/>
      </c>
      <c r="AD498" s="12" t="str">
        <f>IFERROR(VLOOKUP($A498,'Liczyrzepa wiosna M'!$M$2:$S$26,7,0),"")</f>
        <v/>
      </c>
      <c r="AE498" s="12" t="str">
        <f>IFERROR(VLOOKUP($A498,'13 M'!$J$6:$P$27,7,0),"")</f>
        <v/>
      </c>
      <c r="AF498" s="12" t="str">
        <f>IFERROR(VLOOKUP($A498,'ZnO Grassor M'!$J$2:$P$9,7,0),"")</f>
        <v/>
      </c>
      <c r="AG498" s="12" t="str">
        <f>IFERROR(VLOOKUP($A498,'Celestynów M'!$H$2:$N$7,7,0),"")</f>
        <v/>
      </c>
      <c r="AH498" s="12" t="str">
        <f>IFERROR(VLOOKUP($A498,'Komorów M'!$H$2:$N$15,7,0),"")</f>
        <v/>
      </c>
      <c r="AI498" s="12" t="str">
        <f>IFERROR(VLOOKUP($A498,'ITOrient M'!$P$3:$V$16,7,0),"")</f>
        <v/>
      </c>
      <c r="AJ498" s="12" t="str">
        <f>IFERROR(VLOOKUP($A498,'ŚJatka M'!$P$3:$V$25,7,0),"")</f>
        <v/>
      </c>
      <c r="AK498" s="12" t="str">
        <f>IFERROR(VLOOKUP($A498,'Sudecka Wyrypa M'!$N$4:$T$18,7,0),"")</f>
        <v/>
      </c>
      <c r="AL498" s="12" t="str">
        <f>IFERROR(VLOOKUP($A498,'Abentojra M'!$I$3:$O$39,7,0),"")</f>
        <v/>
      </c>
      <c r="AM498" s="12" t="str">
        <f>IFERROR(VLOOKUP($A498,'Mordownik M'!$M$3:$S$29,7,0),"")</f>
        <v/>
      </c>
      <c r="AN498" s="12" t="str">
        <f>IFERROR(VLOOKUP($A498,'Kaczawska M'!$L$3:$R$9,7,0),"")</f>
        <v/>
      </c>
      <c r="AO498" s="12" t="str">
        <f>IFERROR(VLOOKUP($A498,'XV RzK M'!$K$2:$Q$13,7,0),"")</f>
        <v/>
      </c>
      <c r="AP498" s="12" t="str">
        <f>IFERROR(VLOOKUP($A498,'Jesienne 360 M'!$J$2:$P$20,7,0),"")</f>
        <v/>
      </c>
      <c r="AQ498" s="12" t="str">
        <f>IFERROR(VLOOKUP($A498,'Waligóra M'!$P$2:$V$25,7,0),"")</f>
        <v/>
      </c>
      <c r="AR498" s="12" t="str">
        <f>IFERROR(VLOOKUP($A498,'Jurajska Jatka M'!$L$3:$R$42,7,0),"")</f>
        <v/>
      </c>
      <c r="AS498" s="12">
        <f>IFERROR(VLOOKUP($A498,'H56 TR100 M'!$AI$3:$AO$224,7,0),"")</f>
        <v>11.779362797574326</v>
      </c>
      <c r="AT498" s="12" t="str">
        <f>IFERROR(VLOOKUP($A498,'Wawer M'!$H$2:$N$15,7,0),"")</f>
        <v/>
      </c>
      <c r="AU498" s="12" t="str">
        <f>IFERROR(VLOOKUP($A498,'Pazur M'!$AU$2:$BA$36,7,0),"")</f>
        <v/>
      </c>
      <c r="AV498" s="12" t="str">
        <f>IFERROR(VLOOKUP($A498,'Wilga M'!$L$3:$R$29,7,0),"")</f>
        <v/>
      </c>
      <c r="AW498" s="12" t="str">
        <f>IFERROR(VLOOKUP($A498,'NM 100 M'!$Y$5:$AE$7,7,0),"")</f>
        <v/>
      </c>
      <c r="AX498" s="25">
        <f>MIN(COUNT(F498:S498)+MIN(COUNT(V498:AW498)/2,2),6)</f>
        <v>1</v>
      </c>
    </row>
    <row r="499" spans="1:50">
      <c r="A499">
        <v>282</v>
      </c>
      <c r="B499" s="21" t="str">
        <f>VLOOKUP($A499,id!$C:$H,6,0)</f>
        <v>Sieńko Jarosław</v>
      </c>
      <c r="C499" s="21" t="str">
        <f>VLOOKUP($A499,id!$C:$H,4,0)</f>
        <v>Vector</v>
      </c>
      <c r="D499" s="2">
        <f>IF(E498=E499,D498,ROW(B497))</f>
        <v>497</v>
      </c>
      <c r="E499" s="11">
        <f>LARGE(F499:U499,1)+LARGE(F499:U499,2)+IFERROR(LARGE(F499:U499,3),0)+IFERROR(LARGE(F499:U499,4),0)+IFERROR(LARGE(F499:U499,5),0)+IFERROR(LARGE(F499:U499,6),0)</f>
        <v>24.205473755366807</v>
      </c>
      <c r="F499" s="12"/>
      <c r="G499" s="12"/>
      <c r="H499" s="12" t="str">
        <f>IFERROR(VLOOKUP($A499,'H55 TR200 M'!$AT$3:$AZ$84,7,0),"")</f>
        <v/>
      </c>
      <c r="I499" s="12" t="str">
        <f>IFERROR(VLOOKUP($A499,'Dymno M'!$U$2:$AA$35,7,0),"")</f>
        <v/>
      </c>
      <c r="J499" s="12" t="str">
        <f>IFERROR(VLOOKUP($A499,'XIV RzK M'!$K$3:$Q$39,7,0),"")</f>
        <v/>
      </c>
      <c r="K499" s="12" t="str">
        <f>IFERROR(VLOOKUP($A499,'Tropy M'!$Q$4:$W$66,7,0),"")</f>
        <v/>
      </c>
      <c r="L499" s="12" t="str">
        <f>IFERROR(VLOOKUP($A499,'Grassor 300 M'!$CA$6:$CG$39,7,0),"")</f>
        <v/>
      </c>
      <c r="M499" s="12" t="str">
        <f>IFERROR(VLOOKUP($A499,'BO M'!$Q$2:$W$37,7,0),"")</f>
        <v/>
      </c>
      <c r="N499" s="12" t="str">
        <f>IFERROR(VLOOKUP($A499,'Konwalie M'!$M$2:$S$32,7,0),"")</f>
        <v/>
      </c>
      <c r="O499" s="12" t="str">
        <f>IFERROR(VLOOKUP($A499,'KoRnO M'!$AD$2:$AJ$42,7,0),"")</f>
        <v/>
      </c>
      <c r="P499" s="12" t="str">
        <f>IFERROR(VLOOKUP($A499,'XVI Szago M'!$K$2:$Q$48,7,0),"")</f>
        <v/>
      </c>
      <c r="Q499" s="12" t="str">
        <f>IFERROR(VLOOKUP($A499,'H56 TR200 M'!$AT$3:$AZ$106,7,0),"")</f>
        <v/>
      </c>
      <c r="R499" s="12" t="str">
        <f>IFERROR(VLOOKUP($A499,'Azymut M'!$AO$6:$AU$38,7,0),"")</f>
        <v/>
      </c>
      <c r="S499" s="12" t="str">
        <f>IFERROR(VLOOKUP($A499,'NM 200 M'!$AI$5:$AO$38,7,0),"")</f>
        <v/>
      </c>
      <c r="T499" s="10">
        <f>IFERROR(LARGE(V499:AW499,1),0)+IFERROR(LARGE(V499:AW499,2),0)</f>
        <v>24.205473755366807</v>
      </c>
      <c r="U499" s="10">
        <f>IFERROR(LARGE(V499:AW499,3),0)+IFERROR(LARGE(V499:AW499,4),0)</f>
        <v>0</v>
      </c>
      <c r="V499" s="12"/>
      <c r="W499" s="12"/>
      <c r="X499" s="12"/>
      <c r="Y499" s="12"/>
      <c r="Z499" s="12">
        <f>IFERROR(VLOOKUP($A499,'H55 TR100 M'!$AG$3:$AM$165,7,0),"")</f>
        <v>22.694788317982532</v>
      </c>
      <c r="AA499" s="12" t="str">
        <f>IFERROR(VLOOKUP($A499,'Irokez M'!$EN$4:$ET$22,7,0),"")</f>
        <v/>
      </c>
      <c r="AB499" s="12" t="str">
        <f>IFERROR(VLOOKUP($A499,'BO Wielkopolska M'!$Q$2:$W$38,7,0),"")</f>
        <v/>
      </c>
      <c r="AC499" s="12" t="str">
        <f>IFERROR(VLOOKUP($A499,'RW TR200 M'!$K$2:$Q$10,7,0),"")</f>
        <v/>
      </c>
      <c r="AD499" s="12" t="str">
        <f>IFERROR(VLOOKUP($A499,'Liczyrzepa wiosna M'!$M$2:$S$26,7,0),"")</f>
        <v/>
      </c>
      <c r="AE499" s="12" t="str">
        <f>IFERROR(VLOOKUP($A499,'13 M'!$J$6:$P$27,7,0),"")</f>
        <v/>
      </c>
      <c r="AF499" s="12" t="str">
        <f>IFERROR(VLOOKUP($A499,'ZnO Grassor M'!$J$2:$P$9,7,0),"")</f>
        <v/>
      </c>
      <c r="AG499" s="12" t="str">
        <f>IFERROR(VLOOKUP($A499,'Celestynów M'!$H$2:$N$7,7,0),"")</f>
        <v/>
      </c>
      <c r="AH499" s="12" t="str">
        <f>IFERROR(VLOOKUP($A499,'Komorów M'!$H$2:$N$15,7,0),"")</f>
        <v/>
      </c>
      <c r="AI499" s="12" t="str">
        <f>IFERROR(VLOOKUP($A499,'ITOrient M'!$P$3:$V$16,7,0),"")</f>
        <v/>
      </c>
      <c r="AJ499" s="12" t="str">
        <f>IFERROR(VLOOKUP($A499,'ŚJatka M'!$P$3:$V$25,7,0),"")</f>
        <v/>
      </c>
      <c r="AK499" s="12" t="str">
        <f>IFERROR(VLOOKUP($A499,'Sudecka Wyrypa M'!$N$4:$T$18,7,0),"")</f>
        <v/>
      </c>
      <c r="AL499" s="12" t="str">
        <f>IFERROR(VLOOKUP($A499,'Abentojra M'!$I$3:$O$39,7,0),"")</f>
        <v/>
      </c>
      <c r="AM499" s="12" t="str">
        <f>IFERROR(VLOOKUP($A499,'Mordownik M'!$M$3:$S$29,7,0),"")</f>
        <v/>
      </c>
      <c r="AN499" s="12" t="str">
        <f>IFERROR(VLOOKUP($A499,'Kaczawska M'!$L$3:$R$9,7,0),"")</f>
        <v/>
      </c>
      <c r="AO499" s="12" t="str">
        <f>IFERROR(VLOOKUP($A499,'XV RzK M'!$K$2:$Q$13,7,0),"")</f>
        <v/>
      </c>
      <c r="AP499" s="12" t="str">
        <f>IFERROR(VLOOKUP($A499,'Jesienne 360 M'!$J$2:$P$20,7,0),"")</f>
        <v/>
      </c>
      <c r="AQ499" s="12" t="str">
        <f>IFERROR(VLOOKUP($A499,'Waligóra M'!$P$2:$V$25,7,0),"")</f>
        <v/>
      </c>
      <c r="AR499" s="12" t="str">
        <f>IFERROR(VLOOKUP($A499,'Jurajska Jatka M'!$L$3:$R$42,7,0),"")</f>
        <v/>
      </c>
      <c r="AS499" s="12">
        <f>IFERROR(VLOOKUP($A499,'H56 TR100 M'!$AI$3:$AO$224,7,0),"")</f>
        <v>1.510685437384274</v>
      </c>
      <c r="AT499" s="12" t="str">
        <f>IFERROR(VLOOKUP($A499,'Wawer M'!$H$2:$N$15,7,0),"")</f>
        <v/>
      </c>
      <c r="AU499" s="12" t="str">
        <f>IFERROR(VLOOKUP($A499,'Pazur M'!$AU$2:$BA$36,7,0),"")</f>
        <v/>
      </c>
      <c r="AV499" s="12" t="str">
        <f>IFERROR(VLOOKUP($A499,'Wilga M'!$L$3:$R$29,7,0),"")</f>
        <v/>
      </c>
      <c r="AW499" s="12" t="str">
        <f>IFERROR(VLOOKUP($A499,'NM 100 M'!$Y$5:$AE$7,7,0),"")</f>
        <v/>
      </c>
      <c r="AX499" s="25">
        <f>MIN(COUNT(F499:S499)+MIN(COUNT(V499:AW499)/2,2),6)</f>
        <v>1</v>
      </c>
    </row>
    <row r="500" spans="1:50">
      <c r="A500">
        <v>283</v>
      </c>
      <c r="B500" s="21" t="str">
        <f>VLOOKUP($A500,id!$C:$H,6,0)</f>
        <v>Kowalewski Tomasz</v>
      </c>
      <c r="C500" s="21" t="str">
        <f>VLOOKUP($A500,id!$C:$H,4,0)</f>
        <v>Vector</v>
      </c>
      <c r="D500" s="2">
        <f>IF(E499=E500,D499,ROW(B498))</f>
        <v>498</v>
      </c>
      <c r="E500" s="11">
        <f>LARGE(F500:U500,1)+LARGE(F500:U500,2)+IFERROR(LARGE(F500:U500,3),0)+IFERROR(LARGE(F500:U500,4),0)+IFERROR(LARGE(F500:U500,5),0)+IFERROR(LARGE(F500:U500,6),0)</f>
        <v>24.19977547453788</v>
      </c>
      <c r="F500" s="12"/>
      <c r="G500" s="12"/>
      <c r="H500" s="12" t="str">
        <f>IFERROR(VLOOKUP($A500,'H55 TR200 M'!$AT$3:$AZ$84,7,0),"")</f>
        <v/>
      </c>
      <c r="I500" s="12" t="str">
        <f>IFERROR(VLOOKUP($A500,'Dymno M'!$U$2:$AA$35,7,0),"")</f>
        <v/>
      </c>
      <c r="J500" s="12" t="str">
        <f>IFERROR(VLOOKUP($A500,'XIV RzK M'!$K$3:$Q$39,7,0),"")</f>
        <v/>
      </c>
      <c r="K500" s="12" t="str">
        <f>IFERROR(VLOOKUP($A500,'Tropy M'!$Q$4:$W$66,7,0),"")</f>
        <v/>
      </c>
      <c r="L500" s="12" t="str">
        <f>IFERROR(VLOOKUP($A500,'Grassor 300 M'!$CA$6:$CG$39,7,0),"")</f>
        <v/>
      </c>
      <c r="M500" s="12" t="str">
        <f>IFERROR(VLOOKUP($A500,'BO M'!$Q$2:$W$37,7,0),"")</f>
        <v/>
      </c>
      <c r="N500" s="12" t="str">
        <f>IFERROR(VLOOKUP($A500,'Konwalie M'!$M$2:$S$32,7,0),"")</f>
        <v/>
      </c>
      <c r="O500" s="12" t="str">
        <f>IFERROR(VLOOKUP($A500,'KoRnO M'!$AD$2:$AJ$42,7,0),"")</f>
        <v/>
      </c>
      <c r="P500" s="12" t="str">
        <f>IFERROR(VLOOKUP($A500,'XVI Szago M'!$K$2:$Q$48,7,0),"")</f>
        <v/>
      </c>
      <c r="Q500" s="12" t="str">
        <f>IFERROR(VLOOKUP($A500,'H56 TR200 M'!$AT$3:$AZ$106,7,0),"")</f>
        <v/>
      </c>
      <c r="R500" s="12" t="str">
        <f>IFERROR(VLOOKUP($A500,'Azymut M'!$AO$6:$AU$38,7,0),"")</f>
        <v/>
      </c>
      <c r="S500" s="12" t="str">
        <f>IFERROR(VLOOKUP($A500,'NM 200 M'!$AI$5:$AO$38,7,0),"")</f>
        <v/>
      </c>
      <c r="T500" s="10">
        <f>IFERROR(LARGE(V500:AW500,1),0)+IFERROR(LARGE(V500:AW500,2),0)</f>
        <v>24.19977547453788</v>
      </c>
      <c r="U500" s="10">
        <f>IFERROR(LARGE(V500:AW500,3),0)+IFERROR(LARGE(V500:AW500,4),0)</f>
        <v>0</v>
      </c>
      <c r="V500" s="12"/>
      <c r="W500" s="12"/>
      <c r="X500" s="12"/>
      <c r="Y500" s="12"/>
      <c r="Z500" s="12">
        <f>IFERROR(VLOOKUP($A500,'H55 TR100 M'!$AG$3:$AM$165,7,0),"")</f>
        <v>22.689008824055879</v>
      </c>
      <c r="AA500" s="12" t="str">
        <f>IFERROR(VLOOKUP($A500,'Irokez M'!$EN$4:$ET$22,7,0),"")</f>
        <v/>
      </c>
      <c r="AB500" s="12" t="str">
        <f>IFERROR(VLOOKUP($A500,'BO Wielkopolska M'!$Q$2:$W$38,7,0),"")</f>
        <v/>
      </c>
      <c r="AC500" s="12" t="str">
        <f>IFERROR(VLOOKUP($A500,'RW TR200 M'!$K$2:$Q$10,7,0),"")</f>
        <v/>
      </c>
      <c r="AD500" s="12" t="str">
        <f>IFERROR(VLOOKUP($A500,'Liczyrzepa wiosna M'!$M$2:$S$26,7,0),"")</f>
        <v/>
      </c>
      <c r="AE500" s="12" t="str">
        <f>IFERROR(VLOOKUP($A500,'13 M'!$J$6:$P$27,7,0),"")</f>
        <v/>
      </c>
      <c r="AF500" s="12" t="str">
        <f>IFERROR(VLOOKUP($A500,'ZnO Grassor M'!$J$2:$P$9,7,0),"")</f>
        <v/>
      </c>
      <c r="AG500" s="12" t="str">
        <f>IFERROR(VLOOKUP($A500,'Celestynów M'!$H$2:$N$7,7,0),"")</f>
        <v/>
      </c>
      <c r="AH500" s="12" t="str">
        <f>IFERROR(VLOOKUP($A500,'Komorów M'!$H$2:$N$15,7,0),"")</f>
        <v/>
      </c>
      <c r="AI500" s="12" t="str">
        <f>IFERROR(VLOOKUP($A500,'ITOrient M'!$P$3:$V$16,7,0),"")</f>
        <v/>
      </c>
      <c r="AJ500" s="12" t="str">
        <f>IFERROR(VLOOKUP($A500,'ŚJatka M'!$P$3:$V$25,7,0),"")</f>
        <v/>
      </c>
      <c r="AK500" s="12" t="str">
        <f>IFERROR(VLOOKUP($A500,'Sudecka Wyrypa M'!$N$4:$T$18,7,0),"")</f>
        <v/>
      </c>
      <c r="AL500" s="12" t="str">
        <f>IFERROR(VLOOKUP($A500,'Abentojra M'!$I$3:$O$39,7,0),"")</f>
        <v/>
      </c>
      <c r="AM500" s="12" t="str">
        <f>IFERROR(VLOOKUP($A500,'Mordownik M'!$M$3:$S$29,7,0),"")</f>
        <v/>
      </c>
      <c r="AN500" s="12" t="str">
        <f>IFERROR(VLOOKUP($A500,'Kaczawska M'!$L$3:$R$9,7,0),"")</f>
        <v/>
      </c>
      <c r="AO500" s="12" t="str">
        <f>IFERROR(VLOOKUP($A500,'XV RzK M'!$K$2:$Q$13,7,0),"")</f>
        <v/>
      </c>
      <c r="AP500" s="12" t="str">
        <f>IFERROR(VLOOKUP($A500,'Jesienne 360 M'!$J$2:$P$20,7,0),"")</f>
        <v/>
      </c>
      <c r="AQ500" s="12" t="str">
        <f>IFERROR(VLOOKUP($A500,'Waligóra M'!$P$2:$V$25,7,0),"")</f>
        <v/>
      </c>
      <c r="AR500" s="12" t="str">
        <f>IFERROR(VLOOKUP($A500,'Jurajska Jatka M'!$L$3:$R$42,7,0),"")</f>
        <v/>
      </c>
      <c r="AS500" s="12">
        <f>IFERROR(VLOOKUP($A500,'H56 TR100 M'!$AI$3:$AO$224,7,0),"")</f>
        <v>1.5107666504820019</v>
      </c>
      <c r="AT500" s="12" t="str">
        <f>IFERROR(VLOOKUP($A500,'Wawer M'!$H$2:$N$15,7,0),"")</f>
        <v/>
      </c>
      <c r="AU500" s="12" t="str">
        <f>IFERROR(VLOOKUP($A500,'Pazur M'!$AU$2:$BA$36,7,0),"")</f>
        <v/>
      </c>
      <c r="AV500" s="12" t="str">
        <f>IFERROR(VLOOKUP($A500,'Wilga M'!$L$3:$R$29,7,0),"")</f>
        <v/>
      </c>
      <c r="AW500" s="12" t="str">
        <f>IFERROR(VLOOKUP($A500,'NM 100 M'!$Y$5:$AE$7,7,0),"")</f>
        <v/>
      </c>
      <c r="AX500" s="25">
        <f>MIN(COUNT(F500:S500)+MIN(COUNT(V500:AW500)/2,2),6)</f>
        <v>1</v>
      </c>
    </row>
    <row r="501" spans="1:50">
      <c r="A501">
        <v>284</v>
      </c>
      <c r="B501" s="21" t="str">
        <f>VLOOKUP($A501,id!$C:$H,6,0)</f>
        <v>Bukowski Bartosz</v>
      </c>
      <c r="C501" s="21" t="str">
        <f>VLOOKUP($A501,id!$C:$H,4,0)</f>
        <v>Vector</v>
      </c>
      <c r="D501" s="2">
        <f>IF(E500=E501,D500,ROW(B499))</f>
        <v>499</v>
      </c>
      <c r="E501" s="11">
        <f>LARGE(F501:U501,1)+LARGE(F501:U501,2)+IFERROR(LARGE(F501:U501,3),0)+IFERROR(LARGE(F501:U501,4),0)+IFERROR(LARGE(F501:U501,5),0)+IFERROR(LARGE(F501:U501,6),0)</f>
        <v>24.197646614272969</v>
      </c>
      <c r="F501" s="12"/>
      <c r="G501" s="12"/>
      <c r="H501" s="12" t="str">
        <f>IFERROR(VLOOKUP($A501,'H55 TR200 M'!$AT$3:$AZ$84,7,0),"")</f>
        <v/>
      </c>
      <c r="I501" s="12" t="str">
        <f>IFERROR(VLOOKUP($A501,'Dymno M'!$U$2:$AA$35,7,0),"")</f>
        <v/>
      </c>
      <c r="J501" s="12" t="str">
        <f>IFERROR(VLOOKUP($A501,'XIV RzK M'!$K$3:$Q$39,7,0),"")</f>
        <v/>
      </c>
      <c r="K501" s="12" t="str">
        <f>IFERROR(VLOOKUP($A501,'Tropy M'!$Q$4:$W$66,7,0),"")</f>
        <v/>
      </c>
      <c r="L501" s="12" t="str">
        <f>IFERROR(VLOOKUP($A501,'Grassor 300 M'!$CA$6:$CG$39,7,0),"")</f>
        <v/>
      </c>
      <c r="M501" s="12" t="str">
        <f>IFERROR(VLOOKUP($A501,'BO M'!$Q$2:$W$37,7,0),"")</f>
        <v/>
      </c>
      <c r="N501" s="12" t="str">
        <f>IFERROR(VLOOKUP($A501,'Konwalie M'!$M$2:$S$32,7,0),"")</f>
        <v/>
      </c>
      <c r="O501" s="12" t="str">
        <f>IFERROR(VLOOKUP($A501,'KoRnO M'!$AD$2:$AJ$42,7,0),"")</f>
        <v/>
      </c>
      <c r="P501" s="12" t="str">
        <f>IFERROR(VLOOKUP($A501,'XVI Szago M'!$K$2:$Q$48,7,0),"")</f>
        <v/>
      </c>
      <c r="Q501" s="12" t="str">
        <f>IFERROR(VLOOKUP($A501,'H56 TR200 M'!$AT$3:$AZ$106,7,0),"")</f>
        <v/>
      </c>
      <c r="R501" s="12" t="str">
        <f>IFERROR(VLOOKUP($A501,'Azymut M'!$AO$6:$AU$38,7,0),"")</f>
        <v/>
      </c>
      <c r="S501" s="12" t="str">
        <f>IFERROR(VLOOKUP($A501,'NM 200 M'!$AI$5:$AO$38,7,0),"")</f>
        <v/>
      </c>
      <c r="T501" s="10">
        <f>IFERROR(LARGE(V501:AW501,1),0)+IFERROR(LARGE(V501:AW501,2),0)</f>
        <v>24.197646614272969</v>
      </c>
      <c r="U501" s="10">
        <f>IFERROR(LARGE(V501:AW501,3),0)+IFERROR(LARGE(V501:AW501,4),0)</f>
        <v>0</v>
      </c>
      <c r="V501" s="12"/>
      <c r="W501" s="12"/>
      <c r="X501" s="12"/>
      <c r="Y501" s="12"/>
      <c r="Z501" s="12">
        <f>IFERROR(VLOOKUP($A501,'H55 TR100 M'!$AG$3:$AM$165,7,0),"")</f>
        <v>22.687082980165197</v>
      </c>
      <c r="AA501" s="12" t="str">
        <f>IFERROR(VLOOKUP($A501,'Irokez M'!$EN$4:$ET$22,7,0),"")</f>
        <v/>
      </c>
      <c r="AB501" s="12" t="str">
        <f>IFERROR(VLOOKUP($A501,'BO Wielkopolska M'!$Q$2:$W$38,7,0),"")</f>
        <v/>
      </c>
      <c r="AC501" s="12" t="str">
        <f>IFERROR(VLOOKUP($A501,'RW TR200 M'!$K$2:$Q$10,7,0),"")</f>
        <v/>
      </c>
      <c r="AD501" s="12" t="str">
        <f>IFERROR(VLOOKUP($A501,'Liczyrzepa wiosna M'!$M$2:$S$26,7,0),"")</f>
        <v/>
      </c>
      <c r="AE501" s="12" t="str">
        <f>IFERROR(VLOOKUP($A501,'13 M'!$J$6:$P$27,7,0),"")</f>
        <v/>
      </c>
      <c r="AF501" s="12" t="str">
        <f>IFERROR(VLOOKUP($A501,'ZnO Grassor M'!$J$2:$P$9,7,0),"")</f>
        <v/>
      </c>
      <c r="AG501" s="12" t="str">
        <f>IFERROR(VLOOKUP($A501,'Celestynów M'!$H$2:$N$7,7,0),"")</f>
        <v/>
      </c>
      <c r="AH501" s="12" t="str">
        <f>IFERROR(VLOOKUP($A501,'Komorów M'!$H$2:$N$15,7,0),"")</f>
        <v/>
      </c>
      <c r="AI501" s="12" t="str">
        <f>IFERROR(VLOOKUP($A501,'ITOrient M'!$P$3:$V$16,7,0),"")</f>
        <v/>
      </c>
      <c r="AJ501" s="12" t="str">
        <f>IFERROR(VLOOKUP($A501,'ŚJatka M'!$P$3:$V$25,7,0),"")</f>
        <v/>
      </c>
      <c r="AK501" s="12" t="str">
        <f>IFERROR(VLOOKUP($A501,'Sudecka Wyrypa M'!$N$4:$T$18,7,0),"")</f>
        <v/>
      </c>
      <c r="AL501" s="12" t="str">
        <f>IFERROR(VLOOKUP($A501,'Abentojra M'!$I$3:$O$39,7,0),"")</f>
        <v/>
      </c>
      <c r="AM501" s="12" t="str">
        <f>IFERROR(VLOOKUP($A501,'Mordownik M'!$M$3:$S$29,7,0),"")</f>
        <v/>
      </c>
      <c r="AN501" s="12" t="str">
        <f>IFERROR(VLOOKUP($A501,'Kaczawska M'!$L$3:$R$9,7,0),"")</f>
        <v/>
      </c>
      <c r="AO501" s="12" t="str">
        <f>IFERROR(VLOOKUP($A501,'XV RzK M'!$K$2:$Q$13,7,0),"")</f>
        <v/>
      </c>
      <c r="AP501" s="12" t="str">
        <f>IFERROR(VLOOKUP($A501,'Jesienne 360 M'!$J$2:$P$20,7,0),"")</f>
        <v/>
      </c>
      <c r="AQ501" s="12" t="str">
        <f>IFERROR(VLOOKUP($A501,'Waligóra M'!$P$2:$V$25,7,0),"")</f>
        <v/>
      </c>
      <c r="AR501" s="12" t="str">
        <f>IFERROR(VLOOKUP($A501,'Jurajska Jatka M'!$L$3:$R$42,7,0),"")</f>
        <v/>
      </c>
      <c r="AS501" s="12">
        <f>IFERROR(VLOOKUP($A501,'H56 TR100 M'!$AI$3:$AO$224,7,0),"")</f>
        <v>1.5105636341077704</v>
      </c>
      <c r="AT501" s="12" t="str">
        <f>IFERROR(VLOOKUP($A501,'Wawer M'!$H$2:$N$15,7,0),"")</f>
        <v/>
      </c>
      <c r="AU501" s="12" t="str">
        <f>IFERROR(VLOOKUP($A501,'Pazur M'!$AU$2:$BA$36,7,0),"")</f>
        <v/>
      </c>
      <c r="AV501" s="12" t="str">
        <f>IFERROR(VLOOKUP($A501,'Wilga M'!$L$3:$R$29,7,0),"")</f>
        <v/>
      </c>
      <c r="AW501" s="12" t="str">
        <f>IFERROR(VLOOKUP($A501,'NM 100 M'!$Y$5:$AE$7,7,0),"")</f>
        <v/>
      </c>
      <c r="AX501" s="25">
        <f>MIN(COUNT(F501:S501)+MIN(COUNT(V501:AW501)/2,2),6)</f>
        <v>1</v>
      </c>
    </row>
    <row r="502" spans="1:50">
      <c r="A502">
        <v>536</v>
      </c>
      <c r="B502" s="21" t="str">
        <f>VLOOKUP($A502,id!$C:$H,6,0)</f>
        <v>Wojdat Przemysław</v>
      </c>
      <c r="C502" s="21">
        <f>VLOOKUP($A502,id!$C:$H,4,0)</f>
        <v>0</v>
      </c>
      <c r="D502" s="2">
        <f>IF(E501=E502,D501,ROW(B500))</f>
        <v>500</v>
      </c>
      <c r="E502" s="11">
        <f>LARGE(F502:U502,1)+LARGE(F502:U502,2)+IFERROR(LARGE(F502:U502,3),0)+IFERROR(LARGE(F502:U502,4),0)+IFERROR(LARGE(F502:U502,5),0)+IFERROR(LARGE(F502:U502,6),0)</f>
        <v>24.126534466477803</v>
      </c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 t="str">
        <f>IFERROR(VLOOKUP($A502,'XVI Szago M'!$K$2:$Q$48,7,0),"")</f>
        <v/>
      </c>
      <c r="Q502" s="12" t="str">
        <f>IFERROR(VLOOKUP($A502,'H56 TR200 M'!$AT$3:$AZ$106,7,0),"")</f>
        <v/>
      </c>
      <c r="R502" s="12" t="str">
        <f>IFERROR(VLOOKUP($A502,'Azymut M'!$AO$6:$AU$38,7,0),"")</f>
        <v/>
      </c>
      <c r="S502" s="12" t="str">
        <f>IFERROR(VLOOKUP($A502,'NM 200 M'!$AI$5:$AO$38,7,0),"")</f>
        <v/>
      </c>
      <c r="T502" s="10">
        <f>IFERROR(LARGE(V502:AW502,1),0)+IFERROR(LARGE(V502:AW502,2),0)</f>
        <v>24.126534466477803</v>
      </c>
      <c r="U502" s="10">
        <f>IFERROR(LARGE(V502:AW502,3),0)+IFERROR(LARGE(V502:AW502,4),0)</f>
        <v>0</v>
      </c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 t="str">
        <f>IFERROR(VLOOKUP($A502,'Abentojra M'!$I$3:$O$39,7,0),"")</f>
        <v/>
      </c>
      <c r="AM502" s="12" t="str">
        <f>IFERROR(VLOOKUP($A502,'Mordownik M'!$M$3:$S$29,7,0),"")</f>
        <v/>
      </c>
      <c r="AN502" s="12" t="str">
        <f>IFERROR(VLOOKUP($A502,'Kaczawska M'!$L$3:$R$9,7,0),"")</f>
        <v/>
      </c>
      <c r="AO502" s="12" t="str">
        <f>IFERROR(VLOOKUP($A502,'XV RzK M'!$K$2:$Q$13,7,0),"")</f>
        <v/>
      </c>
      <c r="AP502" s="12">
        <f>IFERROR(VLOOKUP($A502,'Jesienne 360 M'!$J$2:$P$20,7,0),"")</f>
        <v>24.126534466477803</v>
      </c>
      <c r="AQ502" s="12" t="str">
        <f>IFERROR(VLOOKUP($A502,'Waligóra M'!$P$2:$V$25,7,0),"")</f>
        <v/>
      </c>
      <c r="AR502" s="12" t="str">
        <f>IFERROR(VLOOKUP($A502,'Jurajska Jatka M'!$L$3:$R$42,7,0),"")</f>
        <v/>
      </c>
      <c r="AS502" s="12" t="str">
        <f>IFERROR(VLOOKUP($A502,'H56 TR100 M'!$AI$3:$AO$224,7,0),"")</f>
        <v/>
      </c>
      <c r="AT502" s="12" t="str">
        <f>IFERROR(VLOOKUP($A502,'Wawer M'!$H$2:$N$15,7,0),"")</f>
        <v/>
      </c>
      <c r="AU502" s="12" t="str">
        <f>IFERROR(VLOOKUP($A502,'Pazur M'!$AU$2:$BA$36,7,0),"")</f>
        <v/>
      </c>
      <c r="AV502" s="12" t="str">
        <f>IFERROR(VLOOKUP($A502,'Wilga M'!$L$3:$R$29,7,0),"")</f>
        <v/>
      </c>
      <c r="AW502" s="12" t="str">
        <f>IFERROR(VLOOKUP($A502,'NM 100 M'!$Y$5:$AE$7,7,0),"")</f>
        <v/>
      </c>
      <c r="AX502" s="25">
        <f>MIN(COUNT(F502:S502)+MIN(COUNT(V502:AW502)/2,2),6)</f>
        <v>0.5</v>
      </c>
    </row>
    <row r="503" spans="1:50">
      <c r="A503">
        <v>59</v>
      </c>
      <c r="B503" s="21" t="str">
        <f>VLOOKUP($A503,id!$C:$H,6,0)</f>
        <v>Zająkała Dariusz</v>
      </c>
      <c r="C503" s="21">
        <f>VLOOKUP($A503,id!$C:$H,4,0)</f>
        <v>0</v>
      </c>
      <c r="D503" s="2">
        <f>IF(E502=E503,D502,ROW(B501))</f>
        <v>501</v>
      </c>
      <c r="E503" s="11">
        <f>LARGE(F503:U503,1)+LARGE(F503:U503,2)+IFERROR(LARGE(F503:U503,3),0)+IFERROR(LARGE(F503:U503,4),0)+IFERROR(LARGE(F503:U503,5),0)+IFERROR(LARGE(F503:U503,6),0)</f>
        <v>23.239286765911881</v>
      </c>
      <c r="F503" s="12">
        <f>IFERROR(VLOOKUP(A503,'ZdZ M'!$AN$5:$AT$47,7,0),"")</f>
        <v>23.239286765911881</v>
      </c>
      <c r="G503" s="12" t="str">
        <f>IFERROR(VLOOKUP($A503,'Liszkor M'!$BA$2:$BG$44,7,0),"")</f>
        <v/>
      </c>
      <c r="H503" s="12" t="str">
        <f>IFERROR(VLOOKUP($A503,'H55 TR200 M'!$AT$3:$AZ$84,7,0),"")</f>
        <v/>
      </c>
      <c r="I503" s="12" t="str">
        <f>IFERROR(VLOOKUP($A503,'Dymno M'!$U$2:$AA$35,7,0),"")</f>
        <v/>
      </c>
      <c r="J503" s="12" t="str">
        <f>IFERROR(VLOOKUP($A503,'XIV RzK M'!$K$3:$Q$39,7,0),"")</f>
        <v/>
      </c>
      <c r="K503" s="12" t="str">
        <f>IFERROR(VLOOKUP($A503,'Tropy M'!$Q$4:$W$66,7,0),"")</f>
        <v/>
      </c>
      <c r="L503" s="12" t="str">
        <f>IFERROR(VLOOKUP($A503,'Grassor 300 M'!$CA$6:$CG$39,7,0),"")</f>
        <v/>
      </c>
      <c r="M503" s="12" t="str">
        <f>IFERROR(VLOOKUP($A503,'BO M'!$Q$2:$W$37,7,0),"")</f>
        <v/>
      </c>
      <c r="N503" s="12" t="str">
        <f>IFERROR(VLOOKUP($A503,'Konwalie M'!$M$2:$S$32,7,0),"")</f>
        <v/>
      </c>
      <c r="O503" s="12" t="str">
        <f>IFERROR(VLOOKUP($A503,'KoRnO M'!$AD$2:$AJ$42,7,0),"")</f>
        <v/>
      </c>
      <c r="P503" s="12" t="str">
        <f>IFERROR(VLOOKUP($A503,'XVI Szago M'!$K$2:$Q$48,7,0),"")</f>
        <v/>
      </c>
      <c r="Q503" s="12" t="str">
        <f>IFERROR(VLOOKUP($A503,'H56 TR200 M'!$AT$3:$AZ$106,7,0),"")</f>
        <v/>
      </c>
      <c r="R503" s="12" t="str">
        <f>IFERROR(VLOOKUP($A503,'Azymut M'!$AO$6:$AU$38,7,0),"")</f>
        <v/>
      </c>
      <c r="S503" s="12" t="str">
        <f>IFERROR(VLOOKUP($A503,'NM 200 M'!$AI$5:$AO$38,7,0),"")</f>
        <v/>
      </c>
      <c r="T503" s="10">
        <f>IFERROR(LARGE(V503:AW503,1),0)+IFERROR(LARGE(V503:AW503,2),0)</f>
        <v>0</v>
      </c>
      <c r="U503" s="10">
        <f>IFERROR(LARGE(V503:AW503,3),0)+IFERROR(LARGE(V503:AW503,4),0)</f>
        <v>0</v>
      </c>
      <c r="V503" s="12"/>
      <c r="W503" s="12" t="str">
        <f>IFERROR(VLOOKUP($A503,'Róża M'!$L$2:$R$34,7,0),"")</f>
        <v/>
      </c>
      <c r="X503" s="12" t="str">
        <f>IFERROR(VLOOKUP($A503,'XV Szago M'!$DK$4:$DQ$28,7,0),"")</f>
        <v/>
      </c>
      <c r="Y503" s="12" t="str">
        <f>IFERROR(VLOOKUP($A503,'Wiosenne 360 M'!$J$3:$P$22,7,0),"")</f>
        <v/>
      </c>
      <c r="Z503" s="12" t="str">
        <f>IFERROR(VLOOKUP($A503,'H55 TR100 M'!$AG$3:$AM$165,7,0),"")</f>
        <v/>
      </c>
      <c r="AA503" s="12" t="str">
        <f>IFERROR(VLOOKUP($A503,'Irokez M'!$EN$4:$ET$22,7,0),"")</f>
        <v/>
      </c>
      <c r="AB503" s="12" t="str">
        <f>IFERROR(VLOOKUP($A503,'BO Wielkopolska M'!$Q$2:$W$38,7,0),"")</f>
        <v/>
      </c>
      <c r="AC503" s="12" t="str">
        <f>IFERROR(VLOOKUP($A503,'RW TR200 M'!$K$2:$Q$10,7,0),"")</f>
        <v/>
      </c>
      <c r="AD503" s="12" t="str">
        <f>IFERROR(VLOOKUP($A503,'Liczyrzepa wiosna M'!$M$2:$S$26,7,0),"")</f>
        <v/>
      </c>
      <c r="AE503" s="12" t="str">
        <f>IFERROR(VLOOKUP($A503,'13 M'!$J$6:$P$27,7,0),"")</f>
        <v/>
      </c>
      <c r="AF503" s="12" t="str">
        <f>IFERROR(VLOOKUP($A503,'ZnO Grassor M'!$J$2:$P$9,7,0),"")</f>
        <v/>
      </c>
      <c r="AG503" s="12" t="str">
        <f>IFERROR(VLOOKUP($A503,'Celestynów M'!$H$2:$N$7,7,0),"")</f>
        <v/>
      </c>
      <c r="AH503" s="12" t="str">
        <f>IFERROR(VLOOKUP($A503,'Komorów M'!$H$2:$N$15,7,0),"")</f>
        <v/>
      </c>
      <c r="AI503" s="12" t="str">
        <f>IFERROR(VLOOKUP($A503,'ITOrient M'!$P$3:$V$16,7,0),"")</f>
        <v/>
      </c>
      <c r="AJ503" s="12" t="str">
        <f>IFERROR(VLOOKUP($A503,'ŚJatka M'!$P$3:$V$25,7,0),"")</f>
        <v/>
      </c>
      <c r="AK503" s="12" t="str">
        <f>IFERROR(VLOOKUP($A503,'Sudecka Wyrypa M'!$N$4:$T$18,7,0),"")</f>
        <v/>
      </c>
      <c r="AL503" s="12" t="str">
        <f>IFERROR(VLOOKUP($A503,'Abentojra M'!$I$3:$O$39,7,0),"")</f>
        <v/>
      </c>
      <c r="AM503" s="12" t="str">
        <f>IFERROR(VLOOKUP($A503,'Mordownik M'!$M$3:$S$29,7,0),"")</f>
        <v/>
      </c>
      <c r="AN503" s="12" t="str">
        <f>IFERROR(VLOOKUP($A503,'Kaczawska M'!$L$3:$R$9,7,0),"")</f>
        <v/>
      </c>
      <c r="AO503" s="12" t="str">
        <f>IFERROR(VLOOKUP($A503,'XV RzK M'!$K$2:$Q$13,7,0),"")</f>
        <v/>
      </c>
      <c r="AP503" s="12" t="str">
        <f>IFERROR(VLOOKUP($A503,'Jesienne 360 M'!$J$2:$P$20,7,0),"")</f>
        <v/>
      </c>
      <c r="AQ503" s="12" t="str">
        <f>IFERROR(VLOOKUP($A503,'Waligóra M'!$P$2:$V$25,7,0),"")</f>
        <v/>
      </c>
      <c r="AR503" s="12" t="str">
        <f>IFERROR(VLOOKUP($A503,'Jurajska Jatka M'!$L$3:$R$42,7,0),"")</f>
        <v/>
      </c>
      <c r="AS503" s="12" t="str">
        <f>IFERROR(VLOOKUP($A503,'H56 TR100 M'!$AI$3:$AO$224,7,0),"")</f>
        <v/>
      </c>
      <c r="AT503" s="12" t="str">
        <f>IFERROR(VLOOKUP($A503,'Wawer M'!$H$2:$N$15,7,0),"")</f>
        <v/>
      </c>
      <c r="AU503" s="12" t="str">
        <f>IFERROR(VLOOKUP($A503,'Pazur M'!$AU$2:$BA$36,7,0),"")</f>
        <v/>
      </c>
      <c r="AV503" s="12" t="str">
        <f>IFERROR(VLOOKUP($A503,'Wilga M'!$L$3:$R$29,7,0),"")</f>
        <v/>
      </c>
      <c r="AW503" s="12" t="str">
        <f>IFERROR(VLOOKUP($A503,'NM 100 M'!$Y$5:$AE$7,7,0),"")</f>
        <v/>
      </c>
      <c r="AX503" s="25">
        <f>MIN(COUNT(F503:S503)+MIN(COUNT(V503:AW503)/2,2),6)</f>
        <v>1</v>
      </c>
    </row>
    <row r="504" spans="1:50">
      <c r="A504">
        <v>281</v>
      </c>
      <c r="B504" s="21" t="str">
        <f>VLOOKUP($A504,id!$C:$H,6,0)</f>
        <v>Miotk Szymon</v>
      </c>
      <c r="C504" s="21">
        <f>VLOOKUP($A504,id!$C:$H,4,0)</f>
        <v>0</v>
      </c>
      <c r="D504" s="2">
        <f>IF(E503=E504,D503,ROW(B502))</f>
        <v>502</v>
      </c>
      <c r="E504" s="11">
        <f>LARGE(F504:U504,1)+LARGE(F504:U504,2)+IFERROR(LARGE(F504:U504,3),0)+IFERROR(LARGE(F504:U504,4),0)+IFERROR(LARGE(F504:U504,5),0)+IFERROR(LARGE(F504:U504,6),0)</f>
        <v>23.010114563890085</v>
      </c>
      <c r="F504" s="12"/>
      <c r="G504" s="12"/>
      <c r="H504" s="12" t="str">
        <f>IFERROR(VLOOKUP($A504,'H55 TR200 M'!$AT$3:$AZ$84,7,0),"")</f>
        <v/>
      </c>
      <c r="I504" s="12" t="str">
        <f>IFERROR(VLOOKUP($A504,'Dymno M'!$U$2:$AA$35,7,0),"")</f>
        <v/>
      </c>
      <c r="J504" s="12" t="str">
        <f>IFERROR(VLOOKUP($A504,'XIV RzK M'!$K$3:$Q$39,7,0),"")</f>
        <v/>
      </c>
      <c r="K504" s="12" t="str">
        <f>IFERROR(VLOOKUP($A504,'Tropy M'!$Q$4:$W$66,7,0),"")</f>
        <v/>
      </c>
      <c r="L504" s="12" t="str">
        <f>IFERROR(VLOOKUP($A504,'Grassor 300 M'!$CA$6:$CG$39,7,0),"")</f>
        <v/>
      </c>
      <c r="M504" s="12" t="str">
        <f>IFERROR(VLOOKUP($A504,'BO M'!$Q$2:$W$37,7,0),"")</f>
        <v/>
      </c>
      <c r="N504" s="12" t="str">
        <f>IFERROR(VLOOKUP($A504,'Konwalie M'!$M$2:$S$32,7,0),"")</f>
        <v/>
      </c>
      <c r="O504" s="12" t="str">
        <f>IFERROR(VLOOKUP($A504,'KoRnO M'!$AD$2:$AJ$42,7,0),"")</f>
        <v/>
      </c>
      <c r="P504" s="12" t="str">
        <f>IFERROR(VLOOKUP($A504,'XVI Szago M'!$K$2:$Q$48,7,0),"")</f>
        <v/>
      </c>
      <c r="Q504" s="12" t="str">
        <f>IFERROR(VLOOKUP($A504,'H56 TR200 M'!$AT$3:$AZ$106,7,0),"")</f>
        <v/>
      </c>
      <c r="R504" s="12" t="str">
        <f>IFERROR(VLOOKUP($A504,'Azymut M'!$AO$6:$AU$38,7,0),"")</f>
        <v/>
      </c>
      <c r="S504" s="12" t="str">
        <f>IFERROR(VLOOKUP($A504,'NM 200 M'!$AI$5:$AO$38,7,0),"")</f>
        <v/>
      </c>
      <c r="T504" s="10">
        <f>IFERROR(LARGE(V504:AW504,1),0)+IFERROR(LARGE(V504:AW504,2),0)</f>
        <v>23.010114563890085</v>
      </c>
      <c r="U504" s="10">
        <f>IFERROR(LARGE(V504:AW504,3),0)+IFERROR(LARGE(V504:AW504,4),0)</f>
        <v>0</v>
      </c>
      <c r="V504" s="12"/>
      <c r="W504" s="12"/>
      <c r="X504" s="12"/>
      <c r="Y504" s="12"/>
      <c r="Z504" s="12">
        <f>IFERROR(VLOOKUP($A504,'H55 TR100 M'!$AG$3:$AM$165,7,0),"")</f>
        <v>23.010114563890085</v>
      </c>
      <c r="AA504" s="12" t="str">
        <f>IFERROR(VLOOKUP($A504,'Irokez M'!$EN$4:$ET$22,7,0),"")</f>
        <v/>
      </c>
      <c r="AB504" s="12" t="str">
        <f>IFERROR(VLOOKUP($A504,'BO Wielkopolska M'!$Q$2:$W$38,7,0),"")</f>
        <v/>
      </c>
      <c r="AC504" s="12" t="str">
        <f>IFERROR(VLOOKUP($A504,'RW TR200 M'!$K$2:$Q$10,7,0),"")</f>
        <v/>
      </c>
      <c r="AD504" s="12" t="str">
        <f>IFERROR(VLOOKUP($A504,'Liczyrzepa wiosna M'!$M$2:$S$26,7,0),"")</f>
        <v/>
      </c>
      <c r="AE504" s="12" t="str">
        <f>IFERROR(VLOOKUP($A504,'13 M'!$J$6:$P$27,7,0),"")</f>
        <v/>
      </c>
      <c r="AF504" s="12" t="str">
        <f>IFERROR(VLOOKUP($A504,'ZnO Grassor M'!$J$2:$P$9,7,0),"")</f>
        <v/>
      </c>
      <c r="AG504" s="12" t="str">
        <f>IFERROR(VLOOKUP($A504,'Celestynów M'!$H$2:$N$7,7,0),"")</f>
        <v/>
      </c>
      <c r="AH504" s="12" t="str">
        <f>IFERROR(VLOOKUP($A504,'Komorów M'!$H$2:$N$15,7,0),"")</f>
        <v/>
      </c>
      <c r="AI504" s="12" t="str">
        <f>IFERROR(VLOOKUP($A504,'ITOrient M'!$P$3:$V$16,7,0),"")</f>
        <v/>
      </c>
      <c r="AJ504" s="12" t="str">
        <f>IFERROR(VLOOKUP($A504,'ŚJatka M'!$P$3:$V$25,7,0),"")</f>
        <v/>
      </c>
      <c r="AK504" s="12" t="str">
        <f>IFERROR(VLOOKUP($A504,'Sudecka Wyrypa M'!$N$4:$T$18,7,0),"")</f>
        <v/>
      </c>
      <c r="AL504" s="12" t="str">
        <f>IFERROR(VLOOKUP($A504,'Abentojra M'!$I$3:$O$39,7,0),"")</f>
        <v/>
      </c>
      <c r="AM504" s="12" t="str">
        <f>IFERROR(VLOOKUP($A504,'Mordownik M'!$M$3:$S$29,7,0),"")</f>
        <v/>
      </c>
      <c r="AN504" s="12" t="str">
        <f>IFERROR(VLOOKUP($A504,'Kaczawska M'!$L$3:$R$9,7,0),"")</f>
        <v/>
      </c>
      <c r="AO504" s="12" t="str">
        <f>IFERROR(VLOOKUP($A504,'XV RzK M'!$K$2:$Q$13,7,0),"")</f>
        <v/>
      </c>
      <c r="AP504" s="12" t="str">
        <f>IFERROR(VLOOKUP($A504,'Jesienne 360 M'!$J$2:$P$20,7,0),"")</f>
        <v/>
      </c>
      <c r="AQ504" s="12" t="str">
        <f>IFERROR(VLOOKUP($A504,'Waligóra M'!$P$2:$V$25,7,0),"")</f>
        <v/>
      </c>
      <c r="AR504" s="12" t="str">
        <f>IFERROR(VLOOKUP($A504,'Jurajska Jatka M'!$L$3:$R$42,7,0),"")</f>
        <v/>
      </c>
      <c r="AS504" s="12" t="str">
        <f>IFERROR(VLOOKUP($A504,'H56 TR100 M'!$AI$3:$AO$224,7,0),"")</f>
        <v/>
      </c>
      <c r="AT504" s="12" t="str">
        <f>IFERROR(VLOOKUP($A504,'Wawer M'!$H$2:$N$15,7,0),"")</f>
        <v/>
      </c>
      <c r="AU504" s="12" t="str">
        <f>IFERROR(VLOOKUP($A504,'Pazur M'!$AU$2:$BA$36,7,0),"")</f>
        <v/>
      </c>
      <c r="AV504" s="12" t="str">
        <f>IFERROR(VLOOKUP($A504,'Wilga M'!$L$3:$R$29,7,0),"")</f>
        <v/>
      </c>
      <c r="AW504" s="12" t="str">
        <f>IFERROR(VLOOKUP($A504,'NM 100 M'!$Y$5:$AE$7,7,0),"")</f>
        <v/>
      </c>
      <c r="AX504" s="25">
        <f>MIN(COUNT(F504:S504)+MIN(COUNT(V504:AW504)/2,2),6)</f>
        <v>0.5</v>
      </c>
    </row>
    <row r="505" spans="1:50">
      <c r="A505">
        <v>709</v>
      </c>
      <c r="B505" s="21" t="str">
        <f>VLOOKUP($A505,id!$C:$H,6,0)</f>
        <v>Kolka Łukasz, Michał</v>
      </c>
      <c r="C505" s="21" t="str">
        <f>VLOOKUP($A505,id!$C:$H,4,0)</f>
        <v>Rowerem przez życie</v>
      </c>
      <c r="D505" s="2">
        <f>IF(E504=E505,D504,ROW(B503))</f>
        <v>503</v>
      </c>
      <c r="E505" s="11">
        <f>LARGE(F505:U505,1)+LARGE(F505:U505,2)+IFERROR(LARGE(F505:U505,3),0)+IFERROR(LARGE(F505:U505,4),0)+IFERROR(LARGE(F505:U505,5),0)+IFERROR(LARGE(F505:U505,6),0)</f>
        <v>22.915303485310371</v>
      </c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 t="str">
        <f>IFERROR(VLOOKUP($A505,'H56 TR200 M'!$AT$3:$AZ$106,7,0),"")</f>
        <v/>
      </c>
      <c r="R505" s="12" t="str">
        <f>IFERROR(VLOOKUP($A505,'Azymut M'!$AO$6:$AU$38,7,0),"")</f>
        <v/>
      </c>
      <c r="S505" s="12" t="str">
        <f>IFERROR(VLOOKUP($A505,'NM 200 M'!$AI$5:$AO$38,7,0),"")</f>
        <v/>
      </c>
      <c r="T505" s="10">
        <f>IFERROR(LARGE(V505:AW505,1),0)+IFERROR(LARGE(V505:AW505,2),0)</f>
        <v>22.915303485310371</v>
      </c>
      <c r="U505" s="10">
        <f>IFERROR(LARGE(V505:AW505,3),0)+IFERROR(LARGE(V505:AW505,4),0)</f>
        <v>0</v>
      </c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>
        <f>IFERROR(VLOOKUP($A505,'H56 TR100 M'!$AI$3:$AO$224,7,0),"")</f>
        <v>22.915303485310371</v>
      </c>
      <c r="AT505" s="12" t="str">
        <f>IFERROR(VLOOKUP($A505,'Wawer M'!$H$2:$N$15,7,0),"")</f>
        <v/>
      </c>
      <c r="AU505" s="12" t="str">
        <f>IFERROR(VLOOKUP($A505,'Pazur M'!$AU$2:$BA$36,7,0),"")</f>
        <v/>
      </c>
      <c r="AV505" s="12" t="str">
        <f>IFERROR(VLOOKUP($A505,'Wilga M'!$L$3:$R$29,7,0),"")</f>
        <v/>
      </c>
      <c r="AW505" s="12" t="str">
        <f>IFERROR(VLOOKUP($A505,'NM 100 M'!$Y$5:$AE$7,7,0),"")</f>
        <v/>
      </c>
      <c r="AX505" s="25">
        <f>MIN(COUNT(F505:S505)+MIN(COUNT(V505:AW505)/2,2),6)</f>
        <v>0.5</v>
      </c>
    </row>
    <row r="506" spans="1:50">
      <c r="A506">
        <v>380</v>
      </c>
      <c r="B506" s="21" t="str">
        <f>VLOOKUP($A506,id!$C:$H,6,0)</f>
        <v>Trzmielewski Roman</v>
      </c>
      <c r="C506" s="21" t="str">
        <f>VLOOKUP($A506,id!$C:$H,4,0)</f>
        <v>Compass</v>
      </c>
      <c r="D506" s="2">
        <f>IF(E505=E506,D505,ROW(B504))</f>
        <v>504</v>
      </c>
      <c r="E506" s="11">
        <f>LARGE(F506:U506,1)+LARGE(F506:U506,2)+IFERROR(LARGE(F506:U506,3),0)+IFERROR(LARGE(F506:U506,4),0)+IFERROR(LARGE(F506:U506,5),0)+IFERROR(LARGE(F506:U506,6),0)</f>
        <v>22.888601036269428</v>
      </c>
      <c r="F506" s="12"/>
      <c r="G506" s="12"/>
      <c r="H506" s="12" t="str">
        <f>IFERROR(VLOOKUP($A506,'H55 TR200 M'!$AT$3:$AZ$84,7,0),"")</f>
        <v/>
      </c>
      <c r="I506" s="12" t="str">
        <f>IFERROR(VLOOKUP($A506,'Dymno M'!$U$2:$AA$35,7,0),"")</f>
        <v/>
      </c>
      <c r="J506" s="12" t="str">
        <f>IFERROR(VLOOKUP($A506,'XIV RzK M'!$K$3:$Q$39,7,0),"")</f>
        <v/>
      </c>
      <c r="K506" s="12" t="str">
        <f>IFERROR(VLOOKUP($A506,'Tropy M'!$Q$4:$W$66,7,0),"")</f>
        <v/>
      </c>
      <c r="L506" s="12" t="str">
        <f>IFERROR(VLOOKUP($A506,'Grassor 300 M'!$CA$6:$CG$39,7,0),"")</f>
        <v/>
      </c>
      <c r="M506" s="12" t="str">
        <f>IFERROR(VLOOKUP($A506,'BO M'!$Q$2:$W$37,7,0),"")</f>
        <v/>
      </c>
      <c r="N506" s="12" t="str">
        <f>IFERROR(VLOOKUP($A506,'Konwalie M'!$M$2:$S$32,7,0),"")</f>
        <v/>
      </c>
      <c r="O506" s="12" t="str">
        <f>IFERROR(VLOOKUP($A506,'KoRnO M'!$AD$2:$AJ$42,7,0),"")</f>
        <v/>
      </c>
      <c r="P506" s="12" t="str">
        <f>IFERROR(VLOOKUP($A506,'XVI Szago M'!$K$2:$Q$48,7,0),"")</f>
        <v/>
      </c>
      <c r="Q506" s="12" t="str">
        <f>IFERROR(VLOOKUP($A506,'H56 TR200 M'!$AT$3:$AZ$106,7,0),"")</f>
        <v/>
      </c>
      <c r="R506" s="12" t="str">
        <f>IFERROR(VLOOKUP($A506,'Azymut M'!$AO$6:$AU$38,7,0),"")</f>
        <v/>
      </c>
      <c r="S506" s="12" t="str">
        <f>IFERROR(VLOOKUP($A506,'NM 200 M'!$AI$5:$AO$38,7,0),"")</f>
        <v/>
      </c>
      <c r="T506" s="10">
        <f>IFERROR(LARGE(V506:AW506,1),0)+IFERROR(LARGE(V506:AW506,2),0)</f>
        <v>22.888601036269428</v>
      </c>
      <c r="U506" s="10">
        <f>IFERROR(LARGE(V506:AW506,3),0)+IFERROR(LARGE(V506:AW506,4),0)</f>
        <v>0</v>
      </c>
      <c r="V506" s="12"/>
      <c r="W506" s="12"/>
      <c r="X506" s="12"/>
      <c r="Y506" s="12"/>
      <c r="Z506" s="12" t="str">
        <f>IFERROR(VLOOKUP($A506,'H55 TR100 M'!$AG$3:$AM$165,7,0),"")</f>
        <v/>
      </c>
      <c r="AA506" s="12">
        <f>IFERROR(VLOOKUP($A506,'Irokez M'!$EN$4:$ET$22,7,0),"")</f>
        <v>22.888601036269428</v>
      </c>
      <c r="AB506" s="12" t="str">
        <f>IFERROR(VLOOKUP($A506,'BO Wielkopolska M'!$Q$2:$W$38,7,0),"")</f>
        <v/>
      </c>
      <c r="AC506" s="12" t="str">
        <f>IFERROR(VLOOKUP($A506,'RW TR200 M'!$K$2:$Q$10,7,0),"")</f>
        <v/>
      </c>
      <c r="AD506" s="12" t="str">
        <f>IFERROR(VLOOKUP($A506,'Liczyrzepa wiosna M'!$M$2:$S$26,7,0),"")</f>
        <v/>
      </c>
      <c r="AE506" s="12" t="str">
        <f>IFERROR(VLOOKUP($A506,'13 M'!$J$6:$P$27,7,0),"")</f>
        <v/>
      </c>
      <c r="AF506" s="12" t="str">
        <f>IFERROR(VLOOKUP($A506,'ZnO Grassor M'!$J$2:$P$9,7,0),"")</f>
        <v/>
      </c>
      <c r="AG506" s="12" t="str">
        <f>IFERROR(VLOOKUP($A506,'Celestynów M'!$H$2:$N$7,7,0),"")</f>
        <v/>
      </c>
      <c r="AH506" s="12" t="str">
        <f>IFERROR(VLOOKUP($A506,'Komorów M'!$H$2:$N$15,7,0),"")</f>
        <v/>
      </c>
      <c r="AI506" s="12" t="str">
        <f>IFERROR(VLOOKUP($A506,'ITOrient M'!$P$3:$V$16,7,0),"")</f>
        <v/>
      </c>
      <c r="AJ506" s="12" t="str">
        <f>IFERROR(VLOOKUP($A506,'ŚJatka M'!$P$3:$V$25,7,0),"")</f>
        <v/>
      </c>
      <c r="AK506" s="12" t="str">
        <f>IFERROR(VLOOKUP($A506,'Sudecka Wyrypa M'!$N$4:$T$18,7,0),"")</f>
        <v/>
      </c>
      <c r="AL506" s="12" t="str">
        <f>IFERROR(VLOOKUP($A506,'Abentojra M'!$I$3:$O$39,7,0),"")</f>
        <v/>
      </c>
      <c r="AM506" s="12" t="str">
        <f>IFERROR(VLOOKUP($A506,'Mordownik M'!$M$3:$S$29,7,0),"")</f>
        <v/>
      </c>
      <c r="AN506" s="12" t="str">
        <f>IFERROR(VLOOKUP($A506,'Kaczawska M'!$L$3:$R$9,7,0),"")</f>
        <v/>
      </c>
      <c r="AO506" s="12" t="str">
        <f>IFERROR(VLOOKUP($A506,'XV RzK M'!$K$2:$Q$13,7,0),"")</f>
        <v/>
      </c>
      <c r="AP506" s="12" t="str">
        <f>IFERROR(VLOOKUP($A506,'Jesienne 360 M'!$J$2:$P$20,7,0),"")</f>
        <v/>
      </c>
      <c r="AQ506" s="12" t="str">
        <f>IFERROR(VLOOKUP($A506,'Waligóra M'!$P$2:$V$25,7,0),"")</f>
        <v/>
      </c>
      <c r="AR506" s="12" t="str">
        <f>IFERROR(VLOOKUP($A506,'Jurajska Jatka M'!$L$3:$R$42,7,0),"")</f>
        <v/>
      </c>
      <c r="AS506" s="12" t="str">
        <f>IFERROR(VLOOKUP($A506,'H56 TR100 M'!$AI$3:$AO$224,7,0),"")</f>
        <v/>
      </c>
      <c r="AT506" s="12" t="str">
        <f>IFERROR(VLOOKUP($A506,'Wawer M'!$H$2:$N$15,7,0),"")</f>
        <v/>
      </c>
      <c r="AU506" s="12" t="str">
        <f>IFERROR(VLOOKUP($A506,'Pazur M'!$AU$2:$BA$36,7,0),"")</f>
        <v/>
      </c>
      <c r="AV506" s="12" t="str">
        <f>IFERROR(VLOOKUP($A506,'Wilga M'!$L$3:$R$29,7,0),"")</f>
        <v/>
      </c>
      <c r="AW506" s="12" t="str">
        <f>IFERROR(VLOOKUP($A506,'NM 100 M'!$Y$5:$AE$7,7,0),"")</f>
        <v/>
      </c>
      <c r="AX506" s="25">
        <f>MIN(COUNT(F506:S506)+MIN(COUNT(V506:AW506)/2,2),6)</f>
        <v>0.5</v>
      </c>
    </row>
    <row r="507" spans="1:50">
      <c r="A507">
        <v>348</v>
      </c>
      <c r="B507" s="21" t="str">
        <f>VLOOKUP($A507,id!$C:$H,6,0)</f>
        <v>Sitek Tomasz</v>
      </c>
      <c r="C507" s="21">
        <f>VLOOKUP($A507,id!$C:$H,4,0)</f>
        <v>0</v>
      </c>
      <c r="D507" s="2">
        <f>IF(E506=E507,D506,ROW(B505))</f>
        <v>505</v>
      </c>
      <c r="E507" s="11">
        <f>LARGE(F507:U507,1)+LARGE(F507:U507,2)+IFERROR(LARGE(F507:U507,3),0)+IFERROR(LARGE(F507:U507,4),0)+IFERROR(LARGE(F507:U507,5),0)+IFERROR(LARGE(F507:U507,6),0)</f>
        <v>22.883969192927609</v>
      </c>
      <c r="F507" s="12"/>
      <c r="G507" s="12"/>
      <c r="H507" s="12" t="str">
        <f>IFERROR(VLOOKUP($A507,'H55 TR200 M'!$AT$3:$AZ$84,7,0),"")</f>
        <v/>
      </c>
      <c r="I507" s="12" t="str">
        <f>IFERROR(VLOOKUP($A507,'Dymno M'!$U$2:$AA$35,7,0),"")</f>
        <v/>
      </c>
      <c r="J507" s="12" t="str">
        <f>IFERROR(VLOOKUP($A507,'XIV RzK M'!$K$3:$Q$39,7,0),"")</f>
        <v/>
      </c>
      <c r="K507" s="12" t="str">
        <f>IFERROR(VLOOKUP($A507,'Tropy M'!$Q$4:$W$66,7,0),"")</f>
        <v/>
      </c>
      <c r="L507" s="12" t="str">
        <f>IFERROR(VLOOKUP($A507,'Grassor 300 M'!$CA$6:$CG$39,7,0),"")</f>
        <v/>
      </c>
      <c r="M507" s="12" t="str">
        <f>IFERROR(VLOOKUP($A507,'BO M'!$Q$2:$W$37,7,0),"")</f>
        <v/>
      </c>
      <c r="N507" s="12" t="str">
        <f>IFERROR(VLOOKUP($A507,'Konwalie M'!$M$2:$S$32,7,0),"")</f>
        <v/>
      </c>
      <c r="O507" s="12" t="str">
        <f>IFERROR(VLOOKUP($A507,'KoRnO M'!$AD$2:$AJ$42,7,0),"")</f>
        <v/>
      </c>
      <c r="P507" s="12" t="str">
        <f>IFERROR(VLOOKUP($A507,'XVI Szago M'!$K$2:$Q$48,7,0),"")</f>
        <v/>
      </c>
      <c r="Q507" s="12" t="str">
        <f>IFERROR(VLOOKUP($A507,'H56 TR200 M'!$AT$3:$AZ$106,7,0),"")</f>
        <v/>
      </c>
      <c r="R507" s="12" t="str">
        <f>IFERROR(VLOOKUP($A507,'Azymut M'!$AO$6:$AU$38,7,0),"")</f>
        <v/>
      </c>
      <c r="S507" s="12" t="str">
        <f>IFERROR(VLOOKUP($A507,'NM 200 M'!$AI$5:$AO$38,7,0),"")</f>
        <v/>
      </c>
      <c r="T507" s="10">
        <f>IFERROR(LARGE(V507:AW507,1),0)+IFERROR(LARGE(V507:AW507,2),0)</f>
        <v>22.883969192927609</v>
      </c>
      <c r="U507" s="10">
        <f>IFERROR(LARGE(V507:AW507,3),0)+IFERROR(LARGE(V507:AW507,4),0)</f>
        <v>0</v>
      </c>
      <c r="V507" s="12"/>
      <c r="W507" s="12"/>
      <c r="X507" s="12"/>
      <c r="Y507" s="12"/>
      <c r="Z507" s="12">
        <f>IFERROR(VLOOKUP($A507,'H55 TR100 M'!$AG$3:$AM$165,7,0),"")</f>
        <v>5.7850862496089999</v>
      </c>
      <c r="AA507" s="12" t="str">
        <f>IFERROR(VLOOKUP($A507,'Irokez M'!$EN$4:$ET$22,7,0),"")</f>
        <v/>
      </c>
      <c r="AB507" s="12" t="str">
        <f>IFERROR(VLOOKUP($A507,'BO Wielkopolska M'!$Q$2:$W$38,7,0),"")</f>
        <v/>
      </c>
      <c r="AC507" s="12" t="str">
        <f>IFERROR(VLOOKUP($A507,'RW TR200 M'!$K$2:$Q$10,7,0),"")</f>
        <v/>
      </c>
      <c r="AD507" s="12" t="str">
        <f>IFERROR(VLOOKUP($A507,'Liczyrzepa wiosna M'!$M$2:$S$26,7,0),"")</f>
        <v/>
      </c>
      <c r="AE507" s="12" t="str">
        <f>IFERROR(VLOOKUP($A507,'13 M'!$J$6:$P$27,7,0),"")</f>
        <v/>
      </c>
      <c r="AF507" s="12" t="str">
        <f>IFERROR(VLOOKUP($A507,'ZnO Grassor M'!$J$2:$P$9,7,0),"")</f>
        <v/>
      </c>
      <c r="AG507" s="12" t="str">
        <f>IFERROR(VLOOKUP($A507,'Celestynów M'!$H$2:$N$7,7,0),"")</f>
        <v/>
      </c>
      <c r="AH507" s="12" t="str">
        <f>IFERROR(VLOOKUP($A507,'Komorów M'!$H$2:$N$15,7,0),"")</f>
        <v/>
      </c>
      <c r="AI507" s="12" t="str">
        <f>IFERROR(VLOOKUP($A507,'ITOrient M'!$P$3:$V$16,7,0),"")</f>
        <v/>
      </c>
      <c r="AJ507" s="12" t="str">
        <f>IFERROR(VLOOKUP($A507,'ŚJatka M'!$P$3:$V$25,7,0),"")</f>
        <v/>
      </c>
      <c r="AK507" s="12" t="str">
        <f>IFERROR(VLOOKUP($A507,'Sudecka Wyrypa M'!$N$4:$T$18,7,0),"")</f>
        <v/>
      </c>
      <c r="AL507" s="12" t="str">
        <f>IFERROR(VLOOKUP($A507,'Abentojra M'!$I$3:$O$39,7,0),"")</f>
        <v/>
      </c>
      <c r="AM507" s="12" t="str">
        <f>IFERROR(VLOOKUP($A507,'Mordownik M'!$M$3:$S$29,7,0),"")</f>
        <v/>
      </c>
      <c r="AN507" s="12" t="str">
        <f>IFERROR(VLOOKUP($A507,'Kaczawska M'!$L$3:$R$9,7,0),"")</f>
        <v/>
      </c>
      <c r="AO507" s="12" t="str">
        <f>IFERROR(VLOOKUP($A507,'XV RzK M'!$K$2:$Q$13,7,0),"")</f>
        <v/>
      </c>
      <c r="AP507" s="12" t="str">
        <f>IFERROR(VLOOKUP($A507,'Jesienne 360 M'!$J$2:$P$20,7,0),"")</f>
        <v/>
      </c>
      <c r="AQ507" s="12" t="str">
        <f>IFERROR(VLOOKUP($A507,'Waligóra M'!$P$2:$V$25,7,0),"")</f>
        <v/>
      </c>
      <c r="AR507" s="12" t="str">
        <f>IFERROR(VLOOKUP($A507,'Jurajska Jatka M'!$L$3:$R$42,7,0),"")</f>
        <v/>
      </c>
      <c r="AS507" s="12">
        <f>IFERROR(VLOOKUP($A507,'H56 TR100 M'!$AI$3:$AO$224,7,0),"")</f>
        <v>17.09888294331861</v>
      </c>
      <c r="AT507" s="12" t="str">
        <f>IFERROR(VLOOKUP($A507,'Wawer M'!$H$2:$N$15,7,0),"")</f>
        <v/>
      </c>
      <c r="AU507" s="12" t="str">
        <f>IFERROR(VLOOKUP($A507,'Pazur M'!$AU$2:$BA$36,7,0),"")</f>
        <v/>
      </c>
      <c r="AV507" s="12" t="str">
        <f>IFERROR(VLOOKUP($A507,'Wilga M'!$L$3:$R$29,7,0),"")</f>
        <v/>
      </c>
      <c r="AW507" s="12" t="str">
        <f>IFERROR(VLOOKUP($A507,'NM 100 M'!$Y$5:$AE$7,7,0),"")</f>
        <v/>
      </c>
      <c r="AX507" s="25">
        <f>MIN(COUNT(F507:S507)+MIN(COUNT(V507:AW507)/2,2),6)</f>
        <v>1</v>
      </c>
    </row>
    <row r="508" spans="1:50">
      <c r="A508">
        <v>285</v>
      </c>
      <c r="B508" s="21" t="str">
        <f>VLOOKUP($A508,id!$C:$H,6,0)</f>
        <v>Rynkiewicz Roman</v>
      </c>
      <c r="C508" s="21" t="str">
        <f>VLOOKUP($A508,id!$C:$H,4,0)</f>
        <v>Vector</v>
      </c>
      <c r="D508" s="2">
        <f>IF(E507=E508,D507,ROW(B506))</f>
        <v>506</v>
      </c>
      <c r="E508" s="11">
        <f>LARGE(F508:U508,1)+LARGE(F508:U508,2)+IFERROR(LARGE(F508:U508,3),0)+IFERROR(LARGE(F508:U508,4),0)+IFERROR(LARGE(F508:U508,5),0)+IFERROR(LARGE(F508:U508,6),0)</f>
        <v>22.685799265856357</v>
      </c>
      <c r="F508" s="12"/>
      <c r="G508" s="12"/>
      <c r="H508" s="12" t="str">
        <f>IFERROR(VLOOKUP($A508,'H55 TR200 M'!$AT$3:$AZ$84,7,0),"")</f>
        <v/>
      </c>
      <c r="I508" s="12" t="str">
        <f>IFERROR(VLOOKUP($A508,'Dymno M'!$U$2:$AA$35,7,0),"")</f>
        <v/>
      </c>
      <c r="J508" s="12" t="str">
        <f>IFERROR(VLOOKUP($A508,'XIV RzK M'!$K$3:$Q$39,7,0),"")</f>
        <v/>
      </c>
      <c r="K508" s="12" t="str">
        <f>IFERROR(VLOOKUP($A508,'Tropy M'!$Q$4:$W$66,7,0),"")</f>
        <v/>
      </c>
      <c r="L508" s="12" t="str">
        <f>IFERROR(VLOOKUP($A508,'Grassor 300 M'!$CA$6:$CG$39,7,0),"")</f>
        <v/>
      </c>
      <c r="M508" s="12" t="str">
        <f>IFERROR(VLOOKUP($A508,'BO M'!$Q$2:$W$37,7,0),"")</f>
        <v/>
      </c>
      <c r="N508" s="12" t="str">
        <f>IFERROR(VLOOKUP($A508,'Konwalie M'!$M$2:$S$32,7,0),"")</f>
        <v/>
      </c>
      <c r="O508" s="12" t="str">
        <f>IFERROR(VLOOKUP($A508,'KoRnO M'!$AD$2:$AJ$42,7,0),"")</f>
        <v/>
      </c>
      <c r="P508" s="12" t="str">
        <f>IFERROR(VLOOKUP($A508,'XVI Szago M'!$K$2:$Q$48,7,0),"")</f>
        <v/>
      </c>
      <c r="Q508" s="12" t="str">
        <f>IFERROR(VLOOKUP($A508,'H56 TR200 M'!$AT$3:$AZ$106,7,0),"")</f>
        <v/>
      </c>
      <c r="R508" s="12" t="str">
        <f>IFERROR(VLOOKUP($A508,'Azymut M'!$AO$6:$AU$38,7,0),"")</f>
        <v/>
      </c>
      <c r="S508" s="12" t="str">
        <f>IFERROR(VLOOKUP($A508,'NM 200 M'!$AI$5:$AO$38,7,0),"")</f>
        <v/>
      </c>
      <c r="T508" s="10">
        <f>IFERROR(LARGE(V508:AW508,1),0)+IFERROR(LARGE(V508:AW508,2),0)</f>
        <v>22.685799265856357</v>
      </c>
      <c r="U508" s="10">
        <f>IFERROR(LARGE(V508:AW508,3),0)+IFERROR(LARGE(V508:AW508,4),0)</f>
        <v>0</v>
      </c>
      <c r="V508" s="12"/>
      <c r="W508" s="12"/>
      <c r="X508" s="12"/>
      <c r="Y508" s="12"/>
      <c r="Z508" s="12">
        <f>IFERROR(VLOOKUP($A508,'H55 TR100 M'!$AG$3:$AM$165,7,0),"")</f>
        <v>22.685799265856357</v>
      </c>
      <c r="AA508" s="12" t="str">
        <f>IFERROR(VLOOKUP($A508,'Irokez M'!$EN$4:$ET$22,7,0),"")</f>
        <v/>
      </c>
      <c r="AB508" s="12" t="str">
        <f>IFERROR(VLOOKUP($A508,'BO Wielkopolska M'!$Q$2:$W$38,7,0),"")</f>
        <v/>
      </c>
      <c r="AC508" s="12" t="str">
        <f>IFERROR(VLOOKUP($A508,'RW TR200 M'!$K$2:$Q$10,7,0),"")</f>
        <v/>
      </c>
      <c r="AD508" s="12" t="str">
        <f>IFERROR(VLOOKUP($A508,'Liczyrzepa wiosna M'!$M$2:$S$26,7,0),"")</f>
        <v/>
      </c>
      <c r="AE508" s="12" t="str">
        <f>IFERROR(VLOOKUP($A508,'13 M'!$J$6:$P$27,7,0),"")</f>
        <v/>
      </c>
      <c r="AF508" s="12" t="str">
        <f>IFERROR(VLOOKUP($A508,'ZnO Grassor M'!$J$2:$P$9,7,0),"")</f>
        <v/>
      </c>
      <c r="AG508" s="12" t="str">
        <f>IFERROR(VLOOKUP($A508,'Celestynów M'!$H$2:$N$7,7,0),"")</f>
        <v/>
      </c>
      <c r="AH508" s="12" t="str">
        <f>IFERROR(VLOOKUP($A508,'Komorów M'!$H$2:$N$15,7,0),"")</f>
        <v/>
      </c>
      <c r="AI508" s="12" t="str">
        <f>IFERROR(VLOOKUP($A508,'ITOrient M'!$P$3:$V$16,7,0),"")</f>
        <v/>
      </c>
      <c r="AJ508" s="12" t="str">
        <f>IFERROR(VLOOKUP($A508,'ŚJatka M'!$P$3:$V$25,7,0),"")</f>
        <v/>
      </c>
      <c r="AK508" s="12" t="str">
        <f>IFERROR(VLOOKUP($A508,'Sudecka Wyrypa M'!$N$4:$T$18,7,0),"")</f>
        <v/>
      </c>
      <c r="AL508" s="12" t="str">
        <f>IFERROR(VLOOKUP($A508,'Abentojra M'!$I$3:$O$39,7,0),"")</f>
        <v/>
      </c>
      <c r="AM508" s="12" t="str">
        <f>IFERROR(VLOOKUP($A508,'Mordownik M'!$M$3:$S$29,7,0),"")</f>
        <v/>
      </c>
      <c r="AN508" s="12" t="str">
        <f>IFERROR(VLOOKUP($A508,'Kaczawska M'!$L$3:$R$9,7,0),"")</f>
        <v/>
      </c>
      <c r="AO508" s="12" t="str">
        <f>IFERROR(VLOOKUP($A508,'XV RzK M'!$K$2:$Q$13,7,0),"")</f>
        <v/>
      </c>
      <c r="AP508" s="12" t="str">
        <f>IFERROR(VLOOKUP($A508,'Jesienne 360 M'!$J$2:$P$20,7,0),"")</f>
        <v/>
      </c>
      <c r="AQ508" s="12" t="str">
        <f>IFERROR(VLOOKUP($A508,'Waligóra M'!$P$2:$V$25,7,0),"")</f>
        <v/>
      </c>
      <c r="AR508" s="12" t="str">
        <f>IFERROR(VLOOKUP($A508,'Jurajska Jatka M'!$L$3:$R$42,7,0),"")</f>
        <v/>
      </c>
      <c r="AS508" s="12" t="str">
        <f>IFERROR(VLOOKUP($A508,'H56 TR100 M'!$AI$3:$AO$224,7,0),"")</f>
        <v/>
      </c>
      <c r="AT508" s="12" t="str">
        <f>IFERROR(VLOOKUP($A508,'Wawer M'!$H$2:$N$15,7,0),"")</f>
        <v/>
      </c>
      <c r="AU508" s="12" t="str">
        <f>IFERROR(VLOOKUP($A508,'Pazur M'!$AU$2:$BA$36,7,0),"")</f>
        <v/>
      </c>
      <c r="AV508" s="12" t="str">
        <f>IFERROR(VLOOKUP($A508,'Wilga M'!$L$3:$R$29,7,0),"")</f>
        <v/>
      </c>
      <c r="AW508" s="12" t="str">
        <f>IFERROR(VLOOKUP($A508,'NM 100 M'!$Y$5:$AE$7,7,0),"")</f>
        <v/>
      </c>
      <c r="AX508" s="25">
        <f>MIN(COUNT(F508:S508)+MIN(COUNT(V508:AW508)/2,2),6)</f>
        <v>0.5</v>
      </c>
    </row>
    <row r="509" spans="1:50">
      <c r="A509">
        <v>530</v>
      </c>
      <c r="B509" s="21" t="str">
        <f>VLOOKUP($A509,id!$C:$H,6,0)</f>
        <v>Wysocki Adrian</v>
      </c>
      <c r="C509" s="21">
        <f>VLOOKUP($A509,id!$C:$H,4,0)</f>
        <v>0</v>
      </c>
      <c r="D509" s="2">
        <f>IF(E508=E509,D508,ROW(B507))</f>
        <v>507</v>
      </c>
      <c r="E509" s="11">
        <f>LARGE(F509:U509,1)+LARGE(F509:U509,2)+IFERROR(LARGE(F509:U509,3),0)+IFERROR(LARGE(F509:U509,4),0)+IFERROR(LARGE(F509:U509,5),0)+IFERROR(LARGE(F509:U509,6),0)</f>
        <v>22.563352826510719</v>
      </c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 t="str">
        <f>IFERROR(VLOOKUP($A509,'XVI Szago M'!$K$2:$Q$48,7,0),"")</f>
        <v/>
      </c>
      <c r="Q509" s="12" t="str">
        <f>IFERROR(VLOOKUP($A509,'H56 TR200 M'!$AT$3:$AZ$106,7,0),"")</f>
        <v/>
      </c>
      <c r="R509" s="12" t="str">
        <f>IFERROR(VLOOKUP($A509,'Azymut M'!$AO$6:$AU$38,7,0),"")</f>
        <v/>
      </c>
      <c r="S509" s="12" t="str">
        <f>IFERROR(VLOOKUP($A509,'NM 200 M'!$AI$5:$AO$38,7,0),"")</f>
        <v/>
      </c>
      <c r="T509" s="10">
        <f>IFERROR(LARGE(V509:AW509,1),0)+IFERROR(LARGE(V509:AW509,2),0)</f>
        <v>22.563352826510719</v>
      </c>
      <c r="U509" s="10">
        <f>IFERROR(LARGE(V509:AW509,3),0)+IFERROR(LARGE(V509:AW509,4),0)</f>
        <v>0</v>
      </c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 t="str">
        <f>IFERROR(VLOOKUP($A509,'Abentojra M'!$I$3:$O$39,7,0),"")</f>
        <v/>
      </c>
      <c r="AM509" s="12" t="str">
        <f>IFERROR(VLOOKUP($A509,'Mordownik M'!$M$3:$S$29,7,0),"")</f>
        <v/>
      </c>
      <c r="AN509" s="12" t="str">
        <f>IFERROR(VLOOKUP($A509,'Kaczawska M'!$L$3:$R$9,7,0),"")</f>
        <v/>
      </c>
      <c r="AO509" s="12">
        <f>IFERROR(VLOOKUP($A509,'XV RzK M'!$K$2:$Q$13,7,0),"")</f>
        <v>22.563352826510719</v>
      </c>
      <c r="AP509" s="12" t="str">
        <f>IFERROR(VLOOKUP($A509,'Jesienne 360 M'!$J$2:$P$20,7,0),"")</f>
        <v/>
      </c>
      <c r="AQ509" s="12" t="str">
        <f>IFERROR(VLOOKUP($A509,'Waligóra M'!$P$2:$V$25,7,0),"")</f>
        <v/>
      </c>
      <c r="AR509" s="12" t="str">
        <f>IFERROR(VLOOKUP($A509,'Jurajska Jatka M'!$L$3:$R$42,7,0),"")</f>
        <v/>
      </c>
      <c r="AS509" s="12" t="str">
        <f>IFERROR(VLOOKUP($A509,'H56 TR100 M'!$AI$3:$AO$224,7,0),"")</f>
        <v/>
      </c>
      <c r="AT509" s="12" t="str">
        <f>IFERROR(VLOOKUP($A509,'Wawer M'!$H$2:$N$15,7,0),"")</f>
        <v/>
      </c>
      <c r="AU509" s="12" t="str">
        <f>IFERROR(VLOOKUP($A509,'Pazur M'!$AU$2:$BA$36,7,0),"")</f>
        <v/>
      </c>
      <c r="AV509" s="12" t="str">
        <f>IFERROR(VLOOKUP($A509,'Wilga M'!$L$3:$R$29,7,0),"")</f>
        <v/>
      </c>
      <c r="AW509" s="12" t="str">
        <f>IFERROR(VLOOKUP($A509,'NM 100 M'!$Y$5:$AE$7,7,0),"")</f>
        <v/>
      </c>
      <c r="AX509" s="25">
        <f>MIN(COUNT(F509:S509)+MIN(COUNT(V509:AW509)/2,2),6)</f>
        <v>0.5</v>
      </c>
    </row>
    <row r="510" spans="1:50">
      <c r="A510">
        <v>286</v>
      </c>
      <c r="B510" s="21" t="str">
        <f>VLOOKUP($A510,id!$C:$H,6,0)</f>
        <v>Krauze Marcin</v>
      </c>
      <c r="C510" s="21">
        <f>VLOOKUP($A510,id!$C:$H,4,0)</f>
        <v>0</v>
      </c>
      <c r="D510" s="2">
        <f>IF(E509=E510,D509,ROW(B508))</f>
        <v>508</v>
      </c>
      <c r="E510" s="11">
        <f>LARGE(F510:U510,1)+LARGE(F510:U510,2)+IFERROR(LARGE(F510:U510,3),0)+IFERROR(LARGE(F510:U510,4),0)+IFERROR(LARGE(F510:U510,5),0)+IFERROR(LARGE(F510:U510,6),0)</f>
        <v>22.391227858785253</v>
      </c>
      <c r="F510" s="12"/>
      <c r="G510" s="12"/>
      <c r="H510" s="12" t="str">
        <f>IFERROR(VLOOKUP($A510,'H55 TR200 M'!$AT$3:$AZ$84,7,0),"")</f>
        <v/>
      </c>
      <c r="I510" s="12" t="str">
        <f>IFERROR(VLOOKUP($A510,'Dymno M'!$U$2:$AA$35,7,0),"")</f>
        <v/>
      </c>
      <c r="J510" s="12" t="str">
        <f>IFERROR(VLOOKUP($A510,'XIV RzK M'!$K$3:$Q$39,7,0),"")</f>
        <v/>
      </c>
      <c r="K510" s="12" t="str">
        <f>IFERROR(VLOOKUP($A510,'Tropy M'!$Q$4:$W$66,7,0),"")</f>
        <v/>
      </c>
      <c r="L510" s="12" t="str">
        <f>IFERROR(VLOOKUP($A510,'Grassor 300 M'!$CA$6:$CG$39,7,0),"")</f>
        <v/>
      </c>
      <c r="M510" s="12" t="str">
        <f>IFERROR(VLOOKUP($A510,'BO M'!$Q$2:$W$37,7,0),"")</f>
        <v/>
      </c>
      <c r="N510" s="12" t="str">
        <f>IFERROR(VLOOKUP($A510,'Konwalie M'!$M$2:$S$32,7,0),"")</f>
        <v/>
      </c>
      <c r="O510" s="12" t="str">
        <f>IFERROR(VLOOKUP($A510,'KoRnO M'!$AD$2:$AJ$42,7,0),"")</f>
        <v/>
      </c>
      <c r="P510" s="12" t="str">
        <f>IFERROR(VLOOKUP($A510,'XVI Szago M'!$K$2:$Q$48,7,0),"")</f>
        <v/>
      </c>
      <c r="Q510" s="12" t="str">
        <f>IFERROR(VLOOKUP($A510,'H56 TR200 M'!$AT$3:$AZ$106,7,0),"")</f>
        <v/>
      </c>
      <c r="R510" s="12" t="str">
        <f>IFERROR(VLOOKUP($A510,'Azymut M'!$AO$6:$AU$38,7,0),"")</f>
        <v/>
      </c>
      <c r="S510" s="12" t="str">
        <f>IFERROR(VLOOKUP($A510,'NM 200 M'!$AI$5:$AO$38,7,0),"")</f>
        <v/>
      </c>
      <c r="T510" s="10">
        <f>IFERROR(LARGE(V510:AW510,1),0)+IFERROR(LARGE(V510:AW510,2),0)</f>
        <v>22.391227858785253</v>
      </c>
      <c r="U510" s="10">
        <f>IFERROR(LARGE(V510:AW510,3),0)+IFERROR(LARGE(V510:AW510,4),0)</f>
        <v>0</v>
      </c>
      <c r="V510" s="12"/>
      <c r="W510" s="12"/>
      <c r="X510" s="12"/>
      <c r="Y510" s="12"/>
      <c r="Z510" s="12">
        <f>IFERROR(VLOOKUP($A510,'H55 TR100 M'!$AG$3:$AM$165,7,0),"")</f>
        <v>22.391227858785253</v>
      </c>
      <c r="AA510" s="12" t="str">
        <f>IFERROR(VLOOKUP($A510,'Irokez M'!$EN$4:$ET$22,7,0),"")</f>
        <v/>
      </c>
      <c r="AB510" s="12" t="str">
        <f>IFERROR(VLOOKUP($A510,'BO Wielkopolska M'!$Q$2:$W$38,7,0),"")</f>
        <v/>
      </c>
      <c r="AC510" s="12" t="str">
        <f>IFERROR(VLOOKUP($A510,'RW TR200 M'!$K$2:$Q$10,7,0),"")</f>
        <v/>
      </c>
      <c r="AD510" s="12" t="str">
        <f>IFERROR(VLOOKUP($A510,'Liczyrzepa wiosna M'!$M$2:$S$26,7,0),"")</f>
        <v/>
      </c>
      <c r="AE510" s="12" t="str">
        <f>IFERROR(VLOOKUP($A510,'13 M'!$J$6:$P$27,7,0),"")</f>
        <v/>
      </c>
      <c r="AF510" s="12" t="str">
        <f>IFERROR(VLOOKUP($A510,'ZnO Grassor M'!$J$2:$P$9,7,0),"")</f>
        <v/>
      </c>
      <c r="AG510" s="12" t="str">
        <f>IFERROR(VLOOKUP($A510,'Celestynów M'!$H$2:$N$7,7,0),"")</f>
        <v/>
      </c>
      <c r="AH510" s="12" t="str">
        <f>IFERROR(VLOOKUP($A510,'Komorów M'!$H$2:$N$15,7,0),"")</f>
        <v/>
      </c>
      <c r="AI510" s="12" t="str">
        <f>IFERROR(VLOOKUP($A510,'ITOrient M'!$P$3:$V$16,7,0),"")</f>
        <v/>
      </c>
      <c r="AJ510" s="12" t="str">
        <f>IFERROR(VLOOKUP($A510,'ŚJatka M'!$P$3:$V$25,7,0),"")</f>
        <v/>
      </c>
      <c r="AK510" s="12" t="str">
        <f>IFERROR(VLOOKUP($A510,'Sudecka Wyrypa M'!$N$4:$T$18,7,0),"")</f>
        <v/>
      </c>
      <c r="AL510" s="12" t="str">
        <f>IFERROR(VLOOKUP($A510,'Abentojra M'!$I$3:$O$39,7,0),"")</f>
        <v/>
      </c>
      <c r="AM510" s="12" t="str">
        <f>IFERROR(VLOOKUP($A510,'Mordownik M'!$M$3:$S$29,7,0),"")</f>
        <v/>
      </c>
      <c r="AN510" s="12" t="str">
        <f>IFERROR(VLOOKUP($A510,'Kaczawska M'!$L$3:$R$9,7,0),"")</f>
        <v/>
      </c>
      <c r="AO510" s="12" t="str">
        <f>IFERROR(VLOOKUP($A510,'XV RzK M'!$K$2:$Q$13,7,0),"")</f>
        <v/>
      </c>
      <c r="AP510" s="12" t="str">
        <f>IFERROR(VLOOKUP($A510,'Jesienne 360 M'!$J$2:$P$20,7,0),"")</f>
        <v/>
      </c>
      <c r="AQ510" s="12" t="str">
        <f>IFERROR(VLOOKUP($A510,'Waligóra M'!$P$2:$V$25,7,0),"")</f>
        <v/>
      </c>
      <c r="AR510" s="12" t="str">
        <f>IFERROR(VLOOKUP($A510,'Jurajska Jatka M'!$L$3:$R$42,7,0),"")</f>
        <v/>
      </c>
      <c r="AS510" s="12" t="str">
        <f>IFERROR(VLOOKUP($A510,'H56 TR100 M'!$AI$3:$AO$224,7,0),"")</f>
        <v/>
      </c>
      <c r="AT510" s="12" t="str">
        <f>IFERROR(VLOOKUP($A510,'Wawer M'!$H$2:$N$15,7,0),"")</f>
        <v/>
      </c>
      <c r="AU510" s="12" t="str">
        <f>IFERROR(VLOOKUP($A510,'Pazur M'!$AU$2:$BA$36,7,0),"")</f>
        <v/>
      </c>
      <c r="AV510" s="12" t="str">
        <f>IFERROR(VLOOKUP($A510,'Wilga M'!$L$3:$R$29,7,0),"")</f>
        <v/>
      </c>
      <c r="AW510" s="12" t="str">
        <f>IFERROR(VLOOKUP($A510,'NM 100 M'!$Y$5:$AE$7,7,0),"")</f>
        <v/>
      </c>
      <c r="AX510" s="25">
        <f>MIN(COUNT(F510:S510)+MIN(COUNT(V510:AW510)/2,2),6)</f>
        <v>0.5</v>
      </c>
    </row>
    <row r="511" spans="1:50">
      <c r="A511">
        <v>287</v>
      </c>
      <c r="B511" s="21" t="str">
        <f>VLOOKUP($A511,id!$C:$H,6,0)</f>
        <v>Szymczakowski Tomek</v>
      </c>
      <c r="C511" s="21">
        <f>VLOOKUP($A511,id!$C:$H,4,0)</f>
        <v>0</v>
      </c>
      <c r="D511" s="2">
        <f>IF(E510=E511,D510,ROW(B509))</f>
        <v>509</v>
      </c>
      <c r="E511" s="11">
        <f>LARGE(F511:U511,1)+LARGE(F511:U511,2)+IFERROR(LARGE(F511:U511,3),0)+IFERROR(LARGE(F511:U511,4),0)+IFERROR(LARGE(F511:U511,5),0)+IFERROR(LARGE(F511:U511,6),0)</f>
        <v>22.389352232394</v>
      </c>
      <c r="F511" s="12"/>
      <c r="G511" s="12"/>
      <c r="H511" s="12" t="str">
        <f>IFERROR(VLOOKUP($A511,'H55 TR200 M'!$AT$3:$AZ$84,7,0),"")</f>
        <v/>
      </c>
      <c r="I511" s="12" t="str">
        <f>IFERROR(VLOOKUP($A511,'Dymno M'!$U$2:$AA$35,7,0),"")</f>
        <v/>
      </c>
      <c r="J511" s="12" t="str">
        <f>IFERROR(VLOOKUP($A511,'XIV RzK M'!$K$3:$Q$39,7,0),"")</f>
        <v/>
      </c>
      <c r="K511" s="12" t="str">
        <f>IFERROR(VLOOKUP($A511,'Tropy M'!$Q$4:$W$66,7,0),"")</f>
        <v/>
      </c>
      <c r="L511" s="12" t="str">
        <f>IFERROR(VLOOKUP($A511,'Grassor 300 M'!$CA$6:$CG$39,7,0),"")</f>
        <v/>
      </c>
      <c r="M511" s="12" t="str">
        <f>IFERROR(VLOOKUP($A511,'BO M'!$Q$2:$W$37,7,0),"")</f>
        <v/>
      </c>
      <c r="N511" s="12" t="str">
        <f>IFERROR(VLOOKUP($A511,'Konwalie M'!$M$2:$S$32,7,0),"")</f>
        <v/>
      </c>
      <c r="O511" s="12" t="str">
        <f>IFERROR(VLOOKUP($A511,'KoRnO M'!$AD$2:$AJ$42,7,0),"")</f>
        <v/>
      </c>
      <c r="P511" s="12" t="str">
        <f>IFERROR(VLOOKUP($A511,'XVI Szago M'!$K$2:$Q$48,7,0),"")</f>
        <v/>
      </c>
      <c r="Q511" s="12" t="str">
        <f>IFERROR(VLOOKUP($A511,'H56 TR200 M'!$AT$3:$AZ$106,7,0),"")</f>
        <v/>
      </c>
      <c r="R511" s="12" t="str">
        <f>IFERROR(VLOOKUP($A511,'Azymut M'!$AO$6:$AU$38,7,0),"")</f>
        <v/>
      </c>
      <c r="S511" s="12" t="str">
        <f>IFERROR(VLOOKUP($A511,'NM 200 M'!$AI$5:$AO$38,7,0),"")</f>
        <v/>
      </c>
      <c r="T511" s="10">
        <f>IFERROR(LARGE(V511:AW511,1),0)+IFERROR(LARGE(V511:AW511,2),0)</f>
        <v>22.389352232394</v>
      </c>
      <c r="U511" s="10">
        <f>IFERROR(LARGE(V511:AW511,3),0)+IFERROR(LARGE(V511:AW511,4),0)</f>
        <v>0</v>
      </c>
      <c r="V511" s="12"/>
      <c r="W511" s="12"/>
      <c r="X511" s="12"/>
      <c r="Y511" s="12"/>
      <c r="Z511" s="12">
        <f>IFERROR(VLOOKUP($A511,'H55 TR100 M'!$AG$3:$AM$165,7,0),"")</f>
        <v>22.389352232394</v>
      </c>
      <c r="AA511" s="12" t="str">
        <f>IFERROR(VLOOKUP($A511,'Irokez M'!$EN$4:$ET$22,7,0),"")</f>
        <v/>
      </c>
      <c r="AB511" s="12" t="str">
        <f>IFERROR(VLOOKUP($A511,'BO Wielkopolska M'!$Q$2:$W$38,7,0),"")</f>
        <v/>
      </c>
      <c r="AC511" s="12" t="str">
        <f>IFERROR(VLOOKUP($A511,'RW TR200 M'!$K$2:$Q$10,7,0),"")</f>
        <v/>
      </c>
      <c r="AD511" s="12" t="str">
        <f>IFERROR(VLOOKUP($A511,'Liczyrzepa wiosna M'!$M$2:$S$26,7,0),"")</f>
        <v/>
      </c>
      <c r="AE511" s="12" t="str">
        <f>IFERROR(VLOOKUP($A511,'13 M'!$J$6:$P$27,7,0),"")</f>
        <v/>
      </c>
      <c r="AF511" s="12" t="str">
        <f>IFERROR(VLOOKUP($A511,'ZnO Grassor M'!$J$2:$P$9,7,0),"")</f>
        <v/>
      </c>
      <c r="AG511" s="12" t="str">
        <f>IFERROR(VLOOKUP($A511,'Celestynów M'!$H$2:$N$7,7,0),"")</f>
        <v/>
      </c>
      <c r="AH511" s="12" t="str">
        <f>IFERROR(VLOOKUP($A511,'Komorów M'!$H$2:$N$15,7,0),"")</f>
        <v/>
      </c>
      <c r="AI511" s="12" t="str">
        <f>IFERROR(VLOOKUP($A511,'ITOrient M'!$P$3:$V$16,7,0),"")</f>
        <v/>
      </c>
      <c r="AJ511" s="12" t="str">
        <f>IFERROR(VLOOKUP($A511,'ŚJatka M'!$P$3:$V$25,7,0),"")</f>
        <v/>
      </c>
      <c r="AK511" s="12" t="str">
        <f>IFERROR(VLOOKUP($A511,'Sudecka Wyrypa M'!$N$4:$T$18,7,0),"")</f>
        <v/>
      </c>
      <c r="AL511" s="12" t="str">
        <f>IFERROR(VLOOKUP($A511,'Abentojra M'!$I$3:$O$39,7,0),"")</f>
        <v/>
      </c>
      <c r="AM511" s="12" t="str">
        <f>IFERROR(VLOOKUP($A511,'Mordownik M'!$M$3:$S$29,7,0),"")</f>
        <v/>
      </c>
      <c r="AN511" s="12" t="str">
        <f>IFERROR(VLOOKUP($A511,'Kaczawska M'!$L$3:$R$9,7,0),"")</f>
        <v/>
      </c>
      <c r="AO511" s="12" t="str">
        <f>IFERROR(VLOOKUP($A511,'XV RzK M'!$K$2:$Q$13,7,0),"")</f>
        <v/>
      </c>
      <c r="AP511" s="12" t="str">
        <f>IFERROR(VLOOKUP($A511,'Jesienne 360 M'!$J$2:$P$20,7,0),"")</f>
        <v/>
      </c>
      <c r="AQ511" s="12" t="str">
        <f>IFERROR(VLOOKUP($A511,'Waligóra M'!$P$2:$V$25,7,0),"")</f>
        <v/>
      </c>
      <c r="AR511" s="12" t="str">
        <f>IFERROR(VLOOKUP($A511,'Jurajska Jatka M'!$L$3:$R$42,7,0),"")</f>
        <v/>
      </c>
      <c r="AS511" s="12" t="str">
        <f>IFERROR(VLOOKUP($A511,'H56 TR100 M'!$AI$3:$AO$224,7,0),"")</f>
        <v/>
      </c>
      <c r="AT511" s="12" t="str">
        <f>IFERROR(VLOOKUP($A511,'Wawer M'!$H$2:$N$15,7,0),"")</f>
        <v/>
      </c>
      <c r="AU511" s="12" t="str">
        <f>IFERROR(VLOOKUP($A511,'Pazur M'!$AU$2:$BA$36,7,0),"")</f>
        <v/>
      </c>
      <c r="AV511" s="12" t="str">
        <f>IFERROR(VLOOKUP($A511,'Wilga M'!$L$3:$R$29,7,0),"")</f>
        <v/>
      </c>
      <c r="AW511" s="12" t="str">
        <f>IFERROR(VLOOKUP($A511,'NM 100 M'!$Y$5:$AE$7,7,0),"")</f>
        <v/>
      </c>
      <c r="AX511" s="25">
        <f>MIN(COUNT(F511:S511)+MIN(COUNT(V511:AW511)/2,2),6)</f>
        <v>0.5</v>
      </c>
    </row>
    <row r="512" spans="1:50">
      <c r="A512">
        <v>615</v>
      </c>
      <c r="B512" s="21" t="str">
        <f>VLOOKUP($A512,id!$C:$H,6,0)</f>
        <v>Kuczkowski Bartosz</v>
      </c>
      <c r="C512" s="21" t="str">
        <f>VLOOKUP($A512,id!$C:$H,4,0)</f>
        <v>!</v>
      </c>
      <c r="D512" s="2">
        <f>IF(E511=E512,D511,ROW(B510))</f>
        <v>510</v>
      </c>
      <c r="E512" s="11">
        <f>LARGE(F512:U512,1)+LARGE(F512:U512,2)+IFERROR(LARGE(F512:U512,3),0)+IFERROR(LARGE(F512:U512,4),0)+IFERROR(LARGE(F512:U512,5),0)+IFERROR(LARGE(F512:U512,6),0)</f>
        <v>22.288380273261961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f>IFERROR(VLOOKUP($A512,'H56 TR200 M'!$AT$3:$AZ$106,7,0),"")</f>
        <v>22.288380273261961</v>
      </c>
      <c r="R512" s="12" t="str">
        <f>IFERROR(VLOOKUP($A512,'Azymut M'!$AO$6:$AU$38,7,0),"")</f>
        <v/>
      </c>
      <c r="S512" s="12" t="str">
        <f>IFERROR(VLOOKUP($A512,'NM 200 M'!$AI$5:$AO$38,7,0),"")</f>
        <v/>
      </c>
      <c r="T512" s="10">
        <f>IFERROR(LARGE(V512:AW512,1),0)+IFERROR(LARGE(V512:AW512,2),0)</f>
        <v>0</v>
      </c>
      <c r="U512" s="10">
        <f>IFERROR(LARGE(V512:AW512,3),0)+IFERROR(LARGE(V512:AW512,4),0)</f>
        <v>0</v>
      </c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 t="str">
        <f>IFERROR(VLOOKUP($A512,'H56 TR100 M'!$AI$3:$AO$224,7,0),"")</f>
        <v/>
      </c>
      <c r="AT512" s="12" t="str">
        <f>IFERROR(VLOOKUP($A512,'Wawer M'!$H$2:$N$15,7,0),"")</f>
        <v/>
      </c>
      <c r="AU512" s="12" t="str">
        <f>IFERROR(VLOOKUP($A512,'Pazur M'!$AU$2:$BA$36,7,0),"")</f>
        <v/>
      </c>
      <c r="AV512" s="12" t="str">
        <f>IFERROR(VLOOKUP($A512,'Wilga M'!$L$3:$R$29,7,0),"")</f>
        <v/>
      </c>
      <c r="AW512" s="12" t="str">
        <f>IFERROR(VLOOKUP($A512,'NM 100 M'!$Y$5:$AE$7,7,0),"")</f>
        <v/>
      </c>
      <c r="AX512" s="25">
        <f>MIN(COUNT(F512:S512)+MIN(COUNT(V512:AW512)/2,2),6)</f>
        <v>1</v>
      </c>
    </row>
    <row r="513" spans="1:50">
      <c r="A513">
        <v>616</v>
      </c>
      <c r="B513" s="21" t="str">
        <f>VLOOKUP($A513,id!$C:$H,6,0)</f>
        <v>Kilian Marek</v>
      </c>
      <c r="C513" s="21" t="str">
        <f>VLOOKUP($A513,id!$C:$H,4,0)</f>
        <v>Kulawi Krulowie</v>
      </c>
      <c r="D513" s="2">
        <f>IF(E512=E513,D512,ROW(B511))</f>
        <v>511</v>
      </c>
      <c r="E513" s="11">
        <f>LARGE(F513:U513,1)+LARGE(F513:U513,2)+IFERROR(LARGE(F513:U513,3),0)+IFERROR(LARGE(F513:U513,4),0)+IFERROR(LARGE(F513:U513,5),0)+IFERROR(LARGE(F513:U513,6),0)</f>
        <v>22.282808526427822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>
        <f>IFERROR(VLOOKUP($A513,'H56 TR200 M'!$AT$3:$AZ$106,7,0),"")</f>
        <v>22.282808526427822</v>
      </c>
      <c r="R513" s="12" t="str">
        <f>IFERROR(VLOOKUP($A513,'Azymut M'!$AO$6:$AU$38,7,0),"")</f>
        <v/>
      </c>
      <c r="S513" s="12" t="str">
        <f>IFERROR(VLOOKUP($A513,'NM 200 M'!$AI$5:$AO$38,7,0),"")</f>
        <v/>
      </c>
      <c r="T513" s="10">
        <f>IFERROR(LARGE(V513:AW513,1),0)+IFERROR(LARGE(V513:AW513,2),0)</f>
        <v>0</v>
      </c>
      <c r="U513" s="10">
        <f>IFERROR(LARGE(V513:AW513,3),0)+IFERROR(LARGE(V513:AW513,4),0)</f>
        <v>0</v>
      </c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 t="str">
        <f>IFERROR(VLOOKUP($A513,'H56 TR100 M'!$AI$3:$AO$224,7,0),"")</f>
        <v/>
      </c>
      <c r="AT513" s="12" t="str">
        <f>IFERROR(VLOOKUP($A513,'Wawer M'!$H$2:$N$15,7,0),"")</f>
        <v/>
      </c>
      <c r="AU513" s="12" t="str">
        <f>IFERROR(VLOOKUP($A513,'Pazur M'!$AU$2:$BA$36,7,0),"")</f>
        <v/>
      </c>
      <c r="AV513" s="12" t="str">
        <f>IFERROR(VLOOKUP($A513,'Wilga M'!$L$3:$R$29,7,0),"")</f>
        <v/>
      </c>
      <c r="AW513" s="12" t="str">
        <f>IFERROR(VLOOKUP($A513,'NM 100 M'!$Y$5:$AE$7,7,0),"")</f>
        <v/>
      </c>
      <c r="AX513" s="25">
        <f>MIN(COUNT(F513:S513)+MIN(COUNT(V513:AW513)/2,2),6)</f>
        <v>1</v>
      </c>
    </row>
    <row r="514" spans="1:50">
      <c r="A514">
        <v>337</v>
      </c>
      <c r="B514" s="21" t="str">
        <f>VLOOKUP($A514,id!$C:$H,6,0)</f>
        <v>Manista Paweł</v>
      </c>
      <c r="C514" s="21">
        <f>VLOOKUP($A514,id!$C:$H,4,0)</f>
        <v>0</v>
      </c>
      <c r="D514" s="2">
        <f>IF(E513=E514,D513,ROW(B512))</f>
        <v>512</v>
      </c>
      <c r="E514" s="11">
        <f>LARGE(F514:U514,1)+LARGE(F514:U514,2)+IFERROR(LARGE(F514:U514,3),0)+IFERROR(LARGE(F514:U514,4),0)+IFERROR(LARGE(F514:U514,5),0)+IFERROR(LARGE(F514:U514,6),0)</f>
        <v>22.137410662612865</v>
      </c>
      <c r="F514" s="12"/>
      <c r="G514" s="12"/>
      <c r="H514" s="12" t="str">
        <f>IFERROR(VLOOKUP($A514,'H55 TR200 M'!$AT$3:$AZ$84,7,0),"")</f>
        <v/>
      </c>
      <c r="I514" s="12" t="str">
        <f>IFERROR(VLOOKUP($A514,'Dymno M'!$U$2:$AA$35,7,0),"")</f>
        <v/>
      </c>
      <c r="J514" s="12" t="str">
        <f>IFERROR(VLOOKUP($A514,'XIV RzK M'!$K$3:$Q$39,7,0),"")</f>
        <v/>
      </c>
      <c r="K514" s="12" t="str">
        <f>IFERROR(VLOOKUP($A514,'Tropy M'!$Q$4:$W$66,7,0),"")</f>
        <v/>
      </c>
      <c r="L514" s="12" t="str">
        <f>IFERROR(VLOOKUP($A514,'Grassor 300 M'!$CA$6:$CG$39,7,0),"")</f>
        <v/>
      </c>
      <c r="M514" s="12" t="str">
        <f>IFERROR(VLOOKUP($A514,'BO M'!$Q$2:$W$37,7,0),"")</f>
        <v/>
      </c>
      <c r="N514" s="12" t="str">
        <f>IFERROR(VLOOKUP($A514,'Konwalie M'!$M$2:$S$32,7,0),"")</f>
        <v/>
      </c>
      <c r="O514" s="12" t="str">
        <f>IFERROR(VLOOKUP($A514,'KoRnO M'!$AD$2:$AJ$42,7,0),"")</f>
        <v/>
      </c>
      <c r="P514" s="12" t="str">
        <f>IFERROR(VLOOKUP($A514,'XVI Szago M'!$K$2:$Q$48,7,0),"")</f>
        <v/>
      </c>
      <c r="Q514" s="12" t="str">
        <f>IFERROR(VLOOKUP($A514,'H56 TR200 M'!$AT$3:$AZ$106,7,0),"")</f>
        <v/>
      </c>
      <c r="R514" s="12" t="str">
        <f>IFERROR(VLOOKUP($A514,'Azymut M'!$AO$6:$AU$38,7,0),"")</f>
        <v/>
      </c>
      <c r="S514" s="12" t="str">
        <f>IFERROR(VLOOKUP($A514,'NM 200 M'!$AI$5:$AO$38,7,0),"")</f>
        <v/>
      </c>
      <c r="T514" s="10">
        <f>IFERROR(LARGE(V514:AW514,1),0)+IFERROR(LARGE(V514:AW514,2),0)</f>
        <v>22.137410662612865</v>
      </c>
      <c r="U514" s="10">
        <f>IFERROR(LARGE(V514:AW514,3),0)+IFERROR(LARGE(V514:AW514,4),0)</f>
        <v>0</v>
      </c>
      <c r="V514" s="12"/>
      <c r="W514" s="12"/>
      <c r="X514" s="12"/>
      <c r="Y514" s="12"/>
      <c r="Z514" s="12">
        <f>IFERROR(VLOOKUP($A514,'H55 TR100 M'!$AG$3:$AM$165,7,0),"")</f>
        <v>8.5576510587850851</v>
      </c>
      <c r="AA514" s="12" t="str">
        <f>IFERROR(VLOOKUP($A514,'Irokez M'!$EN$4:$ET$22,7,0),"")</f>
        <v/>
      </c>
      <c r="AB514" s="12" t="str">
        <f>IFERROR(VLOOKUP($A514,'BO Wielkopolska M'!$Q$2:$W$38,7,0),"")</f>
        <v/>
      </c>
      <c r="AC514" s="12" t="str">
        <f>IFERROR(VLOOKUP($A514,'RW TR200 M'!$K$2:$Q$10,7,0),"")</f>
        <v/>
      </c>
      <c r="AD514" s="12" t="str">
        <f>IFERROR(VLOOKUP($A514,'Liczyrzepa wiosna M'!$M$2:$S$26,7,0),"")</f>
        <v/>
      </c>
      <c r="AE514" s="12" t="str">
        <f>IFERROR(VLOOKUP($A514,'13 M'!$J$6:$P$27,7,0),"")</f>
        <v/>
      </c>
      <c r="AF514" s="12" t="str">
        <f>IFERROR(VLOOKUP($A514,'ZnO Grassor M'!$J$2:$P$9,7,0),"")</f>
        <v/>
      </c>
      <c r="AG514" s="12" t="str">
        <f>IFERROR(VLOOKUP($A514,'Celestynów M'!$H$2:$N$7,7,0),"")</f>
        <v/>
      </c>
      <c r="AH514" s="12" t="str">
        <f>IFERROR(VLOOKUP($A514,'Komorów M'!$H$2:$N$15,7,0),"")</f>
        <v/>
      </c>
      <c r="AI514" s="12" t="str">
        <f>IFERROR(VLOOKUP($A514,'ITOrient M'!$P$3:$V$16,7,0),"")</f>
        <v/>
      </c>
      <c r="AJ514" s="12" t="str">
        <f>IFERROR(VLOOKUP($A514,'ŚJatka M'!$P$3:$V$25,7,0),"")</f>
        <v/>
      </c>
      <c r="AK514" s="12" t="str">
        <f>IFERROR(VLOOKUP($A514,'Sudecka Wyrypa M'!$N$4:$T$18,7,0),"")</f>
        <v/>
      </c>
      <c r="AL514" s="12" t="str">
        <f>IFERROR(VLOOKUP($A514,'Abentojra M'!$I$3:$O$39,7,0),"")</f>
        <v/>
      </c>
      <c r="AM514" s="12" t="str">
        <f>IFERROR(VLOOKUP($A514,'Mordownik M'!$M$3:$S$29,7,0),"")</f>
        <v/>
      </c>
      <c r="AN514" s="12" t="str">
        <f>IFERROR(VLOOKUP($A514,'Kaczawska M'!$L$3:$R$9,7,0),"")</f>
        <v/>
      </c>
      <c r="AO514" s="12" t="str">
        <f>IFERROR(VLOOKUP($A514,'XV RzK M'!$K$2:$Q$13,7,0),"")</f>
        <v/>
      </c>
      <c r="AP514" s="12" t="str">
        <f>IFERROR(VLOOKUP($A514,'Jesienne 360 M'!$J$2:$P$20,7,0),"")</f>
        <v/>
      </c>
      <c r="AQ514" s="12" t="str">
        <f>IFERROR(VLOOKUP($A514,'Waligóra M'!$P$2:$V$25,7,0),"")</f>
        <v/>
      </c>
      <c r="AR514" s="12" t="str">
        <f>IFERROR(VLOOKUP($A514,'Jurajska Jatka M'!$L$3:$R$42,7,0),"")</f>
        <v/>
      </c>
      <c r="AS514" s="12">
        <f>IFERROR(VLOOKUP($A514,'H56 TR100 M'!$AI$3:$AO$224,7,0),"")</f>
        <v>13.579759603827778</v>
      </c>
      <c r="AT514" s="12" t="str">
        <f>IFERROR(VLOOKUP($A514,'Wawer M'!$H$2:$N$15,7,0),"")</f>
        <v/>
      </c>
      <c r="AU514" s="12" t="str">
        <f>IFERROR(VLOOKUP($A514,'Pazur M'!$AU$2:$BA$36,7,0),"")</f>
        <v/>
      </c>
      <c r="AV514" s="12" t="str">
        <f>IFERROR(VLOOKUP($A514,'Wilga M'!$L$3:$R$29,7,0),"")</f>
        <v/>
      </c>
      <c r="AW514" s="12" t="str">
        <f>IFERROR(VLOOKUP($A514,'NM 100 M'!$Y$5:$AE$7,7,0),"")</f>
        <v/>
      </c>
      <c r="AX514" s="25">
        <f>MIN(COUNT(F514:S514)+MIN(COUNT(V514:AW514)/2,2),6)</f>
        <v>1</v>
      </c>
    </row>
    <row r="515" spans="1:50">
      <c r="A515">
        <v>446</v>
      </c>
      <c r="B515" s="21" t="str">
        <f>VLOOKUP($A515,id!$C:$H,6,0)</f>
        <v>Walczyk Marek</v>
      </c>
      <c r="C515" s="21" t="str">
        <f>VLOOKUP($A515,id!$C:$H,4,0)</f>
        <v>Szybcy Inaczej</v>
      </c>
      <c r="D515" s="2">
        <f>IF(E514=E515,D514,ROW(B513))</f>
        <v>513</v>
      </c>
      <c r="E515" s="11">
        <f>LARGE(F515:U515,1)+LARGE(F515:U515,2)+IFERROR(LARGE(F515:U515,3),0)+IFERROR(LARGE(F515:U515,4),0)+IFERROR(LARGE(F515:U515,5),0)+IFERROR(LARGE(F515:U515,6),0)</f>
        <v>22.075331089466474</v>
      </c>
      <c r="F515" s="12"/>
      <c r="G515" s="12"/>
      <c r="H515" s="12"/>
      <c r="I515" s="12"/>
      <c r="J515" s="12"/>
      <c r="K515" s="12">
        <f>IFERROR(VLOOKUP($A515,'Tropy M'!$Q$4:$W$66,7,0),"")</f>
        <v>22.075331089466474</v>
      </c>
      <c r="L515" s="12" t="str">
        <f>IFERROR(VLOOKUP($A515,'Grassor 300 M'!$CA$6:$CG$39,7,0),"")</f>
        <v/>
      </c>
      <c r="M515" s="12" t="str">
        <f>IFERROR(VLOOKUP($A515,'BO M'!$Q$2:$W$37,7,0),"")</f>
        <v/>
      </c>
      <c r="N515" s="12" t="str">
        <f>IFERROR(VLOOKUP($A515,'Konwalie M'!$M$2:$S$32,7,0),"")</f>
        <v/>
      </c>
      <c r="O515" s="12" t="str">
        <f>IFERROR(VLOOKUP($A515,'KoRnO M'!$AD$2:$AJ$42,7,0),"")</f>
        <v/>
      </c>
      <c r="P515" s="12" t="str">
        <f>IFERROR(VLOOKUP($A515,'XVI Szago M'!$K$2:$Q$48,7,0),"")</f>
        <v/>
      </c>
      <c r="Q515" s="12" t="str">
        <f>IFERROR(VLOOKUP($A515,'H56 TR200 M'!$AT$3:$AZ$106,7,0),"")</f>
        <v/>
      </c>
      <c r="R515" s="12" t="str">
        <f>IFERROR(VLOOKUP($A515,'Azymut M'!$AO$6:$AU$38,7,0),"")</f>
        <v/>
      </c>
      <c r="S515" s="12" t="str">
        <f>IFERROR(VLOOKUP($A515,'NM 200 M'!$AI$5:$AO$38,7,0),"")</f>
        <v/>
      </c>
      <c r="T515" s="10">
        <f>IFERROR(LARGE(V515:AW515,1),0)+IFERROR(LARGE(V515:AW515,2),0)</f>
        <v>0</v>
      </c>
      <c r="U515" s="10">
        <f>IFERROR(LARGE(V515:AW515,3),0)+IFERROR(LARGE(V515:AW515,4),0)</f>
        <v>0</v>
      </c>
      <c r="V515" s="12"/>
      <c r="W515" s="12"/>
      <c r="X515" s="12"/>
      <c r="Y515" s="12"/>
      <c r="Z515" s="12"/>
      <c r="AA515" s="12"/>
      <c r="AB515" s="12"/>
      <c r="AC515" s="12"/>
      <c r="AD515" s="12"/>
      <c r="AE515" s="12" t="str">
        <f>IFERROR(VLOOKUP($A515,'13 M'!$J$6:$P$27,7,0),"")</f>
        <v/>
      </c>
      <c r="AF515" s="12" t="str">
        <f>IFERROR(VLOOKUP($A515,'ZnO Grassor M'!$J$2:$P$9,7,0),"")</f>
        <v/>
      </c>
      <c r="AG515" s="12" t="str">
        <f>IFERROR(VLOOKUP($A515,'Celestynów M'!$H$2:$N$7,7,0),"")</f>
        <v/>
      </c>
      <c r="AH515" s="12" t="str">
        <f>IFERROR(VLOOKUP($A515,'Komorów M'!$H$2:$N$15,7,0),"")</f>
        <v/>
      </c>
      <c r="AI515" s="12" t="str">
        <f>IFERROR(VLOOKUP($A515,'ITOrient M'!$P$3:$V$16,7,0),"")</f>
        <v/>
      </c>
      <c r="AJ515" s="12" t="str">
        <f>IFERROR(VLOOKUP($A515,'ŚJatka M'!$P$3:$V$25,7,0),"")</f>
        <v/>
      </c>
      <c r="AK515" s="12" t="str">
        <f>IFERROR(VLOOKUP($A515,'Sudecka Wyrypa M'!$N$4:$T$18,7,0),"")</f>
        <v/>
      </c>
      <c r="AL515" s="12" t="str">
        <f>IFERROR(VLOOKUP($A515,'Abentojra M'!$I$3:$O$39,7,0),"")</f>
        <v/>
      </c>
      <c r="AM515" s="12" t="str">
        <f>IFERROR(VLOOKUP($A515,'Mordownik M'!$M$3:$S$29,7,0),"")</f>
        <v/>
      </c>
      <c r="AN515" s="12" t="str">
        <f>IFERROR(VLOOKUP($A515,'Kaczawska M'!$L$3:$R$9,7,0),"")</f>
        <v/>
      </c>
      <c r="AO515" s="12" t="str">
        <f>IFERROR(VLOOKUP($A515,'XV RzK M'!$K$2:$Q$13,7,0),"")</f>
        <v/>
      </c>
      <c r="AP515" s="12" t="str">
        <f>IFERROR(VLOOKUP($A515,'Jesienne 360 M'!$J$2:$P$20,7,0),"")</f>
        <v/>
      </c>
      <c r="AQ515" s="12" t="str">
        <f>IFERROR(VLOOKUP($A515,'Waligóra M'!$P$2:$V$25,7,0),"")</f>
        <v/>
      </c>
      <c r="AR515" s="12" t="str">
        <f>IFERROR(VLOOKUP($A515,'Jurajska Jatka M'!$L$3:$R$42,7,0),"")</f>
        <v/>
      </c>
      <c r="AS515" s="12" t="str">
        <f>IFERROR(VLOOKUP($A515,'H56 TR100 M'!$AI$3:$AO$224,7,0),"")</f>
        <v/>
      </c>
      <c r="AT515" s="12" t="str">
        <f>IFERROR(VLOOKUP($A515,'Wawer M'!$H$2:$N$15,7,0),"")</f>
        <v/>
      </c>
      <c r="AU515" s="12" t="str">
        <f>IFERROR(VLOOKUP($A515,'Pazur M'!$AU$2:$BA$36,7,0),"")</f>
        <v/>
      </c>
      <c r="AV515" s="12" t="str">
        <f>IFERROR(VLOOKUP($A515,'Wilga M'!$L$3:$R$29,7,0),"")</f>
        <v/>
      </c>
      <c r="AW515" s="12" t="str">
        <f>IFERROR(VLOOKUP($A515,'NM 100 M'!$Y$5:$AE$7,7,0),"")</f>
        <v/>
      </c>
      <c r="AX515" s="25">
        <f>MIN(COUNT(F515:S515)+MIN(COUNT(V515:AW515)/2,2),6)</f>
        <v>1</v>
      </c>
    </row>
    <row r="516" spans="1:50">
      <c r="A516">
        <v>447</v>
      </c>
      <c r="B516" s="21" t="str">
        <f>VLOOKUP($A516,id!$C:$H,6,0)</f>
        <v>Sadłowski Grzegorz</v>
      </c>
      <c r="C516" s="21">
        <f>VLOOKUP($A516,id!$C:$H,4,0)</f>
        <v>0</v>
      </c>
      <c r="D516" s="2">
        <f>IF(E515=E516,D515,ROW(B514))</f>
        <v>514</v>
      </c>
      <c r="E516" s="11">
        <f>LARGE(F516:U516,1)+LARGE(F516:U516,2)+IFERROR(LARGE(F516:U516,3),0)+IFERROR(LARGE(F516:U516,4),0)+IFERROR(LARGE(F516:U516,5),0)+IFERROR(LARGE(F516:U516,6),0)</f>
        <v>22.02579781103087</v>
      </c>
      <c r="F516" s="12"/>
      <c r="G516" s="12"/>
      <c r="H516" s="12"/>
      <c r="I516" s="12"/>
      <c r="J516" s="12"/>
      <c r="K516" s="12">
        <f>IFERROR(VLOOKUP($A516,'Tropy M'!$Q$4:$W$66,7,0),"")</f>
        <v>22.02579781103087</v>
      </c>
      <c r="L516" s="12" t="str">
        <f>IFERROR(VLOOKUP($A516,'Grassor 300 M'!$CA$6:$CG$39,7,0),"")</f>
        <v/>
      </c>
      <c r="M516" s="12" t="str">
        <f>IFERROR(VLOOKUP($A516,'BO M'!$Q$2:$W$37,7,0),"")</f>
        <v/>
      </c>
      <c r="N516" s="12" t="str">
        <f>IFERROR(VLOOKUP($A516,'Konwalie M'!$M$2:$S$32,7,0),"")</f>
        <v/>
      </c>
      <c r="O516" s="12" t="str">
        <f>IFERROR(VLOOKUP($A516,'KoRnO M'!$AD$2:$AJ$42,7,0),"")</f>
        <v/>
      </c>
      <c r="P516" s="12" t="str">
        <f>IFERROR(VLOOKUP($A516,'XVI Szago M'!$K$2:$Q$48,7,0),"")</f>
        <v/>
      </c>
      <c r="Q516" s="12" t="str">
        <f>IFERROR(VLOOKUP($A516,'H56 TR200 M'!$AT$3:$AZ$106,7,0),"")</f>
        <v/>
      </c>
      <c r="R516" s="12" t="str">
        <f>IFERROR(VLOOKUP($A516,'Azymut M'!$AO$6:$AU$38,7,0),"")</f>
        <v/>
      </c>
      <c r="S516" s="12" t="str">
        <f>IFERROR(VLOOKUP($A516,'NM 200 M'!$AI$5:$AO$38,7,0),"")</f>
        <v/>
      </c>
      <c r="T516" s="10">
        <f>IFERROR(LARGE(V516:AW516,1),0)+IFERROR(LARGE(V516:AW516,2),0)</f>
        <v>0</v>
      </c>
      <c r="U516" s="10">
        <f>IFERROR(LARGE(V516:AW516,3),0)+IFERROR(LARGE(V516:AW516,4),0)</f>
        <v>0</v>
      </c>
      <c r="V516" s="12"/>
      <c r="W516" s="12"/>
      <c r="X516" s="12"/>
      <c r="Y516" s="12"/>
      <c r="Z516" s="12"/>
      <c r="AA516" s="12"/>
      <c r="AB516" s="12"/>
      <c r="AC516" s="12"/>
      <c r="AD516" s="12"/>
      <c r="AE516" s="12" t="str">
        <f>IFERROR(VLOOKUP($A516,'13 M'!$J$6:$P$27,7,0),"")</f>
        <v/>
      </c>
      <c r="AF516" s="12" t="str">
        <f>IFERROR(VLOOKUP($A516,'ZnO Grassor M'!$J$2:$P$9,7,0),"")</f>
        <v/>
      </c>
      <c r="AG516" s="12" t="str">
        <f>IFERROR(VLOOKUP($A516,'Celestynów M'!$H$2:$N$7,7,0),"")</f>
        <v/>
      </c>
      <c r="AH516" s="12" t="str">
        <f>IFERROR(VLOOKUP($A516,'Komorów M'!$H$2:$N$15,7,0),"")</f>
        <v/>
      </c>
      <c r="AI516" s="12" t="str">
        <f>IFERROR(VLOOKUP($A516,'ITOrient M'!$P$3:$V$16,7,0),"")</f>
        <v/>
      </c>
      <c r="AJ516" s="12" t="str">
        <f>IFERROR(VLOOKUP($A516,'ŚJatka M'!$P$3:$V$25,7,0),"")</f>
        <v/>
      </c>
      <c r="AK516" s="12" t="str">
        <f>IFERROR(VLOOKUP($A516,'Sudecka Wyrypa M'!$N$4:$T$18,7,0),"")</f>
        <v/>
      </c>
      <c r="AL516" s="12" t="str">
        <f>IFERROR(VLOOKUP($A516,'Abentojra M'!$I$3:$O$39,7,0),"")</f>
        <v/>
      </c>
      <c r="AM516" s="12" t="str">
        <f>IFERROR(VLOOKUP($A516,'Mordownik M'!$M$3:$S$29,7,0),"")</f>
        <v/>
      </c>
      <c r="AN516" s="12" t="str">
        <f>IFERROR(VLOOKUP($A516,'Kaczawska M'!$L$3:$R$9,7,0),"")</f>
        <v/>
      </c>
      <c r="AO516" s="12" t="str">
        <f>IFERROR(VLOOKUP($A516,'XV RzK M'!$K$2:$Q$13,7,0),"")</f>
        <v/>
      </c>
      <c r="AP516" s="12" t="str">
        <f>IFERROR(VLOOKUP($A516,'Jesienne 360 M'!$J$2:$P$20,7,0),"")</f>
        <v/>
      </c>
      <c r="AQ516" s="12" t="str">
        <f>IFERROR(VLOOKUP($A516,'Waligóra M'!$P$2:$V$25,7,0),"")</f>
        <v/>
      </c>
      <c r="AR516" s="12" t="str">
        <f>IFERROR(VLOOKUP($A516,'Jurajska Jatka M'!$L$3:$R$42,7,0),"")</f>
        <v/>
      </c>
      <c r="AS516" s="12" t="str">
        <f>IFERROR(VLOOKUP($A516,'H56 TR100 M'!$AI$3:$AO$224,7,0),"")</f>
        <v/>
      </c>
      <c r="AT516" s="12" t="str">
        <f>IFERROR(VLOOKUP($A516,'Wawer M'!$H$2:$N$15,7,0),"")</f>
        <v/>
      </c>
      <c r="AU516" s="12" t="str">
        <f>IFERROR(VLOOKUP($A516,'Pazur M'!$AU$2:$BA$36,7,0),"")</f>
        <v/>
      </c>
      <c r="AV516" s="12" t="str">
        <f>IFERROR(VLOOKUP($A516,'Wilga M'!$L$3:$R$29,7,0),"")</f>
        <v/>
      </c>
      <c r="AW516" s="12" t="str">
        <f>IFERROR(VLOOKUP($A516,'NM 100 M'!$Y$5:$AE$7,7,0),"")</f>
        <v/>
      </c>
      <c r="AX516" s="25">
        <f>MIN(COUNT(F516:S516)+MIN(COUNT(V516:AW516)/2,2),6)</f>
        <v>1</v>
      </c>
    </row>
    <row r="517" spans="1:50">
      <c r="A517">
        <v>519</v>
      </c>
      <c r="B517" s="21" t="str">
        <f>VLOOKUP($A517,id!$C:$H,6,0)</f>
        <v>Ścibor-Rylski Michał</v>
      </c>
      <c r="C517" s="21">
        <f>VLOOKUP($A517,id!$C:$H,4,0)</f>
        <v>0</v>
      </c>
      <c r="D517" s="2">
        <f>IF(E516=E517,D516,ROW(B515))</f>
        <v>515</v>
      </c>
      <c r="E517" s="11">
        <f>LARGE(F517:U517,1)+LARGE(F517:U517,2)+IFERROR(LARGE(F517:U517,3),0)+IFERROR(LARGE(F517:U517,4),0)+IFERROR(LARGE(F517:U517,5),0)+IFERROR(LARGE(F517:U517,6),0)</f>
        <v>21.874607050911457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 t="str">
        <f>IFERROR(VLOOKUP($A517,'XVI Szago M'!$K$2:$Q$48,7,0),"")</f>
        <v/>
      </c>
      <c r="Q517" s="12" t="str">
        <f>IFERROR(VLOOKUP($A517,'H56 TR200 M'!$AT$3:$AZ$106,7,0),"")</f>
        <v/>
      </c>
      <c r="R517" s="12" t="str">
        <f>IFERROR(VLOOKUP($A517,'Azymut M'!$AO$6:$AU$38,7,0),"")</f>
        <v/>
      </c>
      <c r="S517" s="12" t="str">
        <f>IFERROR(VLOOKUP($A517,'NM 200 M'!$AI$5:$AO$38,7,0),"")</f>
        <v/>
      </c>
      <c r="T517" s="10">
        <f>IFERROR(LARGE(V517:AW517,1),0)+IFERROR(LARGE(V517:AW517,2),0)</f>
        <v>21.874607050911457</v>
      </c>
      <c r="U517" s="10">
        <f>IFERROR(LARGE(V517:AW517,3),0)+IFERROR(LARGE(V517:AW517,4),0)</f>
        <v>0</v>
      </c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>
        <f>IFERROR(VLOOKUP($A517,'Abentojra M'!$I$3:$O$39,7,0),"")</f>
        <v>21.874607050911457</v>
      </c>
      <c r="AM517" s="12" t="str">
        <f>IFERROR(VLOOKUP($A517,'Mordownik M'!$M$3:$S$29,7,0),"")</f>
        <v/>
      </c>
      <c r="AN517" s="12" t="str">
        <f>IFERROR(VLOOKUP($A517,'Kaczawska M'!$L$3:$R$9,7,0),"")</f>
        <v/>
      </c>
      <c r="AO517" s="12" t="str">
        <f>IFERROR(VLOOKUP($A517,'XV RzK M'!$K$2:$Q$13,7,0),"")</f>
        <v/>
      </c>
      <c r="AP517" s="12" t="str">
        <f>IFERROR(VLOOKUP($A517,'Jesienne 360 M'!$J$2:$P$20,7,0),"")</f>
        <v/>
      </c>
      <c r="AQ517" s="12" t="str">
        <f>IFERROR(VLOOKUP($A517,'Waligóra M'!$P$2:$V$25,7,0),"")</f>
        <v/>
      </c>
      <c r="AR517" s="12" t="str">
        <f>IFERROR(VLOOKUP($A517,'Jurajska Jatka M'!$L$3:$R$42,7,0),"")</f>
        <v/>
      </c>
      <c r="AS517" s="12" t="str">
        <f>IFERROR(VLOOKUP($A517,'H56 TR100 M'!$AI$3:$AO$224,7,0),"")</f>
        <v/>
      </c>
      <c r="AT517" s="12" t="str">
        <f>IFERROR(VLOOKUP($A517,'Wawer M'!$H$2:$N$15,7,0),"")</f>
        <v/>
      </c>
      <c r="AU517" s="12" t="str">
        <f>IFERROR(VLOOKUP($A517,'Pazur M'!$AU$2:$BA$36,7,0),"")</f>
        <v/>
      </c>
      <c r="AV517" s="12" t="str">
        <f>IFERROR(VLOOKUP($A517,'Wilga M'!$L$3:$R$29,7,0),"")</f>
        <v/>
      </c>
      <c r="AW517" s="12" t="str">
        <f>IFERROR(VLOOKUP($A517,'NM 100 M'!$Y$5:$AE$7,7,0),"")</f>
        <v/>
      </c>
      <c r="AX517" s="25">
        <f>MIN(COUNT(F517:S517)+MIN(COUNT(V517:AW517)/2,2),6)</f>
        <v>0.5</v>
      </c>
    </row>
    <row r="518" spans="1:50">
      <c r="A518">
        <v>289</v>
      </c>
      <c r="B518" s="21" t="str">
        <f>VLOOKUP($A518,id!$C:$H,6,0)</f>
        <v>Tafelski Przemysław</v>
      </c>
      <c r="C518" s="21">
        <f>VLOOKUP($A518,id!$C:$H,4,0)</f>
        <v>0</v>
      </c>
      <c r="D518" s="2">
        <f>IF(E517=E518,D517,ROW(B516))</f>
        <v>516</v>
      </c>
      <c r="E518" s="11">
        <f>LARGE(F518:U518,1)+LARGE(F518:U518,2)+IFERROR(LARGE(F518:U518,3),0)+IFERROR(LARGE(F518:U518,4),0)+IFERROR(LARGE(F518:U518,5),0)+IFERROR(LARGE(F518:U518,6),0)</f>
        <v>21.603153402371927</v>
      </c>
      <c r="F518" s="12"/>
      <c r="G518" s="12"/>
      <c r="H518" s="12" t="str">
        <f>IFERROR(VLOOKUP($A518,'H55 TR200 M'!$AT$3:$AZ$84,7,0),"")</f>
        <v/>
      </c>
      <c r="I518" s="12" t="str">
        <f>IFERROR(VLOOKUP($A518,'Dymno M'!$U$2:$AA$35,7,0),"")</f>
        <v/>
      </c>
      <c r="J518" s="12" t="str">
        <f>IFERROR(VLOOKUP($A518,'XIV RzK M'!$K$3:$Q$39,7,0),"")</f>
        <v/>
      </c>
      <c r="K518" s="12" t="str">
        <f>IFERROR(VLOOKUP($A518,'Tropy M'!$Q$4:$W$66,7,0),"")</f>
        <v/>
      </c>
      <c r="L518" s="12" t="str">
        <f>IFERROR(VLOOKUP($A518,'Grassor 300 M'!$CA$6:$CG$39,7,0),"")</f>
        <v/>
      </c>
      <c r="M518" s="12" t="str">
        <f>IFERROR(VLOOKUP($A518,'BO M'!$Q$2:$W$37,7,0),"")</f>
        <v/>
      </c>
      <c r="N518" s="12" t="str">
        <f>IFERROR(VLOOKUP($A518,'Konwalie M'!$M$2:$S$32,7,0),"")</f>
        <v/>
      </c>
      <c r="O518" s="12" t="str">
        <f>IFERROR(VLOOKUP($A518,'KoRnO M'!$AD$2:$AJ$42,7,0),"")</f>
        <v/>
      </c>
      <c r="P518" s="12" t="str">
        <f>IFERROR(VLOOKUP($A518,'XVI Szago M'!$K$2:$Q$48,7,0),"")</f>
        <v/>
      </c>
      <c r="Q518" s="12" t="str">
        <f>IFERROR(VLOOKUP($A518,'H56 TR200 M'!$AT$3:$AZ$106,7,0),"")</f>
        <v/>
      </c>
      <c r="R518" s="12" t="str">
        <f>IFERROR(VLOOKUP($A518,'Azymut M'!$AO$6:$AU$38,7,0),"")</f>
        <v/>
      </c>
      <c r="S518" s="12" t="str">
        <f>IFERROR(VLOOKUP($A518,'NM 200 M'!$AI$5:$AO$38,7,0),"")</f>
        <v/>
      </c>
      <c r="T518" s="10">
        <f>IFERROR(LARGE(V518:AW518,1),0)+IFERROR(LARGE(V518:AW518,2),0)</f>
        <v>21.603153402371927</v>
      </c>
      <c r="U518" s="10">
        <f>IFERROR(LARGE(V518:AW518,3),0)+IFERROR(LARGE(V518:AW518,4),0)</f>
        <v>0</v>
      </c>
      <c r="V518" s="12"/>
      <c r="W518" s="12"/>
      <c r="X518" s="12"/>
      <c r="Y518" s="12"/>
      <c r="Z518" s="12">
        <f>IFERROR(VLOOKUP($A518,'H55 TR100 M'!$AG$3:$AM$165,7,0),"")</f>
        <v>21.603153402371927</v>
      </c>
      <c r="AA518" s="12" t="str">
        <f>IFERROR(VLOOKUP($A518,'Irokez M'!$EN$4:$ET$22,7,0),"")</f>
        <v/>
      </c>
      <c r="AB518" s="12" t="str">
        <f>IFERROR(VLOOKUP($A518,'BO Wielkopolska M'!$Q$2:$W$38,7,0),"")</f>
        <v/>
      </c>
      <c r="AC518" s="12" t="str">
        <f>IFERROR(VLOOKUP($A518,'RW TR200 M'!$K$2:$Q$10,7,0),"")</f>
        <v/>
      </c>
      <c r="AD518" s="12" t="str">
        <f>IFERROR(VLOOKUP($A518,'Liczyrzepa wiosna M'!$M$2:$S$26,7,0),"")</f>
        <v/>
      </c>
      <c r="AE518" s="12" t="str">
        <f>IFERROR(VLOOKUP($A518,'13 M'!$J$6:$P$27,7,0),"")</f>
        <v/>
      </c>
      <c r="AF518" s="12" t="str">
        <f>IFERROR(VLOOKUP($A518,'ZnO Grassor M'!$J$2:$P$9,7,0),"")</f>
        <v/>
      </c>
      <c r="AG518" s="12" t="str">
        <f>IFERROR(VLOOKUP($A518,'Celestynów M'!$H$2:$N$7,7,0),"")</f>
        <v/>
      </c>
      <c r="AH518" s="12" t="str">
        <f>IFERROR(VLOOKUP($A518,'Komorów M'!$H$2:$N$15,7,0),"")</f>
        <v/>
      </c>
      <c r="AI518" s="12" t="str">
        <f>IFERROR(VLOOKUP($A518,'ITOrient M'!$P$3:$V$16,7,0),"")</f>
        <v/>
      </c>
      <c r="AJ518" s="12" t="str">
        <f>IFERROR(VLOOKUP($A518,'ŚJatka M'!$P$3:$V$25,7,0),"")</f>
        <v/>
      </c>
      <c r="AK518" s="12" t="str">
        <f>IFERROR(VLOOKUP($A518,'Sudecka Wyrypa M'!$N$4:$T$18,7,0),"")</f>
        <v/>
      </c>
      <c r="AL518" s="12" t="str">
        <f>IFERROR(VLOOKUP($A518,'Abentojra M'!$I$3:$O$39,7,0),"")</f>
        <v/>
      </c>
      <c r="AM518" s="12" t="str">
        <f>IFERROR(VLOOKUP($A518,'Mordownik M'!$M$3:$S$29,7,0),"")</f>
        <v/>
      </c>
      <c r="AN518" s="12" t="str">
        <f>IFERROR(VLOOKUP($A518,'Kaczawska M'!$L$3:$R$9,7,0),"")</f>
        <v/>
      </c>
      <c r="AO518" s="12" t="str">
        <f>IFERROR(VLOOKUP($A518,'XV RzK M'!$K$2:$Q$13,7,0),"")</f>
        <v/>
      </c>
      <c r="AP518" s="12" t="str">
        <f>IFERROR(VLOOKUP($A518,'Jesienne 360 M'!$J$2:$P$20,7,0),"")</f>
        <v/>
      </c>
      <c r="AQ518" s="12" t="str">
        <f>IFERROR(VLOOKUP($A518,'Waligóra M'!$P$2:$V$25,7,0),"")</f>
        <v/>
      </c>
      <c r="AR518" s="12" t="str">
        <f>IFERROR(VLOOKUP($A518,'Jurajska Jatka M'!$L$3:$R$42,7,0),"")</f>
        <v/>
      </c>
      <c r="AS518" s="12" t="str">
        <f>IFERROR(VLOOKUP($A518,'H56 TR100 M'!$AI$3:$AO$224,7,0),"")</f>
        <v/>
      </c>
      <c r="AT518" s="12" t="str">
        <f>IFERROR(VLOOKUP($A518,'Wawer M'!$H$2:$N$15,7,0),"")</f>
        <v/>
      </c>
      <c r="AU518" s="12" t="str">
        <f>IFERROR(VLOOKUP($A518,'Pazur M'!$AU$2:$BA$36,7,0),"")</f>
        <v/>
      </c>
      <c r="AV518" s="12" t="str">
        <f>IFERROR(VLOOKUP($A518,'Wilga M'!$L$3:$R$29,7,0),"")</f>
        <v/>
      </c>
      <c r="AW518" s="12" t="str">
        <f>IFERROR(VLOOKUP($A518,'NM 100 M'!$Y$5:$AE$7,7,0),"")</f>
        <v/>
      </c>
      <c r="AX518" s="25">
        <f>MIN(COUNT(F518:S518)+MIN(COUNT(V518:AW518)/2,2),6)</f>
        <v>0.5</v>
      </c>
    </row>
    <row r="519" spans="1:50">
      <c r="A519">
        <v>399</v>
      </c>
      <c r="B519" s="21" t="str">
        <f>VLOOKUP($A519,id!$C:$H,6,0)</f>
        <v>Urbaniak Mateusz</v>
      </c>
      <c r="C519" s="21" t="str">
        <f>VLOOKUP($A519,id!$C:$H,4,0)</f>
        <v>OGR</v>
      </c>
      <c r="D519" s="2">
        <f>IF(E518=E519,D518,ROW(B517))</f>
        <v>517</v>
      </c>
      <c r="E519" s="11">
        <f>LARGE(F519:U519,1)+LARGE(F519:U519,2)+IFERROR(LARGE(F519:U519,3),0)+IFERROR(LARGE(F519:U519,4),0)+IFERROR(LARGE(F519:U519,5),0)+IFERROR(LARGE(F519:U519,6),0)</f>
        <v>21.214484506516023</v>
      </c>
      <c r="F519" s="12"/>
      <c r="G519" s="12"/>
      <c r="H519" s="12"/>
      <c r="I519" s="12" t="str">
        <f>IFERROR(VLOOKUP($A519,'Dymno M'!$U$2:$AA$35,7,0),"")</f>
        <v/>
      </c>
      <c r="J519" s="12" t="str">
        <f>IFERROR(VLOOKUP($A519,'XIV RzK M'!$K$3:$Q$39,7,0),"")</f>
        <v/>
      </c>
      <c r="K519" s="12" t="str">
        <f>IFERROR(VLOOKUP($A519,'Tropy M'!$Q$4:$W$66,7,0),"")</f>
        <v/>
      </c>
      <c r="L519" s="12" t="str">
        <f>IFERROR(VLOOKUP($A519,'Grassor 300 M'!$CA$6:$CG$39,7,0),"")</f>
        <v/>
      </c>
      <c r="M519" s="12" t="str">
        <f>IFERROR(VLOOKUP($A519,'BO M'!$Q$2:$W$37,7,0),"")</f>
        <v/>
      </c>
      <c r="N519" s="12" t="str">
        <f>IFERROR(VLOOKUP($A519,'Konwalie M'!$M$2:$S$32,7,0),"")</f>
        <v/>
      </c>
      <c r="O519" s="12" t="str">
        <f>IFERROR(VLOOKUP($A519,'KoRnO M'!$AD$2:$AJ$42,7,0),"")</f>
        <v/>
      </c>
      <c r="P519" s="12" t="str">
        <f>IFERROR(VLOOKUP($A519,'XVI Szago M'!$K$2:$Q$48,7,0),"")</f>
        <v/>
      </c>
      <c r="Q519" s="12" t="str">
        <f>IFERROR(VLOOKUP($A519,'H56 TR200 M'!$AT$3:$AZ$106,7,0),"")</f>
        <v/>
      </c>
      <c r="R519" s="12" t="str">
        <f>IFERROR(VLOOKUP($A519,'Azymut M'!$AO$6:$AU$38,7,0),"")</f>
        <v/>
      </c>
      <c r="S519" s="12" t="str">
        <f>IFERROR(VLOOKUP($A519,'NM 200 M'!$AI$5:$AO$38,7,0),"")</f>
        <v/>
      </c>
      <c r="T519" s="10">
        <f>IFERROR(LARGE(V519:AW519,1),0)+IFERROR(LARGE(V519:AW519,2),0)</f>
        <v>21.214484506516023</v>
      </c>
      <c r="U519" s="10">
        <f>IFERROR(LARGE(V519:AW519,3),0)+IFERROR(LARGE(V519:AW519,4),0)</f>
        <v>0</v>
      </c>
      <c r="V519" s="12"/>
      <c r="W519" s="12"/>
      <c r="X519" s="12"/>
      <c r="Y519" s="12"/>
      <c r="Z519" s="12"/>
      <c r="AA519" s="12"/>
      <c r="AB519" s="12">
        <f>IFERROR(VLOOKUP($A519,'BO Wielkopolska M'!$Q$2:$W$38,7,0),"")</f>
        <v>21.214484506516023</v>
      </c>
      <c r="AC519" s="12" t="str">
        <f>IFERROR(VLOOKUP($A519,'RW TR200 M'!$K$2:$Q$10,7,0),"")</f>
        <v/>
      </c>
      <c r="AD519" s="12" t="str">
        <f>IFERROR(VLOOKUP($A519,'Liczyrzepa wiosna M'!$M$2:$S$26,7,0),"")</f>
        <v/>
      </c>
      <c r="AE519" s="12" t="str">
        <f>IFERROR(VLOOKUP($A519,'13 M'!$J$6:$P$27,7,0),"")</f>
        <v/>
      </c>
      <c r="AF519" s="12" t="str">
        <f>IFERROR(VLOOKUP($A519,'ZnO Grassor M'!$J$2:$P$9,7,0),"")</f>
        <v/>
      </c>
      <c r="AG519" s="12" t="str">
        <f>IFERROR(VLOOKUP($A519,'Celestynów M'!$H$2:$N$7,7,0),"")</f>
        <v/>
      </c>
      <c r="AH519" s="12" t="str">
        <f>IFERROR(VLOOKUP($A519,'Komorów M'!$H$2:$N$15,7,0),"")</f>
        <v/>
      </c>
      <c r="AI519" s="12" t="str">
        <f>IFERROR(VLOOKUP($A519,'ITOrient M'!$P$3:$V$16,7,0),"")</f>
        <v/>
      </c>
      <c r="AJ519" s="12" t="str">
        <f>IFERROR(VLOOKUP($A519,'ŚJatka M'!$P$3:$V$25,7,0),"")</f>
        <v/>
      </c>
      <c r="AK519" s="12" t="str">
        <f>IFERROR(VLOOKUP($A519,'Sudecka Wyrypa M'!$N$4:$T$18,7,0),"")</f>
        <v/>
      </c>
      <c r="AL519" s="12" t="str">
        <f>IFERROR(VLOOKUP($A519,'Abentojra M'!$I$3:$O$39,7,0),"")</f>
        <v/>
      </c>
      <c r="AM519" s="12" t="str">
        <f>IFERROR(VLOOKUP($A519,'Mordownik M'!$M$3:$S$29,7,0),"")</f>
        <v/>
      </c>
      <c r="AN519" s="12" t="str">
        <f>IFERROR(VLOOKUP($A519,'Kaczawska M'!$L$3:$R$9,7,0),"")</f>
        <v/>
      </c>
      <c r="AO519" s="12" t="str">
        <f>IFERROR(VLOOKUP($A519,'XV RzK M'!$K$2:$Q$13,7,0),"")</f>
        <v/>
      </c>
      <c r="AP519" s="12" t="str">
        <f>IFERROR(VLOOKUP($A519,'Jesienne 360 M'!$J$2:$P$20,7,0),"")</f>
        <v/>
      </c>
      <c r="AQ519" s="12" t="str">
        <f>IFERROR(VLOOKUP($A519,'Waligóra M'!$P$2:$V$25,7,0),"")</f>
        <v/>
      </c>
      <c r="AR519" s="12" t="str">
        <f>IFERROR(VLOOKUP($A519,'Jurajska Jatka M'!$L$3:$R$42,7,0),"")</f>
        <v/>
      </c>
      <c r="AS519" s="12" t="str">
        <f>IFERROR(VLOOKUP($A519,'H56 TR100 M'!$AI$3:$AO$224,7,0),"")</f>
        <v/>
      </c>
      <c r="AT519" s="12" t="str">
        <f>IFERROR(VLOOKUP($A519,'Wawer M'!$H$2:$N$15,7,0),"")</f>
        <v/>
      </c>
      <c r="AU519" s="12" t="str">
        <f>IFERROR(VLOOKUP($A519,'Pazur M'!$AU$2:$BA$36,7,0),"")</f>
        <v/>
      </c>
      <c r="AV519" s="12" t="str">
        <f>IFERROR(VLOOKUP($A519,'Wilga M'!$L$3:$R$29,7,0),"")</f>
        <v/>
      </c>
      <c r="AW519" s="12" t="str">
        <f>IFERROR(VLOOKUP($A519,'NM 100 M'!$Y$5:$AE$7,7,0),"")</f>
        <v/>
      </c>
      <c r="AX519" s="25">
        <f>MIN(COUNT(F519:S519)+MIN(COUNT(V519:AW519)/2,2),6)</f>
        <v>0.5</v>
      </c>
    </row>
    <row r="520" spans="1:50">
      <c r="A520">
        <v>710</v>
      </c>
      <c r="B520" s="21" t="str">
        <f>VLOOKUP($A520,id!$C:$H,6,0)</f>
        <v>Liszka Tomasz</v>
      </c>
      <c r="C520" s="21" t="str">
        <f>VLOOKUP($A520,id!$C:$H,4,0)</f>
        <v>Pijane Szprychy Katowice</v>
      </c>
      <c r="D520" s="2">
        <f>IF(E519=E520,D519,ROW(B518))</f>
        <v>518</v>
      </c>
      <c r="E520" s="11">
        <f>LARGE(F520:U520,1)+LARGE(F520:U520,2)+IFERROR(LARGE(F520:U520,3),0)+IFERROR(LARGE(F520:U520,4),0)+IFERROR(LARGE(F520:U520,5),0)+IFERROR(LARGE(F520:U520,6),0)</f>
        <v>21.157878048374968</v>
      </c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 t="str">
        <f>IFERROR(VLOOKUP($A520,'H56 TR200 M'!$AT$3:$AZ$106,7,0),"")</f>
        <v/>
      </c>
      <c r="R520" s="12" t="str">
        <f>IFERROR(VLOOKUP($A520,'Azymut M'!$AO$6:$AU$38,7,0),"")</f>
        <v/>
      </c>
      <c r="S520" s="12" t="str">
        <f>IFERROR(VLOOKUP($A520,'NM 200 M'!$AI$5:$AO$38,7,0),"")</f>
        <v/>
      </c>
      <c r="T520" s="10">
        <f>IFERROR(LARGE(V520:AW520,1),0)+IFERROR(LARGE(V520:AW520,2),0)</f>
        <v>21.157878048374968</v>
      </c>
      <c r="U520" s="10">
        <f>IFERROR(LARGE(V520:AW520,3),0)+IFERROR(LARGE(V520:AW520,4),0)</f>
        <v>0</v>
      </c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>
        <f>IFERROR(VLOOKUP($A520,'H56 TR100 M'!$AI$3:$AO$224,7,0),"")</f>
        <v>21.157878048374968</v>
      </c>
      <c r="AT520" s="12" t="str">
        <f>IFERROR(VLOOKUP($A520,'Wawer M'!$H$2:$N$15,7,0),"")</f>
        <v/>
      </c>
      <c r="AU520" s="12" t="str">
        <f>IFERROR(VLOOKUP($A520,'Pazur M'!$AU$2:$BA$36,7,0),"")</f>
        <v/>
      </c>
      <c r="AV520" s="12" t="str">
        <f>IFERROR(VLOOKUP($A520,'Wilga M'!$L$3:$R$29,7,0),"")</f>
        <v/>
      </c>
      <c r="AW520" s="12" t="str">
        <f>IFERROR(VLOOKUP($A520,'NM 100 M'!$Y$5:$AE$7,7,0),"")</f>
        <v/>
      </c>
      <c r="AX520" s="25">
        <f>MIN(COUNT(F520:S520)+MIN(COUNT(V520:AW520)/2,2),6)</f>
        <v>0.5</v>
      </c>
    </row>
    <row r="521" spans="1:50">
      <c r="A521">
        <v>291</v>
      </c>
      <c r="B521" s="21" t="str">
        <f>VLOOKUP($A521,id!$C:$H,6,0)</f>
        <v>Kaczmarski Mateusz</v>
      </c>
      <c r="C521" s="21" t="str">
        <f>VLOOKUP($A521,id!$C:$H,4,0)</f>
        <v>Gryź Poduchę</v>
      </c>
      <c r="D521" s="2">
        <f>IF(E520=E521,D520,ROW(B519))</f>
        <v>519</v>
      </c>
      <c r="E521" s="11">
        <f>LARGE(F521:U521,1)+LARGE(F521:U521,2)+IFERROR(LARGE(F521:U521,3),0)+IFERROR(LARGE(F521:U521,4),0)+IFERROR(LARGE(F521:U521,5),0)+IFERROR(LARGE(F521:U521,6),0)</f>
        <v>21.147086830544072</v>
      </c>
      <c r="F521" s="12"/>
      <c r="G521" s="12"/>
      <c r="H521" s="12" t="str">
        <f>IFERROR(VLOOKUP($A521,'H55 TR200 M'!$AT$3:$AZ$84,7,0),"")</f>
        <v/>
      </c>
      <c r="I521" s="12" t="str">
        <f>IFERROR(VLOOKUP($A521,'Dymno M'!$U$2:$AA$35,7,0),"")</f>
        <v/>
      </c>
      <c r="J521" s="12" t="str">
        <f>IFERROR(VLOOKUP($A521,'XIV RzK M'!$K$3:$Q$39,7,0),"")</f>
        <v/>
      </c>
      <c r="K521" s="12" t="str">
        <f>IFERROR(VLOOKUP($A521,'Tropy M'!$Q$4:$W$66,7,0),"")</f>
        <v/>
      </c>
      <c r="L521" s="12" t="str">
        <f>IFERROR(VLOOKUP($A521,'Grassor 300 M'!$CA$6:$CG$39,7,0),"")</f>
        <v/>
      </c>
      <c r="M521" s="12" t="str">
        <f>IFERROR(VLOOKUP($A521,'BO M'!$Q$2:$W$37,7,0),"")</f>
        <v/>
      </c>
      <c r="N521" s="12" t="str">
        <f>IFERROR(VLOOKUP($A521,'Konwalie M'!$M$2:$S$32,7,0),"")</f>
        <v/>
      </c>
      <c r="O521" s="12" t="str">
        <f>IFERROR(VLOOKUP($A521,'KoRnO M'!$AD$2:$AJ$42,7,0),"")</f>
        <v/>
      </c>
      <c r="P521" s="12" t="str">
        <f>IFERROR(VLOOKUP($A521,'XVI Szago M'!$K$2:$Q$48,7,0),"")</f>
        <v/>
      </c>
      <c r="Q521" s="12" t="str">
        <f>IFERROR(VLOOKUP($A521,'H56 TR200 M'!$AT$3:$AZ$106,7,0),"")</f>
        <v/>
      </c>
      <c r="R521" s="12" t="str">
        <f>IFERROR(VLOOKUP($A521,'Azymut M'!$AO$6:$AU$38,7,0),"")</f>
        <v/>
      </c>
      <c r="S521" s="12" t="str">
        <f>IFERROR(VLOOKUP($A521,'NM 200 M'!$AI$5:$AO$38,7,0),"")</f>
        <v/>
      </c>
      <c r="T521" s="10">
        <f>IFERROR(LARGE(V521:AW521,1),0)+IFERROR(LARGE(V521:AW521,2),0)</f>
        <v>21.147086830544072</v>
      </c>
      <c r="U521" s="10">
        <f>IFERROR(LARGE(V521:AW521,3),0)+IFERROR(LARGE(V521:AW521,4),0)</f>
        <v>0</v>
      </c>
      <c r="V521" s="12"/>
      <c r="W521" s="12"/>
      <c r="X521" s="12"/>
      <c r="Y521" s="12"/>
      <c r="Z521" s="12">
        <f>IFERROR(VLOOKUP($A521,'H55 TR100 M'!$AG$3:$AM$165,7,0),"")</f>
        <v>21.147086830544072</v>
      </c>
      <c r="AA521" s="12" t="str">
        <f>IFERROR(VLOOKUP($A521,'Irokez M'!$EN$4:$ET$22,7,0),"")</f>
        <v/>
      </c>
      <c r="AB521" s="12" t="str">
        <f>IFERROR(VLOOKUP($A521,'BO Wielkopolska M'!$Q$2:$W$38,7,0),"")</f>
        <v/>
      </c>
      <c r="AC521" s="12" t="str">
        <f>IFERROR(VLOOKUP($A521,'RW TR200 M'!$K$2:$Q$10,7,0),"")</f>
        <v/>
      </c>
      <c r="AD521" s="12" t="str">
        <f>IFERROR(VLOOKUP($A521,'Liczyrzepa wiosna M'!$M$2:$S$26,7,0),"")</f>
        <v/>
      </c>
      <c r="AE521" s="12" t="str">
        <f>IFERROR(VLOOKUP($A521,'13 M'!$J$6:$P$27,7,0),"")</f>
        <v/>
      </c>
      <c r="AF521" s="12" t="str">
        <f>IFERROR(VLOOKUP($A521,'ZnO Grassor M'!$J$2:$P$9,7,0),"")</f>
        <v/>
      </c>
      <c r="AG521" s="12" t="str">
        <f>IFERROR(VLOOKUP($A521,'Celestynów M'!$H$2:$N$7,7,0),"")</f>
        <v/>
      </c>
      <c r="AH521" s="12" t="str">
        <f>IFERROR(VLOOKUP($A521,'Komorów M'!$H$2:$N$15,7,0),"")</f>
        <v/>
      </c>
      <c r="AI521" s="12" t="str">
        <f>IFERROR(VLOOKUP($A521,'ITOrient M'!$P$3:$V$16,7,0),"")</f>
        <v/>
      </c>
      <c r="AJ521" s="12" t="str">
        <f>IFERROR(VLOOKUP($A521,'ŚJatka M'!$P$3:$V$25,7,0),"")</f>
        <v/>
      </c>
      <c r="AK521" s="12" t="str">
        <f>IFERROR(VLOOKUP($A521,'Sudecka Wyrypa M'!$N$4:$T$18,7,0),"")</f>
        <v/>
      </c>
      <c r="AL521" s="12" t="str">
        <f>IFERROR(VLOOKUP($A521,'Abentojra M'!$I$3:$O$39,7,0),"")</f>
        <v/>
      </c>
      <c r="AM521" s="12" t="str">
        <f>IFERROR(VLOOKUP($A521,'Mordownik M'!$M$3:$S$29,7,0),"")</f>
        <v/>
      </c>
      <c r="AN521" s="12" t="str">
        <f>IFERROR(VLOOKUP($A521,'Kaczawska M'!$L$3:$R$9,7,0),"")</f>
        <v/>
      </c>
      <c r="AO521" s="12" t="str">
        <f>IFERROR(VLOOKUP($A521,'XV RzK M'!$K$2:$Q$13,7,0),"")</f>
        <v/>
      </c>
      <c r="AP521" s="12" t="str">
        <f>IFERROR(VLOOKUP($A521,'Jesienne 360 M'!$J$2:$P$20,7,0),"")</f>
        <v/>
      </c>
      <c r="AQ521" s="12" t="str">
        <f>IFERROR(VLOOKUP($A521,'Waligóra M'!$P$2:$V$25,7,0),"")</f>
        <v/>
      </c>
      <c r="AR521" s="12" t="str">
        <f>IFERROR(VLOOKUP($A521,'Jurajska Jatka M'!$L$3:$R$42,7,0),"")</f>
        <v/>
      </c>
      <c r="AS521" s="12" t="str">
        <f>IFERROR(VLOOKUP($A521,'H56 TR100 M'!$AI$3:$AO$224,7,0),"")</f>
        <v/>
      </c>
      <c r="AT521" s="12" t="str">
        <f>IFERROR(VLOOKUP($A521,'Wawer M'!$H$2:$N$15,7,0),"")</f>
        <v/>
      </c>
      <c r="AU521" s="12" t="str">
        <f>IFERROR(VLOOKUP($A521,'Pazur M'!$AU$2:$BA$36,7,0),"")</f>
        <v/>
      </c>
      <c r="AV521" s="12" t="str">
        <f>IFERROR(VLOOKUP($A521,'Wilga M'!$L$3:$R$29,7,0),"")</f>
        <v/>
      </c>
      <c r="AW521" s="12" t="str">
        <f>IFERROR(VLOOKUP($A521,'NM 100 M'!$Y$5:$AE$7,7,0),"")</f>
        <v/>
      </c>
      <c r="AX521" s="25">
        <f>MIN(COUNT(F521:S521)+MIN(COUNT(V521:AW521)/2,2),6)</f>
        <v>0.5</v>
      </c>
    </row>
    <row r="522" spans="1:50">
      <c r="A522">
        <v>617</v>
      </c>
      <c r="B522" s="21" t="str">
        <f>VLOOKUP($A522,id!$C:$H,6,0)</f>
        <v>Glaas Bartłomiej</v>
      </c>
      <c r="C522" s="21" t="str">
        <f>VLOOKUP($A522,id!$C:$H,4,0)</f>
        <v>NEXUS Team</v>
      </c>
      <c r="D522" s="2">
        <f>IF(E521=E522,D521,ROW(B520))</f>
        <v>520</v>
      </c>
      <c r="E522" s="11">
        <f>LARGE(F522:U522,1)+LARGE(F522:U522,2)+IFERROR(LARGE(F522:U522,3),0)+IFERROR(LARGE(F522:U522,4),0)+IFERROR(LARGE(F522:U522,5),0)+IFERROR(LARGE(F522:U522,6),0)</f>
        <v>20.890132993526084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f>IFERROR(VLOOKUP($A522,'H56 TR200 M'!$AT$3:$AZ$106,7,0),"")</f>
        <v>20.890132993526084</v>
      </c>
      <c r="R522" s="12" t="str">
        <f>IFERROR(VLOOKUP($A522,'Azymut M'!$AO$6:$AU$38,7,0),"")</f>
        <v/>
      </c>
      <c r="S522" s="12" t="str">
        <f>IFERROR(VLOOKUP($A522,'NM 200 M'!$AI$5:$AO$38,7,0),"")</f>
        <v/>
      </c>
      <c r="T522" s="10">
        <f>IFERROR(LARGE(V522:AW522,1),0)+IFERROR(LARGE(V522:AW522,2),0)</f>
        <v>0</v>
      </c>
      <c r="U522" s="10">
        <f>IFERROR(LARGE(V522:AW522,3),0)+IFERROR(LARGE(V522:AW522,4),0)</f>
        <v>0</v>
      </c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 t="str">
        <f>IFERROR(VLOOKUP($A522,'H56 TR100 M'!$AI$3:$AO$224,7,0),"")</f>
        <v/>
      </c>
      <c r="AT522" s="12" t="str">
        <f>IFERROR(VLOOKUP($A522,'Wawer M'!$H$2:$N$15,7,0),"")</f>
        <v/>
      </c>
      <c r="AU522" s="12" t="str">
        <f>IFERROR(VLOOKUP($A522,'Pazur M'!$AU$2:$BA$36,7,0),"")</f>
        <v/>
      </c>
      <c r="AV522" s="12" t="str">
        <f>IFERROR(VLOOKUP($A522,'Wilga M'!$L$3:$R$29,7,0),"")</f>
        <v/>
      </c>
      <c r="AW522" s="12" t="str">
        <f>IFERROR(VLOOKUP($A522,'NM 100 M'!$Y$5:$AE$7,7,0),"")</f>
        <v/>
      </c>
      <c r="AX522" s="25">
        <f>MIN(COUNT(F522:S522)+MIN(COUNT(V522:AW522)/2,2),6)</f>
        <v>1</v>
      </c>
    </row>
    <row r="523" spans="1:50">
      <c r="A523">
        <v>711</v>
      </c>
      <c r="B523" s="21" t="str">
        <f>VLOOKUP($A523,id!$C:$H,6,0)</f>
        <v>Kurek Wojciech</v>
      </c>
      <c r="C523" s="21" t="str">
        <f>VLOOKUP($A523,id!$C:$H,4,0)</f>
        <v>ETT Elbląg Triathlon Team</v>
      </c>
      <c r="D523" s="2">
        <f>IF(E522=E523,D522,ROW(B521))</f>
        <v>521</v>
      </c>
      <c r="E523" s="11">
        <f>LARGE(F523:U523,1)+LARGE(F523:U523,2)+IFERROR(LARGE(F523:U523,3),0)+IFERROR(LARGE(F523:U523,4),0)+IFERROR(LARGE(F523:U523,5),0)+IFERROR(LARGE(F523:U523,6),0)</f>
        <v>20.886533402021492</v>
      </c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 t="str">
        <f>IFERROR(VLOOKUP($A523,'H56 TR200 M'!$AT$3:$AZ$106,7,0),"")</f>
        <v/>
      </c>
      <c r="R523" s="12" t="str">
        <f>IFERROR(VLOOKUP($A523,'Azymut M'!$AO$6:$AU$38,7,0),"")</f>
        <v/>
      </c>
      <c r="S523" s="12" t="str">
        <f>IFERROR(VLOOKUP($A523,'NM 200 M'!$AI$5:$AO$38,7,0),"")</f>
        <v/>
      </c>
      <c r="T523" s="10">
        <f>IFERROR(LARGE(V523:AW523,1),0)+IFERROR(LARGE(V523:AW523,2),0)</f>
        <v>20.886533402021492</v>
      </c>
      <c r="U523" s="10">
        <f>IFERROR(LARGE(V523:AW523,3),0)+IFERROR(LARGE(V523:AW523,4),0)</f>
        <v>0</v>
      </c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>
        <f>IFERROR(VLOOKUP($A523,'H56 TR100 M'!$AI$3:$AO$224,7,0),"")</f>
        <v>20.886533402021492</v>
      </c>
      <c r="AT523" s="12" t="str">
        <f>IFERROR(VLOOKUP($A523,'Wawer M'!$H$2:$N$15,7,0),"")</f>
        <v/>
      </c>
      <c r="AU523" s="12" t="str">
        <f>IFERROR(VLOOKUP($A523,'Pazur M'!$AU$2:$BA$36,7,0),"")</f>
        <v/>
      </c>
      <c r="AV523" s="12" t="str">
        <f>IFERROR(VLOOKUP($A523,'Wilga M'!$L$3:$R$29,7,0),"")</f>
        <v/>
      </c>
      <c r="AW523" s="12" t="str">
        <f>IFERROR(VLOOKUP($A523,'NM 100 M'!$Y$5:$AE$7,7,0),"")</f>
        <v/>
      </c>
      <c r="AX523" s="25">
        <f>MIN(COUNT(F523:S523)+MIN(COUNT(V523:AW523)/2,2),6)</f>
        <v>0.5</v>
      </c>
    </row>
    <row r="524" spans="1:50">
      <c r="A524">
        <v>295</v>
      </c>
      <c r="B524" s="21" t="str">
        <f>VLOOKUP($A524,id!$C:$H,6,0)</f>
        <v>NADOLNY Lech</v>
      </c>
      <c r="C524" s="21" t="str">
        <f>VLOOKUP($A524,id!$C:$H,4,0)</f>
        <v>ROWEREK</v>
      </c>
      <c r="D524" s="2">
        <f>IF(E523=E524,D523,ROW(B522))</f>
        <v>522</v>
      </c>
      <c r="E524" s="11">
        <f>LARGE(F524:U524,1)+LARGE(F524:U524,2)+IFERROR(LARGE(F524:U524,3),0)+IFERROR(LARGE(F524:U524,4),0)+IFERROR(LARGE(F524:U524,5),0)+IFERROR(LARGE(F524:U524,6),0)</f>
        <v>20.810863273748968</v>
      </c>
      <c r="F524" s="12"/>
      <c r="G524" s="12"/>
      <c r="H524" s="12" t="str">
        <f>IFERROR(VLOOKUP($A524,'H55 TR200 M'!$AT$3:$AZ$84,7,0),"")</f>
        <v/>
      </c>
      <c r="I524" s="12" t="str">
        <f>IFERROR(VLOOKUP($A524,'Dymno M'!$U$2:$AA$35,7,0),"")</f>
        <v/>
      </c>
      <c r="J524" s="12" t="str">
        <f>IFERROR(VLOOKUP($A524,'XIV RzK M'!$K$3:$Q$39,7,0),"")</f>
        <v/>
      </c>
      <c r="K524" s="12" t="str">
        <f>IFERROR(VLOOKUP($A524,'Tropy M'!$Q$4:$W$66,7,0),"")</f>
        <v/>
      </c>
      <c r="L524" s="12" t="str">
        <f>IFERROR(VLOOKUP($A524,'Grassor 300 M'!$CA$6:$CG$39,7,0),"")</f>
        <v/>
      </c>
      <c r="M524" s="12" t="str">
        <f>IFERROR(VLOOKUP($A524,'BO M'!$Q$2:$W$37,7,0),"")</f>
        <v/>
      </c>
      <c r="N524" s="12" t="str">
        <f>IFERROR(VLOOKUP($A524,'Konwalie M'!$M$2:$S$32,7,0),"")</f>
        <v/>
      </c>
      <c r="O524" s="12" t="str">
        <f>IFERROR(VLOOKUP($A524,'KoRnO M'!$AD$2:$AJ$42,7,0),"")</f>
        <v/>
      </c>
      <c r="P524" s="12" t="str">
        <f>IFERROR(VLOOKUP($A524,'XVI Szago M'!$K$2:$Q$48,7,0),"")</f>
        <v/>
      </c>
      <c r="Q524" s="12" t="str">
        <f>IFERROR(VLOOKUP($A524,'H56 TR200 M'!$AT$3:$AZ$106,7,0),"")</f>
        <v/>
      </c>
      <c r="R524" s="12" t="str">
        <f>IFERROR(VLOOKUP($A524,'Azymut M'!$AO$6:$AU$38,7,0),"")</f>
        <v/>
      </c>
      <c r="S524" s="12" t="str">
        <f>IFERROR(VLOOKUP($A524,'NM 200 M'!$AI$5:$AO$38,7,0),"")</f>
        <v/>
      </c>
      <c r="T524" s="10">
        <f>IFERROR(LARGE(V524:AW524,1),0)+IFERROR(LARGE(V524:AW524,2),0)</f>
        <v>20.810863273748968</v>
      </c>
      <c r="U524" s="10">
        <f>IFERROR(LARGE(V524:AW524,3),0)+IFERROR(LARGE(V524:AW524,4),0)</f>
        <v>0</v>
      </c>
      <c r="V524" s="12"/>
      <c r="W524" s="12"/>
      <c r="X524" s="12"/>
      <c r="Y524" s="12"/>
      <c r="Z524" s="12">
        <f>IFERROR(VLOOKUP($A524,'H55 TR100 M'!$AG$3:$AM$165,7,0),"")</f>
        <v>20.810863273748968</v>
      </c>
      <c r="AA524" s="12" t="str">
        <f>IFERROR(VLOOKUP($A524,'Irokez M'!$EN$4:$ET$22,7,0),"")</f>
        <v/>
      </c>
      <c r="AB524" s="12" t="str">
        <f>IFERROR(VLOOKUP($A524,'BO Wielkopolska M'!$Q$2:$W$38,7,0),"")</f>
        <v/>
      </c>
      <c r="AC524" s="12" t="str">
        <f>IFERROR(VLOOKUP($A524,'RW TR200 M'!$K$2:$Q$10,7,0),"")</f>
        <v/>
      </c>
      <c r="AD524" s="12" t="str">
        <f>IFERROR(VLOOKUP($A524,'Liczyrzepa wiosna M'!$M$2:$S$26,7,0),"")</f>
        <v/>
      </c>
      <c r="AE524" s="12" t="str">
        <f>IFERROR(VLOOKUP($A524,'13 M'!$J$6:$P$27,7,0),"")</f>
        <v/>
      </c>
      <c r="AF524" s="12" t="str">
        <f>IFERROR(VLOOKUP($A524,'ZnO Grassor M'!$J$2:$P$9,7,0),"")</f>
        <v/>
      </c>
      <c r="AG524" s="12" t="str">
        <f>IFERROR(VLOOKUP($A524,'Celestynów M'!$H$2:$N$7,7,0),"")</f>
        <v/>
      </c>
      <c r="AH524" s="12" t="str">
        <f>IFERROR(VLOOKUP($A524,'Komorów M'!$H$2:$N$15,7,0),"")</f>
        <v/>
      </c>
      <c r="AI524" s="12" t="str">
        <f>IFERROR(VLOOKUP($A524,'ITOrient M'!$P$3:$V$16,7,0),"")</f>
        <v/>
      </c>
      <c r="AJ524" s="12" t="str">
        <f>IFERROR(VLOOKUP($A524,'ŚJatka M'!$P$3:$V$25,7,0),"")</f>
        <v/>
      </c>
      <c r="AK524" s="12" t="str">
        <f>IFERROR(VLOOKUP($A524,'Sudecka Wyrypa M'!$N$4:$T$18,7,0),"")</f>
        <v/>
      </c>
      <c r="AL524" s="12" t="str">
        <f>IFERROR(VLOOKUP($A524,'Abentojra M'!$I$3:$O$39,7,0),"")</f>
        <v/>
      </c>
      <c r="AM524" s="12" t="str">
        <f>IFERROR(VLOOKUP($A524,'Mordownik M'!$M$3:$S$29,7,0),"")</f>
        <v/>
      </c>
      <c r="AN524" s="12" t="str">
        <f>IFERROR(VLOOKUP($A524,'Kaczawska M'!$L$3:$R$9,7,0),"")</f>
        <v/>
      </c>
      <c r="AO524" s="12" t="str">
        <f>IFERROR(VLOOKUP($A524,'XV RzK M'!$K$2:$Q$13,7,0),"")</f>
        <v/>
      </c>
      <c r="AP524" s="12" t="str">
        <f>IFERROR(VLOOKUP($A524,'Jesienne 360 M'!$J$2:$P$20,7,0),"")</f>
        <v/>
      </c>
      <c r="AQ524" s="12" t="str">
        <f>IFERROR(VLOOKUP($A524,'Waligóra M'!$P$2:$V$25,7,0),"")</f>
        <v/>
      </c>
      <c r="AR524" s="12" t="str">
        <f>IFERROR(VLOOKUP($A524,'Jurajska Jatka M'!$L$3:$R$42,7,0),"")</f>
        <v/>
      </c>
      <c r="AS524" s="12" t="str">
        <f>IFERROR(VLOOKUP($A524,'H56 TR100 M'!$AI$3:$AO$224,7,0),"")</f>
        <v/>
      </c>
      <c r="AT524" s="12" t="str">
        <f>IFERROR(VLOOKUP($A524,'Wawer M'!$H$2:$N$15,7,0),"")</f>
        <v/>
      </c>
      <c r="AU524" s="12" t="str">
        <f>IFERROR(VLOOKUP($A524,'Pazur M'!$AU$2:$BA$36,7,0),"")</f>
        <v/>
      </c>
      <c r="AV524" s="12" t="str">
        <f>IFERROR(VLOOKUP($A524,'Wilga M'!$L$3:$R$29,7,0),"")</f>
        <v/>
      </c>
      <c r="AW524" s="12" t="str">
        <f>IFERROR(VLOOKUP($A524,'NM 100 M'!$Y$5:$AE$7,7,0),"")</f>
        <v/>
      </c>
      <c r="AX524" s="25">
        <f>MIN(COUNT(F524:S524)+MIN(COUNT(V524:AW524)/2,2),6)</f>
        <v>0.5</v>
      </c>
    </row>
    <row r="525" spans="1:50">
      <c r="A525">
        <v>554</v>
      </c>
      <c r="B525" s="21" t="str">
        <f>VLOOKUP($A525,id!$C:$H,6,0)</f>
        <v>Szczepaniak Adam</v>
      </c>
      <c r="C525" s="21">
        <f>VLOOKUP($A525,id!$C:$H,4,0)</f>
        <v>0</v>
      </c>
      <c r="D525" s="2">
        <f>IF(E524=E525,D524,ROW(B523))</f>
        <v>523</v>
      </c>
      <c r="E525" s="11">
        <f>LARGE(F525:U525,1)+LARGE(F525:U525,2)+IFERROR(LARGE(F525:U525,3),0)+IFERROR(LARGE(F525:U525,4),0)+IFERROR(LARGE(F525:U525,5),0)+IFERROR(LARGE(F525:U525,6),0)</f>
        <v>20.604424327580496</v>
      </c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>
        <f>IFERROR(VLOOKUP($A525,'XVI Szago M'!$K$2:$Q$48,7,0),"")</f>
        <v>20.604424327580496</v>
      </c>
      <c r="Q525" s="12" t="str">
        <f>IFERROR(VLOOKUP($A525,'H56 TR200 M'!$AT$3:$AZ$106,7,0),"")</f>
        <v/>
      </c>
      <c r="R525" s="12" t="str">
        <f>IFERROR(VLOOKUP($A525,'Azymut M'!$AO$6:$AU$38,7,0),"")</f>
        <v/>
      </c>
      <c r="S525" s="12" t="str">
        <f>IFERROR(VLOOKUP($A525,'NM 200 M'!$AI$5:$AO$38,7,0),"")</f>
        <v/>
      </c>
      <c r="T525" s="10">
        <f>IFERROR(LARGE(V525:AW525,1),0)+IFERROR(LARGE(V525:AW525,2),0)</f>
        <v>0</v>
      </c>
      <c r="U525" s="10">
        <f>IFERROR(LARGE(V525:AW525,3),0)+IFERROR(LARGE(V525:AW525,4),0)</f>
        <v>0</v>
      </c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 t="str">
        <f>IFERROR(VLOOKUP($A525,'Abentojra M'!$I$3:$O$39,7,0),"")</f>
        <v/>
      </c>
      <c r="AM525" s="12" t="str">
        <f>IFERROR(VLOOKUP($A525,'Mordownik M'!$M$3:$S$29,7,0),"")</f>
        <v/>
      </c>
      <c r="AN525" s="12" t="str">
        <f>IFERROR(VLOOKUP($A525,'Kaczawska M'!$L$3:$R$9,7,0),"")</f>
        <v/>
      </c>
      <c r="AO525" s="12" t="str">
        <f>IFERROR(VLOOKUP($A525,'XV RzK M'!$K$2:$Q$13,7,0),"")</f>
        <v/>
      </c>
      <c r="AP525" s="12" t="str">
        <f>IFERROR(VLOOKUP($A525,'Jesienne 360 M'!$J$2:$P$20,7,0),"")</f>
        <v/>
      </c>
      <c r="AQ525" s="12" t="str">
        <f>IFERROR(VLOOKUP($A525,'Waligóra M'!$P$2:$V$25,7,0),"")</f>
        <v/>
      </c>
      <c r="AR525" s="12" t="str">
        <f>IFERROR(VLOOKUP($A525,'Jurajska Jatka M'!$L$3:$R$42,7,0),"")</f>
        <v/>
      </c>
      <c r="AS525" s="12" t="str">
        <f>IFERROR(VLOOKUP($A525,'H56 TR100 M'!$AI$3:$AO$224,7,0),"")</f>
        <v/>
      </c>
      <c r="AT525" s="12" t="str">
        <f>IFERROR(VLOOKUP($A525,'Wawer M'!$H$2:$N$15,7,0),"")</f>
        <v/>
      </c>
      <c r="AU525" s="12" t="str">
        <f>IFERROR(VLOOKUP($A525,'Pazur M'!$AU$2:$BA$36,7,0),"")</f>
        <v/>
      </c>
      <c r="AV525" s="12" t="str">
        <f>IFERROR(VLOOKUP($A525,'Wilga M'!$L$3:$R$29,7,0),"")</f>
        <v/>
      </c>
      <c r="AW525" s="12" t="str">
        <f>IFERROR(VLOOKUP($A525,'NM 100 M'!$Y$5:$AE$7,7,0),"")</f>
        <v/>
      </c>
      <c r="AX525" s="25">
        <f>MIN(COUNT(F525:S525)+MIN(COUNT(V525:AW525)/2,2),6)</f>
        <v>1</v>
      </c>
    </row>
    <row r="526" spans="1:50">
      <c r="A526">
        <v>712</v>
      </c>
      <c r="B526" s="21" t="str">
        <f>VLOOKUP($A526,id!$C:$H,6,0)</f>
        <v>Wasilczuk Michał</v>
      </c>
      <c r="C526" s="21" t="str">
        <f>VLOOKUP($A526,id!$C:$H,4,0)</f>
        <v>Trzy Michały</v>
      </c>
      <c r="D526" s="2">
        <f>IF(E525=E526,D525,ROW(B524))</f>
        <v>524</v>
      </c>
      <c r="E526" s="11">
        <f>LARGE(F526:U526,1)+LARGE(F526:U526,2)+IFERROR(LARGE(F526:U526,3),0)+IFERROR(LARGE(F526:U526,4),0)+IFERROR(LARGE(F526:U526,5),0)+IFERROR(LARGE(F526:U526,6),0)</f>
        <v>20.600308309599843</v>
      </c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 t="str">
        <f>IFERROR(VLOOKUP($A526,'H56 TR200 M'!$AT$3:$AZ$106,7,0),"")</f>
        <v/>
      </c>
      <c r="R526" s="12" t="str">
        <f>IFERROR(VLOOKUP($A526,'Azymut M'!$AO$6:$AU$38,7,0),"")</f>
        <v/>
      </c>
      <c r="S526" s="12" t="str">
        <f>IFERROR(VLOOKUP($A526,'NM 200 M'!$AI$5:$AO$38,7,0),"")</f>
        <v/>
      </c>
      <c r="T526" s="10">
        <f>IFERROR(LARGE(V526:AW526,1),0)+IFERROR(LARGE(V526:AW526,2),0)</f>
        <v>20.600308309599843</v>
      </c>
      <c r="U526" s="10">
        <f>IFERROR(LARGE(V526:AW526,3),0)+IFERROR(LARGE(V526:AW526,4),0)</f>
        <v>0</v>
      </c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>
        <f>IFERROR(VLOOKUP($A526,'H56 TR100 M'!$AI$3:$AO$224,7,0),"")</f>
        <v>20.600308309599843</v>
      </c>
      <c r="AT526" s="12" t="str">
        <f>IFERROR(VLOOKUP($A526,'Wawer M'!$H$2:$N$15,7,0),"")</f>
        <v/>
      </c>
      <c r="AU526" s="12" t="str">
        <f>IFERROR(VLOOKUP($A526,'Pazur M'!$AU$2:$BA$36,7,0),"")</f>
        <v/>
      </c>
      <c r="AV526" s="12" t="str">
        <f>IFERROR(VLOOKUP($A526,'Wilga M'!$L$3:$R$29,7,0),"")</f>
        <v/>
      </c>
      <c r="AW526" s="12" t="str">
        <f>IFERROR(VLOOKUP($A526,'NM 100 M'!$Y$5:$AE$7,7,0),"")</f>
        <v/>
      </c>
      <c r="AX526" s="25">
        <f>MIN(COUNT(F526:S526)+MIN(COUNT(V526:AW526)/2,2),6)</f>
        <v>0.5</v>
      </c>
    </row>
    <row r="527" spans="1:50">
      <c r="A527">
        <v>145</v>
      </c>
      <c r="B527" s="21" t="str">
        <f>VLOOKUP($A527,id!$C:$H,6,0)</f>
        <v>Kaseja Maciej</v>
      </c>
      <c r="C527" s="21" t="str">
        <f>VLOOKUP($A527,id!$C:$H,4,0)</f>
        <v>Niezła Korba | KB ERGO</v>
      </c>
      <c r="D527" s="2">
        <f>IF(E526=E527,D526,ROW(B525))</f>
        <v>525</v>
      </c>
      <c r="E527" s="11">
        <f>LARGE(F527:U527,1)+LARGE(F527:U527,2)+IFERROR(LARGE(F527:U527,3),0)+IFERROR(LARGE(F527:U527,4),0)+IFERROR(LARGE(F527:U527,5),0)+IFERROR(LARGE(F527:U527,6),0)</f>
        <v>20.247508998649607</v>
      </c>
      <c r="F527" s="12"/>
      <c r="G527" s="12" t="str">
        <f>IFERROR(VLOOKUP($A527,'Liszkor M'!$BA$2:$BG$44,7,0),"")</f>
        <v/>
      </c>
      <c r="H527" s="12" t="str">
        <f>IFERROR(VLOOKUP($A527,'H55 TR200 M'!$AT$3:$AZ$84,7,0),"")</f>
        <v/>
      </c>
      <c r="I527" s="12" t="str">
        <f>IFERROR(VLOOKUP($A527,'Dymno M'!$U$2:$AA$35,7,0),"")</f>
        <v/>
      </c>
      <c r="J527" s="12" t="str">
        <f>IFERROR(VLOOKUP($A527,'XIV RzK M'!$K$3:$Q$39,7,0),"")</f>
        <v/>
      </c>
      <c r="K527" s="12" t="str">
        <f>IFERROR(VLOOKUP($A527,'Tropy M'!$Q$4:$W$66,7,0),"")</f>
        <v/>
      </c>
      <c r="L527" s="12" t="str">
        <f>IFERROR(VLOOKUP($A527,'Grassor 300 M'!$CA$6:$CG$39,7,0),"")</f>
        <v/>
      </c>
      <c r="M527" s="12" t="str">
        <f>IFERROR(VLOOKUP($A527,'BO M'!$Q$2:$W$37,7,0),"")</f>
        <v/>
      </c>
      <c r="N527" s="12" t="str">
        <f>IFERROR(VLOOKUP($A527,'Konwalie M'!$M$2:$S$32,7,0),"")</f>
        <v/>
      </c>
      <c r="O527" s="12" t="str">
        <f>IFERROR(VLOOKUP($A527,'KoRnO M'!$AD$2:$AJ$42,7,0),"")</f>
        <v/>
      </c>
      <c r="P527" s="12" t="str">
        <f>IFERROR(VLOOKUP($A527,'XVI Szago M'!$K$2:$Q$48,7,0),"")</f>
        <v/>
      </c>
      <c r="Q527" s="12" t="str">
        <f>IFERROR(VLOOKUP($A527,'H56 TR200 M'!$AT$3:$AZ$106,7,0),"")</f>
        <v/>
      </c>
      <c r="R527" s="12" t="str">
        <f>IFERROR(VLOOKUP($A527,'Azymut M'!$AO$6:$AU$38,7,0),"")</f>
        <v/>
      </c>
      <c r="S527" s="12" t="str">
        <f>IFERROR(VLOOKUP($A527,'NM 200 M'!$AI$5:$AO$38,7,0),"")</f>
        <v/>
      </c>
      <c r="T527" s="10">
        <f>IFERROR(LARGE(V527:AW527,1),0)+IFERROR(LARGE(V527:AW527,2),0)</f>
        <v>20.247508998649607</v>
      </c>
      <c r="U527" s="10">
        <f>IFERROR(LARGE(V527:AW527,3),0)+IFERROR(LARGE(V527:AW527,4),0)</f>
        <v>0</v>
      </c>
      <c r="V527" s="12"/>
      <c r="W527" s="12"/>
      <c r="X527" s="12"/>
      <c r="Y527" s="12">
        <f>IFERROR(VLOOKUP($A527,'Wiosenne 360 M'!$J$3:$P$22,7,0),"")</f>
        <v>20.247508998649607</v>
      </c>
      <c r="Z527" s="12" t="str">
        <f>IFERROR(VLOOKUP($A527,'H55 TR100 M'!$AG$3:$AM$165,7,0),"")</f>
        <v/>
      </c>
      <c r="AA527" s="12" t="str">
        <f>IFERROR(VLOOKUP($A527,'Irokez M'!$EN$4:$ET$22,7,0),"")</f>
        <v/>
      </c>
      <c r="AB527" s="12" t="str">
        <f>IFERROR(VLOOKUP($A527,'BO Wielkopolska M'!$Q$2:$W$38,7,0),"")</f>
        <v/>
      </c>
      <c r="AC527" s="12" t="str">
        <f>IFERROR(VLOOKUP($A527,'RW TR200 M'!$K$2:$Q$10,7,0),"")</f>
        <v/>
      </c>
      <c r="AD527" s="12" t="str">
        <f>IFERROR(VLOOKUP($A527,'Liczyrzepa wiosna M'!$M$2:$S$26,7,0),"")</f>
        <v/>
      </c>
      <c r="AE527" s="12" t="str">
        <f>IFERROR(VLOOKUP($A527,'13 M'!$J$6:$P$27,7,0),"")</f>
        <v/>
      </c>
      <c r="AF527" s="12" t="str">
        <f>IFERROR(VLOOKUP($A527,'ZnO Grassor M'!$J$2:$P$9,7,0),"")</f>
        <v/>
      </c>
      <c r="AG527" s="12" t="str">
        <f>IFERROR(VLOOKUP($A527,'Celestynów M'!$H$2:$N$7,7,0),"")</f>
        <v/>
      </c>
      <c r="AH527" s="12" t="str">
        <f>IFERROR(VLOOKUP($A527,'Komorów M'!$H$2:$N$15,7,0),"")</f>
        <v/>
      </c>
      <c r="AI527" s="12" t="str">
        <f>IFERROR(VLOOKUP($A527,'ITOrient M'!$P$3:$V$16,7,0),"")</f>
        <v/>
      </c>
      <c r="AJ527" s="12" t="str">
        <f>IFERROR(VLOOKUP($A527,'ŚJatka M'!$P$3:$V$25,7,0),"")</f>
        <v/>
      </c>
      <c r="AK527" s="12" t="str">
        <f>IFERROR(VLOOKUP($A527,'Sudecka Wyrypa M'!$N$4:$T$18,7,0),"")</f>
        <v/>
      </c>
      <c r="AL527" s="12" t="str">
        <f>IFERROR(VLOOKUP($A527,'Abentojra M'!$I$3:$O$39,7,0),"")</f>
        <v/>
      </c>
      <c r="AM527" s="12" t="str">
        <f>IFERROR(VLOOKUP($A527,'Mordownik M'!$M$3:$S$29,7,0),"")</f>
        <v/>
      </c>
      <c r="AN527" s="12" t="str">
        <f>IFERROR(VLOOKUP($A527,'Kaczawska M'!$L$3:$R$9,7,0),"")</f>
        <v/>
      </c>
      <c r="AO527" s="12" t="str">
        <f>IFERROR(VLOOKUP($A527,'XV RzK M'!$K$2:$Q$13,7,0),"")</f>
        <v/>
      </c>
      <c r="AP527" s="12" t="str">
        <f>IFERROR(VLOOKUP($A527,'Jesienne 360 M'!$J$2:$P$20,7,0),"")</f>
        <v/>
      </c>
      <c r="AQ527" s="12" t="str">
        <f>IFERROR(VLOOKUP($A527,'Waligóra M'!$P$2:$V$25,7,0),"")</f>
        <v/>
      </c>
      <c r="AR527" s="12" t="str">
        <f>IFERROR(VLOOKUP($A527,'Jurajska Jatka M'!$L$3:$R$42,7,0),"")</f>
        <v/>
      </c>
      <c r="AS527" s="12" t="str">
        <f>IFERROR(VLOOKUP($A527,'H56 TR100 M'!$AI$3:$AO$224,7,0),"")</f>
        <v/>
      </c>
      <c r="AT527" s="12" t="str">
        <f>IFERROR(VLOOKUP($A527,'Wawer M'!$H$2:$N$15,7,0),"")</f>
        <v/>
      </c>
      <c r="AU527" s="12" t="str">
        <f>IFERROR(VLOOKUP($A527,'Pazur M'!$AU$2:$BA$36,7,0),"")</f>
        <v/>
      </c>
      <c r="AV527" s="12" t="str">
        <f>IFERROR(VLOOKUP($A527,'Wilga M'!$L$3:$R$29,7,0),"")</f>
        <v/>
      </c>
      <c r="AW527" s="12" t="str">
        <f>IFERROR(VLOOKUP($A527,'NM 100 M'!$Y$5:$AE$7,7,0),"")</f>
        <v/>
      </c>
      <c r="AX527" s="25">
        <f>MIN(COUNT(F527:S527)+MIN(COUNT(V527:AW527)/2,2),6)</f>
        <v>0.5</v>
      </c>
    </row>
    <row r="528" spans="1:50">
      <c r="A528">
        <v>400</v>
      </c>
      <c r="B528" s="21" t="str">
        <f>VLOOKUP($A528,id!$C:$H,6,0)</f>
        <v>Wojciechowski Jarosław</v>
      </c>
      <c r="C528" s="21" t="str">
        <f>VLOOKUP($A528,id!$C:$H,4,0)</f>
        <v>SDM</v>
      </c>
      <c r="D528" s="2">
        <f>IF(E527=E528,D527,ROW(B526))</f>
        <v>526</v>
      </c>
      <c r="E528" s="11">
        <f>LARGE(F528:U528,1)+LARGE(F528:U528,2)+IFERROR(LARGE(F528:U528,3),0)+IFERROR(LARGE(F528:U528,4),0)+IFERROR(LARGE(F528:U528,5),0)+IFERROR(LARGE(F528:U528,6),0)</f>
        <v>20.240387027232153</v>
      </c>
      <c r="F528" s="12"/>
      <c r="G528" s="12"/>
      <c r="H528" s="12"/>
      <c r="I528" s="12" t="str">
        <f>IFERROR(VLOOKUP($A528,'Dymno M'!$U$2:$AA$35,7,0),"")</f>
        <v/>
      </c>
      <c r="J528" s="12" t="str">
        <f>IFERROR(VLOOKUP($A528,'XIV RzK M'!$K$3:$Q$39,7,0),"")</f>
        <v/>
      </c>
      <c r="K528" s="12" t="str">
        <f>IFERROR(VLOOKUP($A528,'Tropy M'!$Q$4:$W$66,7,0),"")</f>
        <v/>
      </c>
      <c r="L528" s="12" t="str">
        <f>IFERROR(VLOOKUP($A528,'Grassor 300 M'!$CA$6:$CG$39,7,0),"")</f>
        <v/>
      </c>
      <c r="M528" s="12" t="str">
        <f>IFERROR(VLOOKUP($A528,'BO M'!$Q$2:$W$37,7,0),"")</f>
        <v/>
      </c>
      <c r="N528" s="12" t="str">
        <f>IFERROR(VLOOKUP($A528,'Konwalie M'!$M$2:$S$32,7,0),"")</f>
        <v/>
      </c>
      <c r="O528" s="12" t="str">
        <f>IFERROR(VLOOKUP($A528,'KoRnO M'!$AD$2:$AJ$42,7,0),"")</f>
        <v/>
      </c>
      <c r="P528" s="12" t="str">
        <f>IFERROR(VLOOKUP($A528,'XVI Szago M'!$K$2:$Q$48,7,0),"")</f>
        <v/>
      </c>
      <c r="Q528" s="12" t="str">
        <f>IFERROR(VLOOKUP($A528,'H56 TR200 M'!$AT$3:$AZ$106,7,0),"")</f>
        <v/>
      </c>
      <c r="R528" s="12" t="str">
        <f>IFERROR(VLOOKUP($A528,'Azymut M'!$AO$6:$AU$38,7,0),"")</f>
        <v/>
      </c>
      <c r="S528" s="12" t="str">
        <f>IFERROR(VLOOKUP($A528,'NM 200 M'!$AI$5:$AO$38,7,0),"")</f>
        <v/>
      </c>
      <c r="T528" s="10">
        <f>IFERROR(LARGE(V528:AW528,1),0)+IFERROR(LARGE(V528:AW528,2),0)</f>
        <v>20.240387027232153</v>
      </c>
      <c r="U528" s="10">
        <f>IFERROR(LARGE(V528:AW528,3),0)+IFERROR(LARGE(V528:AW528,4),0)</f>
        <v>0</v>
      </c>
      <c r="V528" s="12"/>
      <c r="W528" s="12"/>
      <c r="X528" s="12"/>
      <c r="Y528" s="12"/>
      <c r="Z528" s="12"/>
      <c r="AA528" s="12"/>
      <c r="AB528" s="12">
        <f>IFERROR(VLOOKUP($A528,'BO Wielkopolska M'!$Q$2:$W$38,7,0),"")</f>
        <v>20.240387027232153</v>
      </c>
      <c r="AC528" s="12" t="str">
        <f>IFERROR(VLOOKUP($A528,'RW TR200 M'!$K$2:$Q$10,7,0),"")</f>
        <v/>
      </c>
      <c r="AD528" s="12" t="str">
        <f>IFERROR(VLOOKUP($A528,'Liczyrzepa wiosna M'!$M$2:$S$26,7,0),"")</f>
        <v/>
      </c>
      <c r="AE528" s="12" t="str">
        <f>IFERROR(VLOOKUP($A528,'13 M'!$J$6:$P$27,7,0),"")</f>
        <v/>
      </c>
      <c r="AF528" s="12" t="str">
        <f>IFERROR(VLOOKUP($A528,'ZnO Grassor M'!$J$2:$P$9,7,0),"")</f>
        <v/>
      </c>
      <c r="AG528" s="12" t="str">
        <f>IFERROR(VLOOKUP($A528,'Celestynów M'!$H$2:$N$7,7,0),"")</f>
        <v/>
      </c>
      <c r="AH528" s="12" t="str">
        <f>IFERROR(VLOOKUP($A528,'Komorów M'!$H$2:$N$15,7,0),"")</f>
        <v/>
      </c>
      <c r="AI528" s="12" t="str">
        <f>IFERROR(VLOOKUP($A528,'ITOrient M'!$P$3:$V$16,7,0),"")</f>
        <v/>
      </c>
      <c r="AJ528" s="12" t="str">
        <f>IFERROR(VLOOKUP($A528,'ŚJatka M'!$P$3:$V$25,7,0),"")</f>
        <v/>
      </c>
      <c r="AK528" s="12" t="str">
        <f>IFERROR(VLOOKUP($A528,'Sudecka Wyrypa M'!$N$4:$T$18,7,0),"")</f>
        <v/>
      </c>
      <c r="AL528" s="12" t="str">
        <f>IFERROR(VLOOKUP($A528,'Abentojra M'!$I$3:$O$39,7,0),"")</f>
        <v/>
      </c>
      <c r="AM528" s="12" t="str">
        <f>IFERROR(VLOOKUP($A528,'Mordownik M'!$M$3:$S$29,7,0),"")</f>
        <v/>
      </c>
      <c r="AN528" s="12" t="str">
        <f>IFERROR(VLOOKUP($A528,'Kaczawska M'!$L$3:$R$9,7,0),"")</f>
        <v/>
      </c>
      <c r="AO528" s="12" t="str">
        <f>IFERROR(VLOOKUP($A528,'XV RzK M'!$K$2:$Q$13,7,0),"")</f>
        <v/>
      </c>
      <c r="AP528" s="12" t="str">
        <f>IFERROR(VLOOKUP($A528,'Jesienne 360 M'!$J$2:$P$20,7,0),"")</f>
        <v/>
      </c>
      <c r="AQ528" s="12" t="str">
        <f>IFERROR(VLOOKUP($A528,'Waligóra M'!$P$2:$V$25,7,0),"")</f>
        <v/>
      </c>
      <c r="AR528" s="12" t="str">
        <f>IFERROR(VLOOKUP($A528,'Jurajska Jatka M'!$L$3:$R$42,7,0),"")</f>
        <v/>
      </c>
      <c r="AS528" s="12" t="str">
        <f>IFERROR(VLOOKUP($A528,'H56 TR100 M'!$AI$3:$AO$224,7,0),"")</f>
        <v/>
      </c>
      <c r="AT528" s="12" t="str">
        <f>IFERROR(VLOOKUP($A528,'Wawer M'!$H$2:$N$15,7,0),"")</f>
        <v/>
      </c>
      <c r="AU528" s="12" t="str">
        <f>IFERROR(VLOOKUP($A528,'Pazur M'!$AU$2:$BA$36,7,0),"")</f>
        <v/>
      </c>
      <c r="AV528" s="12" t="str">
        <f>IFERROR(VLOOKUP($A528,'Wilga M'!$L$3:$R$29,7,0),"")</f>
        <v/>
      </c>
      <c r="AW528" s="12" t="str">
        <f>IFERROR(VLOOKUP($A528,'NM 100 M'!$Y$5:$AE$7,7,0),"")</f>
        <v/>
      </c>
      <c r="AX528" s="25">
        <f>MIN(COUNT(F528:S528)+MIN(COUNT(V528:AW528)/2,2),6)</f>
        <v>0.5</v>
      </c>
    </row>
    <row r="529" spans="1:50">
      <c r="A529">
        <v>618</v>
      </c>
      <c r="B529" s="21" t="str">
        <f>VLOOKUP($A529,id!$C:$H,6,0)</f>
        <v>Szulin Paweł</v>
      </c>
      <c r="C529" s="21" t="str">
        <f>VLOOKUP($A529,id!$C:$H,4,0)</f>
        <v>VENEZIA MTB</v>
      </c>
      <c r="D529" s="2">
        <f>IF(E528=E529,D528,ROW(B527))</f>
        <v>527</v>
      </c>
      <c r="E529" s="11">
        <f>LARGE(F529:U529,1)+LARGE(F529:U529,2)+IFERROR(LARGE(F529:U529,3),0)+IFERROR(LARGE(F529:U529,4),0)+IFERROR(LARGE(F529:U529,5),0)+IFERROR(LARGE(F529:U529,6),0)</f>
        <v>20.193795227075213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>
        <f>IFERROR(VLOOKUP($A529,'H56 TR200 M'!$AT$3:$AZ$106,7,0),"")</f>
        <v>20.193795227075213</v>
      </c>
      <c r="R529" s="12" t="str">
        <f>IFERROR(VLOOKUP($A529,'Azymut M'!$AO$6:$AU$38,7,0),"")</f>
        <v/>
      </c>
      <c r="S529" s="12" t="str">
        <f>IFERROR(VLOOKUP($A529,'NM 200 M'!$AI$5:$AO$38,7,0),"")</f>
        <v/>
      </c>
      <c r="T529" s="10">
        <f>IFERROR(LARGE(V529:AW529,1),0)+IFERROR(LARGE(V529:AW529,2),0)</f>
        <v>0</v>
      </c>
      <c r="U529" s="10">
        <f>IFERROR(LARGE(V529:AW529,3),0)+IFERROR(LARGE(V529:AW529,4),0)</f>
        <v>0</v>
      </c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 t="str">
        <f>IFERROR(VLOOKUP($A529,'H56 TR100 M'!$AI$3:$AO$224,7,0),"")</f>
        <v/>
      </c>
      <c r="AT529" s="12" t="str">
        <f>IFERROR(VLOOKUP($A529,'Wawer M'!$H$2:$N$15,7,0),"")</f>
        <v/>
      </c>
      <c r="AU529" s="12" t="str">
        <f>IFERROR(VLOOKUP($A529,'Pazur M'!$AU$2:$BA$36,7,0),"")</f>
        <v/>
      </c>
      <c r="AV529" s="12" t="str">
        <f>IFERROR(VLOOKUP($A529,'Wilga M'!$L$3:$R$29,7,0),"")</f>
        <v/>
      </c>
      <c r="AW529" s="12" t="str">
        <f>IFERROR(VLOOKUP($A529,'NM 100 M'!$Y$5:$AE$7,7,0),"")</f>
        <v/>
      </c>
      <c r="AX529" s="25">
        <f>MIN(COUNT(F529:S529)+MIN(COUNT(V529:AW529)/2,2),6)</f>
        <v>1</v>
      </c>
    </row>
    <row r="530" spans="1:50">
      <c r="A530">
        <v>619</v>
      </c>
      <c r="B530" s="21" t="str">
        <f>VLOOKUP($A530,id!$C:$H,6,0)</f>
        <v>Winek Tomasz</v>
      </c>
      <c r="C530" s="21">
        <f>VLOOKUP($A530,id!$C:$H,4,0)</f>
        <v>0</v>
      </c>
      <c r="D530" s="2">
        <f>IF(E529=E530,D529,ROW(B528))</f>
        <v>528</v>
      </c>
      <c r="E530" s="11">
        <f>LARGE(F530:U530,1)+LARGE(F530:U530,2)+IFERROR(LARGE(F530:U530,3),0)+IFERROR(LARGE(F530:U530,4),0)+IFERROR(LARGE(F530:U530,5),0)+IFERROR(LARGE(F530:U530,6),0)</f>
        <v>20.186762562070758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>
        <f>IFERROR(VLOOKUP($A530,'H56 TR200 M'!$AT$3:$AZ$106,7,0),"")</f>
        <v>20.186762562070758</v>
      </c>
      <c r="R530" s="12" t="str">
        <f>IFERROR(VLOOKUP($A530,'Azymut M'!$AO$6:$AU$38,7,0),"")</f>
        <v/>
      </c>
      <c r="S530" s="12" t="str">
        <f>IFERROR(VLOOKUP($A530,'NM 200 M'!$AI$5:$AO$38,7,0),"")</f>
        <v/>
      </c>
      <c r="T530" s="10">
        <f>IFERROR(LARGE(V530:AW530,1),0)+IFERROR(LARGE(V530:AW530,2),0)</f>
        <v>0</v>
      </c>
      <c r="U530" s="10">
        <f>IFERROR(LARGE(V530:AW530,3),0)+IFERROR(LARGE(V530:AW530,4),0)</f>
        <v>0</v>
      </c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 t="str">
        <f>IFERROR(VLOOKUP($A530,'H56 TR100 M'!$AI$3:$AO$224,7,0),"")</f>
        <v/>
      </c>
      <c r="AT530" s="12" t="str">
        <f>IFERROR(VLOOKUP($A530,'Wawer M'!$H$2:$N$15,7,0),"")</f>
        <v/>
      </c>
      <c r="AU530" s="12" t="str">
        <f>IFERROR(VLOOKUP($A530,'Pazur M'!$AU$2:$BA$36,7,0),"")</f>
        <v/>
      </c>
      <c r="AV530" s="12" t="str">
        <f>IFERROR(VLOOKUP($A530,'Wilga M'!$L$3:$R$29,7,0),"")</f>
        <v/>
      </c>
      <c r="AW530" s="12" t="str">
        <f>IFERROR(VLOOKUP($A530,'NM 100 M'!$Y$5:$AE$7,7,0),"")</f>
        <v/>
      </c>
      <c r="AX530" s="25">
        <f>MIN(COUNT(F530:S530)+MIN(COUNT(V530:AW530)/2,2),6)</f>
        <v>1</v>
      </c>
    </row>
    <row r="531" spans="1:50">
      <c r="A531">
        <v>363</v>
      </c>
      <c r="B531" s="21" t="str">
        <f>VLOOKUP($A531,id!$C:$H,6,0)</f>
        <v>Chylak Pawel</v>
      </c>
      <c r="C531" s="21">
        <f>VLOOKUP($A531,id!$C:$H,4,0)</f>
        <v>0</v>
      </c>
      <c r="D531" s="2">
        <f>IF(E530=E531,D530,ROW(B529))</f>
        <v>529</v>
      </c>
      <c r="E531" s="11">
        <f>LARGE(F531:U531,1)+LARGE(F531:U531,2)+IFERROR(LARGE(F531:U531,3),0)+IFERROR(LARGE(F531:U531,4),0)+IFERROR(LARGE(F531:U531,5),0)+IFERROR(LARGE(F531:U531,6),0)</f>
        <v>19.950967214641022</v>
      </c>
      <c r="F531" s="12"/>
      <c r="G531" s="12"/>
      <c r="H531" s="12" t="str">
        <f>IFERROR(VLOOKUP($A531,'H55 TR200 M'!$AT$3:$AZ$84,7,0),"")</f>
        <v/>
      </c>
      <c r="I531" s="12" t="str">
        <f>IFERROR(VLOOKUP($A531,'Dymno M'!$U$2:$AA$35,7,0),"")</f>
        <v/>
      </c>
      <c r="J531" s="12" t="str">
        <f>IFERROR(VLOOKUP($A531,'XIV RzK M'!$K$3:$Q$39,7,0),"")</f>
        <v/>
      </c>
      <c r="K531" s="12" t="str">
        <f>IFERROR(VLOOKUP($A531,'Tropy M'!$Q$4:$W$66,7,0),"")</f>
        <v/>
      </c>
      <c r="L531" s="12" t="str">
        <f>IFERROR(VLOOKUP($A531,'Grassor 300 M'!$CA$6:$CG$39,7,0),"")</f>
        <v/>
      </c>
      <c r="M531" s="12" t="str">
        <f>IFERROR(VLOOKUP($A531,'BO M'!$Q$2:$W$37,7,0),"")</f>
        <v/>
      </c>
      <c r="N531" s="12" t="str">
        <f>IFERROR(VLOOKUP($A531,'Konwalie M'!$M$2:$S$32,7,0),"")</f>
        <v/>
      </c>
      <c r="O531" s="12" t="str">
        <f>IFERROR(VLOOKUP($A531,'KoRnO M'!$AD$2:$AJ$42,7,0),"")</f>
        <v/>
      </c>
      <c r="P531" s="12" t="str">
        <f>IFERROR(VLOOKUP($A531,'XVI Szago M'!$K$2:$Q$48,7,0),"")</f>
        <v/>
      </c>
      <c r="Q531" s="12" t="str">
        <f>IFERROR(VLOOKUP($A531,'H56 TR200 M'!$AT$3:$AZ$106,7,0),"")</f>
        <v/>
      </c>
      <c r="R531" s="12" t="str">
        <f>IFERROR(VLOOKUP($A531,'Azymut M'!$AO$6:$AU$38,7,0),"")</f>
        <v/>
      </c>
      <c r="S531" s="12" t="str">
        <f>IFERROR(VLOOKUP($A531,'NM 200 M'!$AI$5:$AO$38,7,0),"")</f>
        <v/>
      </c>
      <c r="T531" s="10">
        <f>IFERROR(LARGE(V531:AW531,1),0)+IFERROR(LARGE(V531:AW531,2),0)</f>
        <v>19.950967214641022</v>
      </c>
      <c r="U531" s="10">
        <f>IFERROR(LARGE(V531:AW531,3),0)+IFERROR(LARGE(V531:AW531,4),0)</f>
        <v>0</v>
      </c>
      <c r="V531" s="12"/>
      <c r="W531" s="12"/>
      <c r="X531" s="12"/>
      <c r="Y531" s="12"/>
      <c r="Z531" s="12">
        <f>IFERROR(VLOOKUP($A531,'H55 TR100 M'!$AG$3:$AM$165,7,0),"")</f>
        <v>2.8535520705907547</v>
      </c>
      <c r="AA531" s="12" t="str">
        <f>IFERROR(VLOOKUP($A531,'Irokez M'!$EN$4:$ET$22,7,0),"")</f>
        <v/>
      </c>
      <c r="AB531" s="12" t="str">
        <f>IFERROR(VLOOKUP($A531,'BO Wielkopolska M'!$Q$2:$W$38,7,0),"")</f>
        <v/>
      </c>
      <c r="AC531" s="12" t="str">
        <f>IFERROR(VLOOKUP($A531,'RW TR200 M'!$K$2:$Q$10,7,0),"")</f>
        <v/>
      </c>
      <c r="AD531" s="12" t="str">
        <f>IFERROR(VLOOKUP($A531,'Liczyrzepa wiosna M'!$M$2:$S$26,7,0),"")</f>
        <v/>
      </c>
      <c r="AE531" s="12" t="str">
        <f>IFERROR(VLOOKUP($A531,'13 M'!$J$6:$P$27,7,0),"")</f>
        <v/>
      </c>
      <c r="AF531" s="12" t="str">
        <f>IFERROR(VLOOKUP($A531,'ZnO Grassor M'!$J$2:$P$9,7,0),"")</f>
        <v/>
      </c>
      <c r="AG531" s="12" t="str">
        <f>IFERROR(VLOOKUP($A531,'Celestynów M'!$H$2:$N$7,7,0),"")</f>
        <v/>
      </c>
      <c r="AH531" s="12" t="str">
        <f>IFERROR(VLOOKUP($A531,'Komorów M'!$H$2:$N$15,7,0),"")</f>
        <v/>
      </c>
      <c r="AI531" s="12" t="str">
        <f>IFERROR(VLOOKUP($A531,'ITOrient M'!$P$3:$V$16,7,0),"")</f>
        <v/>
      </c>
      <c r="AJ531" s="12" t="str">
        <f>IFERROR(VLOOKUP($A531,'ŚJatka M'!$P$3:$V$25,7,0),"")</f>
        <v/>
      </c>
      <c r="AK531" s="12" t="str">
        <f>IFERROR(VLOOKUP($A531,'Sudecka Wyrypa M'!$N$4:$T$18,7,0),"")</f>
        <v/>
      </c>
      <c r="AL531" s="12" t="str">
        <f>IFERROR(VLOOKUP($A531,'Abentojra M'!$I$3:$O$39,7,0),"")</f>
        <v/>
      </c>
      <c r="AM531" s="12" t="str">
        <f>IFERROR(VLOOKUP($A531,'Mordownik M'!$M$3:$S$29,7,0),"")</f>
        <v/>
      </c>
      <c r="AN531" s="12" t="str">
        <f>IFERROR(VLOOKUP($A531,'Kaczawska M'!$L$3:$R$9,7,0),"")</f>
        <v/>
      </c>
      <c r="AO531" s="12" t="str">
        <f>IFERROR(VLOOKUP($A531,'XV RzK M'!$K$2:$Q$13,7,0),"")</f>
        <v/>
      </c>
      <c r="AP531" s="12" t="str">
        <f>IFERROR(VLOOKUP($A531,'Jesienne 360 M'!$J$2:$P$20,7,0),"")</f>
        <v/>
      </c>
      <c r="AQ531" s="12" t="str">
        <f>IFERROR(VLOOKUP($A531,'Waligóra M'!$P$2:$V$25,7,0),"")</f>
        <v/>
      </c>
      <c r="AR531" s="12" t="str">
        <f>IFERROR(VLOOKUP($A531,'Jurajska Jatka M'!$L$3:$R$42,7,0),"")</f>
        <v/>
      </c>
      <c r="AS531" s="12">
        <f>IFERROR(VLOOKUP($A531,'H56 TR100 M'!$AI$3:$AO$224,7,0),"")</f>
        <v>17.097415144050267</v>
      </c>
      <c r="AT531" s="12" t="str">
        <f>IFERROR(VLOOKUP($A531,'Wawer M'!$H$2:$N$15,7,0),"")</f>
        <v/>
      </c>
      <c r="AU531" s="12" t="str">
        <f>IFERROR(VLOOKUP($A531,'Pazur M'!$AU$2:$BA$36,7,0),"")</f>
        <v/>
      </c>
      <c r="AV531" s="12" t="str">
        <f>IFERROR(VLOOKUP($A531,'Wilga M'!$L$3:$R$29,7,0),"")</f>
        <v/>
      </c>
      <c r="AW531" s="12" t="str">
        <f>IFERROR(VLOOKUP($A531,'NM 100 M'!$Y$5:$AE$7,7,0),"")</f>
        <v/>
      </c>
      <c r="AX531" s="25">
        <f>MIN(COUNT(F531:S531)+MIN(COUNT(V531:AW531)/2,2),6)</f>
        <v>1</v>
      </c>
    </row>
    <row r="532" spans="1:50">
      <c r="A532">
        <v>713</v>
      </c>
      <c r="B532" s="21" t="str">
        <f>VLOOKUP($A532,id!$C:$H,6,0)</f>
        <v>Staniszewski Bartosz</v>
      </c>
      <c r="C532" s="21" t="str">
        <f>VLOOKUP($A532,id!$C:$H,4,0)</f>
        <v>Pięty Szalonego Gnoma i spółka</v>
      </c>
      <c r="D532" s="2">
        <f>IF(E531=E532,D531,ROW(B530))</f>
        <v>530</v>
      </c>
      <c r="E532" s="11">
        <f>LARGE(F532:U532,1)+LARGE(F532:U532,2)+IFERROR(LARGE(F532:U532,3),0)+IFERROR(LARGE(F532:U532,4),0)+IFERROR(LARGE(F532:U532,5),0)+IFERROR(LARGE(F532:U532,6),0)</f>
        <v>19.918513511312611</v>
      </c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 t="str">
        <f>IFERROR(VLOOKUP($A532,'H56 TR200 M'!$AT$3:$AZ$106,7,0),"")</f>
        <v/>
      </c>
      <c r="R532" s="12" t="str">
        <f>IFERROR(VLOOKUP($A532,'Azymut M'!$AO$6:$AU$38,7,0),"")</f>
        <v/>
      </c>
      <c r="S532" s="12" t="str">
        <f>IFERROR(VLOOKUP($A532,'NM 200 M'!$AI$5:$AO$38,7,0),"")</f>
        <v/>
      </c>
      <c r="T532" s="10">
        <f>IFERROR(LARGE(V532:AW532,1),0)+IFERROR(LARGE(V532:AW532,2),0)</f>
        <v>19.918513511312611</v>
      </c>
      <c r="U532" s="10">
        <f>IFERROR(LARGE(V532:AW532,3),0)+IFERROR(LARGE(V532:AW532,4),0)</f>
        <v>0</v>
      </c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>
        <f>IFERROR(VLOOKUP($A532,'H56 TR100 M'!$AI$3:$AO$224,7,0),"")</f>
        <v>19.918513511312611</v>
      </c>
      <c r="AT532" s="12" t="str">
        <f>IFERROR(VLOOKUP($A532,'Wawer M'!$H$2:$N$15,7,0),"")</f>
        <v/>
      </c>
      <c r="AU532" s="12" t="str">
        <f>IFERROR(VLOOKUP($A532,'Pazur M'!$AU$2:$BA$36,7,0),"")</f>
        <v/>
      </c>
      <c r="AV532" s="12" t="str">
        <f>IFERROR(VLOOKUP($A532,'Wilga M'!$L$3:$R$29,7,0),"")</f>
        <v/>
      </c>
      <c r="AW532" s="12" t="str">
        <f>IFERROR(VLOOKUP($A532,'NM 100 M'!$Y$5:$AE$7,7,0),"")</f>
        <v/>
      </c>
      <c r="AX532" s="25">
        <f>MIN(COUNT(F532:S532)+MIN(COUNT(V532:AW532)/2,2),6)</f>
        <v>0.5</v>
      </c>
    </row>
    <row r="533" spans="1:50">
      <c r="A533">
        <v>534</v>
      </c>
      <c r="B533" s="21" t="str">
        <f>VLOOKUP($A533,id!$C:$H,6,0)</f>
        <v>Sioch Radek</v>
      </c>
      <c r="C533" s="21">
        <f>VLOOKUP($A533,id!$C:$H,4,0)</f>
        <v>0</v>
      </c>
      <c r="D533" s="2">
        <f>IF(E532=E533,D532,ROW(B531))</f>
        <v>531</v>
      </c>
      <c r="E533" s="11">
        <f>LARGE(F533:U533,1)+LARGE(F533:U533,2)+IFERROR(LARGE(F533:U533,3),0)+IFERROR(LARGE(F533:U533,4),0)+IFERROR(LARGE(F533:U533,5),0)+IFERROR(LARGE(F533:U533,6),0)</f>
        <v>19.868910737099366</v>
      </c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 t="str">
        <f>IFERROR(VLOOKUP($A533,'XVI Szago M'!$K$2:$Q$48,7,0),"")</f>
        <v/>
      </c>
      <c r="Q533" s="12" t="str">
        <f>IFERROR(VLOOKUP($A533,'H56 TR200 M'!$AT$3:$AZ$106,7,0),"")</f>
        <v/>
      </c>
      <c r="R533" s="12" t="str">
        <f>IFERROR(VLOOKUP($A533,'Azymut M'!$AO$6:$AU$38,7,0),"")</f>
        <v/>
      </c>
      <c r="S533" s="12" t="str">
        <f>IFERROR(VLOOKUP($A533,'NM 200 M'!$AI$5:$AO$38,7,0),"")</f>
        <v/>
      </c>
      <c r="T533" s="10">
        <f>IFERROR(LARGE(V533:AW533,1),0)+IFERROR(LARGE(V533:AW533,2),0)</f>
        <v>19.868910737099366</v>
      </c>
      <c r="U533" s="10">
        <f>IFERROR(LARGE(V533:AW533,3),0)+IFERROR(LARGE(V533:AW533,4),0)</f>
        <v>0</v>
      </c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 t="str">
        <f>IFERROR(VLOOKUP($A533,'Abentojra M'!$I$3:$O$39,7,0),"")</f>
        <v/>
      </c>
      <c r="AM533" s="12" t="str">
        <f>IFERROR(VLOOKUP($A533,'Mordownik M'!$M$3:$S$29,7,0),"")</f>
        <v/>
      </c>
      <c r="AN533" s="12" t="str">
        <f>IFERROR(VLOOKUP($A533,'Kaczawska M'!$L$3:$R$9,7,0),"")</f>
        <v/>
      </c>
      <c r="AO533" s="12" t="str">
        <f>IFERROR(VLOOKUP($A533,'XV RzK M'!$K$2:$Q$13,7,0),"")</f>
        <v/>
      </c>
      <c r="AP533" s="12">
        <f>IFERROR(VLOOKUP($A533,'Jesienne 360 M'!$J$2:$P$20,7,0),"")</f>
        <v>19.868910737099366</v>
      </c>
      <c r="AQ533" s="12" t="str">
        <f>IFERROR(VLOOKUP($A533,'Waligóra M'!$P$2:$V$25,7,0),"")</f>
        <v/>
      </c>
      <c r="AR533" s="12" t="str">
        <f>IFERROR(VLOOKUP($A533,'Jurajska Jatka M'!$L$3:$R$42,7,0),"")</f>
        <v/>
      </c>
      <c r="AS533" s="12" t="str">
        <f>IFERROR(VLOOKUP($A533,'H56 TR100 M'!$AI$3:$AO$224,7,0),"")</f>
        <v/>
      </c>
      <c r="AT533" s="12" t="str">
        <f>IFERROR(VLOOKUP($A533,'Wawer M'!$H$2:$N$15,7,0),"")</f>
        <v/>
      </c>
      <c r="AU533" s="12" t="str">
        <f>IFERROR(VLOOKUP($A533,'Pazur M'!$AU$2:$BA$36,7,0),"")</f>
        <v/>
      </c>
      <c r="AV533" s="12" t="str">
        <f>IFERROR(VLOOKUP($A533,'Wilga M'!$L$3:$R$29,7,0),"")</f>
        <v/>
      </c>
      <c r="AW533" s="12" t="str">
        <f>IFERROR(VLOOKUP($A533,'NM 100 M'!$Y$5:$AE$7,7,0),"")</f>
        <v/>
      </c>
      <c r="AX533" s="25">
        <f>MIN(COUNT(F533:S533)+MIN(COUNT(V533:AW533)/2,2),6)</f>
        <v>0.5</v>
      </c>
    </row>
    <row r="534" spans="1:50">
      <c r="A534">
        <v>302</v>
      </c>
      <c r="B534" s="21" t="str">
        <f>VLOOKUP($A534,id!$C:$H,6,0)</f>
        <v>Łepek Marcin</v>
      </c>
      <c r="C534" s="21">
        <f>VLOOKUP($A534,id!$C:$H,4,0)</f>
        <v>0</v>
      </c>
      <c r="D534" s="2">
        <f>IF(E533=E534,D533,ROW(B532))</f>
        <v>532</v>
      </c>
      <c r="E534" s="11">
        <f>LARGE(F534:U534,1)+LARGE(F534:U534,2)+IFERROR(LARGE(F534:U534,3),0)+IFERROR(LARGE(F534:U534,4),0)+IFERROR(LARGE(F534:U534,5),0)+IFERROR(LARGE(F534:U534,6),0)</f>
        <v>19.668686742929857</v>
      </c>
      <c r="F534" s="12"/>
      <c r="G534" s="12"/>
      <c r="H534" s="12" t="str">
        <f>IFERROR(VLOOKUP($A534,'H55 TR200 M'!$AT$3:$AZ$84,7,0),"")</f>
        <v/>
      </c>
      <c r="I534" s="12" t="str">
        <f>IFERROR(VLOOKUP($A534,'Dymno M'!$U$2:$AA$35,7,0),"")</f>
        <v/>
      </c>
      <c r="J534" s="12" t="str">
        <f>IFERROR(VLOOKUP($A534,'XIV RzK M'!$K$3:$Q$39,7,0),"")</f>
        <v/>
      </c>
      <c r="K534" s="12" t="str">
        <f>IFERROR(VLOOKUP($A534,'Tropy M'!$Q$4:$W$66,7,0),"")</f>
        <v/>
      </c>
      <c r="L534" s="12" t="str">
        <f>IFERROR(VLOOKUP($A534,'Grassor 300 M'!$CA$6:$CG$39,7,0),"")</f>
        <v/>
      </c>
      <c r="M534" s="12" t="str">
        <f>IFERROR(VLOOKUP($A534,'BO M'!$Q$2:$W$37,7,0),"")</f>
        <v/>
      </c>
      <c r="N534" s="12" t="str">
        <f>IFERROR(VLOOKUP($A534,'Konwalie M'!$M$2:$S$32,7,0),"")</f>
        <v/>
      </c>
      <c r="O534" s="12" t="str">
        <f>IFERROR(VLOOKUP($A534,'KoRnO M'!$AD$2:$AJ$42,7,0),"")</f>
        <v/>
      </c>
      <c r="P534" s="12" t="str">
        <f>IFERROR(VLOOKUP($A534,'XVI Szago M'!$K$2:$Q$48,7,0),"")</f>
        <v/>
      </c>
      <c r="Q534" s="12" t="str">
        <f>IFERROR(VLOOKUP($A534,'H56 TR200 M'!$AT$3:$AZ$106,7,0),"")</f>
        <v/>
      </c>
      <c r="R534" s="12" t="str">
        <f>IFERROR(VLOOKUP($A534,'Azymut M'!$AO$6:$AU$38,7,0),"")</f>
        <v/>
      </c>
      <c r="S534" s="12" t="str">
        <f>IFERROR(VLOOKUP($A534,'NM 200 M'!$AI$5:$AO$38,7,0),"")</f>
        <v/>
      </c>
      <c r="T534" s="10">
        <f>IFERROR(LARGE(V534:AW534,1),0)+IFERROR(LARGE(V534:AW534,2),0)</f>
        <v>19.668686742929857</v>
      </c>
      <c r="U534" s="10">
        <f>IFERROR(LARGE(V534:AW534,3),0)+IFERROR(LARGE(V534:AW534,4),0)</f>
        <v>0</v>
      </c>
      <c r="V534" s="12"/>
      <c r="W534" s="12"/>
      <c r="X534" s="12"/>
      <c r="Y534" s="12"/>
      <c r="Z534" s="12">
        <f>IFERROR(VLOOKUP($A534,'H55 TR100 M'!$AG$3:$AM$165,7,0),"")</f>
        <v>19.668686742929857</v>
      </c>
      <c r="AA534" s="12" t="str">
        <f>IFERROR(VLOOKUP($A534,'Irokez M'!$EN$4:$ET$22,7,0),"")</f>
        <v/>
      </c>
      <c r="AB534" s="12" t="str">
        <f>IFERROR(VLOOKUP($A534,'BO Wielkopolska M'!$Q$2:$W$38,7,0),"")</f>
        <v/>
      </c>
      <c r="AC534" s="12" t="str">
        <f>IFERROR(VLOOKUP($A534,'RW TR200 M'!$K$2:$Q$10,7,0),"")</f>
        <v/>
      </c>
      <c r="AD534" s="12" t="str">
        <f>IFERROR(VLOOKUP($A534,'Liczyrzepa wiosna M'!$M$2:$S$26,7,0),"")</f>
        <v/>
      </c>
      <c r="AE534" s="12" t="str">
        <f>IFERROR(VLOOKUP($A534,'13 M'!$J$6:$P$27,7,0),"")</f>
        <v/>
      </c>
      <c r="AF534" s="12" t="str">
        <f>IFERROR(VLOOKUP($A534,'ZnO Grassor M'!$J$2:$P$9,7,0),"")</f>
        <v/>
      </c>
      <c r="AG534" s="12" t="str">
        <f>IFERROR(VLOOKUP($A534,'Celestynów M'!$H$2:$N$7,7,0),"")</f>
        <v/>
      </c>
      <c r="AH534" s="12" t="str">
        <f>IFERROR(VLOOKUP($A534,'Komorów M'!$H$2:$N$15,7,0),"")</f>
        <v/>
      </c>
      <c r="AI534" s="12" t="str">
        <f>IFERROR(VLOOKUP($A534,'ITOrient M'!$P$3:$V$16,7,0),"")</f>
        <v/>
      </c>
      <c r="AJ534" s="12" t="str">
        <f>IFERROR(VLOOKUP($A534,'ŚJatka M'!$P$3:$V$25,7,0),"")</f>
        <v/>
      </c>
      <c r="AK534" s="12" t="str">
        <f>IFERROR(VLOOKUP($A534,'Sudecka Wyrypa M'!$N$4:$T$18,7,0),"")</f>
        <v/>
      </c>
      <c r="AL534" s="12" t="str">
        <f>IFERROR(VLOOKUP($A534,'Abentojra M'!$I$3:$O$39,7,0),"")</f>
        <v/>
      </c>
      <c r="AM534" s="12" t="str">
        <f>IFERROR(VLOOKUP($A534,'Mordownik M'!$M$3:$S$29,7,0),"")</f>
        <v/>
      </c>
      <c r="AN534" s="12" t="str">
        <f>IFERROR(VLOOKUP($A534,'Kaczawska M'!$L$3:$R$9,7,0),"")</f>
        <v/>
      </c>
      <c r="AO534" s="12" t="str">
        <f>IFERROR(VLOOKUP($A534,'XV RzK M'!$K$2:$Q$13,7,0),"")</f>
        <v/>
      </c>
      <c r="AP534" s="12" t="str">
        <f>IFERROR(VLOOKUP($A534,'Jesienne 360 M'!$J$2:$P$20,7,0),"")</f>
        <v/>
      </c>
      <c r="AQ534" s="12" t="str">
        <f>IFERROR(VLOOKUP($A534,'Waligóra M'!$P$2:$V$25,7,0),"")</f>
        <v/>
      </c>
      <c r="AR534" s="12" t="str">
        <f>IFERROR(VLOOKUP($A534,'Jurajska Jatka M'!$L$3:$R$42,7,0),"")</f>
        <v/>
      </c>
      <c r="AS534" s="12" t="str">
        <f>IFERROR(VLOOKUP($A534,'H56 TR100 M'!$AI$3:$AO$224,7,0),"")</f>
        <v/>
      </c>
      <c r="AT534" s="12" t="str">
        <f>IFERROR(VLOOKUP($A534,'Wawer M'!$H$2:$N$15,7,0),"")</f>
        <v/>
      </c>
      <c r="AU534" s="12" t="str">
        <f>IFERROR(VLOOKUP($A534,'Pazur M'!$AU$2:$BA$36,7,0),"")</f>
        <v/>
      </c>
      <c r="AV534" s="12" t="str">
        <f>IFERROR(VLOOKUP($A534,'Wilga M'!$L$3:$R$29,7,0),"")</f>
        <v/>
      </c>
      <c r="AW534" s="12" t="str">
        <f>IFERROR(VLOOKUP($A534,'NM 100 M'!$Y$5:$AE$7,7,0),"")</f>
        <v/>
      </c>
      <c r="AX534" s="25">
        <f>MIN(COUNT(F534:S534)+MIN(COUNT(V534:AW534)/2,2),6)</f>
        <v>0.5</v>
      </c>
    </row>
    <row r="535" spans="1:50">
      <c r="A535">
        <v>303</v>
      </c>
      <c r="B535" s="21" t="str">
        <f>VLOOKUP($A535,id!$C:$H,6,0)</f>
        <v>Białk Arkadiusz</v>
      </c>
      <c r="C535" s="21">
        <f>VLOOKUP($A535,id!$C:$H,4,0)</f>
        <v>0</v>
      </c>
      <c r="D535" s="2">
        <f>IF(E534=E535,D534,ROW(B533))</f>
        <v>533</v>
      </c>
      <c r="E535" s="11">
        <f>LARGE(F535:U535,1)+LARGE(F535:U535,2)+IFERROR(LARGE(F535:U535,3),0)+IFERROR(LARGE(F535:U535,4),0)+IFERROR(LARGE(F535:U535,5),0)+IFERROR(LARGE(F535:U535,6),0)</f>
        <v>19.668137399651368</v>
      </c>
      <c r="F535" s="12"/>
      <c r="G535" s="12"/>
      <c r="H535" s="12" t="str">
        <f>IFERROR(VLOOKUP($A535,'H55 TR200 M'!$AT$3:$AZ$84,7,0),"")</f>
        <v/>
      </c>
      <c r="I535" s="12" t="str">
        <f>IFERROR(VLOOKUP($A535,'Dymno M'!$U$2:$AA$35,7,0),"")</f>
        <v/>
      </c>
      <c r="J535" s="12" t="str">
        <f>IFERROR(VLOOKUP($A535,'XIV RzK M'!$K$3:$Q$39,7,0),"")</f>
        <v/>
      </c>
      <c r="K535" s="12" t="str">
        <f>IFERROR(VLOOKUP($A535,'Tropy M'!$Q$4:$W$66,7,0),"")</f>
        <v/>
      </c>
      <c r="L535" s="12" t="str">
        <f>IFERROR(VLOOKUP($A535,'Grassor 300 M'!$CA$6:$CG$39,7,0),"")</f>
        <v/>
      </c>
      <c r="M535" s="12" t="str">
        <f>IFERROR(VLOOKUP($A535,'BO M'!$Q$2:$W$37,7,0),"")</f>
        <v/>
      </c>
      <c r="N535" s="12" t="str">
        <f>IFERROR(VLOOKUP($A535,'Konwalie M'!$M$2:$S$32,7,0),"")</f>
        <v/>
      </c>
      <c r="O535" s="12" t="str">
        <f>IFERROR(VLOOKUP($A535,'KoRnO M'!$AD$2:$AJ$42,7,0),"")</f>
        <v/>
      </c>
      <c r="P535" s="12" t="str">
        <f>IFERROR(VLOOKUP($A535,'XVI Szago M'!$K$2:$Q$48,7,0),"")</f>
        <v/>
      </c>
      <c r="Q535" s="12" t="str">
        <f>IFERROR(VLOOKUP($A535,'H56 TR200 M'!$AT$3:$AZ$106,7,0),"")</f>
        <v/>
      </c>
      <c r="R535" s="12" t="str">
        <f>IFERROR(VLOOKUP($A535,'Azymut M'!$AO$6:$AU$38,7,0),"")</f>
        <v/>
      </c>
      <c r="S535" s="12" t="str">
        <f>IFERROR(VLOOKUP($A535,'NM 200 M'!$AI$5:$AO$38,7,0),"")</f>
        <v/>
      </c>
      <c r="T535" s="10">
        <f>IFERROR(LARGE(V535:AW535,1),0)+IFERROR(LARGE(V535:AW535,2),0)</f>
        <v>19.668137399651368</v>
      </c>
      <c r="U535" s="10">
        <f>IFERROR(LARGE(V535:AW535,3),0)+IFERROR(LARGE(V535:AW535,4),0)</f>
        <v>0</v>
      </c>
      <c r="V535" s="12"/>
      <c r="W535" s="12"/>
      <c r="X535" s="12"/>
      <c r="Y535" s="12"/>
      <c r="Z535" s="12">
        <f>IFERROR(VLOOKUP($A535,'H55 TR100 M'!$AG$3:$AM$165,7,0),"")</f>
        <v>19.668137399651368</v>
      </c>
      <c r="AA535" s="12" t="str">
        <f>IFERROR(VLOOKUP($A535,'Irokez M'!$EN$4:$ET$22,7,0),"")</f>
        <v/>
      </c>
      <c r="AB535" s="12" t="str">
        <f>IFERROR(VLOOKUP($A535,'BO Wielkopolska M'!$Q$2:$W$38,7,0),"")</f>
        <v/>
      </c>
      <c r="AC535" s="12" t="str">
        <f>IFERROR(VLOOKUP($A535,'RW TR200 M'!$K$2:$Q$10,7,0),"")</f>
        <v/>
      </c>
      <c r="AD535" s="12" t="str">
        <f>IFERROR(VLOOKUP($A535,'Liczyrzepa wiosna M'!$M$2:$S$26,7,0),"")</f>
        <v/>
      </c>
      <c r="AE535" s="12" t="str">
        <f>IFERROR(VLOOKUP($A535,'13 M'!$J$6:$P$27,7,0),"")</f>
        <v/>
      </c>
      <c r="AF535" s="12" t="str">
        <f>IFERROR(VLOOKUP($A535,'ZnO Grassor M'!$J$2:$P$9,7,0),"")</f>
        <v/>
      </c>
      <c r="AG535" s="12" t="str">
        <f>IFERROR(VLOOKUP($A535,'Celestynów M'!$H$2:$N$7,7,0),"")</f>
        <v/>
      </c>
      <c r="AH535" s="12" t="str">
        <f>IFERROR(VLOOKUP($A535,'Komorów M'!$H$2:$N$15,7,0),"")</f>
        <v/>
      </c>
      <c r="AI535" s="12" t="str">
        <f>IFERROR(VLOOKUP($A535,'ITOrient M'!$P$3:$V$16,7,0),"")</f>
        <v/>
      </c>
      <c r="AJ535" s="12" t="str">
        <f>IFERROR(VLOOKUP($A535,'ŚJatka M'!$P$3:$V$25,7,0),"")</f>
        <v/>
      </c>
      <c r="AK535" s="12" t="str">
        <f>IFERROR(VLOOKUP($A535,'Sudecka Wyrypa M'!$N$4:$T$18,7,0),"")</f>
        <v/>
      </c>
      <c r="AL535" s="12" t="str">
        <f>IFERROR(VLOOKUP($A535,'Abentojra M'!$I$3:$O$39,7,0),"")</f>
        <v/>
      </c>
      <c r="AM535" s="12" t="str">
        <f>IFERROR(VLOOKUP($A535,'Mordownik M'!$M$3:$S$29,7,0),"")</f>
        <v/>
      </c>
      <c r="AN535" s="12" t="str">
        <f>IFERROR(VLOOKUP($A535,'Kaczawska M'!$L$3:$R$9,7,0),"")</f>
        <v/>
      </c>
      <c r="AO535" s="12" t="str">
        <f>IFERROR(VLOOKUP($A535,'XV RzK M'!$K$2:$Q$13,7,0),"")</f>
        <v/>
      </c>
      <c r="AP535" s="12" t="str">
        <f>IFERROR(VLOOKUP($A535,'Jesienne 360 M'!$J$2:$P$20,7,0),"")</f>
        <v/>
      </c>
      <c r="AQ535" s="12" t="str">
        <f>IFERROR(VLOOKUP($A535,'Waligóra M'!$P$2:$V$25,7,0),"")</f>
        <v/>
      </c>
      <c r="AR535" s="12" t="str">
        <f>IFERROR(VLOOKUP($A535,'Jurajska Jatka M'!$L$3:$R$42,7,0),"")</f>
        <v/>
      </c>
      <c r="AS535" s="12" t="str">
        <f>IFERROR(VLOOKUP($A535,'H56 TR100 M'!$AI$3:$AO$224,7,0),"")</f>
        <v/>
      </c>
      <c r="AT535" s="12" t="str">
        <f>IFERROR(VLOOKUP($A535,'Wawer M'!$H$2:$N$15,7,0),"")</f>
        <v/>
      </c>
      <c r="AU535" s="12" t="str">
        <f>IFERROR(VLOOKUP($A535,'Pazur M'!$AU$2:$BA$36,7,0),"")</f>
        <v/>
      </c>
      <c r="AV535" s="12" t="str">
        <f>IFERROR(VLOOKUP($A535,'Wilga M'!$L$3:$R$29,7,0),"")</f>
        <v/>
      </c>
      <c r="AW535" s="12" t="str">
        <f>IFERROR(VLOOKUP($A535,'NM 100 M'!$Y$5:$AE$7,7,0),"")</f>
        <v/>
      </c>
      <c r="AX535" s="25">
        <f>MIN(COUNT(F535:S535)+MIN(COUNT(V535:AW535)/2,2),6)</f>
        <v>0.5</v>
      </c>
    </row>
    <row r="536" spans="1:50">
      <c r="A536">
        <v>304</v>
      </c>
      <c r="B536" s="21" t="str">
        <f>VLOOKUP($A536,id!$C:$H,6,0)</f>
        <v>Przyłucki Wojciech</v>
      </c>
      <c r="C536" s="21">
        <f>VLOOKUP($A536,id!$C:$H,4,0)</f>
        <v>0</v>
      </c>
      <c r="D536" s="2">
        <f>IF(E535=E536,D535,ROW(B534))</f>
        <v>534</v>
      </c>
      <c r="E536" s="11">
        <f>LARGE(F536:U536,1)+LARGE(F536:U536,2)+IFERROR(LARGE(F536:U536,3),0)+IFERROR(LARGE(F536:U536,4),0)+IFERROR(LARGE(F536:U536,5),0)+IFERROR(LARGE(F536:U536,6),0)</f>
        <v>19.665391143486769</v>
      </c>
      <c r="F536" s="12"/>
      <c r="G536" s="12"/>
      <c r="H536" s="12" t="str">
        <f>IFERROR(VLOOKUP($A536,'H55 TR200 M'!$AT$3:$AZ$84,7,0),"")</f>
        <v/>
      </c>
      <c r="I536" s="12" t="str">
        <f>IFERROR(VLOOKUP($A536,'Dymno M'!$U$2:$AA$35,7,0),"")</f>
        <v/>
      </c>
      <c r="J536" s="12" t="str">
        <f>IFERROR(VLOOKUP($A536,'XIV RzK M'!$K$3:$Q$39,7,0),"")</f>
        <v/>
      </c>
      <c r="K536" s="12" t="str">
        <f>IFERROR(VLOOKUP($A536,'Tropy M'!$Q$4:$W$66,7,0),"")</f>
        <v/>
      </c>
      <c r="L536" s="12" t="str">
        <f>IFERROR(VLOOKUP($A536,'Grassor 300 M'!$CA$6:$CG$39,7,0),"")</f>
        <v/>
      </c>
      <c r="M536" s="12" t="str">
        <f>IFERROR(VLOOKUP($A536,'BO M'!$Q$2:$W$37,7,0),"")</f>
        <v/>
      </c>
      <c r="N536" s="12" t="str">
        <f>IFERROR(VLOOKUP($A536,'Konwalie M'!$M$2:$S$32,7,0),"")</f>
        <v/>
      </c>
      <c r="O536" s="12" t="str">
        <f>IFERROR(VLOOKUP($A536,'KoRnO M'!$AD$2:$AJ$42,7,0),"")</f>
        <v/>
      </c>
      <c r="P536" s="12" t="str">
        <f>IFERROR(VLOOKUP($A536,'XVI Szago M'!$K$2:$Q$48,7,0),"")</f>
        <v/>
      </c>
      <c r="Q536" s="12" t="str">
        <f>IFERROR(VLOOKUP($A536,'H56 TR200 M'!$AT$3:$AZ$106,7,0),"")</f>
        <v/>
      </c>
      <c r="R536" s="12" t="str">
        <f>IFERROR(VLOOKUP($A536,'Azymut M'!$AO$6:$AU$38,7,0),"")</f>
        <v/>
      </c>
      <c r="S536" s="12" t="str">
        <f>IFERROR(VLOOKUP($A536,'NM 200 M'!$AI$5:$AO$38,7,0),"")</f>
        <v/>
      </c>
      <c r="T536" s="10">
        <f>IFERROR(LARGE(V536:AW536,1),0)+IFERROR(LARGE(V536:AW536,2),0)</f>
        <v>19.665391143486769</v>
      </c>
      <c r="U536" s="10">
        <f>IFERROR(LARGE(V536:AW536,3),0)+IFERROR(LARGE(V536:AW536,4),0)</f>
        <v>0</v>
      </c>
      <c r="V536" s="12"/>
      <c r="W536" s="12"/>
      <c r="X536" s="12"/>
      <c r="Y536" s="12"/>
      <c r="Z536" s="12">
        <f>IFERROR(VLOOKUP($A536,'H55 TR100 M'!$AG$3:$AM$165,7,0),"")</f>
        <v>19.665391143486769</v>
      </c>
      <c r="AA536" s="12" t="str">
        <f>IFERROR(VLOOKUP($A536,'Irokez M'!$EN$4:$ET$22,7,0),"")</f>
        <v/>
      </c>
      <c r="AB536" s="12" t="str">
        <f>IFERROR(VLOOKUP($A536,'BO Wielkopolska M'!$Q$2:$W$38,7,0),"")</f>
        <v/>
      </c>
      <c r="AC536" s="12" t="str">
        <f>IFERROR(VLOOKUP($A536,'RW TR200 M'!$K$2:$Q$10,7,0),"")</f>
        <v/>
      </c>
      <c r="AD536" s="12" t="str">
        <f>IFERROR(VLOOKUP($A536,'Liczyrzepa wiosna M'!$M$2:$S$26,7,0),"")</f>
        <v/>
      </c>
      <c r="AE536" s="12" t="str">
        <f>IFERROR(VLOOKUP($A536,'13 M'!$J$6:$P$27,7,0),"")</f>
        <v/>
      </c>
      <c r="AF536" s="12" t="str">
        <f>IFERROR(VLOOKUP($A536,'ZnO Grassor M'!$J$2:$P$9,7,0),"")</f>
        <v/>
      </c>
      <c r="AG536" s="12" t="str">
        <f>IFERROR(VLOOKUP($A536,'Celestynów M'!$H$2:$N$7,7,0),"")</f>
        <v/>
      </c>
      <c r="AH536" s="12" t="str">
        <f>IFERROR(VLOOKUP($A536,'Komorów M'!$H$2:$N$15,7,0),"")</f>
        <v/>
      </c>
      <c r="AI536" s="12" t="str">
        <f>IFERROR(VLOOKUP($A536,'ITOrient M'!$P$3:$V$16,7,0),"")</f>
        <v/>
      </c>
      <c r="AJ536" s="12" t="str">
        <f>IFERROR(VLOOKUP($A536,'ŚJatka M'!$P$3:$V$25,7,0),"")</f>
        <v/>
      </c>
      <c r="AK536" s="12" t="str">
        <f>IFERROR(VLOOKUP($A536,'Sudecka Wyrypa M'!$N$4:$T$18,7,0),"")</f>
        <v/>
      </c>
      <c r="AL536" s="12" t="str">
        <f>IFERROR(VLOOKUP($A536,'Abentojra M'!$I$3:$O$39,7,0),"")</f>
        <v/>
      </c>
      <c r="AM536" s="12" t="str">
        <f>IFERROR(VLOOKUP($A536,'Mordownik M'!$M$3:$S$29,7,0),"")</f>
        <v/>
      </c>
      <c r="AN536" s="12" t="str">
        <f>IFERROR(VLOOKUP($A536,'Kaczawska M'!$L$3:$R$9,7,0),"")</f>
        <v/>
      </c>
      <c r="AO536" s="12" t="str">
        <f>IFERROR(VLOOKUP($A536,'XV RzK M'!$K$2:$Q$13,7,0),"")</f>
        <v/>
      </c>
      <c r="AP536" s="12" t="str">
        <f>IFERROR(VLOOKUP($A536,'Jesienne 360 M'!$J$2:$P$20,7,0),"")</f>
        <v/>
      </c>
      <c r="AQ536" s="12" t="str">
        <f>IFERROR(VLOOKUP($A536,'Waligóra M'!$P$2:$V$25,7,0),"")</f>
        <v/>
      </c>
      <c r="AR536" s="12" t="str">
        <f>IFERROR(VLOOKUP($A536,'Jurajska Jatka M'!$L$3:$R$42,7,0),"")</f>
        <v/>
      </c>
      <c r="AS536" s="12" t="str">
        <f>IFERROR(VLOOKUP($A536,'H56 TR100 M'!$AI$3:$AO$224,7,0),"")</f>
        <v/>
      </c>
      <c r="AT536" s="12" t="str">
        <f>IFERROR(VLOOKUP($A536,'Wawer M'!$H$2:$N$15,7,0),"")</f>
        <v/>
      </c>
      <c r="AU536" s="12" t="str">
        <f>IFERROR(VLOOKUP($A536,'Pazur M'!$AU$2:$BA$36,7,0),"")</f>
        <v/>
      </c>
      <c r="AV536" s="12" t="str">
        <f>IFERROR(VLOOKUP($A536,'Wilga M'!$L$3:$R$29,7,0),"")</f>
        <v/>
      </c>
      <c r="AW536" s="12" t="str">
        <f>IFERROR(VLOOKUP($A536,'NM 100 M'!$Y$5:$AE$7,7,0),"")</f>
        <v/>
      </c>
      <c r="AX536" s="25">
        <f>MIN(COUNT(F536:S536)+MIN(COUNT(V536:AW536)/2,2),6)</f>
        <v>0.5</v>
      </c>
    </row>
    <row r="537" spans="1:50">
      <c r="A537">
        <v>401</v>
      </c>
      <c r="B537" s="21" t="str">
        <f>VLOOKUP($A537,id!$C:$H,6,0)</f>
        <v>Prałat Dawid</v>
      </c>
      <c r="C537" s="21" t="str">
        <f>VLOOKUP($A537,id!$C:$H,4,0)</f>
        <v>PZU Sport Team</v>
      </c>
      <c r="D537" s="2">
        <f>IF(E536=E537,D536,ROW(B535))</f>
        <v>535</v>
      </c>
      <c r="E537" s="11">
        <f>LARGE(F537:U537,1)+LARGE(F537:U537,2)+IFERROR(LARGE(F537:U537,3),0)+IFERROR(LARGE(F537:U537,4),0)+IFERROR(LARGE(F537:U537,5),0)+IFERROR(LARGE(F537:U537,6),0)</f>
        <v>19.228367675870544</v>
      </c>
      <c r="F537" s="12"/>
      <c r="G537" s="12"/>
      <c r="H537" s="12"/>
      <c r="I537" s="12" t="str">
        <f>IFERROR(VLOOKUP($A537,'Dymno M'!$U$2:$AA$35,7,0),"")</f>
        <v/>
      </c>
      <c r="J537" s="12" t="str">
        <f>IFERROR(VLOOKUP($A537,'XIV RzK M'!$K$3:$Q$39,7,0),"")</f>
        <v/>
      </c>
      <c r="K537" s="12" t="str">
        <f>IFERROR(VLOOKUP($A537,'Tropy M'!$Q$4:$W$66,7,0),"")</f>
        <v/>
      </c>
      <c r="L537" s="12" t="str">
        <f>IFERROR(VLOOKUP($A537,'Grassor 300 M'!$CA$6:$CG$39,7,0),"")</f>
        <v/>
      </c>
      <c r="M537" s="12" t="str">
        <f>IFERROR(VLOOKUP($A537,'BO M'!$Q$2:$W$37,7,0),"")</f>
        <v/>
      </c>
      <c r="N537" s="12" t="str">
        <f>IFERROR(VLOOKUP($A537,'Konwalie M'!$M$2:$S$32,7,0),"")</f>
        <v/>
      </c>
      <c r="O537" s="12" t="str">
        <f>IFERROR(VLOOKUP($A537,'KoRnO M'!$AD$2:$AJ$42,7,0),"")</f>
        <v/>
      </c>
      <c r="P537" s="12" t="str">
        <f>IFERROR(VLOOKUP($A537,'XVI Szago M'!$K$2:$Q$48,7,0),"")</f>
        <v/>
      </c>
      <c r="Q537" s="12" t="str">
        <f>IFERROR(VLOOKUP($A537,'H56 TR200 M'!$AT$3:$AZ$106,7,0),"")</f>
        <v/>
      </c>
      <c r="R537" s="12" t="str">
        <f>IFERROR(VLOOKUP($A537,'Azymut M'!$AO$6:$AU$38,7,0),"")</f>
        <v/>
      </c>
      <c r="S537" s="12" t="str">
        <f>IFERROR(VLOOKUP($A537,'NM 200 M'!$AI$5:$AO$38,7,0),"")</f>
        <v/>
      </c>
      <c r="T537" s="10">
        <f>IFERROR(LARGE(V537:AW537,1),0)+IFERROR(LARGE(V537:AW537,2),0)</f>
        <v>19.228367675870544</v>
      </c>
      <c r="U537" s="10">
        <f>IFERROR(LARGE(V537:AW537,3),0)+IFERROR(LARGE(V537:AW537,4),0)</f>
        <v>0</v>
      </c>
      <c r="V537" s="12"/>
      <c r="W537" s="12"/>
      <c r="X537" s="12"/>
      <c r="Y537" s="12"/>
      <c r="Z537" s="12"/>
      <c r="AA537" s="12"/>
      <c r="AB537" s="12">
        <f>IFERROR(VLOOKUP($A537,'BO Wielkopolska M'!$Q$2:$W$38,7,0),"")</f>
        <v>19.228367675870544</v>
      </c>
      <c r="AC537" s="12" t="str">
        <f>IFERROR(VLOOKUP($A537,'RW TR200 M'!$K$2:$Q$10,7,0),"")</f>
        <v/>
      </c>
      <c r="AD537" s="12" t="str">
        <f>IFERROR(VLOOKUP($A537,'Liczyrzepa wiosna M'!$M$2:$S$26,7,0),"")</f>
        <v/>
      </c>
      <c r="AE537" s="12" t="str">
        <f>IFERROR(VLOOKUP($A537,'13 M'!$J$6:$P$27,7,0),"")</f>
        <v/>
      </c>
      <c r="AF537" s="12" t="str">
        <f>IFERROR(VLOOKUP($A537,'ZnO Grassor M'!$J$2:$P$9,7,0),"")</f>
        <v/>
      </c>
      <c r="AG537" s="12" t="str">
        <f>IFERROR(VLOOKUP($A537,'Celestynów M'!$H$2:$N$7,7,0),"")</f>
        <v/>
      </c>
      <c r="AH537" s="12" t="str">
        <f>IFERROR(VLOOKUP($A537,'Komorów M'!$H$2:$N$15,7,0),"")</f>
        <v/>
      </c>
      <c r="AI537" s="12" t="str">
        <f>IFERROR(VLOOKUP($A537,'ITOrient M'!$P$3:$V$16,7,0),"")</f>
        <v/>
      </c>
      <c r="AJ537" s="12" t="str">
        <f>IFERROR(VLOOKUP($A537,'ŚJatka M'!$P$3:$V$25,7,0),"")</f>
        <v/>
      </c>
      <c r="AK537" s="12" t="str">
        <f>IFERROR(VLOOKUP($A537,'Sudecka Wyrypa M'!$N$4:$T$18,7,0),"")</f>
        <v/>
      </c>
      <c r="AL537" s="12" t="str">
        <f>IFERROR(VLOOKUP($A537,'Abentojra M'!$I$3:$O$39,7,0),"")</f>
        <v/>
      </c>
      <c r="AM537" s="12" t="str">
        <f>IFERROR(VLOOKUP($A537,'Mordownik M'!$M$3:$S$29,7,0),"")</f>
        <v/>
      </c>
      <c r="AN537" s="12" t="str">
        <f>IFERROR(VLOOKUP($A537,'Kaczawska M'!$L$3:$R$9,7,0),"")</f>
        <v/>
      </c>
      <c r="AO537" s="12" t="str">
        <f>IFERROR(VLOOKUP($A537,'XV RzK M'!$K$2:$Q$13,7,0),"")</f>
        <v/>
      </c>
      <c r="AP537" s="12" t="str">
        <f>IFERROR(VLOOKUP($A537,'Jesienne 360 M'!$J$2:$P$20,7,0),"")</f>
        <v/>
      </c>
      <c r="AQ537" s="12" t="str">
        <f>IFERROR(VLOOKUP($A537,'Waligóra M'!$P$2:$V$25,7,0),"")</f>
        <v/>
      </c>
      <c r="AR537" s="12" t="str">
        <f>IFERROR(VLOOKUP($A537,'Jurajska Jatka M'!$L$3:$R$42,7,0),"")</f>
        <v/>
      </c>
      <c r="AS537" s="12" t="str">
        <f>IFERROR(VLOOKUP($A537,'H56 TR100 M'!$AI$3:$AO$224,7,0),"")</f>
        <v/>
      </c>
      <c r="AT537" s="12" t="str">
        <f>IFERROR(VLOOKUP($A537,'Wawer M'!$H$2:$N$15,7,0),"")</f>
        <v/>
      </c>
      <c r="AU537" s="12" t="str">
        <f>IFERROR(VLOOKUP($A537,'Pazur M'!$AU$2:$BA$36,7,0),"")</f>
        <v/>
      </c>
      <c r="AV537" s="12" t="str">
        <f>IFERROR(VLOOKUP($A537,'Wilga M'!$L$3:$R$29,7,0),"")</f>
        <v/>
      </c>
      <c r="AW537" s="12" t="str">
        <f>IFERROR(VLOOKUP($A537,'NM 100 M'!$Y$5:$AE$7,7,0),"")</f>
        <v/>
      </c>
      <c r="AX537" s="25">
        <f>MIN(COUNT(F537:S537)+MIN(COUNT(V537:AW537)/2,2),6)</f>
        <v>0.5</v>
      </c>
    </row>
    <row r="538" spans="1:50">
      <c r="A538">
        <v>305</v>
      </c>
      <c r="B538" s="21" t="str">
        <f>VLOOKUP($A538,id!$C:$H,6,0)</f>
        <v>Pruszkowski Sławomir</v>
      </c>
      <c r="C538" s="21">
        <f>VLOOKUP($A538,id!$C:$H,4,0)</f>
        <v>0</v>
      </c>
      <c r="D538" s="2">
        <f>IF(E537=E538,D537,ROW(B536))</f>
        <v>536</v>
      </c>
      <c r="E538" s="11">
        <f>LARGE(F538:U538,1)+LARGE(F538:U538,2)+IFERROR(LARGE(F538:U538,3),0)+IFERROR(LARGE(F538:U538,4),0)+IFERROR(LARGE(F538:U538,5),0)+IFERROR(LARGE(F538:U538,6),0)</f>
        <v>19.103522825101432</v>
      </c>
      <c r="F538" s="12"/>
      <c r="G538" s="12"/>
      <c r="H538" s="12" t="str">
        <f>IFERROR(VLOOKUP($A538,'H55 TR200 M'!$AT$3:$AZ$84,7,0),"")</f>
        <v/>
      </c>
      <c r="I538" s="12" t="str">
        <f>IFERROR(VLOOKUP($A538,'Dymno M'!$U$2:$AA$35,7,0),"")</f>
        <v/>
      </c>
      <c r="J538" s="12" t="str">
        <f>IFERROR(VLOOKUP($A538,'XIV RzK M'!$K$3:$Q$39,7,0),"")</f>
        <v/>
      </c>
      <c r="K538" s="12" t="str">
        <f>IFERROR(VLOOKUP($A538,'Tropy M'!$Q$4:$W$66,7,0),"")</f>
        <v/>
      </c>
      <c r="L538" s="12" t="str">
        <f>IFERROR(VLOOKUP($A538,'Grassor 300 M'!$CA$6:$CG$39,7,0),"")</f>
        <v/>
      </c>
      <c r="M538" s="12" t="str">
        <f>IFERROR(VLOOKUP($A538,'BO M'!$Q$2:$W$37,7,0),"")</f>
        <v/>
      </c>
      <c r="N538" s="12" t="str">
        <f>IFERROR(VLOOKUP($A538,'Konwalie M'!$M$2:$S$32,7,0),"")</f>
        <v/>
      </c>
      <c r="O538" s="12" t="str">
        <f>IFERROR(VLOOKUP($A538,'KoRnO M'!$AD$2:$AJ$42,7,0),"")</f>
        <v/>
      </c>
      <c r="P538" s="12" t="str">
        <f>IFERROR(VLOOKUP($A538,'XVI Szago M'!$K$2:$Q$48,7,0),"")</f>
        <v/>
      </c>
      <c r="Q538" s="12" t="str">
        <f>IFERROR(VLOOKUP($A538,'H56 TR200 M'!$AT$3:$AZ$106,7,0),"")</f>
        <v/>
      </c>
      <c r="R538" s="12" t="str">
        <f>IFERROR(VLOOKUP($A538,'Azymut M'!$AO$6:$AU$38,7,0),"")</f>
        <v/>
      </c>
      <c r="S538" s="12" t="str">
        <f>IFERROR(VLOOKUP($A538,'NM 200 M'!$AI$5:$AO$38,7,0),"")</f>
        <v/>
      </c>
      <c r="T538" s="10">
        <f>IFERROR(LARGE(V538:AW538,1),0)+IFERROR(LARGE(V538:AW538,2),0)</f>
        <v>19.103522825101432</v>
      </c>
      <c r="U538" s="10">
        <f>IFERROR(LARGE(V538:AW538,3),0)+IFERROR(LARGE(V538:AW538,4),0)</f>
        <v>0</v>
      </c>
      <c r="V538" s="12"/>
      <c r="W538" s="12"/>
      <c r="X538" s="12"/>
      <c r="Y538" s="12"/>
      <c r="Z538" s="12">
        <f>IFERROR(VLOOKUP($A538,'H55 TR100 M'!$AG$3:$AM$165,7,0),"")</f>
        <v>19.103522825101432</v>
      </c>
      <c r="AA538" s="12" t="str">
        <f>IFERROR(VLOOKUP($A538,'Irokez M'!$EN$4:$ET$22,7,0),"")</f>
        <v/>
      </c>
      <c r="AB538" s="12" t="str">
        <f>IFERROR(VLOOKUP($A538,'BO Wielkopolska M'!$Q$2:$W$38,7,0),"")</f>
        <v/>
      </c>
      <c r="AC538" s="12" t="str">
        <f>IFERROR(VLOOKUP($A538,'RW TR200 M'!$K$2:$Q$10,7,0),"")</f>
        <v/>
      </c>
      <c r="AD538" s="12" t="str">
        <f>IFERROR(VLOOKUP($A538,'Liczyrzepa wiosna M'!$M$2:$S$26,7,0),"")</f>
        <v/>
      </c>
      <c r="AE538" s="12" t="str">
        <f>IFERROR(VLOOKUP($A538,'13 M'!$J$6:$P$27,7,0),"")</f>
        <v/>
      </c>
      <c r="AF538" s="12" t="str">
        <f>IFERROR(VLOOKUP($A538,'ZnO Grassor M'!$J$2:$P$9,7,0),"")</f>
        <v/>
      </c>
      <c r="AG538" s="12" t="str">
        <f>IFERROR(VLOOKUP($A538,'Celestynów M'!$H$2:$N$7,7,0),"")</f>
        <v/>
      </c>
      <c r="AH538" s="12" t="str">
        <f>IFERROR(VLOOKUP($A538,'Komorów M'!$H$2:$N$15,7,0),"")</f>
        <v/>
      </c>
      <c r="AI538" s="12" t="str">
        <f>IFERROR(VLOOKUP($A538,'ITOrient M'!$P$3:$V$16,7,0),"")</f>
        <v/>
      </c>
      <c r="AJ538" s="12" t="str">
        <f>IFERROR(VLOOKUP($A538,'ŚJatka M'!$P$3:$V$25,7,0),"")</f>
        <v/>
      </c>
      <c r="AK538" s="12" t="str">
        <f>IFERROR(VLOOKUP($A538,'Sudecka Wyrypa M'!$N$4:$T$18,7,0),"")</f>
        <v/>
      </c>
      <c r="AL538" s="12" t="str">
        <f>IFERROR(VLOOKUP($A538,'Abentojra M'!$I$3:$O$39,7,0),"")</f>
        <v/>
      </c>
      <c r="AM538" s="12" t="str">
        <f>IFERROR(VLOOKUP($A538,'Mordownik M'!$M$3:$S$29,7,0),"")</f>
        <v/>
      </c>
      <c r="AN538" s="12" t="str">
        <f>IFERROR(VLOOKUP($A538,'Kaczawska M'!$L$3:$R$9,7,0),"")</f>
        <v/>
      </c>
      <c r="AO538" s="12" t="str">
        <f>IFERROR(VLOOKUP($A538,'XV RzK M'!$K$2:$Q$13,7,0),"")</f>
        <v/>
      </c>
      <c r="AP538" s="12" t="str">
        <f>IFERROR(VLOOKUP($A538,'Jesienne 360 M'!$J$2:$P$20,7,0),"")</f>
        <v/>
      </c>
      <c r="AQ538" s="12" t="str">
        <f>IFERROR(VLOOKUP($A538,'Waligóra M'!$P$2:$V$25,7,0),"")</f>
        <v/>
      </c>
      <c r="AR538" s="12" t="str">
        <f>IFERROR(VLOOKUP($A538,'Jurajska Jatka M'!$L$3:$R$42,7,0),"")</f>
        <v/>
      </c>
      <c r="AS538" s="12" t="str">
        <f>IFERROR(VLOOKUP($A538,'H56 TR100 M'!$AI$3:$AO$224,7,0),"")</f>
        <v/>
      </c>
      <c r="AT538" s="12" t="str">
        <f>IFERROR(VLOOKUP($A538,'Wawer M'!$H$2:$N$15,7,0),"")</f>
        <v/>
      </c>
      <c r="AU538" s="12" t="str">
        <f>IFERROR(VLOOKUP($A538,'Pazur M'!$AU$2:$BA$36,7,0),"")</f>
        <v/>
      </c>
      <c r="AV538" s="12" t="str">
        <f>IFERROR(VLOOKUP($A538,'Wilga M'!$L$3:$R$29,7,0),"")</f>
        <v/>
      </c>
      <c r="AW538" s="12" t="str">
        <f>IFERROR(VLOOKUP($A538,'NM 100 M'!$Y$5:$AE$7,7,0),"")</f>
        <v/>
      </c>
      <c r="AX538" s="25">
        <f>MIN(COUNT(F538:S538)+MIN(COUNT(V538:AW538)/2,2),6)</f>
        <v>0.5</v>
      </c>
    </row>
    <row r="539" spans="1:50">
      <c r="A539">
        <v>620</v>
      </c>
      <c r="B539" s="21" t="str">
        <f>VLOOKUP($A539,id!$C:$H,6,0)</f>
        <v>Sprutta Damian</v>
      </c>
      <c r="C539" s="21" t="str">
        <f>VLOOKUP($A539,id!$C:$H,4,0)</f>
        <v>karoltaam</v>
      </c>
      <c r="D539" s="2">
        <f>IF(E538=E539,D538,ROW(B537))</f>
        <v>537</v>
      </c>
      <c r="E539" s="11">
        <f>LARGE(F539:U539,1)+LARGE(F539:U539,2)+IFERROR(LARGE(F539:U539,3),0)+IFERROR(LARGE(F539:U539,4),0)+IFERROR(LARGE(F539:U539,5),0)+IFERROR(LARGE(F539:U539,6),0)</f>
        <v>18.794572040548637</v>
      </c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>
        <f>IFERROR(VLOOKUP($A539,'H56 TR200 M'!$AT$3:$AZ$106,7,0),"")</f>
        <v>18.794572040548637</v>
      </c>
      <c r="R539" s="12" t="str">
        <f>IFERROR(VLOOKUP($A539,'Azymut M'!$AO$6:$AU$38,7,0),"")</f>
        <v/>
      </c>
      <c r="S539" s="12" t="str">
        <f>IFERROR(VLOOKUP($A539,'NM 200 M'!$AI$5:$AO$38,7,0),"")</f>
        <v/>
      </c>
      <c r="T539" s="10">
        <f>IFERROR(LARGE(V539:AW539,1),0)+IFERROR(LARGE(V539:AW539,2),0)</f>
        <v>0</v>
      </c>
      <c r="U539" s="10">
        <f>IFERROR(LARGE(V539:AW539,3),0)+IFERROR(LARGE(V539:AW539,4),0)</f>
        <v>0</v>
      </c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 t="str">
        <f>IFERROR(VLOOKUP($A539,'H56 TR100 M'!$AI$3:$AO$224,7,0),"")</f>
        <v/>
      </c>
      <c r="AT539" s="12" t="str">
        <f>IFERROR(VLOOKUP($A539,'Wawer M'!$H$2:$N$15,7,0),"")</f>
        <v/>
      </c>
      <c r="AU539" s="12" t="str">
        <f>IFERROR(VLOOKUP($A539,'Pazur M'!$AU$2:$BA$36,7,0),"")</f>
        <v/>
      </c>
      <c r="AV539" s="12" t="str">
        <f>IFERROR(VLOOKUP($A539,'Wilga M'!$L$3:$R$29,7,0),"")</f>
        <v/>
      </c>
      <c r="AW539" s="12" t="str">
        <f>IFERROR(VLOOKUP($A539,'NM 100 M'!$Y$5:$AE$7,7,0),"")</f>
        <v/>
      </c>
      <c r="AX539" s="25">
        <f>MIN(COUNT(F539:S539)+MIN(COUNT(V539:AW539)/2,2),6)</f>
        <v>1</v>
      </c>
    </row>
    <row r="540" spans="1:50">
      <c r="A540">
        <v>621</v>
      </c>
      <c r="B540" s="21" t="str">
        <f>VLOOKUP($A540,id!$C:$H,6,0)</f>
        <v>Sudolski Wojciech</v>
      </c>
      <c r="C540" s="21" t="str">
        <f>VLOOKUP($A540,id!$C:$H,4,0)</f>
        <v>karoltaam</v>
      </c>
      <c r="D540" s="2">
        <f>IF(E539=E540,D539,ROW(B538))</f>
        <v>538</v>
      </c>
      <c r="E540" s="11">
        <f>LARGE(F540:U540,1)+LARGE(F540:U540,2)+IFERROR(LARGE(F540:U540,3),0)+IFERROR(LARGE(F540:U540,4),0)+IFERROR(LARGE(F540:U540,5),0)+IFERROR(LARGE(F540:U540,6),0)</f>
        <v>18.792284427408038</v>
      </c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>
        <f>IFERROR(VLOOKUP($A540,'H56 TR200 M'!$AT$3:$AZ$106,7,0),"")</f>
        <v>18.792284427408038</v>
      </c>
      <c r="R540" s="12" t="str">
        <f>IFERROR(VLOOKUP($A540,'Azymut M'!$AO$6:$AU$38,7,0),"")</f>
        <v/>
      </c>
      <c r="S540" s="12" t="str">
        <f>IFERROR(VLOOKUP($A540,'NM 200 M'!$AI$5:$AO$38,7,0),"")</f>
        <v/>
      </c>
      <c r="T540" s="10">
        <f>IFERROR(LARGE(V540:AW540,1),0)+IFERROR(LARGE(V540:AW540,2),0)</f>
        <v>0</v>
      </c>
      <c r="U540" s="10">
        <f>IFERROR(LARGE(V540:AW540,3),0)+IFERROR(LARGE(V540:AW540,4),0)</f>
        <v>0</v>
      </c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 t="str">
        <f>IFERROR(VLOOKUP($A540,'H56 TR100 M'!$AI$3:$AO$224,7,0),"")</f>
        <v/>
      </c>
      <c r="AT540" s="12" t="str">
        <f>IFERROR(VLOOKUP($A540,'Wawer M'!$H$2:$N$15,7,0),"")</f>
        <v/>
      </c>
      <c r="AU540" s="12" t="str">
        <f>IFERROR(VLOOKUP($A540,'Pazur M'!$AU$2:$BA$36,7,0),"")</f>
        <v/>
      </c>
      <c r="AV540" s="12" t="str">
        <f>IFERROR(VLOOKUP($A540,'Wilga M'!$L$3:$R$29,7,0),"")</f>
        <v/>
      </c>
      <c r="AW540" s="12" t="str">
        <f>IFERROR(VLOOKUP($A540,'NM 100 M'!$Y$5:$AE$7,7,0),"")</f>
        <v/>
      </c>
      <c r="AX540" s="25">
        <f>MIN(COUNT(F540:S540)+MIN(COUNT(V540:AW540)/2,2),6)</f>
        <v>1</v>
      </c>
    </row>
    <row r="541" spans="1:50">
      <c r="A541">
        <v>622</v>
      </c>
      <c r="B541" s="21" t="str">
        <f>VLOOKUP($A541,id!$C:$H,6,0)</f>
        <v>Puka Kamil</v>
      </c>
      <c r="C541" s="21" t="str">
        <f>VLOOKUP($A541,id!$C:$H,4,0)</f>
        <v>KaroLTaam-Narty@Rower</v>
      </c>
      <c r="D541" s="2">
        <f>IF(E540=E541,D540,ROW(B539))</f>
        <v>539</v>
      </c>
      <c r="E541" s="11">
        <f>LARGE(F541:U541,1)+LARGE(F541:U541,2)+IFERROR(LARGE(F541:U541,3),0)+IFERROR(LARGE(F541:U541,4),0)+IFERROR(LARGE(F541:U541,5),0)+IFERROR(LARGE(F541:U541,6),0)</f>
        <v>18.790912126807235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f>IFERROR(VLOOKUP($A541,'H56 TR200 M'!$AT$3:$AZ$106,7,0),"")</f>
        <v>18.790912126807235</v>
      </c>
      <c r="R541" s="12" t="str">
        <f>IFERROR(VLOOKUP($A541,'Azymut M'!$AO$6:$AU$38,7,0),"")</f>
        <v/>
      </c>
      <c r="S541" s="12" t="str">
        <f>IFERROR(VLOOKUP($A541,'NM 200 M'!$AI$5:$AO$38,7,0),"")</f>
        <v/>
      </c>
      <c r="T541" s="10">
        <f>IFERROR(LARGE(V541:AW541,1),0)+IFERROR(LARGE(V541:AW541,2),0)</f>
        <v>0</v>
      </c>
      <c r="U541" s="10">
        <f>IFERROR(LARGE(V541:AW541,3),0)+IFERROR(LARGE(V541:AW541,4),0)</f>
        <v>0</v>
      </c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 t="str">
        <f>IFERROR(VLOOKUP($A541,'H56 TR100 M'!$AI$3:$AO$224,7,0),"")</f>
        <v/>
      </c>
      <c r="AT541" s="12" t="str">
        <f>IFERROR(VLOOKUP($A541,'Wawer M'!$H$2:$N$15,7,0),"")</f>
        <v/>
      </c>
      <c r="AU541" s="12" t="str">
        <f>IFERROR(VLOOKUP($A541,'Pazur M'!$AU$2:$BA$36,7,0),"")</f>
        <v/>
      </c>
      <c r="AV541" s="12" t="str">
        <f>IFERROR(VLOOKUP($A541,'Wilga M'!$L$3:$R$29,7,0),"")</f>
        <v/>
      </c>
      <c r="AW541" s="12" t="str">
        <f>IFERROR(VLOOKUP($A541,'NM 100 M'!$Y$5:$AE$7,7,0),"")</f>
        <v/>
      </c>
      <c r="AX541" s="25">
        <f>MIN(COUNT(F541:S541)+MIN(COUNT(V541:AW541)/2,2),6)</f>
        <v>1</v>
      </c>
    </row>
    <row r="542" spans="1:50">
      <c r="A542">
        <v>714</v>
      </c>
      <c r="B542" s="21" t="str">
        <f>VLOOKUP($A542,id!$C:$H,6,0)</f>
        <v>Skórski Michał</v>
      </c>
      <c r="C542" s="21">
        <f>VLOOKUP($A542,id!$C:$H,4,0)</f>
        <v>0</v>
      </c>
      <c r="D542" s="2">
        <f>IF(E541=E542,D541,ROW(B540))</f>
        <v>540</v>
      </c>
      <c r="E542" s="11">
        <f>LARGE(F542:U542,1)+LARGE(F542:U542,2)+IFERROR(LARGE(F542:U542,3),0)+IFERROR(LARGE(F542:U542,4),0)+IFERROR(LARGE(F542:U542,5),0)+IFERROR(LARGE(F542:U542,6),0)</f>
        <v>18.543135490082317</v>
      </c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 t="str">
        <f>IFERROR(VLOOKUP($A542,'H56 TR200 M'!$AT$3:$AZ$106,7,0),"")</f>
        <v/>
      </c>
      <c r="R542" s="12" t="str">
        <f>IFERROR(VLOOKUP($A542,'Azymut M'!$AO$6:$AU$38,7,0),"")</f>
        <v/>
      </c>
      <c r="S542" s="12" t="str">
        <f>IFERROR(VLOOKUP($A542,'NM 200 M'!$AI$5:$AO$38,7,0),"")</f>
        <v/>
      </c>
      <c r="T542" s="10">
        <f>IFERROR(LARGE(V542:AW542,1),0)+IFERROR(LARGE(V542:AW542,2),0)</f>
        <v>18.543135490082317</v>
      </c>
      <c r="U542" s="10">
        <f>IFERROR(LARGE(V542:AW542,3),0)+IFERROR(LARGE(V542:AW542,4),0)</f>
        <v>0</v>
      </c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>
        <f>IFERROR(VLOOKUP($A542,'H56 TR100 M'!$AI$3:$AO$224,7,0),"")</f>
        <v>18.543135490082317</v>
      </c>
      <c r="AT542" s="12" t="str">
        <f>IFERROR(VLOOKUP($A542,'Wawer M'!$H$2:$N$15,7,0),"")</f>
        <v/>
      </c>
      <c r="AU542" s="12" t="str">
        <f>IFERROR(VLOOKUP($A542,'Pazur M'!$AU$2:$BA$36,7,0),"")</f>
        <v/>
      </c>
      <c r="AV542" s="12" t="str">
        <f>IFERROR(VLOOKUP($A542,'Wilga M'!$L$3:$R$29,7,0),"")</f>
        <v/>
      </c>
      <c r="AW542" s="12" t="str">
        <f>IFERROR(VLOOKUP($A542,'NM 100 M'!$Y$5:$AE$7,7,0),"")</f>
        <v/>
      </c>
      <c r="AX542" s="25">
        <f>MIN(COUNT(F542:S542)+MIN(COUNT(V542:AW542)/2,2),6)</f>
        <v>0.5</v>
      </c>
    </row>
    <row r="543" spans="1:50">
      <c r="A543">
        <v>715</v>
      </c>
      <c r="B543" s="21" t="str">
        <f>VLOOKUP($A543,id!$C:$H,6,0)</f>
        <v>Szuca Zbigniew</v>
      </c>
      <c r="C543" s="21" t="str">
        <f>VLOOKUP($A543,id!$C:$H,4,0)</f>
        <v>ironteam3city</v>
      </c>
      <c r="D543" s="2">
        <f>IF(E542=E543,D542,ROW(B541))</f>
        <v>541</v>
      </c>
      <c r="E543" s="11">
        <f>LARGE(F543:U543,1)+LARGE(F543:U543,2)+IFERROR(LARGE(F543:U543,3),0)+IFERROR(LARGE(F543:U543,4),0)+IFERROR(LARGE(F543:U543,5),0)+IFERROR(LARGE(F543:U543,6),0)</f>
        <v>18.538848803267292</v>
      </c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 t="str">
        <f>IFERROR(VLOOKUP($A543,'H56 TR200 M'!$AT$3:$AZ$106,7,0),"")</f>
        <v/>
      </c>
      <c r="R543" s="12" t="str">
        <f>IFERROR(VLOOKUP($A543,'Azymut M'!$AO$6:$AU$38,7,0),"")</f>
        <v/>
      </c>
      <c r="S543" s="12" t="str">
        <f>IFERROR(VLOOKUP($A543,'NM 200 M'!$AI$5:$AO$38,7,0),"")</f>
        <v/>
      </c>
      <c r="T543" s="10">
        <f>IFERROR(LARGE(V543:AW543,1),0)+IFERROR(LARGE(V543:AW543,2),0)</f>
        <v>18.538848803267292</v>
      </c>
      <c r="U543" s="10">
        <f>IFERROR(LARGE(V543:AW543,3),0)+IFERROR(LARGE(V543:AW543,4),0)</f>
        <v>0</v>
      </c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>
        <f>IFERROR(VLOOKUP($A543,'H56 TR100 M'!$AI$3:$AO$224,7,0),"")</f>
        <v>18.538848803267292</v>
      </c>
      <c r="AT543" s="12" t="str">
        <f>IFERROR(VLOOKUP($A543,'Wawer M'!$H$2:$N$15,7,0),"")</f>
        <v/>
      </c>
      <c r="AU543" s="12" t="str">
        <f>IFERROR(VLOOKUP($A543,'Pazur M'!$AU$2:$BA$36,7,0),"")</f>
        <v/>
      </c>
      <c r="AV543" s="12" t="str">
        <f>IFERROR(VLOOKUP($A543,'Wilga M'!$L$3:$R$29,7,0),"")</f>
        <v/>
      </c>
      <c r="AW543" s="12" t="str">
        <f>IFERROR(VLOOKUP($A543,'NM 100 M'!$Y$5:$AE$7,7,0),"")</f>
        <v/>
      </c>
      <c r="AX543" s="25">
        <f>MIN(COUNT(F543:S543)+MIN(COUNT(V543:AW543)/2,2),6)</f>
        <v>0.5</v>
      </c>
    </row>
    <row r="544" spans="1:50">
      <c r="A544">
        <v>716</v>
      </c>
      <c r="B544" s="21" t="str">
        <f>VLOOKUP($A544,id!$C:$H,6,0)</f>
        <v>Skórski Wojciech</v>
      </c>
      <c r="C544" s="21">
        <f>VLOOKUP($A544,id!$C:$H,4,0)</f>
        <v>0</v>
      </c>
      <c r="D544" s="2">
        <f>IF(E543=E544,D543,ROW(B542))</f>
        <v>542</v>
      </c>
      <c r="E544" s="11">
        <f>LARGE(F544:U544,1)+LARGE(F544:U544,2)+IFERROR(LARGE(F544:U544,3),0)+IFERROR(LARGE(F544:U544,4),0)+IFERROR(LARGE(F544:U544,5),0)+IFERROR(LARGE(F544:U544,6),0)</f>
        <v>18.532422487892653</v>
      </c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 t="str">
        <f>IFERROR(VLOOKUP($A544,'H56 TR200 M'!$AT$3:$AZ$106,7,0),"")</f>
        <v/>
      </c>
      <c r="R544" s="12" t="str">
        <f>IFERROR(VLOOKUP($A544,'Azymut M'!$AO$6:$AU$38,7,0),"")</f>
        <v/>
      </c>
      <c r="S544" s="12" t="str">
        <f>IFERROR(VLOOKUP($A544,'NM 200 M'!$AI$5:$AO$38,7,0),"")</f>
        <v/>
      </c>
      <c r="T544" s="10">
        <f>IFERROR(LARGE(V544:AW544,1),0)+IFERROR(LARGE(V544:AW544,2),0)</f>
        <v>18.532422487892653</v>
      </c>
      <c r="U544" s="10">
        <f>IFERROR(LARGE(V544:AW544,3),0)+IFERROR(LARGE(V544:AW544,4),0)</f>
        <v>0</v>
      </c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>
        <f>IFERROR(VLOOKUP($A544,'H56 TR100 M'!$AI$3:$AO$224,7,0),"")</f>
        <v>18.532422487892653</v>
      </c>
      <c r="AT544" s="12" t="str">
        <f>IFERROR(VLOOKUP($A544,'Wawer M'!$H$2:$N$15,7,0),"")</f>
        <v/>
      </c>
      <c r="AU544" s="12" t="str">
        <f>IFERROR(VLOOKUP($A544,'Pazur M'!$AU$2:$BA$36,7,0),"")</f>
        <v/>
      </c>
      <c r="AV544" s="12" t="str">
        <f>IFERROR(VLOOKUP($A544,'Wilga M'!$L$3:$R$29,7,0),"")</f>
        <v/>
      </c>
      <c r="AW544" s="12" t="str">
        <f>IFERROR(VLOOKUP($A544,'NM 100 M'!$Y$5:$AE$7,7,0),"")</f>
        <v/>
      </c>
      <c r="AX544" s="25">
        <f>MIN(COUNT(F544:S544)+MIN(COUNT(V544:AW544)/2,2),6)</f>
        <v>0.5</v>
      </c>
    </row>
    <row r="545" spans="1:50">
      <c r="A545">
        <v>717</v>
      </c>
      <c r="B545" s="21" t="str">
        <f>VLOOKUP($A545,id!$C:$H,6,0)</f>
        <v>Szuca Wiktor</v>
      </c>
      <c r="C545" s="21" t="str">
        <f>VLOOKUP($A545,id!$C:$H,4,0)</f>
        <v>ironteam3city</v>
      </c>
      <c r="D545" s="2">
        <f>IF(E544=E545,D544,ROW(B543))</f>
        <v>543</v>
      </c>
      <c r="E545" s="11">
        <f>LARGE(F545:U545,1)+LARGE(F545:U545,2)+IFERROR(LARGE(F545:U545,3),0)+IFERROR(LARGE(F545:U545,4),0)+IFERROR(LARGE(F545:U545,5),0)+IFERROR(LARGE(F545:U545,6),0)</f>
        <v>18.526000626216227</v>
      </c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 t="str">
        <f>IFERROR(VLOOKUP($A545,'H56 TR200 M'!$AT$3:$AZ$106,7,0),"")</f>
        <v/>
      </c>
      <c r="R545" s="12" t="str">
        <f>IFERROR(VLOOKUP($A545,'Azymut M'!$AO$6:$AU$38,7,0),"")</f>
        <v/>
      </c>
      <c r="S545" s="12" t="str">
        <f>IFERROR(VLOOKUP($A545,'NM 200 M'!$AI$5:$AO$38,7,0),"")</f>
        <v/>
      </c>
      <c r="T545" s="10">
        <f>IFERROR(LARGE(V545:AW545,1),0)+IFERROR(LARGE(V545:AW545,2),0)</f>
        <v>18.526000626216227</v>
      </c>
      <c r="U545" s="10">
        <f>IFERROR(LARGE(V545:AW545,3),0)+IFERROR(LARGE(V545:AW545,4),0)</f>
        <v>0</v>
      </c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>
        <f>IFERROR(VLOOKUP($A545,'H56 TR100 M'!$AI$3:$AO$224,7,0),"")</f>
        <v>18.526000626216227</v>
      </c>
      <c r="AT545" s="12" t="str">
        <f>IFERROR(VLOOKUP($A545,'Wawer M'!$H$2:$N$15,7,0),"")</f>
        <v/>
      </c>
      <c r="AU545" s="12" t="str">
        <f>IFERROR(VLOOKUP($A545,'Pazur M'!$AU$2:$BA$36,7,0),"")</f>
        <v/>
      </c>
      <c r="AV545" s="12" t="str">
        <f>IFERROR(VLOOKUP($A545,'Wilga M'!$L$3:$R$29,7,0),"")</f>
        <v/>
      </c>
      <c r="AW545" s="12" t="str">
        <f>IFERROR(VLOOKUP($A545,'NM 100 M'!$Y$5:$AE$7,7,0),"")</f>
        <v/>
      </c>
      <c r="AX545" s="25">
        <f>MIN(COUNT(F545:S545)+MIN(COUNT(V545:AW545)/2,2),6)</f>
        <v>0.5</v>
      </c>
    </row>
    <row r="546" spans="1:50">
      <c r="A546">
        <v>496</v>
      </c>
      <c r="B546" s="21" t="str">
        <f>VLOOKUP($A546,id!$C:$H,6,0)</f>
        <v>Krasuski Bartłomiej</v>
      </c>
      <c r="C546" s="21" t="str">
        <f>VLOOKUP($A546,id!$C:$H,4,0)</f>
        <v>Team360</v>
      </c>
      <c r="D546" s="2">
        <f>IF(E545=E546,D545,ROW(B544))</f>
        <v>544</v>
      </c>
      <c r="E546" s="11">
        <f>LARGE(F546:U546,1)+LARGE(F546:U546,2)+IFERROR(LARGE(F546:U546,3),0)+IFERROR(LARGE(F546:U546,4),0)+IFERROR(LARGE(F546:U546,5),0)+IFERROR(LARGE(F546:U546,6),0)</f>
        <v>18.486036785872567</v>
      </c>
      <c r="F546" s="12"/>
      <c r="G546" s="12"/>
      <c r="H546" s="12"/>
      <c r="I546" s="12"/>
      <c r="J546" s="12"/>
      <c r="K546" s="12"/>
      <c r="L546" s="12"/>
      <c r="M546" s="12"/>
      <c r="N546" s="12">
        <f>IFERROR(VLOOKUP($A546,'Konwalie M'!$M$2:$S$32,7,0),"")</f>
        <v>18.486036785872567</v>
      </c>
      <c r="O546" s="12" t="str">
        <f>IFERROR(VLOOKUP($A546,'KoRnO M'!$AD$2:$AJ$42,7,0),"")</f>
        <v/>
      </c>
      <c r="P546" s="12" t="str">
        <f>IFERROR(VLOOKUP($A546,'XVI Szago M'!$K$2:$Q$48,7,0),"")</f>
        <v/>
      </c>
      <c r="Q546" s="12" t="str">
        <f>IFERROR(VLOOKUP($A546,'H56 TR200 M'!$AT$3:$AZ$106,7,0),"")</f>
        <v/>
      </c>
      <c r="R546" s="12" t="str">
        <f>IFERROR(VLOOKUP($A546,'Azymut M'!$AO$6:$AU$38,7,0),"")</f>
        <v/>
      </c>
      <c r="S546" s="12" t="str">
        <f>IFERROR(VLOOKUP($A546,'NM 200 M'!$AI$5:$AO$38,7,0),"")</f>
        <v/>
      </c>
      <c r="T546" s="10">
        <f>IFERROR(LARGE(V546:AW546,1),0)+IFERROR(LARGE(V546:AW546,2),0)</f>
        <v>0</v>
      </c>
      <c r="U546" s="10">
        <f>IFERROR(LARGE(V546:AW546,3),0)+IFERROR(LARGE(V546:AW546,4),0)</f>
        <v>0</v>
      </c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 t="str">
        <f>IFERROR(VLOOKUP($A546,'ITOrient M'!$P$3:$V$16,7,0),"")</f>
        <v/>
      </c>
      <c r="AJ546" s="12" t="str">
        <f>IFERROR(VLOOKUP($A546,'ŚJatka M'!$P$3:$V$25,7,0),"")</f>
        <v/>
      </c>
      <c r="AK546" s="12" t="str">
        <f>IFERROR(VLOOKUP($A546,'Sudecka Wyrypa M'!$N$4:$T$18,7,0),"")</f>
        <v/>
      </c>
      <c r="AL546" s="12" t="str">
        <f>IFERROR(VLOOKUP($A546,'Abentojra M'!$I$3:$O$39,7,0),"")</f>
        <v/>
      </c>
      <c r="AM546" s="12" t="str">
        <f>IFERROR(VLOOKUP($A546,'Mordownik M'!$M$3:$S$29,7,0),"")</f>
        <v/>
      </c>
      <c r="AN546" s="12" t="str">
        <f>IFERROR(VLOOKUP($A546,'Kaczawska M'!$L$3:$R$9,7,0),"")</f>
        <v/>
      </c>
      <c r="AO546" s="12" t="str">
        <f>IFERROR(VLOOKUP($A546,'XV RzK M'!$K$2:$Q$13,7,0),"")</f>
        <v/>
      </c>
      <c r="AP546" s="12" t="str">
        <f>IFERROR(VLOOKUP($A546,'Jesienne 360 M'!$J$2:$P$20,7,0),"")</f>
        <v/>
      </c>
      <c r="AQ546" s="12" t="str">
        <f>IFERROR(VLOOKUP($A546,'Waligóra M'!$P$2:$V$25,7,0),"")</f>
        <v/>
      </c>
      <c r="AR546" s="12" t="str">
        <f>IFERROR(VLOOKUP($A546,'Jurajska Jatka M'!$L$3:$R$42,7,0),"")</f>
        <v/>
      </c>
      <c r="AS546" s="12" t="str">
        <f>IFERROR(VLOOKUP($A546,'H56 TR100 M'!$AI$3:$AO$224,7,0),"")</f>
        <v/>
      </c>
      <c r="AT546" s="12" t="str">
        <f>IFERROR(VLOOKUP($A546,'Wawer M'!$H$2:$N$15,7,0),"")</f>
        <v/>
      </c>
      <c r="AU546" s="12" t="str">
        <f>IFERROR(VLOOKUP($A546,'Pazur M'!$AU$2:$BA$36,7,0),"")</f>
        <v/>
      </c>
      <c r="AV546" s="12" t="str">
        <f>IFERROR(VLOOKUP($A546,'Wilga M'!$L$3:$R$29,7,0),"")</f>
        <v/>
      </c>
      <c r="AW546" s="12" t="str">
        <f>IFERROR(VLOOKUP($A546,'NM 100 M'!$Y$5:$AE$7,7,0),"")</f>
        <v/>
      </c>
      <c r="AX546" s="25">
        <f>MIN(COUNT(F546:S546)+MIN(COUNT(V546:AW546)/2,2),6)</f>
        <v>1</v>
      </c>
    </row>
    <row r="547" spans="1:50">
      <c r="A547">
        <v>771</v>
      </c>
      <c r="B547" s="21" t="str">
        <f>VLOOKUP($A547,id!$C:$H,6,0)</f>
        <v>Leśniewski Daniel</v>
      </c>
      <c r="C547" s="21" t="str">
        <f>VLOOKUP($A547,id!$C:$H,4,0)</f>
        <v>STOPA Słupsk</v>
      </c>
      <c r="D547" s="2">
        <f>IF(E546=E547,D546,ROW(B545))</f>
        <v>545</v>
      </c>
      <c r="E547" s="11">
        <f>LARGE(F547:U547,1)+LARGE(F547:U547,2)+IFERROR(LARGE(F547:U547,3),0)+IFERROR(LARGE(F547:U547,4),0)+IFERROR(LARGE(F547:U547,5),0)+IFERROR(LARGE(F547:U547,6),0)</f>
        <v>18.111455108359131</v>
      </c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 t="str">
        <f>IFERROR(VLOOKUP($A547,'H56 TR200 M'!$AT$3:$AZ$106,7,0),"")</f>
        <v/>
      </c>
      <c r="R547" s="12" t="str">
        <f>IFERROR(VLOOKUP($A547,'Azymut M'!$AO$6:$AU$38,7,0),"")</f>
        <v/>
      </c>
      <c r="S547" s="12" t="str">
        <f>IFERROR(VLOOKUP($A547,'NM 200 M'!$AI$5:$AO$38,7,0),"")</f>
        <v/>
      </c>
      <c r="T547" s="10">
        <f>IFERROR(LARGE(V547:AW547,1),0)+IFERROR(LARGE(V547:AW547,2),0)</f>
        <v>18.111455108359131</v>
      </c>
      <c r="U547" s="10">
        <f>IFERROR(LARGE(V547:AW547,3),0)+IFERROR(LARGE(V547:AW547,4),0)</f>
        <v>0</v>
      </c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 t="str">
        <f>IFERROR(VLOOKUP($A547,'H56 TR100 M'!$AI$3:$AO$224,7,0),"")</f>
        <v/>
      </c>
      <c r="AT547" s="12" t="str">
        <f>IFERROR(VLOOKUP($A547,'Wawer M'!$H$2:$N$15,7,0),"")</f>
        <v/>
      </c>
      <c r="AU547" s="12">
        <f>IFERROR(VLOOKUP($A547,'Pazur M'!$AU$2:$BA$36,7,0),"")</f>
        <v>18.111455108359131</v>
      </c>
      <c r="AV547" s="12" t="str">
        <f>IFERROR(VLOOKUP($A547,'Wilga M'!$L$3:$R$29,7,0),"")</f>
        <v/>
      </c>
      <c r="AW547" s="12" t="str">
        <f>IFERROR(VLOOKUP($A547,'NM 100 M'!$Y$5:$AE$7,7,0),"")</f>
        <v/>
      </c>
      <c r="AX547" s="25">
        <f>MIN(COUNT(F547:S547)+MIN(COUNT(V547:AW547)/2,2),6)</f>
        <v>0.5</v>
      </c>
    </row>
    <row r="548" spans="1:50">
      <c r="A548">
        <v>718</v>
      </c>
      <c r="B548" s="21" t="str">
        <f>VLOOKUP($A548,id!$C:$H,6,0)</f>
        <v>Klain Zbigniew</v>
      </c>
      <c r="C548" s="21" t="str">
        <f>VLOOKUP($A548,id!$C:$H,4,0)</f>
        <v>Klan Klainów</v>
      </c>
      <c r="D548" s="2">
        <f>IF(E547=E548,D547,ROW(B546))</f>
        <v>546</v>
      </c>
      <c r="E548" s="11">
        <f>LARGE(F548:U548,1)+LARGE(F548:U548,2)+IFERROR(LARGE(F548:U548,3),0)+IFERROR(LARGE(F548:U548,4),0)+IFERROR(LARGE(F548:U548,5),0)+IFERROR(LARGE(F548:U548,6),0)</f>
        <v>18.097472544030126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 t="str">
        <f>IFERROR(VLOOKUP($A548,'H56 TR200 M'!$AT$3:$AZ$106,7,0),"")</f>
        <v/>
      </c>
      <c r="R548" s="12" t="str">
        <f>IFERROR(VLOOKUP($A548,'Azymut M'!$AO$6:$AU$38,7,0),"")</f>
        <v/>
      </c>
      <c r="S548" s="12" t="str">
        <f>IFERROR(VLOOKUP($A548,'NM 200 M'!$AI$5:$AO$38,7,0),"")</f>
        <v/>
      </c>
      <c r="T548" s="10">
        <f>IFERROR(LARGE(V548:AW548,1),0)+IFERROR(LARGE(V548:AW548,2),0)</f>
        <v>18.097472544030126</v>
      </c>
      <c r="U548" s="10">
        <f>IFERROR(LARGE(V548:AW548,3),0)+IFERROR(LARGE(V548:AW548,4),0)</f>
        <v>0</v>
      </c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>
        <f>IFERROR(VLOOKUP($A548,'H56 TR100 M'!$AI$3:$AO$224,7,0),"")</f>
        <v>18.097472544030126</v>
      </c>
      <c r="AT548" s="12" t="str">
        <f>IFERROR(VLOOKUP($A548,'Wawer M'!$H$2:$N$15,7,0),"")</f>
        <v/>
      </c>
      <c r="AU548" s="12" t="str">
        <f>IFERROR(VLOOKUP($A548,'Pazur M'!$AU$2:$BA$36,7,0),"")</f>
        <v/>
      </c>
      <c r="AV548" s="12" t="str">
        <f>IFERROR(VLOOKUP($A548,'Wilga M'!$L$3:$R$29,7,0),"")</f>
        <v/>
      </c>
      <c r="AW548" s="12" t="str">
        <f>IFERROR(VLOOKUP($A548,'NM 100 M'!$Y$5:$AE$7,7,0),"")</f>
        <v/>
      </c>
      <c r="AX548" s="25">
        <f>MIN(COUNT(F548:S548)+MIN(COUNT(V548:AW548)/2,2),6)</f>
        <v>0.5</v>
      </c>
    </row>
    <row r="549" spans="1:50">
      <c r="A549">
        <v>719</v>
      </c>
      <c r="B549" s="21" t="str">
        <f>VLOOKUP($A549,id!$C:$H,6,0)</f>
        <v>Obertyński Olgierd</v>
      </c>
      <c r="C549" s="21">
        <f>VLOOKUP($A549,id!$C:$H,4,0)</f>
        <v>0</v>
      </c>
      <c r="D549" s="2">
        <f>IF(E548=E549,D548,ROW(B547))</f>
        <v>547</v>
      </c>
      <c r="E549" s="11">
        <f>LARGE(F549:U549,1)+LARGE(F549:U549,2)+IFERROR(LARGE(F549:U549,3),0)+IFERROR(LARGE(F549:U549,4),0)+IFERROR(LARGE(F549:U549,5),0)+IFERROR(LARGE(F549:U549,6),0)</f>
        <v>18.091858709169735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 t="str">
        <f>IFERROR(VLOOKUP($A549,'H56 TR200 M'!$AT$3:$AZ$106,7,0),"")</f>
        <v/>
      </c>
      <c r="R549" s="12" t="str">
        <f>IFERROR(VLOOKUP($A549,'Azymut M'!$AO$6:$AU$38,7,0),"")</f>
        <v/>
      </c>
      <c r="S549" s="12" t="str">
        <f>IFERROR(VLOOKUP($A549,'NM 200 M'!$AI$5:$AO$38,7,0),"")</f>
        <v/>
      </c>
      <c r="T549" s="10">
        <f>IFERROR(LARGE(V549:AW549,1),0)+IFERROR(LARGE(V549:AW549,2),0)</f>
        <v>18.091858709169735</v>
      </c>
      <c r="U549" s="10">
        <f>IFERROR(LARGE(V549:AW549,3),0)+IFERROR(LARGE(V549:AW549,4),0)</f>
        <v>0</v>
      </c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>
        <f>IFERROR(VLOOKUP($A549,'H56 TR100 M'!$AI$3:$AO$224,7,0),"")</f>
        <v>18.091858709169735</v>
      </c>
      <c r="AT549" s="12" t="str">
        <f>IFERROR(VLOOKUP($A549,'Wawer M'!$H$2:$N$15,7,0),"")</f>
        <v/>
      </c>
      <c r="AU549" s="12" t="str">
        <f>IFERROR(VLOOKUP($A549,'Pazur M'!$AU$2:$BA$36,7,0),"")</f>
        <v/>
      </c>
      <c r="AV549" s="12" t="str">
        <f>IFERROR(VLOOKUP($A549,'Wilga M'!$L$3:$R$29,7,0),"")</f>
        <v/>
      </c>
      <c r="AW549" s="12" t="str">
        <f>IFERROR(VLOOKUP($A549,'NM 100 M'!$Y$5:$AE$7,7,0),"")</f>
        <v/>
      </c>
      <c r="AX549" s="25">
        <f>MIN(COUNT(F549:S549)+MIN(COUNT(V549:AW549)/2,2),6)</f>
        <v>0.5</v>
      </c>
    </row>
    <row r="550" spans="1:50">
      <c r="A550">
        <v>306</v>
      </c>
      <c r="B550" s="21" t="str">
        <f>VLOOKUP($A550,id!$C:$H,6,0)</f>
        <v>Białous Wiesław</v>
      </c>
      <c r="C550" s="21">
        <f>VLOOKUP($A550,id!$C:$H,4,0)</f>
        <v>0</v>
      </c>
      <c r="D550" s="2">
        <f>IF(E549=E550,D549,ROW(B548))</f>
        <v>548</v>
      </c>
      <c r="E550" s="11">
        <f>LARGE(F550:U550,1)+LARGE(F550:U550,2)+IFERROR(LARGE(F550:U550,3),0)+IFERROR(LARGE(F550:U550,4),0)+IFERROR(LARGE(F550:U550,5),0)+IFERROR(LARGE(F550:U550,6),0)</f>
        <v>18.077599376076783</v>
      </c>
      <c r="F550" s="12"/>
      <c r="G550" s="12"/>
      <c r="H550" s="12" t="str">
        <f>IFERROR(VLOOKUP($A550,'H55 TR200 M'!$AT$3:$AZ$84,7,0),"")</f>
        <v/>
      </c>
      <c r="I550" s="12" t="str">
        <f>IFERROR(VLOOKUP($A550,'Dymno M'!$U$2:$AA$35,7,0),"")</f>
        <v/>
      </c>
      <c r="J550" s="12" t="str">
        <f>IFERROR(VLOOKUP($A550,'XIV RzK M'!$K$3:$Q$39,7,0),"")</f>
        <v/>
      </c>
      <c r="K550" s="12" t="str">
        <f>IFERROR(VLOOKUP($A550,'Tropy M'!$Q$4:$W$66,7,0),"")</f>
        <v/>
      </c>
      <c r="L550" s="12" t="str">
        <f>IFERROR(VLOOKUP($A550,'Grassor 300 M'!$CA$6:$CG$39,7,0),"")</f>
        <v/>
      </c>
      <c r="M550" s="12" t="str">
        <f>IFERROR(VLOOKUP($A550,'BO M'!$Q$2:$W$37,7,0),"")</f>
        <v/>
      </c>
      <c r="N550" s="12" t="str">
        <f>IFERROR(VLOOKUP($A550,'Konwalie M'!$M$2:$S$32,7,0),"")</f>
        <v/>
      </c>
      <c r="O550" s="12" t="str">
        <f>IFERROR(VLOOKUP($A550,'KoRnO M'!$AD$2:$AJ$42,7,0),"")</f>
        <v/>
      </c>
      <c r="P550" s="12" t="str">
        <f>IFERROR(VLOOKUP($A550,'XVI Szago M'!$K$2:$Q$48,7,0),"")</f>
        <v/>
      </c>
      <c r="Q550" s="12" t="str">
        <f>IFERROR(VLOOKUP($A550,'H56 TR200 M'!$AT$3:$AZ$106,7,0),"")</f>
        <v/>
      </c>
      <c r="R550" s="12" t="str">
        <f>IFERROR(VLOOKUP($A550,'Azymut M'!$AO$6:$AU$38,7,0),"")</f>
        <v/>
      </c>
      <c r="S550" s="12" t="str">
        <f>IFERROR(VLOOKUP($A550,'NM 200 M'!$AI$5:$AO$38,7,0),"")</f>
        <v/>
      </c>
      <c r="T550" s="10">
        <f>IFERROR(LARGE(V550:AW550,1),0)+IFERROR(LARGE(V550:AW550,2),0)</f>
        <v>18.077599376076783</v>
      </c>
      <c r="U550" s="10">
        <f>IFERROR(LARGE(V550:AW550,3),0)+IFERROR(LARGE(V550:AW550,4),0)</f>
        <v>0</v>
      </c>
      <c r="V550" s="12"/>
      <c r="W550" s="12"/>
      <c r="X550" s="12"/>
      <c r="Y550" s="12"/>
      <c r="Z550" s="12">
        <f>IFERROR(VLOOKUP($A550,'H55 TR100 M'!$AG$3:$AM$165,7,0),"")</f>
        <v>18.077599376076783</v>
      </c>
      <c r="AA550" s="12" t="str">
        <f>IFERROR(VLOOKUP($A550,'Irokez M'!$EN$4:$ET$22,7,0),"")</f>
        <v/>
      </c>
      <c r="AB550" s="12" t="str">
        <f>IFERROR(VLOOKUP($A550,'BO Wielkopolska M'!$Q$2:$W$38,7,0),"")</f>
        <v/>
      </c>
      <c r="AC550" s="12" t="str">
        <f>IFERROR(VLOOKUP($A550,'RW TR200 M'!$K$2:$Q$10,7,0),"")</f>
        <v/>
      </c>
      <c r="AD550" s="12" t="str">
        <f>IFERROR(VLOOKUP($A550,'Liczyrzepa wiosna M'!$M$2:$S$26,7,0),"")</f>
        <v/>
      </c>
      <c r="AE550" s="12" t="str">
        <f>IFERROR(VLOOKUP($A550,'13 M'!$J$6:$P$27,7,0),"")</f>
        <v/>
      </c>
      <c r="AF550" s="12" t="str">
        <f>IFERROR(VLOOKUP($A550,'ZnO Grassor M'!$J$2:$P$9,7,0),"")</f>
        <v/>
      </c>
      <c r="AG550" s="12" t="str">
        <f>IFERROR(VLOOKUP($A550,'Celestynów M'!$H$2:$N$7,7,0),"")</f>
        <v/>
      </c>
      <c r="AH550" s="12" t="str">
        <f>IFERROR(VLOOKUP($A550,'Komorów M'!$H$2:$N$15,7,0),"")</f>
        <v/>
      </c>
      <c r="AI550" s="12" t="str">
        <f>IFERROR(VLOOKUP($A550,'ITOrient M'!$P$3:$V$16,7,0),"")</f>
        <v/>
      </c>
      <c r="AJ550" s="12" t="str">
        <f>IFERROR(VLOOKUP($A550,'ŚJatka M'!$P$3:$V$25,7,0),"")</f>
        <v/>
      </c>
      <c r="AK550" s="12" t="str">
        <f>IFERROR(VLOOKUP($A550,'Sudecka Wyrypa M'!$N$4:$T$18,7,0),"")</f>
        <v/>
      </c>
      <c r="AL550" s="12" t="str">
        <f>IFERROR(VLOOKUP($A550,'Abentojra M'!$I$3:$O$39,7,0),"")</f>
        <v/>
      </c>
      <c r="AM550" s="12" t="str">
        <f>IFERROR(VLOOKUP($A550,'Mordownik M'!$M$3:$S$29,7,0),"")</f>
        <v/>
      </c>
      <c r="AN550" s="12" t="str">
        <f>IFERROR(VLOOKUP($A550,'Kaczawska M'!$L$3:$R$9,7,0),"")</f>
        <v/>
      </c>
      <c r="AO550" s="12" t="str">
        <f>IFERROR(VLOOKUP($A550,'XV RzK M'!$K$2:$Q$13,7,0),"")</f>
        <v/>
      </c>
      <c r="AP550" s="12" t="str">
        <f>IFERROR(VLOOKUP($A550,'Jesienne 360 M'!$J$2:$P$20,7,0),"")</f>
        <v/>
      </c>
      <c r="AQ550" s="12" t="str">
        <f>IFERROR(VLOOKUP($A550,'Waligóra M'!$P$2:$V$25,7,0),"")</f>
        <v/>
      </c>
      <c r="AR550" s="12" t="str">
        <f>IFERROR(VLOOKUP($A550,'Jurajska Jatka M'!$L$3:$R$42,7,0),"")</f>
        <v/>
      </c>
      <c r="AS550" s="12" t="str">
        <f>IFERROR(VLOOKUP($A550,'H56 TR100 M'!$AI$3:$AO$224,7,0),"")</f>
        <v/>
      </c>
      <c r="AT550" s="12" t="str">
        <f>IFERROR(VLOOKUP($A550,'Wawer M'!$H$2:$N$15,7,0),"")</f>
        <v/>
      </c>
      <c r="AU550" s="12" t="str">
        <f>IFERROR(VLOOKUP($A550,'Pazur M'!$AU$2:$BA$36,7,0),"")</f>
        <v/>
      </c>
      <c r="AV550" s="12" t="str">
        <f>IFERROR(VLOOKUP($A550,'Wilga M'!$L$3:$R$29,7,0),"")</f>
        <v/>
      </c>
      <c r="AW550" s="12" t="str">
        <f>IFERROR(VLOOKUP($A550,'NM 100 M'!$Y$5:$AE$7,7,0),"")</f>
        <v/>
      </c>
      <c r="AX550" s="25">
        <f>MIN(COUNT(F550:S550)+MIN(COUNT(V550:AW550)/2,2),6)</f>
        <v>0.5</v>
      </c>
    </row>
    <row r="551" spans="1:50">
      <c r="A551">
        <v>720</v>
      </c>
      <c r="B551" s="21" t="str">
        <f>VLOOKUP($A551,id!$C:$H,6,0)</f>
        <v>Jankowski Maciej</v>
      </c>
      <c r="C551" s="21" t="str">
        <f>VLOOKUP($A551,id!$C:$H,4,0)</f>
        <v>GR3miasto</v>
      </c>
      <c r="D551" s="2">
        <f>IF(E550=E551,D550,ROW(B549))</f>
        <v>549</v>
      </c>
      <c r="E551" s="11">
        <f>LARGE(F551:U551,1)+LARGE(F551:U551,2)+IFERROR(LARGE(F551:U551,3),0)+IFERROR(LARGE(F551:U551,4),0)+IFERROR(LARGE(F551:U551,5),0)+IFERROR(LARGE(F551:U551,6),0)</f>
        <v>17.741633197371321</v>
      </c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 t="str">
        <f>IFERROR(VLOOKUP($A551,'H56 TR200 M'!$AT$3:$AZ$106,7,0),"")</f>
        <v/>
      </c>
      <c r="R551" s="12" t="str">
        <f>IFERROR(VLOOKUP($A551,'Azymut M'!$AO$6:$AU$38,7,0),"")</f>
        <v/>
      </c>
      <c r="S551" s="12" t="str">
        <f>IFERROR(VLOOKUP($A551,'NM 200 M'!$AI$5:$AO$38,7,0),"")</f>
        <v/>
      </c>
      <c r="T551" s="10">
        <f>IFERROR(LARGE(V551:AW551,1),0)+IFERROR(LARGE(V551:AW551,2),0)</f>
        <v>17.741633197371321</v>
      </c>
      <c r="U551" s="10">
        <f>IFERROR(LARGE(V551:AW551,3),0)+IFERROR(LARGE(V551:AW551,4),0)</f>
        <v>0</v>
      </c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>
        <f>IFERROR(VLOOKUP($A551,'H56 TR100 M'!$AI$3:$AO$224,7,0),"")</f>
        <v>17.741633197371321</v>
      </c>
      <c r="AT551" s="12" t="str">
        <f>IFERROR(VLOOKUP($A551,'Wawer M'!$H$2:$N$15,7,0),"")</f>
        <v/>
      </c>
      <c r="AU551" s="12" t="str">
        <f>IFERROR(VLOOKUP($A551,'Pazur M'!$AU$2:$BA$36,7,0),"")</f>
        <v/>
      </c>
      <c r="AV551" s="12" t="str">
        <f>IFERROR(VLOOKUP($A551,'Wilga M'!$L$3:$R$29,7,0),"")</f>
        <v/>
      </c>
      <c r="AW551" s="12" t="str">
        <f>IFERROR(VLOOKUP($A551,'NM 100 M'!$Y$5:$AE$7,7,0),"")</f>
        <v/>
      </c>
      <c r="AX551" s="25">
        <f>MIN(COUNT(F551:S551)+MIN(COUNT(V551:AW551)/2,2),6)</f>
        <v>0.5</v>
      </c>
    </row>
    <row r="552" spans="1:50">
      <c r="A552">
        <v>343</v>
      </c>
      <c r="B552" s="21" t="str">
        <f>VLOOKUP($A552,id!$C:$H,6,0)</f>
        <v>mikołajczyk przemysław</v>
      </c>
      <c r="C552" s="21" t="str">
        <f>VLOOKUP($A552,id!$C:$H,4,0)</f>
        <v>bysewo team</v>
      </c>
      <c r="D552" s="2">
        <f>IF(E551=E552,D551,ROW(B550))</f>
        <v>550</v>
      </c>
      <c r="E552" s="11">
        <f>LARGE(F552:U552,1)+LARGE(F552:U552,2)+IFERROR(LARGE(F552:U552,3),0)+IFERROR(LARGE(F552:U552,4),0)+IFERROR(LARGE(F552:U552,5),0)+IFERROR(LARGE(F552:U552,6),0)</f>
        <v>17.586687840331233</v>
      </c>
      <c r="F552" s="12"/>
      <c r="G552" s="12"/>
      <c r="H552" s="12" t="str">
        <f>IFERROR(VLOOKUP($A552,'H55 TR200 M'!$AT$3:$AZ$84,7,0),"")</f>
        <v/>
      </c>
      <c r="I552" s="12" t="str">
        <f>IFERROR(VLOOKUP($A552,'Dymno M'!$U$2:$AA$35,7,0),"")</f>
        <v/>
      </c>
      <c r="J552" s="12" t="str">
        <f>IFERROR(VLOOKUP($A552,'XIV RzK M'!$K$3:$Q$39,7,0),"")</f>
        <v/>
      </c>
      <c r="K552" s="12" t="str">
        <f>IFERROR(VLOOKUP($A552,'Tropy M'!$Q$4:$W$66,7,0),"")</f>
        <v/>
      </c>
      <c r="L552" s="12" t="str">
        <f>IFERROR(VLOOKUP($A552,'Grassor 300 M'!$CA$6:$CG$39,7,0),"")</f>
        <v/>
      </c>
      <c r="M552" s="12" t="str">
        <f>IFERROR(VLOOKUP($A552,'BO M'!$Q$2:$W$37,7,0),"")</f>
        <v/>
      </c>
      <c r="N552" s="12" t="str">
        <f>IFERROR(VLOOKUP($A552,'Konwalie M'!$M$2:$S$32,7,0),"")</f>
        <v/>
      </c>
      <c r="O552" s="12" t="str">
        <f>IFERROR(VLOOKUP($A552,'KoRnO M'!$AD$2:$AJ$42,7,0),"")</f>
        <v/>
      </c>
      <c r="P552" s="12" t="str">
        <f>IFERROR(VLOOKUP($A552,'XVI Szago M'!$K$2:$Q$48,7,0),"")</f>
        <v/>
      </c>
      <c r="Q552" s="12" t="str">
        <f>IFERROR(VLOOKUP($A552,'H56 TR200 M'!$AT$3:$AZ$106,7,0),"")</f>
        <v/>
      </c>
      <c r="R552" s="12" t="str">
        <f>IFERROR(VLOOKUP($A552,'Azymut M'!$AO$6:$AU$38,7,0),"")</f>
        <v/>
      </c>
      <c r="S552" s="12" t="str">
        <f>IFERROR(VLOOKUP($A552,'NM 200 M'!$AI$5:$AO$38,7,0),"")</f>
        <v/>
      </c>
      <c r="T552" s="10">
        <f>IFERROR(LARGE(V552:AW552,1),0)+IFERROR(LARGE(V552:AW552,2),0)</f>
        <v>17.586687840331233</v>
      </c>
      <c r="U552" s="10">
        <f>IFERROR(LARGE(V552:AW552,3),0)+IFERROR(LARGE(V552:AW552,4),0)</f>
        <v>0</v>
      </c>
      <c r="V552" s="12"/>
      <c r="W552" s="12"/>
      <c r="X552" s="12"/>
      <c r="Y552" s="12"/>
      <c r="Z552" s="12">
        <f>IFERROR(VLOOKUP($A552,'H55 TR100 M'!$AG$3:$AM$165,7,0),"")</f>
        <v>7.0043893791561098</v>
      </c>
      <c r="AA552" s="12" t="str">
        <f>IFERROR(VLOOKUP($A552,'Irokez M'!$EN$4:$ET$22,7,0),"")</f>
        <v/>
      </c>
      <c r="AB552" s="12" t="str">
        <f>IFERROR(VLOOKUP($A552,'BO Wielkopolska M'!$Q$2:$W$38,7,0),"")</f>
        <v/>
      </c>
      <c r="AC552" s="12" t="str">
        <f>IFERROR(VLOOKUP($A552,'RW TR200 M'!$K$2:$Q$10,7,0),"")</f>
        <v/>
      </c>
      <c r="AD552" s="12" t="str">
        <f>IFERROR(VLOOKUP($A552,'Liczyrzepa wiosna M'!$M$2:$S$26,7,0),"")</f>
        <v/>
      </c>
      <c r="AE552" s="12" t="str">
        <f>IFERROR(VLOOKUP($A552,'13 M'!$J$6:$P$27,7,0),"")</f>
        <v/>
      </c>
      <c r="AF552" s="12" t="str">
        <f>IFERROR(VLOOKUP($A552,'ZnO Grassor M'!$J$2:$P$9,7,0),"")</f>
        <v/>
      </c>
      <c r="AG552" s="12" t="str">
        <f>IFERROR(VLOOKUP($A552,'Celestynów M'!$H$2:$N$7,7,0),"")</f>
        <v/>
      </c>
      <c r="AH552" s="12" t="str">
        <f>IFERROR(VLOOKUP($A552,'Komorów M'!$H$2:$N$15,7,0),"")</f>
        <v/>
      </c>
      <c r="AI552" s="12" t="str">
        <f>IFERROR(VLOOKUP($A552,'ITOrient M'!$P$3:$V$16,7,0),"")</f>
        <v/>
      </c>
      <c r="AJ552" s="12" t="str">
        <f>IFERROR(VLOOKUP($A552,'ŚJatka M'!$P$3:$V$25,7,0),"")</f>
        <v/>
      </c>
      <c r="AK552" s="12" t="str">
        <f>IFERROR(VLOOKUP($A552,'Sudecka Wyrypa M'!$N$4:$T$18,7,0),"")</f>
        <v/>
      </c>
      <c r="AL552" s="12" t="str">
        <f>IFERROR(VLOOKUP($A552,'Abentojra M'!$I$3:$O$39,7,0),"")</f>
        <v/>
      </c>
      <c r="AM552" s="12" t="str">
        <f>IFERROR(VLOOKUP($A552,'Mordownik M'!$M$3:$S$29,7,0),"")</f>
        <v/>
      </c>
      <c r="AN552" s="12" t="str">
        <f>IFERROR(VLOOKUP($A552,'Kaczawska M'!$L$3:$R$9,7,0),"")</f>
        <v/>
      </c>
      <c r="AO552" s="12" t="str">
        <f>IFERROR(VLOOKUP($A552,'XV RzK M'!$K$2:$Q$13,7,0),"")</f>
        <v/>
      </c>
      <c r="AP552" s="12" t="str">
        <f>IFERROR(VLOOKUP($A552,'Jesienne 360 M'!$J$2:$P$20,7,0),"")</f>
        <v/>
      </c>
      <c r="AQ552" s="12" t="str">
        <f>IFERROR(VLOOKUP($A552,'Waligóra M'!$P$2:$V$25,7,0),"")</f>
        <v/>
      </c>
      <c r="AR552" s="12" t="str">
        <f>IFERROR(VLOOKUP($A552,'Jurajska Jatka M'!$L$3:$R$42,7,0),"")</f>
        <v/>
      </c>
      <c r="AS552" s="12">
        <f>IFERROR(VLOOKUP($A552,'H56 TR100 M'!$AI$3:$AO$224,7,0),"")</f>
        <v>10.582298461175123</v>
      </c>
      <c r="AT552" s="12" t="str">
        <f>IFERROR(VLOOKUP($A552,'Wawer M'!$H$2:$N$15,7,0),"")</f>
        <v/>
      </c>
      <c r="AU552" s="12" t="str">
        <f>IFERROR(VLOOKUP($A552,'Pazur M'!$AU$2:$BA$36,7,0),"")</f>
        <v/>
      </c>
      <c r="AV552" s="12" t="str">
        <f>IFERROR(VLOOKUP($A552,'Wilga M'!$L$3:$R$29,7,0),"")</f>
        <v/>
      </c>
      <c r="AW552" s="12" t="str">
        <f>IFERROR(VLOOKUP($A552,'NM 100 M'!$Y$5:$AE$7,7,0),"")</f>
        <v/>
      </c>
      <c r="AX552" s="25">
        <f>MIN(COUNT(F552:S552)+MIN(COUNT(V552:AW552)/2,2),6)</f>
        <v>1</v>
      </c>
    </row>
    <row r="553" spans="1:50">
      <c r="A553">
        <v>342</v>
      </c>
      <c r="B553" s="21" t="str">
        <f>VLOOKUP($A553,id!$C:$H,6,0)</f>
        <v>TOMASZEWSKI PIOTR</v>
      </c>
      <c r="C553" s="21" t="str">
        <f>VLOOKUP($A553,id!$C:$H,4,0)</f>
        <v>BYSEWO KOLOR TEAM</v>
      </c>
      <c r="D553" s="2">
        <f>IF(E552=E553,D552,ROW(B551))</f>
        <v>551</v>
      </c>
      <c r="E553" s="11">
        <f>LARGE(F553:U553,1)+LARGE(F553:U553,2)+IFERROR(LARGE(F553:U553,3),0)+IFERROR(LARGE(F553:U553,4),0)+IFERROR(LARGE(F553:U553,5),0)+IFERROR(LARGE(F553:U553,6),0)</f>
        <v>17.58159817750974</v>
      </c>
      <c r="F553" s="12"/>
      <c r="G553" s="12"/>
      <c r="H553" s="12" t="str">
        <f>IFERROR(VLOOKUP($A553,'H55 TR200 M'!$AT$3:$AZ$84,7,0),"")</f>
        <v/>
      </c>
      <c r="I553" s="12" t="str">
        <f>IFERROR(VLOOKUP($A553,'Dymno M'!$U$2:$AA$35,7,0),"")</f>
        <v/>
      </c>
      <c r="J553" s="12" t="str">
        <f>IFERROR(VLOOKUP($A553,'XIV RzK M'!$K$3:$Q$39,7,0),"")</f>
        <v/>
      </c>
      <c r="K553" s="12" t="str">
        <f>IFERROR(VLOOKUP($A553,'Tropy M'!$Q$4:$W$66,7,0),"")</f>
        <v/>
      </c>
      <c r="L553" s="12" t="str">
        <f>IFERROR(VLOOKUP($A553,'Grassor 300 M'!$CA$6:$CG$39,7,0),"")</f>
        <v/>
      </c>
      <c r="M553" s="12" t="str">
        <f>IFERROR(VLOOKUP($A553,'BO M'!$Q$2:$W$37,7,0),"")</f>
        <v/>
      </c>
      <c r="N553" s="12" t="str">
        <f>IFERROR(VLOOKUP($A553,'Konwalie M'!$M$2:$S$32,7,0),"")</f>
        <v/>
      </c>
      <c r="O553" s="12" t="str">
        <f>IFERROR(VLOOKUP($A553,'KoRnO M'!$AD$2:$AJ$42,7,0),"")</f>
        <v/>
      </c>
      <c r="P553" s="12" t="str">
        <f>IFERROR(VLOOKUP($A553,'XVI Szago M'!$K$2:$Q$48,7,0),"")</f>
        <v/>
      </c>
      <c r="Q553" s="12" t="str">
        <f>IFERROR(VLOOKUP($A553,'H56 TR200 M'!$AT$3:$AZ$106,7,0),"")</f>
        <v/>
      </c>
      <c r="R553" s="12" t="str">
        <f>IFERROR(VLOOKUP($A553,'Azymut M'!$AO$6:$AU$38,7,0),"")</f>
        <v/>
      </c>
      <c r="S553" s="12" t="str">
        <f>IFERROR(VLOOKUP($A553,'NM 200 M'!$AI$5:$AO$38,7,0),"")</f>
        <v/>
      </c>
      <c r="T553" s="10">
        <f>IFERROR(LARGE(V553:AW553,1),0)+IFERROR(LARGE(V553:AW553,2),0)</f>
        <v>17.58159817750974</v>
      </c>
      <c r="U553" s="10">
        <f>IFERROR(LARGE(V553:AW553,3),0)+IFERROR(LARGE(V553:AW553,4),0)</f>
        <v>0</v>
      </c>
      <c r="V553" s="12"/>
      <c r="W553" s="12"/>
      <c r="X553" s="12"/>
      <c r="Y553" s="12"/>
      <c r="Z553" s="12">
        <f>IFERROR(VLOOKUP($A553,'H55 TR100 M'!$AG$3:$AM$165,7,0),"")</f>
        <v>7.0080217331988868</v>
      </c>
      <c r="AA553" s="12" t="str">
        <f>IFERROR(VLOOKUP($A553,'Irokez M'!$EN$4:$ET$22,7,0),"")</f>
        <v/>
      </c>
      <c r="AB553" s="12" t="str">
        <f>IFERROR(VLOOKUP($A553,'BO Wielkopolska M'!$Q$2:$W$38,7,0),"")</f>
        <v/>
      </c>
      <c r="AC553" s="12" t="str">
        <f>IFERROR(VLOOKUP($A553,'RW TR200 M'!$K$2:$Q$10,7,0),"")</f>
        <v/>
      </c>
      <c r="AD553" s="12" t="str">
        <f>IFERROR(VLOOKUP($A553,'Liczyrzepa wiosna M'!$M$2:$S$26,7,0),"")</f>
        <v/>
      </c>
      <c r="AE553" s="12" t="str">
        <f>IFERROR(VLOOKUP($A553,'13 M'!$J$6:$P$27,7,0),"")</f>
        <v/>
      </c>
      <c r="AF553" s="12" t="str">
        <f>IFERROR(VLOOKUP($A553,'ZnO Grassor M'!$J$2:$P$9,7,0),"")</f>
        <v/>
      </c>
      <c r="AG553" s="12" t="str">
        <f>IFERROR(VLOOKUP($A553,'Celestynów M'!$H$2:$N$7,7,0),"")</f>
        <v/>
      </c>
      <c r="AH553" s="12" t="str">
        <f>IFERROR(VLOOKUP($A553,'Komorów M'!$H$2:$N$15,7,0),"")</f>
        <v/>
      </c>
      <c r="AI553" s="12" t="str">
        <f>IFERROR(VLOOKUP($A553,'ITOrient M'!$P$3:$V$16,7,0),"")</f>
        <v/>
      </c>
      <c r="AJ553" s="12" t="str">
        <f>IFERROR(VLOOKUP($A553,'ŚJatka M'!$P$3:$V$25,7,0),"")</f>
        <v/>
      </c>
      <c r="AK553" s="12" t="str">
        <f>IFERROR(VLOOKUP($A553,'Sudecka Wyrypa M'!$N$4:$T$18,7,0),"")</f>
        <v/>
      </c>
      <c r="AL553" s="12" t="str">
        <f>IFERROR(VLOOKUP($A553,'Abentojra M'!$I$3:$O$39,7,0),"")</f>
        <v/>
      </c>
      <c r="AM553" s="12" t="str">
        <f>IFERROR(VLOOKUP($A553,'Mordownik M'!$M$3:$S$29,7,0),"")</f>
        <v/>
      </c>
      <c r="AN553" s="12" t="str">
        <f>IFERROR(VLOOKUP($A553,'Kaczawska M'!$L$3:$R$9,7,0),"")</f>
        <v/>
      </c>
      <c r="AO553" s="12" t="str">
        <f>IFERROR(VLOOKUP($A553,'XV RzK M'!$K$2:$Q$13,7,0),"")</f>
        <v/>
      </c>
      <c r="AP553" s="12" t="str">
        <f>IFERROR(VLOOKUP($A553,'Jesienne 360 M'!$J$2:$P$20,7,0),"")</f>
        <v/>
      </c>
      <c r="AQ553" s="12" t="str">
        <f>IFERROR(VLOOKUP($A553,'Waligóra M'!$P$2:$V$25,7,0),"")</f>
        <v/>
      </c>
      <c r="AR553" s="12" t="str">
        <f>IFERROR(VLOOKUP($A553,'Jurajska Jatka M'!$L$3:$R$42,7,0),"")</f>
        <v/>
      </c>
      <c r="AS553" s="12">
        <f>IFERROR(VLOOKUP($A553,'H56 TR100 M'!$AI$3:$AO$224,7,0),"")</f>
        <v>10.573576444310854</v>
      </c>
      <c r="AT553" s="12" t="str">
        <f>IFERROR(VLOOKUP($A553,'Wawer M'!$H$2:$N$15,7,0),"")</f>
        <v/>
      </c>
      <c r="AU553" s="12" t="str">
        <f>IFERROR(VLOOKUP($A553,'Pazur M'!$AU$2:$BA$36,7,0),"")</f>
        <v/>
      </c>
      <c r="AV553" s="12" t="str">
        <f>IFERROR(VLOOKUP($A553,'Wilga M'!$L$3:$R$29,7,0),"")</f>
        <v/>
      </c>
      <c r="AW553" s="12" t="str">
        <f>IFERROR(VLOOKUP($A553,'NM 100 M'!$Y$5:$AE$7,7,0),"")</f>
        <v/>
      </c>
      <c r="AX553" s="25">
        <f>MIN(COUNT(F553:S553)+MIN(COUNT(V553:AW553)/2,2),6)</f>
        <v>1</v>
      </c>
    </row>
    <row r="554" spans="1:50">
      <c r="A554">
        <v>721</v>
      </c>
      <c r="B554" s="21" t="str">
        <f>VLOOKUP($A554,id!$C:$H,6,0)</f>
        <v>Puchalski Marek</v>
      </c>
      <c r="C554" s="21" t="str">
        <f>VLOOKUP($A554,id!$C:$H,4,0)</f>
        <v>GR3miasto</v>
      </c>
      <c r="D554" s="2">
        <f>IF(E553=E554,D553,ROW(B552))</f>
        <v>552</v>
      </c>
      <c r="E554" s="11">
        <f>LARGE(F554:U554,1)+LARGE(F554:U554,2)+IFERROR(LARGE(F554:U554,3),0)+IFERROR(LARGE(F554:U554,4),0)+IFERROR(LARGE(F554:U554,5),0)+IFERROR(LARGE(F554:U554,6),0)</f>
        <v>17.341550512371395</v>
      </c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 t="str">
        <f>IFERROR(VLOOKUP($A554,'H56 TR200 M'!$AT$3:$AZ$106,7,0),"")</f>
        <v/>
      </c>
      <c r="R554" s="12" t="str">
        <f>IFERROR(VLOOKUP($A554,'Azymut M'!$AO$6:$AU$38,7,0),"")</f>
        <v/>
      </c>
      <c r="S554" s="12" t="str">
        <f>IFERROR(VLOOKUP($A554,'NM 200 M'!$AI$5:$AO$38,7,0),"")</f>
        <v/>
      </c>
      <c r="T554" s="10">
        <f>IFERROR(LARGE(V554:AW554,1),0)+IFERROR(LARGE(V554:AW554,2),0)</f>
        <v>17.341550512371395</v>
      </c>
      <c r="U554" s="10">
        <f>IFERROR(LARGE(V554:AW554,3),0)+IFERROR(LARGE(V554:AW554,4),0)</f>
        <v>0</v>
      </c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>
        <f>IFERROR(VLOOKUP($A554,'H56 TR100 M'!$AI$3:$AO$224,7,0),"")</f>
        <v>17.341550512371395</v>
      </c>
      <c r="AT554" s="12" t="str">
        <f>IFERROR(VLOOKUP($A554,'Wawer M'!$H$2:$N$15,7,0),"")</f>
        <v/>
      </c>
      <c r="AU554" s="12" t="str">
        <f>IFERROR(VLOOKUP($A554,'Pazur M'!$AU$2:$BA$36,7,0),"")</f>
        <v/>
      </c>
      <c r="AV554" s="12" t="str">
        <f>IFERROR(VLOOKUP($A554,'Wilga M'!$L$3:$R$29,7,0),"")</f>
        <v/>
      </c>
      <c r="AW554" s="12" t="str">
        <f>IFERROR(VLOOKUP($A554,'NM 100 M'!$Y$5:$AE$7,7,0),"")</f>
        <v/>
      </c>
      <c r="AX554" s="25">
        <f>MIN(COUNT(F554:S554)+MIN(COUNT(V554:AW554)/2,2),6)</f>
        <v>0.5</v>
      </c>
    </row>
    <row r="555" spans="1:50">
      <c r="A555">
        <v>357</v>
      </c>
      <c r="B555" s="21" t="str">
        <f>VLOOKUP($A555,id!$C:$H,6,0)</f>
        <v>Sawicki Krzysztof</v>
      </c>
      <c r="C555" s="21">
        <f>VLOOKUP($A555,id!$C:$H,4,0)</f>
        <v>0</v>
      </c>
      <c r="D555" s="2">
        <f>IF(E554=E555,D554,ROW(B553))</f>
        <v>553</v>
      </c>
      <c r="E555" s="11">
        <f>LARGE(F555:U555,1)+LARGE(F555:U555,2)+IFERROR(LARGE(F555:U555,3),0)+IFERROR(LARGE(F555:U555,4),0)+IFERROR(LARGE(F555:U555,5),0)+IFERROR(LARGE(F555:U555,6),0)</f>
        <v>17.104571338376413</v>
      </c>
      <c r="F555" s="12"/>
      <c r="G555" s="12"/>
      <c r="H555" s="12" t="str">
        <f>IFERROR(VLOOKUP($A555,'H55 TR200 M'!$AT$3:$AZ$84,7,0),"")</f>
        <v/>
      </c>
      <c r="I555" s="12" t="str">
        <f>IFERROR(VLOOKUP($A555,'Dymno M'!$U$2:$AA$35,7,0),"")</f>
        <v/>
      </c>
      <c r="J555" s="12" t="str">
        <f>IFERROR(VLOOKUP($A555,'XIV RzK M'!$K$3:$Q$39,7,0),"")</f>
        <v/>
      </c>
      <c r="K555" s="12" t="str">
        <f>IFERROR(VLOOKUP($A555,'Tropy M'!$Q$4:$W$66,7,0),"")</f>
        <v/>
      </c>
      <c r="L555" s="12" t="str">
        <f>IFERROR(VLOOKUP($A555,'Grassor 300 M'!$CA$6:$CG$39,7,0),"")</f>
        <v/>
      </c>
      <c r="M555" s="12" t="str">
        <f>IFERROR(VLOOKUP($A555,'BO M'!$Q$2:$W$37,7,0),"")</f>
        <v/>
      </c>
      <c r="N555" s="12" t="str">
        <f>IFERROR(VLOOKUP($A555,'Konwalie M'!$M$2:$S$32,7,0),"")</f>
        <v/>
      </c>
      <c r="O555" s="12" t="str">
        <f>IFERROR(VLOOKUP($A555,'KoRnO M'!$AD$2:$AJ$42,7,0),"")</f>
        <v/>
      </c>
      <c r="P555" s="12" t="str">
        <f>IFERROR(VLOOKUP($A555,'XVI Szago M'!$K$2:$Q$48,7,0),"")</f>
        <v/>
      </c>
      <c r="Q555" s="12" t="str">
        <f>IFERROR(VLOOKUP($A555,'H56 TR200 M'!$AT$3:$AZ$106,7,0),"")</f>
        <v/>
      </c>
      <c r="R555" s="12" t="str">
        <f>IFERROR(VLOOKUP($A555,'Azymut M'!$AO$6:$AU$38,7,0),"")</f>
        <v/>
      </c>
      <c r="S555" s="12" t="str">
        <f>IFERROR(VLOOKUP($A555,'NM 200 M'!$AI$5:$AO$38,7,0),"")</f>
        <v/>
      </c>
      <c r="T555" s="10">
        <f>IFERROR(LARGE(V555:AW555,1),0)+IFERROR(LARGE(V555:AW555,2),0)</f>
        <v>17.104571338376413</v>
      </c>
      <c r="U555" s="10">
        <f>IFERROR(LARGE(V555:AW555,3),0)+IFERROR(LARGE(V555:AW555,4),0)</f>
        <v>0</v>
      </c>
      <c r="V555" s="12"/>
      <c r="W555" s="12"/>
      <c r="X555" s="12"/>
      <c r="Y555" s="12"/>
      <c r="Z555" s="12">
        <f>IFERROR(VLOOKUP($A555,'H55 TR100 M'!$AG$3:$AM$165,7,0),"")</f>
        <v>5.1193175493231902</v>
      </c>
      <c r="AA555" s="12" t="str">
        <f>IFERROR(VLOOKUP($A555,'Irokez M'!$EN$4:$ET$22,7,0),"")</f>
        <v/>
      </c>
      <c r="AB555" s="12" t="str">
        <f>IFERROR(VLOOKUP($A555,'BO Wielkopolska M'!$Q$2:$W$38,7,0),"")</f>
        <v/>
      </c>
      <c r="AC555" s="12" t="str">
        <f>IFERROR(VLOOKUP($A555,'RW TR200 M'!$K$2:$Q$10,7,0),"")</f>
        <v/>
      </c>
      <c r="AD555" s="12" t="str">
        <f>IFERROR(VLOOKUP($A555,'Liczyrzepa wiosna M'!$M$2:$S$26,7,0),"")</f>
        <v/>
      </c>
      <c r="AE555" s="12" t="str">
        <f>IFERROR(VLOOKUP($A555,'13 M'!$J$6:$P$27,7,0),"")</f>
        <v/>
      </c>
      <c r="AF555" s="12" t="str">
        <f>IFERROR(VLOOKUP($A555,'ZnO Grassor M'!$J$2:$P$9,7,0),"")</f>
        <v/>
      </c>
      <c r="AG555" s="12" t="str">
        <f>IFERROR(VLOOKUP($A555,'Celestynów M'!$H$2:$N$7,7,0),"")</f>
        <v/>
      </c>
      <c r="AH555" s="12" t="str">
        <f>IFERROR(VLOOKUP($A555,'Komorów M'!$H$2:$N$15,7,0),"")</f>
        <v/>
      </c>
      <c r="AI555" s="12" t="str">
        <f>IFERROR(VLOOKUP($A555,'ITOrient M'!$P$3:$V$16,7,0),"")</f>
        <v/>
      </c>
      <c r="AJ555" s="12" t="str">
        <f>IFERROR(VLOOKUP($A555,'ŚJatka M'!$P$3:$V$25,7,0),"")</f>
        <v/>
      </c>
      <c r="AK555" s="12" t="str">
        <f>IFERROR(VLOOKUP($A555,'Sudecka Wyrypa M'!$N$4:$T$18,7,0),"")</f>
        <v/>
      </c>
      <c r="AL555" s="12" t="str">
        <f>IFERROR(VLOOKUP($A555,'Abentojra M'!$I$3:$O$39,7,0),"")</f>
        <v/>
      </c>
      <c r="AM555" s="12" t="str">
        <f>IFERROR(VLOOKUP($A555,'Mordownik M'!$M$3:$S$29,7,0),"")</f>
        <v/>
      </c>
      <c r="AN555" s="12" t="str">
        <f>IFERROR(VLOOKUP($A555,'Kaczawska M'!$L$3:$R$9,7,0),"")</f>
        <v/>
      </c>
      <c r="AO555" s="12" t="str">
        <f>IFERROR(VLOOKUP($A555,'XV RzK M'!$K$2:$Q$13,7,0),"")</f>
        <v/>
      </c>
      <c r="AP555" s="12" t="str">
        <f>IFERROR(VLOOKUP($A555,'Jesienne 360 M'!$J$2:$P$20,7,0),"")</f>
        <v/>
      </c>
      <c r="AQ555" s="12" t="str">
        <f>IFERROR(VLOOKUP($A555,'Waligóra M'!$P$2:$V$25,7,0),"")</f>
        <v/>
      </c>
      <c r="AR555" s="12" t="str">
        <f>IFERROR(VLOOKUP($A555,'Jurajska Jatka M'!$L$3:$R$42,7,0),"")</f>
        <v/>
      </c>
      <c r="AS555" s="12">
        <f>IFERROR(VLOOKUP($A555,'H56 TR100 M'!$AI$3:$AO$224,7,0),"")</f>
        <v>11.985253789053223</v>
      </c>
      <c r="AT555" s="12" t="str">
        <f>IFERROR(VLOOKUP($A555,'Wawer M'!$H$2:$N$15,7,0),"")</f>
        <v/>
      </c>
      <c r="AU555" s="12" t="str">
        <f>IFERROR(VLOOKUP($A555,'Pazur M'!$AU$2:$BA$36,7,0),"")</f>
        <v/>
      </c>
      <c r="AV555" s="12" t="str">
        <f>IFERROR(VLOOKUP($A555,'Wilga M'!$L$3:$R$29,7,0),"")</f>
        <v/>
      </c>
      <c r="AW555" s="12" t="str">
        <f>IFERROR(VLOOKUP($A555,'NM 100 M'!$Y$5:$AE$7,7,0),"")</f>
        <v/>
      </c>
      <c r="AX555" s="25">
        <f>MIN(COUNT(F555:S555)+MIN(COUNT(V555:AW555)/2,2),6)</f>
        <v>1</v>
      </c>
    </row>
    <row r="556" spans="1:50">
      <c r="A556">
        <v>358</v>
      </c>
      <c r="B556" s="21" t="str">
        <f>VLOOKUP($A556,id!$C:$H,6,0)</f>
        <v>Kałka Tadeusz</v>
      </c>
      <c r="C556" s="21">
        <f>VLOOKUP($A556,id!$C:$H,4,0)</f>
        <v>0</v>
      </c>
      <c r="D556" s="2">
        <f>IF(E555=E556,D555,ROW(B554))</f>
        <v>554</v>
      </c>
      <c r="E556" s="11">
        <f>LARGE(F556:U556,1)+LARGE(F556:U556,2)+IFERROR(LARGE(F556:U556,3),0)+IFERROR(LARGE(F556:U556,4),0)+IFERROR(LARGE(F556:U556,5),0)+IFERROR(LARGE(F556:U556,6),0)</f>
        <v>17.095620871761334</v>
      </c>
      <c r="F556" s="12"/>
      <c r="G556" s="12"/>
      <c r="H556" s="12" t="str">
        <f>IFERROR(VLOOKUP($A556,'H55 TR200 M'!$AT$3:$AZ$84,7,0),"")</f>
        <v/>
      </c>
      <c r="I556" s="12" t="str">
        <f>IFERROR(VLOOKUP($A556,'Dymno M'!$U$2:$AA$35,7,0),"")</f>
        <v/>
      </c>
      <c r="J556" s="12" t="str">
        <f>IFERROR(VLOOKUP($A556,'XIV RzK M'!$K$3:$Q$39,7,0),"")</f>
        <v/>
      </c>
      <c r="K556" s="12" t="str">
        <f>IFERROR(VLOOKUP($A556,'Tropy M'!$Q$4:$W$66,7,0),"")</f>
        <v/>
      </c>
      <c r="L556" s="12" t="str">
        <f>IFERROR(VLOOKUP($A556,'Grassor 300 M'!$CA$6:$CG$39,7,0),"")</f>
        <v/>
      </c>
      <c r="M556" s="12" t="str">
        <f>IFERROR(VLOOKUP($A556,'BO M'!$Q$2:$W$37,7,0),"")</f>
        <v/>
      </c>
      <c r="N556" s="12" t="str">
        <f>IFERROR(VLOOKUP($A556,'Konwalie M'!$M$2:$S$32,7,0),"")</f>
        <v/>
      </c>
      <c r="O556" s="12" t="str">
        <f>IFERROR(VLOOKUP($A556,'KoRnO M'!$AD$2:$AJ$42,7,0),"")</f>
        <v/>
      </c>
      <c r="P556" s="12" t="str">
        <f>IFERROR(VLOOKUP($A556,'XVI Szago M'!$K$2:$Q$48,7,0),"")</f>
        <v/>
      </c>
      <c r="Q556" s="12" t="str">
        <f>IFERROR(VLOOKUP($A556,'H56 TR200 M'!$AT$3:$AZ$106,7,0),"")</f>
        <v/>
      </c>
      <c r="R556" s="12" t="str">
        <f>IFERROR(VLOOKUP($A556,'Azymut M'!$AO$6:$AU$38,7,0),"")</f>
        <v/>
      </c>
      <c r="S556" s="12" t="str">
        <f>IFERROR(VLOOKUP($A556,'NM 200 M'!$AI$5:$AO$38,7,0),"")</f>
        <v/>
      </c>
      <c r="T556" s="10">
        <f>IFERROR(LARGE(V556:AW556,1),0)+IFERROR(LARGE(V556:AW556,2),0)</f>
        <v>17.095620871761334</v>
      </c>
      <c r="U556" s="10">
        <f>IFERROR(LARGE(V556:AW556,3),0)+IFERROR(LARGE(V556:AW556,4),0)</f>
        <v>0</v>
      </c>
      <c r="V556" s="12"/>
      <c r="W556" s="12"/>
      <c r="X556" s="12"/>
      <c r="Y556" s="12"/>
      <c r="Z556" s="12">
        <f>IFERROR(VLOOKUP($A556,'H55 TR100 M'!$AG$3:$AM$165,7,0),"")</f>
        <v>5.1162537495986102</v>
      </c>
      <c r="AA556" s="12" t="str">
        <f>IFERROR(VLOOKUP($A556,'Irokez M'!$EN$4:$ET$22,7,0),"")</f>
        <v/>
      </c>
      <c r="AB556" s="12" t="str">
        <f>IFERROR(VLOOKUP($A556,'BO Wielkopolska M'!$Q$2:$W$38,7,0),"")</f>
        <v/>
      </c>
      <c r="AC556" s="12" t="str">
        <f>IFERROR(VLOOKUP($A556,'RW TR200 M'!$K$2:$Q$10,7,0),"")</f>
        <v/>
      </c>
      <c r="AD556" s="12" t="str">
        <f>IFERROR(VLOOKUP($A556,'Liczyrzepa wiosna M'!$M$2:$S$26,7,0),"")</f>
        <v/>
      </c>
      <c r="AE556" s="12" t="str">
        <f>IFERROR(VLOOKUP($A556,'13 M'!$J$6:$P$27,7,0),"")</f>
        <v/>
      </c>
      <c r="AF556" s="12" t="str">
        <f>IFERROR(VLOOKUP($A556,'ZnO Grassor M'!$J$2:$P$9,7,0),"")</f>
        <v/>
      </c>
      <c r="AG556" s="12" t="str">
        <f>IFERROR(VLOOKUP($A556,'Celestynów M'!$H$2:$N$7,7,0),"")</f>
        <v/>
      </c>
      <c r="AH556" s="12" t="str">
        <f>IFERROR(VLOOKUP($A556,'Komorów M'!$H$2:$N$15,7,0),"")</f>
        <v/>
      </c>
      <c r="AI556" s="12" t="str">
        <f>IFERROR(VLOOKUP($A556,'ITOrient M'!$P$3:$V$16,7,0),"")</f>
        <v/>
      </c>
      <c r="AJ556" s="12" t="str">
        <f>IFERROR(VLOOKUP($A556,'ŚJatka M'!$P$3:$V$25,7,0),"")</f>
        <v/>
      </c>
      <c r="AK556" s="12" t="str">
        <f>IFERROR(VLOOKUP($A556,'Sudecka Wyrypa M'!$N$4:$T$18,7,0),"")</f>
        <v/>
      </c>
      <c r="AL556" s="12" t="str">
        <f>IFERROR(VLOOKUP($A556,'Abentojra M'!$I$3:$O$39,7,0),"")</f>
        <v/>
      </c>
      <c r="AM556" s="12" t="str">
        <f>IFERROR(VLOOKUP($A556,'Mordownik M'!$M$3:$S$29,7,0),"")</f>
        <v/>
      </c>
      <c r="AN556" s="12" t="str">
        <f>IFERROR(VLOOKUP($A556,'Kaczawska M'!$L$3:$R$9,7,0),"")</f>
        <v/>
      </c>
      <c r="AO556" s="12" t="str">
        <f>IFERROR(VLOOKUP($A556,'XV RzK M'!$K$2:$Q$13,7,0),"")</f>
        <v/>
      </c>
      <c r="AP556" s="12" t="str">
        <f>IFERROR(VLOOKUP($A556,'Jesienne 360 M'!$J$2:$P$20,7,0),"")</f>
        <v/>
      </c>
      <c r="AQ556" s="12" t="str">
        <f>IFERROR(VLOOKUP($A556,'Waligóra M'!$P$2:$V$25,7,0),"")</f>
        <v/>
      </c>
      <c r="AR556" s="12" t="str">
        <f>IFERROR(VLOOKUP($A556,'Jurajska Jatka M'!$L$3:$R$42,7,0),"")</f>
        <v/>
      </c>
      <c r="AS556" s="12">
        <f>IFERROR(VLOOKUP($A556,'H56 TR100 M'!$AI$3:$AO$224,7,0),"")</f>
        <v>11.979367122162724</v>
      </c>
      <c r="AT556" s="12" t="str">
        <f>IFERROR(VLOOKUP($A556,'Wawer M'!$H$2:$N$15,7,0),"")</f>
        <v/>
      </c>
      <c r="AU556" s="12" t="str">
        <f>IFERROR(VLOOKUP($A556,'Pazur M'!$AU$2:$BA$36,7,0),"")</f>
        <v/>
      </c>
      <c r="AV556" s="12" t="str">
        <f>IFERROR(VLOOKUP($A556,'Wilga M'!$L$3:$R$29,7,0),"")</f>
        <v/>
      </c>
      <c r="AW556" s="12" t="str">
        <f>IFERROR(VLOOKUP($A556,'NM 100 M'!$Y$5:$AE$7,7,0),"")</f>
        <v/>
      </c>
      <c r="AX556" s="25">
        <f>MIN(COUNT(F556:S556)+MIN(COUNT(V556:AW556)/2,2),6)</f>
        <v>1</v>
      </c>
    </row>
    <row r="557" spans="1:50">
      <c r="A557">
        <v>722</v>
      </c>
      <c r="B557" s="21" t="str">
        <f>VLOOKUP($A557,id!$C:$H,6,0)</f>
        <v>Reszka Witold</v>
      </c>
      <c r="C557" s="21" t="str">
        <f>VLOOKUP($A557,id!$C:$H,4,0)</f>
        <v>Ironteam3city</v>
      </c>
      <c r="D557" s="2">
        <f>IF(E556=E557,D556,ROW(B555))</f>
        <v>555</v>
      </c>
      <c r="E557" s="11">
        <f>LARGE(F557:U557,1)+LARGE(F557:U557,2)+IFERROR(LARGE(F557:U557,3),0)+IFERROR(LARGE(F557:U557,4),0)+IFERROR(LARGE(F557:U557,5),0)+IFERROR(LARGE(F557:U557,6),0)</f>
        <v>17.092035368696724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 t="str">
        <f>IFERROR(VLOOKUP($A557,'H56 TR200 M'!$AT$3:$AZ$106,7,0),"")</f>
        <v/>
      </c>
      <c r="R557" s="12" t="str">
        <f>IFERROR(VLOOKUP($A557,'Azymut M'!$AO$6:$AU$38,7,0),"")</f>
        <v/>
      </c>
      <c r="S557" s="12" t="str">
        <f>IFERROR(VLOOKUP($A557,'NM 200 M'!$AI$5:$AO$38,7,0),"")</f>
        <v/>
      </c>
      <c r="T557" s="10">
        <f>IFERROR(LARGE(V557:AW557,1),0)+IFERROR(LARGE(V557:AW557,2),0)</f>
        <v>17.092035368696724</v>
      </c>
      <c r="U557" s="10">
        <f>IFERROR(LARGE(V557:AW557,3),0)+IFERROR(LARGE(V557:AW557,4),0)</f>
        <v>0</v>
      </c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>
        <f>IFERROR(VLOOKUP($A557,'H56 TR100 M'!$AI$3:$AO$224,7,0),"")</f>
        <v>17.092035368696724</v>
      </c>
      <c r="AT557" s="12" t="str">
        <f>IFERROR(VLOOKUP($A557,'Wawer M'!$H$2:$N$15,7,0),"")</f>
        <v/>
      </c>
      <c r="AU557" s="12" t="str">
        <f>IFERROR(VLOOKUP($A557,'Pazur M'!$AU$2:$BA$36,7,0),"")</f>
        <v/>
      </c>
      <c r="AV557" s="12" t="str">
        <f>IFERROR(VLOOKUP($A557,'Wilga M'!$L$3:$R$29,7,0),"")</f>
        <v/>
      </c>
      <c r="AW557" s="12" t="str">
        <f>IFERROR(VLOOKUP($A557,'NM 100 M'!$Y$5:$AE$7,7,0),"")</f>
        <v/>
      </c>
      <c r="AX557" s="25">
        <f>MIN(COUNT(F557:S557)+MIN(COUNT(V557:AW557)/2,2),6)</f>
        <v>0.5</v>
      </c>
    </row>
    <row r="558" spans="1:50">
      <c r="A558">
        <v>723</v>
      </c>
      <c r="B558" s="21" t="str">
        <f>VLOOKUP($A558,id!$C:$H,6,0)</f>
        <v>Glaser Jakub</v>
      </c>
      <c r="C558" s="21" t="str">
        <f>VLOOKUP($A558,id!$C:$H,4,0)</f>
        <v>Archeo</v>
      </c>
      <c r="D558" s="2">
        <f>IF(E557=E558,D557,ROW(B556))</f>
        <v>556</v>
      </c>
      <c r="E558" s="11">
        <f>LARGE(F558:U558,1)+LARGE(F558:U558,2)+IFERROR(LARGE(F558:U558,3),0)+IFERROR(LARGE(F558:U558,4),0)+IFERROR(LARGE(F558:U558,5),0)+IFERROR(LARGE(F558:U558,6),0)</f>
        <v>17.089102372494459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 t="str">
        <f>IFERROR(VLOOKUP($A558,'H56 TR200 M'!$AT$3:$AZ$106,7,0),"")</f>
        <v/>
      </c>
      <c r="R558" s="12" t="str">
        <f>IFERROR(VLOOKUP($A558,'Azymut M'!$AO$6:$AU$38,7,0),"")</f>
        <v/>
      </c>
      <c r="S558" s="12" t="str">
        <f>IFERROR(VLOOKUP($A558,'NM 200 M'!$AI$5:$AO$38,7,0),"")</f>
        <v/>
      </c>
      <c r="T558" s="10">
        <f>IFERROR(LARGE(V558:AW558,1),0)+IFERROR(LARGE(V558:AW558,2),0)</f>
        <v>17.089102372494459</v>
      </c>
      <c r="U558" s="10">
        <f>IFERROR(LARGE(V558:AW558,3),0)+IFERROR(LARGE(V558:AW558,4),0)</f>
        <v>0</v>
      </c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>
        <f>IFERROR(VLOOKUP($A558,'H56 TR100 M'!$AI$3:$AO$224,7,0),"")</f>
        <v>17.089102372494459</v>
      </c>
      <c r="AT558" s="12" t="str">
        <f>IFERROR(VLOOKUP($A558,'Wawer M'!$H$2:$N$15,7,0),"")</f>
        <v/>
      </c>
      <c r="AU558" s="12" t="str">
        <f>IFERROR(VLOOKUP($A558,'Pazur M'!$AU$2:$BA$36,7,0),"")</f>
        <v/>
      </c>
      <c r="AV558" s="12" t="str">
        <f>IFERROR(VLOOKUP($A558,'Wilga M'!$L$3:$R$29,7,0),"")</f>
        <v/>
      </c>
      <c r="AW558" s="12" t="str">
        <f>IFERROR(VLOOKUP($A558,'NM 100 M'!$Y$5:$AE$7,7,0),"")</f>
        <v/>
      </c>
      <c r="AX558" s="25">
        <f>MIN(COUNT(F558:S558)+MIN(COUNT(V558:AW558)/2,2),6)</f>
        <v>0.5</v>
      </c>
    </row>
    <row r="559" spans="1:50">
      <c r="A559">
        <v>724</v>
      </c>
      <c r="B559" s="21" t="str">
        <f>VLOOKUP($A559,id!$C:$H,6,0)</f>
        <v>Jeliński Arkadiusz</v>
      </c>
      <c r="C559" s="21" t="str">
        <f>VLOOKUP($A559,id!$C:$H,4,0)</f>
        <v>Ironteam3city</v>
      </c>
      <c r="D559" s="2">
        <f>IF(E558=E559,D558,ROW(B557))</f>
        <v>557</v>
      </c>
      <c r="E559" s="11">
        <f>LARGE(F559:U559,1)+LARGE(F559:U559,2)+IFERROR(LARGE(F559:U559,3),0)+IFERROR(LARGE(F559:U559,4),0)+IFERROR(LARGE(F559:U559,5),0)+IFERROR(LARGE(F559:U559,6),0)</f>
        <v>17.085193276363729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 t="str">
        <f>IFERROR(VLOOKUP($A559,'H56 TR200 M'!$AT$3:$AZ$106,7,0),"")</f>
        <v/>
      </c>
      <c r="R559" s="12" t="str">
        <f>IFERROR(VLOOKUP($A559,'Azymut M'!$AO$6:$AU$38,7,0),"")</f>
        <v/>
      </c>
      <c r="S559" s="12" t="str">
        <f>IFERROR(VLOOKUP($A559,'NM 200 M'!$AI$5:$AO$38,7,0),"")</f>
        <v/>
      </c>
      <c r="T559" s="10">
        <f>IFERROR(LARGE(V559:AW559,1),0)+IFERROR(LARGE(V559:AW559,2),0)</f>
        <v>17.085193276363729</v>
      </c>
      <c r="U559" s="10">
        <f>IFERROR(LARGE(V559:AW559,3),0)+IFERROR(LARGE(V559:AW559,4),0)</f>
        <v>0</v>
      </c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>
        <f>IFERROR(VLOOKUP($A559,'H56 TR100 M'!$AI$3:$AO$224,7,0),"")</f>
        <v>17.085193276363729</v>
      </c>
      <c r="AT559" s="12" t="str">
        <f>IFERROR(VLOOKUP($A559,'Wawer M'!$H$2:$N$15,7,0),"")</f>
        <v/>
      </c>
      <c r="AU559" s="12" t="str">
        <f>IFERROR(VLOOKUP($A559,'Pazur M'!$AU$2:$BA$36,7,0),"")</f>
        <v/>
      </c>
      <c r="AV559" s="12" t="str">
        <f>IFERROR(VLOOKUP($A559,'Wilga M'!$L$3:$R$29,7,0),"")</f>
        <v/>
      </c>
      <c r="AW559" s="12" t="str">
        <f>IFERROR(VLOOKUP($A559,'NM 100 M'!$Y$5:$AE$7,7,0),"")</f>
        <v/>
      </c>
      <c r="AX559" s="25">
        <f>MIN(COUNT(F559:S559)+MIN(COUNT(V559:AW559)/2,2),6)</f>
        <v>0.5</v>
      </c>
    </row>
    <row r="560" spans="1:50">
      <c r="A560">
        <v>360</v>
      </c>
      <c r="B560" s="21" t="str">
        <f>VLOOKUP($A560,id!$C:$H,6,0)</f>
        <v>Świtoń Łukasz</v>
      </c>
      <c r="C560" s="21">
        <f>VLOOKUP($A560,id!$C:$H,4,0)</f>
        <v>0</v>
      </c>
      <c r="D560" s="2">
        <f>IF(E559=E560,D559,ROW(B558))</f>
        <v>558</v>
      </c>
      <c r="E560" s="11">
        <f>LARGE(F560:U560,1)+LARGE(F560:U560,2)+IFERROR(LARGE(F560:U560,3),0)+IFERROR(LARGE(F560:U560,4),0)+IFERROR(LARGE(F560:U560,5),0)+IFERROR(LARGE(F560:U560,6),0)</f>
        <v>17.07420909525149</v>
      </c>
      <c r="F560" s="12"/>
      <c r="G560" s="12"/>
      <c r="H560" s="12" t="str">
        <f>IFERROR(VLOOKUP($A560,'H55 TR200 M'!$AT$3:$AZ$84,7,0),"")</f>
        <v/>
      </c>
      <c r="I560" s="12" t="str">
        <f>IFERROR(VLOOKUP($A560,'Dymno M'!$U$2:$AA$35,7,0),"")</f>
        <v/>
      </c>
      <c r="J560" s="12" t="str">
        <f>IFERROR(VLOOKUP($A560,'XIV RzK M'!$K$3:$Q$39,7,0),"")</f>
        <v/>
      </c>
      <c r="K560" s="12" t="str">
        <f>IFERROR(VLOOKUP($A560,'Tropy M'!$Q$4:$W$66,7,0),"")</f>
        <v/>
      </c>
      <c r="L560" s="12" t="str">
        <f>IFERROR(VLOOKUP($A560,'Grassor 300 M'!$CA$6:$CG$39,7,0),"")</f>
        <v/>
      </c>
      <c r="M560" s="12" t="str">
        <f>IFERROR(VLOOKUP($A560,'BO M'!$Q$2:$W$37,7,0),"")</f>
        <v/>
      </c>
      <c r="N560" s="12" t="str">
        <f>IFERROR(VLOOKUP($A560,'Konwalie M'!$M$2:$S$32,7,0),"")</f>
        <v/>
      </c>
      <c r="O560" s="12" t="str">
        <f>IFERROR(VLOOKUP($A560,'KoRnO M'!$AD$2:$AJ$42,7,0),"")</f>
        <v/>
      </c>
      <c r="P560" s="12" t="str">
        <f>IFERROR(VLOOKUP($A560,'XVI Szago M'!$K$2:$Q$48,7,0),"")</f>
        <v/>
      </c>
      <c r="Q560" s="12" t="str">
        <f>IFERROR(VLOOKUP($A560,'H56 TR200 M'!$AT$3:$AZ$106,7,0),"")</f>
        <v/>
      </c>
      <c r="R560" s="12" t="str">
        <f>IFERROR(VLOOKUP($A560,'Azymut M'!$AO$6:$AU$38,7,0),"")</f>
        <v/>
      </c>
      <c r="S560" s="12" t="str">
        <f>IFERROR(VLOOKUP($A560,'NM 200 M'!$AI$5:$AO$38,7,0),"")</f>
        <v/>
      </c>
      <c r="T560" s="10">
        <f>IFERROR(LARGE(V560:AW560,1),0)+IFERROR(LARGE(V560:AW560,2),0)</f>
        <v>17.07420909525149</v>
      </c>
      <c r="U560" s="10">
        <f>IFERROR(LARGE(V560:AW560,3),0)+IFERROR(LARGE(V560:AW560,4),0)</f>
        <v>0</v>
      </c>
      <c r="V560" s="12"/>
      <c r="W560" s="12"/>
      <c r="X560" s="12"/>
      <c r="Y560" s="12"/>
      <c r="Z560" s="12">
        <f>IFERROR(VLOOKUP($A560,'H55 TR100 M'!$AG$3:$AM$165,7,0),"")</f>
        <v>5.0996854762283226</v>
      </c>
      <c r="AA560" s="12" t="str">
        <f>IFERROR(VLOOKUP($A560,'Irokez M'!$EN$4:$ET$22,7,0),"")</f>
        <v/>
      </c>
      <c r="AB560" s="12" t="str">
        <f>IFERROR(VLOOKUP($A560,'BO Wielkopolska M'!$Q$2:$W$38,7,0),"")</f>
        <v/>
      </c>
      <c r="AC560" s="12" t="str">
        <f>IFERROR(VLOOKUP($A560,'RW TR200 M'!$K$2:$Q$10,7,0),"")</f>
        <v/>
      </c>
      <c r="AD560" s="12" t="str">
        <f>IFERROR(VLOOKUP($A560,'Liczyrzepa wiosna M'!$M$2:$S$26,7,0),"")</f>
        <v/>
      </c>
      <c r="AE560" s="12" t="str">
        <f>IFERROR(VLOOKUP($A560,'13 M'!$J$6:$P$27,7,0),"")</f>
        <v/>
      </c>
      <c r="AF560" s="12" t="str">
        <f>IFERROR(VLOOKUP($A560,'ZnO Grassor M'!$J$2:$P$9,7,0),"")</f>
        <v/>
      </c>
      <c r="AG560" s="12" t="str">
        <f>IFERROR(VLOOKUP($A560,'Celestynów M'!$H$2:$N$7,7,0),"")</f>
        <v/>
      </c>
      <c r="AH560" s="12" t="str">
        <f>IFERROR(VLOOKUP($A560,'Komorów M'!$H$2:$N$15,7,0),"")</f>
        <v/>
      </c>
      <c r="AI560" s="12" t="str">
        <f>IFERROR(VLOOKUP($A560,'ITOrient M'!$P$3:$V$16,7,0),"")</f>
        <v/>
      </c>
      <c r="AJ560" s="12" t="str">
        <f>IFERROR(VLOOKUP($A560,'ŚJatka M'!$P$3:$V$25,7,0),"")</f>
        <v/>
      </c>
      <c r="AK560" s="12" t="str">
        <f>IFERROR(VLOOKUP($A560,'Sudecka Wyrypa M'!$N$4:$T$18,7,0),"")</f>
        <v/>
      </c>
      <c r="AL560" s="12" t="str">
        <f>IFERROR(VLOOKUP($A560,'Abentojra M'!$I$3:$O$39,7,0),"")</f>
        <v/>
      </c>
      <c r="AM560" s="12" t="str">
        <f>IFERROR(VLOOKUP($A560,'Mordownik M'!$M$3:$S$29,7,0),"")</f>
        <v/>
      </c>
      <c r="AN560" s="12" t="str">
        <f>IFERROR(VLOOKUP($A560,'Kaczawska M'!$L$3:$R$9,7,0),"")</f>
        <v/>
      </c>
      <c r="AO560" s="12" t="str">
        <f>IFERROR(VLOOKUP($A560,'XV RzK M'!$K$2:$Q$13,7,0),"")</f>
        <v/>
      </c>
      <c r="AP560" s="12" t="str">
        <f>IFERROR(VLOOKUP($A560,'Jesienne 360 M'!$J$2:$P$20,7,0),"")</f>
        <v/>
      </c>
      <c r="AQ560" s="12" t="str">
        <f>IFERROR(VLOOKUP($A560,'Waligóra M'!$P$2:$V$25,7,0),"")</f>
        <v/>
      </c>
      <c r="AR560" s="12" t="str">
        <f>IFERROR(VLOOKUP($A560,'Jurajska Jatka M'!$L$3:$R$42,7,0),"")</f>
        <v/>
      </c>
      <c r="AS560" s="12">
        <f>IFERROR(VLOOKUP($A560,'H56 TR100 M'!$AI$3:$AO$224,7,0),"")</f>
        <v>11.974523619023168</v>
      </c>
      <c r="AT560" s="12" t="str">
        <f>IFERROR(VLOOKUP($A560,'Wawer M'!$H$2:$N$15,7,0),"")</f>
        <v/>
      </c>
      <c r="AU560" s="12" t="str">
        <f>IFERROR(VLOOKUP($A560,'Pazur M'!$AU$2:$BA$36,7,0),"")</f>
        <v/>
      </c>
      <c r="AV560" s="12" t="str">
        <f>IFERROR(VLOOKUP($A560,'Wilga M'!$L$3:$R$29,7,0),"")</f>
        <v/>
      </c>
      <c r="AW560" s="12" t="str">
        <f>IFERROR(VLOOKUP($A560,'NM 100 M'!$Y$5:$AE$7,7,0),"")</f>
        <v/>
      </c>
      <c r="AX560" s="25">
        <f>MIN(COUNT(F560:S560)+MIN(COUNT(V560:AW560)/2,2),6)</f>
        <v>1</v>
      </c>
    </row>
    <row r="561" spans="1:50">
      <c r="A561">
        <v>725</v>
      </c>
      <c r="B561" s="21" t="str">
        <f>VLOOKUP($A561,id!$C:$H,6,0)</f>
        <v>Tymiński Piotr</v>
      </c>
      <c r="C561" s="21">
        <f>VLOOKUP($A561,id!$C:$H,4,0)</f>
        <v>0</v>
      </c>
      <c r="D561" s="2">
        <f>IF(E560=E561,D560,ROW(B559))</f>
        <v>559</v>
      </c>
      <c r="E561" s="11">
        <f>LARGE(F561:U561,1)+LARGE(F561:U561,2)+IFERROR(LARGE(F561:U561,3),0)+IFERROR(LARGE(F561:U561,4),0)+IFERROR(LARGE(F561:U561,5),0)+IFERROR(LARGE(F561:U561,6),0)</f>
        <v>16.915903645054744</v>
      </c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 t="str">
        <f>IFERROR(VLOOKUP($A561,'H56 TR200 M'!$AT$3:$AZ$106,7,0),"")</f>
        <v/>
      </c>
      <c r="R561" s="12" t="str">
        <f>IFERROR(VLOOKUP($A561,'Azymut M'!$AO$6:$AU$38,7,0),"")</f>
        <v/>
      </c>
      <c r="S561" s="12" t="str">
        <f>IFERROR(VLOOKUP($A561,'NM 200 M'!$AI$5:$AO$38,7,0),"")</f>
        <v/>
      </c>
      <c r="T561" s="10">
        <f>IFERROR(LARGE(V561:AW561,1),0)+IFERROR(LARGE(V561:AW561,2),0)</f>
        <v>16.915903645054744</v>
      </c>
      <c r="U561" s="10">
        <f>IFERROR(LARGE(V561:AW561,3),0)+IFERROR(LARGE(V561:AW561,4),0)</f>
        <v>0</v>
      </c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>
        <f>IFERROR(VLOOKUP($A561,'H56 TR100 M'!$AI$3:$AO$224,7,0),"")</f>
        <v>16.915903645054744</v>
      </c>
      <c r="AT561" s="12" t="str">
        <f>IFERROR(VLOOKUP($A561,'Wawer M'!$H$2:$N$15,7,0),"")</f>
        <v/>
      </c>
      <c r="AU561" s="12" t="str">
        <f>IFERROR(VLOOKUP($A561,'Pazur M'!$AU$2:$BA$36,7,0),"")</f>
        <v/>
      </c>
      <c r="AV561" s="12" t="str">
        <f>IFERROR(VLOOKUP($A561,'Wilga M'!$L$3:$R$29,7,0),"")</f>
        <v/>
      </c>
      <c r="AW561" s="12" t="str">
        <f>IFERROR(VLOOKUP($A561,'NM 100 M'!$Y$5:$AE$7,7,0),"")</f>
        <v/>
      </c>
      <c r="AX561" s="25">
        <f>MIN(COUNT(F561:S561)+MIN(COUNT(V561:AW561)/2,2),6)</f>
        <v>0.5</v>
      </c>
    </row>
    <row r="562" spans="1:50">
      <c r="A562">
        <v>726</v>
      </c>
      <c r="B562" s="21" t="str">
        <f>VLOOKUP($A562,id!$C:$H,6,0)</f>
        <v>Rybak Wawrzyniec</v>
      </c>
      <c r="C562" s="21" t="str">
        <f>VLOOKUP($A562,id!$C:$H,4,0)</f>
        <v>Biegający Tczew</v>
      </c>
      <c r="D562" s="2">
        <f>IF(E561=E562,D561,ROW(B560))</f>
        <v>560</v>
      </c>
      <c r="E562" s="11">
        <f>LARGE(F562:U562,1)+LARGE(F562:U562,2)+IFERROR(LARGE(F562:U562,3),0)+IFERROR(LARGE(F562:U562,4),0)+IFERROR(LARGE(F562:U562,5),0)+IFERROR(LARGE(F562:U562,6),0)</f>
        <v>16.909680338868824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 t="str">
        <f>IFERROR(VLOOKUP($A562,'H56 TR200 M'!$AT$3:$AZ$106,7,0),"")</f>
        <v/>
      </c>
      <c r="R562" s="12" t="str">
        <f>IFERROR(VLOOKUP($A562,'Azymut M'!$AO$6:$AU$38,7,0),"")</f>
        <v/>
      </c>
      <c r="S562" s="12" t="str">
        <f>IFERROR(VLOOKUP($A562,'NM 200 M'!$AI$5:$AO$38,7,0),"")</f>
        <v/>
      </c>
      <c r="T562" s="10">
        <f>IFERROR(LARGE(V562:AW562,1),0)+IFERROR(LARGE(V562:AW562,2),0)</f>
        <v>16.909680338868824</v>
      </c>
      <c r="U562" s="10">
        <f>IFERROR(LARGE(V562:AW562,3),0)+IFERROR(LARGE(V562:AW562,4),0)</f>
        <v>0</v>
      </c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>
        <f>IFERROR(VLOOKUP($A562,'H56 TR100 M'!$AI$3:$AO$224,7,0),"")</f>
        <v>16.909680338868824</v>
      </c>
      <c r="AT562" s="12" t="str">
        <f>IFERROR(VLOOKUP($A562,'Wawer M'!$H$2:$N$15,7,0),"")</f>
        <v/>
      </c>
      <c r="AU562" s="12" t="str">
        <f>IFERROR(VLOOKUP($A562,'Pazur M'!$AU$2:$BA$36,7,0),"")</f>
        <v/>
      </c>
      <c r="AV562" s="12" t="str">
        <f>IFERROR(VLOOKUP($A562,'Wilga M'!$L$3:$R$29,7,0),"")</f>
        <v/>
      </c>
      <c r="AW562" s="12" t="str">
        <f>IFERROR(VLOOKUP($A562,'NM 100 M'!$Y$5:$AE$7,7,0),"")</f>
        <v/>
      </c>
      <c r="AX562" s="25">
        <f>MIN(COUNT(F562:S562)+MIN(COUNT(V562:AW562)/2,2),6)</f>
        <v>0.5</v>
      </c>
    </row>
    <row r="563" spans="1:50">
      <c r="A563">
        <v>309</v>
      </c>
      <c r="B563" s="21" t="str">
        <f>VLOOKUP($A563,id!$C:$H,6,0)</f>
        <v>Grąz Aleksander</v>
      </c>
      <c r="C563" s="21">
        <f>VLOOKUP($A563,id!$C:$H,4,0)</f>
        <v>0</v>
      </c>
      <c r="D563" s="2">
        <f>IF(E562=E563,D562,ROW(B561))</f>
        <v>561</v>
      </c>
      <c r="E563" s="11">
        <f>LARGE(F563:U563,1)+LARGE(F563:U563,2)+IFERROR(LARGE(F563:U563,3),0)+IFERROR(LARGE(F563:U563,4),0)+IFERROR(LARGE(F563:U563,5),0)+IFERROR(LARGE(F563:U563,6),0)</f>
        <v>16.859249166140458</v>
      </c>
      <c r="F563" s="12"/>
      <c r="G563" s="12"/>
      <c r="H563" s="12" t="str">
        <f>IFERROR(VLOOKUP($A563,'H55 TR200 M'!$AT$3:$AZ$84,7,0),"")</f>
        <v/>
      </c>
      <c r="I563" s="12" t="str">
        <f>IFERROR(VLOOKUP($A563,'Dymno M'!$U$2:$AA$35,7,0),"")</f>
        <v/>
      </c>
      <c r="J563" s="12" t="str">
        <f>IFERROR(VLOOKUP($A563,'XIV RzK M'!$K$3:$Q$39,7,0),"")</f>
        <v/>
      </c>
      <c r="K563" s="12" t="str">
        <f>IFERROR(VLOOKUP($A563,'Tropy M'!$Q$4:$W$66,7,0),"")</f>
        <v/>
      </c>
      <c r="L563" s="12" t="str">
        <f>IFERROR(VLOOKUP($A563,'Grassor 300 M'!$CA$6:$CG$39,7,0),"")</f>
        <v/>
      </c>
      <c r="M563" s="12" t="str">
        <f>IFERROR(VLOOKUP($A563,'BO M'!$Q$2:$W$37,7,0),"")</f>
        <v/>
      </c>
      <c r="N563" s="12" t="str">
        <f>IFERROR(VLOOKUP($A563,'Konwalie M'!$M$2:$S$32,7,0),"")</f>
        <v/>
      </c>
      <c r="O563" s="12" t="str">
        <f>IFERROR(VLOOKUP($A563,'KoRnO M'!$AD$2:$AJ$42,7,0),"")</f>
        <v/>
      </c>
      <c r="P563" s="12" t="str">
        <f>IFERROR(VLOOKUP($A563,'XVI Szago M'!$K$2:$Q$48,7,0),"")</f>
        <v/>
      </c>
      <c r="Q563" s="12" t="str">
        <f>IFERROR(VLOOKUP($A563,'H56 TR200 M'!$AT$3:$AZ$106,7,0),"")</f>
        <v/>
      </c>
      <c r="R563" s="12" t="str">
        <f>IFERROR(VLOOKUP($A563,'Azymut M'!$AO$6:$AU$38,7,0),"")</f>
        <v/>
      </c>
      <c r="S563" s="12" t="str">
        <f>IFERROR(VLOOKUP($A563,'NM 200 M'!$AI$5:$AO$38,7,0),"")</f>
        <v/>
      </c>
      <c r="T563" s="10">
        <f>IFERROR(LARGE(V563:AW563,1),0)+IFERROR(LARGE(V563:AW563,2),0)</f>
        <v>16.859249166140458</v>
      </c>
      <c r="U563" s="10">
        <f>IFERROR(LARGE(V563:AW563,3),0)+IFERROR(LARGE(V563:AW563,4),0)</f>
        <v>0</v>
      </c>
      <c r="V563" s="12"/>
      <c r="W563" s="12"/>
      <c r="X563" s="12"/>
      <c r="Y563" s="12"/>
      <c r="Z563" s="12">
        <f>IFERROR(VLOOKUP($A563,'H55 TR100 M'!$AG$3:$AM$165,7,0),"")</f>
        <v>16.859249166140458</v>
      </c>
      <c r="AA563" s="12" t="str">
        <f>IFERROR(VLOOKUP($A563,'Irokez M'!$EN$4:$ET$22,7,0),"")</f>
        <v/>
      </c>
      <c r="AB563" s="12" t="str">
        <f>IFERROR(VLOOKUP($A563,'BO Wielkopolska M'!$Q$2:$W$38,7,0),"")</f>
        <v/>
      </c>
      <c r="AC563" s="12" t="str">
        <f>IFERROR(VLOOKUP($A563,'RW TR200 M'!$K$2:$Q$10,7,0),"")</f>
        <v/>
      </c>
      <c r="AD563" s="12" t="str">
        <f>IFERROR(VLOOKUP($A563,'Liczyrzepa wiosna M'!$M$2:$S$26,7,0),"")</f>
        <v/>
      </c>
      <c r="AE563" s="12" t="str">
        <f>IFERROR(VLOOKUP($A563,'13 M'!$J$6:$P$27,7,0),"")</f>
        <v/>
      </c>
      <c r="AF563" s="12" t="str">
        <f>IFERROR(VLOOKUP($A563,'ZnO Grassor M'!$J$2:$P$9,7,0),"")</f>
        <v/>
      </c>
      <c r="AG563" s="12" t="str">
        <f>IFERROR(VLOOKUP($A563,'Celestynów M'!$H$2:$N$7,7,0),"")</f>
        <v/>
      </c>
      <c r="AH563" s="12" t="str">
        <f>IFERROR(VLOOKUP($A563,'Komorów M'!$H$2:$N$15,7,0),"")</f>
        <v/>
      </c>
      <c r="AI563" s="12" t="str">
        <f>IFERROR(VLOOKUP($A563,'ITOrient M'!$P$3:$V$16,7,0),"")</f>
        <v/>
      </c>
      <c r="AJ563" s="12" t="str">
        <f>IFERROR(VLOOKUP($A563,'ŚJatka M'!$P$3:$V$25,7,0),"")</f>
        <v/>
      </c>
      <c r="AK563" s="12" t="str">
        <f>IFERROR(VLOOKUP($A563,'Sudecka Wyrypa M'!$N$4:$T$18,7,0),"")</f>
        <v/>
      </c>
      <c r="AL563" s="12" t="str">
        <f>IFERROR(VLOOKUP($A563,'Abentojra M'!$I$3:$O$39,7,0),"")</f>
        <v/>
      </c>
      <c r="AM563" s="12" t="str">
        <f>IFERROR(VLOOKUP($A563,'Mordownik M'!$M$3:$S$29,7,0),"")</f>
        <v/>
      </c>
      <c r="AN563" s="12" t="str">
        <f>IFERROR(VLOOKUP($A563,'Kaczawska M'!$L$3:$R$9,7,0),"")</f>
        <v/>
      </c>
      <c r="AO563" s="12" t="str">
        <f>IFERROR(VLOOKUP($A563,'XV RzK M'!$K$2:$Q$13,7,0),"")</f>
        <v/>
      </c>
      <c r="AP563" s="12" t="str">
        <f>IFERROR(VLOOKUP($A563,'Jesienne 360 M'!$J$2:$P$20,7,0),"")</f>
        <v/>
      </c>
      <c r="AQ563" s="12" t="str">
        <f>IFERROR(VLOOKUP($A563,'Waligóra M'!$P$2:$V$25,7,0),"")</f>
        <v/>
      </c>
      <c r="AR563" s="12" t="str">
        <f>IFERROR(VLOOKUP($A563,'Jurajska Jatka M'!$L$3:$R$42,7,0),"")</f>
        <v/>
      </c>
      <c r="AS563" s="12" t="str">
        <f>IFERROR(VLOOKUP($A563,'H56 TR100 M'!$AI$3:$AO$224,7,0),"")</f>
        <v/>
      </c>
      <c r="AT563" s="12" t="str">
        <f>IFERROR(VLOOKUP($A563,'Wawer M'!$H$2:$N$15,7,0),"")</f>
        <v/>
      </c>
      <c r="AU563" s="12" t="str">
        <f>IFERROR(VLOOKUP($A563,'Pazur M'!$AU$2:$BA$36,7,0),"")</f>
        <v/>
      </c>
      <c r="AV563" s="12" t="str">
        <f>IFERROR(VLOOKUP($A563,'Wilga M'!$L$3:$R$29,7,0),"")</f>
        <v/>
      </c>
      <c r="AW563" s="12" t="str">
        <f>IFERROR(VLOOKUP($A563,'NM 100 M'!$Y$5:$AE$7,7,0),"")</f>
        <v/>
      </c>
      <c r="AX563" s="25">
        <f>MIN(COUNT(F563:S563)+MIN(COUNT(V563:AW563)/2,2),6)</f>
        <v>0.5</v>
      </c>
    </row>
    <row r="564" spans="1:50">
      <c r="A564">
        <v>727</v>
      </c>
      <c r="B564" s="21" t="str">
        <f>VLOOKUP($A564,id!$C:$H,6,0)</f>
        <v>Ciesielski Kamil</v>
      </c>
      <c r="C564" s="21" t="str">
        <f>VLOOKUP($A564,id!$C:$H,4,0)</f>
        <v>KKG</v>
      </c>
      <c r="D564" s="2">
        <f>IF(E563=E564,D563,ROW(B562))</f>
        <v>562</v>
      </c>
      <c r="E564" s="11">
        <f>LARGE(F564:U564,1)+LARGE(F564:U564,2)+IFERROR(LARGE(F564:U564,3),0)+IFERROR(LARGE(F564:U564,4),0)+IFERROR(LARGE(F564:U564,5),0)+IFERROR(LARGE(F564:U564,6),0)</f>
        <v>16.793717382076132</v>
      </c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 t="str">
        <f>IFERROR(VLOOKUP($A564,'H56 TR200 M'!$AT$3:$AZ$106,7,0),"")</f>
        <v/>
      </c>
      <c r="R564" s="12" t="str">
        <f>IFERROR(VLOOKUP($A564,'Azymut M'!$AO$6:$AU$38,7,0),"")</f>
        <v/>
      </c>
      <c r="S564" s="12" t="str">
        <f>IFERROR(VLOOKUP($A564,'NM 200 M'!$AI$5:$AO$38,7,0),"")</f>
        <v/>
      </c>
      <c r="T564" s="10">
        <f>IFERROR(LARGE(V564:AW564,1),0)+IFERROR(LARGE(V564:AW564,2),0)</f>
        <v>16.793717382076132</v>
      </c>
      <c r="U564" s="10">
        <f>IFERROR(LARGE(V564:AW564,3),0)+IFERROR(LARGE(V564:AW564,4),0)</f>
        <v>0</v>
      </c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>
        <f>IFERROR(VLOOKUP($A564,'H56 TR100 M'!$AI$3:$AO$224,7,0),"")</f>
        <v>16.793717382076132</v>
      </c>
      <c r="AT564" s="12" t="str">
        <f>IFERROR(VLOOKUP($A564,'Wawer M'!$H$2:$N$15,7,0),"")</f>
        <v/>
      </c>
      <c r="AU564" s="12" t="str">
        <f>IFERROR(VLOOKUP($A564,'Pazur M'!$AU$2:$BA$36,7,0),"")</f>
        <v/>
      </c>
      <c r="AV564" s="12" t="str">
        <f>IFERROR(VLOOKUP($A564,'Wilga M'!$L$3:$R$29,7,0),"")</f>
        <v/>
      </c>
      <c r="AW564" s="12" t="str">
        <f>IFERROR(VLOOKUP($A564,'NM 100 M'!$Y$5:$AE$7,7,0),"")</f>
        <v/>
      </c>
      <c r="AX564" s="25">
        <f>MIN(COUNT(F564:S564)+MIN(COUNT(V564:AW564)/2,2),6)</f>
        <v>0.5</v>
      </c>
    </row>
    <row r="565" spans="1:50">
      <c r="A565">
        <v>311</v>
      </c>
      <c r="B565" s="21" t="str">
        <f>VLOOKUP($A565,id!$C:$H,6,0)</f>
        <v>Reszka Witek</v>
      </c>
      <c r="C565" s="21">
        <f>VLOOKUP($A565,id!$C:$H,4,0)</f>
        <v>0</v>
      </c>
      <c r="D565" s="2">
        <f>IF(E564=E565,D564,ROW(B563))</f>
        <v>563</v>
      </c>
      <c r="E565" s="11">
        <f>LARGE(F565:U565,1)+LARGE(F565:U565,2)+IFERROR(LARGE(F565:U565,3),0)+IFERROR(LARGE(F565:U565,4),0)+IFERROR(LARGE(F565:U565,5),0)+IFERROR(LARGE(F565:U565,6),0)</f>
        <v>16.355937656477941</v>
      </c>
      <c r="F565" s="12"/>
      <c r="G565" s="12"/>
      <c r="H565" s="12" t="str">
        <f>IFERROR(VLOOKUP($A565,'H55 TR200 M'!$AT$3:$AZ$84,7,0),"")</f>
        <v/>
      </c>
      <c r="I565" s="12" t="str">
        <f>IFERROR(VLOOKUP($A565,'Dymno M'!$U$2:$AA$35,7,0),"")</f>
        <v/>
      </c>
      <c r="J565" s="12" t="str">
        <f>IFERROR(VLOOKUP($A565,'XIV RzK M'!$K$3:$Q$39,7,0),"")</f>
        <v/>
      </c>
      <c r="K565" s="12" t="str">
        <f>IFERROR(VLOOKUP($A565,'Tropy M'!$Q$4:$W$66,7,0),"")</f>
        <v/>
      </c>
      <c r="L565" s="12" t="str">
        <f>IFERROR(VLOOKUP($A565,'Grassor 300 M'!$CA$6:$CG$39,7,0),"")</f>
        <v/>
      </c>
      <c r="M565" s="12" t="str">
        <f>IFERROR(VLOOKUP($A565,'BO M'!$Q$2:$W$37,7,0),"")</f>
        <v/>
      </c>
      <c r="N565" s="12" t="str">
        <f>IFERROR(VLOOKUP($A565,'Konwalie M'!$M$2:$S$32,7,0),"")</f>
        <v/>
      </c>
      <c r="O565" s="12" t="str">
        <f>IFERROR(VLOOKUP($A565,'KoRnO M'!$AD$2:$AJ$42,7,0),"")</f>
        <v/>
      </c>
      <c r="P565" s="12" t="str">
        <f>IFERROR(VLOOKUP($A565,'XVI Szago M'!$K$2:$Q$48,7,0),"")</f>
        <v/>
      </c>
      <c r="Q565" s="12" t="str">
        <f>IFERROR(VLOOKUP($A565,'H56 TR200 M'!$AT$3:$AZ$106,7,0),"")</f>
        <v/>
      </c>
      <c r="R565" s="12" t="str">
        <f>IFERROR(VLOOKUP($A565,'Azymut M'!$AO$6:$AU$38,7,0),"")</f>
        <v/>
      </c>
      <c r="S565" s="12" t="str">
        <f>IFERROR(VLOOKUP($A565,'NM 200 M'!$AI$5:$AO$38,7,0),"")</f>
        <v/>
      </c>
      <c r="T565" s="10">
        <f>IFERROR(LARGE(V565:AW565,1),0)+IFERROR(LARGE(V565:AW565,2),0)</f>
        <v>16.355937656477941</v>
      </c>
      <c r="U565" s="10">
        <f>IFERROR(LARGE(V565:AW565,3),0)+IFERROR(LARGE(V565:AW565,4),0)</f>
        <v>0</v>
      </c>
      <c r="V565" s="12"/>
      <c r="W565" s="12"/>
      <c r="X565" s="12"/>
      <c r="Y565" s="12"/>
      <c r="Z565" s="12">
        <f>IFERROR(VLOOKUP($A565,'H55 TR100 M'!$AG$3:$AM$165,7,0),"")</f>
        <v>16.355937656477941</v>
      </c>
      <c r="AA565" s="12" t="str">
        <f>IFERROR(VLOOKUP($A565,'Irokez M'!$EN$4:$ET$22,7,0),"")</f>
        <v/>
      </c>
      <c r="AB565" s="12" t="str">
        <f>IFERROR(VLOOKUP($A565,'BO Wielkopolska M'!$Q$2:$W$38,7,0),"")</f>
        <v/>
      </c>
      <c r="AC565" s="12" t="str">
        <f>IFERROR(VLOOKUP($A565,'RW TR200 M'!$K$2:$Q$10,7,0),"")</f>
        <v/>
      </c>
      <c r="AD565" s="12" t="str">
        <f>IFERROR(VLOOKUP($A565,'Liczyrzepa wiosna M'!$M$2:$S$26,7,0),"")</f>
        <v/>
      </c>
      <c r="AE565" s="12" t="str">
        <f>IFERROR(VLOOKUP($A565,'13 M'!$J$6:$P$27,7,0),"")</f>
        <v/>
      </c>
      <c r="AF565" s="12" t="str">
        <f>IFERROR(VLOOKUP($A565,'ZnO Grassor M'!$J$2:$P$9,7,0),"")</f>
        <v/>
      </c>
      <c r="AG565" s="12" t="str">
        <f>IFERROR(VLOOKUP($A565,'Celestynów M'!$H$2:$N$7,7,0),"")</f>
        <v/>
      </c>
      <c r="AH565" s="12" t="str">
        <f>IFERROR(VLOOKUP($A565,'Komorów M'!$H$2:$N$15,7,0),"")</f>
        <v/>
      </c>
      <c r="AI565" s="12" t="str">
        <f>IFERROR(VLOOKUP($A565,'ITOrient M'!$P$3:$V$16,7,0),"")</f>
        <v/>
      </c>
      <c r="AJ565" s="12" t="str">
        <f>IFERROR(VLOOKUP($A565,'ŚJatka M'!$P$3:$V$25,7,0),"")</f>
        <v/>
      </c>
      <c r="AK565" s="12" t="str">
        <f>IFERROR(VLOOKUP($A565,'Sudecka Wyrypa M'!$N$4:$T$18,7,0),"")</f>
        <v/>
      </c>
      <c r="AL565" s="12" t="str">
        <f>IFERROR(VLOOKUP($A565,'Abentojra M'!$I$3:$O$39,7,0),"")</f>
        <v/>
      </c>
      <c r="AM565" s="12" t="str">
        <f>IFERROR(VLOOKUP($A565,'Mordownik M'!$M$3:$S$29,7,0),"")</f>
        <v/>
      </c>
      <c r="AN565" s="12" t="str">
        <f>IFERROR(VLOOKUP($A565,'Kaczawska M'!$L$3:$R$9,7,0),"")</f>
        <v/>
      </c>
      <c r="AO565" s="12" t="str">
        <f>IFERROR(VLOOKUP($A565,'XV RzK M'!$K$2:$Q$13,7,0),"")</f>
        <v/>
      </c>
      <c r="AP565" s="12" t="str">
        <f>IFERROR(VLOOKUP($A565,'Jesienne 360 M'!$J$2:$P$20,7,0),"")</f>
        <v/>
      </c>
      <c r="AQ565" s="12" t="str">
        <f>IFERROR(VLOOKUP($A565,'Waligóra M'!$P$2:$V$25,7,0),"")</f>
        <v/>
      </c>
      <c r="AR565" s="12" t="str">
        <f>IFERROR(VLOOKUP($A565,'Jurajska Jatka M'!$L$3:$R$42,7,0),"")</f>
        <v/>
      </c>
      <c r="AS565" s="12" t="str">
        <f>IFERROR(VLOOKUP($A565,'H56 TR100 M'!$AI$3:$AO$224,7,0),"")</f>
        <v/>
      </c>
      <c r="AT565" s="12" t="str">
        <f>IFERROR(VLOOKUP($A565,'Wawer M'!$H$2:$N$15,7,0),"")</f>
        <v/>
      </c>
      <c r="AU565" s="12" t="str">
        <f>IFERROR(VLOOKUP($A565,'Pazur M'!$AU$2:$BA$36,7,0),"")</f>
        <v/>
      </c>
      <c r="AV565" s="12" t="str">
        <f>IFERROR(VLOOKUP($A565,'Wilga M'!$L$3:$R$29,7,0),"")</f>
        <v/>
      </c>
      <c r="AW565" s="12" t="str">
        <f>IFERROR(VLOOKUP($A565,'NM 100 M'!$Y$5:$AE$7,7,0),"")</f>
        <v/>
      </c>
      <c r="AX565" s="25">
        <f>MIN(COUNT(F565:S565)+MIN(COUNT(V565:AW565)/2,2),6)</f>
        <v>0.5</v>
      </c>
    </row>
    <row r="566" spans="1:50">
      <c r="A566">
        <v>556</v>
      </c>
      <c r="B566" s="21" t="str">
        <f>VLOOKUP($A566,id!$C:$H,6,0)</f>
        <v>Stąpel Sławomir</v>
      </c>
      <c r="C566" s="21" t="str">
        <f>VLOOKUP($A566,id!$C:$H,4,0)</f>
        <v>Apply Poland</v>
      </c>
      <c r="D566" s="2">
        <f>IF(E565=E566,D565,ROW(B564))</f>
        <v>564</v>
      </c>
      <c r="E566" s="11">
        <f>LARGE(F566:U566,1)+LARGE(F566:U566,2)+IFERROR(LARGE(F566:U566,3),0)+IFERROR(LARGE(F566:U566,4),0)+IFERROR(LARGE(F566:U566,5),0)+IFERROR(LARGE(F566:U566,6),0)</f>
        <v>16.08988227349559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 t="str">
        <f>IFERROR(VLOOKUP($A566,'XVI Szago M'!$K$2:$Q$48,7,0),"")</f>
        <v/>
      </c>
      <c r="Q566" s="12" t="str">
        <f>IFERROR(VLOOKUP($A566,'H56 TR200 M'!$AT$3:$AZ$106,7,0),"")</f>
        <v/>
      </c>
      <c r="R566" s="12" t="str">
        <f>IFERROR(VLOOKUP($A566,'Azymut M'!$AO$6:$AU$38,7,0),"")</f>
        <v/>
      </c>
      <c r="S566" s="12" t="str">
        <f>IFERROR(VLOOKUP($A566,'NM 200 M'!$AI$5:$AO$38,7,0),"")</f>
        <v/>
      </c>
      <c r="T566" s="10">
        <f>IFERROR(LARGE(V566:AW566,1),0)+IFERROR(LARGE(V566:AW566,2),0)</f>
        <v>16.08988227349559</v>
      </c>
      <c r="U566" s="10">
        <f>IFERROR(LARGE(V566:AW566,3),0)+IFERROR(LARGE(V566:AW566,4),0)</f>
        <v>0</v>
      </c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 t="str">
        <f>IFERROR(VLOOKUP($A566,'Abentojra M'!$I$3:$O$39,7,0),"")</f>
        <v/>
      </c>
      <c r="AM566" s="12" t="str">
        <f>IFERROR(VLOOKUP($A566,'Mordownik M'!$M$3:$S$29,7,0),"")</f>
        <v/>
      </c>
      <c r="AN566" s="12" t="str">
        <f>IFERROR(VLOOKUP($A566,'Kaczawska M'!$L$3:$R$9,7,0),"")</f>
        <v/>
      </c>
      <c r="AO566" s="12" t="str">
        <f>IFERROR(VLOOKUP($A566,'XV RzK M'!$K$2:$Q$13,7,0),"")</f>
        <v/>
      </c>
      <c r="AP566" s="12" t="str">
        <f>IFERROR(VLOOKUP($A566,'Jesienne 360 M'!$J$2:$P$20,7,0),"")</f>
        <v/>
      </c>
      <c r="AQ566" s="12">
        <f>IFERROR(VLOOKUP($A566,'Waligóra M'!$P$2:$V$25,7,0),"")</f>
        <v>16.08988227349559</v>
      </c>
      <c r="AR566" s="12" t="str">
        <f>IFERROR(VLOOKUP($A566,'Jurajska Jatka M'!$L$3:$R$42,7,0),"")</f>
        <v/>
      </c>
      <c r="AS566" s="12" t="str">
        <f>IFERROR(VLOOKUP($A566,'H56 TR100 M'!$AI$3:$AO$224,7,0),"")</f>
        <v/>
      </c>
      <c r="AT566" s="12" t="str">
        <f>IFERROR(VLOOKUP($A566,'Wawer M'!$H$2:$N$15,7,0),"")</f>
        <v/>
      </c>
      <c r="AU566" s="12" t="str">
        <f>IFERROR(VLOOKUP($A566,'Pazur M'!$AU$2:$BA$36,7,0),"")</f>
        <v/>
      </c>
      <c r="AV566" s="12" t="str">
        <f>IFERROR(VLOOKUP($A566,'Wilga M'!$L$3:$R$29,7,0),"")</f>
        <v/>
      </c>
      <c r="AW566" s="12" t="str">
        <f>IFERROR(VLOOKUP($A566,'NM 100 M'!$Y$5:$AE$7,7,0),"")</f>
        <v/>
      </c>
      <c r="AX566" s="25">
        <f>MIN(COUNT(F566:S566)+MIN(COUNT(V566:AW566)/2,2),6)</f>
        <v>0.5</v>
      </c>
    </row>
    <row r="567" spans="1:50">
      <c r="A567">
        <v>408</v>
      </c>
      <c r="B567" s="21" t="str">
        <f>VLOOKUP($A567,id!$C:$H,6,0)</f>
        <v>Hadyś Maciej</v>
      </c>
      <c r="C567" s="21" t="str">
        <f>VLOOKUP($A567,id!$C:$H,4,0)</f>
        <v>Hambor</v>
      </c>
      <c r="D567" s="2">
        <f>IF(E566=E567,D566,ROW(B565))</f>
        <v>565</v>
      </c>
      <c r="E567" s="11">
        <f>LARGE(F567:U567,1)+LARGE(F567:U567,2)+IFERROR(LARGE(F567:U567,3),0)+IFERROR(LARGE(F567:U567,4),0)+IFERROR(LARGE(F567:U567,5),0)+IFERROR(LARGE(F567:U567,6),0)</f>
        <v>16.014566851443227</v>
      </c>
      <c r="F567" s="12"/>
      <c r="G567" s="12"/>
      <c r="H567" s="12" t="str">
        <f>IFERROR(VLOOKUP($A567,'H55 TR200 M'!$AT$3:$AZ$84,7,0),"")</f>
        <v/>
      </c>
      <c r="I567" s="12">
        <f>IFERROR(VLOOKUP($A567,'Dymno M'!$U$2:$AA$35,7,0),"")</f>
        <v>16.014566851443227</v>
      </c>
      <c r="J567" s="12" t="str">
        <f>IFERROR(VLOOKUP($A567,'XIV RzK M'!$K$3:$Q$39,7,0),"")</f>
        <v/>
      </c>
      <c r="K567" s="12" t="str">
        <f>IFERROR(VLOOKUP($A567,'Tropy M'!$Q$4:$W$66,7,0),"")</f>
        <v/>
      </c>
      <c r="L567" s="12" t="str">
        <f>IFERROR(VLOOKUP($A567,'Grassor 300 M'!$CA$6:$CG$39,7,0),"")</f>
        <v/>
      </c>
      <c r="M567" s="12" t="str">
        <f>IFERROR(VLOOKUP($A567,'BO M'!$Q$2:$W$37,7,0),"")</f>
        <v/>
      </c>
      <c r="N567" s="12" t="str">
        <f>IFERROR(VLOOKUP($A567,'Konwalie M'!$M$2:$S$32,7,0),"")</f>
        <v/>
      </c>
      <c r="O567" s="12" t="str">
        <f>IFERROR(VLOOKUP($A567,'KoRnO M'!$AD$2:$AJ$42,7,0),"")</f>
        <v/>
      </c>
      <c r="P567" s="12" t="str">
        <f>IFERROR(VLOOKUP($A567,'XVI Szago M'!$K$2:$Q$48,7,0),"")</f>
        <v/>
      </c>
      <c r="Q567" s="12" t="str">
        <f>IFERROR(VLOOKUP($A567,'H56 TR200 M'!$AT$3:$AZ$106,7,0),"")</f>
        <v/>
      </c>
      <c r="R567" s="12" t="str">
        <f>IFERROR(VLOOKUP($A567,'Azymut M'!$AO$6:$AU$38,7,0),"")</f>
        <v/>
      </c>
      <c r="S567" s="12" t="str">
        <f>IFERROR(VLOOKUP($A567,'NM 200 M'!$AI$5:$AO$38,7,0),"")</f>
        <v/>
      </c>
      <c r="T567" s="10">
        <f>IFERROR(LARGE(V567:AW567,1),0)+IFERROR(LARGE(V567:AW567,2),0)</f>
        <v>0</v>
      </c>
      <c r="U567" s="10">
        <f>IFERROR(LARGE(V567:AW567,3),0)+IFERROR(LARGE(V567:AW567,4),0)</f>
        <v>0</v>
      </c>
      <c r="V567" s="12"/>
      <c r="W567" s="12"/>
      <c r="X567" s="12"/>
      <c r="Y567" s="12"/>
      <c r="Z567" s="12" t="str">
        <f>IFERROR(VLOOKUP($A567,'H55 TR100 M'!$AG$3:$AM$165,7,0),"")</f>
        <v/>
      </c>
      <c r="AA567" s="12" t="str">
        <f>IFERROR(VLOOKUP($A567,'Irokez M'!$EN$4:$ET$22,7,0),"")</f>
        <v/>
      </c>
      <c r="AB567" s="12" t="str">
        <f>IFERROR(VLOOKUP($A567,'BO Wielkopolska M'!$Q$2:$W$38,7,0),"")</f>
        <v/>
      </c>
      <c r="AC567" s="12" t="str">
        <f>IFERROR(VLOOKUP($A567,'RW TR200 M'!$K$2:$Q$10,7,0),"")</f>
        <v/>
      </c>
      <c r="AD567" s="12" t="str">
        <f>IFERROR(VLOOKUP($A567,'Liczyrzepa wiosna M'!$M$2:$S$26,7,0),"")</f>
        <v/>
      </c>
      <c r="AE567" s="12" t="str">
        <f>IFERROR(VLOOKUP($A567,'13 M'!$J$6:$P$27,7,0),"")</f>
        <v/>
      </c>
      <c r="AF567" s="12" t="str">
        <f>IFERROR(VLOOKUP($A567,'ZnO Grassor M'!$J$2:$P$9,7,0),"")</f>
        <v/>
      </c>
      <c r="AG567" s="12" t="str">
        <f>IFERROR(VLOOKUP($A567,'Celestynów M'!$H$2:$N$7,7,0),"")</f>
        <v/>
      </c>
      <c r="AH567" s="12" t="str">
        <f>IFERROR(VLOOKUP($A567,'Komorów M'!$H$2:$N$15,7,0),"")</f>
        <v/>
      </c>
      <c r="AI567" s="12" t="str">
        <f>IFERROR(VLOOKUP($A567,'ITOrient M'!$P$3:$V$16,7,0),"")</f>
        <v/>
      </c>
      <c r="AJ567" s="12" t="str">
        <f>IFERROR(VLOOKUP($A567,'ŚJatka M'!$P$3:$V$25,7,0),"")</f>
        <v/>
      </c>
      <c r="AK567" s="12" t="str">
        <f>IFERROR(VLOOKUP($A567,'Sudecka Wyrypa M'!$N$4:$T$18,7,0),"")</f>
        <v/>
      </c>
      <c r="AL567" s="12" t="str">
        <f>IFERROR(VLOOKUP($A567,'Abentojra M'!$I$3:$O$39,7,0),"")</f>
        <v/>
      </c>
      <c r="AM567" s="12" t="str">
        <f>IFERROR(VLOOKUP($A567,'Mordownik M'!$M$3:$S$29,7,0),"")</f>
        <v/>
      </c>
      <c r="AN567" s="12" t="str">
        <f>IFERROR(VLOOKUP($A567,'Kaczawska M'!$L$3:$R$9,7,0),"")</f>
        <v/>
      </c>
      <c r="AO567" s="12" t="str">
        <f>IFERROR(VLOOKUP($A567,'XV RzK M'!$K$2:$Q$13,7,0),"")</f>
        <v/>
      </c>
      <c r="AP567" s="12" t="str">
        <f>IFERROR(VLOOKUP($A567,'Jesienne 360 M'!$J$2:$P$20,7,0),"")</f>
        <v/>
      </c>
      <c r="AQ567" s="12" t="str">
        <f>IFERROR(VLOOKUP($A567,'Waligóra M'!$P$2:$V$25,7,0),"")</f>
        <v/>
      </c>
      <c r="AR567" s="12" t="str">
        <f>IFERROR(VLOOKUP($A567,'Jurajska Jatka M'!$L$3:$R$42,7,0),"")</f>
        <v/>
      </c>
      <c r="AS567" s="12" t="str">
        <f>IFERROR(VLOOKUP($A567,'H56 TR100 M'!$AI$3:$AO$224,7,0),"")</f>
        <v/>
      </c>
      <c r="AT567" s="12" t="str">
        <f>IFERROR(VLOOKUP($A567,'Wawer M'!$H$2:$N$15,7,0),"")</f>
        <v/>
      </c>
      <c r="AU567" s="12" t="str">
        <f>IFERROR(VLOOKUP($A567,'Pazur M'!$AU$2:$BA$36,7,0),"")</f>
        <v/>
      </c>
      <c r="AV567" s="12" t="str">
        <f>IFERROR(VLOOKUP($A567,'Wilga M'!$L$3:$R$29,7,0),"")</f>
        <v/>
      </c>
      <c r="AW567" s="12" t="str">
        <f>IFERROR(VLOOKUP($A567,'NM 100 M'!$Y$5:$AE$7,7,0),"")</f>
        <v/>
      </c>
      <c r="AX567" s="25">
        <f>MIN(COUNT(F567:S567)+MIN(COUNT(V567:AW567)/2,2),6)</f>
        <v>1</v>
      </c>
    </row>
    <row r="568" spans="1:50">
      <c r="A568">
        <v>409</v>
      </c>
      <c r="B568" s="21" t="str">
        <f>VLOOKUP($A568,id!$C:$H,6,0)</f>
        <v>Kotowski Józef</v>
      </c>
      <c r="C568" s="21" t="str">
        <f>VLOOKUP($A568,id!$C:$H,4,0)</f>
        <v>Szalone naleśniki</v>
      </c>
      <c r="D568" s="2">
        <f>IF(E567=E568,D567,ROW(B566))</f>
        <v>565</v>
      </c>
      <c r="E568" s="11">
        <f>LARGE(F568:U568,1)+LARGE(F568:U568,2)+IFERROR(LARGE(F568:U568,3),0)+IFERROR(LARGE(F568:U568,4),0)+IFERROR(LARGE(F568:U568,5),0)+IFERROR(LARGE(F568:U568,6),0)</f>
        <v>16.014566851443227</v>
      </c>
      <c r="F568" s="12"/>
      <c r="G568" s="12"/>
      <c r="H568" s="12" t="str">
        <f>IFERROR(VLOOKUP($A568,'H55 TR200 M'!$AT$3:$AZ$84,7,0),"")</f>
        <v/>
      </c>
      <c r="I568" s="12">
        <f>IFERROR(VLOOKUP($A568,'Dymno M'!$U$2:$AA$35,7,0),"")</f>
        <v>16.014566851443227</v>
      </c>
      <c r="J568" s="12" t="str">
        <f>IFERROR(VLOOKUP($A568,'XIV RzK M'!$K$3:$Q$39,7,0),"")</f>
        <v/>
      </c>
      <c r="K568" s="12" t="str">
        <f>IFERROR(VLOOKUP($A568,'Tropy M'!$Q$4:$W$66,7,0),"")</f>
        <v/>
      </c>
      <c r="L568" s="12" t="str">
        <f>IFERROR(VLOOKUP($A568,'Grassor 300 M'!$CA$6:$CG$39,7,0),"")</f>
        <v/>
      </c>
      <c r="M568" s="12" t="str">
        <f>IFERROR(VLOOKUP($A568,'BO M'!$Q$2:$W$37,7,0),"")</f>
        <v/>
      </c>
      <c r="N568" s="12" t="str">
        <f>IFERROR(VLOOKUP($A568,'Konwalie M'!$M$2:$S$32,7,0),"")</f>
        <v/>
      </c>
      <c r="O568" s="12" t="str">
        <f>IFERROR(VLOOKUP($A568,'KoRnO M'!$AD$2:$AJ$42,7,0),"")</f>
        <v/>
      </c>
      <c r="P568" s="12" t="str">
        <f>IFERROR(VLOOKUP($A568,'XVI Szago M'!$K$2:$Q$48,7,0),"")</f>
        <v/>
      </c>
      <c r="Q568" s="12" t="str">
        <f>IFERROR(VLOOKUP($A568,'H56 TR200 M'!$AT$3:$AZ$106,7,0),"")</f>
        <v/>
      </c>
      <c r="R568" s="12" t="str">
        <f>IFERROR(VLOOKUP($A568,'Azymut M'!$AO$6:$AU$38,7,0),"")</f>
        <v/>
      </c>
      <c r="S568" s="12" t="str">
        <f>IFERROR(VLOOKUP($A568,'NM 200 M'!$AI$5:$AO$38,7,0),"")</f>
        <v/>
      </c>
      <c r="T568" s="10">
        <f>IFERROR(LARGE(V568:AW568,1),0)+IFERROR(LARGE(V568:AW568,2),0)</f>
        <v>0</v>
      </c>
      <c r="U568" s="10">
        <f>IFERROR(LARGE(V568:AW568,3),0)+IFERROR(LARGE(V568:AW568,4),0)</f>
        <v>0</v>
      </c>
      <c r="V568" s="12"/>
      <c r="W568" s="12"/>
      <c r="X568" s="12"/>
      <c r="Y568" s="12"/>
      <c r="Z568" s="12" t="str">
        <f>IFERROR(VLOOKUP($A568,'H55 TR100 M'!$AG$3:$AM$165,7,0),"")</f>
        <v/>
      </c>
      <c r="AA568" s="12" t="str">
        <f>IFERROR(VLOOKUP($A568,'Irokez M'!$EN$4:$ET$22,7,0),"")</f>
        <v/>
      </c>
      <c r="AB568" s="12" t="str">
        <f>IFERROR(VLOOKUP($A568,'BO Wielkopolska M'!$Q$2:$W$38,7,0),"")</f>
        <v/>
      </c>
      <c r="AC568" s="12" t="str">
        <f>IFERROR(VLOOKUP($A568,'RW TR200 M'!$K$2:$Q$10,7,0),"")</f>
        <v/>
      </c>
      <c r="AD568" s="12" t="str">
        <f>IFERROR(VLOOKUP($A568,'Liczyrzepa wiosna M'!$M$2:$S$26,7,0),"")</f>
        <v/>
      </c>
      <c r="AE568" s="12" t="str">
        <f>IFERROR(VLOOKUP($A568,'13 M'!$J$6:$P$27,7,0),"")</f>
        <v/>
      </c>
      <c r="AF568" s="12" t="str">
        <f>IFERROR(VLOOKUP($A568,'ZnO Grassor M'!$J$2:$P$9,7,0),"")</f>
        <v/>
      </c>
      <c r="AG568" s="12" t="str">
        <f>IFERROR(VLOOKUP($A568,'Celestynów M'!$H$2:$N$7,7,0),"")</f>
        <v/>
      </c>
      <c r="AH568" s="12" t="str">
        <f>IFERROR(VLOOKUP($A568,'Komorów M'!$H$2:$N$15,7,0),"")</f>
        <v/>
      </c>
      <c r="AI568" s="12" t="str">
        <f>IFERROR(VLOOKUP($A568,'ITOrient M'!$P$3:$V$16,7,0),"")</f>
        <v/>
      </c>
      <c r="AJ568" s="12" t="str">
        <f>IFERROR(VLOOKUP($A568,'ŚJatka M'!$P$3:$V$25,7,0),"")</f>
        <v/>
      </c>
      <c r="AK568" s="12" t="str">
        <f>IFERROR(VLOOKUP($A568,'Sudecka Wyrypa M'!$N$4:$T$18,7,0),"")</f>
        <v/>
      </c>
      <c r="AL568" s="12" t="str">
        <f>IFERROR(VLOOKUP($A568,'Abentojra M'!$I$3:$O$39,7,0),"")</f>
        <v/>
      </c>
      <c r="AM568" s="12" t="str">
        <f>IFERROR(VLOOKUP($A568,'Mordownik M'!$M$3:$S$29,7,0),"")</f>
        <v/>
      </c>
      <c r="AN568" s="12" t="str">
        <f>IFERROR(VLOOKUP($A568,'Kaczawska M'!$L$3:$R$9,7,0),"")</f>
        <v/>
      </c>
      <c r="AO568" s="12" t="str">
        <f>IFERROR(VLOOKUP($A568,'XV RzK M'!$K$2:$Q$13,7,0),"")</f>
        <v/>
      </c>
      <c r="AP568" s="12" t="str">
        <f>IFERROR(VLOOKUP($A568,'Jesienne 360 M'!$J$2:$P$20,7,0),"")</f>
        <v/>
      </c>
      <c r="AQ568" s="12" t="str">
        <f>IFERROR(VLOOKUP($A568,'Waligóra M'!$P$2:$V$25,7,0),"")</f>
        <v/>
      </c>
      <c r="AR568" s="12" t="str">
        <f>IFERROR(VLOOKUP($A568,'Jurajska Jatka M'!$L$3:$R$42,7,0),"")</f>
        <v/>
      </c>
      <c r="AS568" s="12" t="str">
        <f>IFERROR(VLOOKUP($A568,'H56 TR100 M'!$AI$3:$AO$224,7,0),"")</f>
        <v/>
      </c>
      <c r="AT568" s="12" t="str">
        <f>IFERROR(VLOOKUP($A568,'Wawer M'!$H$2:$N$15,7,0),"")</f>
        <v/>
      </c>
      <c r="AU568" s="12" t="str">
        <f>IFERROR(VLOOKUP($A568,'Pazur M'!$AU$2:$BA$36,7,0),"")</f>
        <v/>
      </c>
      <c r="AV568" s="12" t="str">
        <f>IFERROR(VLOOKUP($A568,'Wilga M'!$L$3:$R$29,7,0),"")</f>
        <v/>
      </c>
      <c r="AW568" s="12" t="str">
        <f>IFERROR(VLOOKUP($A568,'NM 100 M'!$Y$5:$AE$7,7,0),"")</f>
        <v/>
      </c>
      <c r="AX568" s="25">
        <f>MIN(COUNT(F568:S568)+MIN(COUNT(V568:AW568)/2,2),6)</f>
        <v>1</v>
      </c>
    </row>
    <row r="569" spans="1:50">
      <c r="A569">
        <v>410</v>
      </c>
      <c r="B569" s="21" t="str">
        <f>VLOOKUP($A569,id!$C:$H,6,0)</f>
        <v>Janiszewski Piotr</v>
      </c>
      <c r="C569" s="21">
        <f>VLOOKUP($A569,id!$C:$H,4,0)</f>
        <v>0</v>
      </c>
      <c r="D569" s="2">
        <f>IF(E568=E569,D568,ROW(B567))</f>
        <v>567</v>
      </c>
      <c r="E569" s="11">
        <f>LARGE(F569:U569,1)+LARGE(F569:U569,2)+IFERROR(LARGE(F569:U569,3),0)+IFERROR(LARGE(F569:U569,4),0)+IFERROR(LARGE(F569:U569,5),0)+IFERROR(LARGE(F569:U569,6),0)</f>
        <v>16.01427956371986</v>
      </c>
      <c r="F569" s="12"/>
      <c r="G569" s="12"/>
      <c r="H569" s="12" t="str">
        <f>IFERROR(VLOOKUP($A569,'H55 TR200 M'!$AT$3:$AZ$84,7,0),"")</f>
        <v/>
      </c>
      <c r="I569" s="12">
        <f>IFERROR(VLOOKUP($A569,'Dymno M'!$U$2:$AA$35,7,0),"")</f>
        <v>16.01427956371986</v>
      </c>
      <c r="J569" s="12" t="str">
        <f>IFERROR(VLOOKUP($A569,'XIV RzK M'!$K$3:$Q$39,7,0),"")</f>
        <v/>
      </c>
      <c r="K569" s="12" t="str">
        <f>IFERROR(VLOOKUP($A569,'Tropy M'!$Q$4:$W$66,7,0),"")</f>
        <v/>
      </c>
      <c r="L569" s="12" t="str">
        <f>IFERROR(VLOOKUP($A569,'Grassor 300 M'!$CA$6:$CG$39,7,0),"")</f>
        <v/>
      </c>
      <c r="M569" s="12" t="str">
        <f>IFERROR(VLOOKUP($A569,'BO M'!$Q$2:$W$37,7,0),"")</f>
        <v/>
      </c>
      <c r="N569" s="12" t="str">
        <f>IFERROR(VLOOKUP($A569,'Konwalie M'!$M$2:$S$32,7,0),"")</f>
        <v/>
      </c>
      <c r="O569" s="12" t="str">
        <f>IFERROR(VLOOKUP($A569,'KoRnO M'!$AD$2:$AJ$42,7,0),"")</f>
        <v/>
      </c>
      <c r="P569" s="12" t="str">
        <f>IFERROR(VLOOKUP($A569,'XVI Szago M'!$K$2:$Q$48,7,0),"")</f>
        <v/>
      </c>
      <c r="Q569" s="12" t="str">
        <f>IFERROR(VLOOKUP($A569,'H56 TR200 M'!$AT$3:$AZ$106,7,0),"")</f>
        <v/>
      </c>
      <c r="R569" s="12" t="str">
        <f>IFERROR(VLOOKUP($A569,'Azymut M'!$AO$6:$AU$38,7,0),"")</f>
        <v/>
      </c>
      <c r="S569" s="12" t="str">
        <f>IFERROR(VLOOKUP($A569,'NM 200 M'!$AI$5:$AO$38,7,0),"")</f>
        <v/>
      </c>
      <c r="T569" s="10">
        <f>IFERROR(LARGE(V569:AW569,1),0)+IFERROR(LARGE(V569:AW569,2),0)</f>
        <v>0</v>
      </c>
      <c r="U569" s="10">
        <f>IFERROR(LARGE(V569:AW569,3),0)+IFERROR(LARGE(V569:AW569,4),0)</f>
        <v>0</v>
      </c>
      <c r="V569" s="12"/>
      <c r="W569" s="12"/>
      <c r="X569" s="12"/>
      <c r="Y569" s="12"/>
      <c r="Z569" s="12" t="str">
        <f>IFERROR(VLOOKUP($A569,'H55 TR100 M'!$AG$3:$AM$165,7,0),"")</f>
        <v/>
      </c>
      <c r="AA569" s="12" t="str">
        <f>IFERROR(VLOOKUP($A569,'Irokez M'!$EN$4:$ET$22,7,0),"")</f>
        <v/>
      </c>
      <c r="AB569" s="12" t="str">
        <f>IFERROR(VLOOKUP($A569,'BO Wielkopolska M'!$Q$2:$W$38,7,0),"")</f>
        <v/>
      </c>
      <c r="AC569" s="12" t="str">
        <f>IFERROR(VLOOKUP($A569,'RW TR200 M'!$K$2:$Q$10,7,0),"")</f>
        <v/>
      </c>
      <c r="AD569" s="12" t="str">
        <f>IFERROR(VLOOKUP($A569,'Liczyrzepa wiosna M'!$M$2:$S$26,7,0),"")</f>
        <v/>
      </c>
      <c r="AE569" s="12" t="str">
        <f>IFERROR(VLOOKUP($A569,'13 M'!$J$6:$P$27,7,0),"")</f>
        <v/>
      </c>
      <c r="AF569" s="12" t="str">
        <f>IFERROR(VLOOKUP($A569,'ZnO Grassor M'!$J$2:$P$9,7,0),"")</f>
        <v/>
      </c>
      <c r="AG569" s="12" t="str">
        <f>IFERROR(VLOOKUP($A569,'Celestynów M'!$H$2:$N$7,7,0),"")</f>
        <v/>
      </c>
      <c r="AH569" s="12" t="str">
        <f>IFERROR(VLOOKUP($A569,'Komorów M'!$H$2:$N$15,7,0),"")</f>
        <v/>
      </c>
      <c r="AI569" s="12" t="str">
        <f>IFERROR(VLOOKUP($A569,'ITOrient M'!$P$3:$V$16,7,0),"")</f>
        <v/>
      </c>
      <c r="AJ569" s="12" t="str">
        <f>IFERROR(VLOOKUP($A569,'ŚJatka M'!$P$3:$V$25,7,0),"")</f>
        <v/>
      </c>
      <c r="AK569" s="12" t="str">
        <f>IFERROR(VLOOKUP($A569,'Sudecka Wyrypa M'!$N$4:$T$18,7,0),"")</f>
        <v/>
      </c>
      <c r="AL569" s="12" t="str">
        <f>IFERROR(VLOOKUP($A569,'Abentojra M'!$I$3:$O$39,7,0),"")</f>
        <v/>
      </c>
      <c r="AM569" s="12" t="str">
        <f>IFERROR(VLOOKUP($A569,'Mordownik M'!$M$3:$S$29,7,0),"")</f>
        <v/>
      </c>
      <c r="AN569" s="12" t="str">
        <f>IFERROR(VLOOKUP($A569,'Kaczawska M'!$L$3:$R$9,7,0),"")</f>
        <v/>
      </c>
      <c r="AO569" s="12" t="str">
        <f>IFERROR(VLOOKUP($A569,'XV RzK M'!$K$2:$Q$13,7,0),"")</f>
        <v/>
      </c>
      <c r="AP569" s="12" t="str">
        <f>IFERROR(VLOOKUP($A569,'Jesienne 360 M'!$J$2:$P$20,7,0),"")</f>
        <v/>
      </c>
      <c r="AQ569" s="12" t="str">
        <f>IFERROR(VLOOKUP($A569,'Waligóra M'!$P$2:$V$25,7,0),"")</f>
        <v/>
      </c>
      <c r="AR569" s="12" t="str">
        <f>IFERROR(VLOOKUP($A569,'Jurajska Jatka M'!$L$3:$R$42,7,0),"")</f>
        <v/>
      </c>
      <c r="AS569" s="12" t="str">
        <f>IFERROR(VLOOKUP($A569,'H56 TR100 M'!$AI$3:$AO$224,7,0),"")</f>
        <v/>
      </c>
      <c r="AT569" s="12" t="str">
        <f>IFERROR(VLOOKUP($A569,'Wawer M'!$H$2:$N$15,7,0),"")</f>
        <v/>
      </c>
      <c r="AU569" s="12" t="str">
        <f>IFERROR(VLOOKUP($A569,'Pazur M'!$AU$2:$BA$36,7,0),"")</f>
        <v/>
      </c>
      <c r="AV569" s="12" t="str">
        <f>IFERROR(VLOOKUP($A569,'Wilga M'!$L$3:$R$29,7,0),"")</f>
        <v/>
      </c>
      <c r="AW569" s="12" t="str">
        <f>IFERROR(VLOOKUP($A569,'NM 100 M'!$Y$5:$AE$7,7,0),"")</f>
        <v/>
      </c>
      <c r="AX569" s="25">
        <f>MIN(COUNT(F569:S569)+MIN(COUNT(V569:AW569)/2,2),6)</f>
        <v>1</v>
      </c>
    </row>
    <row r="570" spans="1:50">
      <c r="A570">
        <v>313</v>
      </c>
      <c r="B570" s="21" t="str">
        <f>VLOOKUP($A570,id!$C:$H,6,0)</f>
        <v>Matczuk Szymon</v>
      </c>
      <c r="C570" s="21" t="str">
        <f>VLOOKUP($A570,id!$C:$H,4,0)</f>
        <v>Łyse Charty</v>
      </c>
      <c r="D570" s="2">
        <f>IF(E569=E570,D569,ROW(B568))</f>
        <v>568</v>
      </c>
      <c r="E570" s="11">
        <f>LARGE(F570:U570,1)+LARGE(F570:U570,2)+IFERROR(LARGE(F570:U570,3),0)+IFERROR(LARGE(F570:U570,4),0)+IFERROR(LARGE(F570:U570,5),0)+IFERROR(LARGE(F570:U570,6),0)</f>
        <v>15.62696171867548</v>
      </c>
      <c r="F570" s="12"/>
      <c r="G570" s="12"/>
      <c r="H570" s="12" t="str">
        <f>IFERROR(VLOOKUP($A570,'H55 TR200 M'!$AT$3:$AZ$84,7,0),"")</f>
        <v/>
      </c>
      <c r="I570" s="12" t="str">
        <f>IFERROR(VLOOKUP($A570,'Dymno M'!$U$2:$AA$35,7,0),"")</f>
        <v/>
      </c>
      <c r="J570" s="12" t="str">
        <f>IFERROR(VLOOKUP($A570,'XIV RzK M'!$K$3:$Q$39,7,0),"")</f>
        <v/>
      </c>
      <c r="K570" s="12" t="str">
        <f>IFERROR(VLOOKUP($A570,'Tropy M'!$Q$4:$W$66,7,0),"")</f>
        <v/>
      </c>
      <c r="L570" s="12" t="str">
        <f>IFERROR(VLOOKUP($A570,'Grassor 300 M'!$CA$6:$CG$39,7,0),"")</f>
        <v/>
      </c>
      <c r="M570" s="12" t="str">
        <f>IFERROR(VLOOKUP($A570,'BO M'!$Q$2:$W$37,7,0),"")</f>
        <v/>
      </c>
      <c r="N570" s="12" t="str">
        <f>IFERROR(VLOOKUP($A570,'Konwalie M'!$M$2:$S$32,7,0),"")</f>
        <v/>
      </c>
      <c r="O570" s="12" t="str">
        <f>IFERROR(VLOOKUP($A570,'KoRnO M'!$AD$2:$AJ$42,7,0),"")</f>
        <v/>
      </c>
      <c r="P570" s="12" t="str">
        <f>IFERROR(VLOOKUP($A570,'XVI Szago M'!$K$2:$Q$48,7,0),"")</f>
        <v/>
      </c>
      <c r="Q570" s="12" t="str">
        <f>IFERROR(VLOOKUP($A570,'H56 TR200 M'!$AT$3:$AZ$106,7,0),"")</f>
        <v/>
      </c>
      <c r="R570" s="12" t="str">
        <f>IFERROR(VLOOKUP($A570,'Azymut M'!$AO$6:$AU$38,7,0),"")</f>
        <v/>
      </c>
      <c r="S570" s="12" t="str">
        <f>IFERROR(VLOOKUP($A570,'NM 200 M'!$AI$5:$AO$38,7,0),"")</f>
        <v/>
      </c>
      <c r="T570" s="10">
        <f>IFERROR(LARGE(V570:AW570,1),0)+IFERROR(LARGE(V570:AW570,2),0)</f>
        <v>15.62696171867548</v>
      </c>
      <c r="U570" s="10">
        <f>IFERROR(LARGE(V570:AW570,3),0)+IFERROR(LARGE(V570:AW570,4),0)</f>
        <v>0</v>
      </c>
      <c r="V570" s="12"/>
      <c r="W570" s="12"/>
      <c r="X570" s="12"/>
      <c r="Y570" s="12"/>
      <c r="Z570" s="12">
        <f>IFERROR(VLOOKUP($A570,'H55 TR100 M'!$AG$3:$AM$165,7,0),"")</f>
        <v>15.62696171867548</v>
      </c>
      <c r="AA570" s="12" t="str">
        <f>IFERROR(VLOOKUP($A570,'Irokez M'!$EN$4:$ET$22,7,0),"")</f>
        <v/>
      </c>
      <c r="AB570" s="12" t="str">
        <f>IFERROR(VLOOKUP($A570,'BO Wielkopolska M'!$Q$2:$W$38,7,0),"")</f>
        <v/>
      </c>
      <c r="AC570" s="12" t="str">
        <f>IFERROR(VLOOKUP($A570,'RW TR200 M'!$K$2:$Q$10,7,0),"")</f>
        <v/>
      </c>
      <c r="AD570" s="12" t="str">
        <f>IFERROR(VLOOKUP($A570,'Liczyrzepa wiosna M'!$M$2:$S$26,7,0),"")</f>
        <v/>
      </c>
      <c r="AE570" s="12" t="str">
        <f>IFERROR(VLOOKUP($A570,'13 M'!$J$6:$P$27,7,0),"")</f>
        <v/>
      </c>
      <c r="AF570" s="12" t="str">
        <f>IFERROR(VLOOKUP($A570,'ZnO Grassor M'!$J$2:$P$9,7,0),"")</f>
        <v/>
      </c>
      <c r="AG570" s="12" t="str">
        <f>IFERROR(VLOOKUP($A570,'Celestynów M'!$H$2:$N$7,7,0),"")</f>
        <v/>
      </c>
      <c r="AH570" s="12" t="str">
        <f>IFERROR(VLOOKUP($A570,'Komorów M'!$H$2:$N$15,7,0),"")</f>
        <v/>
      </c>
      <c r="AI570" s="12" t="str">
        <f>IFERROR(VLOOKUP($A570,'ITOrient M'!$P$3:$V$16,7,0),"")</f>
        <v/>
      </c>
      <c r="AJ570" s="12" t="str">
        <f>IFERROR(VLOOKUP($A570,'ŚJatka M'!$P$3:$V$25,7,0),"")</f>
        <v/>
      </c>
      <c r="AK570" s="12" t="str">
        <f>IFERROR(VLOOKUP($A570,'Sudecka Wyrypa M'!$N$4:$T$18,7,0),"")</f>
        <v/>
      </c>
      <c r="AL570" s="12" t="str">
        <f>IFERROR(VLOOKUP($A570,'Abentojra M'!$I$3:$O$39,7,0),"")</f>
        <v/>
      </c>
      <c r="AM570" s="12" t="str">
        <f>IFERROR(VLOOKUP($A570,'Mordownik M'!$M$3:$S$29,7,0),"")</f>
        <v/>
      </c>
      <c r="AN570" s="12" t="str">
        <f>IFERROR(VLOOKUP($A570,'Kaczawska M'!$L$3:$R$9,7,0),"")</f>
        <v/>
      </c>
      <c r="AO570" s="12" t="str">
        <f>IFERROR(VLOOKUP($A570,'XV RzK M'!$K$2:$Q$13,7,0),"")</f>
        <v/>
      </c>
      <c r="AP570" s="12" t="str">
        <f>IFERROR(VLOOKUP($A570,'Jesienne 360 M'!$J$2:$P$20,7,0),"")</f>
        <v/>
      </c>
      <c r="AQ570" s="12" t="str">
        <f>IFERROR(VLOOKUP($A570,'Waligóra M'!$P$2:$V$25,7,0),"")</f>
        <v/>
      </c>
      <c r="AR570" s="12" t="str">
        <f>IFERROR(VLOOKUP($A570,'Jurajska Jatka M'!$L$3:$R$42,7,0),"")</f>
        <v/>
      </c>
      <c r="AS570" s="12" t="str">
        <f>IFERROR(VLOOKUP($A570,'H56 TR100 M'!$AI$3:$AO$224,7,0),"")</f>
        <v/>
      </c>
      <c r="AT570" s="12" t="str">
        <f>IFERROR(VLOOKUP($A570,'Wawer M'!$H$2:$N$15,7,0),"")</f>
        <v/>
      </c>
      <c r="AU570" s="12" t="str">
        <f>IFERROR(VLOOKUP($A570,'Pazur M'!$AU$2:$BA$36,7,0),"")</f>
        <v/>
      </c>
      <c r="AV570" s="12" t="str">
        <f>IFERROR(VLOOKUP($A570,'Wilga M'!$L$3:$R$29,7,0),"")</f>
        <v/>
      </c>
      <c r="AW570" s="12" t="str">
        <f>IFERROR(VLOOKUP($A570,'NM 100 M'!$Y$5:$AE$7,7,0),"")</f>
        <v/>
      </c>
      <c r="AX570" s="25">
        <f>MIN(COUNT(F570:S570)+MIN(COUNT(V570:AW570)/2,2),6)</f>
        <v>0.5</v>
      </c>
    </row>
    <row r="571" spans="1:50">
      <c r="A571">
        <v>314</v>
      </c>
      <c r="B571" s="21" t="str">
        <f>VLOOKUP($A571,id!$C:$H,6,0)</f>
        <v>Kurzyński Piotr</v>
      </c>
      <c r="C571" s="21" t="str">
        <f>VLOOKUP($A571,id!$C:$H,4,0)</f>
        <v>Łyse Charty</v>
      </c>
      <c r="D571" s="2">
        <f>IF(E570=E571,D570,ROW(B569))</f>
        <v>569</v>
      </c>
      <c r="E571" s="11">
        <f>LARGE(F571:U571,1)+LARGE(F571:U571,2)+IFERROR(LARGE(F571:U571,3),0)+IFERROR(LARGE(F571:U571,4),0)+IFERROR(LARGE(F571:U571,5),0)+IFERROR(LARGE(F571:U571,6),0)</f>
        <v>15.623262701196136</v>
      </c>
      <c r="F571" s="12"/>
      <c r="G571" s="12"/>
      <c r="H571" s="12" t="str">
        <f>IFERROR(VLOOKUP($A571,'H55 TR200 M'!$AT$3:$AZ$84,7,0),"")</f>
        <v/>
      </c>
      <c r="I571" s="12" t="str">
        <f>IFERROR(VLOOKUP($A571,'Dymno M'!$U$2:$AA$35,7,0),"")</f>
        <v/>
      </c>
      <c r="J571" s="12" t="str">
        <f>IFERROR(VLOOKUP($A571,'XIV RzK M'!$K$3:$Q$39,7,0),"")</f>
        <v/>
      </c>
      <c r="K571" s="12" t="str">
        <f>IFERROR(VLOOKUP($A571,'Tropy M'!$Q$4:$W$66,7,0),"")</f>
        <v/>
      </c>
      <c r="L571" s="12" t="str">
        <f>IFERROR(VLOOKUP($A571,'Grassor 300 M'!$CA$6:$CG$39,7,0),"")</f>
        <v/>
      </c>
      <c r="M571" s="12" t="str">
        <f>IFERROR(VLOOKUP($A571,'BO M'!$Q$2:$W$37,7,0),"")</f>
        <v/>
      </c>
      <c r="N571" s="12" t="str">
        <f>IFERROR(VLOOKUP($A571,'Konwalie M'!$M$2:$S$32,7,0),"")</f>
        <v/>
      </c>
      <c r="O571" s="12" t="str">
        <f>IFERROR(VLOOKUP($A571,'KoRnO M'!$AD$2:$AJ$42,7,0),"")</f>
        <v/>
      </c>
      <c r="P571" s="12" t="str">
        <f>IFERROR(VLOOKUP($A571,'XVI Szago M'!$K$2:$Q$48,7,0),"")</f>
        <v/>
      </c>
      <c r="Q571" s="12" t="str">
        <f>IFERROR(VLOOKUP($A571,'H56 TR200 M'!$AT$3:$AZ$106,7,0),"")</f>
        <v/>
      </c>
      <c r="R571" s="12" t="str">
        <f>IFERROR(VLOOKUP($A571,'Azymut M'!$AO$6:$AU$38,7,0),"")</f>
        <v/>
      </c>
      <c r="S571" s="12" t="str">
        <f>IFERROR(VLOOKUP($A571,'NM 200 M'!$AI$5:$AO$38,7,0),"")</f>
        <v/>
      </c>
      <c r="T571" s="10">
        <f>IFERROR(LARGE(V571:AW571,1),0)+IFERROR(LARGE(V571:AW571,2),0)</f>
        <v>15.623262701196136</v>
      </c>
      <c r="U571" s="10">
        <f>IFERROR(LARGE(V571:AW571,3),0)+IFERROR(LARGE(V571:AW571,4),0)</f>
        <v>0</v>
      </c>
      <c r="V571" s="12"/>
      <c r="W571" s="12"/>
      <c r="X571" s="12"/>
      <c r="Y571" s="12"/>
      <c r="Z571" s="12">
        <f>IFERROR(VLOOKUP($A571,'H55 TR100 M'!$AG$3:$AM$165,7,0),"")</f>
        <v>15.623262701196136</v>
      </c>
      <c r="AA571" s="12" t="str">
        <f>IFERROR(VLOOKUP($A571,'Irokez M'!$EN$4:$ET$22,7,0),"")</f>
        <v/>
      </c>
      <c r="AB571" s="12" t="str">
        <f>IFERROR(VLOOKUP($A571,'BO Wielkopolska M'!$Q$2:$W$38,7,0),"")</f>
        <v/>
      </c>
      <c r="AC571" s="12" t="str">
        <f>IFERROR(VLOOKUP($A571,'RW TR200 M'!$K$2:$Q$10,7,0),"")</f>
        <v/>
      </c>
      <c r="AD571" s="12" t="str">
        <f>IFERROR(VLOOKUP($A571,'Liczyrzepa wiosna M'!$M$2:$S$26,7,0),"")</f>
        <v/>
      </c>
      <c r="AE571" s="12" t="str">
        <f>IFERROR(VLOOKUP($A571,'13 M'!$J$6:$P$27,7,0),"")</f>
        <v/>
      </c>
      <c r="AF571" s="12" t="str">
        <f>IFERROR(VLOOKUP($A571,'ZnO Grassor M'!$J$2:$P$9,7,0),"")</f>
        <v/>
      </c>
      <c r="AG571" s="12" t="str">
        <f>IFERROR(VLOOKUP($A571,'Celestynów M'!$H$2:$N$7,7,0),"")</f>
        <v/>
      </c>
      <c r="AH571" s="12" t="str">
        <f>IFERROR(VLOOKUP($A571,'Komorów M'!$H$2:$N$15,7,0),"")</f>
        <v/>
      </c>
      <c r="AI571" s="12" t="str">
        <f>IFERROR(VLOOKUP($A571,'ITOrient M'!$P$3:$V$16,7,0),"")</f>
        <v/>
      </c>
      <c r="AJ571" s="12" t="str">
        <f>IFERROR(VLOOKUP($A571,'ŚJatka M'!$P$3:$V$25,7,0),"")</f>
        <v/>
      </c>
      <c r="AK571" s="12" t="str">
        <f>IFERROR(VLOOKUP($A571,'Sudecka Wyrypa M'!$N$4:$T$18,7,0),"")</f>
        <v/>
      </c>
      <c r="AL571" s="12" t="str">
        <f>IFERROR(VLOOKUP($A571,'Abentojra M'!$I$3:$O$39,7,0),"")</f>
        <v/>
      </c>
      <c r="AM571" s="12" t="str">
        <f>IFERROR(VLOOKUP($A571,'Mordownik M'!$M$3:$S$29,7,0),"")</f>
        <v/>
      </c>
      <c r="AN571" s="12" t="str">
        <f>IFERROR(VLOOKUP($A571,'Kaczawska M'!$L$3:$R$9,7,0),"")</f>
        <v/>
      </c>
      <c r="AO571" s="12" t="str">
        <f>IFERROR(VLOOKUP($A571,'XV RzK M'!$K$2:$Q$13,7,0),"")</f>
        <v/>
      </c>
      <c r="AP571" s="12" t="str">
        <f>IFERROR(VLOOKUP($A571,'Jesienne 360 M'!$J$2:$P$20,7,0),"")</f>
        <v/>
      </c>
      <c r="AQ571" s="12" t="str">
        <f>IFERROR(VLOOKUP($A571,'Waligóra M'!$P$2:$V$25,7,0),"")</f>
        <v/>
      </c>
      <c r="AR571" s="12" t="str">
        <f>IFERROR(VLOOKUP($A571,'Jurajska Jatka M'!$L$3:$R$42,7,0),"")</f>
        <v/>
      </c>
      <c r="AS571" s="12" t="str">
        <f>IFERROR(VLOOKUP($A571,'H56 TR100 M'!$AI$3:$AO$224,7,0),"")</f>
        <v/>
      </c>
      <c r="AT571" s="12" t="str">
        <f>IFERROR(VLOOKUP($A571,'Wawer M'!$H$2:$N$15,7,0),"")</f>
        <v/>
      </c>
      <c r="AU571" s="12" t="str">
        <f>IFERROR(VLOOKUP($A571,'Pazur M'!$AU$2:$BA$36,7,0),"")</f>
        <v/>
      </c>
      <c r="AV571" s="12" t="str">
        <f>IFERROR(VLOOKUP($A571,'Wilga M'!$L$3:$R$29,7,0),"")</f>
        <v/>
      </c>
      <c r="AW571" s="12" t="str">
        <f>IFERROR(VLOOKUP($A571,'NM 100 M'!$Y$5:$AE$7,7,0),"")</f>
        <v/>
      </c>
      <c r="AX571" s="25">
        <f>MIN(COUNT(F571:S571)+MIN(COUNT(V571:AW571)/2,2),6)</f>
        <v>0.5</v>
      </c>
    </row>
    <row r="572" spans="1:50">
      <c r="A572">
        <v>315</v>
      </c>
      <c r="B572" s="21" t="str">
        <f>VLOOKUP($A572,id!$C:$H,6,0)</f>
        <v>Maciejewski Łukasz</v>
      </c>
      <c r="C572" s="21" t="str">
        <f>VLOOKUP($A572,id!$C:$H,4,0)</f>
        <v>Łyse Charty</v>
      </c>
      <c r="D572" s="2">
        <f>IF(E571=E572,D571,ROW(B570))</f>
        <v>570</v>
      </c>
      <c r="E572" s="11">
        <f>LARGE(F572:U572,1)+LARGE(F572:U572,2)+IFERROR(LARGE(F572:U572,3),0)+IFERROR(LARGE(F572:U572,4),0)+IFERROR(LARGE(F572:U572,5),0)+IFERROR(LARGE(F572:U572,6),0)</f>
        <v>15.617255531272573</v>
      </c>
      <c r="F572" s="12"/>
      <c r="G572" s="12"/>
      <c r="H572" s="12" t="str">
        <f>IFERROR(VLOOKUP($A572,'H55 TR200 M'!$AT$3:$AZ$84,7,0),"")</f>
        <v/>
      </c>
      <c r="I572" s="12" t="str">
        <f>IFERROR(VLOOKUP($A572,'Dymno M'!$U$2:$AA$35,7,0),"")</f>
        <v/>
      </c>
      <c r="J572" s="12" t="str">
        <f>IFERROR(VLOOKUP($A572,'XIV RzK M'!$K$3:$Q$39,7,0),"")</f>
        <v/>
      </c>
      <c r="K572" s="12" t="str">
        <f>IFERROR(VLOOKUP($A572,'Tropy M'!$Q$4:$W$66,7,0),"")</f>
        <v/>
      </c>
      <c r="L572" s="12" t="str">
        <f>IFERROR(VLOOKUP($A572,'Grassor 300 M'!$CA$6:$CG$39,7,0),"")</f>
        <v/>
      </c>
      <c r="M572" s="12" t="str">
        <f>IFERROR(VLOOKUP($A572,'BO M'!$Q$2:$W$37,7,0),"")</f>
        <v/>
      </c>
      <c r="N572" s="12" t="str">
        <f>IFERROR(VLOOKUP($A572,'Konwalie M'!$M$2:$S$32,7,0),"")</f>
        <v/>
      </c>
      <c r="O572" s="12" t="str">
        <f>IFERROR(VLOOKUP($A572,'KoRnO M'!$AD$2:$AJ$42,7,0),"")</f>
        <v/>
      </c>
      <c r="P572" s="12" t="str">
        <f>IFERROR(VLOOKUP($A572,'XVI Szago M'!$K$2:$Q$48,7,0),"")</f>
        <v/>
      </c>
      <c r="Q572" s="12" t="str">
        <f>IFERROR(VLOOKUP($A572,'H56 TR200 M'!$AT$3:$AZ$106,7,0),"")</f>
        <v/>
      </c>
      <c r="R572" s="12" t="str">
        <f>IFERROR(VLOOKUP($A572,'Azymut M'!$AO$6:$AU$38,7,0),"")</f>
        <v/>
      </c>
      <c r="S572" s="12" t="str">
        <f>IFERROR(VLOOKUP($A572,'NM 200 M'!$AI$5:$AO$38,7,0),"")</f>
        <v/>
      </c>
      <c r="T572" s="10">
        <f>IFERROR(LARGE(V572:AW572,1),0)+IFERROR(LARGE(V572:AW572,2),0)</f>
        <v>15.617255531272573</v>
      </c>
      <c r="U572" s="10">
        <f>IFERROR(LARGE(V572:AW572,3),0)+IFERROR(LARGE(V572:AW572,4),0)</f>
        <v>0</v>
      </c>
      <c r="V572" s="12"/>
      <c r="W572" s="12"/>
      <c r="X572" s="12"/>
      <c r="Y572" s="12"/>
      <c r="Z572" s="12">
        <f>IFERROR(VLOOKUP($A572,'H55 TR100 M'!$AG$3:$AM$165,7,0),"")</f>
        <v>15.617255531272573</v>
      </c>
      <c r="AA572" s="12" t="str">
        <f>IFERROR(VLOOKUP($A572,'Irokez M'!$EN$4:$ET$22,7,0),"")</f>
        <v/>
      </c>
      <c r="AB572" s="12" t="str">
        <f>IFERROR(VLOOKUP($A572,'BO Wielkopolska M'!$Q$2:$W$38,7,0),"")</f>
        <v/>
      </c>
      <c r="AC572" s="12" t="str">
        <f>IFERROR(VLOOKUP($A572,'RW TR200 M'!$K$2:$Q$10,7,0),"")</f>
        <v/>
      </c>
      <c r="AD572" s="12" t="str">
        <f>IFERROR(VLOOKUP($A572,'Liczyrzepa wiosna M'!$M$2:$S$26,7,0),"")</f>
        <v/>
      </c>
      <c r="AE572" s="12" t="str">
        <f>IFERROR(VLOOKUP($A572,'13 M'!$J$6:$P$27,7,0),"")</f>
        <v/>
      </c>
      <c r="AF572" s="12" t="str">
        <f>IFERROR(VLOOKUP($A572,'ZnO Grassor M'!$J$2:$P$9,7,0),"")</f>
        <v/>
      </c>
      <c r="AG572" s="12" t="str">
        <f>IFERROR(VLOOKUP($A572,'Celestynów M'!$H$2:$N$7,7,0),"")</f>
        <v/>
      </c>
      <c r="AH572" s="12" t="str">
        <f>IFERROR(VLOOKUP($A572,'Komorów M'!$H$2:$N$15,7,0),"")</f>
        <v/>
      </c>
      <c r="AI572" s="12" t="str">
        <f>IFERROR(VLOOKUP($A572,'ITOrient M'!$P$3:$V$16,7,0),"")</f>
        <v/>
      </c>
      <c r="AJ572" s="12" t="str">
        <f>IFERROR(VLOOKUP($A572,'ŚJatka M'!$P$3:$V$25,7,0),"")</f>
        <v/>
      </c>
      <c r="AK572" s="12" t="str">
        <f>IFERROR(VLOOKUP($A572,'Sudecka Wyrypa M'!$N$4:$T$18,7,0),"")</f>
        <v/>
      </c>
      <c r="AL572" s="12" t="str">
        <f>IFERROR(VLOOKUP($A572,'Abentojra M'!$I$3:$O$39,7,0),"")</f>
        <v/>
      </c>
      <c r="AM572" s="12" t="str">
        <f>IFERROR(VLOOKUP($A572,'Mordownik M'!$M$3:$S$29,7,0),"")</f>
        <v/>
      </c>
      <c r="AN572" s="12" t="str">
        <f>IFERROR(VLOOKUP($A572,'Kaczawska M'!$L$3:$R$9,7,0),"")</f>
        <v/>
      </c>
      <c r="AO572" s="12" t="str">
        <f>IFERROR(VLOOKUP($A572,'XV RzK M'!$K$2:$Q$13,7,0),"")</f>
        <v/>
      </c>
      <c r="AP572" s="12" t="str">
        <f>IFERROR(VLOOKUP($A572,'Jesienne 360 M'!$J$2:$P$20,7,0),"")</f>
        <v/>
      </c>
      <c r="AQ572" s="12" t="str">
        <f>IFERROR(VLOOKUP($A572,'Waligóra M'!$P$2:$V$25,7,0),"")</f>
        <v/>
      </c>
      <c r="AR572" s="12" t="str">
        <f>IFERROR(VLOOKUP($A572,'Jurajska Jatka M'!$L$3:$R$42,7,0),"")</f>
        <v/>
      </c>
      <c r="AS572" s="12" t="str">
        <f>IFERROR(VLOOKUP($A572,'H56 TR100 M'!$AI$3:$AO$224,7,0),"")</f>
        <v/>
      </c>
      <c r="AT572" s="12" t="str">
        <f>IFERROR(VLOOKUP($A572,'Wawer M'!$H$2:$N$15,7,0),"")</f>
        <v/>
      </c>
      <c r="AU572" s="12" t="str">
        <f>IFERROR(VLOOKUP($A572,'Pazur M'!$AU$2:$BA$36,7,0),"")</f>
        <v/>
      </c>
      <c r="AV572" s="12" t="str">
        <f>IFERROR(VLOOKUP($A572,'Wilga M'!$L$3:$R$29,7,0),"")</f>
        <v/>
      </c>
      <c r="AW572" s="12" t="str">
        <f>IFERROR(VLOOKUP($A572,'NM 100 M'!$Y$5:$AE$7,7,0),"")</f>
        <v/>
      </c>
      <c r="AX572" s="25">
        <f>MIN(COUNT(F572:S572)+MIN(COUNT(V572:AW572)/2,2),6)</f>
        <v>0.5</v>
      </c>
    </row>
    <row r="573" spans="1:50">
      <c r="A573">
        <v>316</v>
      </c>
      <c r="B573" s="21" t="str">
        <f>VLOOKUP($A573,id!$C:$H,6,0)</f>
        <v>Wycichowski Wojciech</v>
      </c>
      <c r="C573" s="21" t="str">
        <f>VLOOKUP($A573,id!$C:$H,4,0)</f>
        <v>Łyse Charty</v>
      </c>
      <c r="D573" s="2">
        <f>IF(E572=E573,D572,ROW(B571))</f>
        <v>571</v>
      </c>
      <c r="E573" s="11">
        <f>LARGE(F573:U573,1)+LARGE(F573:U573,2)+IFERROR(LARGE(F573:U573,3),0)+IFERROR(LARGE(F573:U573,4),0)+IFERROR(LARGE(F573:U573,5),0)+IFERROR(LARGE(F573:U573,6),0)</f>
        <v>15.615408100559703</v>
      </c>
      <c r="F573" s="12"/>
      <c r="G573" s="12"/>
      <c r="H573" s="12" t="str">
        <f>IFERROR(VLOOKUP($A573,'H55 TR200 M'!$AT$3:$AZ$84,7,0),"")</f>
        <v/>
      </c>
      <c r="I573" s="12" t="str">
        <f>IFERROR(VLOOKUP($A573,'Dymno M'!$U$2:$AA$35,7,0),"")</f>
        <v/>
      </c>
      <c r="J573" s="12" t="str">
        <f>IFERROR(VLOOKUP($A573,'XIV RzK M'!$K$3:$Q$39,7,0),"")</f>
        <v/>
      </c>
      <c r="K573" s="12" t="str">
        <f>IFERROR(VLOOKUP($A573,'Tropy M'!$Q$4:$W$66,7,0),"")</f>
        <v/>
      </c>
      <c r="L573" s="12" t="str">
        <f>IFERROR(VLOOKUP($A573,'Grassor 300 M'!$CA$6:$CG$39,7,0),"")</f>
        <v/>
      </c>
      <c r="M573" s="12" t="str">
        <f>IFERROR(VLOOKUP($A573,'BO M'!$Q$2:$W$37,7,0),"")</f>
        <v/>
      </c>
      <c r="N573" s="12" t="str">
        <f>IFERROR(VLOOKUP($A573,'Konwalie M'!$M$2:$S$32,7,0),"")</f>
        <v/>
      </c>
      <c r="O573" s="12" t="str">
        <f>IFERROR(VLOOKUP($A573,'KoRnO M'!$AD$2:$AJ$42,7,0),"")</f>
        <v/>
      </c>
      <c r="P573" s="12" t="str">
        <f>IFERROR(VLOOKUP($A573,'XVI Szago M'!$K$2:$Q$48,7,0),"")</f>
        <v/>
      </c>
      <c r="Q573" s="12" t="str">
        <f>IFERROR(VLOOKUP($A573,'H56 TR200 M'!$AT$3:$AZ$106,7,0),"")</f>
        <v/>
      </c>
      <c r="R573" s="12" t="str">
        <f>IFERROR(VLOOKUP($A573,'Azymut M'!$AO$6:$AU$38,7,0),"")</f>
        <v/>
      </c>
      <c r="S573" s="12" t="str">
        <f>IFERROR(VLOOKUP($A573,'NM 200 M'!$AI$5:$AO$38,7,0),"")</f>
        <v/>
      </c>
      <c r="T573" s="10">
        <f>IFERROR(LARGE(V573:AW573,1),0)+IFERROR(LARGE(V573:AW573,2),0)</f>
        <v>15.615408100559703</v>
      </c>
      <c r="U573" s="10">
        <f>IFERROR(LARGE(V573:AW573,3),0)+IFERROR(LARGE(V573:AW573,4),0)</f>
        <v>0</v>
      </c>
      <c r="V573" s="12"/>
      <c r="W573" s="12"/>
      <c r="X573" s="12"/>
      <c r="Y573" s="12"/>
      <c r="Z573" s="12">
        <f>IFERROR(VLOOKUP($A573,'H55 TR100 M'!$AG$3:$AM$165,7,0),"")</f>
        <v>15.615408100559703</v>
      </c>
      <c r="AA573" s="12" t="str">
        <f>IFERROR(VLOOKUP($A573,'Irokez M'!$EN$4:$ET$22,7,0),"")</f>
        <v/>
      </c>
      <c r="AB573" s="12" t="str">
        <f>IFERROR(VLOOKUP($A573,'BO Wielkopolska M'!$Q$2:$W$38,7,0),"")</f>
        <v/>
      </c>
      <c r="AC573" s="12" t="str">
        <f>IFERROR(VLOOKUP($A573,'RW TR200 M'!$K$2:$Q$10,7,0),"")</f>
        <v/>
      </c>
      <c r="AD573" s="12" t="str">
        <f>IFERROR(VLOOKUP($A573,'Liczyrzepa wiosna M'!$M$2:$S$26,7,0),"")</f>
        <v/>
      </c>
      <c r="AE573" s="12" t="str">
        <f>IFERROR(VLOOKUP($A573,'13 M'!$J$6:$P$27,7,0),"")</f>
        <v/>
      </c>
      <c r="AF573" s="12" t="str">
        <f>IFERROR(VLOOKUP($A573,'ZnO Grassor M'!$J$2:$P$9,7,0),"")</f>
        <v/>
      </c>
      <c r="AG573" s="12" t="str">
        <f>IFERROR(VLOOKUP($A573,'Celestynów M'!$H$2:$N$7,7,0),"")</f>
        <v/>
      </c>
      <c r="AH573" s="12" t="str">
        <f>IFERROR(VLOOKUP($A573,'Komorów M'!$H$2:$N$15,7,0),"")</f>
        <v/>
      </c>
      <c r="AI573" s="12" t="str">
        <f>IFERROR(VLOOKUP($A573,'ITOrient M'!$P$3:$V$16,7,0),"")</f>
        <v/>
      </c>
      <c r="AJ573" s="12" t="str">
        <f>IFERROR(VLOOKUP($A573,'ŚJatka M'!$P$3:$V$25,7,0),"")</f>
        <v/>
      </c>
      <c r="AK573" s="12" t="str">
        <f>IFERROR(VLOOKUP($A573,'Sudecka Wyrypa M'!$N$4:$T$18,7,0),"")</f>
        <v/>
      </c>
      <c r="AL573" s="12" t="str">
        <f>IFERROR(VLOOKUP($A573,'Abentojra M'!$I$3:$O$39,7,0),"")</f>
        <v/>
      </c>
      <c r="AM573" s="12" t="str">
        <f>IFERROR(VLOOKUP($A573,'Mordownik M'!$M$3:$S$29,7,0),"")</f>
        <v/>
      </c>
      <c r="AN573" s="12" t="str">
        <f>IFERROR(VLOOKUP($A573,'Kaczawska M'!$L$3:$R$9,7,0),"")</f>
        <v/>
      </c>
      <c r="AO573" s="12" t="str">
        <f>IFERROR(VLOOKUP($A573,'XV RzK M'!$K$2:$Q$13,7,0),"")</f>
        <v/>
      </c>
      <c r="AP573" s="12" t="str">
        <f>IFERROR(VLOOKUP($A573,'Jesienne 360 M'!$J$2:$P$20,7,0),"")</f>
        <v/>
      </c>
      <c r="AQ573" s="12" t="str">
        <f>IFERROR(VLOOKUP($A573,'Waligóra M'!$P$2:$V$25,7,0),"")</f>
        <v/>
      </c>
      <c r="AR573" s="12" t="str">
        <f>IFERROR(VLOOKUP($A573,'Jurajska Jatka M'!$L$3:$R$42,7,0),"")</f>
        <v/>
      </c>
      <c r="AS573" s="12" t="str">
        <f>IFERROR(VLOOKUP($A573,'H56 TR100 M'!$AI$3:$AO$224,7,0),"")</f>
        <v/>
      </c>
      <c r="AT573" s="12" t="str">
        <f>IFERROR(VLOOKUP($A573,'Wawer M'!$H$2:$N$15,7,0),"")</f>
        <v/>
      </c>
      <c r="AU573" s="12" t="str">
        <f>IFERROR(VLOOKUP($A573,'Pazur M'!$AU$2:$BA$36,7,0),"")</f>
        <v/>
      </c>
      <c r="AV573" s="12" t="str">
        <f>IFERROR(VLOOKUP($A573,'Wilga M'!$L$3:$R$29,7,0),"")</f>
        <v/>
      </c>
      <c r="AW573" s="12" t="str">
        <f>IFERROR(VLOOKUP($A573,'NM 100 M'!$Y$5:$AE$7,7,0),"")</f>
        <v/>
      </c>
      <c r="AX573" s="25">
        <f>MIN(COUNT(F573:S573)+MIN(COUNT(V573:AW573)/2,2),6)</f>
        <v>0.5</v>
      </c>
    </row>
    <row r="574" spans="1:50">
      <c r="A574">
        <v>218</v>
      </c>
      <c r="B574" s="21" t="str">
        <f>VLOOKUP($A574,id!$C:$H,6,0)</f>
        <v>Roszak Adrian</v>
      </c>
      <c r="C574" s="21">
        <f>VLOOKUP($A574,id!$C:$H,4,0)</f>
        <v>0</v>
      </c>
      <c r="D574" s="2">
        <f>IF(E573=E574,D573,ROW(B572))</f>
        <v>572</v>
      </c>
      <c r="E574" s="11">
        <f>LARGE(F574:U574,1)+LARGE(F574:U574,2)+IFERROR(LARGE(F574:U574,3),0)+IFERROR(LARGE(F574:U574,4),0)+IFERROR(LARGE(F574:U574,5),0)+IFERROR(LARGE(F574:U574,6),0)</f>
        <v>15.612152166877118</v>
      </c>
      <c r="F574" s="12"/>
      <c r="G574" s="12"/>
      <c r="H574" s="12">
        <f>IFERROR(VLOOKUP($A574,'H55 TR200 M'!$AT$3:$AZ$84,7,0),"")</f>
        <v>15.612152166877118</v>
      </c>
      <c r="I574" s="12" t="str">
        <f>IFERROR(VLOOKUP($A574,'Dymno M'!$U$2:$AA$35,7,0),"")</f>
        <v/>
      </c>
      <c r="J574" s="12" t="str">
        <f>IFERROR(VLOOKUP($A574,'XIV RzK M'!$K$3:$Q$39,7,0),"")</f>
        <v/>
      </c>
      <c r="K574" s="12" t="str">
        <f>IFERROR(VLOOKUP($A574,'Tropy M'!$Q$4:$W$66,7,0),"")</f>
        <v/>
      </c>
      <c r="L574" s="12" t="str">
        <f>IFERROR(VLOOKUP($A574,'Grassor 300 M'!$CA$6:$CG$39,7,0),"")</f>
        <v/>
      </c>
      <c r="M574" s="12" t="str">
        <f>IFERROR(VLOOKUP($A574,'BO M'!$Q$2:$W$37,7,0),"")</f>
        <v/>
      </c>
      <c r="N574" s="12" t="str">
        <f>IFERROR(VLOOKUP($A574,'Konwalie M'!$M$2:$S$32,7,0),"")</f>
        <v/>
      </c>
      <c r="O574" s="12" t="str">
        <f>IFERROR(VLOOKUP($A574,'KoRnO M'!$AD$2:$AJ$42,7,0),"")</f>
        <v/>
      </c>
      <c r="P574" s="12" t="str">
        <f>IFERROR(VLOOKUP($A574,'XVI Szago M'!$K$2:$Q$48,7,0),"")</f>
        <v/>
      </c>
      <c r="Q574" s="12" t="str">
        <f>IFERROR(VLOOKUP($A574,'H56 TR200 M'!$AT$3:$AZ$106,7,0),"")</f>
        <v/>
      </c>
      <c r="R574" s="12" t="str">
        <f>IFERROR(VLOOKUP($A574,'Azymut M'!$AO$6:$AU$38,7,0),"")</f>
        <v/>
      </c>
      <c r="S574" s="12" t="str">
        <f>IFERROR(VLOOKUP($A574,'NM 200 M'!$AI$5:$AO$38,7,0),"")</f>
        <v/>
      </c>
      <c r="T574" s="10">
        <f>IFERROR(LARGE(V574:AW574,1),0)+IFERROR(LARGE(V574:AW574,2),0)</f>
        <v>0</v>
      </c>
      <c r="U574" s="10">
        <f>IFERROR(LARGE(V574:AW574,3),0)+IFERROR(LARGE(V574:AW574,4),0)</f>
        <v>0</v>
      </c>
      <c r="V574" s="12"/>
      <c r="W574" s="12"/>
      <c r="X574" s="12"/>
      <c r="Y574" s="12"/>
      <c r="Z574" s="12" t="str">
        <f>IFERROR(VLOOKUP($A574,'H55 TR100 M'!$AG$3:$AM$165,7,0),"")</f>
        <v/>
      </c>
      <c r="AA574" s="12" t="str">
        <f>IFERROR(VLOOKUP($A574,'Irokez M'!$EN$4:$ET$22,7,0),"")</f>
        <v/>
      </c>
      <c r="AB574" s="12" t="str">
        <f>IFERROR(VLOOKUP($A574,'BO Wielkopolska M'!$Q$2:$W$38,7,0),"")</f>
        <v/>
      </c>
      <c r="AC574" s="12" t="str">
        <f>IFERROR(VLOOKUP($A574,'RW TR200 M'!$K$2:$Q$10,7,0),"")</f>
        <v/>
      </c>
      <c r="AD574" s="12" t="str">
        <f>IFERROR(VLOOKUP($A574,'Liczyrzepa wiosna M'!$M$2:$S$26,7,0),"")</f>
        <v/>
      </c>
      <c r="AE574" s="12" t="str">
        <f>IFERROR(VLOOKUP($A574,'13 M'!$J$6:$P$27,7,0),"")</f>
        <v/>
      </c>
      <c r="AF574" s="12" t="str">
        <f>IFERROR(VLOOKUP($A574,'ZnO Grassor M'!$J$2:$P$9,7,0),"")</f>
        <v/>
      </c>
      <c r="AG574" s="12" t="str">
        <f>IFERROR(VLOOKUP($A574,'Celestynów M'!$H$2:$N$7,7,0),"")</f>
        <v/>
      </c>
      <c r="AH574" s="12" t="str">
        <f>IFERROR(VLOOKUP($A574,'Komorów M'!$H$2:$N$15,7,0),"")</f>
        <v/>
      </c>
      <c r="AI574" s="12" t="str">
        <f>IFERROR(VLOOKUP($A574,'ITOrient M'!$P$3:$V$16,7,0),"")</f>
        <v/>
      </c>
      <c r="AJ574" s="12" t="str">
        <f>IFERROR(VLOOKUP($A574,'ŚJatka M'!$P$3:$V$25,7,0),"")</f>
        <v/>
      </c>
      <c r="AK574" s="12" t="str">
        <f>IFERROR(VLOOKUP($A574,'Sudecka Wyrypa M'!$N$4:$T$18,7,0),"")</f>
        <v/>
      </c>
      <c r="AL574" s="12" t="str">
        <f>IFERROR(VLOOKUP($A574,'Abentojra M'!$I$3:$O$39,7,0),"")</f>
        <v/>
      </c>
      <c r="AM574" s="12" t="str">
        <f>IFERROR(VLOOKUP($A574,'Mordownik M'!$M$3:$S$29,7,0),"")</f>
        <v/>
      </c>
      <c r="AN574" s="12" t="str">
        <f>IFERROR(VLOOKUP($A574,'Kaczawska M'!$L$3:$R$9,7,0),"")</f>
        <v/>
      </c>
      <c r="AO574" s="12" t="str">
        <f>IFERROR(VLOOKUP($A574,'XV RzK M'!$K$2:$Q$13,7,0),"")</f>
        <v/>
      </c>
      <c r="AP574" s="12" t="str">
        <f>IFERROR(VLOOKUP($A574,'Jesienne 360 M'!$J$2:$P$20,7,0),"")</f>
        <v/>
      </c>
      <c r="AQ574" s="12" t="str">
        <f>IFERROR(VLOOKUP($A574,'Waligóra M'!$P$2:$V$25,7,0),"")</f>
        <v/>
      </c>
      <c r="AR574" s="12" t="str">
        <f>IFERROR(VLOOKUP($A574,'Jurajska Jatka M'!$L$3:$R$42,7,0),"")</f>
        <v/>
      </c>
      <c r="AS574" s="12" t="str">
        <f>IFERROR(VLOOKUP($A574,'H56 TR100 M'!$AI$3:$AO$224,7,0),"")</f>
        <v/>
      </c>
      <c r="AT574" s="12" t="str">
        <f>IFERROR(VLOOKUP($A574,'Wawer M'!$H$2:$N$15,7,0),"")</f>
        <v/>
      </c>
      <c r="AU574" s="12" t="str">
        <f>IFERROR(VLOOKUP($A574,'Pazur M'!$AU$2:$BA$36,7,0),"")</f>
        <v/>
      </c>
      <c r="AV574" s="12" t="str">
        <f>IFERROR(VLOOKUP($A574,'Wilga M'!$L$3:$R$29,7,0),"")</f>
        <v/>
      </c>
      <c r="AW574" s="12" t="str">
        <f>IFERROR(VLOOKUP($A574,'NM 100 M'!$Y$5:$AE$7,7,0),"")</f>
        <v/>
      </c>
      <c r="AX574" s="25">
        <f>MIN(COUNT(F574:S574)+MIN(COUNT(V574:AW574)/2,2),6)</f>
        <v>1</v>
      </c>
    </row>
    <row r="575" spans="1:50">
      <c r="A575">
        <v>781</v>
      </c>
      <c r="B575" s="21" t="str">
        <f>VLOOKUP($A575,id!$C:$H,6,0)</f>
        <v>Marcjoniak Wojtek</v>
      </c>
      <c r="C575" s="21" t="str">
        <f>VLOOKUP($A575,id!$C:$H,4,0)</f>
        <v>Korba Team</v>
      </c>
      <c r="D575" s="2">
        <f>IF(E574=E575,D574,ROW(B573))</f>
        <v>573</v>
      </c>
      <c r="E575" s="11">
        <f>LARGE(F575:U575,1)+LARGE(F575:U575,2)+IFERROR(LARGE(F575:U575,3),0)+IFERROR(LARGE(F575:U575,4),0)+IFERROR(LARGE(F575:U575,5),0)+IFERROR(LARGE(F575:U575,6),0)</f>
        <v>15.27777777777778</v>
      </c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 t="str">
        <f>IFERROR(VLOOKUP($A575,'H56 TR200 M'!$AT$3:$AZ$106,7,0),"")</f>
        <v/>
      </c>
      <c r="R575" s="12" t="str">
        <f>IFERROR(VLOOKUP($A575,'Azymut M'!$AO$6:$AU$38,7,0),"")</f>
        <v/>
      </c>
      <c r="S575" s="12" t="str">
        <f>IFERROR(VLOOKUP($A575,'NM 200 M'!$AI$5:$AO$38,7,0),"")</f>
        <v/>
      </c>
      <c r="T575" s="10">
        <f>IFERROR(LARGE(V575:AW575,1),0)+IFERROR(LARGE(V575:AW575,2),0)</f>
        <v>15.27777777777778</v>
      </c>
      <c r="U575" s="10">
        <f>IFERROR(LARGE(V575:AW575,3),0)+IFERROR(LARGE(V575:AW575,4),0)</f>
        <v>0</v>
      </c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 t="str">
        <f>IFERROR(VLOOKUP($A575,'H56 TR100 M'!$AI$3:$AO$224,7,0),"")</f>
        <v/>
      </c>
      <c r="AT575" s="12" t="str">
        <f>IFERROR(VLOOKUP($A575,'Wawer M'!$H$2:$N$15,7,0),"")</f>
        <v/>
      </c>
      <c r="AU575" s="12" t="str">
        <f>IFERROR(VLOOKUP($A575,'Pazur M'!$AU$2:$BA$36,7,0),"")</f>
        <v/>
      </c>
      <c r="AV575" s="12">
        <f>IFERROR(VLOOKUP($A575,'Wilga M'!$L$3:$R$29,7,0),"")</f>
        <v>15.27777777777778</v>
      </c>
      <c r="AW575" s="12" t="str">
        <f>IFERROR(VLOOKUP($A575,'NM 100 M'!$Y$5:$AE$7,7,0),"")</f>
        <v/>
      </c>
      <c r="AX575" s="25">
        <f>MIN(COUNT(F575:S575)+MIN(COUNT(V575:AW575)/2,2),6)</f>
        <v>0.5</v>
      </c>
    </row>
    <row r="576" spans="1:50">
      <c r="A576">
        <v>317</v>
      </c>
      <c r="B576" s="21" t="str">
        <f>VLOOKUP($A576,id!$C:$H,6,0)</f>
        <v>Araminowicz Grzegorz</v>
      </c>
      <c r="C576" s="21" t="str">
        <f>VLOOKUP($A576,id!$C:$H,4,0)</f>
        <v>AKK GDAKK</v>
      </c>
      <c r="D576" s="2">
        <f>IF(E575=E576,D575,ROW(B574))</f>
        <v>574</v>
      </c>
      <c r="E576" s="11">
        <f>LARGE(F576:U576,1)+LARGE(F576:U576,2)+IFERROR(LARGE(F576:U576,3),0)+IFERROR(LARGE(F576:U576,4),0)+IFERROR(LARGE(F576:U576,5),0)+IFERROR(LARGE(F576:U576,6),0)</f>
        <v>15.209246464623261</v>
      </c>
      <c r="F576" s="12"/>
      <c r="G576" s="12"/>
      <c r="H576" s="12" t="str">
        <f>IFERROR(VLOOKUP($A576,'H55 TR200 M'!$AT$3:$AZ$84,7,0),"")</f>
        <v/>
      </c>
      <c r="I576" s="12" t="str">
        <f>IFERROR(VLOOKUP($A576,'Dymno M'!$U$2:$AA$35,7,0),"")</f>
        <v/>
      </c>
      <c r="J576" s="12" t="str">
        <f>IFERROR(VLOOKUP($A576,'XIV RzK M'!$K$3:$Q$39,7,0),"")</f>
        <v/>
      </c>
      <c r="K576" s="12" t="str">
        <f>IFERROR(VLOOKUP($A576,'Tropy M'!$Q$4:$W$66,7,0),"")</f>
        <v/>
      </c>
      <c r="L576" s="12" t="str">
        <f>IFERROR(VLOOKUP($A576,'Grassor 300 M'!$CA$6:$CG$39,7,0),"")</f>
        <v/>
      </c>
      <c r="M576" s="12" t="str">
        <f>IFERROR(VLOOKUP($A576,'BO M'!$Q$2:$W$37,7,0),"")</f>
        <v/>
      </c>
      <c r="N576" s="12" t="str">
        <f>IFERROR(VLOOKUP($A576,'Konwalie M'!$M$2:$S$32,7,0),"")</f>
        <v/>
      </c>
      <c r="O576" s="12" t="str">
        <f>IFERROR(VLOOKUP($A576,'KoRnO M'!$AD$2:$AJ$42,7,0),"")</f>
        <v/>
      </c>
      <c r="P576" s="12" t="str">
        <f>IFERROR(VLOOKUP($A576,'XVI Szago M'!$K$2:$Q$48,7,0),"")</f>
        <v/>
      </c>
      <c r="Q576" s="12" t="str">
        <f>IFERROR(VLOOKUP($A576,'H56 TR200 M'!$AT$3:$AZ$106,7,0),"")</f>
        <v/>
      </c>
      <c r="R576" s="12" t="str">
        <f>IFERROR(VLOOKUP($A576,'Azymut M'!$AO$6:$AU$38,7,0),"")</f>
        <v/>
      </c>
      <c r="S576" s="12" t="str">
        <f>IFERROR(VLOOKUP($A576,'NM 200 M'!$AI$5:$AO$38,7,0),"")</f>
        <v/>
      </c>
      <c r="T576" s="10">
        <f>IFERROR(LARGE(V576:AW576,1),0)+IFERROR(LARGE(V576:AW576,2),0)</f>
        <v>15.209246464623261</v>
      </c>
      <c r="U576" s="10">
        <f>IFERROR(LARGE(V576:AW576,3),0)+IFERROR(LARGE(V576:AW576,4),0)</f>
        <v>0</v>
      </c>
      <c r="V576" s="12"/>
      <c r="W576" s="12"/>
      <c r="X576" s="12"/>
      <c r="Y576" s="12"/>
      <c r="Z576" s="12">
        <f>IFERROR(VLOOKUP($A576,'H55 TR100 M'!$AG$3:$AM$165,7,0),"")</f>
        <v>15.209246464623261</v>
      </c>
      <c r="AA576" s="12" t="str">
        <f>IFERROR(VLOOKUP($A576,'Irokez M'!$EN$4:$ET$22,7,0),"")</f>
        <v/>
      </c>
      <c r="AB576" s="12" t="str">
        <f>IFERROR(VLOOKUP($A576,'BO Wielkopolska M'!$Q$2:$W$38,7,0),"")</f>
        <v/>
      </c>
      <c r="AC576" s="12" t="str">
        <f>IFERROR(VLOOKUP($A576,'RW TR200 M'!$K$2:$Q$10,7,0),"")</f>
        <v/>
      </c>
      <c r="AD576" s="12" t="str">
        <f>IFERROR(VLOOKUP($A576,'Liczyrzepa wiosna M'!$M$2:$S$26,7,0),"")</f>
        <v/>
      </c>
      <c r="AE576" s="12" t="str">
        <f>IFERROR(VLOOKUP($A576,'13 M'!$J$6:$P$27,7,0),"")</f>
        <v/>
      </c>
      <c r="AF576" s="12" t="str">
        <f>IFERROR(VLOOKUP($A576,'ZnO Grassor M'!$J$2:$P$9,7,0),"")</f>
        <v/>
      </c>
      <c r="AG576" s="12" t="str">
        <f>IFERROR(VLOOKUP($A576,'Celestynów M'!$H$2:$N$7,7,0),"")</f>
        <v/>
      </c>
      <c r="AH576" s="12" t="str">
        <f>IFERROR(VLOOKUP($A576,'Komorów M'!$H$2:$N$15,7,0),"")</f>
        <v/>
      </c>
      <c r="AI576" s="12" t="str">
        <f>IFERROR(VLOOKUP($A576,'ITOrient M'!$P$3:$V$16,7,0),"")</f>
        <v/>
      </c>
      <c r="AJ576" s="12" t="str">
        <f>IFERROR(VLOOKUP($A576,'ŚJatka M'!$P$3:$V$25,7,0),"")</f>
        <v/>
      </c>
      <c r="AK576" s="12" t="str">
        <f>IFERROR(VLOOKUP($A576,'Sudecka Wyrypa M'!$N$4:$T$18,7,0),"")</f>
        <v/>
      </c>
      <c r="AL576" s="12" t="str">
        <f>IFERROR(VLOOKUP($A576,'Abentojra M'!$I$3:$O$39,7,0),"")</f>
        <v/>
      </c>
      <c r="AM576" s="12" t="str">
        <f>IFERROR(VLOOKUP($A576,'Mordownik M'!$M$3:$S$29,7,0),"")</f>
        <v/>
      </c>
      <c r="AN576" s="12" t="str">
        <f>IFERROR(VLOOKUP($A576,'Kaczawska M'!$L$3:$R$9,7,0),"")</f>
        <v/>
      </c>
      <c r="AO576" s="12" t="str">
        <f>IFERROR(VLOOKUP($A576,'XV RzK M'!$K$2:$Q$13,7,0),"")</f>
        <v/>
      </c>
      <c r="AP576" s="12" t="str">
        <f>IFERROR(VLOOKUP($A576,'Jesienne 360 M'!$J$2:$P$20,7,0),"")</f>
        <v/>
      </c>
      <c r="AQ576" s="12" t="str">
        <f>IFERROR(VLOOKUP($A576,'Waligóra M'!$P$2:$V$25,7,0),"")</f>
        <v/>
      </c>
      <c r="AR576" s="12" t="str">
        <f>IFERROR(VLOOKUP($A576,'Jurajska Jatka M'!$L$3:$R$42,7,0),"")</f>
        <v/>
      </c>
      <c r="AS576" s="12" t="str">
        <f>IFERROR(VLOOKUP($A576,'H56 TR100 M'!$AI$3:$AO$224,7,0),"")</f>
        <v/>
      </c>
      <c r="AT576" s="12" t="str">
        <f>IFERROR(VLOOKUP($A576,'Wawer M'!$H$2:$N$15,7,0),"")</f>
        <v/>
      </c>
      <c r="AU576" s="12" t="str">
        <f>IFERROR(VLOOKUP($A576,'Pazur M'!$AU$2:$BA$36,7,0),"")</f>
        <v/>
      </c>
      <c r="AV576" s="12" t="str">
        <f>IFERROR(VLOOKUP($A576,'Wilga M'!$L$3:$R$29,7,0),"")</f>
        <v/>
      </c>
      <c r="AW576" s="12" t="str">
        <f>IFERROR(VLOOKUP($A576,'NM 100 M'!$Y$5:$AE$7,7,0),"")</f>
        <v/>
      </c>
      <c r="AX576" s="25">
        <f>MIN(COUNT(F576:S576)+MIN(COUNT(V576:AW576)/2,2),6)</f>
        <v>0.5</v>
      </c>
    </row>
    <row r="577" spans="1:50">
      <c r="A577">
        <v>728</v>
      </c>
      <c r="B577" s="21" t="str">
        <f>VLOOKUP($A577,id!$C:$H,6,0)</f>
        <v>Westfal Dariusz</v>
      </c>
      <c r="C577" s="21" t="str">
        <f>VLOOKUP($A577,id!$C:$H,4,0)</f>
        <v>Dariusz Westfal</v>
      </c>
      <c r="D577" s="2">
        <f>IF(E576=E577,D576,ROW(B575))</f>
        <v>575</v>
      </c>
      <c r="E577" s="11">
        <f>LARGE(F577:U577,1)+LARGE(F577:U577,2)+IFERROR(LARGE(F577:U577,3),0)+IFERROR(LARGE(F577:U577,4),0)+IFERROR(LARGE(F577:U577,5),0)+IFERROR(LARGE(F577:U577,6),0)</f>
        <v>15.189550982852275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 t="str">
        <f>IFERROR(VLOOKUP($A577,'H56 TR200 M'!$AT$3:$AZ$106,7,0),"")</f>
        <v/>
      </c>
      <c r="R577" s="12" t="str">
        <f>IFERROR(VLOOKUP($A577,'Azymut M'!$AO$6:$AU$38,7,0),"")</f>
        <v/>
      </c>
      <c r="S577" s="12" t="str">
        <f>IFERROR(VLOOKUP($A577,'NM 200 M'!$AI$5:$AO$38,7,0),"")</f>
        <v/>
      </c>
      <c r="T577" s="10">
        <f>IFERROR(LARGE(V577:AW577,1),0)+IFERROR(LARGE(V577:AW577,2),0)</f>
        <v>15.189550982852275</v>
      </c>
      <c r="U577" s="10">
        <f>IFERROR(LARGE(V577:AW577,3),0)+IFERROR(LARGE(V577:AW577,4),0)</f>
        <v>0</v>
      </c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>
        <f>IFERROR(VLOOKUP($A577,'H56 TR100 M'!$AI$3:$AO$224,7,0),"")</f>
        <v>15.189550982852275</v>
      </c>
      <c r="AT577" s="12" t="str">
        <f>IFERROR(VLOOKUP($A577,'Wawer M'!$H$2:$N$15,7,0),"")</f>
        <v/>
      </c>
      <c r="AU577" s="12" t="str">
        <f>IFERROR(VLOOKUP($A577,'Pazur M'!$AU$2:$BA$36,7,0),"")</f>
        <v/>
      </c>
      <c r="AV577" s="12" t="str">
        <f>IFERROR(VLOOKUP($A577,'Wilga M'!$L$3:$R$29,7,0),"")</f>
        <v/>
      </c>
      <c r="AW577" s="12" t="str">
        <f>IFERROR(VLOOKUP($A577,'NM 100 M'!$Y$5:$AE$7,7,0),"")</f>
        <v/>
      </c>
      <c r="AX577" s="25">
        <f>MIN(COUNT(F577:S577)+MIN(COUNT(V577:AW577)/2,2),6)</f>
        <v>0.5</v>
      </c>
    </row>
    <row r="578" spans="1:50">
      <c r="A578">
        <v>729</v>
      </c>
      <c r="B578" s="21" t="str">
        <f>VLOOKUP($A578,id!$C:$H,6,0)</f>
        <v>Worotyński Arkadiusz</v>
      </c>
      <c r="C578" s="21" t="str">
        <f>VLOOKUP($A578,id!$C:$H,4,0)</f>
        <v>ArkaSasino</v>
      </c>
      <c r="D578" s="2">
        <f>IF(E577=E578,D577,ROW(B576))</f>
        <v>576</v>
      </c>
      <c r="E578" s="11">
        <f>LARGE(F578:U578,1)+LARGE(F578:U578,2)+IFERROR(LARGE(F578:U578,3),0)+IFERROR(LARGE(F578:U578,4),0)+IFERROR(LARGE(F578:U578,5),0)+IFERROR(LARGE(F578:U578,6),0)</f>
        <v>15.178099137884633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 t="str">
        <f>IFERROR(VLOOKUP($A578,'H56 TR200 M'!$AT$3:$AZ$106,7,0),"")</f>
        <v/>
      </c>
      <c r="R578" s="12" t="str">
        <f>IFERROR(VLOOKUP($A578,'Azymut M'!$AO$6:$AU$38,7,0),"")</f>
        <v/>
      </c>
      <c r="S578" s="12" t="str">
        <f>IFERROR(VLOOKUP($A578,'NM 200 M'!$AI$5:$AO$38,7,0),"")</f>
        <v/>
      </c>
      <c r="T578" s="10">
        <f>IFERROR(LARGE(V578:AW578,1),0)+IFERROR(LARGE(V578:AW578,2),0)</f>
        <v>15.178099137884633</v>
      </c>
      <c r="U578" s="10">
        <f>IFERROR(LARGE(V578:AW578,3),0)+IFERROR(LARGE(V578:AW578,4),0)</f>
        <v>0</v>
      </c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>
        <f>IFERROR(VLOOKUP($A578,'H56 TR100 M'!$AI$3:$AO$224,7,0),"")</f>
        <v>15.178099137884633</v>
      </c>
      <c r="AT578" s="12" t="str">
        <f>IFERROR(VLOOKUP($A578,'Wawer M'!$H$2:$N$15,7,0),"")</f>
        <v/>
      </c>
      <c r="AU578" s="12" t="str">
        <f>IFERROR(VLOOKUP($A578,'Pazur M'!$AU$2:$BA$36,7,0),"")</f>
        <v/>
      </c>
      <c r="AV578" s="12" t="str">
        <f>IFERROR(VLOOKUP($A578,'Wilga M'!$L$3:$R$29,7,0),"")</f>
        <v/>
      </c>
      <c r="AW578" s="12" t="str">
        <f>IFERROR(VLOOKUP($A578,'NM 100 M'!$Y$5:$AE$7,7,0),"")</f>
        <v/>
      </c>
      <c r="AX578" s="25">
        <f>MIN(COUNT(F578:S578)+MIN(COUNT(V578:AW578)/2,2),6)</f>
        <v>0.5</v>
      </c>
    </row>
    <row r="579" spans="1:50">
      <c r="A579">
        <v>350</v>
      </c>
      <c r="B579" s="21" t="str">
        <f>VLOOKUP($A579,id!$C:$H,6,0)</f>
        <v>Gatzke Mateusz</v>
      </c>
      <c r="C579" s="21" t="str">
        <f>VLOOKUP($A579,id!$C:$H,4,0)</f>
        <v>Stojące Wentyle</v>
      </c>
      <c r="D579" s="2">
        <f>IF(E578=E579,D578,ROW(B577))</f>
        <v>577</v>
      </c>
      <c r="E579" s="11">
        <f>LARGE(F579:U579,1)+LARGE(F579:U579,2)+IFERROR(LARGE(F579:U579,3),0)+IFERROR(LARGE(F579:U579,4),0)+IFERROR(LARGE(F579:U579,5),0)+IFERROR(LARGE(F579:U579,6),0)</f>
        <v>15.134967489729519</v>
      </c>
      <c r="F579" s="12"/>
      <c r="G579" s="12"/>
      <c r="H579" s="12" t="str">
        <f>IFERROR(VLOOKUP($A579,'H55 TR200 M'!$AT$3:$AZ$84,7,0),"")</f>
        <v/>
      </c>
      <c r="I579" s="12" t="str">
        <f>IFERROR(VLOOKUP($A579,'Dymno M'!$U$2:$AA$35,7,0),"")</f>
        <v/>
      </c>
      <c r="J579" s="12" t="str">
        <f>IFERROR(VLOOKUP($A579,'XIV RzK M'!$K$3:$Q$39,7,0),"")</f>
        <v/>
      </c>
      <c r="K579" s="12" t="str">
        <f>IFERROR(VLOOKUP($A579,'Tropy M'!$Q$4:$W$66,7,0),"")</f>
        <v/>
      </c>
      <c r="L579" s="12" t="str">
        <f>IFERROR(VLOOKUP($A579,'Grassor 300 M'!$CA$6:$CG$39,7,0),"")</f>
        <v/>
      </c>
      <c r="M579" s="12" t="str">
        <f>IFERROR(VLOOKUP($A579,'BO M'!$Q$2:$W$37,7,0),"")</f>
        <v/>
      </c>
      <c r="N579" s="12" t="str">
        <f>IFERROR(VLOOKUP($A579,'Konwalie M'!$M$2:$S$32,7,0),"")</f>
        <v/>
      </c>
      <c r="O579" s="12" t="str">
        <f>IFERROR(VLOOKUP($A579,'KoRnO M'!$AD$2:$AJ$42,7,0),"")</f>
        <v/>
      </c>
      <c r="P579" s="12" t="str">
        <f>IFERROR(VLOOKUP($A579,'XVI Szago M'!$K$2:$Q$48,7,0),"")</f>
        <v/>
      </c>
      <c r="Q579" s="12" t="str">
        <f>IFERROR(VLOOKUP($A579,'H56 TR200 M'!$AT$3:$AZ$106,7,0),"")</f>
        <v/>
      </c>
      <c r="R579" s="12" t="str">
        <f>IFERROR(VLOOKUP($A579,'Azymut M'!$AO$6:$AU$38,7,0),"")</f>
        <v/>
      </c>
      <c r="S579" s="12" t="str">
        <f>IFERROR(VLOOKUP($A579,'NM 200 M'!$AI$5:$AO$38,7,0),"")</f>
        <v/>
      </c>
      <c r="T579" s="10">
        <f>IFERROR(LARGE(V579:AW579,1),0)+IFERROR(LARGE(V579:AW579,2),0)</f>
        <v>15.134967489729519</v>
      </c>
      <c r="U579" s="10">
        <f>IFERROR(LARGE(V579:AW579,3),0)+IFERROR(LARGE(V579:AW579,4),0)</f>
        <v>0</v>
      </c>
      <c r="V579" s="12"/>
      <c r="W579" s="12"/>
      <c r="X579" s="12"/>
      <c r="Y579" s="12"/>
      <c r="Z579" s="12">
        <f>IFERROR(VLOOKUP($A579,'H55 TR100 M'!$AG$3:$AM$165,7,0),"")</f>
        <v>5.3731541078523666</v>
      </c>
      <c r="AA579" s="12" t="str">
        <f>IFERROR(VLOOKUP($A579,'Irokez M'!$EN$4:$ET$22,7,0),"")</f>
        <v/>
      </c>
      <c r="AB579" s="12" t="str">
        <f>IFERROR(VLOOKUP($A579,'BO Wielkopolska M'!$Q$2:$W$38,7,0),"")</f>
        <v/>
      </c>
      <c r="AC579" s="12" t="str">
        <f>IFERROR(VLOOKUP($A579,'RW TR200 M'!$K$2:$Q$10,7,0),"")</f>
        <v/>
      </c>
      <c r="AD579" s="12" t="str">
        <f>IFERROR(VLOOKUP($A579,'Liczyrzepa wiosna M'!$M$2:$S$26,7,0),"")</f>
        <v/>
      </c>
      <c r="AE579" s="12" t="str">
        <f>IFERROR(VLOOKUP($A579,'13 M'!$J$6:$P$27,7,0),"")</f>
        <v/>
      </c>
      <c r="AF579" s="12" t="str">
        <f>IFERROR(VLOOKUP($A579,'ZnO Grassor M'!$J$2:$P$9,7,0),"")</f>
        <v/>
      </c>
      <c r="AG579" s="12" t="str">
        <f>IFERROR(VLOOKUP($A579,'Celestynów M'!$H$2:$N$7,7,0),"")</f>
        <v/>
      </c>
      <c r="AH579" s="12" t="str">
        <f>IFERROR(VLOOKUP($A579,'Komorów M'!$H$2:$N$15,7,0),"")</f>
        <v/>
      </c>
      <c r="AI579" s="12" t="str">
        <f>IFERROR(VLOOKUP($A579,'ITOrient M'!$P$3:$V$16,7,0),"")</f>
        <v/>
      </c>
      <c r="AJ579" s="12" t="str">
        <f>IFERROR(VLOOKUP($A579,'ŚJatka M'!$P$3:$V$25,7,0),"")</f>
        <v/>
      </c>
      <c r="AK579" s="12" t="str">
        <f>IFERROR(VLOOKUP($A579,'Sudecka Wyrypa M'!$N$4:$T$18,7,0),"")</f>
        <v/>
      </c>
      <c r="AL579" s="12" t="str">
        <f>IFERROR(VLOOKUP($A579,'Abentojra M'!$I$3:$O$39,7,0),"")</f>
        <v/>
      </c>
      <c r="AM579" s="12" t="str">
        <f>IFERROR(VLOOKUP($A579,'Mordownik M'!$M$3:$S$29,7,0),"")</f>
        <v/>
      </c>
      <c r="AN579" s="12" t="str">
        <f>IFERROR(VLOOKUP($A579,'Kaczawska M'!$L$3:$R$9,7,0),"")</f>
        <v/>
      </c>
      <c r="AO579" s="12" t="str">
        <f>IFERROR(VLOOKUP($A579,'XV RzK M'!$K$2:$Q$13,7,0),"")</f>
        <v/>
      </c>
      <c r="AP579" s="12" t="str">
        <f>IFERROR(VLOOKUP($A579,'Jesienne 360 M'!$J$2:$P$20,7,0),"")</f>
        <v/>
      </c>
      <c r="AQ579" s="12" t="str">
        <f>IFERROR(VLOOKUP($A579,'Waligóra M'!$P$2:$V$25,7,0),"")</f>
        <v/>
      </c>
      <c r="AR579" s="12" t="str">
        <f>IFERROR(VLOOKUP($A579,'Jurajska Jatka M'!$L$3:$R$42,7,0),"")</f>
        <v/>
      </c>
      <c r="AS579" s="12">
        <f>IFERROR(VLOOKUP($A579,'H56 TR100 M'!$AI$3:$AO$224,7,0),"")</f>
        <v>9.7618133818771522</v>
      </c>
      <c r="AT579" s="12" t="str">
        <f>IFERROR(VLOOKUP($A579,'Wawer M'!$H$2:$N$15,7,0),"")</f>
        <v/>
      </c>
      <c r="AU579" s="12" t="str">
        <f>IFERROR(VLOOKUP($A579,'Pazur M'!$AU$2:$BA$36,7,0),"")</f>
        <v/>
      </c>
      <c r="AV579" s="12" t="str">
        <f>IFERROR(VLOOKUP($A579,'Wilga M'!$L$3:$R$29,7,0),"")</f>
        <v/>
      </c>
      <c r="AW579" s="12" t="str">
        <f>IFERROR(VLOOKUP($A579,'NM 100 M'!$Y$5:$AE$7,7,0),"")</f>
        <v/>
      </c>
      <c r="AX579" s="25">
        <f>MIN(COUNT(F579:S579)+MIN(COUNT(V579:AW579)/2,2),6)</f>
        <v>1</v>
      </c>
    </row>
    <row r="580" spans="1:50">
      <c r="A580">
        <v>352</v>
      </c>
      <c r="B580" s="21" t="str">
        <f>VLOOKUP($A580,id!$C:$H,6,0)</f>
        <v>Czerny Rafał</v>
      </c>
      <c r="C580" s="21" t="str">
        <f>VLOOKUP($A580,id!$C:$H,4,0)</f>
        <v>Stojące Wentyle</v>
      </c>
      <c r="D580" s="2">
        <f>IF(E579=E580,D579,ROW(B578))</f>
        <v>578</v>
      </c>
      <c r="E580" s="11">
        <f>LARGE(F580:U580,1)+LARGE(F580:U580,2)+IFERROR(LARGE(F580:U580,3),0)+IFERROR(LARGE(F580:U580,4),0)+IFERROR(LARGE(F580:U580,5),0)+IFERROR(LARGE(F580:U580,6),0)</f>
        <v>15.129638861665137</v>
      </c>
      <c r="F580" s="12"/>
      <c r="G580" s="12"/>
      <c r="H580" s="12" t="str">
        <f>IFERROR(VLOOKUP($A580,'H55 TR200 M'!$AT$3:$AZ$84,7,0),"")</f>
        <v/>
      </c>
      <c r="I580" s="12" t="str">
        <f>IFERROR(VLOOKUP($A580,'Dymno M'!$U$2:$AA$35,7,0),"")</f>
        <v/>
      </c>
      <c r="J580" s="12" t="str">
        <f>IFERROR(VLOOKUP($A580,'XIV RzK M'!$K$3:$Q$39,7,0),"")</f>
        <v/>
      </c>
      <c r="K580" s="12" t="str">
        <f>IFERROR(VLOOKUP($A580,'Tropy M'!$Q$4:$W$66,7,0),"")</f>
        <v/>
      </c>
      <c r="L580" s="12" t="str">
        <f>IFERROR(VLOOKUP($A580,'Grassor 300 M'!$CA$6:$CG$39,7,0),"")</f>
        <v/>
      </c>
      <c r="M580" s="12" t="str">
        <f>IFERROR(VLOOKUP($A580,'BO M'!$Q$2:$W$37,7,0),"")</f>
        <v/>
      </c>
      <c r="N580" s="12" t="str">
        <f>IFERROR(VLOOKUP($A580,'Konwalie M'!$M$2:$S$32,7,0),"")</f>
        <v/>
      </c>
      <c r="O580" s="12" t="str">
        <f>IFERROR(VLOOKUP($A580,'KoRnO M'!$AD$2:$AJ$42,7,0),"")</f>
        <v/>
      </c>
      <c r="P580" s="12" t="str">
        <f>IFERROR(VLOOKUP($A580,'XVI Szago M'!$K$2:$Q$48,7,0),"")</f>
        <v/>
      </c>
      <c r="Q580" s="12" t="str">
        <f>IFERROR(VLOOKUP($A580,'H56 TR200 M'!$AT$3:$AZ$106,7,0),"")</f>
        <v/>
      </c>
      <c r="R580" s="12" t="str">
        <f>IFERROR(VLOOKUP($A580,'Azymut M'!$AO$6:$AU$38,7,0),"")</f>
        <v/>
      </c>
      <c r="S580" s="12" t="str">
        <f>IFERROR(VLOOKUP($A580,'NM 200 M'!$AI$5:$AO$38,7,0),"")</f>
        <v/>
      </c>
      <c r="T580" s="10">
        <f>IFERROR(LARGE(V580:AW580,1),0)+IFERROR(LARGE(V580:AW580,2),0)</f>
        <v>15.129638861665137</v>
      </c>
      <c r="U580" s="10">
        <f>IFERROR(LARGE(V580:AW580,3),0)+IFERROR(LARGE(V580:AW580,4),0)</f>
        <v>0</v>
      </c>
      <c r="V580" s="12"/>
      <c r="W580" s="12"/>
      <c r="X580" s="12"/>
      <c r="Y580" s="12"/>
      <c r="Z580" s="12">
        <f>IFERROR(VLOOKUP($A580,'H55 TR100 M'!$AG$3:$AM$165,7,0),"")</f>
        <v>5.3692105663940008</v>
      </c>
      <c r="AA580" s="12" t="str">
        <f>IFERROR(VLOOKUP($A580,'Irokez M'!$EN$4:$ET$22,7,0),"")</f>
        <v/>
      </c>
      <c r="AB580" s="12" t="str">
        <f>IFERROR(VLOOKUP($A580,'BO Wielkopolska M'!$Q$2:$W$38,7,0),"")</f>
        <v/>
      </c>
      <c r="AC580" s="12" t="str">
        <f>IFERROR(VLOOKUP($A580,'RW TR200 M'!$K$2:$Q$10,7,0),"")</f>
        <v/>
      </c>
      <c r="AD580" s="12" t="str">
        <f>IFERROR(VLOOKUP($A580,'Liczyrzepa wiosna M'!$M$2:$S$26,7,0),"")</f>
        <v/>
      </c>
      <c r="AE580" s="12" t="str">
        <f>IFERROR(VLOOKUP($A580,'13 M'!$J$6:$P$27,7,0),"")</f>
        <v/>
      </c>
      <c r="AF580" s="12" t="str">
        <f>IFERROR(VLOOKUP($A580,'ZnO Grassor M'!$J$2:$P$9,7,0),"")</f>
        <v/>
      </c>
      <c r="AG580" s="12" t="str">
        <f>IFERROR(VLOOKUP($A580,'Celestynów M'!$H$2:$N$7,7,0),"")</f>
        <v/>
      </c>
      <c r="AH580" s="12" t="str">
        <f>IFERROR(VLOOKUP($A580,'Komorów M'!$H$2:$N$15,7,0),"")</f>
        <v/>
      </c>
      <c r="AI580" s="12" t="str">
        <f>IFERROR(VLOOKUP($A580,'ITOrient M'!$P$3:$V$16,7,0),"")</f>
        <v/>
      </c>
      <c r="AJ580" s="12" t="str">
        <f>IFERROR(VLOOKUP($A580,'ŚJatka M'!$P$3:$V$25,7,0),"")</f>
        <v/>
      </c>
      <c r="AK580" s="12" t="str">
        <f>IFERROR(VLOOKUP($A580,'Sudecka Wyrypa M'!$N$4:$T$18,7,0),"")</f>
        <v/>
      </c>
      <c r="AL580" s="12" t="str">
        <f>IFERROR(VLOOKUP($A580,'Abentojra M'!$I$3:$O$39,7,0),"")</f>
        <v/>
      </c>
      <c r="AM580" s="12" t="str">
        <f>IFERROR(VLOOKUP($A580,'Mordownik M'!$M$3:$S$29,7,0),"")</f>
        <v/>
      </c>
      <c r="AN580" s="12" t="str">
        <f>IFERROR(VLOOKUP($A580,'Kaczawska M'!$L$3:$R$9,7,0),"")</f>
        <v/>
      </c>
      <c r="AO580" s="12" t="str">
        <f>IFERROR(VLOOKUP($A580,'XV RzK M'!$K$2:$Q$13,7,0),"")</f>
        <v/>
      </c>
      <c r="AP580" s="12" t="str">
        <f>IFERROR(VLOOKUP($A580,'Jesienne 360 M'!$J$2:$P$20,7,0),"")</f>
        <v/>
      </c>
      <c r="AQ580" s="12" t="str">
        <f>IFERROR(VLOOKUP($A580,'Waligóra M'!$P$2:$V$25,7,0),"")</f>
        <v/>
      </c>
      <c r="AR580" s="12" t="str">
        <f>IFERROR(VLOOKUP($A580,'Jurajska Jatka M'!$L$3:$R$42,7,0),"")</f>
        <v/>
      </c>
      <c r="AS580" s="12">
        <f>IFERROR(VLOOKUP($A580,'H56 TR100 M'!$AI$3:$AO$224,7,0),"")</f>
        <v>9.7604282952711365</v>
      </c>
      <c r="AT580" s="12" t="str">
        <f>IFERROR(VLOOKUP($A580,'Wawer M'!$H$2:$N$15,7,0),"")</f>
        <v/>
      </c>
      <c r="AU580" s="12" t="str">
        <f>IFERROR(VLOOKUP($A580,'Pazur M'!$AU$2:$BA$36,7,0),"")</f>
        <v/>
      </c>
      <c r="AV580" s="12" t="str">
        <f>IFERROR(VLOOKUP($A580,'Wilga M'!$L$3:$R$29,7,0),"")</f>
        <v/>
      </c>
      <c r="AW580" s="12" t="str">
        <f>IFERROR(VLOOKUP($A580,'NM 100 M'!$Y$5:$AE$7,7,0),"")</f>
        <v/>
      </c>
      <c r="AX580" s="25">
        <f>MIN(COUNT(F580:S580)+MIN(COUNT(V580:AW580)/2,2),6)</f>
        <v>1</v>
      </c>
    </row>
    <row r="581" spans="1:50">
      <c r="A581">
        <v>349</v>
      </c>
      <c r="B581" s="21" t="str">
        <f>VLOOKUP($A581,id!$C:$H,6,0)</f>
        <v>Trzynski Marek</v>
      </c>
      <c r="C581" s="21" t="str">
        <f>VLOOKUP($A581,id!$C:$H,4,0)</f>
        <v>Stojące Wentyle</v>
      </c>
      <c r="D581" s="2">
        <f>IF(E580=E581,D580,ROW(B579))</f>
        <v>579</v>
      </c>
      <c r="E581" s="11">
        <f>LARGE(F581:U581,1)+LARGE(F581:U581,2)+IFERROR(LARGE(F581:U581,3),0)+IFERROR(LARGE(F581:U581,4),0)+IFERROR(LARGE(F581:U581,5),0)+IFERROR(LARGE(F581:U581,6),0)</f>
        <v>15.12342385785885</v>
      </c>
      <c r="F581" s="12"/>
      <c r="G581" s="12"/>
      <c r="H581" s="12" t="str">
        <f>IFERROR(VLOOKUP($A581,'H55 TR200 M'!$AT$3:$AZ$84,7,0),"")</f>
        <v/>
      </c>
      <c r="I581" s="12" t="str">
        <f>IFERROR(VLOOKUP($A581,'Dymno M'!$U$2:$AA$35,7,0),"")</f>
        <v/>
      </c>
      <c r="J581" s="12" t="str">
        <f>IFERROR(VLOOKUP($A581,'XIV RzK M'!$K$3:$Q$39,7,0),"")</f>
        <v/>
      </c>
      <c r="K581" s="12" t="str">
        <f>IFERROR(VLOOKUP($A581,'Tropy M'!$Q$4:$W$66,7,0),"")</f>
        <v/>
      </c>
      <c r="L581" s="12" t="str">
        <f>IFERROR(VLOOKUP($A581,'Grassor 300 M'!$CA$6:$CG$39,7,0),"")</f>
        <v/>
      </c>
      <c r="M581" s="12" t="str">
        <f>IFERROR(VLOOKUP($A581,'BO M'!$Q$2:$W$37,7,0),"")</f>
        <v/>
      </c>
      <c r="N581" s="12" t="str">
        <f>IFERROR(VLOOKUP($A581,'Konwalie M'!$M$2:$S$32,7,0),"")</f>
        <v/>
      </c>
      <c r="O581" s="12" t="str">
        <f>IFERROR(VLOOKUP($A581,'KoRnO M'!$AD$2:$AJ$42,7,0),"")</f>
        <v/>
      </c>
      <c r="P581" s="12" t="str">
        <f>IFERROR(VLOOKUP($A581,'XVI Szago M'!$K$2:$Q$48,7,0),"")</f>
        <v/>
      </c>
      <c r="Q581" s="12" t="str">
        <f>IFERROR(VLOOKUP($A581,'H56 TR200 M'!$AT$3:$AZ$106,7,0),"")</f>
        <v/>
      </c>
      <c r="R581" s="12" t="str">
        <f>IFERROR(VLOOKUP($A581,'Azymut M'!$AO$6:$AU$38,7,0),"")</f>
        <v/>
      </c>
      <c r="S581" s="12" t="str">
        <f>IFERROR(VLOOKUP($A581,'NM 200 M'!$AI$5:$AO$38,7,0),"")</f>
        <v/>
      </c>
      <c r="T581" s="10">
        <f>IFERROR(LARGE(V581:AW581,1),0)+IFERROR(LARGE(V581:AW581,2),0)</f>
        <v>15.12342385785885</v>
      </c>
      <c r="U581" s="10">
        <f>IFERROR(LARGE(V581:AW581,3),0)+IFERROR(LARGE(V581:AW581,4),0)</f>
        <v>0</v>
      </c>
      <c r="V581" s="12"/>
      <c r="W581" s="12"/>
      <c r="X581" s="12"/>
      <c r="Y581" s="12"/>
      <c r="Z581" s="12">
        <f>IFERROR(VLOOKUP($A581,'H55 TR100 M'!$AG$3:$AM$165,7,0),"")</f>
        <v>5.3748911018626044</v>
      </c>
      <c r="AA581" s="12" t="str">
        <f>IFERROR(VLOOKUP($A581,'Irokez M'!$EN$4:$ET$22,7,0),"")</f>
        <v/>
      </c>
      <c r="AB581" s="12" t="str">
        <f>IFERROR(VLOOKUP($A581,'BO Wielkopolska M'!$Q$2:$W$38,7,0),"")</f>
        <v/>
      </c>
      <c r="AC581" s="12" t="str">
        <f>IFERROR(VLOOKUP($A581,'RW TR200 M'!$K$2:$Q$10,7,0),"")</f>
        <v/>
      </c>
      <c r="AD581" s="12" t="str">
        <f>IFERROR(VLOOKUP($A581,'Liczyrzepa wiosna M'!$M$2:$S$26,7,0),"")</f>
        <v/>
      </c>
      <c r="AE581" s="12" t="str">
        <f>IFERROR(VLOOKUP($A581,'13 M'!$J$6:$P$27,7,0),"")</f>
        <v/>
      </c>
      <c r="AF581" s="12" t="str">
        <f>IFERROR(VLOOKUP($A581,'ZnO Grassor M'!$J$2:$P$9,7,0),"")</f>
        <v/>
      </c>
      <c r="AG581" s="12" t="str">
        <f>IFERROR(VLOOKUP($A581,'Celestynów M'!$H$2:$N$7,7,0),"")</f>
        <v/>
      </c>
      <c r="AH581" s="12" t="str">
        <f>IFERROR(VLOOKUP($A581,'Komorów M'!$H$2:$N$15,7,0),"")</f>
        <v/>
      </c>
      <c r="AI581" s="12" t="str">
        <f>IFERROR(VLOOKUP($A581,'ITOrient M'!$P$3:$V$16,7,0),"")</f>
        <v/>
      </c>
      <c r="AJ581" s="12" t="str">
        <f>IFERROR(VLOOKUP($A581,'ŚJatka M'!$P$3:$V$25,7,0),"")</f>
        <v/>
      </c>
      <c r="AK581" s="12" t="str">
        <f>IFERROR(VLOOKUP($A581,'Sudecka Wyrypa M'!$N$4:$T$18,7,0),"")</f>
        <v/>
      </c>
      <c r="AL581" s="12" t="str">
        <f>IFERROR(VLOOKUP($A581,'Abentojra M'!$I$3:$O$39,7,0),"")</f>
        <v/>
      </c>
      <c r="AM581" s="12" t="str">
        <f>IFERROR(VLOOKUP($A581,'Mordownik M'!$M$3:$S$29,7,0),"")</f>
        <v/>
      </c>
      <c r="AN581" s="12" t="str">
        <f>IFERROR(VLOOKUP($A581,'Kaczawska M'!$L$3:$R$9,7,0),"")</f>
        <v/>
      </c>
      <c r="AO581" s="12" t="str">
        <f>IFERROR(VLOOKUP($A581,'XV RzK M'!$K$2:$Q$13,7,0),"")</f>
        <v/>
      </c>
      <c r="AP581" s="12" t="str">
        <f>IFERROR(VLOOKUP($A581,'Jesienne 360 M'!$J$2:$P$20,7,0),"")</f>
        <v/>
      </c>
      <c r="AQ581" s="12" t="str">
        <f>IFERROR(VLOOKUP($A581,'Waligóra M'!$P$2:$V$25,7,0),"")</f>
        <v/>
      </c>
      <c r="AR581" s="12" t="str">
        <f>IFERROR(VLOOKUP($A581,'Jurajska Jatka M'!$L$3:$R$42,7,0),"")</f>
        <v/>
      </c>
      <c r="AS581" s="12">
        <f>IFERROR(VLOOKUP($A581,'H56 TR100 M'!$AI$3:$AO$224,7,0),"")</f>
        <v>9.748532755996246</v>
      </c>
      <c r="AT581" s="12" t="str">
        <f>IFERROR(VLOOKUP($A581,'Wawer M'!$H$2:$N$15,7,0),"")</f>
        <v/>
      </c>
      <c r="AU581" s="12" t="str">
        <f>IFERROR(VLOOKUP($A581,'Pazur M'!$AU$2:$BA$36,7,0),"")</f>
        <v/>
      </c>
      <c r="AV581" s="12" t="str">
        <f>IFERROR(VLOOKUP($A581,'Wilga M'!$L$3:$R$29,7,0),"")</f>
        <v/>
      </c>
      <c r="AW581" s="12" t="str">
        <f>IFERROR(VLOOKUP($A581,'NM 100 M'!$Y$5:$AE$7,7,0),"")</f>
        <v/>
      </c>
      <c r="AX581" s="25">
        <f>MIN(COUNT(F581:S581)+MIN(COUNT(V581:AW581)/2,2),6)</f>
        <v>1</v>
      </c>
    </row>
    <row r="582" spans="1:50">
      <c r="A582">
        <v>355</v>
      </c>
      <c r="B582" s="21" t="str">
        <f>VLOOKUP($A582,id!$C:$H,6,0)</f>
        <v>Trzciński Tomasz</v>
      </c>
      <c r="C582" s="21" t="str">
        <f>VLOOKUP($A582,id!$C:$H,4,0)</f>
        <v>Stojące Wentyle</v>
      </c>
      <c r="D582" s="2">
        <f>IF(E581=E582,D581,ROW(B580))</f>
        <v>580</v>
      </c>
      <c r="E582" s="11">
        <f>LARGE(F582:U582,1)+LARGE(F582:U582,2)+IFERROR(LARGE(F582:U582,3),0)+IFERROR(LARGE(F582:U582,4),0)+IFERROR(LARGE(F582:U582,5),0)+IFERROR(LARGE(F582:U582,6),0)</f>
        <v>15.09126913526611</v>
      </c>
      <c r="F582" s="12"/>
      <c r="G582" s="12"/>
      <c r="H582" s="12" t="str">
        <f>IFERROR(VLOOKUP($A582,'H55 TR200 M'!$AT$3:$AZ$84,7,0),"")</f>
        <v/>
      </c>
      <c r="I582" s="12" t="str">
        <f>IFERROR(VLOOKUP($A582,'Dymno M'!$U$2:$AA$35,7,0),"")</f>
        <v/>
      </c>
      <c r="J582" s="12" t="str">
        <f>IFERROR(VLOOKUP($A582,'XIV RzK M'!$K$3:$Q$39,7,0),"")</f>
        <v/>
      </c>
      <c r="K582" s="12" t="str">
        <f>IFERROR(VLOOKUP($A582,'Tropy M'!$Q$4:$W$66,7,0),"")</f>
        <v/>
      </c>
      <c r="L582" s="12" t="str">
        <f>IFERROR(VLOOKUP($A582,'Grassor 300 M'!$CA$6:$CG$39,7,0),"")</f>
        <v/>
      </c>
      <c r="M582" s="12" t="str">
        <f>IFERROR(VLOOKUP($A582,'BO M'!$Q$2:$W$37,7,0),"")</f>
        <v/>
      </c>
      <c r="N582" s="12" t="str">
        <f>IFERROR(VLOOKUP($A582,'Konwalie M'!$M$2:$S$32,7,0),"")</f>
        <v/>
      </c>
      <c r="O582" s="12" t="str">
        <f>IFERROR(VLOOKUP($A582,'KoRnO M'!$AD$2:$AJ$42,7,0),"")</f>
        <v/>
      </c>
      <c r="P582" s="12" t="str">
        <f>IFERROR(VLOOKUP($A582,'XVI Szago M'!$K$2:$Q$48,7,0),"")</f>
        <v/>
      </c>
      <c r="Q582" s="12" t="str">
        <f>IFERROR(VLOOKUP($A582,'H56 TR200 M'!$AT$3:$AZ$106,7,0),"")</f>
        <v/>
      </c>
      <c r="R582" s="12" t="str">
        <f>IFERROR(VLOOKUP($A582,'Azymut M'!$AO$6:$AU$38,7,0),"")</f>
        <v/>
      </c>
      <c r="S582" s="12" t="str">
        <f>IFERROR(VLOOKUP($A582,'NM 200 M'!$AI$5:$AO$38,7,0),"")</f>
        <v/>
      </c>
      <c r="T582" s="10">
        <f>IFERROR(LARGE(V582:AW582,1),0)+IFERROR(LARGE(V582:AW582,2),0)</f>
        <v>15.09126913526611</v>
      </c>
      <c r="U582" s="10">
        <f>IFERROR(LARGE(V582:AW582,3),0)+IFERROR(LARGE(V582:AW582,4),0)</f>
        <v>0</v>
      </c>
      <c r="V582" s="12"/>
      <c r="W582" s="12"/>
      <c r="X582" s="12"/>
      <c r="Y582" s="12"/>
      <c r="Z582" s="12">
        <f>IFERROR(VLOOKUP($A582,'H55 TR100 M'!$AG$3:$AM$165,7,0),"")</f>
        <v>5.3523974106841914</v>
      </c>
      <c r="AA582" s="12" t="str">
        <f>IFERROR(VLOOKUP($A582,'Irokez M'!$EN$4:$ET$22,7,0),"")</f>
        <v/>
      </c>
      <c r="AB582" s="12" t="str">
        <f>IFERROR(VLOOKUP($A582,'BO Wielkopolska M'!$Q$2:$W$38,7,0),"")</f>
        <v/>
      </c>
      <c r="AC582" s="12" t="str">
        <f>IFERROR(VLOOKUP($A582,'RW TR200 M'!$K$2:$Q$10,7,0),"")</f>
        <v/>
      </c>
      <c r="AD582" s="12" t="str">
        <f>IFERROR(VLOOKUP($A582,'Liczyrzepa wiosna M'!$M$2:$S$26,7,0),"")</f>
        <v/>
      </c>
      <c r="AE582" s="12" t="str">
        <f>IFERROR(VLOOKUP($A582,'13 M'!$J$6:$P$27,7,0),"")</f>
        <v/>
      </c>
      <c r="AF582" s="12" t="str">
        <f>IFERROR(VLOOKUP($A582,'ZnO Grassor M'!$J$2:$P$9,7,0),"")</f>
        <v/>
      </c>
      <c r="AG582" s="12" t="str">
        <f>IFERROR(VLOOKUP($A582,'Celestynów M'!$H$2:$N$7,7,0),"")</f>
        <v/>
      </c>
      <c r="AH582" s="12" t="str">
        <f>IFERROR(VLOOKUP($A582,'Komorów M'!$H$2:$N$15,7,0),"")</f>
        <v/>
      </c>
      <c r="AI582" s="12" t="str">
        <f>IFERROR(VLOOKUP($A582,'ITOrient M'!$P$3:$V$16,7,0),"")</f>
        <v/>
      </c>
      <c r="AJ582" s="12" t="str">
        <f>IFERROR(VLOOKUP($A582,'ŚJatka M'!$P$3:$V$25,7,0),"")</f>
        <v/>
      </c>
      <c r="AK582" s="12" t="str">
        <f>IFERROR(VLOOKUP($A582,'Sudecka Wyrypa M'!$N$4:$T$18,7,0),"")</f>
        <v/>
      </c>
      <c r="AL582" s="12" t="str">
        <f>IFERROR(VLOOKUP($A582,'Abentojra M'!$I$3:$O$39,7,0),"")</f>
        <v/>
      </c>
      <c r="AM582" s="12" t="str">
        <f>IFERROR(VLOOKUP($A582,'Mordownik M'!$M$3:$S$29,7,0),"")</f>
        <v/>
      </c>
      <c r="AN582" s="12" t="str">
        <f>IFERROR(VLOOKUP($A582,'Kaczawska M'!$L$3:$R$9,7,0),"")</f>
        <v/>
      </c>
      <c r="AO582" s="12" t="str">
        <f>IFERROR(VLOOKUP($A582,'XV RzK M'!$K$2:$Q$13,7,0),"")</f>
        <v/>
      </c>
      <c r="AP582" s="12" t="str">
        <f>IFERROR(VLOOKUP($A582,'Jesienne 360 M'!$J$2:$P$20,7,0),"")</f>
        <v/>
      </c>
      <c r="AQ582" s="12" t="str">
        <f>IFERROR(VLOOKUP($A582,'Waligóra M'!$P$2:$V$25,7,0),"")</f>
        <v/>
      </c>
      <c r="AR582" s="12" t="str">
        <f>IFERROR(VLOOKUP($A582,'Jurajska Jatka M'!$L$3:$R$42,7,0),"")</f>
        <v/>
      </c>
      <c r="AS582" s="12">
        <f>IFERROR(VLOOKUP($A582,'H56 TR100 M'!$AI$3:$AO$224,7,0),"")</f>
        <v>9.7388717245819194</v>
      </c>
      <c r="AT582" s="12" t="str">
        <f>IFERROR(VLOOKUP($A582,'Wawer M'!$H$2:$N$15,7,0),"")</f>
        <v/>
      </c>
      <c r="AU582" s="12" t="str">
        <f>IFERROR(VLOOKUP($A582,'Pazur M'!$AU$2:$BA$36,7,0),"")</f>
        <v/>
      </c>
      <c r="AV582" s="12" t="str">
        <f>IFERROR(VLOOKUP($A582,'Wilga M'!$L$3:$R$29,7,0),"")</f>
        <v/>
      </c>
      <c r="AW582" s="12" t="str">
        <f>IFERROR(VLOOKUP($A582,'NM 100 M'!$Y$5:$AE$7,7,0),"")</f>
        <v/>
      </c>
      <c r="AX582" s="25">
        <f>MIN(COUNT(F582:S582)+MIN(COUNT(V582:AW582)/2,2),6)</f>
        <v>1</v>
      </c>
    </row>
    <row r="583" spans="1:50">
      <c r="A583">
        <v>31</v>
      </c>
      <c r="B583" s="21" t="str">
        <f>VLOOKUP($A583,id!$C:$H,6,0)</f>
        <v>Zychowicz Roman</v>
      </c>
      <c r="C583" s="21">
        <f>VLOOKUP($A583,id!$C:$H,4,0)</f>
        <v>0</v>
      </c>
      <c r="D583" s="2">
        <f>IF(E582=E583,D582,ROW(B581))</f>
        <v>581</v>
      </c>
      <c r="E583" s="11">
        <f>LARGE(F583:U583,1)+LARGE(F583:U583,2)+IFERROR(LARGE(F583:U583,3),0)+IFERROR(LARGE(F583:U583,4),0)+IFERROR(LARGE(F583:U583,5),0)+IFERROR(LARGE(F583:U583,6),0)</f>
        <v>15.057697720236419</v>
      </c>
      <c r="F583" s="12" t="str">
        <f>IFERROR(VLOOKUP(A583,'ZdZ M'!$AN$5:$AT$47,7,0),"")</f>
        <v/>
      </c>
      <c r="G583" s="12" t="str">
        <f>IFERROR(VLOOKUP($A583,'Liszkor M'!$BA$2:$BG$44,7,0),"")</f>
        <v/>
      </c>
      <c r="H583" s="12" t="str">
        <f>IFERROR(VLOOKUP($A583,'H55 TR200 M'!$AT$3:$AZ$84,7,0),"")</f>
        <v/>
      </c>
      <c r="I583" s="12" t="str">
        <f>IFERROR(VLOOKUP($A583,'Dymno M'!$U$2:$AA$35,7,0),"")</f>
        <v/>
      </c>
      <c r="J583" s="12" t="str">
        <f>IFERROR(VLOOKUP($A583,'XIV RzK M'!$K$3:$Q$39,7,0),"")</f>
        <v/>
      </c>
      <c r="K583" s="12" t="str">
        <f>IFERROR(VLOOKUP($A583,'Tropy M'!$Q$4:$W$66,7,0),"")</f>
        <v/>
      </c>
      <c r="L583" s="12" t="str">
        <f>IFERROR(VLOOKUP($A583,'Grassor 300 M'!$CA$6:$CG$39,7,0),"")</f>
        <v/>
      </c>
      <c r="M583" s="12" t="str">
        <f>IFERROR(VLOOKUP($A583,'BO M'!$Q$2:$W$37,7,0),"")</f>
        <v/>
      </c>
      <c r="N583" s="12" t="str">
        <f>IFERROR(VLOOKUP($A583,'Konwalie M'!$M$2:$S$32,7,0),"")</f>
        <v/>
      </c>
      <c r="O583" s="12" t="str">
        <f>IFERROR(VLOOKUP($A583,'KoRnO M'!$AD$2:$AJ$42,7,0),"")</f>
        <v/>
      </c>
      <c r="P583" s="12" t="str">
        <f>IFERROR(VLOOKUP($A583,'XVI Szago M'!$K$2:$Q$48,7,0),"")</f>
        <v/>
      </c>
      <c r="Q583" s="12" t="str">
        <f>IFERROR(VLOOKUP($A583,'H56 TR200 M'!$AT$3:$AZ$106,7,0),"")</f>
        <v/>
      </c>
      <c r="R583" s="12" t="str">
        <f>IFERROR(VLOOKUP($A583,'Azymut M'!$AO$6:$AU$38,7,0),"")</f>
        <v/>
      </c>
      <c r="S583" s="12" t="str">
        <f>IFERROR(VLOOKUP($A583,'NM 200 M'!$AI$5:$AO$38,7,0),"")</f>
        <v/>
      </c>
      <c r="T583" s="10">
        <f>IFERROR(LARGE(V583:AW583,1),0)+IFERROR(LARGE(V583:AW583,2),0)</f>
        <v>15.057697720236419</v>
      </c>
      <c r="U583" s="10">
        <f>IFERROR(LARGE(V583:AW583,3),0)+IFERROR(LARGE(V583:AW583,4),0)</f>
        <v>0</v>
      </c>
      <c r="V583" s="12">
        <f>IFERROR(VLOOKUP(A583,'Liczyrzepa - zima M'!$M$1:$S$35,7,0),"")</f>
        <v>15.057697720236419</v>
      </c>
      <c r="W583" s="12" t="str">
        <f>IFERROR(VLOOKUP($A583,'Róża M'!$L$2:$R$34,7,0),"")</f>
        <v/>
      </c>
      <c r="X583" s="12" t="str">
        <f>IFERROR(VLOOKUP($A583,'XV Szago M'!$DK$4:$DQ$28,7,0),"")</f>
        <v/>
      </c>
      <c r="Y583" s="12" t="str">
        <f>IFERROR(VLOOKUP($A583,'Wiosenne 360 M'!$J$3:$P$22,7,0),"")</f>
        <v/>
      </c>
      <c r="Z583" s="12" t="str">
        <f>IFERROR(VLOOKUP($A583,'H55 TR100 M'!$AG$3:$AM$165,7,0),"")</f>
        <v/>
      </c>
      <c r="AA583" s="12" t="str">
        <f>IFERROR(VLOOKUP($A583,'Irokez M'!$EN$4:$ET$22,7,0),"")</f>
        <v/>
      </c>
      <c r="AB583" s="12" t="str">
        <f>IFERROR(VLOOKUP($A583,'BO Wielkopolska M'!$Q$2:$W$38,7,0),"")</f>
        <v/>
      </c>
      <c r="AC583" s="12" t="str">
        <f>IFERROR(VLOOKUP($A583,'RW TR200 M'!$K$2:$Q$10,7,0),"")</f>
        <v/>
      </c>
      <c r="AD583" s="12" t="str">
        <f>IFERROR(VLOOKUP($A583,'Liczyrzepa wiosna M'!$M$2:$S$26,7,0),"")</f>
        <v/>
      </c>
      <c r="AE583" s="12" t="str">
        <f>IFERROR(VLOOKUP($A583,'13 M'!$J$6:$P$27,7,0),"")</f>
        <v/>
      </c>
      <c r="AF583" s="12" t="str">
        <f>IFERROR(VLOOKUP($A583,'ZnO Grassor M'!$J$2:$P$9,7,0),"")</f>
        <v/>
      </c>
      <c r="AG583" s="12" t="str">
        <f>IFERROR(VLOOKUP($A583,'Celestynów M'!$H$2:$N$7,7,0),"")</f>
        <v/>
      </c>
      <c r="AH583" s="12" t="str">
        <f>IFERROR(VLOOKUP($A583,'Komorów M'!$H$2:$N$15,7,0),"")</f>
        <v/>
      </c>
      <c r="AI583" s="12" t="str">
        <f>IFERROR(VLOOKUP($A583,'ITOrient M'!$P$3:$V$16,7,0),"")</f>
        <v/>
      </c>
      <c r="AJ583" s="12" t="str">
        <f>IFERROR(VLOOKUP($A583,'ŚJatka M'!$P$3:$V$25,7,0),"")</f>
        <v/>
      </c>
      <c r="AK583" s="12" t="str">
        <f>IFERROR(VLOOKUP($A583,'Sudecka Wyrypa M'!$N$4:$T$18,7,0),"")</f>
        <v/>
      </c>
      <c r="AL583" s="12" t="str">
        <f>IFERROR(VLOOKUP($A583,'Abentojra M'!$I$3:$O$39,7,0),"")</f>
        <v/>
      </c>
      <c r="AM583" s="12" t="str">
        <f>IFERROR(VLOOKUP($A583,'Mordownik M'!$M$3:$S$29,7,0),"")</f>
        <v/>
      </c>
      <c r="AN583" s="12" t="str">
        <f>IFERROR(VLOOKUP($A583,'Kaczawska M'!$L$3:$R$9,7,0),"")</f>
        <v/>
      </c>
      <c r="AO583" s="12" t="str">
        <f>IFERROR(VLOOKUP($A583,'XV RzK M'!$K$2:$Q$13,7,0),"")</f>
        <v/>
      </c>
      <c r="AP583" s="12" t="str">
        <f>IFERROR(VLOOKUP($A583,'Jesienne 360 M'!$J$2:$P$20,7,0),"")</f>
        <v/>
      </c>
      <c r="AQ583" s="12" t="str">
        <f>IFERROR(VLOOKUP($A583,'Waligóra M'!$P$2:$V$25,7,0),"")</f>
        <v/>
      </c>
      <c r="AR583" s="12" t="str">
        <f>IFERROR(VLOOKUP($A583,'Jurajska Jatka M'!$L$3:$R$42,7,0),"")</f>
        <v/>
      </c>
      <c r="AS583" s="12" t="str">
        <f>IFERROR(VLOOKUP($A583,'H56 TR100 M'!$AI$3:$AO$224,7,0),"")</f>
        <v/>
      </c>
      <c r="AT583" s="12" t="str">
        <f>IFERROR(VLOOKUP($A583,'Wawer M'!$H$2:$N$15,7,0),"")</f>
        <v/>
      </c>
      <c r="AU583" s="12" t="str">
        <f>IFERROR(VLOOKUP($A583,'Pazur M'!$AU$2:$BA$36,7,0),"")</f>
        <v/>
      </c>
      <c r="AV583" s="12" t="str">
        <f>IFERROR(VLOOKUP($A583,'Wilga M'!$L$3:$R$29,7,0),"")</f>
        <v/>
      </c>
      <c r="AW583" s="12" t="str">
        <f>IFERROR(VLOOKUP($A583,'NM 100 M'!$Y$5:$AE$7,7,0),"")</f>
        <v/>
      </c>
      <c r="AX583" s="25">
        <f>MIN(COUNT(F583:S583)+MIN(COUNT(V583:AW583)/2,2),6)</f>
        <v>0.5</v>
      </c>
    </row>
    <row r="584" spans="1:50">
      <c r="A584">
        <v>221</v>
      </c>
      <c r="B584" s="21" t="str">
        <f>VLOOKUP($A584,id!$C:$H,6,0)</f>
        <v>Czubalski Rafał</v>
      </c>
      <c r="C584" s="21" t="str">
        <f>VLOOKUP($A584,id!$C:$H,4,0)</f>
        <v>CST</v>
      </c>
      <c r="D584" s="2">
        <f>IF(E583=E584,D583,ROW(B582))</f>
        <v>582</v>
      </c>
      <c r="E584" s="11">
        <f>LARGE(F584:U584,1)+LARGE(F584:U584,2)+IFERROR(LARGE(F584:U584,3),0)+IFERROR(LARGE(F584:U584,4),0)+IFERROR(LARGE(F584:U584,5),0)+IFERROR(LARGE(F584:U584,6),0)</f>
        <v>15.034600832063985</v>
      </c>
      <c r="F584" s="12"/>
      <c r="G584" s="12"/>
      <c r="H584" s="12">
        <f>IFERROR(VLOOKUP($A584,'H55 TR200 M'!$AT$3:$AZ$84,7,0),"")</f>
        <v>7.145931507229963</v>
      </c>
      <c r="I584" s="12" t="str">
        <f>IFERROR(VLOOKUP($A584,'Dymno M'!$U$2:$AA$35,7,0),"")</f>
        <v/>
      </c>
      <c r="J584" s="12" t="str">
        <f>IFERROR(VLOOKUP($A584,'XIV RzK M'!$K$3:$Q$39,7,0),"")</f>
        <v/>
      </c>
      <c r="K584" s="12" t="str">
        <f>IFERROR(VLOOKUP($A584,'Tropy M'!$Q$4:$W$66,7,0),"")</f>
        <v/>
      </c>
      <c r="L584" s="12" t="str">
        <f>IFERROR(VLOOKUP($A584,'Grassor 300 M'!$CA$6:$CG$39,7,0),"")</f>
        <v/>
      </c>
      <c r="M584" s="12" t="str">
        <f>IFERROR(VLOOKUP($A584,'BO M'!$Q$2:$W$37,7,0),"")</f>
        <v/>
      </c>
      <c r="N584" s="12" t="str">
        <f>IFERROR(VLOOKUP($A584,'Konwalie M'!$M$2:$S$32,7,0),"")</f>
        <v/>
      </c>
      <c r="O584" s="12" t="str">
        <f>IFERROR(VLOOKUP($A584,'KoRnO M'!$AD$2:$AJ$42,7,0),"")</f>
        <v/>
      </c>
      <c r="P584" s="12" t="str">
        <f>IFERROR(VLOOKUP($A584,'XVI Szago M'!$K$2:$Q$48,7,0),"")</f>
        <v/>
      </c>
      <c r="Q584" s="12">
        <f>IFERROR(VLOOKUP($A584,'H56 TR200 M'!$AT$3:$AZ$106,7,0),"")</f>
        <v>7.8886693248340221</v>
      </c>
      <c r="R584" s="12" t="str">
        <f>IFERROR(VLOOKUP($A584,'Azymut M'!$AO$6:$AU$38,7,0),"")</f>
        <v/>
      </c>
      <c r="S584" s="12" t="str">
        <f>IFERROR(VLOOKUP($A584,'NM 200 M'!$AI$5:$AO$38,7,0),"")</f>
        <v/>
      </c>
      <c r="T584" s="10">
        <f>IFERROR(LARGE(V584:AW584,1),0)+IFERROR(LARGE(V584:AW584,2),0)</f>
        <v>0</v>
      </c>
      <c r="U584" s="10">
        <f>IFERROR(LARGE(V584:AW584,3),0)+IFERROR(LARGE(V584:AW584,4),0)</f>
        <v>0</v>
      </c>
      <c r="V584" s="12"/>
      <c r="W584" s="12"/>
      <c r="X584" s="12"/>
      <c r="Y584" s="12"/>
      <c r="Z584" s="12" t="str">
        <f>IFERROR(VLOOKUP($A584,'H55 TR100 M'!$AG$3:$AM$165,7,0),"")</f>
        <v/>
      </c>
      <c r="AA584" s="12" t="str">
        <f>IFERROR(VLOOKUP($A584,'Irokez M'!$EN$4:$ET$22,7,0),"")</f>
        <v/>
      </c>
      <c r="AB584" s="12" t="str">
        <f>IFERROR(VLOOKUP($A584,'BO Wielkopolska M'!$Q$2:$W$38,7,0),"")</f>
        <v/>
      </c>
      <c r="AC584" s="12" t="str">
        <f>IFERROR(VLOOKUP($A584,'RW TR200 M'!$K$2:$Q$10,7,0),"")</f>
        <v/>
      </c>
      <c r="AD584" s="12" t="str">
        <f>IFERROR(VLOOKUP($A584,'Liczyrzepa wiosna M'!$M$2:$S$26,7,0),"")</f>
        <v/>
      </c>
      <c r="AE584" s="12" t="str">
        <f>IFERROR(VLOOKUP($A584,'13 M'!$J$6:$P$27,7,0),"")</f>
        <v/>
      </c>
      <c r="AF584" s="12" t="str">
        <f>IFERROR(VLOOKUP($A584,'ZnO Grassor M'!$J$2:$P$9,7,0),"")</f>
        <v/>
      </c>
      <c r="AG584" s="12" t="str">
        <f>IFERROR(VLOOKUP($A584,'Celestynów M'!$H$2:$N$7,7,0),"")</f>
        <v/>
      </c>
      <c r="AH584" s="12" t="str">
        <f>IFERROR(VLOOKUP($A584,'Komorów M'!$H$2:$N$15,7,0),"")</f>
        <v/>
      </c>
      <c r="AI584" s="12" t="str">
        <f>IFERROR(VLOOKUP($A584,'ITOrient M'!$P$3:$V$16,7,0),"")</f>
        <v/>
      </c>
      <c r="AJ584" s="12" t="str">
        <f>IFERROR(VLOOKUP($A584,'ŚJatka M'!$P$3:$V$25,7,0),"")</f>
        <v/>
      </c>
      <c r="AK584" s="12" t="str">
        <f>IFERROR(VLOOKUP($A584,'Sudecka Wyrypa M'!$N$4:$T$18,7,0),"")</f>
        <v/>
      </c>
      <c r="AL584" s="12" t="str">
        <f>IFERROR(VLOOKUP($A584,'Abentojra M'!$I$3:$O$39,7,0),"")</f>
        <v/>
      </c>
      <c r="AM584" s="12" t="str">
        <f>IFERROR(VLOOKUP($A584,'Mordownik M'!$M$3:$S$29,7,0),"")</f>
        <v/>
      </c>
      <c r="AN584" s="12" t="str">
        <f>IFERROR(VLOOKUP($A584,'Kaczawska M'!$L$3:$R$9,7,0),"")</f>
        <v/>
      </c>
      <c r="AO584" s="12" t="str">
        <f>IFERROR(VLOOKUP($A584,'XV RzK M'!$K$2:$Q$13,7,0),"")</f>
        <v/>
      </c>
      <c r="AP584" s="12" t="str">
        <f>IFERROR(VLOOKUP($A584,'Jesienne 360 M'!$J$2:$P$20,7,0),"")</f>
        <v/>
      </c>
      <c r="AQ584" s="12" t="str">
        <f>IFERROR(VLOOKUP($A584,'Waligóra M'!$P$2:$V$25,7,0),"")</f>
        <v/>
      </c>
      <c r="AR584" s="12" t="str">
        <f>IFERROR(VLOOKUP($A584,'Jurajska Jatka M'!$L$3:$R$42,7,0),"")</f>
        <v/>
      </c>
      <c r="AS584" s="12" t="str">
        <f>IFERROR(VLOOKUP($A584,'H56 TR100 M'!$AI$3:$AO$224,7,0),"")</f>
        <v/>
      </c>
      <c r="AT584" s="12" t="str">
        <f>IFERROR(VLOOKUP($A584,'Wawer M'!$H$2:$N$15,7,0),"")</f>
        <v/>
      </c>
      <c r="AU584" s="12" t="str">
        <f>IFERROR(VLOOKUP($A584,'Pazur M'!$AU$2:$BA$36,7,0),"")</f>
        <v/>
      </c>
      <c r="AV584" s="12" t="str">
        <f>IFERROR(VLOOKUP($A584,'Wilga M'!$L$3:$R$29,7,0),"")</f>
        <v/>
      </c>
      <c r="AW584" s="12" t="str">
        <f>IFERROR(VLOOKUP($A584,'NM 100 M'!$Y$5:$AE$7,7,0),"")</f>
        <v/>
      </c>
      <c r="AX584" s="25">
        <f>MIN(COUNT(F584:S584)+MIN(COUNT(V584:AW584)/2,2),6)</f>
        <v>2</v>
      </c>
    </row>
    <row r="585" spans="1:50">
      <c r="A585">
        <v>539</v>
      </c>
      <c r="B585" s="21" t="str">
        <f>VLOOKUP($A585,id!$C:$H,6,0)</f>
        <v>Bednarz Łukasz</v>
      </c>
      <c r="C585" s="21" t="str">
        <f>VLOOKUP($A585,id!$C:$H,4,0)</f>
        <v>Apply Poland</v>
      </c>
      <c r="D585" s="2">
        <f>IF(E584=E585,D584,ROW(B583))</f>
        <v>583</v>
      </c>
      <c r="E585" s="11">
        <f>LARGE(F585:U585,1)+LARGE(F585:U585,2)+IFERROR(LARGE(F585:U585,3),0)+IFERROR(LARGE(F585:U585,4),0)+IFERROR(LARGE(F585:U585,5),0)+IFERROR(LARGE(F585:U585,6),0)</f>
        <v>15.017223455262551</v>
      </c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 t="str">
        <f>IFERROR(VLOOKUP($A585,'XVI Szago M'!$K$2:$Q$48,7,0),"")</f>
        <v/>
      </c>
      <c r="Q585" s="12" t="str">
        <f>IFERROR(VLOOKUP($A585,'H56 TR200 M'!$AT$3:$AZ$106,7,0),"")</f>
        <v/>
      </c>
      <c r="R585" s="12" t="str">
        <f>IFERROR(VLOOKUP($A585,'Azymut M'!$AO$6:$AU$38,7,0),"")</f>
        <v/>
      </c>
      <c r="S585" s="12" t="str">
        <f>IFERROR(VLOOKUP($A585,'NM 200 M'!$AI$5:$AO$38,7,0),"")</f>
        <v/>
      </c>
      <c r="T585" s="10">
        <f>IFERROR(LARGE(V585:AW585,1),0)+IFERROR(LARGE(V585:AW585,2),0)</f>
        <v>15.017223455262551</v>
      </c>
      <c r="U585" s="10">
        <f>IFERROR(LARGE(V585:AW585,3),0)+IFERROR(LARGE(V585:AW585,4),0)</f>
        <v>0</v>
      </c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 t="str">
        <f>IFERROR(VLOOKUP($A585,'Abentojra M'!$I$3:$O$39,7,0),"")</f>
        <v/>
      </c>
      <c r="AM585" s="12" t="str">
        <f>IFERROR(VLOOKUP($A585,'Mordownik M'!$M$3:$S$29,7,0),"")</f>
        <v/>
      </c>
      <c r="AN585" s="12" t="str">
        <f>IFERROR(VLOOKUP($A585,'Kaczawska M'!$L$3:$R$9,7,0),"")</f>
        <v/>
      </c>
      <c r="AO585" s="12" t="str">
        <f>IFERROR(VLOOKUP($A585,'XV RzK M'!$K$2:$Q$13,7,0),"")</f>
        <v/>
      </c>
      <c r="AP585" s="12" t="str">
        <f>IFERROR(VLOOKUP($A585,'Jesienne 360 M'!$J$2:$P$20,7,0),"")</f>
        <v/>
      </c>
      <c r="AQ585" s="12">
        <f>IFERROR(VLOOKUP($A585,'Waligóra M'!$P$2:$V$25,7,0),"")</f>
        <v>15.017223455262551</v>
      </c>
      <c r="AR585" s="12" t="str">
        <f>IFERROR(VLOOKUP($A585,'Jurajska Jatka M'!$L$3:$R$42,7,0),"")</f>
        <v/>
      </c>
      <c r="AS585" s="12" t="str">
        <f>IFERROR(VLOOKUP($A585,'H56 TR100 M'!$AI$3:$AO$224,7,0),"")</f>
        <v/>
      </c>
      <c r="AT585" s="12" t="str">
        <f>IFERROR(VLOOKUP($A585,'Wawer M'!$H$2:$N$15,7,0),"")</f>
        <v/>
      </c>
      <c r="AU585" s="12" t="str">
        <f>IFERROR(VLOOKUP($A585,'Pazur M'!$AU$2:$BA$36,7,0),"")</f>
        <v/>
      </c>
      <c r="AV585" s="12" t="str">
        <f>IFERROR(VLOOKUP($A585,'Wilga M'!$L$3:$R$29,7,0),"")</f>
        <v/>
      </c>
      <c r="AW585" s="12" t="str">
        <f>IFERROR(VLOOKUP($A585,'NM 100 M'!$Y$5:$AE$7,7,0),"")</f>
        <v/>
      </c>
      <c r="AX585" s="25">
        <f>MIN(COUNT(F585:S585)+MIN(COUNT(V585:AW585)/2,2),6)</f>
        <v>0.5</v>
      </c>
    </row>
    <row r="586" spans="1:50">
      <c r="A586">
        <v>540</v>
      </c>
      <c r="B586" s="21" t="str">
        <f>VLOOKUP($A586,id!$C:$H,6,0)</f>
        <v>Dziubka Paweł</v>
      </c>
      <c r="C586" s="21" t="str">
        <f>VLOOKUP($A586,id!$C:$H,4,0)</f>
        <v>Apply Poland</v>
      </c>
      <c r="D586" s="2">
        <f>IF(E585=E586,D585,ROW(B584))</f>
        <v>583</v>
      </c>
      <c r="E586" s="11">
        <f>LARGE(F586:U586,1)+LARGE(F586:U586,2)+IFERROR(LARGE(F586:U586,3),0)+IFERROR(LARGE(F586:U586,4),0)+IFERROR(LARGE(F586:U586,5),0)+IFERROR(LARGE(F586:U586,6),0)</f>
        <v>15.017223455262551</v>
      </c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 t="str">
        <f>IFERROR(VLOOKUP($A586,'XVI Szago M'!$K$2:$Q$48,7,0),"")</f>
        <v/>
      </c>
      <c r="Q586" s="12" t="str">
        <f>IFERROR(VLOOKUP($A586,'H56 TR200 M'!$AT$3:$AZ$106,7,0),"")</f>
        <v/>
      </c>
      <c r="R586" s="12" t="str">
        <f>IFERROR(VLOOKUP($A586,'Azymut M'!$AO$6:$AU$38,7,0),"")</f>
        <v/>
      </c>
      <c r="S586" s="12" t="str">
        <f>IFERROR(VLOOKUP($A586,'NM 200 M'!$AI$5:$AO$38,7,0),"")</f>
        <v/>
      </c>
      <c r="T586" s="10">
        <f>IFERROR(LARGE(V586:AW586,1),0)+IFERROR(LARGE(V586:AW586,2),0)</f>
        <v>15.017223455262551</v>
      </c>
      <c r="U586" s="10">
        <f>IFERROR(LARGE(V586:AW586,3),0)+IFERROR(LARGE(V586:AW586,4),0)</f>
        <v>0</v>
      </c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 t="str">
        <f>IFERROR(VLOOKUP($A586,'Abentojra M'!$I$3:$O$39,7,0),"")</f>
        <v/>
      </c>
      <c r="AM586" s="12" t="str">
        <f>IFERROR(VLOOKUP($A586,'Mordownik M'!$M$3:$S$29,7,0),"")</f>
        <v/>
      </c>
      <c r="AN586" s="12" t="str">
        <f>IFERROR(VLOOKUP($A586,'Kaczawska M'!$L$3:$R$9,7,0),"")</f>
        <v/>
      </c>
      <c r="AO586" s="12" t="str">
        <f>IFERROR(VLOOKUP($A586,'XV RzK M'!$K$2:$Q$13,7,0),"")</f>
        <v/>
      </c>
      <c r="AP586" s="12" t="str">
        <f>IFERROR(VLOOKUP($A586,'Jesienne 360 M'!$J$2:$P$20,7,0),"")</f>
        <v/>
      </c>
      <c r="AQ586" s="12">
        <f>IFERROR(VLOOKUP($A586,'Waligóra M'!$P$2:$V$25,7,0),"")</f>
        <v>15.017223455262551</v>
      </c>
      <c r="AR586" s="12" t="str">
        <f>IFERROR(VLOOKUP($A586,'Jurajska Jatka M'!$L$3:$R$42,7,0),"")</f>
        <v/>
      </c>
      <c r="AS586" s="12" t="str">
        <f>IFERROR(VLOOKUP($A586,'H56 TR100 M'!$AI$3:$AO$224,7,0),"")</f>
        <v/>
      </c>
      <c r="AT586" s="12" t="str">
        <f>IFERROR(VLOOKUP($A586,'Wawer M'!$H$2:$N$15,7,0),"")</f>
        <v/>
      </c>
      <c r="AU586" s="12" t="str">
        <f>IFERROR(VLOOKUP($A586,'Pazur M'!$AU$2:$BA$36,7,0),"")</f>
        <v/>
      </c>
      <c r="AV586" s="12" t="str">
        <f>IFERROR(VLOOKUP($A586,'Wilga M'!$L$3:$R$29,7,0),"")</f>
        <v/>
      </c>
      <c r="AW586" s="12" t="str">
        <f>IFERROR(VLOOKUP($A586,'NM 100 M'!$Y$5:$AE$7,7,0),"")</f>
        <v/>
      </c>
      <c r="AX586" s="25">
        <f>MIN(COUNT(F586:S586)+MIN(COUNT(V586:AW586)/2,2),6)</f>
        <v>0.5</v>
      </c>
    </row>
    <row r="587" spans="1:50">
      <c r="A587">
        <v>541</v>
      </c>
      <c r="B587" s="21" t="str">
        <f>VLOOKUP($A587,id!$C:$H,6,0)</f>
        <v>Wywiał Wojciech</v>
      </c>
      <c r="C587" s="21" t="str">
        <f>VLOOKUP($A587,id!$C:$H,4,0)</f>
        <v>Apply Poland</v>
      </c>
      <c r="D587" s="2">
        <f>IF(E586=E587,D586,ROW(B585))</f>
        <v>583</v>
      </c>
      <c r="E587" s="11">
        <f>LARGE(F587:U587,1)+LARGE(F587:U587,2)+IFERROR(LARGE(F587:U587,3),0)+IFERROR(LARGE(F587:U587,4),0)+IFERROR(LARGE(F587:U587,5),0)+IFERROR(LARGE(F587:U587,6),0)</f>
        <v>15.017223455262551</v>
      </c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 t="str">
        <f>IFERROR(VLOOKUP($A587,'XVI Szago M'!$K$2:$Q$48,7,0),"")</f>
        <v/>
      </c>
      <c r="Q587" s="12" t="str">
        <f>IFERROR(VLOOKUP($A587,'H56 TR200 M'!$AT$3:$AZ$106,7,0),"")</f>
        <v/>
      </c>
      <c r="R587" s="12" t="str">
        <f>IFERROR(VLOOKUP($A587,'Azymut M'!$AO$6:$AU$38,7,0),"")</f>
        <v/>
      </c>
      <c r="S587" s="12" t="str">
        <f>IFERROR(VLOOKUP($A587,'NM 200 M'!$AI$5:$AO$38,7,0),"")</f>
        <v/>
      </c>
      <c r="T587" s="10">
        <f>IFERROR(LARGE(V587:AW587,1),0)+IFERROR(LARGE(V587:AW587,2),0)</f>
        <v>15.017223455262551</v>
      </c>
      <c r="U587" s="10">
        <f>IFERROR(LARGE(V587:AW587,3),0)+IFERROR(LARGE(V587:AW587,4),0)</f>
        <v>0</v>
      </c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 t="str">
        <f>IFERROR(VLOOKUP($A587,'Abentojra M'!$I$3:$O$39,7,0),"")</f>
        <v/>
      </c>
      <c r="AM587" s="12" t="str">
        <f>IFERROR(VLOOKUP($A587,'Mordownik M'!$M$3:$S$29,7,0),"")</f>
        <v/>
      </c>
      <c r="AN587" s="12" t="str">
        <f>IFERROR(VLOOKUP($A587,'Kaczawska M'!$L$3:$R$9,7,0),"")</f>
        <v/>
      </c>
      <c r="AO587" s="12" t="str">
        <f>IFERROR(VLOOKUP($A587,'XV RzK M'!$K$2:$Q$13,7,0),"")</f>
        <v/>
      </c>
      <c r="AP587" s="12" t="str">
        <f>IFERROR(VLOOKUP($A587,'Jesienne 360 M'!$J$2:$P$20,7,0),"")</f>
        <v/>
      </c>
      <c r="AQ587" s="12">
        <f>IFERROR(VLOOKUP($A587,'Waligóra M'!$P$2:$V$25,7,0),"")</f>
        <v>15.017223455262551</v>
      </c>
      <c r="AR587" s="12" t="str">
        <f>IFERROR(VLOOKUP($A587,'Jurajska Jatka M'!$L$3:$R$42,7,0),"")</f>
        <v/>
      </c>
      <c r="AS587" s="12" t="str">
        <f>IFERROR(VLOOKUP($A587,'H56 TR100 M'!$AI$3:$AO$224,7,0),"")</f>
        <v/>
      </c>
      <c r="AT587" s="12" t="str">
        <f>IFERROR(VLOOKUP($A587,'Wawer M'!$H$2:$N$15,7,0),"")</f>
        <v/>
      </c>
      <c r="AU587" s="12" t="str">
        <f>IFERROR(VLOOKUP($A587,'Pazur M'!$AU$2:$BA$36,7,0),"")</f>
        <v/>
      </c>
      <c r="AV587" s="12" t="str">
        <f>IFERROR(VLOOKUP($A587,'Wilga M'!$L$3:$R$29,7,0),"")</f>
        <v/>
      </c>
      <c r="AW587" s="12" t="str">
        <f>IFERROR(VLOOKUP($A587,'NM 100 M'!$Y$5:$AE$7,7,0),"")</f>
        <v/>
      </c>
      <c r="AX587" s="25">
        <f>MIN(COUNT(F587:S587)+MIN(COUNT(V587:AW587)/2,2),6)</f>
        <v>0.5</v>
      </c>
    </row>
    <row r="588" spans="1:50">
      <c r="A588">
        <v>318</v>
      </c>
      <c r="B588" s="21" t="str">
        <f>VLOOKUP($A588,id!$C:$H,6,0)</f>
        <v>Girjat Jakub Krzysztof</v>
      </c>
      <c r="C588" s="21" t="str">
        <f>VLOOKUP($A588,id!$C:$H,4,0)</f>
        <v>Gryźć poduchę</v>
      </c>
      <c r="D588" s="2">
        <f>IF(E587=E588,D587,ROW(B586))</f>
        <v>586</v>
      </c>
      <c r="E588" s="11">
        <f>LARGE(F588:U588,1)+LARGE(F588:U588,2)+IFERROR(LARGE(F588:U588,3),0)+IFERROR(LARGE(F588:U588,4),0)+IFERROR(LARGE(F588:U588,5),0)+IFERROR(LARGE(F588:U588,6),0)</f>
        <v>14.967707115554186</v>
      </c>
      <c r="F588" s="12"/>
      <c r="G588" s="12"/>
      <c r="H588" s="12" t="str">
        <f>IFERROR(VLOOKUP($A588,'H55 TR200 M'!$AT$3:$AZ$84,7,0),"")</f>
        <v/>
      </c>
      <c r="I588" s="12" t="str">
        <f>IFERROR(VLOOKUP($A588,'Dymno M'!$U$2:$AA$35,7,0),"")</f>
        <v/>
      </c>
      <c r="J588" s="12" t="str">
        <f>IFERROR(VLOOKUP($A588,'XIV RzK M'!$K$3:$Q$39,7,0),"")</f>
        <v/>
      </c>
      <c r="K588" s="12" t="str">
        <f>IFERROR(VLOOKUP($A588,'Tropy M'!$Q$4:$W$66,7,0),"")</f>
        <v/>
      </c>
      <c r="L588" s="12" t="str">
        <f>IFERROR(VLOOKUP($A588,'Grassor 300 M'!$CA$6:$CG$39,7,0),"")</f>
        <v/>
      </c>
      <c r="M588" s="12" t="str">
        <f>IFERROR(VLOOKUP($A588,'BO M'!$Q$2:$W$37,7,0),"")</f>
        <v/>
      </c>
      <c r="N588" s="12" t="str">
        <f>IFERROR(VLOOKUP($A588,'Konwalie M'!$M$2:$S$32,7,0),"")</f>
        <v/>
      </c>
      <c r="O588" s="12" t="str">
        <f>IFERROR(VLOOKUP($A588,'KoRnO M'!$AD$2:$AJ$42,7,0),"")</f>
        <v/>
      </c>
      <c r="P588" s="12" t="str">
        <f>IFERROR(VLOOKUP($A588,'XVI Szago M'!$K$2:$Q$48,7,0),"")</f>
        <v/>
      </c>
      <c r="Q588" s="12" t="str">
        <f>IFERROR(VLOOKUP($A588,'H56 TR200 M'!$AT$3:$AZ$106,7,0),"")</f>
        <v/>
      </c>
      <c r="R588" s="12" t="str">
        <f>IFERROR(VLOOKUP($A588,'Azymut M'!$AO$6:$AU$38,7,0),"")</f>
        <v/>
      </c>
      <c r="S588" s="12" t="str">
        <f>IFERROR(VLOOKUP($A588,'NM 200 M'!$AI$5:$AO$38,7,0),"")</f>
        <v/>
      </c>
      <c r="T588" s="10">
        <f>IFERROR(LARGE(V588:AW588,1),0)+IFERROR(LARGE(V588:AW588,2),0)</f>
        <v>14.967707115554186</v>
      </c>
      <c r="U588" s="10">
        <f>IFERROR(LARGE(V588:AW588,3),0)+IFERROR(LARGE(V588:AW588,4),0)</f>
        <v>0</v>
      </c>
      <c r="V588" s="12"/>
      <c r="W588" s="12"/>
      <c r="X588" s="12"/>
      <c r="Y588" s="12"/>
      <c r="Z588" s="12">
        <f>IFERROR(VLOOKUP($A588,'H55 TR100 M'!$AG$3:$AM$165,7,0),"")</f>
        <v>14.967707115554186</v>
      </c>
      <c r="AA588" s="12" t="str">
        <f>IFERROR(VLOOKUP($A588,'Irokez M'!$EN$4:$ET$22,7,0),"")</f>
        <v/>
      </c>
      <c r="AB588" s="12" t="str">
        <f>IFERROR(VLOOKUP($A588,'BO Wielkopolska M'!$Q$2:$W$38,7,0),"")</f>
        <v/>
      </c>
      <c r="AC588" s="12" t="str">
        <f>IFERROR(VLOOKUP($A588,'RW TR200 M'!$K$2:$Q$10,7,0),"")</f>
        <v/>
      </c>
      <c r="AD588" s="12" t="str">
        <f>IFERROR(VLOOKUP($A588,'Liczyrzepa wiosna M'!$M$2:$S$26,7,0),"")</f>
        <v/>
      </c>
      <c r="AE588" s="12" t="str">
        <f>IFERROR(VLOOKUP($A588,'13 M'!$J$6:$P$27,7,0),"")</f>
        <v/>
      </c>
      <c r="AF588" s="12" t="str">
        <f>IFERROR(VLOOKUP($A588,'ZnO Grassor M'!$J$2:$P$9,7,0),"")</f>
        <v/>
      </c>
      <c r="AG588" s="12" t="str">
        <f>IFERROR(VLOOKUP($A588,'Celestynów M'!$H$2:$N$7,7,0),"")</f>
        <v/>
      </c>
      <c r="AH588" s="12" t="str">
        <f>IFERROR(VLOOKUP($A588,'Komorów M'!$H$2:$N$15,7,0),"")</f>
        <v/>
      </c>
      <c r="AI588" s="12" t="str">
        <f>IFERROR(VLOOKUP($A588,'ITOrient M'!$P$3:$V$16,7,0),"")</f>
        <v/>
      </c>
      <c r="AJ588" s="12" t="str">
        <f>IFERROR(VLOOKUP($A588,'ŚJatka M'!$P$3:$V$25,7,0),"")</f>
        <v/>
      </c>
      <c r="AK588" s="12" t="str">
        <f>IFERROR(VLOOKUP($A588,'Sudecka Wyrypa M'!$N$4:$T$18,7,0),"")</f>
        <v/>
      </c>
      <c r="AL588" s="12" t="str">
        <f>IFERROR(VLOOKUP($A588,'Abentojra M'!$I$3:$O$39,7,0),"")</f>
        <v/>
      </c>
      <c r="AM588" s="12" t="str">
        <f>IFERROR(VLOOKUP($A588,'Mordownik M'!$M$3:$S$29,7,0),"")</f>
        <v/>
      </c>
      <c r="AN588" s="12" t="str">
        <f>IFERROR(VLOOKUP($A588,'Kaczawska M'!$L$3:$R$9,7,0),"")</f>
        <v/>
      </c>
      <c r="AO588" s="12" t="str">
        <f>IFERROR(VLOOKUP($A588,'XV RzK M'!$K$2:$Q$13,7,0),"")</f>
        <v/>
      </c>
      <c r="AP588" s="12" t="str">
        <f>IFERROR(VLOOKUP($A588,'Jesienne 360 M'!$J$2:$P$20,7,0),"")</f>
        <v/>
      </c>
      <c r="AQ588" s="12" t="str">
        <f>IFERROR(VLOOKUP($A588,'Waligóra M'!$P$2:$V$25,7,0),"")</f>
        <v/>
      </c>
      <c r="AR588" s="12" t="str">
        <f>IFERROR(VLOOKUP($A588,'Jurajska Jatka M'!$L$3:$R$42,7,0),"")</f>
        <v/>
      </c>
      <c r="AS588" s="12" t="str">
        <f>IFERROR(VLOOKUP($A588,'H56 TR100 M'!$AI$3:$AO$224,7,0),"")</f>
        <v/>
      </c>
      <c r="AT588" s="12" t="str">
        <f>IFERROR(VLOOKUP($A588,'Wawer M'!$H$2:$N$15,7,0),"")</f>
        <v/>
      </c>
      <c r="AU588" s="12" t="str">
        <f>IFERROR(VLOOKUP($A588,'Pazur M'!$AU$2:$BA$36,7,0),"")</f>
        <v/>
      </c>
      <c r="AV588" s="12" t="str">
        <f>IFERROR(VLOOKUP($A588,'Wilga M'!$L$3:$R$29,7,0),"")</f>
        <v/>
      </c>
      <c r="AW588" s="12" t="str">
        <f>IFERROR(VLOOKUP($A588,'NM 100 M'!$Y$5:$AE$7,7,0),"")</f>
        <v/>
      </c>
      <c r="AX588" s="25">
        <f>MIN(COUNT(F588:S588)+MIN(COUNT(V588:AW588)/2,2),6)</f>
        <v>0.5</v>
      </c>
    </row>
    <row r="589" spans="1:50">
      <c r="A589">
        <v>535</v>
      </c>
      <c r="B589" s="21" t="str">
        <f>VLOOKUP($A589,id!$C:$H,6,0)</f>
        <v>Nowakowski Paweł</v>
      </c>
      <c r="C589" s="21">
        <f>VLOOKUP($A589,id!$C:$H,4,0)</f>
        <v>0</v>
      </c>
      <c r="D589" s="2">
        <f>IF(E588=E589,D588,ROW(B587))</f>
        <v>587</v>
      </c>
      <c r="E589" s="11">
        <f>LARGE(F589:U589,1)+LARGE(F589:U589,2)+IFERROR(LARGE(F589:U589,3),0)+IFERROR(LARGE(F589:U589,4),0)+IFERROR(LARGE(F589:U589,5),0)+IFERROR(LARGE(F589:U589,6),0)</f>
        <v>14.901683052824524</v>
      </c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 t="str">
        <f>IFERROR(VLOOKUP($A589,'XVI Szago M'!$K$2:$Q$48,7,0),"")</f>
        <v/>
      </c>
      <c r="Q589" s="12" t="str">
        <f>IFERROR(VLOOKUP($A589,'H56 TR200 M'!$AT$3:$AZ$106,7,0),"")</f>
        <v/>
      </c>
      <c r="R589" s="12" t="str">
        <f>IFERROR(VLOOKUP($A589,'Azymut M'!$AO$6:$AU$38,7,0),"")</f>
        <v/>
      </c>
      <c r="S589" s="12" t="str">
        <f>IFERROR(VLOOKUP($A589,'NM 200 M'!$AI$5:$AO$38,7,0),"")</f>
        <v/>
      </c>
      <c r="T589" s="10">
        <f>IFERROR(LARGE(V589:AW589,1),0)+IFERROR(LARGE(V589:AW589,2),0)</f>
        <v>14.901683052824524</v>
      </c>
      <c r="U589" s="10">
        <f>IFERROR(LARGE(V589:AW589,3),0)+IFERROR(LARGE(V589:AW589,4),0)</f>
        <v>0</v>
      </c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 t="str">
        <f>IFERROR(VLOOKUP($A589,'Abentojra M'!$I$3:$O$39,7,0),"")</f>
        <v/>
      </c>
      <c r="AM589" s="12" t="str">
        <f>IFERROR(VLOOKUP($A589,'Mordownik M'!$M$3:$S$29,7,0),"")</f>
        <v/>
      </c>
      <c r="AN589" s="12" t="str">
        <f>IFERROR(VLOOKUP($A589,'Kaczawska M'!$L$3:$R$9,7,0),"")</f>
        <v/>
      </c>
      <c r="AO589" s="12" t="str">
        <f>IFERROR(VLOOKUP($A589,'XV RzK M'!$K$2:$Q$13,7,0),"")</f>
        <v/>
      </c>
      <c r="AP589" s="12">
        <f>IFERROR(VLOOKUP($A589,'Jesienne 360 M'!$J$2:$P$20,7,0),"")</f>
        <v>14.901683052824524</v>
      </c>
      <c r="AQ589" s="12" t="str">
        <f>IFERROR(VLOOKUP($A589,'Waligóra M'!$P$2:$V$25,7,0),"")</f>
        <v/>
      </c>
      <c r="AR589" s="12" t="str">
        <f>IFERROR(VLOOKUP($A589,'Jurajska Jatka M'!$L$3:$R$42,7,0),"")</f>
        <v/>
      </c>
      <c r="AS589" s="12" t="str">
        <f>IFERROR(VLOOKUP($A589,'H56 TR100 M'!$AI$3:$AO$224,7,0),"")</f>
        <v/>
      </c>
      <c r="AT589" s="12" t="str">
        <f>IFERROR(VLOOKUP($A589,'Wawer M'!$H$2:$N$15,7,0),"")</f>
        <v/>
      </c>
      <c r="AU589" s="12" t="str">
        <f>IFERROR(VLOOKUP($A589,'Pazur M'!$AU$2:$BA$36,7,0),"")</f>
        <v/>
      </c>
      <c r="AV589" s="12" t="str">
        <f>IFERROR(VLOOKUP($A589,'Wilga M'!$L$3:$R$29,7,0),"")</f>
        <v/>
      </c>
      <c r="AW589" s="12" t="str">
        <f>IFERROR(VLOOKUP($A589,'NM 100 M'!$Y$5:$AE$7,7,0),"")</f>
        <v/>
      </c>
      <c r="AX589" s="25">
        <f>MIN(COUNT(F589:S589)+MIN(COUNT(V589:AW589)/2,2),6)</f>
        <v>0.5</v>
      </c>
    </row>
    <row r="590" spans="1:50">
      <c r="A590">
        <v>730</v>
      </c>
      <c r="B590" s="21" t="str">
        <f>VLOOKUP($A590,id!$C:$H,6,0)</f>
        <v>Kowalak Paweł</v>
      </c>
      <c r="C590" s="21" t="str">
        <f>VLOOKUP($A590,id!$C:$H,4,0)</f>
        <v>Pub na Czystej</v>
      </c>
      <c r="D590" s="2">
        <f>IF(E589=E590,D589,ROW(B588))</f>
        <v>588</v>
      </c>
      <c r="E590" s="11">
        <f>LARGE(F590:U590,1)+LARGE(F590:U590,2)+IFERROR(LARGE(F590:U590,3),0)+IFERROR(LARGE(F590:U590,4),0)+IFERROR(LARGE(F590:U590,5),0)+IFERROR(LARGE(F590:U590,6),0)</f>
        <v>14.718156739766917</v>
      </c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 t="str">
        <f>IFERROR(VLOOKUP($A590,'H56 TR200 M'!$AT$3:$AZ$106,7,0),"")</f>
        <v/>
      </c>
      <c r="R590" s="12" t="str">
        <f>IFERROR(VLOOKUP($A590,'Azymut M'!$AO$6:$AU$38,7,0),"")</f>
        <v/>
      </c>
      <c r="S590" s="12" t="str">
        <f>IFERROR(VLOOKUP($A590,'NM 200 M'!$AI$5:$AO$38,7,0),"")</f>
        <v/>
      </c>
      <c r="T590" s="10">
        <f>IFERROR(LARGE(V590:AW590,1),0)+IFERROR(LARGE(V590:AW590,2),0)</f>
        <v>14.718156739766917</v>
      </c>
      <c r="U590" s="10">
        <f>IFERROR(LARGE(V590:AW590,3),0)+IFERROR(LARGE(V590:AW590,4),0)</f>
        <v>0</v>
      </c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>
        <f>IFERROR(VLOOKUP($A590,'H56 TR100 M'!$AI$3:$AO$224,7,0),"")</f>
        <v>14.718156739766917</v>
      </c>
      <c r="AT590" s="12" t="str">
        <f>IFERROR(VLOOKUP($A590,'Wawer M'!$H$2:$N$15,7,0),"")</f>
        <v/>
      </c>
      <c r="AU590" s="12" t="str">
        <f>IFERROR(VLOOKUP($A590,'Pazur M'!$AU$2:$BA$36,7,0),"")</f>
        <v/>
      </c>
      <c r="AV590" s="12" t="str">
        <f>IFERROR(VLOOKUP($A590,'Wilga M'!$L$3:$R$29,7,0),"")</f>
        <v/>
      </c>
      <c r="AW590" s="12" t="str">
        <f>IFERROR(VLOOKUP($A590,'NM 100 M'!$Y$5:$AE$7,7,0),"")</f>
        <v/>
      </c>
      <c r="AX590" s="25">
        <f>MIN(COUNT(F590:S590)+MIN(COUNT(V590:AW590)/2,2),6)</f>
        <v>0.5</v>
      </c>
    </row>
    <row r="591" spans="1:50">
      <c r="A591">
        <v>319</v>
      </c>
      <c r="B591" s="21" t="str">
        <f>VLOOKUP($A591,id!$C:$H,6,0)</f>
        <v>Bołbot Piotr</v>
      </c>
      <c r="C591" s="21">
        <f>VLOOKUP($A591,id!$C:$H,4,0)</f>
        <v>0</v>
      </c>
      <c r="D591" s="2">
        <f>IF(E590=E591,D590,ROW(B589))</f>
        <v>589</v>
      </c>
      <c r="E591" s="11">
        <f>LARGE(F591:U591,1)+LARGE(F591:U591,2)+IFERROR(LARGE(F591:U591,3),0)+IFERROR(LARGE(F591:U591,4),0)+IFERROR(LARGE(F591:U591,5),0)+IFERROR(LARGE(F591:U591,6),0)</f>
        <v>14.499966268193118</v>
      </c>
      <c r="F591" s="12"/>
      <c r="G591" s="12"/>
      <c r="H591" s="12" t="str">
        <f>IFERROR(VLOOKUP($A591,'H55 TR200 M'!$AT$3:$AZ$84,7,0),"")</f>
        <v/>
      </c>
      <c r="I591" s="12" t="str">
        <f>IFERROR(VLOOKUP($A591,'Dymno M'!$U$2:$AA$35,7,0),"")</f>
        <v/>
      </c>
      <c r="J591" s="12" t="str">
        <f>IFERROR(VLOOKUP($A591,'XIV RzK M'!$K$3:$Q$39,7,0),"")</f>
        <v/>
      </c>
      <c r="K591" s="12" t="str">
        <f>IFERROR(VLOOKUP($A591,'Tropy M'!$Q$4:$W$66,7,0),"")</f>
        <v/>
      </c>
      <c r="L591" s="12" t="str">
        <f>IFERROR(VLOOKUP($A591,'Grassor 300 M'!$CA$6:$CG$39,7,0),"")</f>
        <v/>
      </c>
      <c r="M591" s="12" t="str">
        <f>IFERROR(VLOOKUP($A591,'BO M'!$Q$2:$W$37,7,0),"")</f>
        <v/>
      </c>
      <c r="N591" s="12" t="str">
        <f>IFERROR(VLOOKUP($A591,'Konwalie M'!$M$2:$S$32,7,0),"")</f>
        <v/>
      </c>
      <c r="O591" s="12" t="str">
        <f>IFERROR(VLOOKUP($A591,'KoRnO M'!$AD$2:$AJ$42,7,0),"")</f>
        <v/>
      </c>
      <c r="P591" s="12" t="str">
        <f>IFERROR(VLOOKUP($A591,'XVI Szago M'!$K$2:$Q$48,7,0),"")</f>
        <v/>
      </c>
      <c r="Q591" s="12" t="str">
        <f>IFERROR(VLOOKUP($A591,'H56 TR200 M'!$AT$3:$AZ$106,7,0),"")</f>
        <v/>
      </c>
      <c r="R591" s="12" t="str">
        <f>IFERROR(VLOOKUP($A591,'Azymut M'!$AO$6:$AU$38,7,0),"")</f>
        <v/>
      </c>
      <c r="S591" s="12" t="str">
        <f>IFERROR(VLOOKUP($A591,'NM 200 M'!$AI$5:$AO$38,7,0),"")</f>
        <v/>
      </c>
      <c r="T591" s="10">
        <f>IFERROR(LARGE(V591:AW591,1),0)+IFERROR(LARGE(V591:AW591,2),0)</f>
        <v>14.499966268193118</v>
      </c>
      <c r="U591" s="10">
        <f>IFERROR(LARGE(V591:AW591,3),0)+IFERROR(LARGE(V591:AW591,4),0)</f>
        <v>0</v>
      </c>
      <c r="V591" s="12"/>
      <c r="W591" s="12"/>
      <c r="X591" s="12"/>
      <c r="Y591" s="12"/>
      <c r="Z591" s="12">
        <f>IFERROR(VLOOKUP($A591,'H55 TR100 M'!$AG$3:$AM$165,7,0),"")</f>
        <v>14.499966268193118</v>
      </c>
      <c r="AA591" s="12" t="str">
        <f>IFERROR(VLOOKUP($A591,'Irokez M'!$EN$4:$ET$22,7,0),"")</f>
        <v/>
      </c>
      <c r="AB591" s="12" t="str">
        <f>IFERROR(VLOOKUP($A591,'BO Wielkopolska M'!$Q$2:$W$38,7,0),"")</f>
        <v/>
      </c>
      <c r="AC591" s="12" t="str">
        <f>IFERROR(VLOOKUP($A591,'RW TR200 M'!$K$2:$Q$10,7,0),"")</f>
        <v/>
      </c>
      <c r="AD591" s="12" t="str">
        <f>IFERROR(VLOOKUP($A591,'Liczyrzepa wiosna M'!$M$2:$S$26,7,0),"")</f>
        <v/>
      </c>
      <c r="AE591" s="12" t="str">
        <f>IFERROR(VLOOKUP($A591,'13 M'!$J$6:$P$27,7,0),"")</f>
        <v/>
      </c>
      <c r="AF591" s="12" t="str">
        <f>IFERROR(VLOOKUP($A591,'ZnO Grassor M'!$J$2:$P$9,7,0),"")</f>
        <v/>
      </c>
      <c r="AG591" s="12" t="str">
        <f>IFERROR(VLOOKUP($A591,'Celestynów M'!$H$2:$N$7,7,0),"")</f>
        <v/>
      </c>
      <c r="AH591" s="12" t="str">
        <f>IFERROR(VLOOKUP($A591,'Komorów M'!$H$2:$N$15,7,0),"")</f>
        <v/>
      </c>
      <c r="AI591" s="12" t="str">
        <f>IFERROR(VLOOKUP($A591,'ITOrient M'!$P$3:$V$16,7,0),"")</f>
        <v/>
      </c>
      <c r="AJ591" s="12" t="str">
        <f>IFERROR(VLOOKUP($A591,'ŚJatka M'!$P$3:$V$25,7,0),"")</f>
        <v/>
      </c>
      <c r="AK591" s="12" t="str">
        <f>IFERROR(VLOOKUP($A591,'Sudecka Wyrypa M'!$N$4:$T$18,7,0),"")</f>
        <v/>
      </c>
      <c r="AL591" s="12" t="str">
        <f>IFERROR(VLOOKUP($A591,'Abentojra M'!$I$3:$O$39,7,0),"")</f>
        <v/>
      </c>
      <c r="AM591" s="12" t="str">
        <f>IFERROR(VLOOKUP($A591,'Mordownik M'!$M$3:$S$29,7,0),"")</f>
        <v/>
      </c>
      <c r="AN591" s="12" t="str">
        <f>IFERROR(VLOOKUP($A591,'Kaczawska M'!$L$3:$R$9,7,0),"")</f>
        <v/>
      </c>
      <c r="AO591" s="12" t="str">
        <f>IFERROR(VLOOKUP($A591,'XV RzK M'!$K$2:$Q$13,7,0),"")</f>
        <v/>
      </c>
      <c r="AP591" s="12" t="str">
        <f>IFERROR(VLOOKUP($A591,'Jesienne 360 M'!$J$2:$P$20,7,0),"")</f>
        <v/>
      </c>
      <c r="AQ591" s="12" t="str">
        <f>IFERROR(VLOOKUP($A591,'Waligóra M'!$P$2:$V$25,7,0),"")</f>
        <v/>
      </c>
      <c r="AR591" s="12" t="str">
        <f>IFERROR(VLOOKUP($A591,'Jurajska Jatka M'!$L$3:$R$42,7,0),"")</f>
        <v/>
      </c>
      <c r="AS591" s="12" t="str">
        <f>IFERROR(VLOOKUP($A591,'H56 TR100 M'!$AI$3:$AO$224,7,0),"")</f>
        <v/>
      </c>
      <c r="AT591" s="12" t="str">
        <f>IFERROR(VLOOKUP($A591,'Wawer M'!$H$2:$N$15,7,0),"")</f>
        <v/>
      </c>
      <c r="AU591" s="12" t="str">
        <f>IFERROR(VLOOKUP($A591,'Pazur M'!$AU$2:$BA$36,7,0),"")</f>
        <v/>
      </c>
      <c r="AV591" s="12" t="str">
        <f>IFERROR(VLOOKUP($A591,'Wilga M'!$L$3:$R$29,7,0),"")</f>
        <v/>
      </c>
      <c r="AW591" s="12" t="str">
        <f>IFERROR(VLOOKUP($A591,'NM 100 M'!$Y$5:$AE$7,7,0),"")</f>
        <v/>
      </c>
      <c r="AX591" s="25">
        <f>MIN(COUNT(F591:S591)+MIN(COUNT(V591:AW591)/2,2),6)</f>
        <v>0.5</v>
      </c>
    </row>
    <row r="592" spans="1:50">
      <c r="A592">
        <v>772</v>
      </c>
      <c r="B592" s="21" t="str">
        <f>VLOOKUP($A592,id!$C:$H,6,0)</f>
        <v>Kwaśniak Zdzisław</v>
      </c>
      <c r="C592" s="21">
        <f>VLOOKUP($A592,id!$C:$H,4,0)</f>
        <v>0</v>
      </c>
      <c r="D592" s="2">
        <f>IF(E591=E592,D591,ROW(B590))</f>
        <v>590</v>
      </c>
      <c r="E592" s="11">
        <f>LARGE(F592:U592,1)+LARGE(F592:U592,2)+IFERROR(LARGE(F592:U592,3),0)+IFERROR(LARGE(F592:U592,4),0)+IFERROR(LARGE(F592:U592,5),0)+IFERROR(LARGE(F592:U592,6),0)</f>
        <v>14.444444444444445</v>
      </c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 t="str">
        <f>IFERROR(VLOOKUP($A592,'H56 TR200 M'!$AT$3:$AZ$106,7,0),"")</f>
        <v/>
      </c>
      <c r="R592" s="12" t="str">
        <f>IFERROR(VLOOKUP($A592,'Azymut M'!$AO$6:$AU$38,7,0),"")</f>
        <v/>
      </c>
      <c r="S592" s="12" t="str">
        <f>IFERROR(VLOOKUP($A592,'NM 200 M'!$AI$5:$AO$38,7,0),"")</f>
        <v/>
      </c>
      <c r="T592" s="10">
        <f>IFERROR(LARGE(V592:AW592,1),0)+IFERROR(LARGE(V592:AW592,2),0)</f>
        <v>14.444444444444445</v>
      </c>
      <c r="U592" s="10">
        <f>IFERROR(LARGE(V592:AW592,3),0)+IFERROR(LARGE(V592:AW592,4),0)</f>
        <v>0</v>
      </c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 t="str">
        <f>IFERROR(VLOOKUP($A592,'H56 TR100 M'!$AI$3:$AO$224,7,0),"")</f>
        <v/>
      </c>
      <c r="AT592" s="12" t="str">
        <f>IFERROR(VLOOKUP($A592,'Wawer M'!$H$2:$N$15,7,0),"")</f>
        <v/>
      </c>
      <c r="AU592" s="12">
        <f>IFERROR(VLOOKUP($A592,'Pazur M'!$AU$2:$BA$36,7,0),"")</f>
        <v>14.444444444444445</v>
      </c>
      <c r="AV592" s="12" t="str">
        <f>IFERROR(VLOOKUP($A592,'Wilga M'!$L$3:$R$29,7,0),"")</f>
        <v/>
      </c>
      <c r="AW592" s="12" t="str">
        <f>IFERROR(VLOOKUP($A592,'NM 100 M'!$Y$5:$AE$7,7,0),"")</f>
        <v/>
      </c>
      <c r="AX592" s="25">
        <f>MIN(COUNT(F592:S592)+MIN(COUNT(V592:AW592)/2,2),6)</f>
        <v>0.5</v>
      </c>
    </row>
    <row r="593" spans="1:50">
      <c r="A593">
        <v>146</v>
      </c>
      <c r="B593" s="21" t="str">
        <f>VLOOKUP($A593,id!$C:$H,6,0)</f>
        <v>Mróz Jacek</v>
      </c>
      <c r="C593" s="21" t="str">
        <f>VLOOKUP($A593,id!$C:$H,4,0)</f>
        <v>Stowarzyszenie Team 360</v>
      </c>
      <c r="D593" s="2">
        <f>IF(E592=E593,D592,ROW(B591))</f>
        <v>591</v>
      </c>
      <c r="E593" s="11">
        <f>LARGE(F593:U593,1)+LARGE(F593:U593,2)+IFERROR(LARGE(F593:U593,3),0)+IFERROR(LARGE(F593:U593,4),0)+IFERROR(LARGE(F593:U593,5),0)+IFERROR(LARGE(F593:U593,6),0)</f>
        <v>14.292359293164429</v>
      </c>
      <c r="F593" s="12"/>
      <c r="G593" s="12" t="str">
        <f>IFERROR(VLOOKUP($A593,'Liszkor M'!$BA$2:$BG$44,7,0),"")</f>
        <v/>
      </c>
      <c r="H593" s="12" t="str">
        <f>IFERROR(VLOOKUP($A593,'H55 TR200 M'!$AT$3:$AZ$84,7,0),"")</f>
        <v/>
      </c>
      <c r="I593" s="12" t="str">
        <f>IFERROR(VLOOKUP($A593,'Dymno M'!$U$2:$AA$35,7,0),"")</f>
        <v/>
      </c>
      <c r="J593" s="12" t="str">
        <f>IFERROR(VLOOKUP($A593,'XIV RzK M'!$K$3:$Q$39,7,0),"")</f>
        <v/>
      </c>
      <c r="K593" s="12" t="str">
        <f>IFERROR(VLOOKUP($A593,'Tropy M'!$Q$4:$W$66,7,0),"")</f>
        <v/>
      </c>
      <c r="L593" s="12" t="str">
        <f>IFERROR(VLOOKUP($A593,'Grassor 300 M'!$CA$6:$CG$39,7,0),"")</f>
        <v/>
      </c>
      <c r="M593" s="12" t="str">
        <f>IFERROR(VLOOKUP($A593,'BO M'!$Q$2:$W$37,7,0),"")</f>
        <v/>
      </c>
      <c r="N593" s="12" t="str">
        <f>IFERROR(VLOOKUP($A593,'Konwalie M'!$M$2:$S$32,7,0),"")</f>
        <v/>
      </c>
      <c r="O593" s="12" t="str">
        <f>IFERROR(VLOOKUP($A593,'KoRnO M'!$AD$2:$AJ$42,7,0),"")</f>
        <v/>
      </c>
      <c r="P593" s="12" t="str">
        <f>IFERROR(VLOOKUP($A593,'XVI Szago M'!$K$2:$Q$48,7,0),"")</f>
        <v/>
      </c>
      <c r="Q593" s="12" t="str">
        <f>IFERROR(VLOOKUP($A593,'H56 TR200 M'!$AT$3:$AZ$106,7,0),"")</f>
        <v/>
      </c>
      <c r="R593" s="12" t="str">
        <f>IFERROR(VLOOKUP($A593,'Azymut M'!$AO$6:$AU$38,7,0),"")</f>
        <v/>
      </c>
      <c r="S593" s="12" t="str">
        <f>IFERROR(VLOOKUP($A593,'NM 200 M'!$AI$5:$AO$38,7,0),"")</f>
        <v/>
      </c>
      <c r="T593" s="10">
        <f>IFERROR(LARGE(V593:AW593,1),0)+IFERROR(LARGE(V593:AW593,2),0)</f>
        <v>14.292359293164429</v>
      </c>
      <c r="U593" s="10">
        <f>IFERROR(LARGE(V593:AW593,3),0)+IFERROR(LARGE(V593:AW593,4),0)</f>
        <v>0</v>
      </c>
      <c r="V593" s="12"/>
      <c r="W593" s="12"/>
      <c r="X593" s="12"/>
      <c r="Y593" s="12">
        <f>IFERROR(VLOOKUP($A593,'Wiosenne 360 M'!$J$3:$P$22,7,0),"")</f>
        <v>14.292359293164429</v>
      </c>
      <c r="Z593" s="12" t="str">
        <f>IFERROR(VLOOKUP($A593,'H55 TR100 M'!$AG$3:$AM$165,7,0),"")</f>
        <v/>
      </c>
      <c r="AA593" s="12" t="str">
        <f>IFERROR(VLOOKUP($A593,'Irokez M'!$EN$4:$ET$22,7,0),"")</f>
        <v/>
      </c>
      <c r="AB593" s="12" t="str">
        <f>IFERROR(VLOOKUP($A593,'BO Wielkopolska M'!$Q$2:$W$38,7,0),"")</f>
        <v/>
      </c>
      <c r="AC593" s="12" t="str">
        <f>IFERROR(VLOOKUP($A593,'RW TR200 M'!$K$2:$Q$10,7,0),"")</f>
        <v/>
      </c>
      <c r="AD593" s="12" t="str">
        <f>IFERROR(VLOOKUP($A593,'Liczyrzepa wiosna M'!$M$2:$S$26,7,0),"")</f>
        <v/>
      </c>
      <c r="AE593" s="12" t="str">
        <f>IFERROR(VLOOKUP($A593,'13 M'!$J$6:$P$27,7,0),"")</f>
        <v/>
      </c>
      <c r="AF593" s="12" t="str">
        <f>IFERROR(VLOOKUP($A593,'ZnO Grassor M'!$J$2:$P$9,7,0),"")</f>
        <v/>
      </c>
      <c r="AG593" s="12" t="str">
        <f>IFERROR(VLOOKUP($A593,'Celestynów M'!$H$2:$N$7,7,0),"")</f>
        <v/>
      </c>
      <c r="AH593" s="12" t="str">
        <f>IFERROR(VLOOKUP($A593,'Komorów M'!$H$2:$N$15,7,0),"")</f>
        <v/>
      </c>
      <c r="AI593" s="12" t="str">
        <f>IFERROR(VLOOKUP($A593,'ITOrient M'!$P$3:$V$16,7,0),"")</f>
        <v/>
      </c>
      <c r="AJ593" s="12" t="str">
        <f>IFERROR(VLOOKUP($A593,'ŚJatka M'!$P$3:$V$25,7,0),"")</f>
        <v/>
      </c>
      <c r="AK593" s="12" t="str">
        <f>IFERROR(VLOOKUP($A593,'Sudecka Wyrypa M'!$N$4:$T$18,7,0),"")</f>
        <v/>
      </c>
      <c r="AL593" s="12" t="str">
        <f>IFERROR(VLOOKUP($A593,'Abentojra M'!$I$3:$O$39,7,0),"")</f>
        <v/>
      </c>
      <c r="AM593" s="12" t="str">
        <f>IFERROR(VLOOKUP($A593,'Mordownik M'!$M$3:$S$29,7,0),"")</f>
        <v/>
      </c>
      <c r="AN593" s="12" t="str">
        <f>IFERROR(VLOOKUP($A593,'Kaczawska M'!$L$3:$R$9,7,0),"")</f>
        <v/>
      </c>
      <c r="AO593" s="12" t="str">
        <f>IFERROR(VLOOKUP($A593,'XV RzK M'!$K$2:$Q$13,7,0),"")</f>
        <v/>
      </c>
      <c r="AP593" s="12" t="str">
        <f>IFERROR(VLOOKUP($A593,'Jesienne 360 M'!$J$2:$P$20,7,0),"")</f>
        <v/>
      </c>
      <c r="AQ593" s="12" t="str">
        <f>IFERROR(VLOOKUP($A593,'Waligóra M'!$P$2:$V$25,7,0),"")</f>
        <v/>
      </c>
      <c r="AR593" s="12" t="str">
        <f>IFERROR(VLOOKUP($A593,'Jurajska Jatka M'!$L$3:$R$42,7,0),"")</f>
        <v/>
      </c>
      <c r="AS593" s="12" t="str">
        <f>IFERROR(VLOOKUP($A593,'H56 TR100 M'!$AI$3:$AO$224,7,0),"")</f>
        <v/>
      </c>
      <c r="AT593" s="12" t="str">
        <f>IFERROR(VLOOKUP($A593,'Wawer M'!$H$2:$N$15,7,0),"")</f>
        <v/>
      </c>
      <c r="AU593" s="12" t="str">
        <f>IFERROR(VLOOKUP($A593,'Pazur M'!$AU$2:$BA$36,7,0),"")</f>
        <v/>
      </c>
      <c r="AV593" s="12" t="str">
        <f>IFERROR(VLOOKUP($A593,'Wilga M'!$L$3:$R$29,7,0),"")</f>
        <v/>
      </c>
      <c r="AW593" s="12" t="str">
        <f>IFERROR(VLOOKUP($A593,'NM 100 M'!$Y$5:$AE$7,7,0),"")</f>
        <v/>
      </c>
      <c r="AX593" s="25">
        <f>MIN(COUNT(F593:S593)+MIN(COUNT(V593:AW593)/2,2),6)</f>
        <v>0.5</v>
      </c>
    </row>
    <row r="594" spans="1:50">
      <c r="A594">
        <v>147</v>
      </c>
      <c r="B594" s="21" t="str">
        <f>VLOOKUP($A594,id!$C:$H,6,0)</f>
        <v>Jeziorski Krzysztof</v>
      </c>
      <c r="C594" s="21" t="str">
        <f>VLOOKUP($A594,id!$C:$H,4,0)</f>
        <v>Stara Miłosna</v>
      </c>
      <c r="D594" s="2">
        <f>IF(E593=E594,D593,ROW(B592))</f>
        <v>592</v>
      </c>
      <c r="E594" s="11">
        <f>LARGE(F594:U594,1)+LARGE(F594:U594,2)+IFERROR(LARGE(F594:U594,3),0)+IFERROR(LARGE(F594:U594,4),0)+IFERROR(LARGE(F594:U594,5),0)+IFERROR(LARGE(F594:U594,6),0)</f>
        <v>14.279332533660037</v>
      </c>
      <c r="F594" s="12"/>
      <c r="G594" s="12" t="str">
        <f>IFERROR(VLOOKUP($A594,'Liszkor M'!$BA$2:$BG$44,7,0),"")</f>
        <v/>
      </c>
      <c r="H594" s="12" t="str">
        <f>IFERROR(VLOOKUP($A594,'H55 TR200 M'!$AT$3:$AZ$84,7,0),"")</f>
        <v/>
      </c>
      <c r="I594" s="12" t="str">
        <f>IFERROR(VLOOKUP($A594,'Dymno M'!$U$2:$AA$35,7,0),"")</f>
        <v/>
      </c>
      <c r="J594" s="12" t="str">
        <f>IFERROR(VLOOKUP($A594,'XIV RzK M'!$K$3:$Q$39,7,0),"")</f>
        <v/>
      </c>
      <c r="K594" s="12" t="str">
        <f>IFERROR(VLOOKUP($A594,'Tropy M'!$Q$4:$W$66,7,0),"")</f>
        <v/>
      </c>
      <c r="L594" s="12" t="str">
        <f>IFERROR(VLOOKUP($A594,'Grassor 300 M'!$CA$6:$CG$39,7,0),"")</f>
        <v/>
      </c>
      <c r="M594" s="12" t="str">
        <f>IFERROR(VLOOKUP($A594,'BO M'!$Q$2:$W$37,7,0),"")</f>
        <v/>
      </c>
      <c r="N594" s="12" t="str">
        <f>IFERROR(VLOOKUP($A594,'Konwalie M'!$M$2:$S$32,7,0),"")</f>
        <v/>
      </c>
      <c r="O594" s="12" t="str">
        <f>IFERROR(VLOOKUP($A594,'KoRnO M'!$AD$2:$AJ$42,7,0),"")</f>
        <v/>
      </c>
      <c r="P594" s="12" t="str">
        <f>IFERROR(VLOOKUP($A594,'XVI Szago M'!$K$2:$Q$48,7,0),"")</f>
        <v/>
      </c>
      <c r="Q594" s="12" t="str">
        <f>IFERROR(VLOOKUP($A594,'H56 TR200 M'!$AT$3:$AZ$106,7,0),"")</f>
        <v/>
      </c>
      <c r="R594" s="12" t="str">
        <f>IFERROR(VLOOKUP($A594,'Azymut M'!$AO$6:$AU$38,7,0),"")</f>
        <v/>
      </c>
      <c r="S594" s="12" t="str">
        <f>IFERROR(VLOOKUP($A594,'NM 200 M'!$AI$5:$AO$38,7,0),"")</f>
        <v/>
      </c>
      <c r="T594" s="10">
        <f>IFERROR(LARGE(V594:AW594,1),0)+IFERROR(LARGE(V594:AW594,2),0)</f>
        <v>14.279332533660037</v>
      </c>
      <c r="U594" s="10">
        <f>IFERROR(LARGE(V594:AW594,3),0)+IFERROR(LARGE(V594:AW594,4),0)</f>
        <v>0</v>
      </c>
      <c r="V594" s="12"/>
      <c r="W594" s="12"/>
      <c r="X594" s="12"/>
      <c r="Y594" s="12">
        <f>IFERROR(VLOOKUP($A594,'Wiosenne 360 M'!$J$3:$P$22,7,0),"")</f>
        <v>14.279332533660037</v>
      </c>
      <c r="Z594" s="12" t="str">
        <f>IFERROR(VLOOKUP($A594,'H55 TR100 M'!$AG$3:$AM$165,7,0),"")</f>
        <v/>
      </c>
      <c r="AA594" s="12" t="str">
        <f>IFERROR(VLOOKUP($A594,'Irokez M'!$EN$4:$ET$22,7,0),"")</f>
        <v/>
      </c>
      <c r="AB594" s="12" t="str">
        <f>IFERROR(VLOOKUP($A594,'BO Wielkopolska M'!$Q$2:$W$38,7,0),"")</f>
        <v/>
      </c>
      <c r="AC594" s="12" t="str">
        <f>IFERROR(VLOOKUP($A594,'RW TR200 M'!$K$2:$Q$10,7,0),"")</f>
        <v/>
      </c>
      <c r="AD594" s="12" t="str">
        <f>IFERROR(VLOOKUP($A594,'Liczyrzepa wiosna M'!$M$2:$S$26,7,0),"")</f>
        <v/>
      </c>
      <c r="AE594" s="12" t="str">
        <f>IFERROR(VLOOKUP($A594,'13 M'!$J$6:$P$27,7,0),"")</f>
        <v/>
      </c>
      <c r="AF594" s="12" t="str">
        <f>IFERROR(VLOOKUP($A594,'ZnO Grassor M'!$J$2:$P$9,7,0),"")</f>
        <v/>
      </c>
      <c r="AG594" s="12" t="str">
        <f>IFERROR(VLOOKUP($A594,'Celestynów M'!$H$2:$N$7,7,0),"")</f>
        <v/>
      </c>
      <c r="AH594" s="12" t="str">
        <f>IFERROR(VLOOKUP($A594,'Komorów M'!$H$2:$N$15,7,0),"")</f>
        <v/>
      </c>
      <c r="AI594" s="12" t="str">
        <f>IFERROR(VLOOKUP($A594,'ITOrient M'!$P$3:$V$16,7,0),"")</f>
        <v/>
      </c>
      <c r="AJ594" s="12" t="str">
        <f>IFERROR(VLOOKUP($A594,'ŚJatka M'!$P$3:$V$25,7,0),"")</f>
        <v/>
      </c>
      <c r="AK594" s="12" t="str">
        <f>IFERROR(VLOOKUP($A594,'Sudecka Wyrypa M'!$N$4:$T$18,7,0),"")</f>
        <v/>
      </c>
      <c r="AL594" s="12" t="str">
        <f>IFERROR(VLOOKUP($A594,'Abentojra M'!$I$3:$O$39,7,0),"")</f>
        <v/>
      </c>
      <c r="AM594" s="12" t="str">
        <f>IFERROR(VLOOKUP($A594,'Mordownik M'!$M$3:$S$29,7,0),"")</f>
        <v/>
      </c>
      <c r="AN594" s="12" t="str">
        <f>IFERROR(VLOOKUP($A594,'Kaczawska M'!$L$3:$R$9,7,0),"")</f>
        <v/>
      </c>
      <c r="AO594" s="12" t="str">
        <f>IFERROR(VLOOKUP($A594,'XV RzK M'!$K$2:$Q$13,7,0),"")</f>
        <v/>
      </c>
      <c r="AP594" s="12" t="str">
        <f>IFERROR(VLOOKUP($A594,'Jesienne 360 M'!$J$2:$P$20,7,0),"")</f>
        <v/>
      </c>
      <c r="AQ594" s="12" t="str">
        <f>IFERROR(VLOOKUP($A594,'Waligóra M'!$P$2:$V$25,7,0),"")</f>
        <v/>
      </c>
      <c r="AR594" s="12" t="str">
        <f>IFERROR(VLOOKUP($A594,'Jurajska Jatka M'!$L$3:$R$42,7,0),"")</f>
        <v/>
      </c>
      <c r="AS594" s="12" t="str">
        <f>IFERROR(VLOOKUP($A594,'H56 TR100 M'!$AI$3:$AO$224,7,0),"")</f>
        <v/>
      </c>
      <c r="AT594" s="12" t="str">
        <f>IFERROR(VLOOKUP($A594,'Wawer M'!$H$2:$N$15,7,0),"")</f>
        <v/>
      </c>
      <c r="AU594" s="12" t="str">
        <f>IFERROR(VLOOKUP($A594,'Pazur M'!$AU$2:$BA$36,7,0),"")</f>
        <v/>
      </c>
      <c r="AV594" s="12" t="str">
        <f>IFERROR(VLOOKUP($A594,'Wilga M'!$L$3:$R$29,7,0),"")</f>
        <v/>
      </c>
      <c r="AW594" s="12" t="str">
        <f>IFERROR(VLOOKUP($A594,'NM 100 M'!$Y$5:$AE$7,7,0),"")</f>
        <v/>
      </c>
      <c r="AX594" s="25">
        <f>MIN(COUNT(F594:S594)+MIN(COUNT(V594:AW594)/2,2),6)</f>
        <v>0.5</v>
      </c>
    </row>
    <row r="595" spans="1:50">
      <c r="A595">
        <v>731</v>
      </c>
      <c r="B595" s="21" t="str">
        <f>VLOOKUP($A595,id!$C:$H,6,0)</f>
        <v>Prażyński Tymon</v>
      </c>
      <c r="C595" s="21" t="str">
        <f>VLOOKUP($A595,id!$C:$H,4,0)</f>
        <v>Zielonka</v>
      </c>
      <c r="D595" s="2">
        <f>IF(E594=E595,D594,ROW(B593))</f>
        <v>593</v>
      </c>
      <c r="E595" s="11">
        <f>LARGE(F595:U595,1)+LARGE(F595:U595,2)+IFERROR(LARGE(F595:U595,3),0)+IFERROR(LARGE(F595:U595,4),0)+IFERROR(LARGE(F595:U595,5),0)+IFERROR(LARGE(F595:U595,6),0)</f>
        <v>14.271317417584033</v>
      </c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 t="str">
        <f>IFERROR(VLOOKUP($A595,'H56 TR200 M'!$AT$3:$AZ$106,7,0),"")</f>
        <v/>
      </c>
      <c r="R595" s="12" t="str">
        <f>IFERROR(VLOOKUP($A595,'Azymut M'!$AO$6:$AU$38,7,0),"")</f>
        <v/>
      </c>
      <c r="S595" s="12" t="str">
        <f>IFERROR(VLOOKUP($A595,'NM 200 M'!$AI$5:$AO$38,7,0),"")</f>
        <v/>
      </c>
      <c r="T595" s="10">
        <f>IFERROR(LARGE(V595:AW595,1),0)+IFERROR(LARGE(V595:AW595,2),0)</f>
        <v>14.271317417584033</v>
      </c>
      <c r="U595" s="10">
        <f>IFERROR(LARGE(V595:AW595,3),0)+IFERROR(LARGE(V595:AW595,4),0)</f>
        <v>0</v>
      </c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>
        <f>IFERROR(VLOOKUP($A595,'H56 TR100 M'!$AI$3:$AO$224,7,0),"")</f>
        <v>14.271317417584033</v>
      </c>
      <c r="AT595" s="12" t="str">
        <f>IFERROR(VLOOKUP($A595,'Wawer M'!$H$2:$N$15,7,0),"")</f>
        <v/>
      </c>
      <c r="AU595" s="12" t="str">
        <f>IFERROR(VLOOKUP($A595,'Pazur M'!$AU$2:$BA$36,7,0),"")</f>
        <v/>
      </c>
      <c r="AV595" s="12" t="str">
        <f>IFERROR(VLOOKUP($A595,'Wilga M'!$L$3:$R$29,7,0),"")</f>
        <v/>
      </c>
      <c r="AW595" s="12" t="str">
        <f>IFERROR(VLOOKUP($A595,'NM 100 M'!$Y$5:$AE$7,7,0),"")</f>
        <v/>
      </c>
      <c r="AX595" s="25">
        <f>MIN(COUNT(F595:S595)+MIN(COUNT(V595:AW595)/2,2),6)</f>
        <v>0.5</v>
      </c>
    </row>
    <row r="596" spans="1:50">
      <c r="A596">
        <v>732</v>
      </c>
      <c r="B596" s="21" t="str">
        <f>VLOOKUP($A596,id!$C:$H,6,0)</f>
        <v>Prażyński Michał</v>
      </c>
      <c r="C596" s="21" t="str">
        <f>VLOOKUP($A596,id!$C:$H,4,0)</f>
        <v>Zielonka</v>
      </c>
      <c r="D596" s="2">
        <f>IF(E595=E596,D595,ROW(B594))</f>
        <v>594</v>
      </c>
      <c r="E596" s="11">
        <f>LARGE(F596:U596,1)+LARGE(F596:U596,2)+IFERROR(LARGE(F596:U596,3),0)+IFERROR(LARGE(F596:U596,4),0)+IFERROR(LARGE(F596:U596,5),0)+IFERROR(LARGE(F596:U596,6),0)</f>
        <v>14.263893204458425</v>
      </c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 t="str">
        <f>IFERROR(VLOOKUP($A596,'H56 TR200 M'!$AT$3:$AZ$106,7,0),"")</f>
        <v/>
      </c>
      <c r="R596" s="12" t="str">
        <f>IFERROR(VLOOKUP($A596,'Azymut M'!$AO$6:$AU$38,7,0),"")</f>
        <v/>
      </c>
      <c r="S596" s="12" t="str">
        <f>IFERROR(VLOOKUP($A596,'NM 200 M'!$AI$5:$AO$38,7,0),"")</f>
        <v/>
      </c>
      <c r="T596" s="10">
        <f>IFERROR(LARGE(V596:AW596,1),0)+IFERROR(LARGE(V596:AW596,2),0)</f>
        <v>14.263893204458425</v>
      </c>
      <c r="U596" s="10">
        <f>IFERROR(LARGE(V596:AW596,3),0)+IFERROR(LARGE(V596:AW596,4),0)</f>
        <v>0</v>
      </c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>
        <f>IFERROR(VLOOKUP($A596,'H56 TR100 M'!$AI$3:$AO$224,7,0),"")</f>
        <v>14.263893204458425</v>
      </c>
      <c r="AT596" s="12" t="str">
        <f>IFERROR(VLOOKUP($A596,'Wawer M'!$H$2:$N$15,7,0),"")</f>
        <v/>
      </c>
      <c r="AU596" s="12" t="str">
        <f>IFERROR(VLOOKUP($A596,'Pazur M'!$AU$2:$BA$36,7,0),"")</f>
        <v/>
      </c>
      <c r="AV596" s="12" t="str">
        <f>IFERROR(VLOOKUP($A596,'Wilga M'!$L$3:$R$29,7,0),"")</f>
        <v/>
      </c>
      <c r="AW596" s="12" t="str">
        <f>IFERROR(VLOOKUP($A596,'NM 100 M'!$Y$5:$AE$7,7,0),"")</f>
        <v/>
      </c>
      <c r="AX596" s="25">
        <f>MIN(COUNT(F596:S596)+MIN(COUNT(V596:AW596)/2,2),6)</f>
        <v>0.5</v>
      </c>
    </row>
    <row r="597" spans="1:50">
      <c r="A597">
        <v>525</v>
      </c>
      <c r="B597" s="21" t="str">
        <f>VLOOKUP($A597,id!$C:$H,6,0)</f>
        <v>Kopczewski Robert</v>
      </c>
      <c r="C597" s="21">
        <f>VLOOKUP($A597,id!$C:$H,4,0)</f>
        <v>0</v>
      </c>
      <c r="D597" s="2">
        <f>IF(E596=E597,D596,ROW(B595))</f>
        <v>595</v>
      </c>
      <c r="E597" s="11">
        <f>LARGE(F597:U597,1)+LARGE(F597:U597,2)+IFERROR(LARGE(F597:U597,3),0)+IFERROR(LARGE(F597:U597,4),0)+IFERROR(LARGE(F597:U597,5),0)+IFERROR(LARGE(F597:U597,6),0)</f>
        <v>14.100654166004629</v>
      </c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 t="str">
        <f>IFERROR(VLOOKUP($A597,'XVI Szago M'!$K$2:$Q$48,7,0),"")</f>
        <v/>
      </c>
      <c r="Q597" s="12" t="str">
        <f>IFERROR(VLOOKUP($A597,'H56 TR200 M'!$AT$3:$AZ$106,7,0),"")</f>
        <v/>
      </c>
      <c r="R597" s="12" t="str">
        <f>IFERROR(VLOOKUP($A597,'Azymut M'!$AO$6:$AU$38,7,0),"")</f>
        <v/>
      </c>
      <c r="S597" s="12" t="str">
        <f>IFERROR(VLOOKUP($A597,'NM 200 M'!$AI$5:$AO$38,7,0),"")</f>
        <v/>
      </c>
      <c r="T597" s="10">
        <f>IFERROR(LARGE(V597:AW597,1),0)+IFERROR(LARGE(V597:AW597,2),0)</f>
        <v>14.100654166004629</v>
      </c>
      <c r="U597" s="10">
        <f>IFERROR(LARGE(V597:AW597,3),0)+IFERROR(LARGE(V597:AW597,4),0)</f>
        <v>0</v>
      </c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>
        <f>IFERROR(VLOOKUP($A597,'Mordownik M'!$M$3:$S$29,7,0),"")</f>
        <v>14.100654166004629</v>
      </c>
      <c r="AN597" s="12" t="str">
        <f>IFERROR(VLOOKUP($A597,'Kaczawska M'!$L$3:$R$9,7,0),"")</f>
        <v/>
      </c>
      <c r="AO597" s="12" t="str">
        <f>IFERROR(VLOOKUP($A597,'XV RzK M'!$K$2:$Q$13,7,0),"")</f>
        <v/>
      </c>
      <c r="AP597" s="12" t="str">
        <f>IFERROR(VLOOKUP($A597,'Jesienne 360 M'!$J$2:$P$20,7,0),"")</f>
        <v/>
      </c>
      <c r="AQ597" s="12" t="str">
        <f>IFERROR(VLOOKUP($A597,'Waligóra M'!$P$2:$V$25,7,0),"")</f>
        <v/>
      </c>
      <c r="AR597" s="12" t="str">
        <f>IFERROR(VLOOKUP($A597,'Jurajska Jatka M'!$L$3:$R$42,7,0),"")</f>
        <v/>
      </c>
      <c r="AS597" s="12" t="str">
        <f>IFERROR(VLOOKUP($A597,'H56 TR100 M'!$AI$3:$AO$224,7,0),"")</f>
        <v/>
      </c>
      <c r="AT597" s="12" t="str">
        <f>IFERROR(VLOOKUP($A597,'Wawer M'!$H$2:$N$15,7,0),"")</f>
        <v/>
      </c>
      <c r="AU597" s="12" t="str">
        <f>IFERROR(VLOOKUP($A597,'Pazur M'!$AU$2:$BA$36,7,0),"")</f>
        <v/>
      </c>
      <c r="AV597" s="12" t="str">
        <f>IFERROR(VLOOKUP($A597,'Wilga M'!$L$3:$R$29,7,0),"")</f>
        <v/>
      </c>
      <c r="AW597" s="12" t="str">
        <f>IFERROR(VLOOKUP($A597,'NM 100 M'!$Y$5:$AE$7,7,0),"")</f>
        <v/>
      </c>
      <c r="AX597" s="25">
        <f>MIN(COUNT(F597:S597)+MIN(COUNT(V597:AW597)/2,2),6)</f>
        <v>0.5</v>
      </c>
    </row>
    <row r="598" spans="1:50">
      <c r="A598">
        <v>733</v>
      </c>
      <c r="B598" s="21" t="str">
        <f>VLOOKUP($A598,id!$C:$H,6,0)</f>
        <v>Pawlak Sebastian</v>
      </c>
      <c r="C598" s="21" t="str">
        <f>VLOOKUP($A598,id!$C:$H,4,0)</f>
        <v>Amberlamp</v>
      </c>
      <c r="D598" s="2">
        <f>IF(E597=E598,D597,ROW(B596))</f>
        <v>596</v>
      </c>
      <c r="E598" s="11">
        <f>LARGE(F598:U598,1)+LARGE(F598:U598,2)+IFERROR(LARGE(F598:U598,3),0)+IFERROR(LARGE(F598:U598,4),0)+IFERROR(LARGE(F598:U598,5),0)+IFERROR(LARGE(F598:U598,6),0)</f>
        <v>14.017816365241577</v>
      </c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 t="str">
        <f>IFERROR(VLOOKUP($A598,'H56 TR200 M'!$AT$3:$AZ$106,7,0),"")</f>
        <v/>
      </c>
      <c r="R598" s="12" t="str">
        <f>IFERROR(VLOOKUP($A598,'Azymut M'!$AO$6:$AU$38,7,0),"")</f>
        <v/>
      </c>
      <c r="S598" s="12" t="str">
        <f>IFERROR(VLOOKUP($A598,'NM 200 M'!$AI$5:$AO$38,7,0),"")</f>
        <v/>
      </c>
      <c r="T598" s="10">
        <f>IFERROR(LARGE(V598:AW598,1),0)+IFERROR(LARGE(V598:AW598,2),0)</f>
        <v>14.017816365241577</v>
      </c>
      <c r="U598" s="10">
        <f>IFERROR(LARGE(V598:AW598,3),0)+IFERROR(LARGE(V598:AW598,4),0)</f>
        <v>0</v>
      </c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>
        <f>IFERROR(VLOOKUP($A598,'H56 TR100 M'!$AI$3:$AO$224,7,0),"")</f>
        <v>14.017816365241577</v>
      </c>
      <c r="AT598" s="12" t="str">
        <f>IFERROR(VLOOKUP($A598,'Wawer M'!$H$2:$N$15,7,0),"")</f>
        <v/>
      </c>
      <c r="AU598" s="12" t="str">
        <f>IFERROR(VLOOKUP($A598,'Pazur M'!$AU$2:$BA$36,7,0),"")</f>
        <v/>
      </c>
      <c r="AV598" s="12" t="str">
        <f>IFERROR(VLOOKUP($A598,'Wilga M'!$L$3:$R$29,7,0),"")</f>
        <v/>
      </c>
      <c r="AW598" s="12" t="str">
        <f>IFERROR(VLOOKUP($A598,'NM 100 M'!$Y$5:$AE$7,7,0),"")</f>
        <v/>
      </c>
      <c r="AX598" s="25">
        <f>MIN(COUNT(F598:S598)+MIN(COUNT(V598:AW598)/2,2),6)</f>
        <v>0.5</v>
      </c>
    </row>
    <row r="599" spans="1:50">
      <c r="A599">
        <v>773</v>
      </c>
      <c r="B599" s="21" t="str">
        <f>VLOOKUP($A599,id!$C:$H,6,0)</f>
        <v>Gil Tomasz</v>
      </c>
      <c r="C599" s="21">
        <f>VLOOKUP($A599,id!$C:$H,4,0)</f>
        <v>0</v>
      </c>
      <c r="D599" s="2">
        <f>IF(E598=E599,D598,ROW(B597))</f>
        <v>597</v>
      </c>
      <c r="E599" s="11">
        <f>LARGE(F599:U599,1)+LARGE(F599:U599,2)+IFERROR(LARGE(F599:U599,3),0)+IFERROR(LARGE(F599:U599,4),0)+IFERROR(LARGE(F599:U599,5),0)+IFERROR(LARGE(F599:U599,6),0)</f>
        <v>13.764705882352942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 t="str">
        <f>IFERROR(VLOOKUP($A599,'H56 TR200 M'!$AT$3:$AZ$106,7,0),"")</f>
        <v/>
      </c>
      <c r="R599" s="12" t="str">
        <f>IFERROR(VLOOKUP($A599,'Azymut M'!$AO$6:$AU$38,7,0),"")</f>
        <v/>
      </c>
      <c r="S599" s="12" t="str">
        <f>IFERROR(VLOOKUP($A599,'NM 200 M'!$AI$5:$AO$38,7,0),"")</f>
        <v/>
      </c>
      <c r="T599" s="10">
        <f>IFERROR(LARGE(V599:AW599,1),0)+IFERROR(LARGE(V599:AW599,2),0)</f>
        <v>13.764705882352942</v>
      </c>
      <c r="U599" s="10">
        <f>IFERROR(LARGE(V599:AW599,3),0)+IFERROR(LARGE(V599:AW599,4),0)</f>
        <v>0</v>
      </c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 t="str">
        <f>IFERROR(VLOOKUP($A599,'H56 TR100 M'!$AI$3:$AO$224,7,0),"")</f>
        <v/>
      </c>
      <c r="AT599" s="12" t="str">
        <f>IFERROR(VLOOKUP($A599,'Wawer M'!$H$2:$N$15,7,0),"")</f>
        <v/>
      </c>
      <c r="AU599" s="12">
        <f>IFERROR(VLOOKUP($A599,'Pazur M'!$AU$2:$BA$36,7,0),"")</f>
        <v>13.764705882352942</v>
      </c>
      <c r="AV599" s="12" t="str">
        <f>IFERROR(VLOOKUP($A599,'Wilga M'!$L$3:$R$29,7,0),"")</f>
        <v/>
      </c>
      <c r="AW599" s="12" t="str">
        <f>IFERROR(VLOOKUP($A599,'NM 100 M'!$Y$5:$AE$7,7,0),"")</f>
        <v/>
      </c>
      <c r="AX599" s="25">
        <f>MIN(COUNT(F599:S599)+MIN(COUNT(V599:AW599)/2,2),6)</f>
        <v>0.5</v>
      </c>
    </row>
    <row r="600" spans="1:50">
      <c r="A600">
        <v>734</v>
      </c>
      <c r="B600" s="21" t="str">
        <f>VLOOKUP($A600,id!$C:$H,6,0)</f>
        <v>Soroka Adam</v>
      </c>
      <c r="C600" s="21" t="str">
        <f>VLOOKUP($A600,id!$C:$H,4,0)</f>
        <v>No club</v>
      </c>
      <c r="D600" s="2">
        <f>IF(E599=E600,D599,ROW(B598))</f>
        <v>598</v>
      </c>
      <c r="E600" s="11">
        <f>LARGE(F600:U600,1)+LARGE(F600:U600,2)+IFERROR(LARGE(F600:U600,3),0)+IFERROR(LARGE(F600:U600,4),0)+IFERROR(LARGE(F600:U600,5),0)+IFERROR(LARGE(F600:U600,6),0)</f>
        <v>13.578918100521577</v>
      </c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 t="str">
        <f>IFERROR(VLOOKUP($A600,'H56 TR200 M'!$AT$3:$AZ$106,7,0),"")</f>
        <v/>
      </c>
      <c r="R600" s="12" t="str">
        <f>IFERROR(VLOOKUP($A600,'Azymut M'!$AO$6:$AU$38,7,0),"")</f>
        <v/>
      </c>
      <c r="S600" s="12" t="str">
        <f>IFERROR(VLOOKUP($A600,'NM 200 M'!$AI$5:$AO$38,7,0),"")</f>
        <v/>
      </c>
      <c r="T600" s="10">
        <f>IFERROR(LARGE(V600:AW600,1),0)+IFERROR(LARGE(V600:AW600,2),0)</f>
        <v>13.578918100521577</v>
      </c>
      <c r="U600" s="10">
        <f>IFERROR(LARGE(V600:AW600,3),0)+IFERROR(LARGE(V600:AW600,4),0)</f>
        <v>0</v>
      </c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>
        <f>IFERROR(VLOOKUP($A600,'H56 TR100 M'!$AI$3:$AO$224,7,0),"")</f>
        <v>13.578918100521577</v>
      </c>
      <c r="AT600" s="12" t="str">
        <f>IFERROR(VLOOKUP($A600,'Wawer M'!$H$2:$N$15,7,0),"")</f>
        <v/>
      </c>
      <c r="AU600" s="12" t="str">
        <f>IFERROR(VLOOKUP($A600,'Pazur M'!$AU$2:$BA$36,7,0),"")</f>
        <v/>
      </c>
      <c r="AV600" s="12" t="str">
        <f>IFERROR(VLOOKUP($A600,'Wilga M'!$L$3:$R$29,7,0),"")</f>
        <v/>
      </c>
      <c r="AW600" s="12" t="str">
        <f>IFERROR(VLOOKUP($A600,'NM 100 M'!$Y$5:$AE$7,7,0),"")</f>
        <v/>
      </c>
      <c r="AX600" s="25">
        <f>MIN(COUNT(F600:S600)+MIN(COUNT(V600:AW600)/2,2),6)</f>
        <v>0.5</v>
      </c>
    </row>
    <row r="601" spans="1:50">
      <c r="A601">
        <v>449</v>
      </c>
      <c r="B601" s="21" t="str">
        <f>VLOOKUP($A601,id!$C:$H,6,0)</f>
        <v>Brodowicz Tomasz</v>
      </c>
      <c r="C601" s="21">
        <f>VLOOKUP($A601,id!$C:$H,4,0)</f>
        <v>0</v>
      </c>
      <c r="D601" s="2">
        <f>IF(E600=E601,D600,ROW(B599))</f>
        <v>599</v>
      </c>
      <c r="E601" s="11">
        <f>LARGE(F601:U601,1)+LARGE(F601:U601,2)+IFERROR(LARGE(F601:U601,3),0)+IFERROR(LARGE(F601:U601,4),0)+IFERROR(LARGE(F601:U601,5),0)+IFERROR(LARGE(F601:U601,6),0)</f>
        <v>13.558679087153822</v>
      </c>
      <c r="F601" s="12"/>
      <c r="G601" s="12"/>
      <c r="H601" s="12"/>
      <c r="I601" s="12"/>
      <c r="J601" s="12"/>
      <c r="K601" s="12">
        <f>IFERROR(VLOOKUP($A601,'Tropy M'!$Q$4:$W$66,7,0),"")</f>
        <v>13.558679087153822</v>
      </c>
      <c r="L601" s="12" t="str">
        <f>IFERROR(VLOOKUP($A601,'Grassor 300 M'!$CA$6:$CG$39,7,0),"")</f>
        <v/>
      </c>
      <c r="M601" s="12" t="str">
        <f>IFERROR(VLOOKUP($A601,'BO M'!$Q$2:$W$37,7,0),"")</f>
        <v/>
      </c>
      <c r="N601" s="12" t="str">
        <f>IFERROR(VLOOKUP($A601,'Konwalie M'!$M$2:$S$32,7,0),"")</f>
        <v/>
      </c>
      <c r="O601" s="12" t="str">
        <f>IFERROR(VLOOKUP($A601,'KoRnO M'!$AD$2:$AJ$42,7,0),"")</f>
        <v/>
      </c>
      <c r="P601" s="12" t="str">
        <f>IFERROR(VLOOKUP($A601,'XVI Szago M'!$K$2:$Q$48,7,0),"")</f>
        <v/>
      </c>
      <c r="Q601" s="12" t="str">
        <f>IFERROR(VLOOKUP($A601,'H56 TR200 M'!$AT$3:$AZ$106,7,0),"")</f>
        <v/>
      </c>
      <c r="R601" s="12" t="str">
        <f>IFERROR(VLOOKUP($A601,'Azymut M'!$AO$6:$AU$38,7,0),"")</f>
        <v/>
      </c>
      <c r="S601" s="12" t="str">
        <f>IFERROR(VLOOKUP($A601,'NM 200 M'!$AI$5:$AO$38,7,0),"")</f>
        <v/>
      </c>
      <c r="T601" s="10">
        <f>IFERROR(LARGE(V601:AW601,1),0)+IFERROR(LARGE(V601:AW601,2),0)</f>
        <v>0</v>
      </c>
      <c r="U601" s="10">
        <f>IFERROR(LARGE(V601:AW601,3),0)+IFERROR(LARGE(V601:AW601,4),0)</f>
        <v>0</v>
      </c>
      <c r="V601" s="12"/>
      <c r="W601" s="12"/>
      <c r="X601" s="12"/>
      <c r="Y601" s="12"/>
      <c r="Z601" s="12"/>
      <c r="AA601" s="12"/>
      <c r="AB601" s="12"/>
      <c r="AC601" s="12"/>
      <c r="AD601" s="12"/>
      <c r="AE601" s="12" t="str">
        <f>IFERROR(VLOOKUP($A601,'13 M'!$J$6:$P$27,7,0),"")</f>
        <v/>
      </c>
      <c r="AF601" s="12" t="str">
        <f>IFERROR(VLOOKUP($A601,'ZnO Grassor M'!$J$2:$P$9,7,0),"")</f>
        <v/>
      </c>
      <c r="AG601" s="12" t="str">
        <f>IFERROR(VLOOKUP($A601,'Celestynów M'!$H$2:$N$7,7,0),"")</f>
        <v/>
      </c>
      <c r="AH601" s="12" t="str">
        <f>IFERROR(VLOOKUP($A601,'Komorów M'!$H$2:$N$15,7,0),"")</f>
        <v/>
      </c>
      <c r="AI601" s="12" t="str">
        <f>IFERROR(VLOOKUP($A601,'ITOrient M'!$P$3:$V$16,7,0),"")</f>
        <v/>
      </c>
      <c r="AJ601" s="12" t="str">
        <f>IFERROR(VLOOKUP($A601,'ŚJatka M'!$P$3:$V$25,7,0),"")</f>
        <v/>
      </c>
      <c r="AK601" s="12" t="str">
        <f>IFERROR(VLOOKUP($A601,'Sudecka Wyrypa M'!$N$4:$T$18,7,0),"")</f>
        <v/>
      </c>
      <c r="AL601" s="12" t="str">
        <f>IFERROR(VLOOKUP($A601,'Abentojra M'!$I$3:$O$39,7,0),"")</f>
        <v/>
      </c>
      <c r="AM601" s="12" t="str">
        <f>IFERROR(VLOOKUP($A601,'Mordownik M'!$M$3:$S$29,7,0),"")</f>
        <v/>
      </c>
      <c r="AN601" s="12" t="str">
        <f>IFERROR(VLOOKUP($A601,'Kaczawska M'!$L$3:$R$9,7,0),"")</f>
        <v/>
      </c>
      <c r="AO601" s="12" t="str">
        <f>IFERROR(VLOOKUP($A601,'XV RzK M'!$K$2:$Q$13,7,0),"")</f>
        <v/>
      </c>
      <c r="AP601" s="12" t="str">
        <f>IFERROR(VLOOKUP($A601,'Jesienne 360 M'!$J$2:$P$20,7,0),"")</f>
        <v/>
      </c>
      <c r="AQ601" s="12" t="str">
        <f>IFERROR(VLOOKUP($A601,'Waligóra M'!$P$2:$V$25,7,0),"")</f>
        <v/>
      </c>
      <c r="AR601" s="12" t="str">
        <f>IFERROR(VLOOKUP($A601,'Jurajska Jatka M'!$L$3:$R$42,7,0),"")</f>
        <v/>
      </c>
      <c r="AS601" s="12" t="str">
        <f>IFERROR(VLOOKUP($A601,'H56 TR100 M'!$AI$3:$AO$224,7,0),"")</f>
        <v/>
      </c>
      <c r="AT601" s="12" t="str">
        <f>IFERROR(VLOOKUP($A601,'Wawer M'!$H$2:$N$15,7,0),"")</f>
        <v/>
      </c>
      <c r="AU601" s="12" t="str">
        <f>IFERROR(VLOOKUP($A601,'Pazur M'!$AU$2:$BA$36,7,0),"")</f>
        <v/>
      </c>
      <c r="AV601" s="12" t="str">
        <f>IFERROR(VLOOKUP($A601,'Wilga M'!$L$3:$R$29,7,0),"")</f>
        <v/>
      </c>
      <c r="AW601" s="12" t="str">
        <f>IFERROR(VLOOKUP($A601,'NM 100 M'!$Y$5:$AE$7,7,0),"")</f>
        <v/>
      </c>
      <c r="AX601" s="25">
        <f>MIN(COUNT(F601:S601)+MIN(COUNT(V601:AW601)/2,2),6)</f>
        <v>1</v>
      </c>
    </row>
    <row r="602" spans="1:50">
      <c r="A602">
        <v>320</v>
      </c>
      <c r="B602" s="21" t="str">
        <f>VLOOKUP($A602,id!$C:$H,6,0)</f>
        <v>Solecki Krzysztof</v>
      </c>
      <c r="C602" s="21">
        <f>VLOOKUP($A602,id!$C:$H,4,0)</f>
        <v>0</v>
      </c>
      <c r="D602" s="2">
        <f>IF(E601=E602,D601,ROW(B600))</f>
        <v>600</v>
      </c>
      <c r="E602" s="11">
        <f>LARGE(F602:U602,1)+LARGE(F602:U602,2)+IFERROR(LARGE(F602:U602,3),0)+IFERROR(LARGE(F602:U602,4),0)+IFERROR(LARGE(F602:U602,5),0)+IFERROR(LARGE(F602:U602,6),0)</f>
        <v>13.441167808947657</v>
      </c>
      <c r="F602" s="12"/>
      <c r="G602" s="12"/>
      <c r="H602" s="12" t="str">
        <f>IFERROR(VLOOKUP($A602,'H55 TR200 M'!$AT$3:$AZ$84,7,0),"")</f>
        <v/>
      </c>
      <c r="I602" s="12" t="str">
        <f>IFERROR(VLOOKUP($A602,'Dymno M'!$U$2:$AA$35,7,0),"")</f>
        <v/>
      </c>
      <c r="J602" s="12" t="str">
        <f>IFERROR(VLOOKUP($A602,'XIV RzK M'!$K$3:$Q$39,7,0),"")</f>
        <v/>
      </c>
      <c r="K602" s="12" t="str">
        <f>IFERROR(VLOOKUP($A602,'Tropy M'!$Q$4:$W$66,7,0),"")</f>
        <v/>
      </c>
      <c r="L602" s="12" t="str">
        <f>IFERROR(VLOOKUP($A602,'Grassor 300 M'!$CA$6:$CG$39,7,0),"")</f>
        <v/>
      </c>
      <c r="M602" s="12" t="str">
        <f>IFERROR(VLOOKUP($A602,'BO M'!$Q$2:$W$37,7,0),"")</f>
        <v/>
      </c>
      <c r="N602" s="12" t="str">
        <f>IFERROR(VLOOKUP($A602,'Konwalie M'!$M$2:$S$32,7,0),"")</f>
        <v/>
      </c>
      <c r="O602" s="12" t="str">
        <f>IFERROR(VLOOKUP($A602,'KoRnO M'!$AD$2:$AJ$42,7,0),"")</f>
        <v/>
      </c>
      <c r="P602" s="12" t="str">
        <f>IFERROR(VLOOKUP($A602,'XVI Szago M'!$K$2:$Q$48,7,0),"")</f>
        <v/>
      </c>
      <c r="Q602" s="12" t="str">
        <f>IFERROR(VLOOKUP($A602,'H56 TR200 M'!$AT$3:$AZ$106,7,0),"")</f>
        <v/>
      </c>
      <c r="R602" s="12" t="str">
        <f>IFERROR(VLOOKUP($A602,'Azymut M'!$AO$6:$AU$38,7,0),"")</f>
        <v/>
      </c>
      <c r="S602" s="12" t="str">
        <f>IFERROR(VLOOKUP($A602,'NM 200 M'!$AI$5:$AO$38,7,0),"")</f>
        <v/>
      </c>
      <c r="T602" s="10">
        <f>IFERROR(LARGE(V602:AW602,1),0)+IFERROR(LARGE(V602:AW602,2),0)</f>
        <v>13.441167808947657</v>
      </c>
      <c r="U602" s="10">
        <f>IFERROR(LARGE(V602:AW602,3),0)+IFERROR(LARGE(V602:AW602,4),0)</f>
        <v>0</v>
      </c>
      <c r="V602" s="12"/>
      <c r="W602" s="12"/>
      <c r="X602" s="12"/>
      <c r="Y602" s="12"/>
      <c r="Z602" s="12">
        <f>IFERROR(VLOOKUP($A602,'H55 TR100 M'!$AG$3:$AM$165,7,0),"")</f>
        <v>13.441167808947657</v>
      </c>
      <c r="AA602" s="12" t="str">
        <f>IFERROR(VLOOKUP($A602,'Irokez M'!$EN$4:$ET$22,7,0),"")</f>
        <v/>
      </c>
      <c r="AB602" s="12" t="str">
        <f>IFERROR(VLOOKUP($A602,'BO Wielkopolska M'!$Q$2:$W$38,7,0),"")</f>
        <v/>
      </c>
      <c r="AC602" s="12" t="str">
        <f>IFERROR(VLOOKUP($A602,'RW TR200 M'!$K$2:$Q$10,7,0),"")</f>
        <v/>
      </c>
      <c r="AD602" s="12" t="str">
        <f>IFERROR(VLOOKUP($A602,'Liczyrzepa wiosna M'!$M$2:$S$26,7,0),"")</f>
        <v/>
      </c>
      <c r="AE602" s="12" t="str">
        <f>IFERROR(VLOOKUP($A602,'13 M'!$J$6:$P$27,7,0),"")</f>
        <v/>
      </c>
      <c r="AF602" s="12" t="str">
        <f>IFERROR(VLOOKUP($A602,'ZnO Grassor M'!$J$2:$P$9,7,0),"")</f>
        <v/>
      </c>
      <c r="AG602" s="12" t="str">
        <f>IFERROR(VLOOKUP($A602,'Celestynów M'!$H$2:$N$7,7,0),"")</f>
        <v/>
      </c>
      <c r="AH602" s="12" t="str">
        <f>IFERROR(VLOOKUP($A602,'Komorów M'!$H$2:$N$15,7,0),"")</f>
        <v/>
      </c>
      <c r="AI602" s="12" t="str">
        <f>IFERROR(VLOOKUP($A602,'ITOrient M'!$P$3:$V$16,7,0),"")</f>
        <v/>
      </c>
      <c r="AJ602" s="12" t="str">
        <f>IFERROR(VLOOKUP($A602,'ŚJatka M'!$P$3:$V$25,7,0),"")</f>
        <v/>
      </c>
      <c r="AK602" s="12" t="str">
        <f>IFERROR(VLOOKUP($A602,'Sudecka Wyrypa M'!$N$4:$T$18,7,0),"")</f>
        <v/>
      </c>
      <c r="AL602" s="12" t="str">
        <f>IFERROR(VLOOKUP($A602,'Abentojra M'!$I$3:$O$39,7,0),"")</f>
        <v/>
      </c>
      <c r="AM602" s="12" t="str">
        <f>IFERROR(VLOOKUP($A602,'Mordownik M'!$M$3:$S$29,7,0),"")</f>
        <v/>
      </c>
      <c r="AN602" s="12" t="str">
        <f>IFERROR(VLOOKUP($A602,'Kaczawska M'!$L$3:$R$9,7,0),"")</f>
        <v/>
      </c>
      <c r="AO602" s="12" t="str">
        <f>IFERROR(VLOOKUP($A602,'XV RzK M'!$K$2:$Q$13,7,0),"")</f>
        <v/>
      </c>
      <c r="AP602" s="12" t="str">
        <f>IFERROR(VLOOKUP($A602,'Jesienne 360 M'!$J$2:$P$20,7,0),"")</f>
        <v/>
      </c>
      <c r="AQ602" s="12" t="str">
        <f>IFERROR(VLOOKUP($A602,'Waligóra M'!$P$2:$V$25,7,0),"")</f>
        <v/>
      </c>
      <c r="AR602" s="12" t="str">
        <f>IFERROR(VLOOKUP($A602,'Jurajska Jatka M'!$L$3:$R$42,7,0),"")</f>
        <v/>
      </c>
      <c r="AS602" s="12" t="str">
        <f>IFERROR(VLOOKUP($A602,'H56 TR100 M'!$AI$3:$AO$224,7,0),"")</f>
        <v/>
      </c>
      <c r="AT602" s="12" t="str">
        <f>IFERROR(VLOOKUP($A602,'Wawer M'!$H$2:$N$15,7,0),"")</f>
        <v/>
      </c>
      <c r="AU602" s="12" t="str">
        <f>IFERROR(VLOOKUP($A602,'Pazur M'!$AU$2:$BA$36,7,0),"")</f>
        <v/>
      </c>
      <c r="AV602" s="12" t="str">
        <f>IFERROR(VLOOKUP($A602,'Wilga M'!$L$3:$R$29,7,0),"")</f>
        <v/>
      </c>
      <c r="AW602" s="12" t="str">
        <f>IFERROR(VLOOKUP($A602,'NM 100 M'!$Y$5:$AE$7,7,0),"")</f>
        <v/>
      </c>
      <c r="AX602" s="25">
        <f>MIN(COUNT(F602:S602)+MIN(COUNT(V602:AW602)/2,2),6)</f>
        <v>0.5</v>
      </c>
    </row>
    <row r="603" spans="1:50">
      <c r="A603">
        <v>321</v>
      </c>
      <c r="B603" s="21" t="str">
        <f>VLOOKUP($A603,id!$C:$H,6,0)</f>
        <v>Deja Dawid</v>
      </c>
      <c r="C603" s="21">
        <f>VLOOKUP($A603,id!$C:$H,4,0)</f>
        <v>0</v>
      </c>
      <c r="D603" s="2">
        <f>IF(E602=E603,D602,ROW(B601))</f>
        <v>601</v>
      </c>
      <c r="E603" s="11">
        <f>LARGE(F603:U603,1)+LARGE(F603:U603,2)+IFERROR(LARGE(F603:U603,3),0)+IFERROR(LARGE(F603:U603,4),0)+IFERROR(LARGE(F603:U603,5),0)+IFERROR(LARGE(F603:U603,6),0)</f>
        <v>13.438784059631812</v>
      </c>
      <c r="F603" s="12"/>
      <c r="G603" s="12"/>
      <c r="H603" s="12" t="str">
        <f>IFERROR(VLOOKUP($A603,'H55 TR200 M'!$AT$3:$AZ$84,7,0),"")</f>
        <v/>
      </c>
      <c r="I603" s="12" t="str">
        <f>IFERROR(VLOOKUP($A603,'Dymno M'!$U$2:$AA$35,7,0),"")</f>
        <v/>
      </c>
      <c r="J603" s="12" t="str">
        <f>IFERROR(VLOOKUP($A603,'XIV RzK M'!$K$3:$Q$39,7,0),"")</f>
        <v/>
      </c>
      <c r="K603" s="12" t="str">
        <f>IFERROR(VLOOKUP($A603,'Tropy M'!$Q$4:$W$66,7,0),"")</f>
        <v/>
      </c>
      <c r="L603" s="12" t="str">
        <f>IFERROR(VLOOKUP($A603,'Grassor 300 M'!$CA$6:$CG$39,7,0),"")</f>
        <v/>
      </c>
      <c r="M603" s="12" t="str">
        <f>IFERROR(VLOOKUP($A603,'BO M'!$Q$2:$W$37,7,0),"")</f>
        <v/>
      </c>
      <c r="N603" s="12" t="str">
        <f>IFERROR(VLOOKUP($A603,'Konwalie M'!$M$2:$S$32,7,0),"")</f>
        <v/>
      </c>
      <c r="O603" s="12" t="str">
        <f>IFERROR(VLOOKUP($A603,'KoRnO M'!$AD$2:$AJ$42,7,0),"")</f>
        <v/>
      </c>
      <c r="P603" s="12" t="str">
        <f>IFERROR(VLOOKUP($A603,'XVI Szago M'!$K$2:$Q$48,7,0),"")</f>
        <v/>
      </c>
      <c r="Q603" s="12" t="str">
        <f>IFERROR(VLOOKUP($A603,'H56 TR200 M'!$AT$3:$AZ$106,7,0),"")</f>
        <v/>
      </c>
      <c r="R603" s="12" t="str">
        <f>IFERROR(VLOOKUP($A603,'Azymut M'!$AO$6:$AU$38,7,0),"")</f>
        <v/>
      </c>
      <c r="S603" s="12" t="str">
        <f>IFERROR(VLOOKUP($A603,'NM 200 M'!$AI$5:$AO$38,7,0),"")</f>
        <v/>
      </c>
      <c r="T603" s="10">
        <f>IFERROR(LARGE(V603:AW603,1),0)+IFERROR(LARGE(V603:AW603,2),0)</f>
        <v>13.438784059631812</v>
      </c>
      <c r="U603" s="10">
        <f>IFERROR(LARGE(V603:AW603,3),0)+IFERROR(LARGE(V603:AW603,4),0)</f>
        <v>0</v>
      </c>
      <c r="V603" s="12"/>
      <c r="W603" s="12"/>
      <c r="X603" s="12"/>
      <c r="Y603" s="12"/>
      <c r="Z603" s="12">
        <f>IFERROR(VLOOKUP($A603,'H55 TR100 M'!$AG$3:$AM$165,7,0),"")</f>
        <v>13.438784059631812</v>
      </c>
      <c r="AA603" s="12" t="str">
        <f>IFERROR(VLOOKUP($A603,'Irokez M'!$EN$4:$ET$22,7,0),"")</f>
        <v/>
      </c>
      <c r="AB603" s="12" t="str">
        <f>IFERROR(VLOOKUP($A603,'BO Wielkopolska M'!$Q$2:$W$38,7,0),"")</f>
        <v/>
      </c>
      <c r="AC603" s="12" t="str">
        <f>IFERROR(VLOOKUP($A603,'RW TR200 M'!$K$2:$Q$10,7,0),"")</f>
        <v/>
      </c>
      <c r="AD603" s="12" t="str">
        <f>IFERROR(VLOOKUP($A603,'Liczyrzepa wiosna M'!$M$2:$S$26,7,0),"")</f>
        <v/>
      </c>
      <c r="AE603" s="12" t="str">
        <f>IFERROR(VLOOKUP($A603,'13 M'!$J$6:$P$27,7,0),"")</f>
        <v/>
      </c>
      <c r="AF603" s="12" t="str">
        <f>IFERROR(VLOOKUP($A603,'ZnO Grassor M'!$J$2:$P$9,7,0),"")</f>
        <v/>
      </c>
      <c r="AG603" s="12" t="str">
        <f>IFERROR(VLOOKUP($A603,'Celestynów M'!$H$2:$N$7,7,0),"")</f>
        <v/>
      </c>
      <c r="AH603" s="12" t="str">
        <f>IFERROR(VLOOKUP($A603,'Komorów M'!$H$2:$N$15,7,0),"")</f>
        <v/>
      </c>
      <c r="AI603" s="12" t="str">
        <f>IFERROR(VLOOKUP($A603,'ITOrient M'!$P$3:$V$16,7,0),"")</f>
        <v/>
      </c>
      <c r="AJ603" s="12" t="str">
        <f>IFERROR(VLOOKUP($A603,'ŚJatka M'!$P$3:$V$25,7,0),"")</f>
        <v/>
      </c>
      <c r="AK603" s="12" t="str">
        <f>IFERROR(VLOOKUP($A603,'Sudecka Wyrypa M'!$N$4:$T$18,7,0),"")</f>
        <v/>
      </c>
      <c r="AL603" s="12" t="str">
        <f>IFERROR(VLOOKUP($A603,'Abentojra M'!$I$3:$O$39,7,0),"")</f>
        <v/>
      </c>
      <c r="AM603" s="12" t="str">
        <f>IFERROR(VLOOKUP($A603,'Mordownik M'!$M$3:$S$29,7,0),"")</f>
        <v/>
      </c>
      <c r="AN603" s="12" t="str">
        <f>IFERROR(VLOOKUP($A603,'Kaczawska M'!$L$3:$R$9,7,0),"")</f>
        <v/>
      </c>
      <c r="AO603" s="12" t="str">
        <f>IFERROR(VLOOKUP($A603,'XV RzK M'!$K$2:$Q$13,7,0),"")</f>
        <v/>
      </c>
      <c r="AP603" s="12" t="str">
        <f>IFERROR(VLOOKUP($A603,'Jesienne 360 M'!$J$2:$P$20,7,0),"")</f>
        <v/>
      </c>
      <c r="AQ603" s="12" t="str">
        <f>IFERROR(VLOOKUP($A603,'Waligóra M'!$P$2:$V$25,7,0),"")</f>
        <v/>
      </c>
      <c r="AR603" s="12" t="str">
        <f>IFERROR(VLOOKUP($A603,'Jurajska Jatka M'!$L$3:$R$42,7,0),"")</f>
        <v/>
      </c>
      <c r="AS603" s="12" t="str">
        <f>IFERROR(VLOOKUP($A603,'H56 TR100 M'!$AI$3:$AO$224,7,0),"")</f>
        <v/>
      </c>
      <c r="AT603" s="12" t="str">
        <f>IFERROR(VLOOKUP($A603,'Wawer M'!$H$2:$N$15,7,0),"")</f>
        <v/>
      </c>
      <c r="AU603" s="12" t="str">
        <f>IFERROR(VLOOKUP($A603,'Pazur M'!$AU$2:$BA$36,7,0),"")</f>
        <v/>
      </c>
      <c r="AV603" s="12" t="str">
        <f>IFERROR(VLOOKUP($A603,'Wilga M'!$L$3:$R$29,7,0),"")</f>
        <v/>
      </c>
      <c r="AW603" s="12" t="str">
        <f>IFERROR(VLOOKUP($A603,'NM 100 M'!$Y$5:$AE$7,7,0),"")</f>
        <v/>
      </c>
      <c r="AX603" s="25">
        <f>MIN(COUNT(F603:S603)+MIN(COUNT(V603:AW603)/2,2),6)</f>
        <v>0.5</v>
      </c>
    </row>
    <row r="604" spans="1:50">
      <c r="A604">
        <v>774</v>
      </c>
      <c r="B604" s="21" t="str">
        <f>VLOOKUP($A604,id!$C:$H,6,0)</f>
        <v>Krasodomski Maciej</v>
      </c>
      <c r="C604" s="21">
        <f>VLOOKUP($A604,id!$C:$H,4,0)</f>
        <v>0</v>
      </c>
      <c r="D604" s="2">
        <f>IF(E603=E604,D603,ROW(B602))</f>
        <v>602</v>
      </c>
      <c r="E604" s="11">
        <f>LARGE(F604:U604,1)+LARGE(F604:U604,2)+IFERROR(LARGE(F604:U604,3),0)+IFERROR(LARGE(F604:U604,4),0)+IFERROR(LARGE(F604:U604,5),0)+IFERROR(LARGE(F604:U604,6),0)</f>
        <v>13.417431192660551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 t="str">
        <f>IFERROR(VLOOKUP($A604,'H56 TR200 M'!$AT$3:$AZ$106,7,0),"")</f>
        <v/>
      </c>
      <c r="R604" s="12" t="str">
        <f>IFERROR(VLOOKUP($A604,'Azymut M'!$AO$6:$AU$38,7,0),"")</f>
        <v/>
      </c>
      <c r="S604" s="12" t="str">
        <f>IFERROR(VLOOKUP($A604,'NM 200 M'!$AI$5:$AO$38,7,0),"")</f>
        <v/>
      </c>
      <c r="T604" s="10">
        <f>IFERROR(LARGE(V604:AW604,1),0)+IFERROR(LARGE(V604:AW604,2),0)</f>
        <v>13.417431192660551</v>
      </c>
      <c r="U604" s="10">
        <f>IFERROR(LARGE(V604:AW604,3),0)+IFERROR(LARGE(V604:AW604,4),0)</f>
        <v>0</v>
      </c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 t="str">
        <f>IFERROR(VLOOKUP($A604,'H56 TR100 M'!$AI$3:$AO$224,7,0),"")</f>
        <v/>
      </c>
      <c r="AT604" s="12" t="str">
        <f>IFERROR(VLOOKUP($A604,'Wawer M'!$H$2:$N$15,7,0),"")</f>
        <v/>
      </c>
      <c r="AU604" s="12">
        <f>IFERROR(VLOOKUP($A604,'Pazur M'!$AU$2:$BA$36,7,0),"")</f>
        <v>13.417431192660551</v>
      </c>
      <c r="AV604" s="12" t="str">
        <f>IFERROR(VLOOKUP($A604,'Wilga M'!$L$3:$R$29,7,0),"")</f>
        <v/>
      </c>
      <c r="AW604" s="12" t="str">
        <f>IFERROR(VLOOKUP($A604,'NM 100 M'!$Y$5:$AE$7,7,0),"")</f>
        <v/>
      </c>
      <c r="AX604" s="25">
        <f>MIN(COUNT(F604:S604)+MIN(COUNT(V604:AW604)/2,2),6)</f>
        <v>0.5</v>
      </c>
    </row>
    <row r="605" spans="1:50">
      <c r="A605">
        <v>427</v>
      </c>
      <c r="B605" s="21" t="str">
        <f>VLOOKUP($A605,id!$C:$H,6,0)</f>
        <v>Mazur Eryk</v>
      </c>
      <c r="C605" s="21">
        <f>VLOOKUP($A605,id!$C:$H,4,0)</f>
        <v>0</v>
      </c>
      <c r="D605" s="2">
        <f>IF(E604=E605,D604,ROW(B603))</f>
        <v>603</v>
      </c>
      <c r="E605" s="11">
        <f>LARGE(F605:U605,1)+LARGE(F605:U605,2)+IFERROR(LARGE(F605:U605,3),0)+IFERROR(LARGE(F605:U605,4),0)+IFERROR(LARGE(F605:U605,5),0)+IFERROR(LARGE(F605:U605,6),0)</f>
        <v>13.146551724137929</v>
      </c>
      <c r="F605" s="12"/>
      <c r="G605" s="12"/>
      <c r="H605" s="12"/>
      <c r="I605" s="12"/>
      <c r="J605" s="12"/>
      <c r="K605" s="12" t="str">
        <f>IFERROR(VLOOKUP($A605,'Tropy M'!$Q$4:$W$66,7,0),"")</f>
        <v/>
      </c>
      <c r="L605" s="12" t="str">
        <f>IFERROR(VLOOKUP($A605,'Grassor 300 M'!$CA$6:$CG$39,7,0),"")</f>
        <v/>
      </c>
      <c r="M605" s="12" t="str">
        <f>IFERROR(VLOOKUP($A605,'BO M'!$Q$2:$W$37,7,0),"")</f>
        <v/>
      </c>
      <c r="N605" s="12" t="str">
        <f>IFERROR(VLOOKUP($A605,'Konwalie M'!$M$2:$S$32,7,0),"")</f>
        <v/>
      </c>
      <c r="O605" s="12" t="str">
        <f>IFERROR(VLOOKUP($A605,'KoRnO M'!$AD$2:$AJ$42,7,0),"")</f>
        <v/>
      </c>
      <c r="P605" s="12" t="str">
        <f>IFERROR(VLOOKUP($A605,'XVI Szago M'!$K$2:$Q$48,7,0),"")</f>
        <v/>
      </c>
      <c r="Q605" s="12" t="str">
        <f>IFERROR(VLOOKUP($A605,'H56 TR200 M'!$AT$3:$AZ$106,7,0),"")</f>
        <v/>
      </c>
      <c r="R605" s="12" t="str">
        <f>IFERROR(VLOOKUP($A605,'Azymut M'!$AO$6:$AU$38,7,0),"")</f>
        <v/>
      </c>
      <c r="S605" s="12" t="str">
        <f>IFERROR(VLOOKUP($A605,'NM 200 M'!$AI$5:$AO$38,7,0),"")</f>
        <v/>
      </c>
      <c r="T605" s="10">
        <f>IFERROR(LARGE(V605:AW605,1),0)+IFERROR(LARGE(V605:AW605,2),0)</f>
        <v>13.146551724137929</v>
      </c>
      <c r="U605" s="10">
        <f>IFERROR(LARGE(V605:AW605,3),0)+IFERROR(LARGE(V605:AW605,4),0)</f>
        <v>0</v>
      </c>
      <c r="V605" s="12"/>
      <c r="W605" s="12"/>
      <c r="X605" s="12"/>
      <c r="Y605" s="12"/>
      <c r="Z605" s="12"/>
      <c r="AA605" s="12"/>
      <c r="AB605" s="12"/>
      <c r="AC605" s="12"/>
      <c r="AD605" s="12"/>
      <c r="AE605" s="12">
        <f>IFERROR(VLOOKUP($A605,'13 M'!$J$6:$P$27,7,0),"")</f>
        <v>13.146551724137929</v>
      </c>
      <c r="AF605" s="12" t="str">
        <f>IFERROR(VLOOKUP($A605,'ZnO Grassor M'!$J$2:$P$9,7,0),"")</f>
        <v/>
      </c>
      <c r="AG605" s="12" t="str">
        <f>IFERROR(VLOOKUP($A605,'Celestynów M'!$H$2:$N$7,7,0),"")</f>
        <v/>
      </c>
      <c r="AH605" s="12" t="str">
        <f>IFERROR(VLOOKUP($A605,'Komorów M'!$H$2:$N$15,7,0),"")</f>
        <v/>
      </c>
      <c r="AI605" s="12" t="str">
        <f>IFERROR(VLOOKUP($A605,'ITOrient M'!$P$3:$V$16,7,0),"")</f>
        <v/>
      </c>
      <c r="AJ605" s="12" t="str">
        <f>IFERROR(VLOOKUP($A605,'ŚJatka M'!$P$3:$V$25,7,0),"")</f>
        <v/>
      </c>
      <c r="AK605" s="12" t="str">
        <f>IFERROR(VLOOKUP($A605,'Sudecka Wyrypa M'!$N$4:$T$18,7,0),"")</f>
        <v/>
      </c>
      <c r="AL605" s="12" t="str">
        <f>IFERROR(VLOOKUP($A605,'Abentojra M'!$I$3:$O$39,7,0),"")</f>
        <v/>
      </c>
      <c r="AM605" s="12" t="str">
        <f>IFERROR(VLOOKUP($A605,'Mordownik M'!$M$3:$S$29,7,0),"")</f>
        <v/>
      </c>
      <c r="AN605" s="12" t="str">
        <f>IFERROR(VLOOKUP($A605,'Kaczawska M'!$L$3:$R$9,7,0),"")</f>
        <v/>
      </c>
      <c r="AO605" s="12" t="str">
        <f>IFERROR(VLOOKUP($A605,'XV RzK M'!$K$2:$Q$13,7,0),"")</f>
        <v/>
      </c>
      <c r="AP605" s="12" t="str">
        <f>IFERROR(VLOOKUP($A605,'Jesienne 360 M'!$J$2:$P$20,7,0),"")</f>
        <v/>
      </c>
      <c r="AQ605" s="12" t="str">
        <f>IFERROR(VLOOKUP($A605,'Waligóra M'!$P$2:$V$25,7,0),"")</f>
        <v/>
      </c>
      <c r="AR605" s="12" t="str">
        <f>IFERROR(VLOOKUP($A605,'Jurajska Jatka M'!$L$3:$R$42,7,0),"")</f>
        <v/>
      </c>
      <c r="AS605" s="12" t="str">
        <f>IFERROR(VLOOKUP($A605,'H56 TR100 M'!$AI$3:$AO$224,7,0),"")</f>
        <v/>
      </c>
      <c r="AT605" s="12" t="str">
        <f>IFERROR(VLOOKUP($A605,'Wawer M'!$H$2:$N$15,7,0),"")</f>
        <v/>
      </c>
      <c r="AU605" s="12" t="str">
        <f>IFERROR(VLOOKUP($A605,'Pazur M'!$AU$2:$BA$36,7,0),"")</f>
        <v/>
      </c>
      <c r="AV605" s="12" t="str">
        <f>IFERROR(VLOOKUP($A605,'Wilga M'!$L$3:$R$29,7,0),"")</f>
        <v/>
      </c>
      <c r="AW605" s="12" t="str">
        <f>IFERROR(VLOOKUP($A605,'NM 100 M'!$Y$5:$AE$7,7,0),"")</f>
        <v/>
      </c>
      <c r="AX605" s="25">
        <f>MIN(COUNT(F605:S605)+MIN(COUNT(V605:AW605)/2,2),6)</f>
        <v>0.5</v>
      </c>
    </row>
    <row r="606" spans="1:50">
      <c r="A606">
        <v>428</v>
      </c>
      <c r="B606" s="21" t="str">
        <f>VLOOKUP($A606,id!$C:$H,6,0)</f>
        <v>Siemion Marcin</v>
      </c>
      <c r="C606" s="21">
        <f>VLOOKUP($A606,id!$C:$H,4,0)</f>
        <v>0</v>
      </c>
      <c r="D606" s="2">
        <f>IF(E605=E606,D605,ROW(B604))</f>
        <v>603</v>
      </c>
      <c r="E606" s="11">
        <f>LARGE(F606:U606,1)+LARGE(F606:U606,2)+IFERROR(LARGE(F606:U606,3),0)+IFERROR(LARGE(F606:U606,4),0)+IFERROR(LARGE(F606:U606,5),0)+IFERROR(LARGE(F606:U606,6),0)</f>
        <v>13.146551724137929</v>
      </c>
      <c r="F606" s="12"/>
      <c r="G606" s="12"/>
      <c r="H606" s="12"/>
      <c r="I606" s="12"/>
      <c r="J606" s="12"/>
      <c r="K606" s="12" t="str">
        <f>IFERROR(VLOOKUP($A606,'Tropy M'!$Q$4:$W$66,7,0),"")</f>
        <v/>
      </c>
      <c r="L606" s="12" t="str">
        <f>IFERROR(VLOOKUP($A606,'Grassor 300 M'!$CA$6:$CG$39,7,0),"")</f>
        <v/>
      </c>
      <c r="M606" s="12" t="str">
        <f>IFERROR(VLOOKUP($A606,'BO M'!$Q$2:$W$37,7,0),"")</f>
        <v/>
      </c>
      <c r="N606" s="12" t="str">
        <f>IFERROR(VLOOKUP($A606,'Konwalie M'!$M$2:$S$32,7,0),"")</f>
        <v/>
      </c>
      <c r="O606" s="12" t="str">
        <f>IFERROR(VLOOKUP($A606,'KoRnO M'!$AD$2:$AJ$42,7,0),"")</f>
        <v/>
      </c>
      <c r="P606" s="12" t="str">
        <f>IFERROR(VLOOKUP($A606,'XVI Szago M'!$K$2:$Q$48,7,0),"")</f>
        <v/>
      </c>
      <c r="Q606" s="12" t="str">
        <f>IFERROR(VLOOKUP($A606,'H56 TR200 M'!$AT$3:$AZ$106,7,0),"")</f>
        <v/>
      </c>
      <c r="R606" s="12" t="str">
        <f>IFERROR(VLOOKUP($A606,'Azymut M'!$AO$6:$AU$38,7,0),"")</f>
        <v/>
      </c>
      <c r="S606" s="12" t="str">
        <f>IFERROR(VLOOKUP($A606,'NM 200 M'!$AI$5:$AO$38,7,0),"")</f>
        <v/>
      </c>
      <c r="T606" s="10">
        <f>IFERROR(LARGE(V606:AW606,1),0)+IFERROR(LARGE(V606:AW606,2),0)</f>
        <v>13.146551724137929</v>
      </c>
      <c r="U606" s="10">
        <f>IFERROR(LARGE(V606:AW606,3),0)+IFERROR(LARGE(V606:AW606,4),0)</f>
        <v>0</v>
      </c>
      <c r="V606" s="12"/>
      <c r="W606" s="12"/>
      <c r="X606" s="12"/>
      <c r="Y606" s="12"/>
      <c r="Z606" s="12"/>
      <c r="AA606" s="12"/>
      <c r="AB606" s="12"/>
      <c r="AC606" s="12"/>
      <c r="AD606" s="12"/>
      <c r="AE606" s="12">
        <f>IFERROR(VLOOKUP($A606,'13 M'!$J$6:$P$27,7,0),"")</f>
        <v>13.146551724137929</v>
      </c>
      <c r="AF606" s="12" t="str">
        <f>IFERROR(VLOOKUP($A606,'ZnO Grassor M'!$J$2:$P$9,7,0),"")</f>
        <v/>
      </c>
      <c r="AG606" s="12" t="str">
        <f>IFERROR(VLOOKUP($A606,'Celestynów M'!$H$2:$N$7,7,0),"")</f>
        <v/>
      </c>
      <c r="AH606" s="12" t="str">
        <f>IFERROR(VLOOKUP($A606,'Komorów M'!$H$2:$N$15,7,0),"")</f>
        <v/>
      </c>
      <c r="AI606" s="12" t="str">
        <f>IFERROR(VLOOKUP($A606,'ITOrient M'!$P$3:$V$16,7,0),"")</f>
        <v/>
      </c>
      <c r="AJ606" s="12" t="str">
        <f>IFERROR(VLOOKUP($A606,'ŚJatka M'!$P$3:$V$25,7,0),"")</f>
        <v/>
      </c>
      <c r="AK606" s="12" t="str">
        <f>IFERROR(VLOOKUP($A606,'Sudecka Wyrypa M'!$N$4:$T$18,7,0),"")</f>
        <v/>
      </c>
      <c r="AL606" s="12" t="str">
        <f>IFERROR(VLOOKUP($A606,'Abentojra M'!$I$3:$O$39,7,0),"")</f>
        <v/>
      </c>
      <c r="AM606" s="12" t="str">
        <f>IFERROR(VLOOKUP($A606,'Mordownik M'!$M$3:$S$29,7,0),"")</f>
        <v/>
      </c>
      <c r="AN606" s="12" t="str">
        <f>IFERROR(VLOOKUP($A606,'Kaczawska M'!$L$3:$R$9,7,0),"")</f>
        <v/>
      </c>
      <c r="AO606" s="12" t="str">
        <f>IFERROR(VLOOKUP($A606,'XV RzK M'!$K$2:$Q$13,7,0),"")</f>
        <v/>
      </c>
      <c r="AP606" s="12" t="str">
        <f>IFERROR(VLOOKUP($A606,'Jesienne 360 M'!$J$2:$P$20,7,0),"")</f>
        <v/>
      </c>
      <c r="AQ606" s="12" t="str">
        <f>IFERROR(VLOOKUP($A606,'Waligóra M'!$P$2:$V$25,7,0),"")</f>
        <v/>
      </c>
      <c r="AR606" s="12" t="str">
        <f>IFERROR(VLOOKUP($A606,'Jurajska Jatka M'!$L$3:$R$42,7,0),"")</f>
        <v/>
      </c>
      <c r="AS606" s="12" t="str">
        <f>IFERROR(VLOOKUP($A606,'H56 TR100 M'!$AI$3:$AO$224,7,0),"")</f>
        <v/>
      </c>
      <c r="AT606" s="12" t="str">
        <f>IFERROR(VLOOKUP($A606,'Wawer M'!$H$2:$N$15,7,0),"")</f>
        <v/>
      </c>
      <c r="AU606" s="12" t="str">
        <f>IFERROR(VLOOKUP($A606,'Pazur M'!$AU$2:$BA$36,7,0),"")</f>
        <v/>
      </c>
      <c r="AV606" s="12" t="str">
        <f>IFERROR(VLOOKUP($A606,'Wilga M'!$L$3:$R$29,7,0),"")</f>
        <v/>
      </c>
      <c r="AW606" s="12" t="str">
        <f>IFERROR(VLOOKUP($A606,'NM 100 M'!$Y$5:$AE$7,7,0),"")</f>
        <v/>
      </c>
      <c r="AX606" s="25">
        <f>MIN(COUNT(F606:S606)+MIN(COUNT(V606:AW606)/2,2),6)</f>
        <v>0.5</v>
      </c>
    </row>
    <row r="607" spans="1:50">
      <c r="A607">
        <v>429</v>
      </c>
      <c r="B607" s="21" t="str">
        <f>VLOOKUP($A607,id!$C:$H,6,0)</f>
        <v>Krupka Sławomir</v>
      </c>
      <c r="C607" s="21">
        <f>VLOOKUP($A607,id!$C:$H,4,0)</f>
        <v>0</v>
      </c>
      <c r="D607" s="2">
        <f>IF(E606=E607,D606,ROW(B605))</f>
        <v>603</v>
      </c>
      <c r="E607" s="11">
        <f>LARGE(F607:U607,1)+LARGE(F607:U607,2)+IFERROR(LARGE(F607:U607,3),0)+IFERROR(LARGE(F607:U607,4),0)+IFERROR(LARGE(F607:U607,5),0)+IFERROR(LARGE(F607:U607,6),0)</f>
        <v>13.146551724137929</v>
      </c>
      <c r="F607" s="12"/>
      <c r="G607" s="12"/>
      <c r="H607" s="12"/>
      <c r="I607" s="12"/>
      <c r="J607" s="12"/>
      <c r="K607" s="12" t="str">
        <f>IFERROR(VLOOKUP($A607,'Tropy M'!$Q$4:$W$66,7,0),"")</f>
        <v/>
      </c>
      <c r="L607" s="12" t="str">
        <f>IFERROR(VLOOKUP($A607,'Grassor 300 M'!$CA$6:$CG$39,7,0),"")</f>
        <v/>
      </c>
      <c r="M607" s="12" t="str">
        <f>IFERROR(VLOOKUP($A607,'BO M'!$Q$2:$W$37,7,0),"")</f>
        <v/>
      </c>
      <c r="N607" s="12" t="str">
        <f>IFERROR(VLOOKUP($A607,'Konwalie M'!$M$2:$S$32,7,0),"")</f>
        <v/>
      </c>
      <c r="O607" s="12" t="str">
        <f>IFERROR(VLOOKUP($A607,'KoRnO M'!$AD$2:$AJ$42,7,0),"")</f>
        <v/>
      </c>
      <c r="P607" s="12" t="str">
        <f>IFERROR(VLOOKUP($A607,'XVI Szago M'!$K$2:$Q$48,7,0),"")</f>
        <v/>
      </c>
      <c r="Q607" s="12" t="str">
        <f>IFERROR(VLOOKUP($A607,'H56 TR200 M'!$AT$3:$AZ$106,7,0),"")</f>
        <v/>
      </c>
      <c r="R607" s="12" t="str">
        <f>IFERROR(VLOOKUP($A607,'Azymut M'!$AO$6:$AU$38,7,0),"")</f>
        <v/>
      </c>
      <c r="S607" s="12" t="str">
        <f>IFERROR(VLOOKUP($A607,'NM 200 M'!$AI$5:$AO$38,7,0),"")</f>
        <v/>
      </c>
      <c r="T607" s="10">
        <f>IFERROR(LARGE(V607:AW607,1),0)+IFERROR(LARGE(V607:AW607,2),0)</f>
        <v>13.146551724137929</v>
      </c>
      <c r="U607" s="10">
        <f>IFERROR(LARGE(V607:AW607,3),0)+IFERROR(LARGE(V607:AW607,4),0)</f>
        <v>0</v>
      </c>
      <c r="V607" s="12"/>
      <c r="W607" s="12"/>
      <c r="X607" s="12"/>
      <c r="Y607" s="12"/>
      <c r="Z607" s="12"/>
      <c r="AA607" s="12"/>
      <c r="AB607" s="12"/>
      <c r="AC607" s="12"/>
      <c r="AD607" s="12"/>
      <c r="AE607" s="12">
        <f>IFERROR(VLOOKUP($A607,'13 M'!$J$6:$P$27,7,0),"")</f>
        <v>13.146551724137929</v>
      </c>
      <c r="AF607" s="12" t="str">
        <f>IFERROR(VLOOKUP($A607,'ZnO Grassor M'!$J$2:$P$9,7,0),"")</f>
        <v/>
      </c>
      <c r="AG607" s="12" t="str">
        <f>IFERROR(VLOOKUP($A607,'Celestynów M'!$H$2:$N$7,7,0),"")</f>
        <v/>
      </c>
      <c r="AH607" s="12" t="str">
        <f>IFERROR(VLOOKUP($A607,'Komorów M'!$H$2:$N$15,7,0),"")</f>
        <v/>
      </c>
      <c r="AI607" s="12" t="str">
        <f>IFERROR(VLOOKUP($A607,'ITOrient M'!$P$3:$V$16,7,0),"")</f>
        <v/>
      </c>
      <c r="AJ607" s="12" t="str">
        <f>IFERROR(VLOOKUP($A607,'ŚJatka M'!$P$3:$V$25,7,0),"")</f>
        <v/>
      </c>
      <c r="AK607" s="12" t="str">
        <f>IFERROR(VLOOKUP($A607,'Sudecka Wyrypa M'!$N$4:$T$18,7,0),"")</f>
        <v/>
      </c>
      <c r="AL607" s="12" t="str">
        <f>IFERROR(VLOOKUP($A607,'Abentojra M'!$I$3:$O$39,7,0),"")</f>
        <v/>
      </c>
      <c r="AM607" s="12" t="str">
        <f>IFERROR(VLOOKUP($A607,'Mordownik M'!$M$3:$S$29,7,0),"")</f>
        <v/>
      </c>
      <c r="AN607" s="12" t="str">
        <f>IFERROR(VLOOKUP($A607,'Kaczawska M'!$L$3:$R$9,7,0),"")</f>
        <v/>
      </c>
      <c r="AO607" s="12" t="str">
        <f>IFERROR(VLOOKUP($A607,'XV RzK M'!$K$2:$Q$13,7,0),"")</f>
        <v/>
      </c>
      <c r="AP607" s="12" t="str">
        <f>IFERROR(VLOOKUP($A607,'Jesienne 360 M'!$J$2:$P$20,7,0),"")</f>
        <v/>
      </c>
      <c r="AQ607" s="12" t="str">
        <f>IFERROR(VLOOKUP($A607,'Waligóra M'!$P$2:$V$25,7,0),"")</f>
        <v/>
      </c>
      <c r="AR607" s="12" t="str">
        <f>IFERROR(VLOOKUP($A607,'Jurajska Jatka M'!$L$3:$R$42,7,0),"")</f>
        <v/>
      </c>
      <c r="AS607" s="12" t="str">
        <f>IFERROR(VLOOKUP($A607,'H56 TR100 M'!$AI$3:$AO$224,7,0),"")</f>
        <v/>
      </c>
      <c r="AT607" s="12" t="str">
        <f>IFERROR(VLOOKUP($A607,'Wawer M'!$H$2:$N$15,7,0),"")</f>
        <v/>
      </c>
      <c r="AU607" s="12" t="str">
        <f>IFERROR(VLOOKUP($A607,'Pazur M'!$AU$2:$BA$36,7,0),"")</f>
        <v/>
      </c>
      <c r="AV607" s="12" t="str">
        <f>IFERROR(VLOOKUP($A607,'Wilga M'!$L$3:$R$29,7,0),"")</f>
        <v/>
      </c>
      <c r="AW607" s="12" t="str">
        <f>IFERROR(VLOOKUP($A607,'NM 100 M'!$Y$5:$AE$7,7,0),"")</f>
        <v/>
      </c>
      <c r="AX607" s="25">
        <f>MIN(COUNT(F607:S607)+MIN(COUNT(V607:AW607)/2,2),6)</f>
        <v>0.5</v>
      </c>
    </row>
    <row r="608" spans="1:50">
      <c r="A608">
        <v>735</v>
      </c>
      <c r="B608" s="21" t="str">
        <f>VLOOKUP($A608,id!$C:$H,6,0)</f>
        <v>Górski Andrzej</v>
      </c>
      <c r="C608" s="21" t="str">
        <f>VLOOKUP($A608,id!$C:$H,4,0)</f>
        <v>Debiutanci</v>
      </c>
      <c r="D608" s="2">
        <f>IF(E607=E608,D607,ROW(B606))</f>
        <v>606</v>
      </c>
      <c r="E608" s="11">
        <f>LARGE(F608:U608,1)+LARGE(F608:U608,2)+IFERROR(LARGE(F608:U608,3),0)+IFERROR(LARGE(F608:U608,4),0)+IFERROR(LARGE(F608:U608,5),0)+IFERROR(LARGE(F608:U608,6),0)</f>
        <v>13.099972551018798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 t="str">
        <f>IFERROR(VLOOKUP($A608,'H56 TR200 M'!$AT$3:$AZ$106,7,0),"")</f>
        <v/>
      </c>
      <c r="R608" s="12" t="str">
        <f>IFERROR(VLOOKUP($A608,'Azymut M'!$AO$6:$AU$38,7,0),"")</f>
        <v/>
      </c>
      <c r="S608" s="12" t="str">
        <f>IFERROR(VLOOKUP($A608,'NM 200 M'!$AI$5:$AO$38,7,0),"")</f>
        <v/>
      </c>
      <c r="T608" s="10">
        <f>IFERROR(LARGE(V608:AW608,1),0)+IFERROR(LARGE(V608:AW608,2),0)</f>
        <v>13.099972551018798</v>
      </c>
      <c r="U608" s="10">
        <f>IFERROR(LARGE(V608:AW608,3),0)+IFERROR(LARGE(V608:AW608,4),0)</f>
        <v>0</v>
      </c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>
        <f>IFERROR(VLOOKUP($A608,'H56 TR100 M'!$AI$3:$AO$224,7,0),"")</f>
        <v>13.099972551018798</v>
      </c>
      <c r="AT608" s="12" t="str">
        <f>IFERROR(VLOOKUP($A608,'Wawer M'!$H$2:$N$15,7,0),"")</f>
        <v/>
      </c>
      <c r="AU608" s="12" t="str">
        <f>IFERROR(VLOOKUP($A608,'Pazur M'!$AU$2:$BA$36,7,0),"")</f>
        <v/>
      </c>
      <c r="AV608" s="12" t="str">
        <f>IFERROR(VLOOKUP($A608,'Wilga M'!$L$3:$R$29,7,0),"")</f>
        <v/>
      </c>
      <c r="AW608" s="12" t="str">
        <f>IFERROR(VLOOKUP($A608,'NM 100 M'!$Y$5:$AE$7,7,0),"")</f>
        <v/>
      </c>
      <c r="AX608" s="25">
        <f>MIN(COUNT(F608:S608)+MIN(COUNT(V608:AW608)/2,2),6)</f>
        <v>0.5</v>
      </c>
    </row>
    <row r="609" spans="1:50">
      <c r="A609">
        <v>498</v>
      </c>
      <c r="B609" s="21" t="str">
        <f>VLOOKUP($A609,id!$C:$H,6,0)</f>
        <v>Rajkiewicz Krzysztof</v>
      </c>
      <c r="C609" s="21">
        <f>VLOOKUP($A609,id!$C:$H,4,0)</f>
        <v>0</v>
      </c>
      <c r="D609" s="2">
        <f>IF(E608=E609,D608,ROW(B607))</f>
        <v>607</v>
      </c>
      <c r="E609" s="11">
        <f>LARGE(F609:U609,1)+LARGE(F609:U609,2)+IFERROR(LARGE(F609:U609,3),0)+IFERROR(LARGE(F609:U609,4),0)+IFERROR(LARGE(F609:U609,5),0)+IFERROR(LARGE(F609:U609,6),0)</f>
        <v>12.983534614372077</v>
      </c>
      <c r="F609" s="12"/>
      <c r="G609" s="12"/>
      <c r="H609" s="12"/>
      <c r="I609" s="12"/>
      <c r="J609" s="12"/>
      <c r="K609" s="12"/>
      <c r="L609" s="12"/>
      <c r="M609" s="12"/>
      <c r="N609" s="12"/>
      <c r="O609" s="12" t="str">
        <f>IFERROR(VLOOKUP($A609,'KoRnO M'!$AD$2:$AJ$42,7,0),"")</f>
        <v/>
      </c>
      <c r="P609" s="12" t="str">
        <f>IFERROR(VLOOKUP($A609,'XVI Szago M'!$K$2:$Q$48,7,0),"")</f>
        <v/>
      </c>
      <c r="Q609" s="12" t="str">
        <f>IFERROR(VLOOKUP($A609,'H56 TR200 M'!$AT$3:$AZ$106,7,0),"")</f>
        <v/>
      </c>
      <c r="R609" s="12" t="str">
        <f>IFERROR(VLOOKUP($A609,'Azymut M'!$AO$6:$AU$38,7,0),"")</f>
        <v/>
      </c>
      <c r="S609" s="12" t="str">
        <f>IFERROR(VLOOKUP($A609,'NM 200 M'!$AI$5:$AO$38,7,0),"")</f>
        <v/>
      </c>
      <c r="T609" s="10">
        <f>IFERROR(LARGE(V609:AW609,1),0)+IFERROR(LARGE(V609:AW609,2),0)</f>
        <v>12.983534614372077</v>
      </c>
      <c r="U609" s="10">
        <f>IFERROR(LARGE(V609:AW609,3),0)+IFERROR(LARGE(V609:AW609,4),0)</f>
        <v>0</v>
      </c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>
        <f>IFERROR(VLOOKUP($A609,'Sudecka Wyrypa M'!$N$4:$T$18,7,0),"")</f>
        <v>12.983534614372077</v>
      </c>
      <c r="AL609" s="12" t="str">
        <f>IFERROR(VLOOKUP($A609,'Abentojra M'!$I$3:$O$39,7,0),"")</f>
        <v/>
      </c>
      <c r="AM609" s="12" t="str">
        <f>IFERROR(VLOOKUP($A609,'Mordownik M'!$M$3:$S$29,7,0),"")</f>
        <v/>
      </c>
      <c r="AN609" s="12" t="str">
        <f>IFERROR(VLOOKUP($A609,'Kaczawska M'!$L$3:$R$9,7,0),"")</f>
        <v/>
      </c>
      <c r="AO609" s="12" t="str">
        <f>IFERROR(VLOOKUP($A609,'XV RzK M'!$K$2:$Q$13,7,0),"")</f>
        <v/>
      </c>
      <c r="AP609" s="12" t="str">
        <f>IFERROR(VLOOKUP($A609,'Jesienne 360 M'!$J$2:$P$20,7,0),"")</f>
        <v/>
      </c>
      <c r="AQ609" s="12" t="str">
        <f>IFERROR(VLOOKUP($A609,'Waligóra M'!$P$2:$V$25,7,0),"")</f>
        <v/>
      </c>
      <c r="AR609" s="12" t="str">
        <f>IFERROR(VLOOKUP($A609,'Jurajska Jatka M'!$L$3:$R$42,7,0),"")</f>
        <v/>
      </c>
      <c r="AS609" s="12" t="str">
        <f>IFERROR(VLOOKUP($A609,'H56 TR100 M'!$AI$3:$AO$224,7,0),"")</f>
        <v/>
      </c>
      <c r="AT609" s="12" t="str">
        <f>IFERROR(VLOOKUP($A609,'Wawer M'!$H$2:$N$15,7,0),"")</f>
        <v/>
      </c>
      <c r="AU609" s="12" t="str">
        <f>IFERROR(VLOOKUP($A609,'Pazur M'!$AU$2:$BA$36,7,0),"")</f>
        <v/>
      </c>
      <c r="AV609" s="12" t="str">
        <f>IFERROR(VLOOKUP($A609,'Wilga M'!$L$3:$R$29,7,0),"")</f>
        <v/>
      </c>
      <c r="AW609" s="12" t="str">
        <f>IFERROR(VLOOKUP($A609,'NM 100 M'!$Y$5:$AE$7,7,0),"")</f>
        <v/>
      </c>
      <c r="AX609" s="25">
        <f>MIN(COUNT(F609:S609)+MIN(COUNT(V609:AW609)/2,2),6)</f>
        <v>0.5</v>
      </c>
    </row>
    <row r="610" spans="1:50">
      <c r="A610">
        <v>430</v>
      </c>
      <c r="B610" s="21" t="str">
        <f>VLOOKUP($A610,id!$C:$H,6,0)</f>
        <v>Kosa Marcin</v>
      </c>
      <c r="C610" s="21">
        <f>VLOOKUP($A610,id!$C:$H,4,0)</f>
        <v>0</v>
      </c>
      <c r="D610" s="2">
        <f>IF(E609=E610,D609,ROW(B608))</f>
        <v>608</v>
      </c>
      <c r="E610" s="11">
        <f>LARGE(F610:U610,1)+LARGE(F610:U610,2)+IFERROR(LARGE(F610:U610,3),0)+IFERROR(LARGE(F610:U610,4),0)+IFERROR(LARGE(F610:U610,5),0)+IFERROR(LARGE(F610:U610,6),0)</f>
        <v>12.715517241379308</v>
      </c>
      <c r="F610" s="12"/>
      <c r="G610" s="12"/>
      <c r="H610" s="12"/>
      <c r="I610" s="12"/>
      <c r="J610" s="12"/>
      <c r="K610" s="12" t="str">
        <f>IFERROR(VLOOKUP($A610,'Tropy M'!$Q$4:$W$66,7,0),"")</f>
        <v/>
      </c>
      <c r="L610" s="12" t="str">
        <f>IFERROR(VLOOKUP($A610,'Grassor 300 M'!$CA$6:$CG$39,7,0),"")</f>
        <v/>
      </c>
      <c r="M610" s="12" t="str">
        <f>IFERROR(VLOOKUP($A610,'BO M'!$Q$2:$W$37,7,0),"")</f>
        <v/>
      </c>
      <c r="N610" s="12" t="str">
        <f>IFERROR(VLOOKUP($A610,'Konwalie M'!$M$2:$S$32,7,0),"")</f>
        <v/>
      </c>
      <c r="O610" s="12" t="str">
        <f>IFERROR(VLOOKUP($A610,'KoRnO M'!$AD$2:$AJ$42,7,0),"")</f>
        <v/>
      </c>
      <c r="P610" s="12" t="str">
        <f>IFERROR(VLOOKUP($A610,'XVI Szago M'!$K$2:$Q$48,7,0),"")</f>
        <v/>
      </c>
      <c r="Q610" s="12" t="str">
        <f>IFERROR(VLOOKUP($A610,'H56 TR200 M'!$AT$3:$AZ$106,7,0),"")</f>
        <v/>
      </c>
      <c r="R610" s="12" t="str">
        <f>IFERROR(VLOOKUP($A610,'Azymut M'!$AO$6:$AU$38,7,0),"")</f>
        <v/>
      </c>
      <c r="S610" s="12" t="str">
        <f>IFERROR(VLOOKUP($A610,'NM 200 M'!$AI$5:$AO$38,7,0),"")</f>
        <v/>
      </c>
      <c r="T610" s="10">
        <f>IFERROR(LARGE(V610:AW610,1),0)+IFERROR(LARGE(V610:AW610,2),0)</f>
        <v>12.715517241379308</v>
      </c>
      <c r="U610" s="10">
        <f>IFERROR(LARGE(V610:AW610,3),0)+IFERROR(LARGE(V610:AW610,4),0)</f>
        <v>0</v>
      </c>
      <c r="V610" s="12"/>
      <c r="W610" s="12"/>
      <c r="X610" s="12"/>
      <c r="Y610" s="12"/>
      <c r="Z610" s="12"/>
      <c r="AA610" s="12"/>
      <c r="AB610" s="12"/>
      <c r="AC610" s="12"/>
      <c r="AD610" s="12"/>
      <c r="AE610" s="12">
        <f>IFERROR(VLOOKUP($A610,'13 M'!$J$6:$P$27,7,0),"")</f>
        <v>12.715517241379308</v>
      </c>
      <c r="AF610" s="12" t="str">
        <f>IFERROR(VLOOKUP($A610,'ZnO Grassor M'!$J$2:$P$9,7,0),"")</f>
        <v/>
      </c>
      <c r="AG610" s="12" t="str">
        <f>IFERROR(VLOOKUP($A610,'Celestynów M'!$H$2:$N$7,7,0),"")</f>
        <v/>
      </c>
      <c r="AH610" s="12" t="str">
        <f>IFERROR(VLOOKUP($A610,'Komorów M'!$H$2:$N$15,7,0),"")</f>
        <v/>
      </c>
      <c r="AI610" s="12" t="str">
        <f>IFERROR(VLOOKUP($A610,'ITOrient M'!$P$3:$V$16,7,0),"")</f>
        <v/>
      </c>
      <c r="AJ610" s="12" t="str">
        <f>IFERROR(VLOOKUP($A610,'ŚJatka M'!$P$3:$V$25,7,0),"")</f>
        <v/>
      </c>
      <c r="AK610" s="12" t="str">
        <f>IFERROR(VLOOKUP($A610,'Sudecka Wyrypa M'!$N$4:$T$18,7,0),"")</f>
        <v/>
      </c>
      <c r="AL610" s="12" t="str">
        <f>IFERROR(VLOOKUP($A610,'Abentojra M'!$I$3:$O$39,7,0),"")</f>
        <v/>
      </c>
      <c r="AM610" s="12" t="str">
        <f>IFERROR(VLOOKUP($A610,'Mordownik M'!$M$3:$S$29,7,0),"")</f>
        <v/>
      </c>
      <c r="AN610" s="12" t="str">
        <f>IFERROR(VLOOKUP($A610,'Kaczawska M'!$L$3:$R$9,7,0),"")</f>
        <v/>
      </c>
      <c r="AO610" s="12" t="str">
        <f>IFERROR(VLOOKUP($A610,'XV RzK M'!$K$2:$Q$13,7,0),"")</f>
        <v/>
      </c>
      <c r="AP610" s="12" t="str">
        <f>IFERROR(VLOOKUP($A610,'Jesienne 360 M'!$J$2:$P$20,7,0),"")</f>
        <v/>
      </c>
      <c r="AQ610" s="12" t="str">
        <f>IFERROR(VLOOKUP($A610,'Waligóra M'!$P$2:$V$25,7,0),"")</f>
        <v/>
      </c>
      <c r="AR610" s="12" t="str">
        <f>IFERROR(VLOOKUP($A610,'Jurajska Jatka M'!$L$3:$R$42,7,0),"")</f>
        <v/>
      </c>
      <c r="AS610" s="12" t="str">
        <f>IFERROR(VLOOKUP($A610,'H56 TR100 M'!$AI$3:$AO$224,7,0),"")</f>
        <v/>
      </c>
      <c r="AT610" s="12" t="str">
        <f>IFERROR(VLOOKUP($A610,'Wawer M'!$H$2:$N$15,7,0),"")</f>
        <v/>
      </c>
      <c r="AU610" s="12" t="str">
        <f>IFERROR(VLOOKUP($A610,'Pazur M'!$AU$2:$BA$36,7,0),"")</f>
        <v/>
      </c>
      <c r="AV610" s="12" t="str">
        <f>IFERROR(VLOOKUP($A610,'Wilga M'!$L$3:$R$29,7,0),"")</f>
        <v/>
      </c>
      <c r="AW610" s="12" t="str">
        <f>IFERROR(VLOOKUP($A610,'NM 100 M'!$Y$5:$AE$7,7,0),"")</f>
        <v/>
      </c>
      <c r="AX610" s="25">
        <f>MIN(COUNT(F610:S610)+MIN(COUNT(V610:AW610)/2,2),6)</f>
        <v>0.5</v>
      </c>
    </row>
    <row r="611" spans="1:50">
      <c r="A611">
        <v>431</v>
      </c>
      <c r="B611" s="21" t="str">
        <f>VLOOKUP($A611,id!$C:$H,6,0)</f>
        <v>Kosa Adrian</v>
      </c>
      <c r="C611" s="21">
        <f>VLOOKUP($A611,id!$C:$H,4,0)</f>
        <v>0</v>
      </c>
      <c r="D611" s="2">
        <f>IF(E610=E611,D610,ROW(B609))</f>
        <v>608</v>
      </c>
      <c r="E611" s="11">
        <f>LARGE(F611:U611,1)+LARGE(F611:U611,2)+IFERROR(LARGE(F611:U611,3),0)+IFERROR(LARGE(F611:U611,4),0)+IFERROR(LARGE(F611:U611,5),0)+IFERROR(LARGE(F611:U611,6),0)</f>
        <v>12.715517241379308</v>
      </c>
      <c r="F611" s="12"/>
      <c r="G611" s="12"/>
      <c r="H611" s="12"/>
      <c r="I611" s="12"/>
      <c r="J611" s="12"/>
      <c r="K611" s="12" t="str">
        <f>IFERROR(VLOOKUP($A611,'Tropy M'!$Q$4:$W$66,7,0),"")</f>
        <v/>
      </c>
      <c r="L611" s="12" t="str">
        <f>IFERROR(VLOOKUP($A611,'Grassor 300 M'!$CA$6:$CG$39,7,0),"")</f>
        <v/>
      </c>
      <c r="M611" s="12" t="str">
        <f>IFERROR(VLOOKUP($A611,'BO M'!$Q$2:$W$37,7,0),"")</f>
        <v/>
      </c>
      <c r="N611" s="12" t="str">
        <f>IFERROR(VLOOKUP($A611,'Konwalie M'!$M$2:$S$32,7,0),"")</f>
        <v/>
      </c>
      <c r="O611" s="12" t="str">
        <f>IFERROR(VLOOKUP($A611,'KoRnO M'!$AD$2:$AJ$42,7,0),"")</f>
        <v/>
      </c>
      <c r="P611" s="12" t="str">
        <f>IFERROR(VLOOKUP($A611,'XVI Szago M'!$K$2:$Q$48,7,0),"")</f>
        <v/>
      </c>
      <c r="Q611" s="12" t="str">
        <f>IFERROR(VLOOKUP($A611,'H56 TR200 M'!$AT$3:$AZ$106,7,0),"")</f>
        <v/>
      </c>
      <c r="R611" s="12" t="str">
        <f>IFERROR(VLOOKUP($A611,'Azymut M'!$AO$6:$AU$38,7,0),"")</f>
        <v/>
      </c>
      <c r="S611" s="12" t="str">
        <f>IFERROR(VLOOKUP($A611,'NM 200 M'!$AI$5:$AO$38,7,0),"")</f>
        <v/>
      </c>
      <c r="T611" s="10">
        <f>IFERROR(LARGE(V611:AW611,1),0)+IFERROR(LARGE(V611:AW611,2),0)</f>
        <v>12.715517241379308</v>
      </c>
      <c r="U611" s="10">
        <f>IFERROR(LARGE(V611:AW611,3),0)+IFERROR(LARGE(V611:AW611,4),0)</f>
        <v>0</v>
      </c>
      <c r="V611" s="12"/>
      <c r="W611" s="12"/>
      <c r="X611" s="12"/>
      <c r="Y611" s="12"/>
      <c r="Z611" s="12"/>
      <c r="AA611" s="12"/>
      <c r="AB611" s="12"/>
      <c r="AC611" s="12"/>
      <c r="AD611" s="12"/>
      <c r="AE611" s="12">
        <f>IFERROR(VLOOKUP($A611,'13 M'!$J$6:$P$27,7,0),"")</f>
        <v>12.715517241379308</v>
      </c>
      <c r="AF611" s="12" t="str">
        <f>IFERROR(VLOOKUP($A611,'ZnO Grassor M'!$J$2:$P$9,7,0),"")</f>
        <v/>
      </c>
      <c r="AG611" s="12" t="str">
        <f>IFERROR(VLOOKUP($A611,'Celestynów M'!$H$2:$N$7,7,0),"")</f>
        <v/>
      </c>
      <c r="AH611" s="12" t="str">
        <f>IFERROR(VLOOKUP($A611,'Komorów M'!$H$2:$N$15,7,0),"")</f>
        <v/>
      </c>
      <c r="AI611" s="12" t="str">
        <f>IFERROR(VLOOKUP($A611,'ITOrient M'!$P$3:$V$16,7,0),"")</f>
        <v/>
      </c>
      <c r="AJ611" s="12" t="str">
        <f>IFERROR(VLOOKUP($A611,'ŚJatka M'!$P$3:$V$25,7,0),"")</f>
        <v/>
      </c>
      <c r="AK611" s="12" t="str">
        <f>IFERROR(VLOOKUP($A611,'Sudecka Wyrypa M'!$N$4:$T$18,7,0),"")</f>
        <v/>
      </c>
      <c r="AL611" s="12" t="str">
        <f>IFERROR(VLOOKUP($A611,'Abentojra M'!$I$3:$O$39,7,0),"")</f>
        <v/>
      </c>
      <c r="AM611" s="12" t="str">
        <f>IFERROR(VLOOKUP($A611,'Mordownik M'!$M$3:$S$29,7,0),"")</f>
        <v/>
      </c>
      <c r="AN611" s="12" t="str">
        <f>IFERROR(VLOOKUP($A611,'Kaczawska M'!$L$3:$R$9,7,0),"")</f>
        <v/>
      </c>
      <c r="AO611" s="12" t="str">
        <f>IFERROR(VLOOKUP($A611,'XV RzK M'!$K$2:$Q$13,7,0),"")</f>
        <v/>
      </c>
      <c r="AP611" s="12" t="str">
        <f>IFERROR(VLOOKUP($A611,'Jesienne 360 M'!$J$2:$P$20,7,0),"")</f>
        <v/>
      </c>
      <c r="AQ611" s="12" t="str">
        <f>IFERROR(VLOOKUP($A611,'Waligóra M'!$P$2:$V$25,7,0),"")</f>
        <v/>
      </c>
      <c r="AR611" s="12" t="str">
        <f>IFERROR(VLOOKUP($A611,'Jurajska Jatka M'!$L$3:$R$42,7,0),"")</f>
        <v/>
      </c>
      <c r="AS611" s="12" t="str">
        <f>IFERROR(VLOOKUP($A611,'H56 TR100 M'!$AI$3:$AO$224,7,0),"")</f>
        <v/>
      </c>
      <c r="AT611" s="12" t="str">
        <f>IFERROR(VLOOKUP($A611,'Wawer M'!$H$2:$N$15,7,0),"")</f>
        <v/>
      </c>
      <c r="AU611" s="12" t="str">
        <f>IFERROR(VLOOKUP($A611,'Pazur M'!$AU$2:$BA$36,7,0),"")</f>
        <v/>
      </c>
      <c r="AV611" s="12" t="str">
        <f>IFERROR(VLOOKUP($A611,'Wilga M'!$L$3:$R$29,7,0),"")</f>
        <v/>
      </c>
      <c r="AW611" s="12" t="str">
        <f>IFERROR(VLOOKUP($A611,'NM 100 M'!$Y$5:$AE$7,7,0),"")</f>
        <v/>
      </c>
      <c r="AX611" s="25">
        <f>MIN(COUNT(F611:S611)+MIN(COUNT(V611:AW611)/2,2),6)</f>
        <v>0.5</v>
      </c>
    </row>
    <row r="612" spans="1:50">
      <c r="A612">
        <v>736</v>
      </c>
      <c r="B612" s="21" t="str">
        <f>VLOOKUP($A612,id!$C:$H,6,0)</f>
        <v>Winnicki Konrad</v>
      </c>
      <c r="C612" s="21" t="str">
        <f>VLOOKUP($A612,id!$C:$H,4,0)</f>
        <v>Tańczący z kompasem</v>
      </c>
      <c r="D612" s="2">
        <f>IF(E611=E612,D611,ROW(B610))</f>
        <v>610</v>
      </c>
      <c r="E612" s="11">
        <f>LARGE(F612:U612,1)+LARGE(F612:U612,2)+IFERROR(LARGE(F612:U612,3),0)+IFERROR(LARGE(F612:U612,4),0)+IFERROR(LARGE(F612:U612,5),0)+IFERROR(LARGE(F612:U612,6),0)</f>
        <v>12.528145380319419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 t="str">
        <f>IFERROR(VLOOKUP($A612,'H56 TR200 M'!$AT$3:$AZ$106,7,0),"")</f>
        <v/>
      </c>
      <c r="R612" s="12" t="str">
        <f>IFERROR(VLOOKUP($A612,'Azymut M'!$AO$6:$AU$38,7,0),"")</f>
        <v/>
      </c>
      <c r="S612" s="12" t="str">
        <f>IFERROR(VLOOKUP($A612,'NM 200 M'!$AI$5:$AO$38,7,0),"")</f>
        <v/>
      </c>
      <c r="T612" s="10">
        <f>IFERROR(LARGE(V612:AW612,1),0)+IFERROR(LARGE(V612:AW612,2),0)</f>
        <v>12.528145380319419</v>
      </c>
      <c r="U612" s="10">
        <f>IFERROR(LARGE(V612:AW612,3),0)+IFERROR(LARGE(V612:AW612,4),0)</f>
        <v>0</v>
      </c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>
        <f>IFERROR(VLOOKUP($A612,'H56 TR100 M'!$AI$3:$AO$224,7,0),"")</f>
        <v>12.528145380319419</v>
      </c>
      <c r="AT612" s="12" t="str">
        <f>IFERROR(VLOOKUP($A612,'Wawer M'!$H$2:$N$15,7,0),"")</f>
        <v/>
      </c>
      <c r="AU612" s="12" t="str">
        <f>IFERROR(VLOOKUP($A612,'Pazur M'!$AU$2:$BA$36,7,0),"")</f>
        <v/>
      </c>
      <c r="AV612" s="12" t="str">
        <f>IFERROR(VLOOKUP($A612,'Wilga M'!$L$3:$R$29,7,0),"")</f>
        <v/>
      </c>
      <c r="AW612" s="12" t="str">
        <f>IFERROR(VLOOKUP($A612,'NM 100 M'!$Y$5:$AE$7,7,0),"")</f>
        <v/>
      </c>
      <c r="AX612" s="25">
        <f>MIN(COUNT(F612:S612)+MIN(COUNT(V612:AW612)/2,2),6)</f>
        <v>0.5</v>
      </c>
    </row>
    <row r="613" spans="1:50">
      <c r="A613">
        <v>526</v>
      </c>
      <c r="B613" s="21" t="str">
        <f>VLOOKUP($A613,id!$C:$H,6,0)</f>
        <v>Chmielarz Tomasz</v>
      </c>
      <c r="C613" s="21">
        <f>VLOOKUP($A613,id!$C:$H,4,0)</f>
        <v>0</v>
      </c>
      <c r="D613" s="2">
        <f>IF(E612=E613,D612,ROW(B611))</f>
        <v>611</v>
      </c>
      <c r="E613" s="11">
        <f>LARGE(F613:U613,1)+LARGE(F613:U613,2)+IFERROR(LARGE(F613:U613,3),0)+IFERROR(LARGE(F613:U613,4),0)+IFERROR(LARGE(F613:U613,5),0)+IFERROR(LARGE(F613:U613,6),0)</f>
        <v>12.456795519708754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 t="str">
        <f>IFERROR(VLOOKUP($A613,'XVI Szago M'!$K$2:$Q$48,7,0),"")</f>
        <v/>
      </c>
      <c r="Q613" s="12" t="str">
        <f>IFERROR(VLOOKUP($A613,'H56 TR200 M'!$AT$3:$AZ$106,7,0),"")</f>
        <v/>
      </c>
      <c r="R613" s="12" t="str">
        <f>IFERROR(VLOOKUP($A613,'Azymut M'!$AO$6:$AU$38,7,0),"")</f>
        <v/>
      </c>
      <c r="S613" s="12" t="str">
        <f>IFERROR(VLOOKUP($A613,'NM 200 M'!$AI$5:$AO$38,7,0),"")</f>
        <v/>
      </c>
      <c r="T613" s="10">
        <f>IFERROR(LARGE(V613:AW613,1),0)+IFERROR(LARGE(V613:AW613,2),0)</f>
        <v>12.456795519708754</v>
      </c>
      <c r="U613" s="10">
        <f>IFERROR(LARGE(V613:AW613,3),0)+IFERROR(LARGE(V613:AW613,4),0)</f>
        <v>0</v>
      </c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>
        <f>IFERROR(VLOOKUP($A613,'Mordownik M'!$M$3:$S$29,7,0),"")</f>
        <v>12.456795519708754</v>
      </c>
      <c r="AN613" s="12" t="str">
        <f>IFERROR(VLOOKUP($A613,'Kaczawska M'!$L$3:$R$9,7,0),"")</f>
        <v/>
      </c>
      <c r="AO613" s="12" t="str">
        <f>IFERROR(VLOOKUP($A613,'XV RzK M'!$K$2:$Q$13,7,0),"")</f>
        <v/>
      </c>
      <c r="AP613" s="12" t="str">
        <f>IFERROR(VLOOKUP($A613,'Jesienne 360 M'!$J$2:$P$20,7,0),"")</f>
        <v/>
      </c>
      <c r="AQ613" s="12" t="str">
        <f>IFERROR(VLOOKUP($A613,'Waligóra M'!$P$2:$V$25,7,0),"")</f>
        <v/>
      </c>
      <c r="AR613" s="12" t="str">
        <f>IFERROR(VLOOKUP($A613,'Jurajska Jatka M'!$L$3:$R$42,7,0),"")</f>
        <v/>
      </c>
      <c r="AS613" s="12" t="str">
        <f>IFERROR(VLOOKUP($A613,'H56 TR100 M'!$AI$3:$AO$224,7,0),"")</f>
        <v/>
      </c>
      <c r="AT613" s="12" t="str">
        <f>IFERROR(VLOOKUP($A613,'Wawer M'!$H$2:$N$15,7,0),"")</f>
        <v/>
      </c>
      <c r="AU613" s="12" t="str">
        <f>IFERROR(VLOOKUP($A613,'Pazur M'!$AU$2:$BA$36,7,0),"")</f>
        <v/>
      </c>
      <c r="AV613" s="12" t="str">
        <f>IFERROR(VLOOKUP($A613,'Wilga M'!$L$3:$R$29,7,0),"")</f>
        <v/>
      </c>
      <c r="AW613" s="12" t="str">
        <f>IFERROR(VLOOKUP($A613,'NM 100 M'!$Y$5:$AE$7,7,0),"")</f>
        <v/>
      </c>
      <c r="AX613" s="25">
        <f>MIN(COUNT(F613:S613)+MIN(COUNT(V613:AW613)/2,2),6)</f>
        <v>0.5</v>
      </c>
    </row>
    <row r="614" spans="1:50">
      <c r="A614">
        <v>737</v>
      </c>
      <c r="B614" s="21" t="str">
        <f>VLOOKUP($A614,id!$C:$H,6,0)</f>
        <v>Zdobylak Krzysztof</v>
      </c>
      <c r="C614" s="21" t="str">
        <f>VLOOKUP($A614,id!$C:$H,4,0)</f>
        <v>Debiutanci</v>
      </c>
      <c r="D614" s="2">
        <f>IF(E613=E614,D613,ROW(B612))</f>
        <v>612</v>
      </c>
      <c r="E614" s="11">
        <f>LARGE(F614:U614,1)+LARGE(F614:U614,2)+IFERROR(LARGE(F614:U614,3),0)+IFERROR(LARGE(F614:U614,4),0)+IFERROR(LARGE(F614:U614,5),0)+IFERROR(LARGE(F614:U614,6),0)</f>
        <v>12.385462249380639</v>
      </c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 t="str">
        <f>IFERROR(VLOOKUP($A614,'H56 TR200 M'!$AT$3:$AZ$106,7,0),"")</f>
        <v/>
      </c>
      <c r="R614" s="12" t="str">
        <f>IFERROR(VLOOKUP($A614,'Azymut M'!$AO$6:$AU$38,7,0),"")</f>
        <v/>
      </c>
      <c r="S614" s="12" t="str">
        <f>IFERROR(VLOOKUP($A614,'NM 200 M'!$AI$5:$AO$38,7,0),"")</f>
        <v/>
      </c>
      <c r="T614" s="10">
        <f>IFERROR(LARGE(V614:AW614,1),0)+IFERROR(LARGE(V614:AW614,2),0)</f>
        <v>12.385462249380639</v>
      </c>
      <c r="U614" s="10">
        <f>IFERROR(LARGE(V614:AW614,3),0)+IFERROR(LARGE(V614:AW614,4),0)</f>
        <v>0</v>
      </c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>
        <f>IFERROR(VLOOKUP($A614,'H56 TR100 M'!$AI$3:$AO$224,7,0),"")</f>
        <v>12.385462249380639</v>
      </c>
      <c r="AT614" s="12" t="str">
        <f>IFERROR(VLOOKUP($A614,'Wawer M'!$H$2:$N$15,7,0),"")</f>
        <v/>
      </c>
      <c r="AU614" s="12" t="str">
        <f>IFERROR(VLOOKUP($A614,'Pazur M'!$AU$2:$BA$36,7,0),"")</f>
        <v/>
      </c>
      <c r="AV614" s="12" t="str">
        <f>IFERROR(VLOOKUP($A614,'Wilga M'!$L$3:$R$29,7,0),"")</f>
        <v/>
      </c>
      <c r="AW614" s="12" t="str">
        <f>IFERROR(VLOOKUP($A614,'NM 100 M'!$Y$5:$AE$7,7,0),"")</f>
        <v/>
      </c>
      <c r="AX614" s="25">
        <f>MIN(COUNT(F614:S614)+MIN(COUNT(V614:AW614)/2,2),6)</f>
        <v>0.5</v>
      </c>
    </row>
    <row r="615" spans="1:50">
      <c r="A615">
        <v>738</v>
      </c>
      <c r="B615" s="21" t="str">
        <f>VLOOKUP($A615,id!$C:$H,6,0)</f>
        <v>Kasprzycki Piotr</v>
      </c>
      <c r="C615" s="21" t="str">
        <f>VLOOKUP($A615,id!$C:$H,4,0)</f>
        <v>Debiutanci</v>
      </c>
      <c r="D615" s="2">
        <f>IF(E614=E615,D614,ROW(B613))</f>
        <v>613</v>
      </c>
      <c r="E615" s="11">
        <f>LARGE(F615:U615,1)+LARGE(F615:U615,2)+IFERROR(LARGE(F615:U615,3),0)+IFERROR(LARGE(F615:U615,4),0)+IFERROR(LARGE(F615:U615,5),0)+IFERROR(LARGE(F615:U615,6),0)</f>
        <v>12.384762248688331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 t="str">
        <f>IFERROR(VLOOKUP($A615,'H56 TR200 M'!$AT$3:$AZ$106,7,0),"")</f>
        <v/>
      </c>
      <c r="R615" s="12" t="str">
        <f>IFERROR(VLOOKUP($A615,'Azymut M'!$AO$6:$AU$38,7,0),"")</f>
        <v/>
      </c>
      <c r="S615" s="12" t="str">
        <f>IFERROR(VLOOKUP($A615,'NM 200 M'!$AI$5:$AO$38,7,0),"")</f>
        <v/>
      </c>
      <c r="T615" s="10">
        <f>IFERROR(LARGE(V615:AW615,1),0)+IFERROR(LARGE(V615:AW615,2),0)</f>
        <v>12.384762248688331</v>
      </c>
      <c r="U615" s="10">
        <f>IFERROR(LARGE(V615:AW615,3),0)+IFERROR(LARGE(V615:AW615,4),0)</f>
        <v>0</v>
      </c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>
        <f>IFERROR(VLOOKUP($A615,'H56 TR100 M'!$AI$3:$AO$224,7,0),"")</f>
        <v>12.384762248688331</v>
      </c>
      <c r="AT615" s="12" t="str">
        <f>IFERROR(VLOOKUP($A615,'Wawer M'!$H$2:$N$15,7,0),"")</f>
        <v/>
      </c>
      <c r="AU615" s="12" t="str">
        <f>IFERROR(VLOOKUP($A615,'Pazur M'!$AU$2:$BA$36,7,0),"")</f>
        <v/>
      </c>
      <c r="AV615" s="12" t="str">
        <f>IFERROR(VLOOKUP($A615,'Wilga M'!$L$3:$R$29,7,0),"")</f>
        <v/>
      </c>
      <c r="AW615" s="12" t="str">
        <f>IFERROR(VLOOKUP($A615,'NM 100 M'!$Y$5:$AE$7,7,0),"")</f>
        <v/>
      </c>
      <c r="AX615" s="25">
        <f>MIN(COUNT(F615:S615)+MIN(COUNT(V615:AW615)/2,2),6)</f>
        <v>0.5</v>
      </c>
    </row>
    <row r="616" spans="1:50">
      <c r="A616">
        <v>775</v>
      </c>
      <c r="B616" s="21" t="str">
        <f>VLOOKUP($A616,id!$C:$H,6,0)</f>
        <v>Kropidłowski Krzysztof</v>
      </c>
      <c r="C616" s="21" t="str">
        <f>VLOOKUP($A616,id!$C:$H,4,0)</f>
        <v>Olite zerorh+ Racing Team</v>
      </c>
      <c r="D616" s="2">
        <f>IF(E615=E616,D615,ROW(B614))</f>
        <v>614</v>
      </c>
      <c r="E616" s="11">
        <f>LARGE(F616:U616,1)+LARGE(F616:U616,2)+IFERROR(LARGE(F616:U616,3),0)+IFERROR(LARGE(F616:U616,4),0)+IFERROR(LARGE(F616:U616,5),0)+IFERROR(LARGE(F616:U616,6),0)</f>
        <v>12.255586592178771</v>
      </c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 t="str">
        <f>IFERROR(VLOOKUP($A616,'H56 TR200 M'!$AT$3:$AZ$106,7,0),"")</f>
        <v/>
      </c>
      <c r="R616" s="12" t="str">
        <f>IFERROR(VLOOKUP($A616,'Azymut M'!$AO$6:$AU$38,7,0),"")</f>
        <v/>
      </c>
      <c r="S616" s="12" t="str">
        <f>IFERROR(VLOOKUP($A616,'NM 200 M'!$AI$5:$AO$38,7,0),"")</f>
        <v/>
      </c>
      <c r="T616" s="10">
        <f>IFERROR(LARGE(V616:AW616,1),0)+IFERROR(LARGE(V616:AW616,2),0)</f>
        <v>12.255586592178771</v>
      </c>
      <c r="U616" s="10">
        <f>IFERROR(LARGE(V616:AW616,3),0)+IFERROR(LARGE(V616:AW616,4),0)</f>
        <v>0</v>
      </c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 t="str">
        <f>IFERROR(VLOOKUP($A616,'H56 TR100 M'!$AI$3:$AO$224,7,0),"")</f>
        <v/>
      </c>
      <c r="AT616" s="12" t="str">
        <f>IFERROR(VLOOKUP($A616,'Wawer M'!$H$2:$N$15,7,0),"")</f>
        <v/>
      </c>
      <c r="AU616" s="12">
        <f>IFERROR(VLOOKUP($A616,'Pazur M'!$AU$2:$BA$36,7,0),"")</f>
        <v>12.255586592178771</v>
      </c>
      <c r="AV616" s="12" t="str">
        <f>IFERROR(VLOOKUP($A616,'Wilga M'!$L$3:$R$29,7,0),"")</f>
        <v/>
      </c>
      <c r="AW616" s="12" t="str">
        <f>IFERROR(VLOOKUP($A616,'NM 100 M'!$Y$5:$AE$7,7,0),"")</f>
        <v/>
      </c>
      <c r="AX616" s="25">
        <f>MIN(COUNT(F616:S616)+MIN(COUNT(V616:AW616)/2,2),6)</f>
        <v>0.5</v>
      </c>
    </row>
    <row r="617" spans="1:50">
      <c r="A617">
        <v>739</v>
      </c>
      <c r="B617" s="21" t="str">
        <f>VLOOKUP($A617,id!$C:$H,6,0)</f>
        <v>Wenta Marek</v>
      </c>
      <c r="C617" s="21" t="str">
        <f>VLOOKUP($A617,id!$C:$H,4,0)</f>
        <v>szweje</v>
      </c>
      <c r="D617" s="2">
        <f>IF(E616=E617,D616,ROW(B615))</f>
        <v>615</v>
      </c>
      <c r="E617" s="11">
        <f>LARGE(F617:U617,1)+LARGE(F617:U617,2)+IFERROR(LARGE(F617:U617,3),0)+IFERROR(LARGE(F617:U617,4),0)+IFERROR(LARGE(F617:U617,5),0)+IFERROR(LARGE(F617:U617,6),0)</f>
        <v>11.758109401305692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 t="str">
        <f>IFERROR(VLOOKUP($A617,'H56 TR200 M'!$AT$3:$AZ$106,7,0),"")</f>
        <v/>
      </c>
      <c r="R617" s="12" t="str">
        <f>IFERROR(VLOOKUP($A617,'Azymut M'!$AO$6:$AU$38,7,0),"")</f>
        <v/>
      </c>
      <c r="S617" s="12" t="str">
        <f>IFERROR(VLOOKUP($A617,'NM 200 M'!$AI$5:$AO$38,7,0),"")</f>
        <v/>
      </c>
      <c r="T617" s="10">
        <f>IFERROR(LARGE(V617:AW617,1),0)+IFERROR(LARGE(V617:AW617,2),0)</f>
        <v>11.758109401305692</v>
      </c>
      <c r="U617" s="10">
        <f>IFERROR(LARGE(V617:AW617,3),0)+IFERROR(LARGE(V617:AW617,4),0)</f>
        <v>0</v>
      </c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>
        <f>IFERROR(VLOOKUP($A617,'H56 TR100 M'!$AI$3:$AO$224,7,0),"")</f>
        <v>11.758109401305692</v>
      </c>
      <c r="AT617" s="12" t="str">
        <f>IFERROR(VLOOKUP($A617,'Wawer M'!$H$2:$N$15,7,0),"")</f>
        <v/>
      </c>
      <c r="AU617" s="12" t="str">
        <f>IFERROR(VLOOKUP($A617,'Pazur M'!$AU$2:$BA$36,7,0),"")</f>
        <v/>
      </c>
      <c r="AV617" s="12" t="str">
        <f>IFERROR(VLOOKUP($A617,'Wilga M'!$L$3:$R$29,7,0),"")</f>
        <v/>
      </c>
      <c r="AW617" s="12" t="str">
        <f>IFERROR(VLOOKUP($A617,'NM 100 M'!$Y$5:$AE$7,7,0),"")</f>
        <v/>
      </c>
      <c r="AX617" s="25">
        <f>MIN(COUNT(F617:S617)+MIN(COUNT(V617:AW617)/2,2),6)</f>
        <v>0.5</v>
      </c>
    </row>
    <row r="618" spans="1:50">
      <c r="A618">
        <v>368</v>
      </c>
      <c r="B618" s="21" t="str">
        <f>VLOOKUP($A618,id!$C:$H,6,0)</f>
        <v>Trzciński Dawid</v>
      </c>
      <c r="C618" s="21" t="str">
        <f>VLOOKUP($A618,id!$C:$H,4,0)</f>
        <v>Stojące wentyle</v>
      </c>
      <c r="D618" s="2">
        <f>IF(E617=E618,D617,ROW(B616))</f>
        <v>616</v>
      </c>
      <c r="E618" s="11">
        <f>LARGE(F618:U618,1)+LARGE(F618:U618,2)+IFERROR(LARGE(F618:U618,3),0)+IFERROR(LARGE(F618:U618,4),0)+IFERROR(LARGE(F618:U618,5),0)+IFERROR(LARGE(F618:U618,6),0)</f>
        <v>11.67343889282537</v>
      </c>
      <c r="F618" s="12"/>
      <c r="G618" s="12"/>
      <c r="H618" s="12" t="str">
        <f>IFERROR(VLOOKUP($A618,'H55 TR200 M'!$AT$3:$AZ$84,7,0),"")</f>
        <v/>
      </c>
      <c r="I618" s="12" t="str">
        <f>IFERROR(VLOOKUP($A618,'Dymno M'!$U$2:$AA$35,7,0),"")</f>
        <v/>
      </c>
      <c r="J618" s="12" t="str">
        <f>IFERROR(VLOOKUP($A618,'XIV RzK M'!$K$3:$Q$39,7,0),"")</f>
        <v/>
      </c>
      <c r="K618" s="12" t="str">
        <f>IFERROR(VLOOKUP($A618,'Tropy M'!$Q$4:$W$66,7,0),"")</f>
        <v/>
      </c>
      <c r="L618" s="12" t="str">
        <f>IFERROR(VLOOKUP($A618,'Grassor 300 M'!$CA$6:$CG$39,7,0),"")</f>
        <v/>
      </c>
      <c r="M618" s="12" t="str">
        <f>IFERROR(VLOOKUP($A618,'BO M'!$Q$2:$W$37,7,0),"")</f>
        <v/>
      </c>
      <c r="N618" s="12" t="str">
        <f>IFERROR(VLOOKUP($A618,'Konwalie M'!$M$2:$S$32,7,0),"")</f>
        <v/>
      </c>
      <c r="O618" s="12" t="str">
        <f>IFERROR(VLOOKUP($A618,'KoRnO M'!$AD$2:$AJ$42,7,0),"")</f>
        <v/>
      </c>
      <c r="P618" s="12" t="str">
        <f>IFERROR(VLOOKUP($A618,'XVI Szago M'!$K$2:$Q$48,7,0),"")</f>
        <v/>
      </c>
      <c r="Q618" s="12" t="str">
        <f>IFERROR(VLOOKUP($A618,'H56 TR200 M'!$AT$3:$AZ$106,7,0),"")</f>
        <v/>
      </c>
      <c r="R618" s="12" t="str">
        <f>IFERROR(VLOOKUP($A618,'Azymut M'!$AO$6:$AU$38,7,0),"")</f>
        <v/>
      </c>
      <c r="S618" s="12" t="str">
        <f>IFERROR(VLOOKUP($A618,'NM 200 M'!$AI$5:$AO$38,7,0),"")</f>
        <v/>
      </c>
      <c r="T618" s="10">
        <f>IFERROR(LARGE(V618:AW618,1),0)+IFERROR(LARGE(V618:AW618,2),0)</f>
        <v>11.67343889282537</v>
      </c>
      <c r="U618" s="10">
        <f>IFERROR(LARGE(V618:AW618,3),0)+IFERROR(LARGE(V618:AW618,4),0)</f>
        <v>0</v>
      </c>
      <c r="V618" s="12"/>
      <c r="W618" s="12"/>
      <c r="X618" s="12"/>
      <c r="Y618" s="12"/>
      <c r="Z618" s="12">
        <f>IFERROR(VLOOKUP($A618,'H55 TR100 M'!$AG$3:$AM$165,7,0),"")</f>
        <v>1.9326364941547487</v>
      </c>
      <c r="AA618" s="12" t="str">
        <f>IFERROR(VLOOKUP($A618,'Irokez M'!$EN$4:$ET$22,7,0),"")</f>
        <v/>
      </c>
      <c r="AB618" s="12" t="str">
        <f>IFERROR(VLOOKUP($A618,'BO Wielkopolska M'!$Q$2:$W$38,7,0),"")</f>
        <v/>
      </c>
      <c r="AC618" s="12" t="str">
        <f>IFERROR(VLOOKUP($A618,'RW TR200 M'!$K$2:$Q$10,7,0),"")</f>
        <v/>
      </c>
      <c r="AD618" s="12" t="str">
        <f>IFERROR(VLOOKUP($A618,'Liczyrzepa wiosna M'!$M$2:$S$26,7,0),"")</f>
        <v/>
      </c>
      <c r="AE618" s="12" t="str">
        <f>IFERROR(VLOOKUP($A618,'13 M'!$J$6:$P$27,7,0),"")</f>
        <v/>
      </c>
      <c r="AF618" s="12" t="str">
        <f>IFERROR(VLOOKUP($A618,'ZnO Grassor M'!$J$2:$P$9,7,0),"")</f>
        <v/>
      </c>
      <c r="AG618" s="12" t="str">
        <f>IFERROR(VLOOKUP($A618,'Celestynów M'!$H$2:$N$7,7,0),"")</f>
        <v/>
      </c>
      <c r="AH618" s="12" t="str">
        <f>IFERROR(VLOOKUP($A618,'Komorów M'!$H$2:$N$15,7,0),"")</f>
        <v/>
      </c>
      <c r="AI618" s="12" t="str">
        <f>IFERROR(VLOOKUP($A618,'ITOrient M'!$P$3:$V$16,7,0),"")</f>
        <v/>
      </c>
      <c r="AJ618" s="12" t="str">
        <f>IFERROR(VLOOKUP($A618,'ŚJatka M'!$P$3:$V$25,7,0),"")</f>
        <v/>
      </c>
      <c r="AK618" s="12" t="str">
        <f>IFERROR(VLOOKUP($A618,'Sudecka Wyrypa M'!$N$4:$T$18,7,0),"")</f>
        <v/>
      </c>
      <c r="AL618" s="12" t="str">
        <f>IFERROR(VLOOKUP($A618,'Abentojra M'!$I$3:$O$39,7,0),"")</f>
        <v/>
      </c>
      <c r="AM618" s="12" t="str">
        <f>IFERROR(VLOOKUP($A618,'Mordownik M'!$M$3:$S$29,7,0),"")</f>
        <v/>
      </c>
      <c r="AN618" s="12" t="str">
        <f>IFERROR(VLOOKUP($A618,'Kaczawska M'!$L$3:$R$9,7,0),"")</f>
        <v/>
      </c>
      <c r="AO618" s="12" t="str">
        <f>IFERROR(VLOOKUP($A618,'XV RzK M'!$K$2:$Q$13,7,0),"")</f>
        <v/>
      </c>
      <c r="AP618" s="12" t="str">
        <f>IFERROR(VLOOKUP($A618,'Jesienne 360 M'!$J$2:$P$20,7,0),"")</f>
        <v/>
      </c>
      <c r="AQ618" s="12" t="str">
        <f>IFERROR(VLOOKUP($A618,'Waligóra M'!$P$2:$V$25,7,0),"")</f>
        <v/>
      </c>
      <c r="AR618" s="12" t="str">
        <f>IFERROR(VLOOKUP($A618,'Jurajska Jatka M'!$L$3:$R$42,7,0),"")</f>
        <v/>
      </c>
      <c r="AS618" s="12">
        <f>IFERROR(VLOOKUP($A618,'H56 TR100 M'!$AI$3:$AO$224,7,0),"")</f>
        <v>9.7408023986706205</v>
      </c>
      <c r="AT618" s="12" t="str">
        <f>IFERROR(VLOOKUP($A618,'Wawer M'!$H$2:$N$15,7,0),"")</f>
        <v/>
      </c>
      <c r="AU618" s="12" t="str">
        <f>IFERROR(VLOOKUP($A618,'Pazur M'!$AU$2:$BA$36,7,0),"")</f>
        <v/>
      </c>
      <c r="AV618" s="12" t="str">
        <f>IFERROR(VLOOKUP($A618,'Wilga M'!$L$3:$R$29,7,0),"")</f>
        <v/>
      </c>
      <c r="AW618" s="12" t="str">
        <f>IFERROR(VLOOKUP($A618,'NM 100 M'!$Y$5:$AE$7,7,0),"")</f>
        <v/>
      </c>
      <c r="AX618" s="25">
        <f>MIN(COUNT(F618:S618)+MIN(COUNT(V618:AW618)/2,2),6)</f>
        <v>1</v>
      </c>
    </row>
    <row r="619" spans="1:50">
      <c r="A619" s="13">
        <v>32</v>
      </c>
      <c r="B619" s="21" t="str">
        <f>VLOOKUP($A619,id!$C:$H,6,0)</f>
        <v>Mirowski Michał</v>
      </c>
      <c r="C619" s="21" t="str">
        <f>VLOOKUP($A619,id!$C:$H,4,0)</f>
        <v>sęk w tym...</v>
      </c>
      <c r="D619" s="2">
        <f>IF(E618=E619,D618,ROW(B617))</f>
        <v>617</v>
      </c>
      <c r="E619" s="11">
        <f>LARGE(F619:U619,1)+LARGE(F619:U619,2)+IFERROR(LARGE(F619:U619,3),0)+IFERROR(LARGE(F619:U619,4),0)+IFERROR(LARGE(F619:U619,5),0)+IFERROR(LARGE(F619:U619,6),0)</f>
        <v>11.528549817056009</v>
      </c>
      <c r="F619" s="12" t="str">
        <f>IFERROR(VLOOKUP(A619,'ZdZ M'!$AN$5:$AT$47,7,0),"")</f>
        <v/>
      </c>
      <c r="G619" s="12" t="str">
        <f>IFERROR(VLOOKUP($A619,'Liszkor M'!$BA$2:$BG$44,7,0),"")</f>
        <v/>
      </c>
      <c r="H619" s="12" t="str">
        <f>IFERROR(VLOOKUP($A619,'H55 TR200 M'!$AT$3:$AZ$84,7,0),"")</f>
        <v/>
      </c>
      <c r="I619" s="12" t="str">
        <f>IFERROR(VLOOKUP($A619,'Dymno M'!$U$2:$AA$35,7,0),"")</f>
        <v/>
      </c>
      <c r="J619" s="12" t="str">
        <f>IFERROR(VLOOKUP($A619,'XIV RzK M'!$K$3:$Q$39,7,0),"")</f>
        <v/>
      </c>
      <c r="K619" s="12" t="str">
        <f>IFERROR(VLOOKUP($A619,'Tropy M'!$Q$4:$W$66,7,0),"")</f>
        <v/>
      </c>
      <c r="L619" s="12" t="str">
        <f>IFERROR(VLOOKUP($A619,'Grassor 300 M'!$CA$6:$CG$39,7,0),"")</f>
        <v/>
      </c>
      <c r="M619" s="12" t="str">
        <f>IFERROR(VLOOKUP($A619,'BO M'!$Q$2:$W$37,7,0),"")</f>
        <v/>
      </c>
      <c r="N619" s="12" t="str">
        <f>IFERROR(VLOOKUP($A619,'Konwalie M'!$M$2:$S$32,7,0),"")</f>
        <v/>
      </c>
      <c r="O619" s="12" t="str">
        <f>IFERROR(VLOOKUP($A619,'KoRnO M'!$AD$2:$AJ$42,7,0),"")</f>
        <v/>
      </c>
      <c r="P619" s="12" t="str">
        <f>IFERROR(VLOOKUP($A619,'XVI Szago M'!$K$2:$Q$48,7,0),"")</f>
        <v/>
      </c>
      <c r="Q619" s="12" t="str">
        <f>IFERROR(VLOOKUP($A619,'H56 TR200 M'!$AT$3:$AZ$106,7,0),"")</f>
        <v/>
      </c>
      <c r="R619" s="12" t="str">
        <f>IFERROR(VLOOKUP($A619,'Azymut M'!$AO$6:$AU$38,7,0),"")</f>
        <v/>
      </c>
      <c r="S619" s="12" t="str">
        <f>IFERROR(VLOOKUP($A619,'NM 200 M'!$AI$5:$AO$38,7,0),"")</f>
        <v/>
      </c>
      <c r="T619" s="10">
        <f>IFERROR(LARGE(V619:AW619,1),0)+IFERROR(LARGE(V619:AW619,2),0)</f>
        <v>11.528549817056009</v>
      </c>
      <c r="U619" s="10">
        <f>IFERROR(LARGE(V619:AW619,3),0)+IFERROR(LARGE(V619:AW619,4),0)</f>
        <v>0</v>
      </c>
      <c r="V619" s="12">
        <f>IFERROR(VLOOKUP(A619,'Liczyrzepa - zima M'!$M$1:$S$35,7,0),"")</f>
        <v>11.528549817056009</v>
      </c>
      <c r="W619" s="12" t="str">
        <f>IFERROR(VLOOKUP($A619,'Róża M'!$L$2:$R$34,7,0),"")</f>
        <v/>
      </c>
      <c r="X619" s="12" t="str">
        <f>IFERROR(VLOOKUP($A619,'XV Szago M'!$DK$4:$DQ$28,7,0),"")</f>
        <v/>
      </c>
      <c r="Y619" s="12" t="str">
        <f>IFERROR(VLOOKUP($A619,'Wiosenne 360 M'!$J$3:$P$22,7,0),"")</f>
        <v/>
      </c>
      <c r="Z619" s="12" t="str">
        <f>IFERROR(VLOOKUP($A619,'H55 TR100 M'!$AG$3:$AM$165,7,0),"")</f>
        <v/>
      </c>
      <c r="AA619" s="12" t="str">
        <f>IFERROR(VLOOKUP($A619,'Irokez M'!$EN$4:$ET$22,7,0),"")</f>
        <v/>
      </c>
      <c r="AB619" s="12" t="str">
        <f>IFERROR(VLOOKUP($A619,'BO Wielkopolska M'!$Q$2:$W$38,7,0),"")</f>
        <v/>
      </c>
      <c r="AC619" s="12" t="str">
        <f>IFERROR(VLOOKUP($A619,'RW TR200 M'!$K$2:$Q$10,7,0),"")</f>
        <v/>
      </c>
      <c r="AD619" s="12" t="str">
        <f>IFERROR(VLOOKUP($A619,'Liczyrzepa wiosna M'!$M$2:$S$26,7,0),"")</f>
        <v/>
      </c>
      <c r="AE619" s="12" t="str">
        <f>IFERROR(VLOOKUP($A619,'13 M'!$J$6:$P$27,7,0),"")</f>
        <v/>
      </c>
      <c r="AF619" s="12" t="str">
        <f>IFERROR(VLOOKUP($A619,'ZnO Grassor M'!$J$2:$P$9,7,0),"")</f>
        <v/>
      </c>
      <c r="AG619" s="12" t="str">
        <f>IFERROR(VLOOKUP($A619,'Celestynów M'!$H$2:$N$7,7,0),"")</f>
        <v/>
      </c>
      <c r="AH619" s="12" t="str">
        <f>IFERROR(VLOOKUP($A619,'Komorów M'!$H$2:$N$15,7,0),"")</f>
        <v/>
      </c>
      <c r="AI619" s="12" t="str">
        <f>IFERROR(VLOOKUP($A619,'ITOrient M'!$P$3:$V$16,7,0),"")</f>
        <v/>
      </c>
      <c r="AJ619" s="12" t="str">
        <f>IFERROR(VLOOKUP($A619,'ŚJatka M'!$P$3:$V$25,7,0),"")</f>
        <v/>
      </c>
      <c r="AK619" s="12" t="str">
        <f>IFERROR(VLOOKUP($A619,'Sudecka Wyrypa M'!$N$4:$T$18,7,0),"")</f>
        <v/>
      </c>
      <c r="AL619" s="12" t="str">
        <f>IFERROR(VLOOKUP($A619,'Abentojra M'!$I$3:$O$39,7,0),"")</f>
        <v/>
      </c>
      <c r="AM619" s="12" t="str">
        <f>IFERROR(VLOOKUP($A619,'Mordownik M'!$M$3:$S$29,7,0),"")</f>
        <v/>
      </c>
      <c r="AN619" s="12" t="str">
        <f>IFERROR(VLOOKUP($A619,'Kaczawska M'!$L$3:$R$9,7,0),"")</f>
        <v/>
      </c>
      <c r="AO619" s="12" t="str">
        <f>IFERROR(VLOOKUP($A619,'XV RzK M'!$K$2:$Q$13,7,0),"")</f>
        <v/>
      </c>
      <c r="AP619" s="12" t="str">
        <f>IFERROR(VLOOKUP($A619,'Jesienne 360 M'!$J$2:$P$20,7,0),"")</f>
        <v/>
      </c>
      <c r="AQ619" s="12" t="str">
        <f>IFERROR(VLOOKUP($A619,'Waligóra M'!$P$2:$V$25,7,0),"")</f>
        <v/>
      </c>
      <c r="AR619" s="12" t="str">
        <f>IFERROR(VLOOKUP($A619,'Jurajska Jatka M'!$L$3:$R$42,7,0),"")</f>
        <v/>
      </c>
      <c r="AS619" s="12" t="str">
        <f>IFERROR(VLOOKUP($A619,'H56 TR100 M'!$AI$3:$AO$224,7,0),"")</f>
        <v/>
      </c>
      <c r="AT619" s="12" t="str">
        <f>IFERROR(VLOOKUP($A619,'Wawer M'!$H$2:$N$15,7,0),"")</f>
        <v/>
      </c>
      <c r="AU619" s="12" t="str">
        <f>IFERROR(VLOOKUP($A619,'Pazur M'!$AU$2:$BA$36,7,0),"")</f>
        <v/>
      </c>
      <c r="AV619" s="12" t="str">
        <f>IFERROR(VLOOKUP($A619,'Wilga M'!$L$3:$R$29,7,0),"")</f>
        <v/>
      </c>
      <c r="AW619" s="12" t="str">
        <f>IFERROR(VLOOKUP($A619,'NM 100 M'!$Y$5:$AE$7,7,0),"")</f>
        <v/>
      </c>
      <c r="AX619" s="25">
        <f>MIN(COUNT(F619:S619)+MIN(COUNT(V619:AW619)/2,2),6)</f>
        <v>0.5</v>
      </c>
    </row>
    <row r="620" spans="1:50">
      <c r="A620">
        <v>33</v>
      </c>
      <c r="B620" s="21" t="str">
        <f>VLOOKUP($A620,id!$C:$H,6,0)</f>
        <v>Mordaka Dawid</v>
      </c>
      <c r="C620" s="21" t="str">
        <f>VLOOKUP($A620,id!$C:$H,4,0)</f>
        <v>sęk w tym...</v>
      </c>
      <c r="D620" s="2">
        <f>IF(E619=E620,D619,ROW(B618))</f>
        <v>617</v>
      </c>
      <c r="E620" s="11">
        <f>LARGE(F620:U620,1)+LARGE(F620:U620,2)+IFERROR(LARGE(F620:U620,3),0)+IFERROR(LARGE(F620:U620,4),0)+IFERROR(LARGE(F620:U620,5),0)+IFERROR(LARGE(F620:U620,6),0)</f>
        <v>11.528549817056009</v>
      </c>
      <c r="F620" s="12" t="str">
        <f>IFERROR(VLOOKUP(A620,'ZdZ M'!$AN$5:$AT$47,7,0),"")</f>
        <v/>
      </c>
      <c r="G620" s="12" t="str">
        <f>IFERROR(VLOOKUP($A620,'Liszkor M'!$BA$2:$BG$44,7,0),"")</f>
        <v/>
      </c>
      <c r="H620" s="12" t="str">
        <f>IFERROR(VLOOKUP($A620,'H55 TR200 M'!$AT$3:$AZ$84,7,0),"")</f>
        <v/>
      </c>
      <c r="I620" s="12" t="str">
        <f>IFERROR(VLOOKUP($A620,'Dymno M'!$U$2:$AA$35,7,0),"")</f>
        <v/>
      </c>
      <c r="J620" s="12" t="str">
        <f>IFERROR(VLOOKUP($A620,'XIV RzK M'!$K$3:$Q$39,7,0),"")</f>
        <v/>
      </c>
      <c r="K620" s="12" t="str">
        <f>IFERROR(VLOOKUP($A620,'Tropy M'!$Q$4:$W$66,7,0),"")</f>
        <v/>
      </c>
      <c r="L620" s="12" t="str">
        <f>IFERROR(VLOOKUP($A620,'Grassor 300 M'!$CA$6:$CG$39,7,0),"")</f>
        <v/>
      </c>
      <c r="M620" s="12" t="str">
        <f>IFERROR(VLOOKUP($A620,'BO M'!$Q$2:$W$37,7,0),"")</f>
        <v/>
      </c>
      <c r="N620" s="12" t="str">
        <f>IFERROR(VLOOKUP($A620,'Konwalie M'!$M$2:$S$32,7,0),"")</f>
        <v/>
      </c>
      <c r="O620" s="12" t="str">
        <f>IFERROR(VLOOKUP($A620,'KoRnO M'!$AD$2:$AJ$42,7,0),"")</f>
        <v/>
      </c>
      <c r="P620" s="12" t="str">
        <f>IFERROR(VLOOKUP($A620,'XVI Szago M'!$K$2:$Q$48,7,0),"")</f>
        <v/>
      </c>
      <c r="Q620" s="12" t="str">
        <f>IFERROR(VLOOKUP($A620,'H56 TR200 M'!$AT$3:$AZ$106,7,0),"")</f>
        <v/>
      </c>
      <c r="R620" s="12" t="str">
        <f>IFERROR(VLOOKUP($A620,'Azymut M'!$AO$6:$AU$38,7,0),"")</f>
        <v/>
      </c>
      <c r="S620" s="12" t="str">
        <f>IFERROR(VLOOKUP($A620,'NM 200 M'!$AI$5:$AO$38,7,0),"")</f>
        <v/>
      </c>
      <c r="T620" s="10">
        <f>IFERROR(LARGE(V620:AW620,1),0)+IFERROR(LARGE(V620:AW620,2),0)</f>
        <v>11.528549817056009</v>
      </c>
      <c r="U620" s="10">
        <f>IFERROR(LARGE(V620:AW620,3),0)+IFERROR(LARGE(V620:AW620,4),0)</f>
        <v>0</v>
      </c>
      <c r="V620" s="12">
        <f>IFERROR(VLOOKUP(A620,'Liczyrzepa - zima M'!$M$1:$S$35,7,0),"")</f>
        <v>11.528549817056009</v>
      </c>
      <c r="W620" s="12" t="str">
        <f>IFERROR(VLOOKUP($A620,'Róża M'!$L$2:$R$34,7,0),"")</f>
        <v/>
      </c>
      <c r="X620" s="12" t="str">
        <f>IFERROR(VLOOKUP($A620,'XV Szago M'!$DK$4:$DQ$28,7,0),"")</f>
        <v/>
      </c>
      <c r="Y620" s="12" t="str">
        <f>IFERROR(VLOOKUP($A620,'Wiosenne 360 M'!$J$3:$P$22,7,0),"")</f>
        <v/>
      </c>
      <c r="Z620" s="12" t="str">
        <f>IFERROR(VLOOKUP($A620,'H55 TR100 M'!$AG$3:$AM$165,7,0),"")</f>
        <v/>
      </c>
      <c r="AA620" s="12" t="str">
        <f>IFERROR(VLOOKUP($A620,'Irokez M'!$EN$4:$ET$22,7,0),"")</f>
        <v/>
      </c>
      <c r="AB620" s="12" t="str">
        <f>IFERROR(VLOOKUP($A620,'BO Wielkopolska M'!$Q$2:$W$38,7,0),"")</f>
        <v/>
      </c>
      <c r="AC620" s="12" t="str">
        <f>IFERROR(VLOOKUP($A620,'RW TR200 M'!$K$2:$Q$10,7,0),"")</f>
        <v/>
      </c>
      <c r="AD620" s="12" t="str">
        <f>IFERROR(VLOOKUP($A620,'Liczyrzepa wiosna M'!$M$2:$S$26,7,0),"")</f>
        <v/>
      </c>
      <c r="AE620" s="12" t="str">
        <f>IFERROR(VLOOKUP($A620,'13 M'!$J$6:$P$27,7,0),"")</f>
        <v/>
      </c>
      <c r="AF620" s="12" t="str">
        <f>IFERROR(VLOOKUP($A620,'ZnO Grassor M'!$J$2:$P$9,7,0),"")</f>
        <v/>
      </c>
      <c r="AG620" s="12" t="str">
        <f>IFERROR(VLOOKUP($A620,'Celestynów M'!$H$2:$N$7,7,0),"")</f>
        <v/>
      </c>
      <c r="AH620" s="12" t="str">
        <f>IFERROR(VLOOKUP($A620,'Komorów M'!$H$2:$N$15,7,0),"")</f>
        <v/>
      </c>
      <c r="AI620" s="12" t="str">
        <f>IFERROR(VLOOKUP($A620,'ITOrient M'!$P$3:$V$16,7,0),"")</f>
        <v/>
      </c>
      <c r="AJ620" s="12" t="str">
        <f>IFERROR(VLOOKUP($A620,'ŚJatka M'!$P$3:$V$25,7,0),"")</f>
        <v/>
      </c>
      <c r="AK620" s="12" t="str">
        <f>IFERROR(VLOOKUP($A620,'Sudecka Wyrypa M'!$N$4:$T$18,7,0),"")</f>
        <v/>
      </c>
      <c r="AL620" s="12" t="str">
        <f>IFERROR(VLOOKUP($A620,'Abentojra M'!$I$3:$O$39,7,0),"")</f>
        <v/>
      </c>
      <c r="AM620" s="12" t="str">
        <f>IFERROR(VLOOKUP($A620,'Mordownik M'!$M$3:$S$29,7,0),"")</f>
        <v/>
      </c>
      <c r="AN620" s="12" t="str">
        <f>IFERROR(VLOOKUP($A620,'Kaczawska M'!$L$3:$R$9,7,0),"")</f>
        <v/>
      </c>
      <c r="AO620" s="12" t="str">
        <f>IFERROR(VLOOKUP($A620,'XV RzK M'!$K$2:$Q$13,7,0),"")</f>
        <v/>
      </c>
      <c r="AP620" s="12" t="str">
        <f>IFERROR(VLOOKUP($A620,'Jesienne 360 M'!$J$2:$P$20,7,0),"")</f>
        <v/>
      </c>
      <c r="AQ620" s="12" t="str">
        <f>IFERROR(VLOOKUP($A620,'Waligóra M'!$P$2:$V$25,7,0),"")</f>
        <v/>
      </c>
      <c r="AR620" s="12" t="str">
        <f>IFERROR(VLOOKUP($A620,'Jurajska Jatka M'!$L$3:$R$42,7,0),"")</f>
        <v/>
      </c>
      <c r="AS620" s="12" t="str">
        <f>IFERROR(VLOOKUP($A620,'H56 TR100 M'!$AI$3:$AO$224,7,0),"")</f>
        <v/>
      </c>
      <c r="AT620" s="12" t="str">
        <f>IFERROR(VLOOKUP($A620,'Wawer M'!$H$2:$N$15,7,0),"")</f>
        <v/>
      </c>
      <c r="AU620" s="12" t="str">
        <f>IFERROR(VLOOKUP($A620,'Pazur M'!$AU$2:$BA$36,7,0),"")</f>
        <v/>
      </c>
      <c r="AV620" s="12" t="str">
        <f>IFERROR(VLOOKUP($A620,'Wilga M'!$L$3:$R$29,7,0),"")</f>
        <v/>
      </c>
      <c r="AW620" s="12" t="str">
        <f>IFERROR(VLOOKUP($A620,'NM 100 M'!$Y$5:$AE$7,7,0),"")</f>
        <v/>
      </c>
      <c r="AX620" s="25">
        <f>MIN(COUNT(F620:S620)+MIN(COUNT(V620:AW620)/2,2),6)</f>
        <v>0.5</v>
      </c>
    </row>
    <row r="621" spans="1:50">
      <c r="A621">
        <v>325</v>
      </c>
      <c r="B621" s="21" t="str">
        <f>VLOOKUP($A621,id!$C:$H,6,0)</f>
        <v>Winiarski Marcin</v>
      </c>
      <c r="C621" s="21" t="str">
        <f>VLOOKUP($A621,id!$C:$H,4,0)</f>
        <v>ITS</v>
      </c>
      <c r="D621" s="2">
        <f>IF(E620=E621,D620,ROW(B619))</f>
        <v>619</v>
      </c>
      <c r="E621" s="11">
        <f>LARGE(F621:U621,1)+LARGE(F621:U621,2)+IFERROR(LARGE(F621:U621,3),0)+IFERROR(LARGE(F621:U621,4),0)+IFERROR(LARGE(F621:U621,5),0)+IFERROR(LARGE(F621:U621,6),0)</f>
        <v>11.223211841927746</v>
      </c>
      <c r="F621" s="12"/>
      <c r="G621" s="12"/>
      <c r="H621" s="12" t="str">
        <f>IFERROR(VLOOKUP($A621,'H55 TR200 M'!$AT$3:$AZ$84,7,0),"")</f>
        <v/>
      </c>
      <c r="I621" s="12" t="str">
        <f>IFERROR(VLOOKUP($A621,'Dymno M'!$U$2:$AA$35,7,0),"")</f>
        <v/>
      </c>
      <c r="J621" s="12" t="str">
        <f>IFERROR(VLOOKUP($A621,'XIV RzK M'!$K$3:$Q$39,7,0),"")</f>
        <v/>
      </c>
      <c r="K621" s="12" t="str">
        <f>IFERROR(VLOOKUP($A621,'Tropy M'!$Q$4:$W$66,7,0),"")</f>
        <v/>
      </c>
      <c r="L621" s="12" t="str">
        <f>IFERROR(VLOOKUP($A621,'Grassor 300 M'!$CA$6:$CG$39,7,0),"")</f>
        <v/>
      </c>
      <c r="M621" s="12" t="str">
        <f>IFERROR(VLOOKUP($A621,'BO M'!$Q$2:$W$37,7,0),"")</f>
        <v/>
      </c>
      <c r="N621" s="12" t="str">
        <f>IFERROR(VLOOKUP($A621,'Konwalie M'!$M$2:$S$32,7,0),"")</f>
        <v/>
      </c>
      <c r="O621" s="12" t="str">
        <f>IFERROR(VLOOKUP($A621,'KoRnO M'!$AD$2:$AJ$42,7,0),"")</f>
        <v/>
      </c>
      <c r="P621" s="12" t="str">
        <f>IFERROR(VLOOKUP($A621,'XVI Szago M'!$K$2:$Q$48,7,0),"")</f>
        <v/>
      </c>
      <c r="Q621" s="12" t="str">
        <f>IFERROR(VLOOKUP($A621,'H56 TR200 M'!$AT$3:$AZ$106,7,0),"")</f>
        <v/>
      </c>
      <c r="R621" s="12" t="str">
        <f>IFERROR(VLOOKUP($A621,'Azymut M'!$AO$6:$AU$38,7,0),"")</f>
        <v/>
      </c>
      <c r="S621" s="12" t="str">
        <f>IFERROR(VLOOKUP($A621,'NM 200 M'!$AI$5:$AO$38,7,0),"")</f>
        <v/>
      </c>
      <c r="T621" s="10">
        <f>IFERROR(LARGE(V621:AW621,1),0)+IFERROR(LARGE(V621:AW621,2),0)</f>
        <v>11.223211841927746</v>
      </c>
      <c r="U621" s="10">
        <f>IFERROR(LARGE(V621:AW621,3),0)+IFERROR(LARGE(V621:AW621,4),0)</f>
        <v>0</v>
      </c>
      <c r="V621" s="12"/>
      <c r="W621" s="12"/>
      <c r="X621" s="12"/>
      <c r="Y621" s="12"/>
      <c r="Z621" s="12">
        <f>IFERROR(VLOOKUP($A621,'H55 TR100 M'!$AG$3:$AM$165,7,0),"")</f>
        <v>11.223211841927746</v>
      </c>
      <c r="AA621" s="12" t="str">
        <f>IFERROR(VLOOKUP($A621,'Irokez M'!$EN$4:$ET$22,7,0),"")</f>
        <v/>
      </c>
      <c r="AB621" s="12" t="str">
        <f>IFERROR(VLOOKUP($A621,'BO Wielkopolska M'!$Q$2:$W$38,7,0),"")</f>
        <v/>
      </c>
      <c r="AC621" s="12" t="str">
        <f>IFERROR(VLOOKUP($A621,'RW TR200 M'!$K$2:$Q$10,7,0),"")</f>
        <v/>
      </c>
      <c r="AD621" s="12" t="str">
        <f>IFERROR(VLOOKUP($A621,'Liczyrzepa wiosna M'!$M$2:$S$26,7,0),"")</f>
        <v/>
      </c>
      <c r="AE621" s="12" t="str">
        <f>IFERROR(VLOOKUP($A621,'13 M'!$J$6:$P$27,7,0),"")</f>
        <v/>
      </c>
      <c r="AF621" s="12" t="str">
        <f>IFERROR(VLOOKUP($A621,'ZnO Grassor M'!$J$2:$P$9,7,0),"")</f>
        <v/>
      </c>
      <c r="AG621" s="12" t="str">
        <f>IFERROR(VLOOKUP($A621,'Celestynów M'!$H$2:$N$7,7,0),"")</f>
        <v/>
      </c>
      <c r="AH621" s="12" t="str">
        <f>IFERROR(VLOOKUP($A621,'Komorów M'!$H$2:$N$15,7,0),"")</f>
        <v/>
      </c>
      <c r="AI621" s="12" t="str">
        <f>IFERROR(VLOOKUP($A621,'ITOrient M'!$P$3:$V$16,7,0),"")</f>
        <v/>
      </c>
      <c r="AJ621" s="12" t="str">
        <f>IFERROR(VLOOKUP($A621,'ŚJatka M'!$P$3:$V$25,7,0),"")</f>
        <v/>
      </c>
      <c r="AK621" s="12" t="str">
        <f>IFERROR(VLOOKUP($A621,'Sudecka Wyrypa M'!$N$4:$T$18,7,0),"")</f>
        <v/>
      </c>
      <c r="AL621" s="12" t="str">
        <f>IFERROR(VLOOKUP($A621,'Abentojra M'!$I$3:$O$39,7,0),"")</f>
        <v/>
      </c>
      <c r="AM621" s="12" t="str">
        <f>IFERROR(VLOOKUP($A621,'Mordownik M'!$M$3:$S$29,7,0),"")</f>
        <v/>
      </c>
      <c r="AN621" s="12" t="str">
        <f>IFERROR(VLOOKUP($A621,'Kaczawska M'!$L$3:$R$9,7,0),"")</f>
        <v/>
      </c>
      <c r="AO621" s="12" t="str">
        <f>IFERROR(VLOOKUP($A621,'XV RzK M'!$K$2:$Q$13,7,0),"")</f>
        <v/>
      </c>
      <c r="AP621" s="12" t="str">
        <f>IFERROR(VLOOKUP($A621,'Jesienne 360 M'!$J$2:$P$20,7,0),"")</f>
        <v/>
      </c>
      <c r="AQ621" s="12" t="str">
        <f>IFERROR(VLOOKUP($A621,'Waligóra M'!$P$2:$V$25,7,0),"")</f>
        <v/>
      </c>
      <c r="AR621" s="12" t="str">
        <f>IFERROR(VLOOKUP($A621,'Jurajska Jatka M'!$L$3:$R$42,7,0),"")</f>
        <v/>
      </c>
      <c r="AS621" s="12" t="str">
        <f>IFERROR(VLOOKUP($A621,'H56 TR100 M'!$AI$3:$AO$224,7,0),"")</f>
        <v/>
      </c>
      <c r="AT621" s="12" t="str">
        <f>IFERROR(VLOOKUP($A621,'Wawer M'!$H$2:$N$15,7,0),"")</f>
        <v/>
      </c>
      <c r="AU621" s="12" t="str">
        <f>IFERROR(VLOOKUP($A621,'Pazur M'!$AU$2:$BA$36,7,0),"")</f>
        <v/>
      </c>
      <c r="AV621" s="12" t="str">
        <f>IFERROR(VLOOKUP($A621,'Wilga M'!$L$3:$R$29,7,0),"")</f>
        <v/>
      </c>
      <c r="AW621" s="12" t="str">
        <f>IFERROR(VLOOKUP($A621,'NM 100 M'!$Y$5:$AE$7,7,0),"")</f>
        <v/>
      </c>
      <c r="AX621" s="25">
        <f>MIN(COUNT(F621:S621)+MIN(COUNT(V621:AW621)/2,2),6)</f>
        <v>0.5</v>
      </c>
    </row>
    <row r="622" spans="1:50">
      <c r="A622">
        <v>450</v>
      </c>
      <c r="B622" s="21" t="str">
        <f>VLOOKUP($A622,id!$C:$H,6,0)</f>
        <v>Niezgódka Bartosz</v>
      </c>
      <c r="C622" s="21">
        <f>VLOOKUP($A622,id!$C:$H,4,0)</f>
        <v>0</v>
      </c>
      <c r="D622" s="2">
        <f>IF(E621=E622,D621,ROW(B620))</f>
        <v>620</v>
      </c>
      <c r="E622" s="11">
        <f>LARGE(F622:U622,1)+LARGE(F622:U622,2)+IFERROR(LARGE(F622:U622,3),0)+IFERROR(LARGE(F622:U622,4),0)+IFERROR(LARGE(F622:U622,5),0)+IFERROR(LARGE(F622:U622,6),0)</f>
        <v>11.01642675831248</v>
      </c>
      <c r="F622" s="12"/>
      <c r="G622" s="12"/>
      <c r="H622" s="12"/>
      <c r="I622" s="12"/>
      <c r="J622" s="12"/>
      <c r="K622" s="12">
        <f>IFERROR(VLOOKUP($A622,'Tropy M'!$Q$4:$W$66,7,0),"")</f>
        <v>11.01642675831248</v>
      </c>
      <c r="L622" s="12" t="str">
        <f>IFERROR(VLOOKUP($A622,'Grassor 300 M'!$CA$6:$CG$39,7,0),"")</f>
        <v/>
      </c>
      <c r="M622" s="12" t="str">
        <f>IFERROR(VLOOKUP($A622,'BO M'!$Q$2:$W$37,7,0),"")</f>
        <v/>
      </c>
      <c r="N622" s="12" t="str">
        <f>IFERROR(VLOOKUP($A622,'Konwalie M'!$M$2:$S$32,7,0),"")</f>
        <v/>
      </c>
      <c r="O622" s="12" t="str">
        <f>IFERROR(VLOOKUP($A622,'KoRnO M'!$AD$2:$AJ$42,7,0),"")</f>
        <v/>
      </c>
      <c r="P622" s="12" t="str">
        <f>IFERROR(VLOOKUP($A622,'XVI Szago M'!$K$2:$Q$48,7,0),"")</f>
        <v/>
      </c>
      <c r="Q622" s="12" t="str">
        <f>IFERROR(VLOOKUP($A622,'H56 TR200 M'!$AT$3:$AZ$106,7,0),"")</f>
        <v/>
      </c>
      <c r="R622" s="12" t="str">
        <f>IFERROR(VLOOKUP($A622,'Azymut M'!$AO$6:$AU$38,7,0),"")</f>
        <v/>
      </c>
      <c r="S622" s="12" t="str">
        <f>IFERROR(VLOOKUP($A622,'NM 200 M'!$AI$5:$AO$38,7,0),"")</f>
        <v/>
      </c>
      <c r="T622" s="10">
        <f>IFERROR(LARGE(V622:AW622,1),0)+IFERROR(LARGE(V622:AW622,2),0)</f>
        <v>0</v>
      </c>
      <c r="U622" s="10">
        <f>IFERROR(LARGE(V622:AW622,3),0)+IFERROR(LARGE(V622:AW622,4),0)</f>
        <v>0</v>
      </c>
      <c r="V622" s="12"/>
      <c r="W622" s="12"/>
      <c r="X622" s="12"/>
      <c r="Y622" s="12"/>
      <c r="Z622" s="12"/>
      <c r="AA622" s="12"/>
      <c r="AB622" s="12"/>
      <c r="AC622" s="12"/>
      <c r="AD622" s="12"/>
      <c r="AE622" s="12" t="str">
        <f>IFERROR(VLOOKUP($A622,'13 M'!$J$6:$P$27,7,0),"")</f>
        <v/>
      </c>
      <c r="AF622" s="12" t="str">
        <f>IFERROR(VLOOKUP($A622,'ZnO Grassor M'!$J$2:$P$9,7,0),"")</f>
        <v/>
      </c>
      <c r="AG622" s="12" t="str">
        <f>IFERROR(VLOOKUP($A622,'Celestynów M'!$H$2:$N$7,7,0),"")</f>
        <v/>
      </c>
      <c r="AH622" s="12" t="str">
        <f>IFERROR(VLOOKUP($A622,'Komorów M'!$H$2:$N$15,7,0),"")</f>
        <v/>
      </c>
      <c r="AI622" s="12" t="str">
        <f>IFERROR(VLOOKUP($A622,'ITOrient M'!$P$3:$V$16,7,0),"")</f>
        <v/>
      </c>
      <c r="AJ622" s="12" t="str">
        <f>IFERROR(VLOOKUP($A622,'ŚJatka M'!$P$3:$V$25,7,0),"")</f>
        <v/>
      </c>
      <c r="AK622" s="12" t="str">
        <f>IFERROR(VLOOKUP($A622,'Sudecka Wyrypa M'!$N$4:$T$18,7,0),"")</f>
        <v/>
      </c>
      <c r="AL622" s="12" t="str">
        <f>IFERROR(VLOOKUP($A622,'Abentojra M'!$I$3:$O$39,7,0),"")</f>
        <v/>
      </c>
      <c r="AM622" s="12" t="str">
        <f>IFERROR(VLOOKUP($A622,'Mordownik M'!$M$3:$S$29,7,0),"")</f>
        <v/>
      </c>
      <c r="AN622" s="12" t="str">
        <f>IFERROR(VLOOKUP($A622,'Kaczawska M'!$L$3:$R$9,7,0),"")</f>
        <v/>
      </c>
      <c r="AO622" s="12" t="str">
        <f>IFERROR(VLOOKUP($A622,'XV RzK M'!$K$2:$Q$13,7,0),"")</f>
        <v/>
      </c>
      <c r="AP622" s="12" t="str">
        <f>IFERROR(VLOOKUP($A622,'Jesienne 360 M'!$J$2:$P$20,7,0),"")</f>
        <v/>
      </c>
      <c r="AQ622" s="12" t="str">
        <f>IFERROR(VLOOKUP($A622,'Waligóra M'!$P$2:$V$25,7,0),"")</f>
        <v/>
      </c>
      <c r="AR622" s="12" t="str">
        <f>IFERROR(VLOOKUP($A622,'Jurajska Jatka M'!$L$3:$R$42,7,0),"")</f>
        <v/>
      </c>
      <c r="AS622" s="12" t="str">
        <f>IFERROR(VLOOKUP($A622,'H56 TR100 M'!$AI$3:$AO$224,7,0),"")</f>
        <v/>
      </c>
      <c r="AT622" s="12" t="str">
        <f>IFERROR(VLOOKUP($A622,'Wawer M'!$H$2:$N$15,7,0),"")</f>
        <v/>
      </c>
      <c r="AU622" s="12" t="str">
        <f>IFERROR(VLOOKUP($A622,'Pazur M'!$AU$2:$BA$36,7,0),"")</f>
        <v/>
      </c>
      <c r="AV622" s="12" t="str">
        <f>IFERROR(VLOOKUP($A622,'Wilga M'!$L$3:$R$29,7,0),"")</f>
        <v/>
      </c>
      <c r="AW622" s="12" t="str">
        <f>IFERROR(VLOOKUP($A622,'NM 100 M'!$Y$5:$AE$7,7,0),"")</f>
        <v/>
      </c>
      <c r="AX622" s="25">
        <f>MIN(COUNT(F622:S622)+MIN(COUNT(V622:AW622)/2,2),6)</f>
        <v>1</v>
      </c>
    </row>
    <row r="623" spans="1:50">
      <c r="A623">
        <v>776</v>
      </c>
      <c r="B623" s="21" t="str">
        <f>VLOOKUP($A623,id!$C:$H,6,0)</f>
        <v>Skorupski Robert</v>
      </c>
      <c r="C623" s="21" t="str">
        <f>VLOOKUP($A623,id!$C:$H,4,0)</f>
        <v>STOPA Słupsk</v>
      </c>
      <c r="D623" s="2">
        <f>IF(E622=E623,D622,ROW(B621))</f>
        <v>621</v>
      </c>
      <c r="E623" s="11">
        <f>LARGE(F623:U623,1)+LARGE(F623:U623,2)+IFERROR(LARGE(F623:U623,3),0)+IFERROR(LARGE(F623:U623,4),0)+IFERROR(LARGE(F623:U623,5),0)+IFERROR(LARGE(F623:U623,6),0)</f>
        <v>11.010037641154328</v>
      </c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 t="str">
        <f>IFERROR(VLOOKUP($A623,'H56 TR200 M'!$AT$3:$AZ$106,7,0),"")</f>
        <v/>
      </c>
      <c r="R623" s="12" t="str">
        <f>IFERROR(VLOOKUP($A623,'Azymut M'!$AO$6:$AU$38,7,0),"")</f>
        <v/>
      </c>
      <c r="S623" s="12" t="str">
        <f>IFERROR(VLOOKUP($A623,'NM 200 M'!$AI$5:$AO$38,7,0),"")</f>
        <v/>
      </c>
      <c r="T623" s="10">
        <f>IFERROR(LARGE(V623:AW623,1),0)+IFERROR(LARGE(V623:AW623,2),0)</f>
        <v>11.010037641154328</v>
      </c>
      <c r="U623" s="10">
        <f>IFERROR(LARGE(V623:AW623,3),0)+IFERROR(LARGE(V623:AW623,4),0)</f>
        <v>0</v>
      </c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 t="str">
        <f>IFERROR(VLOOKUP($A623,'H56 TR100 M'!$AI$3:$AO$224,7,0),"")</f>
        <v/>
      </c>
      <c r="AT623" s="12" t="str">
        <f>IFERROR(VLOOKUP($A623,'Wawer M'!$H$2:$N$15,7,0),"")</f>
        <v/>
      </c>
      <c r="AU623" s="12">
        <f>IFERROR(VLOOKUP($A623,'Pazur M'!$AU$2:$BA$36,7,0),"")</f>
        <v>11.010037641154328</v>
      </c>
      <c r="AV623" s="12" t="str">
        <f>IFERROR(VLOOKUP($A623,'Wilga M'!$L$3:$R$29,7,0),"")</f>
        <v/>
      </c>
      <c r="AW623" s="12" t="str">
        <f>IFERROR(VLOOKUP($A623,'NM 100 M'!$Y$5:$AE$7,7,0),"")</f>
        <v/>
      </c>
      <c r="AX623" s="25">
        <f>MIN(COUNT(F623:S623)+MIN(COUNT(V623:AW623)/2,2),6)</f>
        <v>0.5</v>
      </c>
    </row>
    <row r="624" spans="1:50">
      <c r="A624">
        <v>740</v>
      </c>
      <c r="B624" s="21" t="str">
        <f>VLOOKUP($A624,id!$C:$H,6,0)</f>
        <v>Duras Włodzimierz</v>
      </c>
      <c r="C624" s="21" t="str">
        <f>VLOOKUP($A624,id!$C:$H,4,0)</f>
        <v>Gang muminka</v>
      </c>
      <c r="D624" s="2">
        <f>IF(E623=E624,D623,ROW(B622))</f>
        <v>622</v>
      </c>
      <c r="E624" s="11">
        <f>LARGE(F624:U624,1)+LARGE(F624:U624,2)+IFERROR(LARGE(F624:U624,3),0)+IFERROR(LARGE(F624:U624,4),0)+IFERROR(LARGE(F624:U624,5),0)+IFERROR(LARGE(F624:U624,6),0)</f>
        <v>10.974235441218646</v>
      </c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 t="str">
        <f>IFERROR(VLOOKUP($A624,'H56 TR200 M'!$AT$3:$AZ$106,7,0),"")</f>
        <v/>
      </c>
      <c r="R624" s="12" t="str">
        <f>IFERROR(VLOOKUP($A624,'Azymut M'!$AO$6:$AU$38,7,0),"")</f>
        <v/>
      </c>
      <c r="S624" s="12" t="str">
        <f>IFERROR(VLOOKUP($A624,'NM 200 M'!$AI$5:$AO$38,7,0),"")</f>
        <v/>
      </c>
      <c r="T624" s="10">
        <f>IFERROR(LARGE(V624:AW624,1),0)+IFERROR(LARGE(V624:AW624,2),0)</f>
        <v>10.974235441218646</v>
      </c>
      <c r="U624" s="10">
        <f>IFERROR(LARGE(V624:AW624,3),0)+IFERROR(LARGE(V624:AW624,4),0)</f>
        <v>0</v>
      </c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>
        <f>IFERROR(VLOOKUP($A624,'H56 TR100 M'!$AI$3:$AO$224,7,0),"")</f>
        <v>10.974235441218646</v>
      </c>
      <c r="AT624" s="12" t="str">
        <f>IFERROR(VLOOKUP($A624,'Wawer M'!$H$2:$N$15,7,0),"")</f>
        <v/>
      </c>
      <c r="AU624" s="12" t="str">
        <f>IFERROR(VLOOKUP($A624,'Pazur M'!$AU$2:$BA$36,7,0),"")</f>
        <v/>
      </c>
      <c r="AV624" s="12" t="str">
        <f>IFERROR(VLOOKUP($A624,'Wilga M'!$L$3:$R$29,7,0),"")</f>
        <v/>
      </c>
      <c r="AW624" s="12" t="str">
        <f>IFERROR(VLOOKUP($A624,'NM 100 M'!$Y$5:$AE$7,7,0),"")</f>
        <v/>
      </c>
      <c r="AX624" s="25">
        <f>MIN(COUNT(F624:S624)+MIN(COUNT(V624:AW624)/2,2),6)</f>
        <v>0.5</v>
      </c>
    </row>
    <row r="625" spans="1:50">
      <c r="A625">
        <v>764</v>
      </c>
      <c r="B625" s="21" t="str">
        <f>VLOOKUP($A625,id!$C:$H,6,0)</f>
        <v>Niebielski Bartosz</v>
      </c>
      <c r="C625" s="21">
        <f>VLOOKUP($A625,id!$C:$H,4,0)</f>
        <v>0</v>
      </c>
      <c r="D625" s="2">
        <f>IF(E624=E625,D624,ROW(B623))</f>
        <v>623</v>
      </c>
      <c r="E625" s="11">
        <f>LARGE(F625:U625,1)+LARGE(F625:U625,2)+IFERROR(LARGE(F625:U625,3),0)+IFERROR(LARGE(F625:U625,4),0)+IFERROR(LARGE(F625:U625,5),0)+IFERROR(LARGE(F625:U625,6),0)</f>
        <v>10.839940409983988</v>
      </c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 t="str">
        <f>IFERROR(VLOOKUP($A625,'H56 TR200 M'!$AT$3:$AZ$106,7,0),"")</f>
        <v/>
      </c>
      <c r="R625" s="12" t="str">
        <f>IFERROR(VLOOKUP($A625,'Azymut M'!$AO$6:$AU$38,7,0),"")</f>
        <v/>
      </c>
      <c r="S625" s="12" t="str">
        <f>IFERROR(VLOOKUP($A625,'NM 200 M'!$AI$5:$AO$38,7,0),"")</f>
        <v/>
      </c>
      <c r="T625" s="10">
        <f>IFERROR(LARGE(V625:AW625,1),0)+IFERROR(LARGE(V625:AW625,2),0)</f>
        <v>10.839940409983988</v>
      </c>
      <c r="U625" s="10">
        <f>IFERROR(LARGE(V625:AW625,3),0)+IFERROR(LARGE(V625:AW625,4),0)</f>
        <v>0</v>
      </c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 t="str">
        <f>IFERROR(VLOOKUP($A625,'H56 TR100 M'!$AI$3:$AO$224,7,0),"")</f>
        <v/>
      </c>
      <c r="AT625" s="12">
        <f>IFERROR(VLOOKUP($A625,'Wawer M'!$H$2:$N$15,7,0),"")</f>
        <v>10.839940409983988</v>
      </c>
      <c r="AU625" s="12" t="str">
        <f>IFERROR(VLOOKUP($A625,'Pazur M'!$AU$2:$BA$36,7,0),"")</f>
        <v/>
      </c>
      <c r="AV625" s="12" t="str">
        <f>IFERROR(VLOOKUP($A625,'Wilga M'!$L$3:$R$29,7,0),"")</f>
        <v/>
      </c>
      <c r="AW625" s="12" t="str">
        <f>IFERROR(VLOOKUP($A625,'NM 100 M'!$Y$5:$AE$7,7,0),"")</f>
        <v/>
      </c>
      <c r="AX625" s="25">
        <f>MIN(COUNT(F625:S625)+MIN(COUNT(V625:AW625)/2,2),6)</f>
        <v>0.5</v>
      </c>
    </row>
    <row r="626" spans="1:50">
      <c r="A626">
        <v>741</v>
      </c>
      <c r="B626" s="21" t="str">
        <f>VLOOKUP($A626,id!$C:$H,6,0)</f>
        <v>Michniewicz Łukasz</v>
      </c>
      <c r="C626" s="21">
        <f>VLOOKUP($A626,id!$C:$H,4,0)</f>
        <v>0</v>
      </c>
      <c r="D626" s="2">
        <f>IF(E625=E626,D625,ROW(B624))</f>
        <v>624</v>
      </c>
      <c r="E626" s="11">
        <f>LARGE(F626:U626,1)+LARGE(F626:U626,2)+IFERROR(LARGE(F626:U626,3),0)+IFERROR(LARGE(F626:U626,4),0)+IFERROR(LARGE(F626:U626,5),0)+IFERROR(LARGE(F626:U626,6),0)</f>
        <v>10.5567959491603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 t="str">
        <f>IFERROR(VLOOKUP($A626,'H56 TR200 M'!$AT$3:$AZ$106,7,0),"")</f>
        <v/>
      </c>
      <c r="R626" s="12" t="str">
        <f>IFERROR(VLOOKUP($A626,'Azymut M'!$AO$6:$AU$38,7,0),"")</f>
        <v/>
      </c>
      <c r="S626" s="12" t="str">
        <f>IFERROR(VLOOKUP($A626,'NM 200 M'!$AI$5:$AO$38,7,0),"")</f>
        <v/>
      </c>
      <c r="T626" s="10">
        <f>IFERROR(LARGE(V626:AW626,1),0)+IFERROR(LARGE(V626:AW626,2),0)</f>
        <v>10.5567959491603</v>
      </c>
      <c r="U626" s="10">
        <f>IFERROR(LARGE(V626:AW626,3),0)+IFERROR(LARGE(V626:AW626,4),0)</f>
        <v>0</v>
      </c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>
        <f>IFERROR(VLOOKUP($A626,'H56 TR100 M'!$AI$3:$AO$224,7,0),"")</f>
        <v>10.5567959491603</v>
      </c>
      <c r="AT626" s="12" t="str">
        <f>IFERROR(VLOOKUP($A626,'Wawer M'!$H$2:$N$15,7,0),"")</f>
        <v/>
      </c>
      <c r="AU626" s="12" t="str">
        <f>IFERROR(VLOOKUP($A626,'Pazur M'!$AU$2:$BA$36,7,0),"")</f>
        <v/>
      </c>
      <c r="AV626" s="12" t="str">
        <f>IFERROR(VLOOKUP($A626,'Wilga M'!$L$3:$R$29,7,0),"")</f>
        <v/>
      </c>
      <c r="AW626" s="12" t="str">
        <f>IFERROR(VLOOKUP($A626,'NM 100 M'!$Y$5:$AE$7,7,0),"")</f>
        <v/>
      </c>
      <c r="AX626" s="25">
        <f>MIN(COUNT(F626:S626)+MIN(COUNT(V626:AW626)/2,2),6)</f>
        <v>0.5</v>
      </c>
    </row>
    <row r="627" spans="1:50">
      <c r="A627">
        <v>742</v>
      </c>
      <c r="B627" s="21" t="str">
        <f>VLOOKUP($A627,id!$C:$H,6,0)</f>
        <v>Sosin Tomasz</v>
      </c>
      <c r="C627" s="21">
        <f>VLOOKUP($A627,id!$C:$H,4,0)</f>
        <v>0</v>
      </c>
      <c r="D627" s="2">
        <f>IF(E626=E627,D626,ROW(B625))</f>
        <v>625</v>
      </c>
      <c r="E627" s="11">
        <f>LARGE(F627:U627,1)+LARGE(F627:U627,2)+IFERROR(LARGE(F627:U627,3),0)+IFERROR(LARGE(F627:U627,4),0)+IFERROR(LARGE(F627:U627,5),0)+IFERROR(LARGE(F627:U627,6),0)</f>
        <v>10.553694293281477</v>
      </c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 t="str">
        <f>IFERROR(VLOOKUP($A627,'H56 TR200 M'!$AT$3:$AZ$106,7,0),"")</f>
        <v/>
      </c>
      <c r="R627" s="12" t="str">
        <f>IFERROR(VLOOKUP($A627,'Azymut M'!$AO$6:$AU$38,7,0),"")</f>
        <v/>
      </c>
      <c r="S627" s="12" t="str">
        <f>IFERROR(VLOOKUP($A627,'NM 200 M'!$AI$5:$AO$38,7,0),"")</f>
        <v/>
      </c>
      <c r="T627" s="10">
        <f>IFERROR(LARGE(V627:AW627,1),0)+IFERROR(LARGE(V627:AW627,2),0)</f>
        <v>10.553694293281477</v>
      </c>
      <c r="U627" s="10">
        <f>IFERROR(LARGE(V627:AW627,3),0)+IFERROR(LARGE(V627:AW627,4),0)</f>
        <v>0</v>
      </c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>
        <f>IFERROR(VLOOKUP($A627,'H56 TR100 M'!$AI$3:$AO$224,7,0),"")</f>
        <v>10.553694293281477</v>
      </c>
      <c r="AT627" s="12" t="str">
        <f>IFERROR(VLOOKUP($A627,'Wawer M'!$H$2:$N$15,7,0),"")</f>
        <v/>
      </c>
      <c r="AU627" s="12" t="str">
        <f>IFERROR(VLOOKUP($A627,'Pazur M'!$AU$2:$BA$36,7,0),"")</f>
        <v/>
      </c>
      <c r="AV627" s="12" t="str">
        <f>IFERROR(VLOOKUP($A627,'Wilga M'!$L$3:$R$29,7,0),"")</f>
        <v/>
      </c>
      <c r="AW627" s="12" t="str">
        <f>IFERROR(VLOOKUP($A627,'NM 100 M'!$Y$5:$AE$7,7,0),"")</f>
        <v/>
      </c>
      <c r="AX627" s="25">
        <f>MIN(COUNT(F627:S627)+MIN(COUNT(V627:AW627)/2,2),6)</f>
        <v>0.5</v>
      </c>
    </row>
    <row r="628" spans="1:50">
      <c r="A628">
        <v>328</v>
      </c>
      <c r="B628" s="21" t="str">
        <f>VLOOKUP($A628,id!$C:$H,6,0)</f>
        <v>Ulicki Adam</v>
      </c>
      <c r="C628" s="21">
        <f>VLOOKUP($A628,id!$C:$H,4,0)</f>
        <v>0</v>
      </c>
      <c r="D628" s="2">
        <f>IF(E627=E628,D627,ROW(B626))</f>
        <v>626</v>
      </c>
      <c r="E628" s="11">
        <f>LARGE(F628:U628,1)+LARGE(F628:U628,2)+IFERROR(LARGE(F628:U628,3),0)+IFERROR(LARGE(F628:U628,4),0)+IFERROR(LARGE(F628:U628,5),0)+IFERROR(LARGE(F628:U628,6),0)</f>
        <v>10.380742831611316</v>
      </c>
      <c r="F628" s="12"/>
      <c r="G628" s="12"/>
      <c r="H628" s="12" t="str">
        <f>IFERROR(VLOOKUP($A628,'H55 TR200 M'!$AT$3:$AZ$84,7,0),"")</f>
        <v/>
      </c>
      <c r="I628" s="12" t="str">
        <f>IFERROR(VLOOKUP($A628,'Dymno M'!$U$2:$AA$35,7,0),"")</f>
        <v/>
      </c>
      <c r="J628" s="12" t="str">
        <f>IFERROR(VLOOKUP($A628,'XIV RzK M'!$K$3:$Q$39,7,0),"")</f>
        <v/>
      </c>
      <c r="K628" s="12" t="str">
        <f>IFERROR(VLOOKUP($A628,'Tropy M'!$Q$4:$W$66,7,0),"")</f>
        <v/>
      </c>
      <c r="L628" s="12" t="str">
        <f>IFERROR(VLOOKUP($A628,'Grassor 300 M'!$CA$6:$CG$39,7,0),"")</f>
        <v/>
      </c>
      <c r="M628" s="12" t="str">
        <f>IFERROR(VLOOKUP($A628,'BO M'!$Q$2:$W$37,7,0),"")</f>
        <v/>
      </c>
      <c r="N628" s="12" t="str">
        <f>IFERROR(VLOOKUP($A628,'Konwalie M'!$M$2:$S$32,7,0),"")</f>
        <v/>
      </c>
      <c r="O628" s="12" t="str">
        <f>IFERROR(VLOOKUP($A628,'KoRnO M'!$AD$2:$AJ$42,7,0),"")</f>
        <v/>
      </c>
      <c r="P628" s="12" t="str">
        <f>IFERROR(VLOOKUP($A628,'XVI Szago M'!$K$2:$Q$48,7,0),"")</f>
        <v/>
      </c>
      <c r="Q628" s="12" t="str">
        <f>IFERROR(VLOOKUP($A628,'H56 TR200 M'!$AT$3:$AZ$106,7,0),"")</f>
        <v/>
      </c>
      <c r="R628" s="12" t="str">
        <f>IFERROR(VLOOKUP($A628,'Azymut M'!$AO$6:$AU$38,7,0),"")</f>
        <v/>
      </c>
      <c r="S628" s="12" t="str">
        <f>IFERROR(VLOOKUP($A628,'NM 200 M'!$AI$5:$AO$38,7,0),"")</f>
        <v/>
      </c>
      <c r="T628" s="10">
        <f>IFERROR(LARGE(V628:AW628,1),0)+IFERROR(LARGE(V628:AW628,2),0)</f>
        <v>10.380742831611316</v>
      </c>
      <c r="U628" s="10">
        <f>IFERROR(LARGE(V628:AW628,3),0)+IFERROR(LARGE(V628:AW628,4),0)</f>
        <v>0</v>
      </c>
      <c r="V628" s="12"/>
      <c r="W628" s="12"/>
      <c r="X628" s="12"/>
      <c r="Y628" s="12"/>
      <c r="Z628" s="12">
        <f>IFERROR(VLOOKUP($A628,'H55 TR100 M'!$AG$3:$AM$165,7,0),"")</f>
        <v>10.380742831611316</v>
      </c>
      <c r="AA628" s="12" t="str">
        <f>IFERROR(VLOOKUP($A628,'Irokez M'!$EN$4:$ET$22,7,0),"")</f>
        <v/>
      </c>
      <c r="AB628" s="12" t="str">
        <f>IFERROR(VLOOKUP($A628,'BO Wielkopolska M'!$Q$2:$W$38,7,0),"")</f>
        <v/>
      </c>
      <c r="AC628" s="12" t="str">
        <f>IFERROR(VLOOKUP($A628,'RW TR200 M'!$K$2:$Q$10,7,0),"")</f>
        <v/>
      </c>
      <c r="AD628" s="12" t="str">
        <f>IFERROR(VLOOKUP($A628,'Liczyrzepa wiosna M'!$M$2:$S$26,7,0),"")</f>
        <v/>
      </c>
      <c r="AE628" s="12" t="str">
        <f>IFERROR(VLOOKUP($A628,'13 M'!$J$6:$P$27,7,0),"")</f>
        <v/>
      </c>
      <c r="AF628" s="12" t="str">
        <f>IFERROR(VLOOKUP($A628,'ZnO Grassor M'!$J$2:$P$9,7,0),"")</f>
        <v/>
      </c>
      <c r="AG628" s="12" t="str">
        <f>IFERROR(VLOOKUP($A628,'Celestynów M'!$H$2:$N$7,7,0),"")</f>
        <v/>
      </c>
      <c r="AH628" s="12" t="str">
        <f>IFERROR(VLOOKUP($A628,'Komorów M'!$H$2:$N$15,7,0),"")</f>
        <v/>
      </c>
      <c r="AI628" s="12" t="str">
        <f>IFERROR(VLOOKUP($A628,'ITOrient M'!$P$3:$V$16,7,0),"")</f>
        <v/>
      </c>
      <c r="AJ628" s="12" t="str">
        <f>IFERROR(VLOOKUP($A628,'ŚJatka M'!$P$3:$V$25,7,0),"")</f>
        <v/>
      </c>
      <c r="AK628" s="12" t="str">
        <f>IFERROR(VLOOKUP($A628,'Sudecka Wyrypa M'!$N$4:$T$18,7,0),"")</f>
        <v/>
      </c>
      <c r="AL628" s="12" t="str">
        <f>IFERROR(VLOOKUP($A628,'Abentojra M'!$I$3:$O$39,7,0),"")</f>
        <v/>
      </c>
      <c r="AM628" s="12" t="str">
        <f>IFERROR(VLOOKUP($A628,'Mordownik M'!$M$3:$S$29,7,0),"")</f>
        <v/>
      </c>
      <c r="AN628" s="12" t="str">
        <f>IFERROR(VLOOKUP($A628,'Kaczawska M'!$L$3:$R$9,7,0),"")</f>
        <v/>
      </c>
      <c r="AO628" s="12" t="str">
        <f>IFERROR(VLOOKUP($A628,'XV RzK M'!$K$2:$Q$13,7,0),"")</f>
        <v/>
      </c>
      <c r="AP628" s="12" t="str">
        <f>IFERROR(VLOOKUP($A628,'Jesienne 360 M'!$J$2:$P$20,7,0),"")</f>
        <v/>
      </c>
      <c r="AQ628" s="12" t="str">
        <f>IFERROR(VLOOKUP($A628,'Waligóra M'!$P$2:$V$25,7,0),"")</f>
        <v/>
      </c>
      <c r="AR628" s="12" t="str">
        <f>IFERROR(VLOOKUP($A628,'Jurajska Jatka M'!$L$3:$R$42,7,0),"")</f>
        <v/>
      </c>
      <c r="AS628" s="12" t="str">
        <f>IFERROR(VLOOKUP($A628,'H56 TR100 M'!$AI$3:$AO$224,7,0),"")</f>
        <v/>
      </c>
      <c r="AT628" s="12" t="str">
        <f>IFERROR(VLOOKUP($A628,'Wawer M'!$H$2:$N$15,7,0),"")</f>
        <v/>
      </c>
      <c r="AU628" s="12" t="str">
        <f>IFERROR(VLOOKUP($A628,'Pazur M'!$AU$2:$BA$36,7,0),"")</f>
        <v/>
      </c>
      <c r="AV628" s="12" t="str">
        <f>IFERROR(VLOOKUP($A628,'Wilga M'!$L$3:$R$29,7,0),"")</f>
        <v/>
      </c>
      <c r="AW628" s="12" t="str">
        <f>IFERROR(VLOOKUP($A628,'NM 100 M'!$Y$5:$AE$7,7,0),"")</f>
        <v/>
      </c>
      <c r="AX628" s="25">
        <f>MIN(COUNT(F628:S628)+MIN(COUNT(V628:AW628)/2,2),6)</f>
        <v>0.5</v>
      </c>
    </row>
    <row r="629" spans="1:50">
      <c r="A629">
        <v>329</v>
      </c>
      <c r="B629" s="21" t="str">
        <f>VLOOKUP($A629,id!$C:$H,6,0)</f>
        <v>Ulicki Wojciech</v>
      </c>
      <c r="C629" s="21">
        <f>VLOOKUP($A629,id!$C:$H,4,0)</f>
        <v>0</v>
      </c>
      <c r="D629" s="2">
        <f>IF(E628=E629,D628,ROW(B627))</f>
        <v>627</v>
      </c>
      <c r="E629" s="11">
        <f>LARGE(F629:U629,1)+LARGE(F629:U629,2)+IFERROR(LARGE(F629:U629,3),0)+IFERROR(LARGE(F629:U629,4),0)+IFERROR(LARGE(F629:U629,5),0)+IFERROR(LARGE(F629:U629,6),0)</f>
        <v>10.378619297907196</v>
      </c>
      <c r="F629" s="12"/>
      <c r="G629" s="12"/>
      <c r="H629" s="12" t="str">
        <f>IFERROR(VLOOKUP($A629,'H55 TR200 M'!$AT$3:$AZ$84,7,0),"")</f>
        <v/>
      </c>
      <c r="I629" s="12" t="str">
        <f>IFERROR(VLOOKUP($A629,'Dymno M'!$U$2:$AA$35,7,0),"")</f>
        <v/>
      </c>
      <c r="J629" s="12" t="str">
        <f>IFERROR(VLOOKUP($A629,'XIV RzK M'!$K$3:$Q$39,7,0),"")</f>
        <v/>
      </c>
      <c r="K629" s="12" t="str">
        <f>IFERROR(VLOOKUP($A629,'Tropy M'!$Q$4:$W$66,7,0),"")</f>
        <v/>
      </c>
      <c r="L629" s="12" t="str">
        <f>IFERROR(VLOOKUP($A629,'Grassor 300 M'!$CA$6:$CG$39,7,0),"")</f>
        <v/>
      </c>
      <c r="M629" s="12" t="str">
        <f>IFERROR(VLOOKUP($A629,'BO M'!$Q$2:$W$37,7,0),"")</f>
        <v/>
      </c>
      <c r="N629" s="12" t="str">
        <f>IFERROR(VLOOKUP($A629,'Konwalie M'!$M$2:$S$32,7,0),"")</f>
        <v/>
      </c>
      <c r="O629" s="12" t="str">
        <f>IFERROR(VLOOKUP($A629,'KoRnO M'!$AD$2:$AJ$42,7,0),"")</f>
        <v/>
      </c>
      <c r="P629" s="12" t="str">
        <f>IFERROR(VLOOKUP($A629,'XVI Szago M'!$K$2:$Q$48,7,0),"")</f>
        <v/>
      </c>
      <c r="Q629" s="12" t="str">
        <f>IFERROR(VLOOKUP($A629,'H56 TR200 M'!$AT$3:$AZ$106,7,0),"")</f>
        <v/>
      </c>
      <c r="R629" s="12" t="str">
        <f>IFERROR(VLOOKUP($A629,'Azymut M'!$AO$6:$AU$38,7,0),"")</f>
        <v/>
      </c>
      <c r="S629" s="12" t="str">
        <f>IFERROR(VLOOKUP($A629,'NM 200 M'!$AI$5:$AO$38,7,0),"")</f>
        <v/>
      </c>
      <c r="T629" s="10">
        <f>IFERROR(LARGE(V629:AW629,1),0)+IFERROR(LARGE(V629:AW629,2),0)</f>
        <v>10.378619297907196</v>
      </c>
      <c r="U629" s="10">
        <f>IFERROR(LARGE(V629:AW629,3),0)+IFERROR(LARGE(V629:AW629,4),0)</f>
        <v>0</v>
      </c>
      <c r="V629" s="12"/>
      <c r="W629" s="12"/>
      <c r="X629" s="12"/>
      <c r="Y629" s="12"/>
      <c r="Z629" s="12">
        <f>IFERROR(VLOOKUP($A629,'H55 TR100 M'!$AG$3:$AM$165,7,0),"")</f>
        <v>10.378619297907196</v>
      </c>
      <c r="AA629" s="12" t="str">
        <f>IFERROR(VLOOKUP($A629,'Irokez M'!$EN$4:$ET$22,7,0),"")</f>
        <v/>
      </c>
      <c r="AB629" s="12" t="str">
        <f>IFERROR(VLOOKUP($A629,'BO Wielkopolska M'!$Q$2:$W$38,7,0),"")</f>
        <v/>
      </c>
      <c r="AC629" s="12" t="str">
        <f>IFERROR(VLOOKUP($A629,'RW TR200 M'!$K$2:$Q$10,7,0),"")</f>
        <v/>
      </c>
      <c r="AD629" s="12" t="str">
        <f>IFERROR(VLOOKUP($A629,'Liczyrzepa wiosna M'!$M$2:$S$26,7,0),"")</f>
        <v/>
      </c>
      <c r="AE629" s="12" t="str">
        <f>IFERROR(VLOOKUP($A629,'13 M'!$J$6:$P$27,7,0),"")</f>
        <v/>
      </c>
      <c r="AF629" s="12" t="str">
        <f>IFERROR(VLOOKUP($A629,'ZnO Grassor M'!$J$2:$P$9,7,0),"")</f>
        <v/>
      </c>
      <c r="AG629" s="12" t="str">
        <f>IFERROR(VLOOKUP($A629,'Celestynów M'!$H$2:$N$7,7,0),"")</f>
        <v/>
      </c>
      <c r="AH629" s="12" t="str">
        <f>IFERROR(VLOOKUP($A629,'Komorów M'!$H$2:$N$15,7,0),"")</f>
        <v/>
      </c>
      <c r="AI629" s="12" t="str">
        <f>IFERROR(VLOOKUP($A629,'ITOrient M'!$P$3:$V$16,7,0),"")</f>
        <v/>
      </c>
      <c r="AJ629" s="12" t="str">
        <f>IFERROR(VLOOKUP($A629,'ŚJatka M'!$P$3:$V$25,7,0),"")</f>
        <v/>
      </c>
      <c r="AK629" s="12" t="str">
        <f>IFERROR(VLOOKUP($A629,'Sudecka Wyrypa M'!$N$4:$T$18,7,0),"")</f>
        <v/>
      </c>
      <c r="AL629" s="12" t="str">
        <f>IFERROR(VLOOKUP($A629,'Abentojra M'!$I$3:$O$39,7,0),"")</f>
        <v/>
      </c>
      <c r="AM629" s="12" t="str">
        <f>IFERROR(VLOOKUP($A629,'Mordownik M'!$M$3:$S$29,7,0),"")</f>
        <v/>
      </c>
      <c r="AN629" s="12" t="str">
        <f>IFERROR(VLOOKUP($A629,'Kaczawska M'!$L$3:$R$9,7,0),"")</f>
        <v/>
      </c>
      <c r="AO629" s="12" t="str">
        <f>IFERROR(VLOOKUP($A629,'XV RzK M'!$K$2:$Q$13,7,0),"")</f>
        <v/>
      </c>
      <c r="AP629" s="12" t="str">
        <f>IFERROR(VLOOKUP($A629,'Jesienne 360 M'!$J$2:$P$20,7,0),"")</f>
        <v/>
      </c>
      <c r="AQ629" s="12" t="str">
        <f>IFERROR(VLOOKUP($A629,'Waligóra M'!$P$2:$V$25,7,0),"")</f>
        <v/>
      </c>
      <c r="AR629" s="12" t="str">
        <f>IFERROR(VLOOKUP($A629,'Jurajska Jatka M'!$L$3:$R$42,7,0),"")</f>
        <v/>
      </c>
      <c r="AS629" s="12" t="str">
        <f>IFERROR(VLOOKUP($A629,'H56 TR100 M'!$AI$3:$AO$224,7,0),"")</f>
        <v/>
      </c>
      <c r="AT629" s="12" t="str">
        <f>IFERROR(VLOOKUP($A629,'Wawer M'!$H$2:$N$15,7,0),"")</f>
        <v/>
      </c>
      <c r="AU629" s="12" t="str">
        <f>IFERROR(VLOOKUP($A629,'Pazur M'!$AU$2:$BA$36,7,0),"")</f>
        <v/>
      </c>
      <c r="AV629" s="12" t="str">
        <f>IFERROR(VLOOKUP($A629,'Wilga M'!$L$3:$R$29,7,0),"")</f>
        <v/>
      </c>
      <c r="AW629" s="12" t="str">
        <f>IFERROR(VLOOKUP($A629,'NM 100 M'!$Y$5:$AE$7,7,0),"")</f>
        <v/>
      </c>
      <c r="AX629" s="25">
        <f>MIN(COUNT(F629:S629)+MIN(COUNT(V629:AW629)/2,2),6)</f>
        <v>0.5</v>
      </c>
    </row>
    <row r="630" spans="1:50">
      <c r="A630">
        <v>743</v>
      </c>
      <c r="B630" s="21" t="str">
        <f>VLOOKUP($A630,id!$C:$H,6,0)</f>
        <v>Wójcik Marcin</v>
      </c>
      <c r="C630" s="21" t="str">
        <f>VLOOKUP($A630,id!$C:$H,4,0)</f>
        <v>GetResponse</v>
      </c>
      <c r="D630" s="2">
        <f>IF(E629=E630,D629,ROW(B628))</f>
        <v>628</v>
      </c>
      <c r="E630" s="11">
        <f>LARGE(F630:U630,1)+LARGE(F630:U630,2)+IFERROR(LARGE(F630:U630,3),0)+IFERROR(LARGE(F630:U630,4),0)+IFERROR(LARGE(F630:U630,5),0)+IFERROR(LARGE(F630:U630,6),0)</f>
        <v>10.162816726863644</v>
      </c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 t="str">
        <f>IFERROR(VLOOKUP($A630,'H56 TR200 M'!$AT$3:$AZ$106,7,0),"")</f>
        <v/>
      </c>
      <c r="R630" s="12" t="str">
        <f>IFERROR(VLOOKUP($A630,'Azymut M'!$AO$6:$AU$38,7,0),"")</f>
        <v/>
      </c>
      <c r="S630" s="12" t="str">
        <f>IFERROR(VLOOKUP($A630,'NM 200 M'!$AI$5:$AO$38,7,0),"")</f>
        <v/>
      </c>
      <c r="T630" s="10">
        <f>IFERROR(LARGE(V630:AW630,1),0)+IFERROR(LARGE(V630:AW630,2),0)</f>
        <v>10.162816726863644</v>
      </c>
      <c r="U630" s="10">
        <f>IFERROR(LARGE(V630:AW630,3),0)+IFERROR(LARGE(V630:AW630,4),0)</f>
        <v>0</v>
      </c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>
        <f>IFERROR(VLOOKUP($A630,'H56 TR100 M'!$AI$3:$AO$224,7,0),"")</f>
        <v>10.162816726863644</v>
      </c>
      <c r="AT630" s="12" t="str">
        <f>IFERROR(VLOOKUP($A630,'Wawer M'!$H$2:$N$15,7,0),"")</f>
        <v/>
      </c>
      <c r="AU630" s="12" t="str">
        <f>IFERROR(VLOOKUP($A630,'Pazur M'!$AU$2:$BA$36,7,0),"")</f>
        <v/>
      </c>
      <c r="AV630" s="12" t="str">
        <f>IFERROR(VLOOKUP($A630,'Wilga M'!$L$3:$R$29,7,0),"")</f>
        <v/>
      </c>
      <c r="AW630" s="12" t="str">
        <f>IFERROR(VLOOKUP($A630,'NM 100 M'!$Y$5:$AE$7,7,0),"")</f>
        <v/>
      </c>
      <c r="AX630" s="25">
        <f>MIN(COUNT(F630:S630)+MIN(COUNT(V630:AW630)/2,2),6)</f>
        <v>0.5</v>
      </c>
    </row>
    <row r="631" spans="1:50">
      <c r="A631">
        <v>744</v>
      </c>
      <c r="B631" s="21" t="str">
        <f>VLOOKUP($A631,id!$C:$H,6,0)</f>
        <v>Borek Paweł</v>
      </c>
      <c r="C631" s="21" t="str">
        <f>VLOOKUP($A631,id!$C:$H,4,0)</f>
        <v>Brak</v>
      </c>
      <c r="D631" s="2">
        <f>IF(E630=E631,D630,ROW(B629))</f>
        <v>629</v>
      </c>
      <c r="E631" s="11">
        <f>LARGE(F631:U631,1)+LARGE(F631:U631,2)+IFERROR(LARGE(F631:U631,3),0)+IFERROR(LARGE(F631:U631,4),0)+IFERROR(LARGE(F631:U631,5),0)+IFERROR(LARGE(F631:U631,6),0)</f>
        <v>10.153150407452015</v>
      </c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 t="str">
        <f>IFERROR(VLOOKUP($A631,'H56 TR200 M'!$AT$3:$AZ$106,7,0),"")</f>
        <v/>
      </c>
      <c r="R631" s="12" t="str">
        <f>IFERROR(VLOOKUP($A631,'Azymut M'!$AO$6:$AU$38,7,0),"")</f>
        <v/>
      </c>
      <c r="S631" s="12" t="str">
        <f>IFERROR(VLOOKUP($A631,'NM 200 M'!$AI$5:$AO$38,7,0),"")</f>
        <v/>
      </c>
      <c r="T631" s="10">
        <f>IFERROR(LARGE(V631:AW631,1),0)+IFERROR(LARGE(V631:AW631,2),0)</f>
        <v>10.153150407452015</v>
      </c>
      <c r="U631" s="10">
        <f>IFERROR(LARGE(V631:AW631,3),0)+IFERROR(LARGE(V631:AW631,4),0)</f>
        <v>0</v>
      </c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>
        <f>IFERROR(VLOOKUP($A631,'H56 TR100 M'!$AI$3:$AO$224,7,0),"")</f>
        <v>10.153150407452015</v>
      </c>
      <c r="AT631" s="12" t="str">
        <f>IFERROR(VLOOKUP($A631,'Wawer M'!$H$2:$N$15,7,0),"")</f>
        <v/>
      </c>
      <c r="AU631" s="12" t="str">
        <f>IFERROR(VLOOKUP($A631,'Pazur M'!$AU$2:$BA$36,7,0),"")</f>
        <v/>
      </c>
      <c r="AV631" s="12" t="str">
        <f>IFERROR(VLOOKUP($A631,'Wilga M'!$L$3:$R$29,7,0),"")</f>
        <v/>
      </c>
      <c r="AW631" s="12" t="str">
        <f>IFERROR(VLOOKUP($A631,'NM 100 M'!$Y$5:$AE$7,7,0),"")</f>
        <v/>
      </c>
      <c r="AX631" s="25">
        <f>MIN(COUNT(F631:S631)+MIN(COUNT(V631:AW631)/2,2),6)</f>
        <v>0.5</v>
      </c>
    </row>
    <row r="632" spans="1:50">
      <c r="A632">
        <v>332</v>
      </c>
      <c r="B632" s="21" t="str">
        <f>VLOOKUP($A632,id!$C:$H,6,0)</f>
        <v>Nawrocki Tomasz</v>
      </c>
      <c r="C632" s="21">
        <f>VLOOKUP($A632,id!$C:$H,4,0)</f>
        <v>0</v>
      </c>
      <c r="D632" s="2">
        <f>IF(E631=E632,D631,ROW(B630))</f>
        <v>630</v>
      </c>
      <c r="E632" s="11">
        <f>LARGE(F632:U632,1)+LARGE(F632:U632,2)+IFERROR(LARGE(F632:U632,3),0)+IFERROR(LARGE(F632:U632,4),0)+IFERROR(LARGE(F632:U632,5),0)+IFERROR(LARGE(F632:U632,6),0)</f>
        <v>9.8186816804645698</v>
      </c>
      <c r="F632" s="12"/>
      <c r="G632" s="12"/>
      <c r="H632" s="12" t="str">
        <f>IFERROR(VLOOKUP($A632,'H55 TR200 M'!$AT$3:$AZ$84,7,0),"")</f>
        <v/>
      </c>
      <c r="I632" s="12" t="str">
        <f>IFERROR(VLOOKUP($A632,'Dymno M'!$U$2:$AA$35,7,0),"")</f>
        <v/>
      </c>
      <c r="J632" s="12" t="str">
        <f>IFERROR(VLOOKUP($A632,'XIV RzK M'!$K$3:$Q$39,7,0),"")</f>
        <v/>
      </c>
      <c r="K632" s="12" t="str">
        <f>IFERROR(VLOOKUP($A632,'Tropy M'!$Q$4:$W$66,7,0),"")</f>
        <v/>
      </c>
      <c r="L632" s="12" t="str">
        <f>IFERROR(VLOOKUP($A632,'Grassor 300 M'!$CA$6:$CG$39,7,0),"")</f>
        <v/>
      </c>
      <c r="M632" s="12" t="str">
        <f>IFERROR(VLOOKUP($A632,'BO M'!$Q$2:$W$37,7,0),"")</f>
        <v/>
      </c>
      <c r="N632" s="12" t="str">
        <f>IFERROR(VLOOKUP($A632,'Konwalie M'!$M$2:$S$32,7,0),"")</f>
        <v/>
      </c>
      <c r="O632" s="12" t="str">
        <f>IFERROR(VLOOKUP($A632,'KoRnO M'!$AD$2:$AJ$42,7,0),"")</f>
        <v/>
      </c>
      <c r="P632" s="12" t="str">
        <f>IFERROR(VLOOKUP($A632,'XVI Szago M'!$K$2:$Q$48,7,0),"")</f>
        <v/>
      </c>
      <c r="Q632" s="12" t="str">
        <f>IFERROR(VLOOKUP($A632,'H56 TR200 M'!$AT$3:$AZ$106,7,0),"")</f>
        <v/>
      </c>
      <c r="R632" s="12" t="str">
        <f>IFERROR(VLOOKUP($A632,'Azymut M'!$AO$6:$AU$38,7,0),"")</f>
        <v/>
      </c>
      <c r="S632" s="12" t="str">
        <f>IFERROR(VLOOKUP($A632,'NM 200 M'!$AI$5:$AO$38,7,0),"")</f>
        <v/>
      </c>
      <c r="T632" s="10">
        <f>IFERROR(LARGE(V632:AW632,1),0)+IFERROR(LARGE(V632:AW632,2),0)</f>
        <v>9.8186816804645698</v>
      </c>
      <c r="U632" s="10">
        <f>IFERROR(LARGE(V632:AW632,3),0)+IFERROR(LARGE(V632:AW632,4),0)</f>
        <v>0</v>
      </c>
      <c r="V632" s="12"/>
      <c r="W632" s="12"/>
      <c r="X632" s="12"/>
      <c r="Y632" s="12"/>
      <c r="Z632" s="12">
        <f>IFERROR(VLOOKUP($A632,'H55 TR100 M'!$AG$3:$AM$165,7,0),"")</f>
        <v>9.8186816804645698</v>
      </c>
      <c r="AA632" s="12" t="str">
        <f>IFERROR(VLOOKUP($A632,'Irokez M'!$EN$4:$ET$22,7,0),"")</f>
        <v/>
      </c>
      <c r="AB632" s="12" t="str">
        <f>IFERROR(VLOOKUP($A632,'BO Wielkopolska M'!$Q$2:$W$38,7,0),"")</f>
        <v/>
      </c>
      <c r="AC632" s="12" t="str">
        <f>IFERROR(VLOOKUP($A632,'RW TR200 M'!$K$2:$Q$10,7,0),"")</f>
        <v/>
      </c>
      <c r="AD632" s="12" t="str">
        <f>IFERROR(VLOOKUP($A632,'Liczyrzepa wiosna M'!$M$2:$S$26,7,0),"")</f>
        <v/>
      </c>
      <c r="AE632" s="12" t="str">
        <f>IFERROR(VLOOKUP($A632,'13 M'!$J$6:$P$27,7,0),"")</f>
        <v/>
      </c>
      <c r="AF632" s="12" t="str">
        <f>IFERROR(VLOOKUP($A632,'ZnO Grassor M'!$J$2:$P$9,7,0),"")</f>
        <v/>
      </c>
      <c r="AG632" s="12" t="str">
        <f>IFERROR(VLOOKUP($A632,'Celestynów M'!$H$2:$N$7,7,0),"")</f>
        <v/>
      </c>
      <c r="AH632" s="12" t="str">
        <f>IFERROR(VLOOKUP($A632,'Komorów M'!$H$2:$N$15,7,0),"")</f>
        <v/>
      </c>
      <c r="AI632" s="12" t="str">
        <f>IFERROR(VLOOKUP($A632,'ITOrient M'!$P$3:$V$16,7,0),"")</f>
        <v/>
      </c>
      <c r="AJ632" s="12" t="str">
        <f>IFERROR(VLOOKUP($A632,'ŚJatka M'!$P$3:$V$25,7,0),"")</f>
        <v/>
      </c>
      <c r="AK632" s="12" t="str">
        <f>IFERROR(VLOOKUP($A632,'Sudecka Wyrypa M'!$N$4:$T$18,7,0),"")</f>
        <v/>
      </c>
      <c r="AL632" s="12" t="str">
        <f>IFERROR(VLOOKUP($A632,'Abentojra M'!$I$3:$O$39,7,0),"")</f>
        <v/>
      </c>
      <c r="AM632" s="12" t="str">
        <f>IFERROR(VLOOKUP($A632,'Mordownik M'!$M$3:$S$29,7,0),"")</f>
        <v/>
      </c>
      <c r="AN632" s="12" t="str">
        <f>IFERROR(VLOOKUP($A632,'Kaczawska M'!$L$3:$R$9,7,0),"")</f>
        <v/>
      </c>
      <c r="AO632" s="12" t="str">
        <f>IFERROR(VLOOKUP($A632,'XV RzK M'!$K$2:$Q$13,7,0),"")</f>
        <v/>
      </c>
      <c r="AP632" s="12" t="str">
        <f>IFERROR(VLOOKUP($A632,'Jesienne 360 M'!$J$2:$P$20,7,0),"")</f>
        <v/>
      </c>
      <c r="AQ632" s="12" t="str">
        <f>IFERROR(VLOOKUP($A632,'Waligóra M'!$P$2:$V$25,7,0),"")</f>
        <v/>
      </c>
      <c r="AR632" s="12" t="str">
        <f>IFERROR(VLOOKUP($A632,'Jurajska Jatka M'!$L$3:$R$42,7,0),"")</f>
        <v/>
      </c>
      <c r="AS632" s="12" t="str">
        <f>IFERROR(VLOOKUP($A632,'H56 TR100 M'!$AI$3:$AO$224,7,0),"")</f>
        <v/>
      </c>
      <c r="AT632" s="12" t="str">
        <f>IFERROR(VLOOKUP($A632,'Wawer M'!$H$2:$N$15,7,0),"")</f>
        <v/>
      </c>
      <c r="AU632" s="12" t="str">
        <f>IFERROR(VLOOKUP($A632,'Pazur M'!$AU$2:$BA$36,7,0),"")</f>
        <v/>
      </c>
      <c r="AV632" s="12" t="str">
        <f>IFERROR(VLOOKUP($A632,'Wilga M'!$L$3:$R$29,7,0),"")</f>
        <v/>
      </c>
      <c r="AW632" s="12" t="str">
        <f>IFERROR(VLOOKUP($A632,'NM 100 M'!$Y$5:$AE$7,7,0),"")</f>
        <v/>
      </c>
      <c r="AX632" s="25">
        <f>MIN(COUNT(F632:S632)+MIN(COUNT(V632:AW632)/2,2),6)</f>
        <v>0.5</v>
      </c>
    </row>
    <row r="633" spans="1:50">
      <c r="A633">
        <v>745</v>
      </c>
      <c r="B633" s="21" t="str">
        <f>VLOOKUP($A633,id!$C:$H,6,0)</f>
        <v>Piekaraki Grzegorz</v>
      </c>
      <c r="C633" s="21" t="str">
        <f>VLOOKUP($A633,id!$C:$H,4,0)</f>
        <v>Stojące wnetyle</v>
      </c>
      <c r="D633" s="2">
        <f>IF(E632=E633,D632,ROW(B631))</f>
        <v>631</v>
      </c>
      <c r="E633" s="11">
        <f>LARGE(F633:U633,1)+LARGE(F633:U633,2)+IFERROR(LARGE(F633:U633,3),0)+IFERROR(LARGE(F633:U633,4),0)+IFERROR(LARGE(F633:U633,5),0)+IFERROR(LARGE(F633:U633,6),0)</f>
        <v>9.762644622550015</v>
      </c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 t="str">
        <f>IFERROR(VLOOKUP($A633,'H56 TR200 M'!$AT$3:$AZ$106,7,0),"")</f>
        <v/>
      </c>
      <c r="R633" s="12" t="str">
        <f>IFERROR(VLOOKUP($A633,'Azymut M'!$AO$6:$AU$38,7,0),"")</f>
        <v/>
      </c>
      <c r="S633" s="12" t="str">
        <f>IFERROR(VLOOKUP($A633,'NM 200 M'!$AI$5:$AO$38,7,0),"")</f>
        <v/>
      </c>
      <c r="T633" s="10">
        <f>IFERROR(LARGE(V633:AW633,1),0)+IFERROR(LARGE(V633:AW633,2),0)</f>
        <v>9.762644622550015</v>
      </c>
      <c r="U633" s="10">
        <f>IFERROR(LARGE(V633:AW633,3),0)+IFERROR(LARGE(V633:AW633,4),0)</f>
        <v>0</v>
      </c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>
        <f>IFERROR(VLOOKUP($A633,'H56 TR100 M'!$AI$3:$AO$224,7,0),"")</f>
        <v>9.762644622550015</v>
      </c>
      <c r="AT633" s="12" t="str">
        <f>IFERROR(VLOOKUP($A633,'Wawer M'!$H$2:$N$15,7,0),"")</f>
        <v/>
      </c>
      <c r="AU633" s="12" t="str">
        <f>IFERROR(VLOOKUP($A633,'Pazur M'!$AU$2:$BA$36,7,0),"")</f>
        <v/>
      </c>
      <c r="AV633" s="12" t="str">
        <f>IFERROR(VLOOKUP($A633,'Wilga M'!$L$3:$R$29,7,0),"")</f>
        <v/>
      </c>
      <c r="AW633" s="12" t="str">
        <f>IFERROR(VLOOKUP($A633,'NM 100 M'!$Y$5:$AE$7,7,0),"")</f>
        <v/>
      </c>
      <c r="AX633" s="25">
        <f>MIN(COUNT(F633:S633)+MIN(COUNT(V633:AW633)/2,2),6)</f>
        <v>0.5</v>
      </c>
    </row>
    <row r="634" spans="1:50">
      <c r="A634">
        <v>334</v>
      </c>
      <c r="B634" s="21" t="str">
        <f>VLOOKUP($A634,id!$C:$H,6,0)</f>
        <v>Kaszewski Marek</v>
      </c>
      <c r="C634" s="21">
        <f>VLOOKUP($A634,id!$C:$H,4,0)</f>
        <v>0</v>
      </c>
      <c r="D634" s="2">
        <f>IF(E633=E634,D633,ROW(B632))</f>
        <v>632</v>
      </c>
      <c r="E634" s="11">
        <f>LARGE(F634:U634,1)+LARGE(F634:U634,2)+IFERROR(LARGE(F634:U634,3),0)+IFERROR(LARGE(F634:U634,4),0)+IFERROR(LARGE(F634:U634,5),0)+IFERROR(LARGE(F634:U634,6),0)</f>
        <v>9.6297032249535146</v>
      </c>
      <c r="F634" s="12"/>
      <c r="G634" s="12"/>
      <c r="H634" s="12" t="str">
        <f>IFERROR(VLOOKUP($A634,'H55 TR200 M'!$AT$3:$AZ$84,7,0),"")</f>
        <v/>
      </c>
      <c r="I634" s="12" t="str">
        <f>IFERROR(VLOOKUP($A634,'Dymno M'!$U$2:$AA$35,7,0),"")</f>
        <v/>
      </c>
      <c r="J634" s="12" t="str">
        <f>IFERROR(VLOOKUP($A634,'XIV RzK M'!$K$3:$Q$39,7,0),"")</f>
        <v/>
      </c>
      <c r="K634" s="12" t="str">
        <f>IFERROR(VLOOKUP($A634,'Tropy M'!$Q$4:$W$66,7,0),"")</f>
        <v/>
      </c>
      <c r="L634" s="12" t="str">
        <f>IFERROR(VLOOKUP($A634,'Grassor 300 M'!$CA$6:$CG$39,7,0),"")</f>
        <v/>
      </c>
      <c r="M634" s="12" t="str">
        <f>IFERROR(VLOOKUP($A634,'BO M'!$Q$2:$W$37,7,0),"")</f>
        <v/>
      </c>
      <c r="N634" s="12" t="str">
        <f>IFERROR(VLOOKUP($A634,'Konwalie M'!$M$2:$S$32,7,0),"")</f>
        <v/>
      </c>
      <c r="O634" s="12" t="str">
        <f>IFERROR(VLOOKUP($A634,'KoRnO M'!$AD$2:$AJ$42,7,0),"")</f>
        <v/>
      </c>
      <c r="P634" s="12" t="str">
        <f>IFERROR(VLOOKUP($A634,'XVI Szago M'!$K$2:$Q$48,7,0),"")</f>
        <v/>
      </c>
      <c r="Q634" s="12" t="str">
        <f>IFERROR(VLOOKUP($A634,'H56 TR200 M'!$AT$3:$AZ$106,7,0),"")</f>
        <v/>
      </c>
      <c r="R634" s="12" t="str">
        <f>IFERROR(VLOOKUP($A634,'Azymut M'!$AO$6:$AU$38,7,0),"")</f>
        <v/>
      </c>
      <c r="S634" s="12" t="str">
        <f>IFERROR(VLOOKUP($A634,'NM 200 M'!$AI$5:$AO$38,7,0),"")</f>
        <v/>
      </c>
      <c r="T634" s="10">
        <f>IFERROR(LARGE(V634:AW634,1),0)+IFERROR(LARGE(V634:AW634,2),0)</f>
        <v>9.6297032249535146</v>
      </c>
      <c r="U634" s="10">
        <f>IFERROR(LARGE(V634:AW634,3),0)+IFERROR(LARGE(V634:AW634,4),0)</f>
        <v>0</v>
      </c>
      <c r="V634" s="12"/>
      <c r="W634" s="12"/>
      <c r="X634" s="12"/>
      <c r="Y634" s="12"/>
      <c r="Z634" s="12">
        <f>IFERROR(VLOOKUP($A634,'H55 TR100 M'!$AG$3:$AM$165,7,0),"")</f>
        <v>9.6297032249535146</v>
      </c>
      <c r="AA634" s="12" t="str">
        <f>IFERROR(VLOOKUP($A634,'Irokez M'!$EN$4:$ET$22,7,0),"")</f>
        <v/>
      </c>
      <c r="AB634" s="12" t="str">
        <f>IFERROR(VLOOKUP($A634,'BO Wielkopolska M'!$Q$2:$W$38,7,0),"")</f>
        <v/>
      </c>
      <c r="AC634" s="12" t="str">
        <f>IFERROR(VLOOKUP($A634,'RW TR200 M'!$K$2:$Q$10,7,0),"")</f>
        <v/>
      </c>
      <c r="AD634" s="12" t="str">
        <f>IFERROR(VLOOKUP($A634,'Liczyrzepa wiosna M'!$M$2:$S$26,7,0),"")</f>
        <v/>
      </c>
      <c r="AE634" s="12" t="str">
        <f>IFERROR(VLOOKUP($A634,'13 M'!$J$6:$P$27,7,0),"")</f>
        <v/>
      </c>
      <c r="AF634" s="12" t="str">
        <f>IFERROR(VLOOKUP($A634,'ZnO Grassor M'!$J$2:$P$9,7,0),"")</f>
        <v/>
      </c>
      <c r="AG634" s="12" t="str">
        <f>IFERROR(VLOOKUP($A634,'Celestynów M'!$H$2:$N$7,7,0),"")</f>
        <v/>
      </c>
      <c r="AH634" s="12" t="str">
        <f>IFERROR(VLOOKUP($A634,'Komorów M'!$H$2:$N$15,7,0),"")</f>
        <v/>
      </c>
      <c r="AI634" s="12" t="str">
        <f>IFERROR(VLOOKUP($A634,'ITOrient M'!$P$3:$V$16,7,0),"")</f>
        <v/>
      </c>
      <c r="AJ634" s="12" t="str">
        <f>IFERROR(VLOOKUP($A634,'ŚJatka M'!$P$3:$V$25,7,0),"")</f>
        <v/>
      </c>
      <c r="AK634" s="12" t="str">
        <f>IFERROR(VLOOKUP($A634,'Sudecka Wyrypa M'!$N$4:$T$18,7,0),"")</f>
        <v/>
      </c>
      <c r="AL634" s="12" t="str">
        <f>IFERROR(VLOOKUP($A634,'Abentojra M'!$I$3:$O$39,7,0),"")</f>
        <v/>
      </c>
      <c r="AM634" s="12" t="str">
        <f>IFERROR(VLOOKUP($A634,'Mordownik M'!$M$3:$S$29,7,0),"")</f>
        <v/>
      </c>
      <c r="AN634" s="12" t="str">
        <f>IFERROR(VLOOKUP($A634,'Kaczawska M'!$L$3:$R$9,7,0),"")</f>
        <v/>
      </c>
      <c r="AO634" s="12" t="str">
        <f>IFERROR(VLOOKUP($A634,'XV RzK M'!$K$2:$Q$13,7,0),"")</f>
        <v/>
      </c>
      <c r="AP634" s="12" t="str">
        <f>IFERROR(VLOOKUP($A634,'Jesienne 360 M'!$J$2:$P$20,7,0),"")</f>
        <v/>
      </c>
      <c r="AQ634" s="12" t="str">
        <f>IFERROR(VLOOKUP($A634,'Waligóra M'!$P$2:$V$25,7,0),"")</f>
        <v/>
      </c>
      <c r="AR634" s="12" t="str">
        <f>IFERROR(VLOOKUP($A634,'Jurajska Jatka M'!$L$3:$R$42,7,0),"")</f>
        <v/>
      </c>
      <c r="AS634" s="12" t="str">
        <f>IFERROR(VLOOKUP($A634,'H56 TR100 M'!$AI$3:$AO$224,7,0),"")</f>
        <v/>
      </c>
      <c r="AT634" s="12" t="str">
        <f>IFERROR(VLOOKUP($A634,'Wawer M'!$H$2:$N$15,7,0),"")</f>
        <v/>
      </c>
      <c r="AU634" s="12" t="str">
        <f>IFERROR(VLOOKUP($A634,'Pazur M'!$AU$2:$BA$36,7,0),"")</f>
        <v/>
      </c>
      <c r="AV634" s="12" t="str">
        <f>IFERROR(VLOOKUP($A634,'Wilga M'!$L$3:$R$29,7,0),"")</f>
        <v/>
      </c>
      <c r="AW634" s="12" t="str">
        <f>IFERROR(VLOOKUP($A634,'NM 100 M'!$Y$5:$AE$7,7,0),"")</f>
        <v/>
      </c>
      <c r="AX634" s="25">
        <f>MIN(COUNT(F634:S634)+MIN(COUNT(V634:AW634)/2,2),6)</f>
        <v>0.5</v>
      </c>
    </row>
    <row r="635" spans="1:50">
      <c r="A635">
        <v>220</v>
      </c>
      <c r="B635" s="21" t="str">
        <f>VLOOKUP($A635,id!$C:$H,6,0)</f>
        <v>Flisikowski Zdzisław</v>
      </c>
      <c r="C635" s="21">
        <f>VLOOKUP($A635,id!$C:$H,4,0)</f>
        <v>0</v>
      </c>
      <c r="D635" s="2">
        <f>IF(E634=E635,D634,ROW(B633))</f>
        <v>633</v>
      </c>
      <c r="E635" s="11">
        <f>LARGE(F635:U635,1)+LARGE(F635:U635,2)+IFERROR(LARGE(F635:U635,3),0)+IFERROR(LARGE(F635:U635,4),0)+IFERROR(LARGE(F635:U635,5),0)+IFERROR(LARGE(F635:U635,6),0)</f>
        <v>9.1309124814605074</v>
      </c>
      <c r="F635" s="12"/>
      <c r="G635" s="12"/>
      <c r="H635" s="12">
        <f>IFERROR(VLOOKUP($A635,'H55 TR200 M'!$AT$3:$AZ$84,7,0),"")</f>
        <v>9.1309124814605074</v>
      </c>
      <c r="I635" s="12" t="str">
        <f>IFERROR(VLOOKUP($A635,'Dymno M'!$U$2:$AA$35,7,0),"")</f>
        <v/>
      </c>
      <c r="J635" s="12" t="str">
        <f>IFERROR(VLOOKUP($A635,'XIV RzK M'!$K$3:$Q$39,7,0),"")</f>
        <v/>
      </c>
      <c r="K635" s="12" t="str">
        <f>IFERROR(VLOOKUP($A635,'Tropy M'!$Q$4:$W$66,7,0),"")</f>
        <v/>
      </c>
      <c r="L635" s="12" t="str">
        <f>IFERROR(VLOOKUP($A635,'Grassor 300 M'!$CA$6:$CG$39,7,0),"")</f>
        <v/>
      </c>
      <c r="M635" s="12" t="str">
        <f>IFERROR(VLOOKUP($A635,'BO M'!$Q$2:$W$37,7,0),"")</f>
        <v/>
      </c>
      <c r="N635" s="12" t="str">
        <f>IFERROR(VLOOKUP($A635,'Konwalie M'!$M$2:$S$32,7,0),"")</f>
        <v/>
      </c>
      <c r="O635" s="12" t="str">
        <f>IFERROR(VLOOKUP($A635,'KoRnO M'!$AD$2:$AJ$42,7,0),"")</f>
        <v/>
      </c>
      <c r="P635" s="12" t="str">
        <f>IFERROR(VLOOKUP($A635,'XVI Szago M'!$K$2:$Q$48,7,0),"")</f>
        <v/>
      </c>
      <c r="Q635" s="12" t="str">
        <f>IFERROR(VLOOKUP($A635,'H56 TR200 M'!$AT$3:$AZ$106,7,0),"")</f>
        <v/>
      </c>
      <c r="R635" s="12" t="str">
        <f>IFERROR(VLOOKUP($A635,'Azymut M'!$AO$6:$AU$38,7,0),"")</f>
        <v/>
      </c>
      <c r="S635" s="12" t="str">
        <f>IFERROR(VLOOKUP($A635,'NM 200 M'!$AI$5:$AO$38,7,0),"")</f>
        <v/>
      </c>
      <c r="T635" s="10">
        <f>IFERROR(LARGE(V635:AW635,1),0)+IFERROR(LARGE(V635:AW635,2),0)</f>
        <v>0</v>
      </c>
      <c r="U635" s="10">
        <f>IFERROR(LARGE(V635:AW635,3),0)+IFERROR(LARGE(V635:AW635,4),0)</f>
        <v>0</v>
      </c>
      <c r="V635" s="12"/>
      <c r="W635" s="12"/>
      <c r="X635" s="12"/>
      <c r="Y635" s="12"/>
      <c r="Z635" s="12" t="str">
        <f>IFERROR(VLOOKUP($A635,'H55 TR100 M'!$AG$3:$AM$165,7,0),"")</f>
        <v/>
      </c>
      <c r="AA635" s="12" t="str">
        <f>IFERROR(VLOOKUP($A635,'Irokez M'!$EN$4:$ET$22,7,0),"")</f>
        <v/>
      </c>
      <c r="AB635" s="12" t="str">
        <f>IFERROR(VLOOKUP($A635,'BO Wielkopolska M'!$Q$2:$W$38,7,0),"")</f>
        <v/>
      </c>
      <c r="AC635" s="12" t="str">
        <f>IFERROR(VLOOKUP($A635,'RW TR200 M'!$K$2:$Q$10,7,0),"")</f>
        <v/>
      </c>
      <c r="AD635" s="12" t="str">
        <f>IFERROR(VLOOKUP($A635,'Liczyrzepa wiosna M'!$M$2:$S$26,7,0),"")</f>
        <v/>
      </c>
      <c r="AE635" s="12" t="str">
        <f>IFERROR(VLOOKUP($A635,'13 M'!$J$6:$P$27,7,0),"")</f>
        <v/>
      </c>
      <c r="AF635" s="12" t="str">
        <f>IFERROR(VLOOKUP($A635,'ZnO Grassor M'!$J$2:$P$9,7,0),"")</f>
        <v/>
      </c>
      <c r="AG635" s="12" t="str">
        <f>IFERROR(VLOOKUP($A635,'Celestynów M'!$H$2:$N$7,7,0),"")</f>
        <v/>
      </c>
      <c r="AH635" s="12" t="str">
        <f>IFERROR(VLOOKUP($A635,'Komorów M'!$H$2:$N$15,7,0),"")</f>
        <v/>
      </c>
      <c r="AI635" s="12" t="str">
        <f>IFERROR(VLOOKUP($A635,'ITOrient M'!$P$3:$V$16,7,0),"")</f>
        <v/>
      </c>
      <c r="AJ635" s="12" t="str">
        <f>IFERROR(VLOOKUP($A635,'ŚJatka M'!$P$3:$V$25,7,0),"")</f>
        <v/>
      </c>
      <c r="AK635" s="12" t="str">
        <f>IFERROR(VLOOKUP($A635,'Sudecka Wyrypa M'!$N$4:$T$18,7,0),"")</f>
        <v/>
      </c>
      <c r="AL635" s="12" t="str">
        <f>IFERROR(VLOOKUP($A635,'Abentojra M'!$I$3:$O$39,7,0),"")</f>
        <v/>
      </c>
      <c r="AM635" s="12" t="str">
        <f>IFERROR(VLOOKUP($A635,'Mordownik M'!$M$3:$S$29,7,0),"")</f>
        <v/>
      </c>
      <c r="AN635" s="12" t="str">
        <f>IFERROR(VLOOKUP($A635,'Kaczawska M'!$L$3:$R$9,7,0),"")</f>
        <v/>
      </c>
      <c r="AO635" s="12" t="str">
        <f>IFERROR(VLOOKUP($A635,'XV RzK M'!$K$2:$Q$13,7,0),"")</f>
        <v/>
      </c>
      <c r="AP635" s="12" t="str">
        <f>IFERROR(VLOOKUP($A635,'Jesienne 360 M'!$J$2:$P$20,7,0),"")</f>
        <v/>
      </c>
      <c r="AQ635" s="12" t="str">
        <f>IFERROR(VLOOKUP($A635,'Waligóra M'!$P$2:$V$25,7,0),"")</f>
        <v/>
      </c>
      <c r="AR635" s="12" t="str">
        <f>IFERROR(VLOOKUP($A635,'Jurajska Jatka M'!$L$3:$R$42,7,0),"")</f>
        <v/>
      </c>
      <c r="AS635" s="12" t="str">
        <f>IFERROR(VLOOKUP($A635,'H56 TR100 M'!$AI$3:$AO$224,7,0),"")</f>
        <v/>
      </c>
      <c r="AT635" s="12" t="str">
        <f>IFERROR(VLOOKUP($A635,'Wawer M'!$H$2:$N$15,7,0),"")</f>
        <v/>
      </c>
      <c r="AU635" s="12" t="str">
        <f>IFERROR(VLOOKUP($A635,'Pazur M'!$AU$2:$BA$36,7,0),"")</f>
        <v/>
      </c>
      <c r="AV635" s="12" t="str">
        <f>IFERROR(VLOOKUP($A635,'Wilga M'!$L$3:$R$29,7,0),"")</f>
        <v/>
      </c>
      <c r="AW635" s="12" t="str">
        <f>IFERROR(VLOOKUP($A635,'NM 100 M'!$Y$5:$AE$7,7,0),"")</f>
        <v/>
      </c>
      <c r="AX635" s="25">
        <f>MIN(COUNT(F635:S635)+MIN(COUNT(V635:AW635)/2,2),6)</f>
        <v>1</v>
      </c>
    </row>
    <row r="636" spans="1:50">
      <c r="A636">
        <v>336</v>
      </c>
      <c r="B636" s="21" t="str">
        <f>VLOOKUP($A636,id!$C:$H,6,0)</f>
        <v>Szczechura Maciej</v>
      </c>
      <c r="C636" s="21" t="str">
        <f>VLOOKUP($A636,id!$C:$H,4,0)</f>
        <v>SZCZECHURA TIM</v>
      </c>
      <c r="D636" s="2">
        <f>IF(E635=E636,D635,ROW(B634))</f>
        <v>634</v>
      </c>
      <c r="E636" s="11">
        <f>LARGE(F636:U636,1)+LARGE(F636:U636,2)+IFERROR(LARGE(F636:U636,3),0)+IFERROR(LARGE(F636:U636,4),0)+IFERROR(LARGE(F636:U636,5),0)+IFERROR(LARGE(F636:U636,6),0)</f>
        <v>8.5597361999586798</v>
      </c>
      <c r="F636" s="12"/>
      <c r="G636" s="12"/>
      <c r="H636" s="12" t="str">
        <f>IFERROR(VLOOKUP($A636,'H55 TR200 M'!$AT$3:$AZ$84,7,0),"")</f>
        <v/>
      </c>
      <c r="I636" s="12" t="str">
        <f>IFERROR(VLOOKUP($A636,'Dymno M'!$U$2:$AA$35,7,0),"")</f>
        <v/>
      </c>
      <c r="J636" s="12" t="str">
        <f>IFERROR(VLOOKUP($A636,'XIV RzK M'!$K$3:$Q$39,7,0),"")</f>
        <v/>
      </c>
      <c r="K636" s="12" t="str">
        <f>IFERROR(VLOOKUP($A636,'Tropy M'!$Q$4:$W$66,7,0),"")</f>
        <v/>
      </c>
      <c r="L636" s="12" t="str">
        <f>IFERROR(VLOOKUP($A636,'Grassor 300 M'!$CA$6:$CG$39,7,0),"")</f>
        <v/>
      </c>
      <c r="M636" s="12" t="str">
        <f>IFERROR(VLOOKUP($A636,'BO M'!$Q$2:$W$37,7,0),"")</f>
        <v/>
      </c>
      <c r="N636" s="12" t="str">
        <f>IFERROR(VLOOKUP($A636,'Konwalie M'!$M$2:$S$32,7,0),"")</f>
        <v/>
      </c>
      <c r="O636" s="12" t="str">
        <f>IFERROR(VLOOKUP($A636,'KoRnO M'!$AD$2:$AJ$42,7,0),"")</f>
        <v/>
      </c>
      <c r="P636" s="12" t="str">
        <f>IFERROR(VLOOKUP($A636,'XVI Szago M'!$K$2:$Q$48,7,0),"")</f>
        <v/>
      </c>
      <c r="Q636" s="12" t="str">
        <f>IFERROR(VLOOKUP($A636,'H56 TR200 M'!$AT$3:$AZ$106,7,0),"")</f>
        <v/>
      </c>
      <c r="R636" s="12" t="str">
        <f>IFERROR(VLOOKUP($A636,'Azymut M'!$AO$6:$AU$38,7,0),"")</f>
        <v/>
      </c>
      <c r="S636" s="12" t="str">
        <f>IFERROR(VLOOKUP($A636,'NM 200 M'!$AI$5:$AO$38,7,0),"")</f>
        <v/>
      </c>
      <c r="T636" s="10">
        <f>IFERROR(LARGE(V636:AW636,1),0)+IFERROR(LARGE(V636:AW636,2),0)</f>
        <v>8.5597361999586798</v>
      </c>
      <c r="U636" s="10">
        <f>IFERROR(LARGE(V636:AW636,3),0)+IFERROR(LARGE(V636:AW636,4),0)</f>
        <v>0</v>
      </c>
      <c r="V636" s="12"/>
      <c r="W636" s="12"/>
      <c r="X636" s="12"/>
      <c r="Y636" s="12"/>
      <c r="Z636" s="12">
        <f>IFERROR(VLOOKUP($A636,'H55 TR100 M'!$AG$3:$AM$165,7,0),"")</f>
        <v>8.5597361999586798</v>
      </c>
      <c r="AA636" s="12" t="str">
        <f>IFERROR(VLOOKUP($A636,'Irokez M'!$EN$4:$ET$22,7,0),"")</f>
        <v/>
      </c>
      <c r="AB636" s="12" t="str">
        <f>IFERROR(VLOOKUP($A636,'BO Wielkopolska M'!$Q$2:$W$38,7,0),"")</f>
        <v/>
      </c>
      <c r="AC636" s="12" t="str">
        <f>IFERROR(VLOOKUP($A636,'RW TR200 M'!$K$2:$Q$10,7,0),"")</f>
        <v/>
      </c>
      <c r="AD636" s="12" t="str">
        <f>IFERROR(VLOOKUP($A636,'Liczyrzepa wiosna M'!$M$2:$S$26,7,0),"")</f>
        <v/>
      </c>
      <c r="AE636" s="12" t="str">
        <f>IFERROR(VLOOKUP($A636,'13 M'!$J$6:$P$27,7,0),"")</f>
        <v/>
      </c>
      <c r="AF636" s="12" t="str">
        <f>IFERROR(VLOOKUP($A636,'ZnO Grassor M'!$J$2:$P$9,7,0),"")</f>
        <v/>
      </c>
      <c r="AG636" s="12" t="str">
        <f>IFERROR(VLOOKUP($A636,'Celestynów M'!$H$2:$N$7,7,0),"")</f>
        <v/>
      </c>
      <c r="AH636" s="12" t="str">
        <f>IFERROR(VLOOKUP($A636,'Komorów M'!$H$2:$N$15,7,0),"")</f>
        <v/>
      </c>
      <c r="AI636" s="12" t="str">
        <f>IFERROR(VLOOKUP($A636,'ITOrient M'!$P$3:$V$16,7,0),"")</f>
        <v/>
      </c>
      <c r="AJ636" s="12" t="str">
        <f>IFERROR(VLOOKUP($A636,'ŚJatka M'!$P$3:$V$25,7,0),"")</f>
        <v/>
      </c>
      <c r="AK636" s="12" t="str">
        <f>IFERROR(VLOOKUP($A636,'Sudecka Wyrypa M'!$N$4:$T$18,7,0),"")</f>
        <v/>
      </c>
      <c r="AL636" s="12" t="str">
        <f>IFERROR(VLOOKUP($A636,'Abentojra M'!$I$3:$O$39,7,0),"")</f>
        <v/>
      </c>
      <c r="AM636" s="12" t="str">
        <f>IFERROR(VLOOKUP($A636,'Mordownik M'!$M$3:$S$29,7,0),"")</f>
        <v/>
      </c>
      <c r="AN636" s="12" t="str">
        <f>IFERROR(VLOOKUP($A636,'Kaczawska M'!$L$3:$R$9,7,0),"")</f>
        <v/>
      </c>
      <c r="AO636" s="12" t="str">
        <f>IFERROR(VLOOKUP($A636,'XV RzK M'!$K$2:$Q$13,7,0),"")</f>
        <v/>
      </c>
      <c r="AP636" s="12" t="str">
        <f>IFERROR(VLOOKUP($A636,'Jesienne 360 M'!$J$2:$P$20,7,0),"")</f>
        <v/>
      </c>
      <c r="AQ636" s="12" t="str">
        <f>IFERROR(VLOOKUP($A636,'Waligóra M'!$P$2:$V$25,7,0),"")</f>
        <v/>
      </c>
      <c r="AR636" s="12" t="str">
        <f>IFERROR(VLOOKUP($A636,'Jurajska Jatka M'!$L$3:$R$42,7,0),"")</f>
        <v/>
      </c>
      <c r="AS636" s="12" t="str">
        <f>IFERROR(VLOOKUP($A636,'H56 TR100 M'!$AI$3:$AO$224,7,0),"")</f>
        <v/>
      </c>
      <c r="AT636" s="12" t="str">
        <f>IFERROR(VLOOKUP($A636,'Wawer M'!$H$2:$N$15,7,0),"")</f>
        <v/>
      </c>
      <c r="AU636" s="12" t="str">
        <f>IFERROR(VLOOKUP($A636,'Pazur M'!$AU$2:$BA$36,7,0),"")</f>
        <v/>
      </c>
      <c r="AV636" s="12" t="str">
        <f>IFERROR(VLOOKUP($A636,'Wilga M'!$L$3:$R$29,7,0),"")</f>
        <v/>
      </c>
      <c r="AW636" s="12" t="str">
        <f>IFERROR(VLOOKUP($A636,'NM 100 M'!$Y$5:$AE$7,7,0),"")</f>
        <v/>
      </c>
      <c r="AX636" s="25">
        <f>MIN(COUNT(F636:S636)+MIN(COUNT(V636:AW636)/2,2),6)</f>
        <v>0.5</v>
      </c>
    </row>
    <row r="637" spans="1:50">
      <c r="A637">
        <v>746</v>
      </c>
      <c r="B637" s="21" t="str">
        <f>VLOOKUP($A637,id!$C:$H,6,0)</f>
        <v>Wrześniewski Waldemar</v>
      </c>
      <c r="C637" s="21">
        <f>VLOOKUP($A637,id!$C:$H,4,0)</f>
        <v>0</v>
      </c>
      <c r="D637" s="2">
        <f>IF(E636=E637,D636,ROW(B635))</f>
        <v>635</v>
      </c>
      <c r="E637" s="11">
        <f>LARGE(F637:U637,1)+LARGE(F637:U637,2)+IFERROR(LARGE(F637:U637,3),0)+IFERROR(LARGE(F637:U637,4),0)+IFERROR(LARGE(F637:U637,5),0)+IFERROR(LARGE(F637:U637,6),0)</f>
        <v>8.3593453738888694</v>
      </c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 t="str">
        <f>IFERROR(VLOOKUP($A637,'H56 TR200 M'!$AT$3:$AZ$106,7,0),"")</f>
        <v/>
      </c>
      <c r="R637" s="12" t="str">
        <f>IFERROR(VLOOKUP($A637,'Azymut M'!$AO$6:$AU$38,7,0),"")</f>
        <v/>
      </c>
      <c r="S637" s="12" t="str">
        <f>IFERROR(VLOOKUP($A637,'NM 200 M'!$AI$5:$AO$38,7,0),"")</f>
        <v/>
      </c>
      <c r="T637" s="10">
        <f>IFERROR(LARGE(V637:AW637,1),0)+IFERROR(LARGE(V637:AW637,2),0)</f>
        <v>8.3593453738888694</v>
      </c>
      <c r="U637" s="10">
        <f>IFERROR(LARGE(V637:AW637,3),0)+IFERROR(LARGE(V637:AW637,4),0)</f>
        <v>0</v>
      </c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>
        <f>IFERROR(VLOOKUP($A637,'H56 TR100 M'!$AI$3:$AO$224,7,0),"")</f>
        <v>8.3593453738888694</v>
      </c>
      <c r="AT637" s="12" t="str">
        <f>IFERROR(VLOOKUP($A637,'Wawer M'!$H$2:$N$15,7,0),"")</f>
        <v/>
      </c>
      <c r="AU637" s="12" t="str">
        <f>IFERROR(VLOOKUP($A637,'Pazur M'!$AU$2:$BA$36,7,0),"")</f>
        <v/>
      </c>
      <c r="AV637" s="12" t="str">
        <f>IFERROR(VLOOKUP($A637,'Wilga M'!$L$3:$R$29,7,0),"")</f>
        <v/>
      </c>
      <c r="AW637" s="12" t="str">
        <f>IFERROR(VLOOKUP($A637,'NM 100 M'!$Y$5:$AE$7,7,0),"")</f>
        <v/>
      </c>
      <c r="AX637" s="25">
        <f>MIN(COUNT(F637:S637)+MIN(COUNT(V637:AW637)/2,2),6)</f>
        <v>0.5</v>
      </c>
    </row>
    <row r="638" spans="1:50">
      <c r="A638">
        <v>338</v>
      </c>
      <c r="B638" s="21" t="str">
        <f>VLOOKUP($A638,id!$C:$H,6,0)</f>
        <v>Świątkiewicz Grzegorz</v>
      </c>
      <c r="C638" s="21">
        <f>VLOOKUP($A638,id!$C:$H,4,0)</f>
        <v>0</v>
      </c>
      <c r="D638" s="2">
        <f>IF(E637=E638,D637,ROW(B636))</f>
        <v>636</v>
      </c>
      <c r="E638" s="11">
        <f>LARGE(F638:U638,1)+LARGE(F638:U638,2)+IFERROR(LARGE(F638:U638,3),0)+IFERROR(LARGE(F638:U638,4),0)+IFERROR(LARGE(F638:U638,5),0)+IFERROR(LARGE(F638:U638,6),0)</f>
        <v>7.7898765898061804</v>
      </c>
      <c r="F638" s="12"/>
      <c r="G638" s="12"/>
      <c r="H638" s="12" t="str">
        <f>IFERROR(VLOOKUP($A638,'H55 TR200 M'!$AT$3:$AZ$84,7,0),"")</f>
        <v/>
      </c>
      <c r="I638" s="12" t="str">
        <f>IFERROR(VLOOKUP($A638,'Dymno M'!$U$2:$AA$35,7,0),"")</f>
        <v/>
      </c>
      <c r="J638" s="12" t="str">
        <f>IFERROR(VLOOKUP($A638,'XIV RzK M'!$K$3:$Q$39,7,0),"")</f>
        <v/>
      </c>
      <c r="K638" s="12" t="str">
        <f>IFERROR(VLOOKUP($A638,'Tropy M'!$Q$4:$W$66,7,0),"")</f>
        <v/>
      </c>
      <c r="L638" s="12" t="str">
        <f>IFERROR(VLOOKUP($A638,'Grassor 300 M'!$CA$6:$CG$39,7,0),"")</f>
        <v/>
      </c>
      <c r="M638" s="12" t="str">
        <f>IFERROR(VLOOKUP($A638,'BO M'!$Q$2:$W$37,7,0),"")</f>
        <v/>
      </c>
      <c r="N638" s="12" t="str">
        <f>IFERROR(VLOOKUP($A638,'Konwalie M'!$M$2:$S$32,7,0),"")</f>
        <v/>
      </c>
      <c r="O638" s="12" t="str">
        <f>IFERROR(VLOOKUP($A638,'KoRnO M'!$AD$2:$AJ$42,7,0),"")</f>
        <v/>
      </c>
      <c r="P638" s="12" t="str">
        <f>IFERROR(VLOOKUP($A638,'XVI Szago M'!$K$2:$Q$48,7,0),"")</f>
        <v/>
      </c>
      <c r="Q638" s="12" t="str">
        <f>IFERROR(VLOOKUP($A638,'H56 TR200 M'!$AT$3:$AZ$106,7,0),"")</f>
        <v/>
      </c>
      <c r="R638" s="12" t="str">
        <f>IFERROR(VLOOKUP($A638,'Azymut M'!$AO$6:$AU$38,7,0),"")</f>
        <v/>
      </c>
      <c r="S638" s="12" t="str">
        <f>IFERROR(VLOOKUP($A638,'NM 200 M'!$AI$5:$AO$38,7,0),"")</f>
        <v/>
      </c>
      <c r="T638" s="10">
        <f>IFERROR(LARGE(V638:AW638,1),0)+IFERROR(LARGE(V638:AW638,2),0)</f>
        <v>7.7898765898061804</v>
      </c>
      <c r="U638" s="10">
        <f>IFERROR(LARGE(V638:AW638,3),0)+IFERROR(LARGE(V638:AW638,4),0)</f>
        <v>0</v>
      </c>
      <c r="V638" s="12"/>
      <c r="W638" s="12"/>
      <c r="X638" s="12"/>
      <c r="Y638" s="12"/>
      <c r="Z638" s="12">
        <f>IFERROR(VLOOKUP($A638,'H55 TR100 M'!$AG$3:$AM$165,7,0),"")</f>
        <v>7.7898765898061804</v>
      </c>
      <c r="AA638" s="12" t="str">
        <f>IFERROR(VLOOKUP($A638,'Irokez M'!$EN$4:$ET$22,7,0),"")</f>
        <v/>
      </c>
      <c r="AB638" s="12" t="str">
        <f>IFERROR(VLOOKUP($A638,'BO Wielkopolska M'!$Q$2:$W$38,7,0),"")</f>
        <v/>
      </c>
      <c r="AC638" s="12" t="str">
        <f>IFERROR(VLOOKUP($A638,'RW TR200 M'!$K$2:$Q$10,7,0),"")</f>
        <v/>
      </c>
      <c r="AD638" s="12" t="str">
        <f>IFERROR(VLOOKUP($A638,'Liczyrzepa wiosna M'!$M$2:$S$26,7,0),"")</f>
        <v/>
      </c>
      <c r="AE638" s="12" t="str">
        <f>IFERROR(VLOOKUP($A638,'13 M'!$J$6:$P$27,7,0),"")</f>
        <v/>
      </c>
      <c r="AF638" s="12" t="str">
        <f>IFERROR(VLOOKUP($A638,'ZnO Grassor M'!$J$2:$P$9,7,0),"")</f>
        <v/>
      </c>
      <c r="AG638" s="12" t="str">
        <f>IFERROR(VLOOKUP($A638,'Celestynów M'!$H$2:$N$7,7,0),"")</f>
        <v/>
      </c>
      <c r="AH638" s="12" t="str">
        <f>IFERROR(VLOOKUP($A638,'Komorów M'!$H$2:$N$15,7,0),"")</f>
        <v/>
      </c>
      <c r="AI638" s="12" t="str">
        <f>IFERROR(VLOOKUP($A638,'ITOrient M'!$P$3:$V$16,7,0),"")</f>
        <v/>
      </c>
      <c r="AJ638" s="12" t="str">
        <f>IFERROR(VLOOKUP($A638,'ŚJatka M'!$P$3:$V$25,7,0),"")</f>
        <v/>
      </c>
      <c r="AK638" s="12" t="str">
        <f>IFERROR(VLOOKUP($A638,'Sudecka Wyrypa M'!$N$4:$T$18,7,0),"")</f>
        <v/>
      </c>
      <c r="AL638" s="12" t="str">
        <f>IFERROR(VLOOKUP($A638,'Abentojra M'!$I$3:$O$39,7,0),"")</f>
        <v/>
      </c>
      <c r="AM638" s="12" t="str">
        <f>IFERROR(VLOOKUP($A638,'Mordownik M'!$M$3:$S$29,7,0),"")</f>
        <v/>
      </c>
      <c r="AN638" s="12" t="str">
        <f>IFERROR(VLOOKUP($A638,'Kaczawska M'!$L$3:$R$9,7,0),"")</f>
        <v/>
      </c>
      <c r="AO638" s="12" t="str">
        <f>IFERROR(VLOOKUP($A638,'XV RzK M'!$K$2:$Q$13,7,0),"")</f>
        <v/>
      </c>
      <c r="AP638" s="12" t="str">
        <f>IFERROR(VLOOKUP($A638,'Jesienne 360 M'!$J$2:$P$20,7,0),"")</f>
        <v/>
      </c>
      <c r="AQ638" s="12" t="str">
        <f>IFERROR(VLOOKUP($A638,'Waligóra M'!$P$2:$V$25,7,0),"")</f>
        <v/>
      </c>
      <c r="AR638" s="12" t="str">
        <f>IFERROR(VLOOKUP($A638,'Jurajska Jatka M'!$L$3:$R$42,7,0),"")</f>
        <v/>
      </c>
      <c r="AS638" s="12" t="str">
        <f>IFERROR(VLOOKUP($A638,'H56 TR100 M'!$AI$3:$AO$224,7,0),"")</f>
        <v/>
      </c>
      <c r="AT638" s="12" t="str">
        <f>IFERROR(VLOOKUP($A638,'Wawer M'!$H$2:$N$15,7,0),"")</f>
        <v/>
      </c>
      <c r="AU638" s="12" t="str">
        <f>IFERROR(VLOOKUP($A638,'Pazur M'!$AU$2:$BA$36,7,0),"")</f>
        <v/>
      </c>
      <c r="AV638" s="12" t="str">
        <f>IFERROR(VLOOKUP($A638,'Wilga M'!$L$3:$R$29,7,0),"")</f>
        <v/>
      </c>
      <c r="AW638" s="12" t="str">
        <f>IFERROR(VLOOKUP($A638,'NM 100 M'!$Y$5:$AE$7,7,0),"")</f>
        <v/>
      </c>
      <c r="AX638" s="25">
        <f>MIN(COUNT(F638:S638)+MIN(COUNT(V638:AW638)/2,2),6)</f>
        <v>0.5</v>
      </c>
    </row>
    <row r="639" spans="1:50">
      <c r="A639">
        <v>419</v>
      </c>
      <c r="B639" s="21" t="str">
        <f>VLOOKUP($A639,id!$C:$H,6,0)</f>
        <v>Dąbrowski Jacek</v>
      </c>
      <c r="C639" s="21">
        <f>VLOOKUP($A639,id!$C:$H,4,0)</f>
        <v>0</v>
      </c>
      <c r="D639" s="2">
        <f>IF(E638=E639,D638,ROW(B637))</f>
        <v>637</v>
      </c>
      <c r="E639" s="11">
        <f>LARGE(F639:U639,1)+LARGE(F639:U639,2)+IFERROR(LARGE(F639:U639,3),0)+IFERROR(LARGE(F639:U639,4),0)+IFERROR(LARGE(F639:U639,5),0)+IFERROR(LARGE(F639:U639,6),0)</f>
        <v>7.6016124215539529</v>
      </c>
      <c r="F639" s="12"/>
      <c r="G639" s="12"/>
      <c r="H639" s="12"/>
      <c r="I639" s="12"/>
      <c r="J639" s="12">
        <f>IFERROR(VLOOKUP($A639,'XIV RzK M'!$K$3:$Q$39,7,0),"")</f>
        <v>7.6016124215539529</v>
      </c>
      <c r="K639" s="12" t="str">
        <f>IFERROR(VLOOKUP($A639,'Tropy M'!$Q$4:$W$66,7,0),"")</f>
        <v/>
      </c>
      <c r="L639" s="12" t="str">
        <f>IFERROR(VLOOKUP($A639,'Grassor 300 M'!$CA$6:$CG$39,7,0),"")</f>
        <v/>
      </c>
      <c r="M639" s="12" t="str">
        <f>IFERROR(VLOOKUP($A639,'BO M'!$Q$2:$W$37,7,0),"")</f>
        <v/>
      </c>
      <c r="N639" s="12" t="str">
        <f>IFERROR(VLOOKUP($A639,'Konwalie M'!$M$2:$S$32,7,0),"")</f>
        <v/>
      </c>
      <c r="O639" s="12" t="str">
        <f>IFERROR(VLOOKUP($A639,'KoRnO M'!$AD$2:$AJ$42,7,0),"")</f>
        <v/>
      </c>
      <c r="P639" s="12" t="str">
        <f>IFERROR(VLOOKUP($A639,'XVI Szago M'!$K$2:$Q$48,7,0),"")</f>
        <v/>
      </c>
      <c r="Q639" s="12" t="str">
        <f>IFERROR(VLOOKUP($A639,'H56 TR200 M'!$AT$3:$AZ$106,7,0),"")</f>
        <v/>
      </c>
      <c r="R639" s="12" t="str">
        <f>IFERROR(VLOOKUP($A639,'Azymut M'!$AO$6:$AU$38,7,0),"")</f>
        <v/>
      </c>
      <c r="S639" s="12" t="str">
        <f>IFERROR(VLOOKUP($A639,'NM 200 M'!$AI$5:$AO$38,7,0),"")</f>
        <v/>
      </c>
      <c r="T639" s="10">
        <f>IFERROR(LARGE(V639:AW639,1),0)+IFERROR(LARGE(V639:AW639,2),0)</f>
        <v>0</v>
      </c>
      <c r="U639" s="10">
        <f>IFERROR(LARGE(V639:AW639,3),0)+IFERROR(LARGE(V639:AW639,4),0)</f>
        <v>0</v>
      </c>
      <c r="V639" s="12"/>
      <c r="W639" s="12"/>
      <c r="X639" s="12"/>
      <c r="Y639" s="12"/>
      <c r="Z639" s="12"/>
      <c r="AA639" s="12"/>
      <c r="AB639" s="12"/>
      <c r="AC639" s="12"/>
      <c r="AD639" s="12"/>
      <c r="AE639" s="12" t="str">
        <f>IFERROR(VLOOKUP($A639,'13 M'!$J$6:$P$27,7,0),"")</f>
        <v/>
      </c>
      <c r="AF639" s="12" t="str">
        <f>IFERROR(VLOOKUP($A639,'ZnO Grassor M'!$J$2:$P$9,7,0),"")</f>
        <v/>
      </c>
      <c r="AG639" s="12" t="str">
        <f>IFERROR(VLOOKUP($A639,'Celestynów M'!$H$2:$N$7,7,0),"")</f>
        <v/>
      </c>
      <c r="AH639" s="12" t="str">
        <f>IFERROR(VLOOKUP($A639,'Komorów M'!$H$2:$N$15,7,0),"")</f>
        <v/>
      </c>
      <c r="AI639" s="12" t="str">
        <f>IFERROR(VLOOKUP($A639,'ITOrient M'!$P$3:$V$16,7,0),"")</f>
        <v/>
      </c>
      <c r="AJ639" s="12" t="str">
        <f>IFERROR(VLOOKUP($A639,'ŚJatka M'!$P$3:$V$25,7,0),"")</f>
        <v/>
      </c>
      <c r="AK639" s="12" t="str">
        <f>IFERROR(VLOOKUP($A639,'Sudecka Wyrypa M'!$N$4:$T$18,7,0),"")</f>
        <v/>
      </c>
      <c r="AL639" s="12" t="str">
        <f>IFERROR(VLOOKUP($A639,'Abentojra M'!$I$3:$O$39,7,0),"")</f>
        <v/>
      </c>
      <c r="AM639" s="12" t="str">
        <f>IFERROR(VLOOKUP($A639,'Mordownik M'!$M$3:$S$29,7,0),"")</f>
        <v/>
      </c>
      <c r="AN639" s="12" t="str">
        <f>IFERROR(VLOOKUP($A639,'Kaczawska M'!$L$3:$R$9,7,0),"")</f>
        <v/>
      </c>
      <c r="AO639" s="12" t="str">
        <f>IFERROR(VLOOKUP($A639,'XV RzK M'!$K$2:$Q$13,7,0),"")</f>
        <v/>
      </c>
      <c r="AP639" s="12" t="str">
        <f>IFERROR(VLOOKUP($A639,'Jesienne 360 M'!$J$2:$P$20,7,0),"")</f>
        <v/>
      </c>
      <c r="AQ639" s="12" t="str">
        <f>IFERROR(VLOOKUP($A639,'Waligóra M'!$P$2:$V$25,7,0),"")</f>
        <v/>
      </c>
      <c r="AR639" s="12" t="str">
        <f>IFERROR(VLOOKUP($A639,'Jurajska Jatka M'!$L$3:$R$42,7,0),"")</f>
        <v/>
      </c>
      <c r="AS639" s="12" t="str">
        <f>IFERROR(VLOOKUP($A639,'H56 TR100 M'!$AI$3:$AO$224,7,0),"")</f>
        <v/>
      </c>
      <c r="AT639" s="12" t="str">
        <f>IFERROR(VLOOKUP($A639,'Wawer M'!$H$2:$N$15,7,0),"")</f>
        <v/>
      </c>
      <c r="AU639" s="12" t="str">
        <f>IFERROR(VLOOKUP($A639,'Pazur M'!$AU$2:$BA$36,7,0),"")</f>
        <v/>
      </c>
      <c r="AV639" s="12" t="str">
        <f>IFERROR(VLOOKUP($A639,'Wilga M'!$L$3:$R$29,7,0),"")</f>
        <v/>
      </c>
      <c r="AW639" s="12" t="str">
        <f>IFERROR(VLOOKUP($A639,'NM 100 M'!$Y$5:$AE$7,7,0),"")</f>
        <v/>
      </c>
      <c r="AX639" s="25">
        <f>MIN(COUNT(F639:S639)+MIN(COUNT(V639:AW639)/2,2),6)</f>
        <v>1</v>
      </c>
    </row>
    <row r="640" spans="1:50">
      <c r="A640">
        <v>339</v>
      </c>
      <c r="B640" s="21" t="str">
        <f>VLOOKUP($A640,id!$C:$H,6,0)</f>
        <v>Krzyżanowski Krzysztof</v>
      </c>
      <c r="C640" s="21">
        <f>VLOOKUP($A640,id!$C:$H,4,0)</f>
        <v>0</v>
      </c>
      <c r="D640" s="2">
        <f>IF(E639=E640,D639,ROW(B638))</f>
        <v>638</v>
      </c>
      <c r="E640" s="11">
        <f>LARGE(F640:U640,1)+LARGE(F640:U640,2)+IFERROR(LARGE(F640:U640,3),0)+IFERROR(LARGE(F640:U640,4),0)+IFERROR(LARGE(F640:U640,5),0)+IFERROR(LARGE(F640:U640,6),0)</f>
        <v>7.4330693816481723</v>
      </c>
      <c r="F640" s="12"/>
      <c r="G640" s="12"/>
      <c r="H640" s="12" t="str">
        <f>IFERROR(VLOOKUP($A640,'H55 TR200 M'!$AT$3:$AZ$84,7,0),"")</f>
        <v/>
      </c>
      <c r="I640" s="12" t="str">
        <f>IFERROR(VLOOKUP($A640,'Dymno M'!$U$2:$AA$35,7,0),"")</f>
        <v/>
      </c>
      <c r="J640" s="12" t="str">
        <f>IFERROR(VLOOKUP($A640,'XIV RzK M'!$K$3:$Q$39,7,0),"")</f>
        <v/>
      </c>
      <c r="K640" s="12" t="str">
        <f>IFERROR(VLOOKUP($A640,'Tropy M'!$Q$4:$W$66,7,0),"")</f>
        <v/>
      </c>
      <c r="L640" s="12" t="str">
        <f>IFERROR(VLOOKUP($A640,'Grassor 300 M'!$CA$6:$CG$39,7,0),"")</f>
        <v/>
      </c>
      <c r="M640" s="12" t="str">
        <f>IFERROR(VLOOKUP($A640,'BO M'!$Q$2:$W$37,7,0),"")</f>
        <v/>
      </c>
      <c r="N640" s="12" t="str">
        <f>IFERROR(VLOOKUP($A640,'Konwalie M'!$M$2:$S$32,7,0),"")</f>
        <v/>
      </c>
      <c r="O640" s="12" t="str">
        <f>IFERROR(VLOOKUP($A640,'KoRnO M'!$AD$2:$AJ$42,7,0),"")</f>
        <v/>
      </c>
      <c r="P640" s="12" t="str">
        <f>IFERROR(VLOOKUP($A640,'XVI Szago M'!$K$2:$Q$48,7,0),"")</f>
        <v/>
      </c>
      <c r="Q640" s="12" t="str">
        <f>IFERROR(VLOOKUP($A640,'H56 TR200 M'!$AT$3:$AZ$106,7,0),"")</f>
        <v/>
      </c>
      <c r="R640" s="12" t="str">
        <f>IFERROR(VLOOKUP($A640,'Azymut M'!$AO$6:$AU$38,7,0),"")</f>
        <v/>
      </c>
      <c r="S640" s="12" t="str">
        <f>IFERROR(VLOOKUP($A640,'NM 200 M'!$AI$5:$AO$38,7,0),"")</f>
        <v/>
      </c>
      <c r="T640" s="10">
        <f>IFERROR(LARGE(V640:AW640,1),0)+IFERROR(LARGE(V640:AW640,2),0)</f>
        <v>7.4330693816481723</v>
      </c>
      <c r="U640" s="10">
        <f>IFERROR(LARGE(V640:AW640,3),0)+IFERROR(LARGE(V640:AW640,4),0)</f>
        <v>0</v>
      </c>
      <c r="V640" s="12"/>
      <c r="W640" s="12"/>
      <c r="X640" s="12"/>
      <c r="Y640" s="12"/>
      <c r="Z640" s="12">
        <f>IFERROR(VLOOKUP($A640,'H55 TR100 M'!$AG$3:$AM$165,7,0),"")</f>
        <v>7.4330693816481723</v>
      </c>
      <c r="AA640" s="12" t="str">
        <f>IFERROR(VLOOKUP($A640,'Irokez M'!$EN$4:$ET$22,7,0),"")</f>
        <v/>
      </c>
      <c r="AB640" s="12" t="str">
        <f>IFERROR(VLOOKUP($A640,'BO Wielkopolska M'!$Q$2:$W$38,7,0),"")</f>
        <v/>
      </c>
      <c r="AC640" s="12" t="str">
        <f>IFERROR(VLOOKUP($A640,'RW TR200 M'!$K$2:$Q$10,7,0),"")</f>
        <v/>
      </c>
      <c r="AD640" s="12" t="str">
        <f>IFERROR(VLOOKUP($A640,'Liczyrzepa wiosna M'!$M$2:$S$26,7,0),"")</f>
        <v/>
      </c>
      <c r="AE640" s="12" t="str">
        <f>IFERROR(VLOOKUP($A640,'13 M'!$J$6:$P$27,7,0),"")</f>
        <v/>
      </c>
      <c r="AF640" s="12" t="str">
        <f>IFERROR(VLOOKUP($A640,'ZnO Grassor M'!$J$2:$P$9,7,0),"")</f>
        <v/>
      </c>
      <c r="AG640" s="12" t="str">
        <f>IFERROR(VLOOKUP($A640,'Celestynów M'!$H$2:$N$7,7,0),"")</f>
        <v/>
      </c>
      <c r="AH640" s="12" t="str">
        <f>IFERROR(VLOOKUP($A640,'Komorów M'!$H$2:$N$15,7,0),"")</f>
        <v/>
      </c>
      <c r="AI640" s="12" t="str">
        <f>IFERROR(VLOOKUP($A640,'ITOrient M'!$P$3:$V$16,7,0),"")</f>
        <v/>
      </c>
      <c r="AJ640" s="12" t="str">
        <f>IFERROR(VLOOKUP($A640,'ŚJatka M'!$P$3:$V$25,7,0),"")</f>
        <v/>
      </c>
      <c r="AK640" s="12" t="str">
        <f>IFERROR(VLOOKUP($A640,'Sudecka Wyrypa M'!$N$4:$T$18,7,0),"")</f>
        <v/>
      </c>
      <c r="AL640" s="12" t="str">
        <f>IFERROR(VLOOKUP($A640,'Abentojra M'!$I$3:$O$39,7,0),"")</f>
        <v/>
      </c>
      <c r="AM640" s="12" t="str">
        <f>IFERROR(VLOOKUP($A640,'Mordownik M'!$M$3:$S$29,7,0),"")</f>
        <v/>
      </c>
      <c r="AN640" s="12" t="str">
        <f>IFERROR(VLOOKUP($A640,'Kaczawska M'!$L$3:$R$9,7,0),"")</f>
        <v/>
      </c>
      <c r="AO640" s="12" t="str">
        <f>IFERROR(VLOOKUP($A640,'XV RzK M'!$K$2:$Q$13,7,0),"")</f>
        <v/>
      </c>
      <c r="AP640" s="12" t="str">
        <f>IFERROR(VLOOKUP($A640,'Jesienne 360 M'!$J$2:$P$20,7,0),"")</f>
        <v/>
      </c>
      <c r="AQ640" s="12" t="str">
        <f>IFERROR(VLOOKUP($A640,'Waligóra M'!$P$2:$V$25,7,0),"")</f>
        <v/>
      </c>
      <c r="AR640" s="12" t="str">
        <f>IFERROR(VLOOKUP($A640,'Jurajska Jatka M'!$L$3:$R$42,7,0),"")</f>
        <v/>
      </c>
      <c r="AS640" s="12" t="str">
        <f>IFERROR(VLOOKUP($A640,'H56 TR100 M'!$AI$3:$AO$224,7,0),"")</f>
        <v/>
      </c>
      <c r="AT640" s="12" t="str">
        <f>IFERROR(VLOOKUP($A640,'Wawer M'!$H$2:$N$15,7,0),"")</f>
        <v/>
      </c>
      <c r="AU640" s="12" t="str">
        <f>IFERROR(VLOOKUP($A640,'Pazur M'!$AU$2:$BA$36,7,0),"")</f>
        <v/>
      </c>
      <c r="AV640" s="12" t="str">
        <f>IFERROR(VLOOKUP($A640,'Wilga M'!$L$3:$R$29,7,0),"")</f>
        <v/>
      </c>
      <c r="AW640" s="12" t="str">
        <f>IFERROR(VLOOKUP($A640,'NM 100 M'!$Y$5:$AE$7,7,0),"")</f>
        <v/>
      </c>
      <c r="AX640" s="25">
        <f>MIN(COUNT(F640:S640)+MIN(COUNT(V640:AW640)/2,2),6)</f>
        <v>0.5</v>
      </c>
    </row>
    <row r="641" spans="1:50">
      <c r="A641">
        <v>340</v>
      </c>
      <c r="B641" s="21" t="str">
        <f>VLOOKUP($A641,id!$C:$H,6,0)</f>
        <v>Górski Bartosz</v>
      </c>
      <c r="C641" s="21" t="str">
        <f>VLOOKUP($A641,id!$C:$H,4,0)</f>
        <v>T-Mobile Cycling Team</v>
      </c>
      <c r="D641" s="2">
        <f>IF(E640=E641,D640,ROW(B639))</f>
        <v>639</v>
      </c>
      <c r="E641" s="11">
        <f>LARGE(F641:U641,1)+LARGE(F641:U641,2)+IFERROR(LARGE(F641:U641,3),0)+IFERROR(LARGE(F641:U641,4),0)+IFERROR(LARGE(F641:U641,5),0)+IFERROR(LARGE(F641:U641,6),0)</f>
        <v>7.1233581574128317</v>
      </c>
      <c r="F641" s="12"/>
      <c r="G641" s="12"/>
      <c r="H641" s="12" t="str">
        <f>IFERROR(VLOOKUP($A641,'H55 TR200 M'!$AT$3:$AZ$84,7,0),"")</f>
        <v/>
      </c>
      <c r="I641" s="12" t="str">
        <f>IFERROR(VLOOKUP($A641,'Dymno M'!$U$2:$AA$35,7,0),"")</f>
        <v/>
      </c>
      <c r="J641" s="12" t="str">
        <f>IFERROR(VLOOKUP($A641,'XIV RzK M'!$K$3:$Q$39,7,0),"")</f>
        <v/>
      </c>
      <c r="K641" s="12" t="str">
        <f>IFERROR(VLOOKUP($A641,'Tropy M'!$Q$4:$W$66,7,0),"")</f>
        <v/>
      </c>
      <c r="L641" s="12" t="str">
        <f>IFERROR(VLOOKUP($A641,'Grassor 300 M'!$CA$6:$CG$39,7,0),"")</f>
        <v/>
      </c>
      <c r="M641" s="12" t="str">
        <f>IFERROR(VLOOKUP($A641,'BO M'!$Q$2:$W$37,7,0),"")</f>
        <v/>
      </c>
      <c r="N641" s="12" t="str">
        <f>IFERROR(VLOOKUP($A641,'Konwalie M'!$M$2:$S$32,7,0),"")</f>
        <v/>
      </c>
      <c r="O641" s="12" t="str">
        <f>IFERROR(VLOOKUP($A641,'KoRnO M'!$AD$2:$AJ$42,7,0),"")</f>
        <v/>
      </c>
      <c r="P641" s="12" t="str">
        <f>IFERROR(VLOOKUP($A641,'XVI Szago M'!$K$2:$Q$48,7,0),"")</f>
        <v/>
      </c>
      <c r="Q641" s="12" t="str">
        <f>IFERROR(VLOOKUP($A641,'H56 TR200 M'!$AT$3:$AZ$106,7,0),"")</f>
        <v/>
      </c>
      <c r="R641" s="12" t="str">
        <f>IFERROR(VLOOKUP($A641,'Azymut M'!$AO$6:$AU$38,7,0),"")</f>
        <v/>
      </c>
      <c r="S641" s="12" t="str">
        <f>IFERROR(VLOOKUP($A641,'NM 200 M'!$AI$5:$AO$38,7,0),"")</f>
        <v/>
      </c>
      <c r="T641" s="10">
        <f>IFERROR(LARGE(V641:AW641,1),0)+IFERROR(LARGE(V641:AW641,2),0)</f>
        <v>7.1233581574128317</v>
      </c>
      <c r="U641" s="10">
        <f>IFERROR(LARGE(V641:AW641,3),0)+IFERROR(LARGE(V641:AW641,4),0)</f>
        <v>0</v>
      </c>
      <c r="V641" s="12"/>
      <c r="W641" s="12"/>
      <c r="X641" s="12"/>
      <c r="Y641" s="12"/>
      <c r="Z641" s="12">
        <f>IFERROR(VLOOKUP($A641,'H55 TR100 M'!$AG$3:$AM$165,7,0),"")</f>
        <v>7.1233581574128317</v>
      </c>
      <c r="AA641" s="12" t="str">
        <f>IFERROR(VLOOKUP($A641,'Irokez M'!$EN$4:$ET$22,7,0),"")</f>
        <v/>
      </c>
      <c r="AB641" s="12" t="str">
        <f>IFERROR(VLOOKUP($A641,'BO Wielkopolska M'!$Q$2:$W$38,7,0),"")</f>
        <v/>
      </c>
      <c r="AC641" s="12" t="str">
        <f>IFERROR(VLOOKUP($A641,'RW TR200 M'!$K$2:$Q$10,7,0),"")</f>
        <v/>
      </c>
      <c r="AD641" s="12" t="str">
        <f>IFERROR(VLOOKUP($A641,'Liczyrzepa wiosna M'!$M$2:$S$26,7,0),"")</f>
        <v/>
      </c>
      <c r="AE641" s="12" t="str">
        <f>IFERROR(VLOOKUP($A641,'13 M'!$J$6:$P$27,7,0),"")</f>
        <v/>
      </c>
      <c r="AF641" s="12" t="str">
        <f>IFERROR(VLOOKUP($A641,'ZnO Grassor M'!$J$2:$P$9,7,0),"")</f>
        <v/>
      </c>
      <c r="AG641" s="12" t="str">
        <f>IFERROR(VLOOKUP($A641,'Celestynów M'!$H$2:$N$7,7,0),"")</f>
        <v/>
      </c>
      <c r="AH641" s="12" t="str">
        <f>IFERROR(VLOOKUP($A641,'Komorów M'!$H$2:$N$15,7,0),"")</f>
        <v/>
      </c>
      <c r="AI641" s="12" t="str">
        <f>IFERROR(VLOOKUP($A641,'ITOrient M'!$P$3:$V$16,7,0),"")</f>
        <v/>
      </c>
      <c r="AJ641" s="12" t="str">
        <f>IFERROR(VLOOKUP($A641,'ŚJatka M'!$P$3:$V$25,7,0),"")</f>
        <v/>
      </c>
      <c r="AK641" s="12" t="str">
        <f>IFERROR(VLOOKUP($A641,'Sudecka Wyrypa M'!$N$4:$T$18,7,0),"")</f>
        <v/>
      </c>
      <c r="AL641" s="12" t="str">
        <f>IFERROR(VLOOKUP($A641,'Abentojra M'!$I$3:$O$39,7,0),"")</f>
        <v/>
      </c>
      <c r="AM641" s="12" t="str">
        <f>IFERROR(VLOOKUP($A641,'Mordownik M'!$M$3:$S$29,7,0),"")</f>
        <v/>
      </c>
      <c r="AN641" s="12" t="str">
        <f>IFERROR(VLOOKUP($A641,'Kaczawska M'!$L$3:$R$9,7,0),"")</f>
        <v/>
      </c>
      <c r="AO641" s="12" t="str">
        <f>IFERROR(VLOOKUP($A641,'XV RzK M'!$K$2:$Q$13,7,0),"")</f>
        <v/>
      </c>
      <c r="AP641" s="12" t="str">
        <f>IFERROR(VLOOKUP($A641,'Jesienne 360 M'!$J$2:$P$20,7,0),"")</f>
        <v/>
      </c>
      <c r="AQ641" s="12" t="str">
        <f>IFERROR(VLOOKUP($A641,'Waligóra M'!$P$2:$V$25,7,0),"")</f>
        <v/>
      </c>
      <c r="AR641" s="12" t="str">
        <f>IFERROR(VLOOKUP($A641,'Jurajska Jatka M'!$L$3:$R$42,7,0),"")</f>
        <v/>
      </c>
      <c r="AS641" s="12" t="str">
        <f>IFERROR(VLOOKUP($A641,'H56 TR100 M'!$AI$3:$AO$224,7,0),"")</f>
        <v/>
      </c>
      <c r="AT641" s="12" t="str">
        <f>IFERROR(VLOOKUP($A641,'Wawer M'!$H$2:$N$15,7,0),"")</f>
        <v/>
      </c>
      <c r="AU641" s="12" t="str">
        <f>IFERROR(VLOOKUP($A641,'Pazur M'!$AU$2:$BA$36,7,0),"")</f>
        <v/>
      </c>
      <c r="AV641" s="12" t="str">
        <f>IFERROR(VLOOKUP($A641,'Wilga M'!$L$3:$R$29,7,0),"")</f>
        <v/>
      </c>
      <c r="AW641" s="12" t="str">
        <f>IFERROR(VLOOKUP($A641,'NM 100 M'!$Y$5:$AE$7,7,0),"")</f>
        <v/>
      </c>
      <c r="AX641" s="25">
        <f>MIN(COUNT(F641:S641)+MIN(COUNT(V641:AW641)/2,2),6)</f>
        <v>0.5</v>
      </c>
    </row>
    <row r="642" spans="1:50">
      <c r="A642">
        <v>623</v>
      </c>
      <c r="B642" s="21" t="str">
        <f>VLOOKUP($A642,id!$C:$H,6,0)</f>
        <v>Celejewski Filip</v>
      </c>
      <c r="C642" s="21" t="str">
        <f>VLOOKUP($A642,id!$C:$H,4,0)</f>
        <v>-</v>
      </c>
      <c r="D642" s="2">
        <f>IF(E641=E642,D641,ROW(B640))</f>
        <v>640</v>
      </c>
      <c r="E642" s="11">
        <f>LARGE(F642:U642,1)+LARGE(F642:U642,2)+IFERROR(LARGE(F642:U642,3),0)+IFERROR(LARGE(F642:U642,4),0)+IFERROR(LARGE(F642:U642,5),0)+IFERROR(LARGE(F642:U642,6),0)</f>
        <v>6.7053689261089184</v>
      </c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>
        <f>IFERROR(VLOOKUP($A642,'H56 TR200 M'!$AT$3:$AZ$106,7,0),"")</f>
        <v>6.7053689261089184</v>
      </c>
      <c r="R642" s="12" t="str">
        <f>IFERROR(VLOOKUP($A642,'Azymut M'!$AO$6:$AU$38,7,0),"")</f>
        <v/>
      </c>
      <c r="S642" s="12" t="str">
        <f>IFERROR(VLOOKUP($A642,'NM 200 M'!$AI$5:$AO$38,7,0),"")</f>
        <v/>
      </c>
      <c r="T642" s="10">
        <f>IFERROR(LARGE(V642:AW642,1),0)+IFERROR(LARGE(V642:AW642,2),0)</f>
        <v>0</v>
      </c>
      <c r="U642" s="10">
        <f>IFERROR(LARGE(V642:AW642,3),0)+IFERROR(LARGE(V642:AW642,4),0)</f>
        <v>0</v>
      </c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 t="str">
        <f>IFERROR(VLOOKUP($A642,'H56 TR100 M'!$AI$3:$AO$224,7,0),"")</f>
        <v/>
      </c>
      <c r="AT642" s="12" t="str">
        <f>IFERROR(VLOOKUP($A642,'Wawer M'!$H$2:$N$15,7,0),"")</f>
        <v/>
      </c>
      <c r="AU642" s="12" t="str">
        <f>IFERROR(VLOOKUP($A642,'Pazur M'!$AU$2:$BA$36,7,0),"")</f>
        <v/>
      </c>
      <c r="AV642" s="12" t="str">
        <f>IFERROR(VLOOKUP($A642,'Wilga M'!$L$3:$R$29,7,0),"")</f>
        <v/>
      </c>
      <c r="AW642" s="12" t="str">
        <f>IFERROR(VLOOKUP($A642,'NM 100 M'!$Y$5:$AE$7,7,0),"")</f>
        <v/>
      </c>
      <c r="AX642" s="25">
        <f>MIN(COUNT(F642:S642)+MIN(COUNT(V642:AW642)/2,2),6)</f>
        <v>1</v>
      </c>
    </row>
    <row r="643" spans="1:50">
      <c r="A643">
        <v>624</v>
      </c>
      <c r="B643" s="21" t="str">
        <f>VLOOKUP($A643,id!$C:$H,6,0)</f>
        <v>Celejewski Sebastian</v>
      </c>
      <c r="C643" s="21" t="str">
        <f>VLOOKUP($A643,id!$C:$H,4,0)</f>
        <v>-</v>
      </c>
      <c r="D643" s="2">
        <f>IF(E642=E643,D642,ROW(B641))</f>
        <v>641</v>
      </c>
      <c r="E643" s="11">
        <f>LARGE(F643:U643,1)+LARGE(F643:U643,2)+IFERROR(LARGE(F643:U643,3),0)+IFERROR(LARGE(F643:U643,4),0)+IFERROR(LARGE(F643:U643,5),0)+IFERROR(LARGE(F643:U643,6),0)</f>
        <v>6.7033432708882223</v>
      </c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>
        <f>IFERROR(VLOOKUP($A643,'H56 TR200 M'!$AT$3:$AZ$106,7,0),"")</f>
        <v>6.7033432708882223</v>
      </c>
      <c r="R643" s="12" t="str">
        <f>IFERROR(VLOOKUP($A643,'Azymut M'!$AO$6:$AU$38,7,0),"")</f>
        <v/>
      </c>
      <c r="S643" s="12" t="str">
        <f>IFERROR(VLOOKUP($A643,'NM 200 M'!$AI$5:$AO$38,7,0),"")</f>
        <v/>
      </c>
      <c r="T643" s="10">
        <f>IFERROR(LARGE(V643:AW643,1),0)+IFERROR(LARGE(V643:AW643,2),0)</f>
        <v>0</v>
      </c>
      <c r="U643" s="10">
        <f>IFERROR(LARGE(V643:AW643,3),0)+IFERROR(LARGE(V643:AW643,4),0)</f>
        <v>0</v>
      </c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 t="str">
        <f>IFERROR(VLOOKUP($A643,'H56 TR100 M'!$AI$3:$AO$224,7,0),"")</f>
        <v/>
      </c>
      <c r="AT643" s="12" t="str">
        <f>IFERROR(VLOOKUP($A643,'Wawer M'!$H$2:$N$15,7,0),"")</f>
        <v/>
      </c>
      <c r="AU643" s="12" t="str">
        <f>IFERROR(VLOOKUP($A643,'Pazur M'!$AU$2:$BA$36,7,0),"")</f>
        <v/>
      </c>
      <c r="AV643" s="12" t="str">
        <f>IFERROR(VLOOKUP($A643,'Wilga M'!$L$3:$R$29,7,0),"")</f>
        <v/>
      </c>
      <c r="AW643" s="12" t="str">
        <f>IFERROR(VLOOKUP($A643,'NM 100 M'!$Y$5:$AE$7,7,0),"")</f>
        <v/>
      </c>
      <c r="AX643" s="25">
        <f>MIN(COUNT(F643:S643)+MIN(COUNT(V643:AW643)/2,2),6)</f>
        <v>1</v>
      </c>
    </row>
    <row r="644" spans="1:50">
      <c r="A644">
        <v>345</v>
      </c>
      <c r="B644" s="21" t="str">
        <f>VLOOKUP($A644,id!$C:$H,6,0)</f>
        <v>Prażanowski Krzysztof</v>
      </c>
      <c r="C644" s="21">
        <f>VLOOKUP($A644,id!$C:$H,4,0)</f>
        <v>0</v>
      </c>
      <c r="D644" s="2">
        <f>IF(E643=E644,D643,ROW(B642))</f>
        <v>642</v>
      </c>
      <c r="E644" s="11">
        <f>LARGE(F644:U644,1)+LARGE(F644:U644,2)+IFERROR(LARGE(F644:U644,3),0)+IFERROR(LARGE(F644:U644,4),0)+IFERROR(LARGE(F644:U644,5),0)+IFERROR(LARGE(F644:U644,6),0)</f>
        <v>6.6988862313691593</v>
      </c>
      <c r="F644" s="12"/>
      <c r="G644" s="12"/>
      <c r="H644" s="12" t="str">
        <f>IFERROR(VLOOKUP($A644,'H55 TR200 M'!$AT$3:$AZ$84,7,0),"")</f>
        <v/>
      </c>
      <c r="I644" s="12" t="str">
        <f>IFERROR(VLOOKUP($A644,'Dymno M'!$U$2:$AA$35,7,0),"")</f>
        <v/>
      </c>
      <c r="J644" s="12" t="str">
        <f>IFERROR(VLOOKUP($A644,'XIV RzK M'!$K$3:$Q$39,7,0),"")</f>
        <v/>
      </c>
      <c r="K644" s="12" t="str">
        <f>IFERROR(VLOOKUP($A644,'Tropy M'!$Q$4:$W$66,7,0),"")</f>
        <v/>
      </c>
      <c r="L644" s="12" t="str">
        <f>IFERROR(VLOOKUP($A644,'Grassor 300 M'!$CA$6:$CG$39,7,0),"")</f>
        <v/>
      </c>
      <c r="M644" s="12" t="str">
        <f>IFERROR(VLOOKUP($A644,'BO M'!$Q$2:$W$37,7,0),"")</f>
        <v/>
      </c>
      <c r="N644" s="12" t="str">
        <f>IFERROR(VLOOKUP($A644,'Konwalie M'!$M$2:$S$32,7,0),"")</f>
        <v/>
      </c>
      <c r="O644" s="12" t="str">
        <f>IFERROR(VLOOKUP($A644,'KoRnO M'!$AD$2:$AJ$42,7,0),"")</f>
        <v/>
      </c>
      <c r="P644" s="12" t="str">
        <f>IFERROR(VLOOKUP($A644,'XVI Szago M'!$K$2:$Q$48,7,0),"")</f>
        <v/>
      </c>
      <c r="Q644" s="12" t="str">
        <f>IFERROR(VLOOKUP($A644,'H56 TR200 M'!$AT$3:$AZ$106,7,0),"")</f>
        <v/>
      </c>
      <c r="R644" s="12" t="str">
        <f>IFERROR(VLOOKUP($A644,'Azymut M'!$AO$6:$AU$38,7,0),"")</f>
        <v/>
      </c>
      <c r="S644" s="12" t="str">
        <f>IFERROR(VLOOKUP($A644,'NM 200 M'!$AI$5:$AO$38,7,0),"")</f>
        <v/>
      </c>
      <c r="T644" s="10">
        <f>IFERROR(LARGE(V644:AW644,1),0)+IFERROR(LARGE(V644:AW644,2),0)</f>
        <v>6.6988862313691593</v>
      </c>
      <c r="U644" s="10">
        <f>IFERROR(LARGE(V644:AW644,3),0)+IFERROR(LARGE(V644:AW644,4),0)</f>
        <v>0</v>
      </c>
      <c r="V644" s="12"/>
      <c r="W644" s="12"/>
      <c r="X644" s="12"/>
      <c r="Y644" s="12"/>
      <c r="Z644" s="12">
        <f>IFERROR(VLOOKUP($A644,'H55 TR100 M'!$AG$3:$AM$165,7,0),"")</f>
        <v>6.6988862313691593</v>
      </c>
      <c r="AA644" s="12" t="str">
        <f>IFERROR(VLOOKUP($A644,'Irokez M'!$EN$4:$ET$22,7,0),"")</f>
        <v/>
      </c>
      <c r="AB644" s="12" t="str">
        <f>IFERROR(VLOOKUP($A644,'BO Wielkopolska M'!$Q$2:$W$38,7,0),"")</f>
        <v/>
      </c>
      <c r="AC644" s="12" t="str">
        <f>IFERROR(VLOOKUP($A644,'RW TR200 M'!$K$2:$Q$10,7,0),"")</f>
        <v/>
      </c>
      <c r="AD644" s="12" t="str">
        <f>IFERROR(VLOOKUP($A644,'Liczyrzepa wiosna M'!$M$2:$S$26,7,0),"")</f>
        <v/>
      </c>
      <c r="AE644" s="12" t="str">
        <f>IFERROR(VLOOKUP($A644,'13 M'!$J$6:$P$27,7,0),"")</f>
        <v/>
      </c>
      <c r="AF644" s="12" t="str">
        <f>IFERROR(VLOOKUP($A644,'ZnO Grassor M'!$J$2:$P$9,7,0),"")</f>
        <v/>
      </c>
      <c r="AG644" s="12" t="str">
        <f>IFERROR(VLOOKUP($A644,'Celestynów M'!$H$2:$N$7,7,0),"")</f>
        <v/>
      </c>
      <c r="AH644" s="12" t="str">
        <f>IFERROR(VLOOKUP($A644,'Komorów M'!$H$2:$N$15,7,0),"")</f>
        <v/>
      </c>
      <c r="AI644" s="12" t="str">
        <f>IFERROR(VLOOKUP($A644,'ITOrient M'!$P$3:$V$16,7,0),"")</f>
        <v/>
      </c>
      <c r="AJ644" s="12" t="str">
        <f>IFERROR(VLOOKUP($A644,'ŚJatka M'!$P$3:$V$25,7,0),"")</f>
        <v/>
      </c>
      <c r="AK644" s="12" t="str">
        <f>IFERROR(VLOOKUP($A644,'Sudecka Wyrypa M'!$N$4:$T$18,7,0),"")</f>
        <v/>
      </c>
      <c r="AL644" s="12" t="str">
        <f>IFERROR(VLOOKUP($A644,'Abentojra M'!$I$3:$O$39,7,0),"")</f>
        <v/>
      </c>
      <c r="AM644" s="12" t="str">
        <f>IFERROR(VLOOKUP($A644,'Mordownik M'!$M$3:$S$29,7,0),"")</f>
        <v/>
      </c>
      <c r="AN644" s="12" t="str">
        <f>IFERROR(VLOOKUP($A644,'Kaczawska M'!$L$3:$R$9,7,0),"")</f>
        <v/>
      </c>
      <c r="AO644" s="12" t="str">
        <f>IFERROR(VLOOKUP($A644,'XV RzK M'!$K$2:$Q$13,7,0),"")</f>
        <v/>
      </c>
      <c r="AP644" s="12" t="str">
        <f>IFERROR(VLOOKUP($A644,'Jesienne 360 M'!$J$2:$P$20,7,0),"")</f>
        <v/>
      </c>
      <c r="AQ644" s="12" t="str">
        <f>IFERROR(VLOOKUP($A644,'Waligóra M'!$P$2:$V$25,7,0),"")</f>
        <v/>
      </c>
      <c r="AR644" s="12" t="str">
        <f>IFERROR(VLOOKUP($A644,'Jurajska Jatka M'!$L$3:$R$42,7,0),"")</f>
        <v/>
      </c>
      <c r="AS644" s="12" t="str">
        <f>IFERROR(VLOOKUP($A644,'H56 TR100 M'!$AI$3:$AO$224,7,0),"")</f>
        <v/>
      </c>
      <c r="AT644" s="12" t="str">
        <f>IFERROR(VLOOKUP($A644,'Wawer M'!$H$2:$N$15,7,0),"")</f>
        <v/>
      </c>
      <c r="AU644" s="12" t="str">
        <f>IFERROR(VLOOKUP($A644,'Pazur M'!$AU$2:$BA$36,7,0),"")</f>
        <v/>
      </c>
      <c r="AV644" s="12" t="str">
        <f>IFERROR(VLOOKUP($A644,'Wilga M'!$L$3:$R$29,7,0),"")</f>
        <v/>
      </c>
      <c r="AW644" s="12" t="str">
        <f>IFERROR(VLOOKUP($A644,'NM 100 M'!$Y$5:$AE$7,7,0),"")</f>
        <v/>
      </c>
      <c r="AX644" s="25">
        <f>MIN(COUNT(F644:S644)+MIN(COUNT(V644:AW644)/2,2),6)</f>
        <v>0.5</v>
      </c>
    </row>
    <row r="645" spans="1:50">
      <c r="A645">
        <v>80</v>
      </c>
      <c r="B645" s="21" t="str">
        <f>VLOOKUP($A645,id!$C:$H,6,0)</f>
        <v>Wolny Sebastian</v>
      </c>
      <c r="C645" s="21">
        <f>VLOOKUP($A645,id!$C:$H,4,0)</f>
        <v>0</v>
      </c>
      <c r="D645" s="2">
        <f>IF(E644=E645,D644,ROW(B643))</f>
        <v>643</v>
      </c>
      <c r="E645" s="11">
        <f>LARGE(F645:U645,1)+LARGE(F645:U645,2)+IFERROR(LARGE(F645:U645,3),0)+IFERROR(LARGE(F645:U645,4),0)+IFERROR(LARGE(F645:U645,5),0)+IFERROR(LARGE(F645:U645,6),0)</f>
        <v>6.684005099539081</v>
      </c>
      <c r="F645" s="12"/>
      <c r="G645" s="12" t="str">
        <f>IFERROR(VLOOKUP($A645,'Liszkor M'!$BA$2:$BG$44,7,0),"")</f>
        <v/>
      </c>
      <c r="H645" s="12" t="str">
        <f>IFERROR(VLOOKUP($A645,'H55 TR200 M'!$AT$3:$AZ$84,7,0),"")</f>
        <v/>
      </c>
      <c r="I645" s="12" t="str">
        <f>IFERROR(VLOOKUP($A645,'Dymno M'!$U$2:$AA$35,7,0),"")</f>
        <v/>
      </c>
      <c r="J645" s="12" t="str">
        <f>IFERROR(VLOOKUP($A645,'XIV RzK M'!$K$3:$Q$39,7,0),"")</f>
        <v/>
      </c>
      <c r="K645" s="12" t="str">
        <f>IFERROR(VLOOKUP($A645,'Tropy M'!$Q$4:$W$66,7,0),"")</f>
        <v/>
      </c>
      <c r="L645" s="12" t="str">
        <f>IFERROR(VLOOKUP($A645,'Grassor 300 M'!$CA$6:$CG$39,7,0),"")</f>
        <v/>
      </c>
      <c r="M645" s="12" t="str">
        <f>IFERROR(VLOOKUP($A645,'BO M'!$Q$2:$W$37,7,0),"")</f>
        <v/>
      </c>
      <c r="N645" s="12" t="str">
        <f>IFERROR(VLOOKUP($A645,'Konwalie M'!$M$2:$S$32,7,0),"")</f>
        <v/>
      </c>
      <c r="O645" s="12" t="str">
        <f>IFERROR(VLOOKUP($A645,'KoRnO M'!$AD$2:$AJ$42,7,0),"")</f>
        <v/>
      </c>
      <c r="P645" s="12" t="str">
        <f>IFERROR(VLOOKUP($A645,'XVI Szago M'!$K$2:$Q$48,7,0),"")</f>
        <v/>
      </c>
      <c r="Q645" s="12" t="str">
        <f>IFERROR(VLOOKUP($A645,'H56 TR200 M'!$AT$3:$AZ$106,7,0),"")</f>
        <v/>
      </c>
      <c r="R645" s="12" t="str">
        <f>IFERROR(VLOOKUP($A645,'Azymut M'!$AO$6:$AU$38,7,0),"")</f>
        <v/>
      </c>
      <c r="S645" s="12" t="str">
        <f>IFERROR(VLOOKUP($A645,'NM 200 M'!$AI$5:$AO$38,7,0),"")</f>
        <v/>
      </c>
      <c r="T645" s="10">
        <f>IFERROR(LARGE(V645:AW645,1),0)+IFERROR(LARGE(V645:AW645,2),0)</f>
        <v>6.684005099539081</v>
      </c>
      <c r="U645" s="10">
        <f>IFERROR(LARGE(V645:AW645,3),0)+IFERROR(LARGE(V645:AW645,4),0)</f>
        <v>0</v>
      </c>
      <c r="V645" s="12"/>
      <c r="W645" s="12">
        <f>IFERROR(VLOOKUP($A645,'Róża M'!$L$2:$R$34,7,0),"")</f>
        <v>6.684005099539081</v>
      </c>
      <c r="X645" s="12" t="str">
        <f>IFERROR(VLOOKUP($A645,'XV Szago M'!$DK$4:$DQ$28,7,0),"")</f>
        <v/>
      </c>
      <c r="Y645" s="12" t="str">
        <f>IFERROR(VLOOKUP($A645,'Wiosenne 360 M'!$J$3:$P$22,7,0),"")</f>
        <v/>
      </c>
      <c r="Z645" s="12" t="str">
        <f>IFERROR(VLOOKUP($A645,'H55 TR100 M'!$AG$3:$AM$165,7,0),"")</f>
        <v/>
      </c>
      <c r="AA645" s="12" t="str">
        <f>IFERROR(VLOOKUP($A645,'Irokez M'!$EN$4:$ET$22,7,0),"")</f>
        <v/>
      </c>
      <c r="AB645" s="12" t="str">
        <f>IFERROR(VLOOKUP($A645,'BO Wielkopolska M'!$Q$2:$W$38,7,0),"")</f>
        <v/>
      </c>
      <c r="AC645" s="12" t="str">
        <f>IFERROR(VLOOKUP($A645,'RW TR200 M'!$K$2:$Q$10,7,0),"")</f>
        <v/>
      </c>
      <c r="AD645" s="12" t="str">
        <f>IFERROR(VLOOKUP($A645,'Liczyrzepa wiosna M'!$M$2:$S$26,7,0),"")</f>
        <v/>
      </c>
      <c r="AE645" s="12" t="str">
        <f>IFERROR(VLOOKUP($A645,'13 M'!$J$6:$P$27,7,0),"")</f>
        <v/>
      </c>
      <c r="AF645" s="12" t="str">
        <f>IFERROR(VLOOKUP($A645,'ZnO Grassor M'!$J$2:$P$9,7,0),"")</f>
        <v/>
      </c>
      <c r="AG645" s="12" t="str">
        <f>IFERROR(VLOOKUP($A645,'Celestynów M'!$H$2:$N$7,7,0),"")</f>
        <v/>
      </c>
      <c r="AH645" s="12" t="str">
        <f>IFERROR(VLOOKUP($A645,'Komorów M'!$H$2:$N$15,7,0),"")</f>
        <v/>
      </c>
      <c r="AI645" s="12" t="str">
        <f>IFERROR(VLOOKUP($A645,'ITOrient M'!$P$3:$V$16,7,0),"")</f>
        <v/>
      </c>
      <c r="AJ645" s="12" t="str">
        <f>IFERROR(VLOOKUP($A645,'ŚJatka M'!$P$3:$V$25,7,0),"")</f>
        <v/>
      </c>
      <c r="AK645" s="12" t="str">
        <f>IFERROR(VLOOKUP($A645,'Sudecka Wyrypa M'!$N$4:$T$18,7,0),"")</f>
        <v/>
      </c>
      <c r="AL645" s="12" t="str">
        <f>IFERROR(VLOOKUP($A645,'Abentojra M'!$I$3:$O$39,7,0),"")</f>
        <v/>
      </c>
      <c r="AM645" s="12" t="str">
        <f>IFERROR(VLOOKUP($A645,'Mordownik M'!$M$3:$S$29,7,0),"")</f>
        <v/>
      </c>
      <c r="AN645" s="12" t="str">
        <f>IFERROR(VLOOKUP($A645,'Kaczawska M'!$L$3:$R$9,7,0),"")</f>
        <v/>
      </c>
      <c r="AO645" s="12" t="str">
        <f>IFERROR(VLOOKUP($A645,'XV RzK M'!$K$2:$Q$13,7,0),"")</f>
        <v/>
      </c>
      <c r="AP645" s="12" t="str">
        <f>IFERROR(VLOOKUP($A645,'Jesienne 360 M'!$J$2:$P$20,7,0),"")</f>
        <v/>
      </c>
      <c r="AQ645" s="12" t="str">
        <f>IFERROR(VLOOKUP($A645,'Waligóra M'!$P$2:$V$25,7,0),"")</f>
        <v/>
      </c>
      <c r="AR645" s="12" t="str">
        <f>IFERROR(VLOOKUP($A645,'Jurajska Jatka M'!$L$3:$R$42,7,0),"")</f>
        <v/>
      </c>
      <c r="AS645" s="12" t="str">
        <f>IFERROR(VLOOKUP($A645,'H56 TR100 M'!$AI$3:$AO$224,7,0),"")</f>
        <v/>
      </c>
      <c r="AT645" s="12" t="str">
        <f>IFERROR(VLOOKUP($A645,'Wawer M'!$H$2:$N$15,7,0),"")</f>
        <v/>
      </c>
      <c r="AU645" s="12" t="str">
        <f>IFERROR(VLOOKUP($A645,'Pazur M'!$AU$2:$BA$36,7,0),"")</f>
        <v/>
      </c>
      <c r="AV645" s="12" t="str">
        <f>IFERROR(VLOOKUP($A645,'Wilga M'!$L$3:$R$29,7,0),"")</f>
        <v/>
      </c>
      <c r="AW645" s="12" t="str">
        <f>IFERROR(VLOOKUP($A645,'NM 100 M'!$Y$5:$AE$7,7,0),"")</f>
        <v/>
      </c>
      <c r="AX645" s="25">
        <f>MIN(COUNT(F645:S645)+MIN(COUNT(V645:AW645)/2,2),6)</f>
        <v>0.5</v>
      </c>
    </row>
    <row r="646" spans="1:50">
      <c r="A646">
        <v>367</v>
      </c>
      <c r="B646" s="21" t="str">
        <f>VLOOKUP($A646,id!$C:$H,6,0)</f>
        <v>Gralak Grzegorz</v>
      </c>
      <c r="C646" s="21" t="str">
        <f>VLOOKUP($A646,id!$C:$H,4,0)</f>
        <v>AlgorytmHicksaTeam</v>
      </c>
      <c r="D646" s="2">
        <f>IF(E645=E646,D645,ROW(B644))</f>
        <v>644</v>
      </c>
      <c r="E646" s="11">
        <f>LARGE(F646:U646,1)+LARGE(F646:U646,2)+IFERROR(LARGE(F646:U646,3),0)+IFERROR(LARGE(F646:U646,4),0)+IFERROR(LARGE(F646:U646,5),0)+IFERROR(LARGE(F646:U646,6),0)</f>
        <v>6.485442953414112</v>
      </c>
      <c r="F646" s="12"/>
      <c r="G646" s="12"/>
      <c r="H646" s="12" t="str">
        <f>IFERROR(VLOOKUP($A646,'H55 TR200 M'!$AT$3:$AZ$84,7,0),"")</f>
        <v/>
      </c>
      <c r="I646" s="12" t="str">
        <f>IFERROR(VLOOKUP($A646,'Dymno M'!$U$2:$AA$35,7,0),"")</f>
        <v/>
      </c>
      <c r="J646" s="12" t="str">
        <f>IFERROR(VLOOKUP($A646,'XIV RzK M'!$K$3:$Q$39,7,0),"")</f>
        <v/>
      </c>
      <c r="K646" s="12" t="str">
        <f>IFERROR(VLOOKUP($A646,'Tropy M'!$Q$4:$W$66,7,0),"")</f>
        <v/>
      </c>
      <c r="L646" s="12" t="str">
        <f>IFERROR(VLOOKUP($A646,'Grassor 300 M'!$CA$6:$CG$39,7,0),"")</f>
        <v/>
      </c>
      <c r="M646" s="12" t="str">
        <f>IFERROR(VLOOKUP($A646,'BO M'!$Q$2:$W$37,7,0),"")</f>
        <v/>
      </c>
      <c r="N646" s="12" t="str">
        <f>IFERROR(VLOOKUP($A646,'Konwalie M'!$M$2:$S$32,7,0),"")</f>
        <v/>
      </c>
      <c r="O646" s="12" t="str">
        <f>IFERROR(VLOOKUP($A646,'KoRnO M'!$AD$2:$AJ$42,7,0),"")</f>
        <v/>
      </c>
      <c r="P646" s="12" t="str">
        <f>IFERROR(VLOOKUP($A646,'XVI Szago M'!$K$2:$Q$48,7,0),"")</f>
        <v/>
      </c>
      <c r="Q646" s="12" t="str">
        <f>IFERROR(VLOOKUP($A646,'H56 TR200 M'!$AT$3:$AZ$106,7,0),"")</f>
        <v/>
      </c>
      <c r="R646" s="12" t="str">
        <f>IFERROR(VLOOKUP($A646,'Azymut M'!$AO$6:$AU$38,7,0),"")</f>
        <v/>
      </c>
      <c r="S646" s="12" t="str">
        <f>IFERROR(VLOOKUP($A646,'NM 200 M'!$AI$5:$AO$38,7,0),"")</f>
        <v/>
      </c>
      <c r="T646" s="10">
        <f>IFERROR(LARGE(V646:AW646,1),0)+IFERROR(LARGE(V646:AW646,2),0)</f>
        <v>6.485442953414112</v>
      </c>
      <c r="U646" s="10">
        <f>IFERROR(LARGE(V646:AW646,3),0)+IFERROR(LARGE(V646:AW646,4),0)</f>
        <v>0</v>
      </c>
      <c r="V646" s="12"/>
      <c r="W646" s="12"/>
      <c r="X646" s="12"/>
      <c r="Y646" s="12"/>
      <c r="Z646" s="12">
        <f>IFERROR(VLOOKUP($A646,'H55 TR100 M'!$AG$3:$AM$165,7,0),"")</f>
        <v>2.070681958022945</v>
      </c>
      <c r="AA646" s="12" t="str">
        <f>IFERROR(VLOOKUP($A646,'Irokez M'!$EN$4:$ET$22,7,0),"")</f>
        <v/>
      </c>
      <c r="AB646" s="12" t="str">
        <f>IFERROR(VLOOKUP($A646,'BO Wielkopolska M'!$Q$2:$W$38,7,0),"")</f>
        <v/>
      </c>
      <c r="AC646" s="12" t="str">
        <f>IFERROR(VLOOKUP($A646,'RW TR200 M'!$K$2:$Q$10,7,0),"")</f>
        <v/>
      </c>
      <c r="AD646" s="12" t="str">
        <f>IFERROR(VLOOKUP($A646,'Liczyrzepa wiosna M'!$M$2:$S$26,7,0),"")</f>
        <v/>
      </c>
      <c r="AE646" s="12" t="str">
        <f>IFERROR(VLOOKUP($A646,'13 M'!$J$6:$P$27,7,0),"")</f>
        <v/>
      </c>
      <c r="AF646" s="12" t="str">
        <f>IFERROR(VLOOKUP($A646,'ZnO Grassor M'!$J$2:$P$9,7,0),"")</f>
        <v/>
      </c>
      <c r="AG646" s="12" t="str">
        <f>IFERROR(VLOOKUP($A646,'Celestynów M'!$H$2:$N$7,7,0),"")</f>
        <v/>
      </c>
      <c r="AH646" s="12" t="str">
        <f>IFERROR(VLOOKUP($A646,'Komorów M'!$H$2:$N$15,7,0),"")</f>
        <v/>
      </c>
      <c r="AI646" s="12" t="str">
        <f>IFERROR(VLOOKUP($A646,'ITOrient M'!$P$3:$V$16,7,0),"")</f>
        <v/>
      </c>
      <c r="AJ646" s="12" t="str">
        <f>IFERROR(VLOOKUP($A646,'ŚJatka M'!$P$3:$V$25,7,0),"")</f>
        <v/>
      </c>
      <c r="AK646" s="12" t="str">
        <f>IFERROR(VLOOKUP($A646,'Sudecka Wyrypa M'!$N$4:$T$18,7,0),"")</f>
        <v/>
      </c>
      <c r="AL646" s="12" t="str">
        <f>IFERROR(VLOOKUP($A646,'Abentojra M'!$I$3:$O$39,7,0),"")</f>
        <v/>
      </c>
      <c r="AM646" s="12" t="str">
        <f>IFERROR(VLOOKUP($A646,'Mordownik M'!$M$3:$S$29,7,0),"")</f>
        <v/>
      </c>
      <c r="AN646" s="12" t="str">
        <f>IFERROR(VLOOKUP($A646,'Kaczawska M'!$L$3:$R$9,7,0),"")</f>
        <v/>
      </c>
      <c r="AO646" s="12" t="str">
        <f>IFERROR(VLOOKUP($A646,'XV RzK M'!$K$2:$Q$13,7,0),"")</f>
        <v/>
      </c>
      <c r="AP646" s="12" t="str">
        <f>IFERROR(VLOOKUP($A646,'Jesienne 360 M'!$J$2:$P$20,7,0),"")</f>
        <v/>
      </c>
      <c r="AQ646" s="12" t="str">
        <f>IFERROR(VLOOKUP($A646,'Waligóra M'!$P$2:$V$25,7,0),"")</f>
        <v/>
      </c>
      <c r="AR646" s="12" t="str">
        <f>IFERROR(VLOOKUP($A646,'Jurajska Jatka M'!$L$3:$R$42,7,0),"")</f>
        <v/>
      </c>
      <c r="AS646" s="12">
        <f>IFERROR(VLOOKUP($A646,'H56 TR100 M'!$AI$3:$AO$224,7,0),"")</f>
        <v>4.4147609953911671</v>
      </c>
      <c r="AT646" s="12" t="str">
        <f>IFERROR(VLOOKUP($A646,'Wawer M'!$H$2:$N$15,7,0),"")</f>
        <v/>
      </c>
      <c r="AU646" s="12" t="str">
        <f>IFERROR(VLOOKUP($A646,'Pazur M'!$AU$2:$BA$36,7,0),"")</f>
        <v/>
      </c>
      <c r="AV646" s="12" t="str">
        <f>IFERROR(VLOOKUP($A646,'Wilga M'!$L$3:$R$29,7,0),"")</f>
        <v/>
      </c>
      <c r="AW646" s="12" t="str">
        <f>IFERROR(VLOOKUP($A646,'NM 100 M'!$Y$5:$AE$7,7,0),"")</f>
        <v/>
      </c>
      <c r="AX646" s="25">
        <f>MIN(COUNT(F646:S646)+MIN(COUNT(V646:AW646)/2,2),6)</f>
        <v>1</v>
      </c>
    </row>
    <row r="647" spans="1:50">
      <c r="A647">
        <v>562</v>
      </c>
      <c r="B647" s="21" t="str">
        <f>VLOOKUP($A647,id!$C:$H,6,0)</f>
        <v>Balicki Tomasz</v>
      </c>
      <c r="C647" s="21">
        <f>VLOOKUP($A647,id!$C:$H,4,0)</f>
        <v>0</v>
      </c>
      <c r="D647" s="2">
        <f>IF(E646=E647,D646,ROW(B645))</f>
        <v>645</v>
      </c>
      <c r="E647" s="11">
        <f>LARGE(F647:U647,1)+LARGE(F647:U647,2)+IFERROR(LARGE(F647:U647,3),0)+IFERROR(LARGE(F647:U647,4),0)+IFERROR(LARGE(F647:U647,5),0)+IFERROR(LARGE(F647:U647,6),0)</f>
        <v>6.4440129142381846</v>
      </c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 t="str">
        <f>IFERROR(VLOOKUP($A647,'XVI Szago M'!$K$2:$Q$48,7,0),"")</f>
        <v/>
      </c>
      <c r="Q647" s="12" t="str">
        <f>IFERROR(VLOOKUP($A647,'H56 TR200 M'!$AT$3:$AZ$106,7,0),"")</f>
        <v/>
      </c>
      <c r="R647" s="12" t="str">
        <f>IFERROR(VLOOKUP($A647,'Azymut M'!$AO$6:$AU$38,7,0),"")</f>
        <v/>
      </c>
      <c r="S647" s="12" t="str">
        <f>IFERROR(VLOOKUP($A647,'NM 200 M'!$AI$5:$AO$38,7,0),"")</f>
        <v/>
      </c>
      <c r="T647" s="10">
        <f>IFERROR(LARGE(V647:AW647,1),0)+IFERROR(LARGE(V647:AW647,2),0)</f>
        <v>6.4440129142381846</v>
      </c>
      <c r="U647" s="10">
        <f>IFERROR(LARGE(V647:AW647,3),0)+IFERROR(LARGE(V647:AW647,4),0)</f>
        <v>0</v>
      </c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 t="str">
        <f>IFERROR(VLOOKUP($A647,'Abentojra M'!$I$3:$O$39,7,0),"")</f>
        <v/>
      </c>
      <c r="AM647" s="12" t="str">
        <f>IFERROR(VLOOKUP($A647,'Mordownik M'!$M$3:$S$29,7,0),"")</f>
        <v/>
      </c>
      <c r="AN647" s="12" t="str">
        <f>IFERROR(VLOOKUP($A647,'Kaczawska M'!$L$3:$R$9,7,0),"")</f>
        <v/>
      </c>
      <c r="AO647" s="12" t="str">
        <f>IFERROR(VLOOKUP($A647,'XV RzK M'!$K$2:$Q$13,7,0),"")</f>
        <v/>
      </c>
      <c r="AP647" s="12" t="str">
        <f>IFERROR(VLOOKUP($A647,'Jesienne 360 M'!$J$2:$P$20,7,0),"")</f>
        <v/>
      </c>
      <c r="AQ647" s="12" t="str">
        <f>IFERROR(VLOOKUP($A647,'Waligóra M'!$P$2:$V$25,7,0),"")</f>
        <v/>
      </c>
      <c r="AR647" s="12">
        <f>IFERROR(VLOOKUP($A647,'Jurajska Jatka M'!$L$3:$R$42,7,0),"")</f>
        <v>6.4440129142381846</v>
      </c>
      <c r="AS647" s="12" t="str">
        <f>IFERROR(VLOOKUP($A647,'H56 TR100 M'!$AI$3:$AO$224,7,0),"")</f>
        <v/>
      </c>
      <c r="AT647" s="12" t="str">
        <f>IFERROR(VLOOKUP($A647,'Wawer M'!$H$2:$N$15,7,0),"")</f>
        <v/>
      </c>
      <c r="AU647" s="12" t="str">
        <f>IFERROR(VLOOKUP($A647,'Pazur M'!$AU$2:$BA$36,7,0),"")</f>
        <v/>
      </c>
      <c r="AV647" s="12" t="str">
        <f>IFERROR(VLOOKUP($A647,'Wilga M'!$L$3:$R$29,7,0),"")</f>
        <v/>
      </c>
      <c r="AW647" s="12" t="str">
        <f>IFERROR(VLOOKUP($A647,'NM 100 M'!$Y$5:$AE$7,7,0),"")</f>
        <v/>
      </c>
      <c r="AX647" s="25">
        <f>MIN(COUNT(F647:S647)+MIN(COUNT(V647:AW647)/2,2),6)</f>
        <v>0.5</v>
      </c>
    </row>
    <row r="648" spans="1:50">
      <c r="A648">
        <v>563</v>
      </c>
      <c r="B648" s="21" t="str">
        <f>VLOOKUP($A648,id!$C:$H,6,0)</f>
        <v>Stawiarski Rafał</v>
      </c>
      <c r="C648" s="21">
        <f>VLOOKUP($A648,id!$C:$H,4,0)</f>
        <v>0</v>
      </c>
      <c r="D648" s="2">
        <f>IF(E647=E648,D647,ROW(B646))</f>
        <v>645</v>
      </c>
      <c r="E648" s="11">
        <f>LARGE(F648:U648,1)+LARGE(F648:U648,2)+IFERROR(LARGE(F648:U648,3),0)+IFERROR(LARGE(F648:U648,4),0)+IFERROR(LARGE(F648:U648,5),0)+IFERROR(LARGE(F648:U648,6),0)</f>
        <v>6.4440129142381846</v>
      </c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 t="str">
        <f>IFERROR(VLOOKUP($A648,'XVI Szago M'!$K$2:$Q$48,7,0),"")</f>
        <v/>
      </c>
      <c r="Q648" s="12" t="str">
        <f>IFERROR(VLOOKUP($A648,'H56 TR200 M'!$AT$3:$AZ$106,7,0),"")</f>
        <v/>
      </c>
      <c r="R648" s="12" t="str">
        <f>IFERROR(VLOOKUP($A648,'Azymut M'!$AO$6:$AU$38,7,0),"")</f>
        <v/>
      </c>
      <c r="S648" s="12" t="str">
        <f>IFERROR(VLOOKUP($A648,'NM 200 M'!$AI$5:$AO$38,7,0),"")</f>
        <v/>
      </c>
      <c r="T648" s="10">
        <f>IFERROR(LARGE(V648:AW648,1),0)+IFERROR(LARGE(V648:AW648,2),0)</f>
        <v>6.4440129142381846</v>
      </c>
      <c r="U648" s="10">
        <f>IFERROR(LARGE(V648:AW648,3),0)+IFERROR(LARGE(V648:AW648,4),0)</f>
        <v>0</v>
      </c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 t="str">
        <f>IFERROR(VLOOKUP($A648,'Abentojra M'!$I$3:$O$39,7,0),"")</f>
        <v/>
      </c>
      <c r="AM648" s="12" t="str">
        <f>IFERROR(VLOOKUP($A648,'Mordownik M'!$M$3:$S$29,7,0),"")</f>
        <v/>
      </c>
      <c r="AN648" s="12" t="str">
        <f>IFERROR(VLOOKUP($A648,'Kaczawska M'!$L$3:$R$9,7,0),"")</f>
        <v/>
      </c>
      <c r="AO648" s="12" t="str">
        <f>IFERROR(VLOOKUP($A648,'XV RzK M'!$K$2:$Q$13,7,0),"")</f>
        <v/>
      </c>
      <c r="AP648" s="12" t="str">
        <f>IFERROR(VLOOKUP($A648,'Jesienne 360 M'!$J$2:$P$20,7,0),"")</f>
        <v/>
      </c>
      <c r="AQ648" s="12" t="str">
        <f>IFERROR(VLOOKUP($A648,'Waligóra M'!$P$2:$V$25,7,0),"")</f>
        <v/>
      </c>
      <c r="AR648" s="12">
        <f>IFERROR(VLOOKUP($A648,'Jurajska Jatka M'!$L$3:$R$42,7,0),"")</f>
        <v>6.4440129142381846</v>
      </c>
      <c r="AS648" s="12" t="str">
        <f>IFERROR(VLOOKUP($A648,'H56 TR100 M'!$AI$3:$AO$224,7,0),"")</f>
        <v/>
      </c>
      <c r="AT648" s="12" t="str">
        <f>IFERROR(VLOOKUP($A648,'Wawer M'!$H$2:$N$15,7,0),"")</f>
        <v/>
      </c>
      <c r="AU648" s="12" t="str">
        <f>IFERROR(VLOOKUP($A648,'Pazur M'!$AU$2:$BA$36,7,0),"")</f>
        <v/>
      </c>
      <c r="AV648" s="12" t="str">
        <f>IFERROR(VLOOKUP($A648,'Wilga M'!$L$3:$R$29,7,0),"")</f>
        <v/>
      </c>
      <c r="AW648" s="12" t="str">
        <f>IFERROR(VLOOKUP($A648,'NM 100 M'!$Y$5:$AE$7,7,0),"")</f>
        <v/>
      </c>
      <c r="AX648" s="25">
        <f>MIN(COUNT(F648:S648)+MIN(COUNT(V648:AW648)/2,2),6)</f>
        <v>0.5</v>
      </c>
    </row>
    <row r="649" spans="1:50">
      <c r="A649">
        <v>625</v>
      </c>
      <c r="B649" s="21" t="str">
        <f>VLOOKUP($A649,id!$C:$H,6,0)</f>
        <v>Wąchnicki Marcin</v>
      </c>
      <c r="C649" s="21" t="str">
        <f>VLOOKUP($A649,id!$C:$H,4,0)</f>
        <v>Żółta Zebra</v>
      </c>
      <c r="D649" s="2">
        <f>IF(E648=E649,D648,ROW(B647))</f>
        <v>647</v>
      </c>
      <c r="E649" s="11">
        <f>LARGE(F649:U649,1)+LARGE(F649:U649,2)+IFERROR(LARGE(F649:U649,3),0)+IFERROR(LARGE(F649:U649,4),0)+IFERROR(LARGE(F649:U649,5),0)+IFERROR(LARGE(F649:U649,6),0)</f>
        <v>6.309028960835974</v>
      </c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>
        <f>IFERROR(VLOOKUP($A649,'H56 TR200 M'!$AT$3:$AZ$106,7,0),"")</f>
        <v>6.309028960835974</v>
      </c>
      <c r="R649" s="12" t="str">
        <f>IFERROR(VLOOKUP($A649,'Azymut M'!$AO$6:$AU$38,7,0),"")</f>
        <v/>
      </c>
      <c r="S649" s="12" t="str">
        <f>IFERROR(VLOOKUP($A649,'NM 200 M'!$AI$5:$AO$38,7,0),"")</f>
        <v/>
      </c>
      <c r="T649" s="10">
        <f>IFERROR(LARGE(V649:AW649,1),0)+IFERROR(LARGE(V649:AW649,2),0)</f>
        <v>0</v>
      </c>
      <c r="U649" s="10">
        <f>IFERROR(LARGE(V649:AW649,3),0)+IFERROR(LARGE(V649:AW649,4),0)</f>
        <v>0</v>
      </c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 t="str">
        <f>IFERROR(VLOOKUP($A649,'H56 TR100 M'!$AI$3:$AO$224,7,0),"")</f>
        <v/>
      </c>
      <c r="AT649" s="12" t="str">
        <f>IFERROR(VLOOKUP($A649,'Wawer M'!$H$2:$N$15,7,0),"")</f>
        <v/>
      </c>
      <c r="AU649" s="12" t="str">
        <f>IFERROR(VLOOKUP($A649,'Pazur M'!$AU$2:$BA$36,7,0),"")</f>
        <v/>
      </c>
      <c r="AV649" s="12" t="str">
        <f>IFERROR(VLOOKUP($A649,'Wilga M'!$L$3:$R$29,7,0),"")</f>
        <v/>
      </c>
      <c r="AW649" s="12" t="str">
        <f>IFERROR(VLOOKUP($A649,'NM 100 M'!$Y$5:$AE$7,7,0),"")</f>
        <v/>
      </c>
      <c r="AX649" s="25">
        <f>MIN(COUNT(F649:S649)+MIN(COUNT(V649:AW649)/2,2),6)</f>
        <v>1</v>
      </c>
    </row>
    <row r="650" spans="1:50">
      <c r="A650">
        <v>453</v>
      </c>
      <c r="B650" s="21" t="str">
        <f>VLOOKUP($A650,id!$C:$H,6,0)</f>
        <v>Rychcik Mariusz</v>
      </c>
      <c r="C650" s="21" t="str">
        <f>VLOOKUP($A650,id!$C:$H,4,0)</f>
        <v>GREY WOLF</v>
      </c>
      <c r="D650" s="2">
        <f>IF(E649=E650,D649,ROW(B648))</f>
        <v>648</v>
      </c>
      <c r="E650" s="11">
        <f>LARGE(F650:U650,1)+LARGE(F650:U650,2)+IFERROR(LARGE(F650:U650,3),0)+IFERROR(LARGE(F650:U650,4),0)+IFERROR(LARGE(F650:U650,5),0)+IFERROR(LARGE(F650:U650,6),0)</f>
        <v>6.2066487639116357</v>
      </c>
      <c r="F650" s="12"/>
      <c r="G650" s="12"/>
      <c r="H650" s="12"/>
      <c r="I650" s="12"/>
      <c r="J650" s="12"/>
      <c r="K650" s="12">
        <f>IFERROR(VLOOKUP($A650,'Tropy M'!$Q$4:$W$66,7,0),"")</f>
        <v>6.2066487639116357</v>
      </c>
      <c r="L650" s="12" t="str">
        <f>IFERROR(VLOOKUP($A650,'Grassor 300 M'!$CA$6:$CG$39,7,0),"")</f>
        <v/>
      </c>
      <c r="M650" s="12" t="str">
        <f>IFERROR(VLOOKUP($A650,'BO M'!$Q$2:$W$37,7,0),"")</f>
        <v/>
      </c>
      <c r="N650" s="12" t="str">
        <f>IFERROR(VLOOKUP($A650,'Konwalie M'!$M$2:$S$32,7,0),"")</f>
        <v/>
      </c>
      <c r="O650" s="12" t="str">
        <f>IFERROR(VLOOKUP($A650,'KoRnO M'!$AD$2:$AJ$42,7,0),"")</f>
        <v/>
      </c>
      <c r="P650" s="12" t="str">
        <f>IFERROR(VLOOKUP($A650,'XVI Szago M'!$K$2:$Q$48,7,0),"")</f>
        <v/>
      </c>
      <c r="Q650" s="12" t="str">
        <f>IFERROR(VLOOKUP($A650,'H56 TR200 M'!$AT$3:$AZ$106,7,0),"")</f>
        <v/>
      </c>
      <c r="R650" s="12" t="str">
        <f>IFERROR(VLOOKUP($A650,'Azymut M'!$AO$6:$AU$38,7,0),"")</f>
        <v/>
      </c>
      <c r="S650" s="12" t="str">
        <f>IFERROR(VLOOKUP($A650,'NM 200 M'!$AI$5:$AO$38,7,0),"")</f>
        <v/>
      </c>
      <c r="T650" s="10">
        <f>IFERROR(LARGE(V650:AW650,1),0)+IFERROR(LARGE(V650:AW650,2),0)</f>
        <v>0</v>
      </c>
      <c r="U650" s="10">
        <f>IFERROR(LARGE(V650:AW650,3),0)+IFERROR(LARGE(V650:AW650,4),0)</f>
        <v>0</v>
      </c>
      <c r="V650" s="12"/>
      <c r="W650" s="12"/>
      <c r="X650" s="12"/>
      <c r="Y650" s="12"/>
      <c r="Z650" s="12"/>
      <c r="AA650" s="12"/>
      <c r="AB650" s="12"/>
      <c r="AC650" s="12"/>
      <c r="AD650" s="12"/>
      <c r="AE650" s="12" t="str">
        <f>IFERROR(VLOOKUP($A650,'13 M'!$J$6:$P$27,7,0),"")</f>
        <v/>
      </c>
      <c r="AF650" s="12" t="str">
        <f>IFERROR(VLOOKUP($A650,'ZnO Grassor M'!$J$2:$P$9,7,0),"")</f>
        <v/>
      </c>
      <c r="AG650" s="12" t="str">
        <f>IFERROR(VLOOKUP($A650,'Celestynów M'!$H$2:$N$7,7,0),"")</f>
        <v/>
      </c>
      <c r="AH650" s="12" t="str">
        <f>IFERROR(VLOOKUP($A650,'Komorów M'!$H$2:$N$15,7,0),"")</f>
        <v/>
      </c>
      <c r="AI650" s="12" t="str">
        <f>IFERROR(VLOOKUP($A650,'ITOrient M'!$P$3:$V$16,7,0),"")</f>
        <v/>
      </c>
      <c r="AJ650" s="12" t="str">
        <f>IFERROR(VLOOKUP($A650,'ŚJatka M'!$P$3:$V$25,7,0),"")</f>
        <v/>
      </c>
      <c r="AK650" s="12" t="str">
        <f>IFERROR(VLOOKUP($A650,'Sudecka Wyrypa M'!$N$4:$T$18,7,0),"")</f>
        <v/>
      </c>
      <c r="AL650" s="12" t="str">
        <f>IFERROR(VLOOKUP($A650,'Abentojra M'!$I$3:$O$39,7,0),"")</f>
        <v/>
      </c>
      <c r="AM650" s="12" t="str">
        <f>IFERROR(VLOOKUP($A650,'Mordownik M'!$M$3:$S$29,7,0),"")</f>
        <v/>
      </c>
      <c r="AN650" s="12" t="str">
        <f>IFERROR(VLOOKUP($A650,'Kaczawska M'!$L$3:$R$9,7,0),"")</f>
        <v/>
      </c>
      <c r="AO650" s="12" t="str">
        <f>IFERROR(VLOOKUP($A650,'XV RzK M'!$K$2:$Q$13,7,0),"")</f>
        <v/>
      </c>
      <c r="AP650" s="12" t="str">
        <f>IFERROR(VLOOKUP($A650,'Jesienne 360 M'!$J$2:$P$20,7,0),"")</f>
        <v/>
      </c>
      <c r="AQ650" s="12" t="str">
        <f>IFERROR(VLOOKUP($A650,'Waligóra M'!$P$2:$V$25,7,0),"")</f>
        <v/>
      </c>
      <c r="AR650" s="12" t="str">
        <f>IFERROR(VLOOKUP($A650,'Jurajska Jatka M'!$L$3:$R$42,7,0),"")</f>
        <v/>
      </c>
      <c r="AS650" s="12" t="str">
        <f>IFERROR(VLOOKUP($A650,'H56 TR100 M'!$AI$3:$AO$224,7,0),"")</f>
        <v/>
      </c>
      <c r="AT650" s="12" t="str">
        <f>IFERROR(VLOOKUP($A650,'Wawer M'!$H$2:$N$15,7,0),"")</f>
        <v/>
      </c>
      <c r="AU650" s="12" t="str">
        <f>IFERROR(VLOOKUP($A650,'Pazur M'!$AU$2:$BA$36,7,0),"")</f>
        <v/>
      </c>
      <c r="AV650" s="12" t="str">
        <f>IFERROR(VLOOKUP($A650,'Wilga M'!$L$3:$R$29,7,0),"")</f>
        <v/>
      </c>
      <c r="AW650" s="12" t="str">
        <f>IFERROR(VLOOKUP($A650,'NM 100 M'!$Y$5:$AE$7,7,0),"")</f>
        <v/>
      </c>
      <c r="AX650" s="25">
        <f>MIN(COUNT(F650:S650)+MIN(COUNT(V650:AW650)/2,2),6)</f>
        <v>1</v>
      </c>
    </row>
    <row r="651" spans="1:50">
      <c r="A651">
        <v>346</v>
      </c>
      <c r="B651" s="21" t="str">
        <f>VLOOKUP($A651,id!$C:$H,6,0)</f>
        <v>Łaszkiewicz Marcin</v>
      </c>
      <c r="C651" s="21" t="str">
        <f>VLOOKUP($A651,id!$C:$H,4,0)</f>
        <v>WATAHA</v>
      </c>
      <c r="D651" s="2">
        <f>IF(E650=E651,D650,ROW(B649))</f>
        <v>649</v>
      </c>
      <c r="E651" s="11">
        <f>LARGE(F651:U651,1)+LARGE(F651:U651,2)+IFERROR(LARGE(F651:U651,3),0)+IFERROR(LARGE(F651:U651,4),0)+IFERROR(LARGE(F651:U651,5),0)+IFERROR(LARGE(F651:U651,6),0)</f>
        <v>6.0898965739719628</v>
      </c>
      <c r="F651" s="12"/>
      <c r="G651" s="12"/>
      <c r="H651" s="12" t="str">
        <f>IFERROR(VLOOKUP($A651,'H55 TR200 M'!$AT$3:$AZ$84,7,0),"")</f>
        <v/>
      </c>
      <c r="I651" s="12" t="str">
        <f>IFERROR(VLOOKUP($A651,'Dymno M'!$U$2:$AA$35,7,0),"")</f>
        <v/>
      </c>
      <c r="J651" s="12" t="str">
        <f>IFERROR(VLOOKUP($A651,'XIV RzK M'!$K$3:$Q$39,7,0),"")</f>
        <v/>
      </c>
      <c r="K651" s="12" t="str">
        <f>IFERROR(VLOOKUP($A651,'Tropy M'!$Q$4:$W$66,7,0),"")</f>
        <v/>
      </c>
      <c r="L651" s="12" t="str">
        <f>IFERROR(VLOOKUP($A651,'Grassor 300 M'!$CA$6:$CG$39,7,0),"")</f>
        <v/>
      </c>
      <c r="M651" s="12" t="str">
        <f>IFERROR(VLOOKUP($A651,'BO M'!$Q$2:$W$37,7,0),"")</f>
        <v/>
      </c>
      <c r="N651" s="12" t="str">
        <f>IFERROR(VLOOKUP($A651,'Konwalie M'!$M$2:$S$32,7,0),"")</f>
        <v/>
      </c>
      <c r="O651" s="12" t="str">
        <f>IFERROR(VLOOKUP($A651,'KoRnO M'!$AD$2:$AJ$42,7,0),"")</f>
        <v/>
      </c>
      <c r="P651" s="12" t="str">
        <f>IFERROR(VLOOKUP($A651,'XVI Szago M'!$K$2:$Q$48,7,0),"")</f>
        <v/>
      </c>
      <c r="Q651" s="12" t="str">
        <f>IFERROR(VLOOKUP($A651,'H56 TR200 M'!$AT$3:$AZ$106,7,0),"")</f>
        <v/>
      </c>
      <c r="R651" s="12" t="str">
        <f>IFERROR(VLOOKUP($A651,'Azymut M'!$AO$6:$AU$38,7,0),"")</f>
        <v/>
      </c>
      <c r="S651" s="12" t="str">
        <f>IFERROR(VLOOKUP($A651,'NM 200 M'!$AI$5:$AO$38,7,0),"")</f>
        <v/>
      </c>
      <c r="T651" s="10">
        <f>IFERROR(LARGE(V651:AW651,1),0)+IFERROR(LARGE(V651:AW651,2),0)</f>
        <v>6.0898965739719628</v>
      </c>
      <c r="U651" s="10">
        <f>IFERROR(LARGE(V651:AW651,3),0)+IFERROR(LARGE(V651:AW651,4),0)</f>
        <v>0</v>
      </c>
      <c r="V651" s="12"/>
      <c r="W651" s="12"/>
      <c r="X651" s="12"/>
      <c r="Y651" s="12"/>
      <c r="Z651" s="12">
        <f>IFERROR(VLOOKUP($A651,'H55 TR100 M'!$AG$3:$AM$165,7,0),"")</f>
        <v>6.0898965739719628</v>
      </c>
      <c r="AA651" s="12" t="str">
        <f>IFERROR(VLOOKUP($A651,'Irokez M'!$EN$4:$ET$22,7,0),"")</f>
        <v/>
      </c>
      <c r="AB651" s="12" t="str">
        <f>IFERROR(VLOOKUP($A651,'BO Wielkopolska M'!$Q$2:$W$38,7,0),"")</f>
        <v/>
      </c>
      <c r="AC651" s="12" t="str">
        <f>IFERROR(VLOOKUP($A651,'RW TR200 M'!$K$2:$Q$10,7,0),"")</f>
        <v/>
      </c>
      <c r="AD651" s="12" t="str">
        <f>IFERROR(VLOOKUP($A651,'Liczyrzepa wiosna M'!$M$2:$S$26,7,0),"")</f>
        <v/>
      </c>
      <c r="AE651" s="12" t="str">
        <f>IFERROR(VLOOKUP($A651,'13 M'!$J$6:$P$27,7,0),"")</f>
        <v/>
      </c>
      <c r="AF651" s="12" t="str">
        <f>IFERROR(VLOOKUP($A651,'ZnO Grassor M'!$J$2:$P$9,7,0),"")</f>
        <v/>
      </c>
      <c r="AG651" s="12" t="str">
        <f>IFERROR(VLOOKUP($A651,'Celestynów M'!$H$2:$N$7,7,0),"")</f>
        <v/>
      </c>
      <c r="AH651" s="12" t="str">
        <f>IFERROR(VLOOKUP($A651,'Komorów M'!$H$2:$N$15,7,0),"")</f>
        <v/>
      </c>
      <c r="AI651" s="12" t="str">
        <f>IFERROR(VLOOKUP($A651,'ITOrient M'!$P$3:$V$16,7,0),"")</f>
        <v/>
      </c>
      <c r="AJ651" s="12" t="str">
        <f>IFERROR(VLOOKUP($A651,'ŚJatka M'!$P$3:$V$25,7,0),"")</f>
        <v/>
      </c>
      <c r="AK651" s="12" t="str">
        <f>IFERROR(VLOOKUP($A651,'Sudecka Wyrypa M'!$N$4:$T$18,7,0),"")</f>
        <v/>
      </c>
      <c r="AL651" s="12" t="str">
        <f>IFERROR(VLOOKUP($A651,'Abentojra M'!$I$3:$O$39,7,0),"")</f>
        <v/>
      </c>
      <c r="AM651" s="12" t="str">
        <f>IFERROR(VLOOKUP($A651,'Mordownik M'!$M$3:$S$29,7,0),"")</f>
        <v/>
      </c>
      <c r="AN651" s="12" t="str">
        <f>IFERROR(VLOOKUP($A651,'Kaczawska M'!$L$3:$R$9,7,0),"")</f>
        <v/>
      </c>
      <c r="AO651" s="12" t="str">
        <f>IFERROR(VLOOKUP($A651,'XV RzK M'!$K$2:$Q$13,7,0),"")</f>
        <v/>
      </c>
      <c r="AP651" s="12" t="str">
        <f>IFERROR(VLOOKUP($A651,'Jesienne 360 M'!$J$2:$P$20,7,0),"")</f>
        <v/>
      </c>
      <c r="AQ651" s="12" t="str">
        <f>IFERROR(VLOOKUP($A651,'Waligóra M'!$P$2:$V$25,7,0),"")</f>
        <v/>
      </c>
      <c r="AR651" s="12" t="str">
        <f>IFERROR(VLOOKUP($A651,'Jurajska Jatka M'!$L$3:$R$42,7,0),"")</f>
        <v/>
      </c>
      <c r="AS651" s="12" t="str">
        <f>IFERROR(VLOOKUP($A651,'H56 TR100 M'!$AI$3:$AO$224,7,0),"")</f>
        <v/>
      </c>
      <c r="AT651" s="12" t="str">
        <f>IFERROR(VLOOKUP($A651,'Wawer M'!$H$2:$N$15,7,0),"")</f>
        <v/>
      </c>
      <c r="AU651" s="12" t="str">
        <f>IFERROR(VLOOKUP($A651,'Pazur M'!$AU$2:$BA$36,7,0),"")</f>
        <v/>
      </c>
      <c r="AV651" s="12" t="str">
        <f>IFERROR(VLOOKUP($A651,'Wilga M'!$L$3:$R$29,7,0),"")</f>
        <v/>
      </c>
      <c r="AW651" s="12" t="str">
        <f>IFERROR(VLOOKUP($A651,'NM 100 M'!$Y$5:$AE$7,7,0),"")</f>
        <v/>
      </c>
      <c r="AX651" s="25">
        <f>MIN(COUNT(F651:S651)+MIN(COUNT(V651:AW651)/2,2),6)</f>
        <v>0.5</v>
      </c>
    </row>
    <row r="652" spans="1:50">
      <c r="A652">
        <v>626</v>
      </c>
      <c r="B652" s="21" t="str">
        <f>VLOOKUP($A652,id!$C:$H,6,0)</f>
        <v>Furman Tomasz</v>
      </c>
      <c r="C652" s="21" t="str">
        <f>VLOOKUP($A652,id!$C:$H,4,0)</f>
        <v>Słupsk</v>
      </c>
      <c r="D652" s="2">
        <f>IF(E651=E652,D651,ROW(B650))</f>
        <v>650</v>
      </c>
      <c r="E652" s="11">
        <f>LARGE(F652:U652,1)+LARGE(F652:U652,2)+IFERROR(LARGE(F652:U652,3),0)+IFERROR(LARGE(F652:U652,4),0)+IFERROR(LARGE(F652:U652,5),0)+IFERROR(LARGE(F652:U652,6),0)</f>
        <v>5.9147146507837256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f>IFERROR(VLOOKUP($A652,'H56 TR200 M'!$AT$3:$AZ$106,7,0),"")</f>
        <v>5.9147146507837256</v>
      </c>
      <c r="R652" s="12" t="str">
        <f>IFERROR(VLOOKUP($A652,'Azymut M'!$AO$6:$AU$38,7,0),"")</f>
        <v/>
      </c>
      <c r="S652" s="12" t="str">
        <f>IFERROR(VLOOKUP($A652,'NM 200 M'!$AI$5:$AO$38,7,0),"")</f>
        <v/>
      </c>
      <c r="T652" s="10">
        <f>IFERROR(LARGE(V652:AW652,1),0)+IFERROR(LARGE(V652:AW652,2),0)</f>
        <v>0</v>
      </c>
      <c r="U652" s="10">
        <f>IFERROR(LARGE(V652:AW652,3),0)+IFERROR(LARGE(V652:AW652,4),0)</f>
        <v>0</v>
      </c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 t="str">
        <f>IFERROR(VLOOKUP($A652,'H56 TR100 M'!$AI$3:$AO$224,7,0),"")</f>
        <v/>
      </c>
      <c r="AT652" s="12" t="str">
        <f>IFERROR(VLOOKUP($A652,'Wawer M'!$H$2:$N$15,7,0),"")</f>
        <v/>
      </c>
      <c r="AU652" s="12" t="str">
        <f>IFERROR(VLOOKUP($A652,'Pazur M'!$AU$2:$BA$36,7,0),"")</f>
        <v/>
      </c>
      <c r="AV652" s="12" t="str">
        <f>IFERROR(VLOOKUP($A652,'Wilga M'!$L$3:$R$29,7,0),"")</f>
        <v/>
      </c>
      <c r="AW652" s="12" t="str">
        <f>IFERROR(VLOOKUP($A652,'NM 100 M'!$Y$5:$AE$7,7,0),"")</f>
        <v/>
      </c>
      <c r="AX652" s="25">
        <f>MIN(COUNT(F652:S652)+MIN(COUNT(V652:AW652)/2,2),6)</f>
        <v>1</v>
      </c>
    </row>
    <row r="653" spans="1:50">
      <c r="A653">
        <v>347</v>
      </c>
      <c r="B653" s="21" t="str">
        <f>VLOOKUP($A653,id!$C:$H,6,0)</f>
        <v>BENASIEWICZ MAREK</v>
      </c>
      <c r="C653" s="21">
        <f>VLOOKUP($A653,id!$C:$H,4,0)</f>
        <v>0</v>
      </c>
      <c r="D653" s="2">
        <f>IF(E652=E653,D652,ROW(B651))</f>
        <v>651</v>
      </c>
      <c r="E653" s="11">
        <f>LARGE(F653:U653,1)+LARGE(F653:U653,2)+IFERROR(LARGE(F653:U653,3),0)+IFERROR(LARGE(F653:U653,4),0)+IFERROR(LARGE(F653:U653,5),0)+IFERROR(LARGE(F653:U653,6),0)</f>
        <v>5.7854017452733641</v>
      </c>
      <c r="F653" s="12"/>
      <c r="G653" s="12"/>
      <c r="H653" s="12" t="str">
        <f>IFERROR(VLOOKUP($A653,'H55 TR200 M'!$AT$3:$AZ$84,7,0),"")</f>
        <v/>
      </c>
      <c r="I653" s="12" t="str">
        <f>IFERROR(VLOOKUP($A653,'Dymno M'!$U$2:$AA$35,7,0),"")</f>
        <v/>
      </c>
      <c r="J653" s="12" t="str">
        <f>IFERROR(VLOOKUP($A653,'XIV RzK M'!$K$3:$Q$39,7,0),"")</f>
        <v/>
      </c>
      <c r="K653" s="12" t="str">
        <f>IFERROR(VLOOKUP($A653,'Tropy M'!$Q$4:$W$66,7,0),"")</f>
        <v/>
      </c>
      <c r="L653" s="12" t="str">
        <f>IFERROR(VLOOKUP($A653,'Grassor 300 M'!$CA$6:$CG$39,7,0),"")</f>
        <v/>
      </c>
      <c r="M653" s="12" t="str">
        <f>IFERROR(VLOOKUP($A653,'BO M'!$Q$2:$W$37,7,0),"")</f>
        <v/>
      </c>
      <c r="N653" s="12" t="str">
        <f>IFERROR(VLOOKUP($A653,'Konwalie M'!$M$2:$S$32,7,0),"")</f>
        <v/>
      </c>
      <c r="O653" s="12" t="str">
        <f>IFERROR(VLOOKUP($A653,'KoRnO M'!$AD$2:$AJ$42,7,0),"")</f>
        <v/>
      </c>
      <c r="P653" s="12" t="str">
        <f>IFERROR(VLOOKUP($A653,'XVI Szago M'!$K$2:$Q$48,7,0),"")</f>
        <v/>
      </c>
      <c r="Q653" s="12" t="str">
        <f>IFERROR(VLOOKUP($A653,'H56 TR200 M'!$AT$3:$AZ$106,7,0),"")</f>
        <v/>
      </c>
      <c r="R653" s="12" t="str">
        <f>IFERROR(VLOOKUP($A653,'Azymut M'!$AO$6:$AU$38,7,0),"")</f>
        <v/>
      </c>
      <c r="S653" s="12" t="str">
        <f>IFERROR(VLOOKUP($A653,'NM 200 M'!$AI$5:$AO$38,7,0),"")</f>
        <v/>
      </c>
      <c r="T653" s="10">
        <f>IFERROR(LARGE(V653:AW653,1),0)+IFERROR(LARGE(V653:AW653,2),0)</f>
        <v>5.7854017452733641</v>
      </c>
      <c r="U653" s="10">
        <f>IFERROR(LARGE(V653:AW653,3),0)+IFERROR(LARGE(V653:AW653,4),0)</f>
        <v>0</v>
      </c>
      <c r="V653" s="12"/>
      <c r="W653" s="12"/>
      <c r="X653" s="12"/>
      <c r="Y653" s="12"/>
      <c r="Z653" s="12">
        <f>IFERROR(VLOOKUP($A653,'H55 TR100 M'!$AG$3:$AM$165,7,0),"")</f>
        <v>5.7854017452733641</v>
      </c>
      <c r="AA653" s="12" t="str">
        <f>IFERROR(VLOOKUP($A653,'Irokez M'!$EN$4:$ET$22,7,0),"")</f>
        <v/>
      </c>
      <c r="AB653" s="12" t="str">
        <f>IFERROR(VLOOKUP($A653,'BO Wielkopolska M'!$Q$2:$W$38,7,0),"")</f>
        <v/>
      </c>
      <c r="AC653" s="12" t="str">
        <f>IFERROR(VLOOKUP($A653,'RW TR200 M'!$K$2:$Q$10,7,0),"")</f>
        <v/>
      </c>
      <c r="AD653" s="12" t="str">
        <f>IFERROR(VLOOKUP($A653,'Liczyrzepa wiosna M'!$M$2:$S$26,7,0),"")</f>
        <v/>
      </c>
      <c r="AE653" s="12" t="str">
        <f>IFERROR(VLOOKUP($A653,'13 M'!$J$6:$P$27,7,0),"")</f>
        <v/>
      </c>
      <c r="AF653" s="12" t="str">
        <f>IFERROR(VLOOKUP($A653,'ZnO Grassor M'!$J$2:$P$9,7,0),"")</f>
        <v/>
      </c>
      <c r="AG653" s="12" t="str">
        <f>IFERROR(VLOOKUP($A653,'Celestynów M'!$H$2:$N$7,7,0),"")</f>
        <v/>
      </c>
      <c r="AH653" s="12" t="str">
        <f>IFERROR(VLOOKUP($A653,'Komorów M'!$H$2:$N$15,7,0),"")</f>
        <v/>
      </c>
      <c r="AI653" s="12" t="str">
        <f>IFERROR(VLOOKUP($A653,'ITOrient M'!$P$3:$V$16,7,0),"")</f>
        <v/>
      </c>
      <c r="AJ653" s="12" t="str">
        <f>IFERROR(VLOOKUP($A653,'ŚJatka M'!$P$3:$V$25,7,0),"")</f>
        <v/>
      </c>
      <c r="AK653" s="12" t="str">
        <f>IFERROR(VLOOKUP($A653,'Sudecka Wyrypa M'!$N$4:$T$18,7,0),"")</f>
        <v/>
      </c>
      <c r="AL653" s="12" t="str">
        <f>IFERROR(VLOOKUP($A653,'Abentojra M'!$I$3:$O$39,7,0),"")</f>
        <v/>
      </c>
      <c r="AM653" s="12" t="str">
        <f>IFERROR(VLOOKUP($A653,'Mordownik M'!$M$3:$S$29,7,0),"")</f>
        <v/>
      </c>
      <c r="AN653" s="12" t="str">
        <f>IFERROR(VLOOKUP($A653,'Kaczawska M'!$L$3:$R$9,7,0),"")</f>
        <v/>
      </c>
      <c r="AO653" s="12" t="str">
        <f>IFERROR(VLOOKUP($A653,'XV RzK M'!$K$2:$Q$13,7,0),"")</f>
        <v/>
      </c>
      <c r="AP653" s="12" t="str">
        <f>IFERROR(VLOOKUP($A653,'Jesienne 360 M'!$J$2:$P$20,7,0),"")</f>
        <v/>
      </c>
      <c r="AQ653" s="12" t="str">
        <f>IFERROR(VLOOKUP($A653,'Waligóra M'!$P$2:$V$25,7,0),"")</f>
        <v/>
      </c>
      <c r="AR653" s="12" t="str">
        <f>IFERROR(VLOOKUP($A653,'Jurajska Jatka M'!$L$3:$R$42,7,0),"")</f>
        <v/>
      </c>
      <c r="AS653" s="12" t="str">
        <f>IFERROR(VLOOKUP($A653,'H56 TR100 M'!$AI$3:$AO$224,7,0),"")</f>
        <v/>
      </c>
      <c r="AT653" s="12" t="str">
        <f>IFERROR(VLOOKUP($A653,'Wawer M'!$H$2:$N$15,7,0),"")</f>
        <v/>
      </c>
      <c r="AU653" s="12" t="str">
        <f>IFERROR(VLOOKUP($A653,'Pazur M'!$AU$2:$BA$36,7,0),"")</f>
        <v/>
      </c>
      <c r="AV653" s="12" t="str">
        <f>IFERROR(VLOOKUP($A653,'Wilga M'!$L$3:$R$29,7,0),"")</f>
        <v/>
      </c>
      <c r="AW653" s="12" t="str">
        <f>IFERROR(VLOOKUP($A653,'NM 100 M'!$Y$5:$AE$7,7,0),"")</f>
        <v/>
      </c>
      <c r="AX653" s="25">
        <f>MIN(COUNT(F653:S653)+MIN(COUNT(V653:AW653)/2,2),6)</f>
        <v>0.5</v>
      </c>
    </row>
    <row r="654" spans="1:50">
      <c r="A654">
        <v>454</v>
      </c>
      <c r="B654" s="21" t="str">
        <f>VLOOKUP($A654,id!$C:$H,6,0)</f>
        <v>Wysocki Marek</v>
      </c>
      <c r="C654" s="21">
        <f>VLOOKUP($A654,id!$C:$H,4,0)</f>
        <v>0</v>
      </c>
      <c r="D654" s="2">
        <f>IF(E653=E654,D653,ROW(B652))</f>
        <v>652</v>
      </c>
      <c r="E654" s="11">
        <f>LARGE(F654:U654,1)+LARGE(F654:U654,2)+IFERROR(LARGE(F654:U654,3),0)+IFERROR(LARGE(F654:U654,4),0)+IFERROR(LARGE(F654:U654,5),0)+IFERROR(LARGE(F654:U654,6),0)</f>
        <v>5.6894280335856662</v>
      </c>
      <c r="F654" s="12"/>
      <c r="G654" s="12"/>
      <c r="H654" s="12"/>
      <c r="I654" s="12"/>
      <c r="J654" s="12"/>
      <c r="K654" s="12">
        <f>IFERROR(VLOOKUP($A654,'Tropy M'!$Q$4:$W$66,7,0),"")</f>
        <v>5.6894280335856662</v>
      </c>
      <c r="L654" s="12" t="str">
        <f>IFERROR(VLOOKUP($A654,'Grassor 300 M'!$CA$6:$CG$39,7,0),"")</f>
        <v/>
      </c>
      <c r="M654" s="12" t="str">
        <f>IFERROR(VLOOKUP($A654,'BO M'!$Q$2:$W$37,7,0),"")</f>
        <v/>
      </c>
      <c r="N654" s="12" t="str">
        <f>IFERROR(VLOOKUP($A654,'Konwalie M'!$M$2:$S$32,7,0),"")</f>
        <v/>
      </c>
      <c r="O654" s="12" t="str">
        <f>IFERROR(VLOOKUP($A654,'KoRnO M'!$AD$2:$AJ$42,7,0),"")</f>
        <v/>
      </c>
      <c r="P654" s="12" t="str">
        <f>IFERROR(VLOOKUP($A654,'XVI Szago M'!$K$2:$Q$48,7,0),"")</f>
        <v/>
      </c>
      <c r="Q654" s="12" t="str">
        <f>IFERROR(VLOOKUP($A654,'H56 TR200 M'!$AT$3:$AZ$106,7,0),"")</f>
        <v/>
      </c>
      <c r="R654" s="12" t="str">
        <f>IFERROR(VLOOKUP($A654,'Azymut M'!$AO$6:$AU$38,7,0),"")</f>
        <v/>
      </c>
      <c r="S654" s="12" t="str">
        <f>IFERROR(VLOOKUP($A654,'NM 200 M'!$AI$5:$AO$38,7,0),"")</f>
        <v/>
      </c>
      <c r="T654" s="10">
        <f>IFERROR(LARGE(V654:AW654,1),0)+IFERROR(LARGE(V654:AW654,2),0)</f>
        <v>0</v>
      </c>
      <c r="U654" s="10">
        <f>IFERROR(LARGE(V654:AW654,3),0)+IFERROR(LARGE(V654:AW654,4),0)</f>
        <v>0</v>
      </c>
      <c r="V654" s="12"/>
      <c r="W654" s="12"/>
      <c r="X654" s="12"/>
      <c r="Y654" s="12"/>
      <c r="Z654" s="12"/>
      <c r="AA654" s="12"/>
      <c r="AB654" s="12"/>
      <c r="AC654" s="12"/>
      <c r="AD654" s="12"/>
      <c r="AE654" s="12" t="str">
        <f>IFERROR(VLOOKUP($A654,'13 M'!$J$6:$P$27,7,0),"")</f>
        <v/>
      </c>
      <c r="AF654" s="12" t="str">
        <f>IFERROR(VLOOKUP($A654,'ZnO Grassor M'!$J$2:$P$9,7,0),"")</f>
        <v/>
      </c>
      <c r="AG654" s="12" t="str">
        <f>IFERROR(VLOOKUP($A654,'Celestynów M'!$H$2:$N$7,7,0),"")</f>
        <v/>
      </c>
      <c r="AH654" s="12" t="str">
        <f>IFERROR(VLOOKUP($A654,'Komorów M'!$H$2:$N$15,7,0),"")</f>
        <v/>
      </c>
      <c r="AI654" s="12" t="str">
        <f>IFERROR(VLOOKUP($A654,'ITOrient M'!$P$3:$V$16,7,0),"")</f>
        <v/>
      </c>
      <c r="AJ654" s="12" t="str">
        <f>IFERROR(VLOOKUP($A654,'ŚJatka M'!$P$3:$V$25,7,0),"")</f>
        <v/>
      </c>
      <c r="AK654" s="12" t="str">
        <f>IFERROR(VLOOKUP($A654,'Sudecka Wyrypa M'!$N$4:$T$18,7,0),"")</f>
        <v/>
      </c>
      <c r="AL654" s="12" t="str">
        <f>IFERROR(VLOOKUP($A654,'Abentojra M'!$I$3:$O$39,7,0),"")</f>
        <v/>
      </c>
      <c r="AM654" s="12" t="str">
        <f>IFERROR(VLOOKUP($A654,'Mordownik M'!$M$3:$S$29,7,0),"")</f>
        <v/>
      </c>
      <c r="AN654" s="12" t="str">
        <f>IFERROR(VLOOKUP($A654,'Kaczawska M'!$L$3:$R$9,7,0),"")</f>
        <v/>
      </c>
      <c r="AO654" s="12" t="str">
        <f>IFERROR(VLOOKUP($A654,'XV RzK M'!$K$2:$Q$13,7,0),"")</f>
        <v/>
      </c>
      <c r="AP654" s="12" t="str">
        <f>IFERROR(VLOOKUP($A654,'Jesienne 360 M'!$J$2:$P$20,7,0),"")</f>
        <v/>
      </c>
      <c r="AQ654" s="12" t="str">
        <f>IFERROR(VLOOKUP($A654,'Waligóra M'!$P$2:$V$25,7,0),"")</f>
        <v/>
      </c>
      <c r="AR654" s="12" t="str">
        <f>IFERROR(VLOOKUP($A654,'Jurajska Jatka M'!$L$3:$R$42,7,0),"")</f>
        <v/>
      </c>
      <c r="AS654" s="12" t="str">
        <f>IFERROR(VLOOKUP($A654,'H56 TR100 M'!$AI$3:$AO$224,7,0),"")</f>
        <v/>
      </c>
      <c r="AT654" s="12" t="str">
        <f>IFERROR(VLOOKUP($A654,'Wawer M'!$H$2:$N$15,7,0),"")</f>
        <v/>
      </c>
      <c r="AU654" s="12" t="str">
        <f>IFERROR(VLOOKUP($A654,'Pazur M'!$AU$2:$BA$36,7,0),"")</f>
        <v/>
      </c>
      <c r="AV654" s="12" t="str">
        <f>IFERROR(VLOOKUP($A654,'Wilga M'!$L$3:$R$29,7,0),"")</f>
        <v/>
      </c>
      <c r="AW654" s="12" t="str">
        <f>IFERROR(VLOOKUP($A654,'NM 100 M'!$Y$5:$AE$7,7,0),"")</f>
        <v/>
      </c>
      <c r="AX654" s="25">
        <f>MIN(COUNT(F654:S654)+MIN(COUNT(V654:AW654)/2,2),6)</f>
        <v>1</v>
      </c>
    </row>
    <row r="655" spans="1:50">
      <c r="A655">
        <v>81</v>
      </c>
      <c r="B655" s="21" t="str">
        <f>VLOOKUP($A655,id!$C:$H,6,0)</f>
        <v>Tadeusz Maciej</v>
      </c>
      <c r="C655" s="21" t="str">
        <f>VLOOKUP($A655,id!$C:$H,4,0)</f>
        <v>Tour De Sklep Skoki Team</v>
      </c>
      <c r="D655" s="2">
        <f>IF(E654=E655,D654,ROW(B653))</f>
        <v>653</v>
      </c>
      <c r="E655" s="11">
        <f>LARGE(F655:U655,1)+LARGE(F655:U655,2)+IFERROR(LARGE(F655:U655,3),0)+IFERROR(LARGE(F655:U655,4),0)+IFERROR(LARGE(F655:U655,5),0)+IFERROR(LARGE(F655:U655,6),0)</f>
        <v>5.5927389608388234</v>
      </c>
      <c r="F655" s="12"/>
      <c r="G655" s="12" t="str">
        <f>IFERROR(VLOOKUP($A655,'Liszkor M'!$BA$2:$BG$44,7,0),"")</f>
        <v/>
      </c>
      <c r="H655" s="12" t="str">
        <f>IFERROR(VLOOKUP($A655,'H55 TR200 M'!$AT$3:$AZ$84,7,0),"")</f>
        <v/>
      </c>
      <c r="I655" s="12" t="str">
        <f>IFERROR(VLOOKUP($A655,'Dymno M'!$U$2:$AA$35,7,0),"")</f>
        <v/>
      </c>
      <c r="J655" s="12" t="str">
        <f>IFERROR(VLOOKUP($A655,'XIV RzK M'!$K$3:$Q$39,7,0),"")</f>
        <v/>
      </c>
      <c r="K655" s="12" t="str">
        <f>IFERROR(VLOOKUP($A655,'Tropy M'!$Q$4:$W$66,7,0),"")</f>
        <v/>
      </c>
      <c r="L655" s="12" t="str">
        <f>IFERROR(VLOOKUP($A655,'Grassor 300 M'!$CA$6:$CG$39,7,0),"")</f>
        <v/>
      </c>
      <c r="M655" s="12" t="str">
        <f>IFERROR(VLOOKUP($A655,'BO M'!$Q$2:$W$37,7,0),"")</f>
        <v/>
      </c>
      <c r="N655" s="12" t="str">
        <f>IFERROR(VLOOKUP($A655,'Konwalie M'!$M$2:$S$32,7,0),"")</f>
        <v/>
      </c>
      <c r="O655" s="12" t="str">
        <f>IFERROR(VLOOKUP($A655,'KoRnO M'!$AD$2:$AJ$42,7,0),"")</f>
        <v/>
      </c>
      <c r="P655" s="12" t="str">
        <f>IFERROR(VLOOKUP($A655,'XVI Szago M'!$K$2:$Q$48,7,0),"")</f>
        <v/>
      </c>
      <c r="Q655" s="12" t="str">
        <f>IFERROR(VLOOKUP($A655,'H56 TR200 M'!$AT$3:$AZ$106,7,0),"")</f>
        <v/>
      </c>
      <c r="R655" s="12" t="str">
        <f>IFERROR(VLOOKUP($A655,'Azymut M'!$AO$6:$AU$38,7,0),"")</f>
        <v/>
      </c>
      <c r="S655" s="12" t="str">
        <f>IFERROR(VLOOKUP($A655,'NM 200 M'!$AI$5:$AO$38,7,0),"")</f>
        <v/>
      </c>
      <c r="T655" s="10">
        <f>IFERROR(LARGE(V655:AW655,1),0)+IFERROR(LARGE(V655:AW655,2),0)</f>
        <v>5.5927389608388234</v>
      </c>
      <c r="U655" s="10">
        <f>IFERROR(LARGE(V655:AW655,3),0)+IFERROR(LARGE(V655:AW655,4),0)</f>
        <v>0</v>
      </c>
      <c r="V655" s="12"/>
      <c r="W655" s="12">
        <f>IFERROR(VLOOKUP($A655,'Róża M'!$L$2:$R$34,7,0),"")</f>
        <v>5.5927389608388234</v>
      </c>
      <c r="X655" s="12" t="str">
        <f>IFERROR(VLOOKUP($A655,'XV Szago M'!$DK$4:$DQ$28,7,0),"")</f>
        <v/>
      </c>
      <c r="Y655" s="12" t="str">
        <f>IFERROR(VLOOKUP($A655,'Wiosenne 360 M'!$J$3:$P$22,7,0),"")</f>
        <v/>
      </c>
      <c r="Z655" s="12" t="str">
        <f>IFERROR(VLOOKUP($A655,'H55 TR100 M'!$AG$3:$AM$165,7,0),"")</f>
        <v/>
      </c>
      <c r="AA655" s="12" t="str">
        <f>IFERROR(VLOOKUP($A655,'Irokez M'!$EN$4:$ET$22,7,0),"")</f>
        <v/>
      </c>
      <c r="AB655" s="12" t="str">
        <f>IFERROR(VLOOKUP($A655,'BO Wielkopolska M'!$Q$2:$W$38,7,0),"")</f>
        <v/>
      </c>
      <c r="AC655" s="12" t="str">
        <f>IFERROR(VLOOKUP($A655,'RW TR200 M'!$K$2:$Q$10,7,0),"")</f>
        <v/>
      </c>
      <c r="AD655" s="12" t="str">
        <f>IFERROR(VLOOKUP($A655,'Liczyrzepa wiosna M'!$M$2:$S$26,7,0),"")</f>
        <v/>
      </c>
      <c r="AE655" s="12" t="str">
        <f>IFERROR(VLOOKUP($A655,'13 M'!$J$6:$P$27,7,0),"")</f>
        <v/>
      </c>
      <c r="AF655" s="12" t="str">
        <f>IFERROR(VLOOKUP($A655,'ZnO Grassor M'!$J$2:$P$9,7,0),"")</f>
        <v/>
      </c>
      <c r="AG655" s="12" t="str">
        <f>IFERROR(VLOOKUP($A655,'Celestynów M'!$H$2:$N$7,7,0),"")</f>
        <v/>
      </c>
      <c r="AH655" s="12" t="str">
        <f>IFERROR(VLOOKUP($A655,'Komorów M'!$H$2:$N$15,7,0),"")</f>
        <v/>
      </c>
      <c r="AI655" s="12" t="str">
        <f>IFERROR(VLOOKUP($A655,'ITOrient M'!$P$3:$V$16,7,0),"")</f>
        <v/>
      </c>
      <c r="AJ655" s="12" t="str">
        <f>IFERROR(VLOOKUP($A655,'ŚJatka M'!$P$3:$V$25,7,0),"")</f>
        <v/>
      </c>
      <c r="AK655" s="12" t="str">
        <f>IFERROR(VLOOKUP($A655,'Sudecka Wyrypa M'!$N$4:$T$18,7,0),"")</f>
        <v/>
      </c>
      <c r="AL655" s="12" t="str">
        <f>IFERROR(VLOOKUP($A655,'Abentojra M'!$I$3:$O$39,7,0),"")</f>
        <v/>
      </c>
      <c r="AM655" s="12" t="str">
        <f>IFERROR(VLOOKUP($A655,'Mordownik M'!$M$3:$S$29,7,0),"")</f>
        <v/>
      </c>
      <c r="AN655" s="12" t="str">
        <f>IFERROR(VLOOKUP($A655,'Kaczawska M'!$L$3:$R$9,7,0),"")</f>
        <v/>
      </c>
      <c r="AO655" s="12" t="str">
        <f>IFERROR(VLOOKUP($A655,'XV RzK M'!$K$2:$Q$13,7,0),"")</f>
        <v/>
      </c>
      <c r="AP655" s="12" t="str">
        <f>IFERROR(VLOOKUP($A655,'Jesienne 360 M'!$J$2:$P$20,7,0),"")</f>
        <v/>
      </c>
      <c r="AQ655" s="12" t="str">
        <f>IFERROR(VLOOKUP($A655,'Waligóra M'!$P$2:$V$25,7,0),"")</f>
        <v/>
      </c>
      <c r="AR655" s="12" t="str">
        <f>IFERROR(VLOOKUP($A655,'Jurajska Jatka M'!$L$3:$R$42,7,0),"")</f>
        <v/>
      </c>
      <c r="AS655" s="12" t="str">
        <f>IFERROR(VLOOKUP($A655,'H56 TR100 M'!$AI$3:$AO$224,7,0),"")</f>
        <v/>
      </c>
      <c r="AT655" s="12" t="str">
        <f>IFERROR(VLOOKUP($A655,'Wawer M'!$H$2:$N$15,7,0),"")</f>
        <v/>
      </c>
      <c r="AU655" s="12" t="str">
        <f>IFERROR(VLOOKUP($A655,'Pazur M'!$AU$2:$BA$36,7,0),"")</f>
        <v/>
      </c>
      <c r="AV655" s="12" t="str">
        <f>IFERROR(VLOOKUP($A655,'Wilga M'!$L$3:$R$29,7,0),"")</f>
        <v/>
      </c>
      <c r="AW655" s="12" t="str">
        <f>IFERROR(VLOOKUP($A655,'NM 100 M'!$Y$5:$AE$7,7,0),"")</f>
        <v/>
      </c>
      <c r="AX655" s="25">
        <f>MIN(COUNT(F655:S655)+MIN(COUNT(V655:AW655)/2,2),6)</f>
        <v>0.5</v>
      </c>
    </row>
    <row r="656" spans="1:50">
      <c r="A656">
        <v>564</v>
      </c>
      <c r="B656" s="21" t="str">
        <f>VLOOKUP($A656,id!$C:$H,6,0)</f>
        <v>Nanek Sebastian</v>
      </c>
      <c r="C656" s="21">
        <f>VLOOKUP($A656,id!$C:$H,4,0)</f>
        <v>0</v>
      </c>
      <c r="D656" s="2">
        <f>IF(E655=E656,D655,ROW(B654))</f>
        <v>654</v>
      </c>
      <c r="E656" s="11">
        <f>LARGE(F656:U656,1)+LARGE(F656:U656,2)+IFERROR(LARGE(F656:U656,3),0)+IFERROR(LARGE(F656:U656,4),0)+IFERROR(LARGE(F656:U656,5),0)+IFERROR(LARGE(F656:U656,6),0)</f>
        <v>5.4774109771024566</v>
      </c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 t="str">
        <f>IFERROR(VLOOKUP($A656,'XVI Szago M'!$K$2:$Q$48,7,0),"")</f>
        <v/>
      </c>
      <c r="Q656" s="12" t="str">
        <f>IFERROR(VLOOKUP($A656,'H56 TR200 M'!$AT$3:$AZ$106,7,0),"")</f>
        <v/>
      </c>
      <c r="R656" s="12" t="str">
        <f>IFERROR(VLOOKUP($A656,'Azymut M'!$AO$6:$AU$38,7,0),"")</f>
        <v/>
      </c>
      <c r="S656" s="12" t="str">
        <f>IFERROR(VLOOKUP($A656,'NM 200 M'!$AI$5:$AO$38,7,0),"")</f>
        <v/>
      </c>
      <c r="T656" s="10">
        <f>IFERROR(LARGE(V656:AW656,1),0)+IFERROR(LARGE(V656:AW656,2),0)</f>
        <v>5.4774109771024566</v>
      </c>
      <c r="U656" s="10">
        <f>IFERROR(LARGE(V656:AW656,3),0)+IFERROR(LARGE(V656:AW656,4),0)</f>
        <v>0</v>
      </c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 t="str">
        <f>IFERROR(VLOOKUP($A656,'Abentojra M'!$I$3:$O$39,7,0),"")</f>
        <v/>
      </c>
      <c r="AM656" s="12" t="str">
        <f>IFERROR(VLOOKUP($A656,'Mordownik M'!$M$3:$S$29,7,0),"")</f>
        <v/>
      </c>
      <c r="AN656" s="12" t="str">
        <f>IFERROR(VLOOKUP($A656,'Kaczawska M'!$L$3:$R$9,7,0),"")</f>
        <v/>
      </c>
      <c r="AO656" s="12" t="str">
        <f>IFERROR(VLOOKUP($A656,'XV RzK M'!$K$2:$Q$13,7,0),"")</f>
        <v/>
      </c>
      <c r="AP656" s="12" t="str">
        <f>IFERROR(VLOOKUP($A656,'Jesienne 360 M'!$J$2:$P$20,7,0),"")</f>
        <v/>
      </c>
      <c r="AQ656" s="12" t="str">
        <f>IFERROR(VLOOKUP($A656,'Waligóra M'!$P$2:$V$25,7,0),"")</f>
        <v/>
      </c>
      <c r="AR656" s="12">
        <f>IFERROR(VLOOKUP($A656,'Jurajska Jatka M'!$L$3:$R$42,7,0),"")</f>
        <v>5.4774109771024566</v>
      </c>
      <c r="AS656" s="12" t="str">
        <f>IFERROR(VLOOKUP($A656,'H56 TR100 M'!$AI$3:$AO$224,7,0),"")</f>
        <v/>
      </c>
      <c r="AT656" s="12" t="str">
        <f>IFERROR(VLOOKUP($A656,'Wawer M'!$H$2:$N$15,7,0),"")</f>
        <v/>
      </c>
      <c r="AU656" s="12" t="str">
        <f>IFERROR(VLOOKUP($A656,'Pazur M'!$AU$2:$BA$36,7,0),"")</f>
        <v/>
      </c>
      <c r="AV656" s="12" t="str">
        <f>IFERROR(VLOOKUP($A656,'Wilga M'!$L$3:$R$29,7,0),"")</f>
        <v/>
      </c>
      <c r="AW656" s="12" t="str">
        <f>IFERROR(VLOOKUP($A656,'NM 100 M'!$Y$5:$AE$7,7,0),"")</f>
        <v/>
      </c>
      <c r="AX656" s="25">
        <f>MIN(COUNT(F656:S656)+MIN(COUNT(V656:AW656)/2,2),6)</f>
        <v>0.5</v>
      </c>
    </row>
    <row r="657" spans="1:50">
      <c r="A657">
        <v>351</v>
      </c>
      <c r="B657" s="21" t="str">
        <f>VLOOKUP($A657,id!$C:$H,6,0)</f>
        <v>Puckowski Karol</v>
      </c>
      <c r="C657" s="21">
        <f>VLOOKUP($A657,id!$C:$H,4,0)</f>
        <v>0</v>
      </c>
      <c r="D657" s="2">
        <f>IF(E656=E657,D656,ROW(B655))</f>
        <v>655</v>
      </c>
      <c r="E657" s="11">
        <f>LARGE(F657:U657,1)+LARGE(F657:U657,2)+IFERROR(LARGE(F657:U657,3),0)+IFERROR(LARGE(F657:U657,4),0)+IFERROR(LARGE(F657:U657,5),0)+IFERROR(LARGE(F657:U657,6),0)</f>
        <v>5.3701564883307062</v>
      </c>
      <c r="F657" s="12"/>
      <c r="G657" s="12"/>
      <c r="H657" s="12" t="str">
        <f>IFERROR(VLOOKUP($A657,'H55 TR200 M'!$AT$3:$AZ$84,7,0),"")</f>
        <v/>
      </c>
      <c r="I657" s="12" t="str">
        <f>IFERROR(VLOOKUP($A657,'Dymno M'!$U$2:$AA$35,7,0),"")</f>
        <v/>
      </c>
      <c r="J657" s="12" t="str">
        <f>IFERROR(VLOOKUP($A657,'XIV RzK M'!$K$3:$Q$39,7,0),"")</f>
        <v/>
      </c>
      <c r="K657" s="12" t="str">
        <f>IFERROR(VLOOKUP($A657,'Tropy M'!$Q$4:$W$66,7,0),"")</f>
        <v/>
      </c>
      <c r="L657" s="12" t="str">
        <f>IFERROR(VLOOKUP($A657,'Grassor 300 M'!$CA$6:$CG$39,7,0),"")</f>
        <v/>
      </c>
      <c r="M657" s="12" t="str">
        <f>IFERROR(VLOOKUP($A657,'BO M'!$Q$2:$W$37,7,0),"")</f>
        <v/>
      </c>
      <c r="N657" s="12" t="str">
        <f>IFERROR(VLOOKUP($A657,'Konwalie M'!$M$2:$S$32,7,0),"")</f>
        <v/>
      </c>
      <c r="O657" s="12" t="str">
        <f>IFERROR(VLOOKUP($A657,'KoRnO M'!$AD$2:$AJ$42,7,0),"")</f>
        <v/>
      </c>
      <c r="P657" s="12" t="str">
        <f>IFERROR(VLOOKUP($A657,'XVI Szago M'!$K$2:$Q$48,7,0),"")</f>
        <v/>
      </c>
      <c r="Q657" s="12" t="str">
        <f>IFERROR(VLOOKUP($A657,'H56 TR200 M'!$AT$3:$AZ$106,7,0),"")</f>
        <v/>
      </c>
      <c r="R657" s="12" t="str">
        <f>IFERROR(VLOOKUP($A657,'Azymut M'!$AO$6:$AU$38,7,0),"")</f>
        <v/>
      </c>
      <c r="S657" s="12" t="str">
        <f>IFERROR(VLOOKUP($A657,'NM 200 M'!$AI$5:$AO$38,7,0),"")</f>
        <v/>
      </c>
      <c r="T657" s="10">
        <f>IFERROR(LARGE(V657:AW657,1),0)+IFERROR(LARGE(V657:AW657,2),0)</f>
        <v>5.3701564883307062</v>
      </c>
      <c r="U657" s="10">
        <f>IFERROR(LARGE(V657:AW657,3),0)+IFERROR(LARGE(V657:AW657,4),0)</f>
        <v>0</v>
      </c>
      <c r="V657" s="12"/>
      <c r="W657" s="12"/>
      <c r="X657" s="12"/>
      <c r="Y657" s="12"/>
      <c r="Z657" s="12">
        <f>IFERROR(VLOOKUP($A657,'H55 TR100 M'!$AG$3:$AM$165,7,0),"")</f>
        <v>5.3701564883307062</v>
      </c>
      <c r="AA657" s="12" t="str">
        <f>IFERROR(VLOOKUP($A657,'Irokez M'!$EN$4:$ET$22,7,0),"")</f>
        <v/>
      </c>
      <c r="AB657" s="12" t="str">
        <f>IFERROR(VLOOKUP($A657,'BO Wielkopolska M'!$Q$2:$W$38,7,0),"")</f>
        <v/>
      </c>
      <c r="AC657" s="12" t="str">
        <f>IFERROR(VLOOKUP($A657,'RW TR200 M'!$K$2:$Q$10,7,0),"")</f>
        <v/>
      </c>
      <c r="AD657" s="12" t="str">
        <f>IFERROR(VLOOKUP($A657,'Liczyrzepa wiosna M'!$M$2:$S$26,7,0),"")</f>
        <v/>
      </c>
      <c r="AE657" s="12" t="str">
        <f>IFERROR(VLOOKUP($A657,'13 M'!$J$6:$P$27,7,0),"")</f>
        <v/>
      </c>
      <c r="AF657" s="12" t="str">
        <f>IFERROR(VLOOKUP($A657,'ZnO Grassor M'!$J$2:$P$9,7,0),"")</f>
        <v/>
      </c>
      <c r="AG657" s="12" t="str">
        <f>IFERROR(VLOOKUP($A657,'Celestynów M'!$H$2:$N$7,7,0),"")</f>
        <v/>
      </c>
      <c r="AH657" s="12" t="str">
        <f>IFERROR(VLOOKUP($A657,'Komorów M'!$H$2:$N$15,7,0),"")</f>
        <v/>
      </c>
      <c r="AI657" s="12" t="str">
        <f>IFERROR(VLOOKUP($A657,'ITOrient M'!$P$3:$V$16,7,0),"")</f>
        <v/>
      </c>
      <c r="AJ657" s="12" t="str">
        <f>IFERROR(VLOOKUP($A657,'ŚJatka M'!$P$3:$V$25,7,0),"")</f>
        <v/>
      </c>
      <c r="AK657" s="12" t="str">
        <f>IFERROR(VLOOKUP($A657,'Sudecka Wyrypa M'!$N$4:$T$18,7,0),"")</f>
        <v/>
      </c>
      <c r="AL657" s="12" t="str">
        <f>IFERROR(VLOOKUP($A657,'Abentojra M'!$I$3:$O$39,7,0),"")</f>
        <v/>
      </c>
      <c r="AM657" s="12" t="str">
        <f>IFERROR(VLOOKUP($A657,'Mordownik M'!$M$3:$S$29,7,0),"")</f>
        <v/>
      </c>
      <c r="AN657" s="12" t="str">
        <f>IFERROR(VLOOKUP($A657,'Kaczawska M'!$L$3:$R$9,7,0),"")</f>
        <v/>
      </c>
      <c r="AO657" s="12" t="str">
        <f>IFERROR(VLOOKUP($A657,'XV RzK M'!$K$2:$Q$13,7,0),"")</f>
        <v/>
      </c>
      <c r="AP657" s="12" t="str">
        <f>IFERROR(VLOOKUP($A657,'Jesienne 360 M'!$J$2:$P$20,7,0),"")</f>
        <v/>
      </c>
      <c r="AQ657" s="12" t="str">
        <f>IFERROR(VLOOKUP($A657,'Waligóra M'!$P$2:$V$25,7,0),"")</f>
        <v/>
      </c>
      <c r="AR657" s="12" t="str">
        <f>IFERROR(VLOOKUP($A657,'Jurajska Jatka M'!$L$3:$R$42,7,0),"")</f>
        <v/>
      </c>
      <c r="AS657" s="12" t="str">
        <f>IFERROR(VLOOKUP($A657,'H56 TR100 M'!$AI$3:$AO$224,7,0),"")</f>
        <v/>
      </c>
      <c r="AT657" s="12" t="str">
        <f>IFERROR(VLOOKUP($A657,'Wawer M'!$H$2:$N$15,7,0),"")</f>
        <v/>
      </c>
      <c r="AU657" s="12" t="str">
        <f>IFERROR(VLOOKUP($A657,'Pazur M'!$AU$2:$BA$36,7,0),"")</f>
        <v/>
      </c>
      <c r="AV657" s="12" t="str">
        <f>IFERROR(VLOOKUP($A657,'Wilga M'!$L$3:$R$29,7,0),"")</f>
        <v/>
      </c>
      <c r="AW657" s="12" t="str">
        <f>IFERROR(VLOOKUP($A657,'NM 100 M'!$Y$5:$AE$7,7,0),"")</f>
        <v/>
      </c>
      <c r="AX657" s="25">
        <f>MIN(COUNT(F657:S657)+MIN(COUNT(V657:AW657)/2,2),6)</f>
        <v>0.5</v>
      </c>
    </row>
    <row r="658" spans="1:50">
      <c r="A658">
        <v>353</v>
      </c>
      <c r="B658" s="21" t="str">
        <f>VLOOKUP($A658,id!$C:$H,6,0)</f>
        <v>Rydygier Piotr</v>
      </c>
      <c r="C658" s="21" t="str">
        <f>VLOOKUP($A658,id!$C:$H,4,0)</f>
        <v>Stojące Wentyle</v>
      </c>
      <c r="D658" s="2">
        <f>IF(E657=E658,D657,ROW(B656))</f>
        <v>656</v>
      </c>
      <c r="E658" s="11">
        <f>LARGE(F658:U658,1)+LARGE(F658:U658,2)+IFERROR(LARGE(F658:U658,3),0)+IFERROR(LARGE(F658:U658,4),0)+IFERROR(LARGE(F658:U658,5),0)+IFERROR(LARGE(F658:U658,6),0)</f>
        <v>5.3580424070744375</v>
      </c>
      <c r="F658" s="12"/>
      <c r="G658" s="12"/>
      <c r="H658" s="12" t="str">
        <f>IFERROR(VLOOKUP($A658,'H55 TR200 M'!$AT$3:$AZ$84,7,0),"")</f>
        <v/>
      </c>
      <c r="I658" s="12" t="str">
        <f>IFERROR(VLOOKUP($A658,'Dymno M'!$U$2:$AA$35,7,0),"")</f>
        <v/>
      </c>
      <c r="J658" s="12" t="str">
        <f>IFERROR(VLOOKUP($A658,'XIV RzK M'!$K$3:$Q$39,7,0),"")</f>
        <v/>
      </c>
      <c r="K658" s="12" t="str">
        <f>IFERROR(VLOOKUP($A658,'Tropy M'!$Q$4:$W$66,7,0),"")</f>
        <v/>
      </c>
      <c r="L658" s="12" t="str">
        <f>IFERROR(VLOOKUP($A658,'Grassor 300 M'!$CA$6:$CG$39,7,0),"")</f>
        <v/>
      </c>
      <c r="M658" s="12" t="str">
        <f>IFERROR(VLOOKUP($A658,'BO M'!$Q$2:$W$37,7,0),"")</f>
        <v/>
      </c>
      <c r="N658" s="12" t="str">
        <f>IFERROR(VLOOKUP($A658,'Konwalie M'!$M$2:$S$32,7,0),"")</f>
        <v/>
      </c>
      <c r="O658" s="12" t="str">
        <f>IFERROR(VLOOKUP($A658,'KoRnO M'!$AD$2:$AJ$42,7,0),"")</f>
        <v/>
      </c>
      <c r="P658" s="12" t="str">
        <f>IFERROR(VLOOKUP($A658,'XVI Szago M'!$K$2:$Q$48,7,0),"")</f>
        <v/>
      </c>
      <c r="Q658" s="12" t="str">
        <f>IFERROR(VLOOKUP($A658,'H56 TR200 M'!$AT$3:$AZ$106,7,0),"")</f>
        <v/>
      </c>
      <c r="R658" s="12" t="str">
        <f>IFERROR(VLOOKUP($A658,'Azymut M'!$AO$6:$AU$38,7,0),"")</f>
        <v/>
      </c>
      <c r="S658" s="12" t="str">
        <f>IFERROR(VLOOKUP($A658,'NM 200 M'!$AI$5:$AO$38,7,0),"")</f>
        <v/>
      </c>
      <c r="T658" s="10">
        <f>IFERROR(LARGE(V658:AW658,1),0)+IFERROR(LARGE(V658:AW658,2),0)</f>
        <v>5.3580424070744375</v>
      </c>
      <c r="U658" s="10">
        <f>IFERROR(LARGE(V658:AW658,3),0)+IFERROR(LARGE(V658:AW658,4),0)</f>
        <v>0</v>
      </c>
      <c r="V658" s="12"/>
      <c r="W658" s="12"/>
      <c r="X658" s="12"/>
      <c r="Y658" s="12"/>
      <c r="Z658" s="12">
        <f>IFERROR(VLOOKUP($A658,'H55 TR100 M'!$AG$3:$AM$165,7,0),"")</f>
        <v>5.3580424070744375</v>
      </c>
      <c r="AA658" s="12" t="str">
        <f>IFERROR(VLOOKUP($A658,'Irokez M'!$EN$4:$ET$22,7,0),"")</f>
        <v/>
      </c>
      <c r="AB658" s="12" t="str">
        <f>IFERROR(VLOOKUP($A658,'BO Wielkopolska M'!$Q$2:$W$38,7,0),"")</f>
        <v/>
      </c>
      <c r="AC658" s="12" t="str">
        <f>IFERROR(VLOOKUP($A658,'RW TR200 M'!$K$2:$Q$10,7,0),"")</f>
        <v/>
      </c>
      <c r="AD658" s="12" t="str">
        <f>IFERROR(VLOOKUP($A658,'Liczyrzepa wiosna M'!$M$2:$S$26,7,0),"")</f>
        <v/>
      </c>
      <c r="AE658" s="12" t="str">
        <f>IFERROR(VLOOKUP($A658,'13 M'!$J$6:$P$27,7,0),"")</f>
        <v/>
      </c>
      <c r="AF658" s="12" t="str">
        <f>IFERROR(VLOOKUP($A658,'ZnO Grassor M'!$J$2:$P$9,7,0),"")</f>
        <v/>
      </c>
      <c r="AG658" s="12" t="str">
        <f>IFERROR(VLOOKUP($A658,'Celestynów M'!$H$2:$N$7,7,0),"")</f>
        <v/>
      </c>
      <c r="AH658" s="12" t="str">
        <f>IFERROR(VLOOKUP($A658,'Komorów M'!$H$2:$N$15,7,0),"")</f>
        <v/>
      </c>
      <c r="AI658" s="12" t="str">
        <f>IFERROR(VLOOKUP($A658,'ITOrient M'!$P$3:$V$16,7,0),"")</f>
        <v/>
      </c>
      <c r="AJ658" s="12" t="str">
        <f>IFERROR(VLOOKUP($A658,'ŚJatka M'!$P$3:$V$25,7,0),"")</f>
        <v/>
      </c>
      <c r="AK658" s="12" t="str">
        <f>IFERROR(VLOOKUP($A658,'Sudecka Wyrypa M'!$N$4:$T$18,7,0),"")</f>
        <v/>
      </c>
      <c r="AL658" s="12" t="str">
        <f>IFERROR(VLOOKUP($A658,'Abentojra M'!$I$3:$O$39,7,0),"")</f>
        <v/>
      </c>
      <c r="AM658" s="12" t="str">
        <f>IFERROR(VLOOKUP($A658,'Mordownik M'!$M$3:$S$29,7,0),"")</f>
        <v/>
      </c>
      <c r="AN658" s="12" t="str">
        <f>IFERROR(VLOOKUP($A658,'Kaczawska M'!$L$3:$R$9,7,0),"")</f>
        <v/>
      </c>
      <c r="AO658" s="12" t="str">
        <f>IFERROR(VLOOKUP($A658,'XV RzK M'!$K$2:$Q$13,7,0),"")</f>
        <v/>
      </c>
      <c r="AP658" s="12" t="str">
        <f>IFERROR(VLOOKUP($A658,'Jesienne 360 M'!$J$2:$P$20,7,0),"")</f>
        <v/>
      </c>
      <c r="AQ658" s="12" t="str">
        <f>IFERROR(VLOOKUP($A658,'Waligóra M'!$P$2:$V$25,7,0),"")</f>
        <v/>
      </c>
      <c r="AR658" s="12" t="str">
        <f>IFERROR(VLOOKUP($A658,'Jurajska Jatka M'!$L$3:$R$42,7,0),"")</f>
        <v/>
      </c>
      <c r="AS658" s="12" t="str">
        <f>IFERROR(VLOOKUP($A658,'H56 TR100 M'!$AI$3:$AO$224,7,0),"")</f>
        <v/>
      </c>
      <c r="AT658" s="12" t="str">
        <f>IFERROR(VLOOKUP($A658,'Wawer M'!$H$2:$N$15,7,0),"")</f>
        <v/>
      </c>
      <c r="AU658" s="12" t="str">
        <f>IFERROR(VLOOKUP($A658,'Pazur M'!$AU$2:$BA$36,7,0),"")</f>
        <v/>
      </c>
      <c r="AV658" s="12" t="str">
        <f>IFERROR(VLOOKUP($A658,'Wilga M'!$L$3:$R$29,7,0),"")</f>
        <v/>
      </c>
      <c r="AW658" s="12" t="str">
        <f>IFERROR(VLOOKUP($A658,'NM 100 M'!$Y$5:$AE$7,7,0),"")</f>
        <v/>
      </c>
      <c r="AX658" s="25">
        <f>MIN(COUNT(F658:S658)+MIN(COUNT(V658:AW658)/2,2),6)</f>
        <v>0.5</v>
      </c>
    </row>
    <row r="659" spans="1:50">
      <c r="A659">
        <v>354</v>
      </c>
      <c r="B659" s="21" t="str">
        <f>VLOOKUP($A659,id!$C:$H,6,0)</f>
        <v>Trzynski Daniel</v>
      </c>
      <c r="C659" s="21">
        <f>VLOOKUP($A659,id!$C:$H,4,0)</f>
        <v>0</v>
      </c>
      <c r="D659" s="2">
        <f>IF(E658=E659,D658,ROW(B657))</f>
        <v>657</v>
      </c>
      <c r="E659" s="11">
        <f>LARGE(F659:U659,1)+LARGE(F659:U659,2)+IFERROR(LARGE(F659:U659,3),0)+IFERROR(LARGE(F659:U659,4),0)+IFERROR(LARGE(F659:U659,5),0)+IFERROR(LARGE(F659:U659,6),0)</f>
        <v>5.3578854408401595</v>
      </c>
      <c r="F659" s="12"/>
      <c r="G659" s="12"/>
      <c r="H659" s="12" t="str">
        <f>IFERROR(VLOOKUP($A659,'H55 TR200 M'!$AT$3:$AZ$84,7,0),"")</f>
        <v/>
      </c>
      <c r="I659" s="12" t="str">
        <f>IFERROR(VLOOKUP($A659,'Dymno M'!$U$2:$AA$35,7,0),"")</f>
        <v/>
      </c>
      <c r="J659" s="12" t="str">
        <f>IFERROR(VLOOKUP($A659,'XIV RzK M'!$K$3:$Q$39,7,0),"")</f>
        <v/>
      </c>
      <c r="K659" s="12" t="str">
        <f>IFERROR(VLOOKUP($A659,'Tropy M'!$Q$4:$W$66,7,0),"")</f>
        <v/>
      </c>
      <c r="L659" s="12" t="str">
        <f>IFERROR(VLOOKUP($A659,'Grassor 300 M'!$CA$6:$CG$39,7,0),"")</f>
        <v/>
      </c>
      <c r="M659" s="12" t="str">
        <f>IFERROR(VLOOKUP($A659,'BO M'!$Q$2:$W$37,7,0),"")</f>
        <v/>
      </c>
      <c r="N659" s="12" t="str">
        <f>IFERROR(VLOOKUP($A659,'Konwalie M'!$M$2:$S$32,7,0),"")</f>
        <v/>
      </c>
      <c r="O659" s="12" t="str">
        <f>IFERROR(VLOOKUP($A659,'KoRnO M'!$AD$2:$AJ$42,7,0),"")</f>
        <v/>
      </c>
      <c r="P659" s="12" t="str">
        <f>IFERROR(VLOOKUP($A659,'XVI Szago M'!$K$2:$Q$48,7,0),"")</f>
        <v/>
      </c>
      <c r="Q659" s="12" t="str">
        <f>IFERROR(VLOOKUP($A659,'H56 TR200 M'!$AT$3:$AZ$106,7,0),"")</f>
        <v/>
      </c>
      <c r="R659" s="12" t="str">
        <f>IFERROR(VLOOKUP($A659,'Azymut M'!$AO$6:$AU$38,7,0),"")</f>
        <v/>
      </c>
      <c r="S659" s="12" t="str">
        <f>IFERROR(VLOOKUP($A659,'NM 200 M'!$AI$5:$AO$38,7,0),"")</f>
        <v/>
      </c>
      <c r="T659" s="10">
        <f>IFERROR(LARGE(V659:AW659,1),0)+IFERROR(LARGE(V659:AW659,2),0)</f>
        <v>5.3578854408401595</v>
      </c>
      <c r="U659" s="10">
        <f>IFERROR(LARGE(V659:AW659,3),0)+IFERROR(LARGE(V659:AW659,4),0)</f>
        <v>0</v>
      </c>
      <c r="V659" s="12"/>
      <c r="W659" s="12"/>
      <c r="X659" s="12"/>
      <c r="Y659" s="12"/>
      <c r="Z659" s="12">
        <f>IFERROR(VLOOKUP($A659,'H55 TR100 M'!$AG$3:$AM$165,7,0),"")</f>
        <v>5.3578854408401595</v>
      </c>
      <c r="AA659" s="12" t="str">
        <f>IFERROR(VLOOKUP($A659,'Irokez M'!$EN$4:$ET$22,7,0),"")</f>
        <v/>
      </c>
      <c r="AB659" s="12" t="str">
        <f>IFERROR(VLOOKUP($A659,'BO Wielkopolska M'!$Q$2:$W$38,7,0),"")</f>
        <v/>
      </c>
      <c r="AC659" s="12" t="str">
        <f>IFERROR(VLOOKUP($A659,'RW TR200 M'!$K$2:$Q$10,7,0),"")</f>
        <v/>
      </c>
      <c r="AD659" s="12" t="str">
        <f>IFERROR(VLOOKUP($A659,'Liczyrzepa wiosna M'!$M$2:$S$26,7,0),"")</f>
        <v/>
      </c>
      <c r="AE659" s="12" t="str">
        <f>IFERROR(VLOOKUP($A659,'13 M'!$J$6:$P$27,7,0),"")</f>
        <v/>
      </c>
      <c r="AF659" s="12" t="str">
        <f>IFERROR(VLOOKUP($A659,'ZnO Grassor M'!$J$2:$P$9,7,0),"")</f>
        <v/>
      </c>
      <c r="AG659" s="12" t="str">
        <f>IFERROR(VLOOKUP($A659,'Celestynów M'!$H$2:$N$7,7,0),"")</f>
        <v/>
      </c>
      <c r="AH659" s="12" t="str">
        <f>IFERROR(VLOOKUP($A659,'Komorów M'!$H$2:$N$15,7,0),"")</f>
        <v/>
      </c>
      <c r="AI659" s="12" t="str">
        <f>IFERROR(VLOOKUP($A659,'ITOrient M'!$P$3:$V$16,7,0),"")</f>
        <v/>
      </c>
      <c r="AJ659" s="12" t="str">
        <f>IFERROR(VLOOKUP($A659,'ŚJatka M'!$P$3:$V$25,7,0),"")</f>
        <v/>
      </c>
      <c r="AK659" s="12" t="str">
        <f>IFERROR(VLOOKUP($A659,'Sudecka Wyrypa M'!$N$4:$T$18,7,0),"")</f>
        <v/>
      </c>
      <c r="AL659" s="12" t="str">
        <f>IFERROR(VLOOKUP($A659,'Abentojra M'!$I$3:$O$39,7,0),"")</f>
        <v/>
      </c>
      <c r="AM659" s="12" t="str">
        <f>IFERROR(VLOOKUP($A659,'Mordownik M'!$M$3:$S$29,7,0),"")</f>
        <v/>
      </c>
      <c r="AN659" s="12" t="str">
        <f>IFERROR(VLOOKUP($A659,'Kaczawska M'!$L$3:$R$9,7,0),"")</f>
        <v/>
      </c>
      <c r="AO659" s="12" t="str">
        <f>IFERROR(VLOOKUP($A659,'XV RzK M'!$K$2:$Q$13,7,0),"")</f>
        <v/>
      </c>
      <c r="AP659" s="12" t="str">
        <f>IFERROR(VLOOKUP($A659,'Jesienne 360 M'!$J$2:$P$20,7,0),"")</f>
        <v/>
      </c>
      <c r="AQ659" s="12" t="str">
        <f>IFERROR(VLOOKUP($A659,'Waligóra M'!$P$2:$V$25,7,0),"")</f>
        <v/>
      </c>
      <c r="AR659" s="12" t="str">
        <f>IFERROR(VLOOKUP($A659,'Jurajska Jatka M'!$L$3:$R$42,7,0),"")</f>
        <v/>
      </c>
      <c r="AS659" s="12" t="str">
        <f>IFERROR(VLOOKUP($A659,'H56 TR100 M'!$AI$3:$AO$224,7,0),"")</f>
        <v/>
      </c>
      <c r="AT659" s="12" t="str">
        <f>IFERROR(VLOOKUP($A659,'Wawer M'!$H$2:$N$15,7,0),"")</f>
        <v/>
      </c>
      <c r="AU659" s="12" t="str">
        <f>IFERROR(VLOOKUP($A659,'Pazur M'!$AU$2:$BA$36,7,0),"")</f>
        <v/>
      </c>
      <c r="AV659" s="12" t="str">
        <f>IFERROR(VLOOKUP($A659,'Wilga M'!$L$3:$R$29,7,0),"")</f>
        <v/>
      </c>
      <c r="AW659" s="12" t="str">
        <f>IFERROR(VLOOKUP($A659,'NM 100 M'!$Y$5:$AE$7,7,0),"")</f>
        <v/>
      </c>
      <c r="AX659" s="25">
        <f>MIN(COUNT(F659:S659)+MIN(COUNT(V659:AW659)/2,2),6)</f>
        <v>0.5</v>
      </c>
    </row>
    <row r="660" spans="1:50">
      <c r="A660">
        <v>356</v>
      </c>
      <c r="B660" s="21" t="str">
        <f>VLOOKUP($A660,id!$C:$H,6,0)</f>
        <v>Trzynski Ireneusz</v>
      </c>
      <c r="C660" s="21" t="str">
        <f>VLOOKUP($A660,id!$C:$H,4,0)</f>
        <v>Stojące Wentyle</v>
      </c>
      <c r="D660" s="2">
        <f>IF(E659=E660,D659,ROW(B658))</f>
        <v>658</v>
      </c>
      <c r="E660" s="11">
        <f>LARGE(F660:U660,1)+LARGE(F660:U660,2)+IFERROR(LARGE(F660:U660,3),0)+IFERROR(LARGE(F660:U660,4),0)+IFERROR(LARGE(F660:U660,5),0)+IFERROR(LARGE(F660:U660,6),0)</f>
        <v>5.2413429106172655</v>
      </c>
      <c r="F660" s="12"/>
      <c r="G660" s="12"/>
      <c r="H660" s="12" t="str">
        <f>IFERROR(VLOOKUP($A660,'H55 TR200 M'!$AT$3:$AZ$84,7,0),"")</f>
        <v/>
      </c>
      <c r="I660" s="12" t="str">
        <f>IFERROR(VLOOKUP($A660,'Dymno M'!$U$2:$AA$35,7,0),"")</f>
        <v/>
      </c>
      <c r="J660" s="12" t="str">
        <f>IFERROR(VLOOKUP($A660,'XIV RzK M'!$K$3:$Q$39,7,0),"")</f>
        <v/>
      </c>
      <c r="K660" s="12" t="str">
        <f>IFERROR(VLOOKUP($A660,'Tropy M'!$Q$4:$W$66,7,0),"")</f>
        <v/>
      </c>
      <c r="L660" s="12" t="str">
        <f>IFERROR(VLOOKUP($A660,'Grassor 300 M'!$CA$6:$CG$39,7,0),"")</f>
        <v/>
      </c>
      <c r="M660" s="12" t="str">
        <f>IFERROR(VLOOKUP($A660,'BO M'!$Q$2:$W$37,7,0),"")</f>
        <v/>
      </c>
      <c r="N660" s="12" t="str">
        <f>IFERROR(VLOOKUP($A660,'Konwalie M'!$M$2:$S$32,7,0),"")</f>
        <v/>
      </c>
      <c r="O660" s="12" t="str">
        <f>IFERROR(VLOOKUP($A660,'KoRnO M'!$AD$2:$AJ$42,7,0),"")</f>
        <v/>
      </c>
      <c r="P660" s="12" t="str">
        <f>IFERROR(VLOOKUP($A660,'XVI Szago M'!$K$2:$Q$48,7,0),"")</f>
        <v/>
      </c>
      <c r="Q660" s="12" t="str">
        <f>IFERROR(VLOOKUP($A660,'H56 TR200 M'!$AT$3:$AZ$106,7,0),"")</f>
        <v/>
      </c>
      <c r="R660" s="12" t="str">
        <f>IFERROR(VLOOKUP($A660,'Azymut M'!$AO$6:$AU$38,7,0),"")</f>
        <v/>
      </c>
      <c r="S660" s="12" t="str">
        <f>IFERROR(VLOOKUP($A660,'NM 200 M'!$AI$5:$AO$38,7,0),"")</f>
        <v/>
      </c>
      <c r="T660" s="10">
        <f>IFERROR(LARGE(V660:AW660,1),0)+IFERROR(LARGE(V660:AW660,2),0)</f>
        <v>5.2413429106172655</v>
      </c>
      <c r="U660" s="10">
        <f>IFERROR(LARGE(V660:AW660,3),0)+IFERROR(LARGE(V660:AW660,4),0)</f>
        <v>0</v>
      </c>
      <c r="V660" s="12"/>
      <c r="W660" s="12"/>
      <c r="X660" s="12"/>
      <c r="Y660" s="12"/>
      <c r="Z660" s="12">
        <f>IFERROR(VLOOKUP($A660,'H55 TR100 M'!$AG$3:$AM$165,7,0),"")</f>
        <v>5.2413429106172655</v>
      </c>
      <c r="AA660" s="12" t="str">
        <f>IFERROR(VLOOKUP($A660,'Irokez M'!$EN$4:$ET$22,7,0),"")</f>
        <v/>
      </c>
      <c r="AB660" s="12" t="str">
        <f>IFERROR(VLOOKUP($A660,'BO Wielkopolska M'!$Q$2:$W$38,7,0),"")</f>
        <v/>
      </c>
      <c r="AC660" s="12" t="str">
        <f>IFERROR(VLOOKUP($A660,'RW TR200 M'!$K$2:$Q$10,7,0),"")</f>
        <v/>
      </c>
      <c r="AD660" s="12" t="str">
        <f>IFERROR(VLOOKUP($A660,'Liczyrzepa wiosna M'!$M$2:$S$26,7,0),"")</f>
        <v/>
      </c>
      <c r="AE660" s="12" t="str">
        <f>IFERROR(VLOOKUP($A660,'13 M'!$J$6:$P$27,7,0),"")</f>
        <v/>
      </c>
      <c r="AF660" s="12" t="str">
        <f>IFERROR(VLOOKUP($A660,'ZnO Grassor M'!$J$2:$P$9,7,0),"")</f>
        <v/>
      </c>
      <c r="AG660" s="12" t="str">
        <f>IFERROR(VLOOKUP($A660,'Celestynów M'!$H$2:$N$7,7,0),"")</f>
        <v/>
      </c>
      <c r="AH660" s="12" t="str">
        <f>IFERROR(VLOOKUP($A660,'Komorów M'!$H$2:$N$15,7,0),"")</f>
        <v/>
      </c>
      <c r="AI660" s="12" t="str">
        <f>IFERROR(VLOOKUP($A660,'ITOrient M'!$P$3:$V$16,7,0),"")</f>
        <v/>
      </c>
      <c r="AJ660" s="12" t="str">
        <f>IFERROR(VLOOKUP($A660,'ŚJatka M'!$P$3:$V$25,7,0),"")</f>
        <v/>
      </c>
      <c r="AK660" s="12" t="str">
        <f>IFERROR(VLOOKUP($A660,'Sudecka Wyrypa M'!$N$4:$T$18,7,0),"")</f>
        <v/>
      </c>
      <c r="AL660" s="12" t="str">
        <f>IFERROR(VLOOKUP($A660,'Abentojra M'!$I$3:$O$39,7,0),"")</f>
        <v/>
      </c>
      <c r="AM660" s="12" t="str">
        <f>IFERROR(VLOOKUP($A660,'Mordownik M'!$M$3:$S$29,7,0),"")</f>
        <v/>
      </c>
      <c r="AN660" s="12" t="str">
        <f>IFERROR(VLOOKUP($A660,'Kaczawska M'!$L$3:$R$9,7,0),"")</f>
        <v/>
      </c>
      <c r="AO660" s="12" t="str">
        <f>IFERROR(VLOOKUP($A660,'XV RzK M'!$K$2:$Q$13,7,0),"")</f>
        <v/>
      </c>
      <c r="AP660" s="12" t="str">
        <f>IFERROR(VLOOKUP($A660,'Jesienne 360 M'!$J$2:$P$20,7,0),"")</f>
        <v/>
      </c>
      <c r="AQ660" s="12" t="str">
        <f>IFERROR(VLOOKUP($A660,'Waligóra M'!$P$2:$V$25,7,0),"")</f>
        <v/>
      </c>
      <c r="AR660" s="12" t="str">
        <f>IFERROR(VLOOKUP($A660,'Jurajska Jatka M'!$L$3:$R$42,7,0),"")</f>
        <v/>
      </c>
      <c r="AS660" s="12" t="str">
        <f>IFERROR(VLOOKUP($A660,'H56 TR100 M'!$AI$3:$AO$224,7,0),"")</f>
        <v/>
      </c>
      <c r="AT660" s="12" t="str">
        <f>IFERROR(VLOOKUP($A660,'Wawer M'!$H$2:$N$15,7,0),"")</f>
        <v/>
      </c>
      <c r="AU660" s="12" t="str">
        <f>IFERROR(VLOOKUP($A660,'Pazur M'!$AU$2:$BA$36,7,0),"")</f>
        <v/>
      </c>
      <c r="AV660" s="12" t="str">
        <f>IFERROR(VLOOKUP($A660,'Wilga M'!$L$3:$R$29,7,0),"")</f>
        <v/>
      </c>
      <c r="AW660" s="12" t="str">
        <f>IFERROR(VLOOKUP($A660,'NM 100 M'!$Y$5:$AE$7,7,0),"")</f>
        <v/>
      </c>
      <c r="AX660" s="25">
        <f>MIN(COUNT(F660:S660)+MIN(COUNT(V660:AW660)/2,2),6)</f>
        <v>0.5</v>
      </c>
    </row>
    <row r="661" spans="1:50">
      <c r="A661">
        <v>359</v>
      </c>
      <c r="B661" s="21" t="str">
        <f>VLOOKUP($A661,id!$C:$H,6,0)</f>
        <v>Maciejewski Jacek</v>
      </c>
      <c r="C661" s="21">
        <f>VLOOKUP($A661,id!$C:$H,4,0)</f>
        <v>0</v>
      </c>
      <c r="D661" s="2">
        <f>IF(E660=E661,D660,ROW(B659))</f>
        <v>659</v>
      </c>
      <c r="E661" s="11">
        <f>LARGE(F661:U661,1)+LARGE(F661:U661,2)+IFERROR(LARGE(F661:U661,3),0)+IFERROR(LARGE(F661:U661,4),0)+IFERROR(LARGE(F661:U661,5),0)+IFERROR(LARGE(F661:U661,6),0)</f>
        <v>5.1156705844375123</v>
      </c>
      <c r="F661" s="12"/>
      <c r="G661" s="12"/>
      <c r="H661" s="12" t="str">
        <f>IFERROR(VLOOKUP($A661,'H55 TR200 M'!$AT$3:$AZ$84,7,0),"")</f>
        <v/>
      </c>
      <c r="I661" s="12" t="str">
        <f>IFERROR(VLOOKUP($A661,'Dymno M'!$U$2:$AA$35,7,0),"")</f>
        <v/>
      </c>
      <c r="J661" s="12" t="str">
        <f>IFERROR(VLOOKUP($A661,'XIV RzK M'!$K$3:$Q$39,7,0),"")</f>
        <v/>
      </c>
      <c r="K661" s="12" t="str">
        <f>IFERROR(VLOOKUP($A661,'Tropy M'!$Q$4:$W$66,7,0),"")</f>
        <v/>
      </c>
      <c r="L661" s="12" t="str">
        <f>IFERROR(VLOOKUP($A661,'Grassor 300 M'!$CA$6:$CG$39,7,0),"")</f>
        <v/>
      </c>
      <c r="M661" s="12" t="str">
        <f>IFERROR(VLOOKUP($A661,'BO M'!$Q$2:$W$37,7,0),"")</f>
        <v/>
      </c>
      <c r="N661" s="12" t="str">
        <f>IFERROR(VLOOKUP($A661,'Konwalie M'!$M$2:$S$32,7,0),"")</f>
        <v/>
      </c>
      <c r="O661" s="12" t="str">
        <f>IFERROR(VLOOKUP($A661,'KoRnO M'!$AD$2:$AJ$42,7,0),"")</f>
        <v/>
      </c>
      <c r="P661" s="12" t="str">
        <f>IFERROR(VLOOKUP($A661,'XVI Szago M'!$K$2:$Q$48,7,0),"")</f>
        <v/>
      </c>
      <c r="Q661" s="12" t="str">
        <f>IFERROR(VLOOKUP($A661,'H56 TR200 M'!$AT$3:$AZ$106,7,0),"")</f>
        <v/>
      </c>
      <c r="R661" s="12" t="str">
        <f>IFERROR(VLOOKUP($A661,'Azymut M'!$AO$6:$AU$38,7,0),"")</f>
        <v/>
      </c>
      <c r="S661" s="12" t="str">
        <f>IFERROR(VLOOKUP($A661,'NM 200 M'!$AI$5:$AO$38,7,0),"")</f>
        <v/>
      </c>
      <c r="T661" s="10">
        <f>IFERROR(LARGE(V661:AW661,1),0)+IFERROR(LARGE(V661:AW661,2),0)</f>
        <v>5.1156705844375123</v>
      </c>
      <c r="U661" s="10">
        <f>IFERROR(LARGE(V661:AW661,3),0)+IFERROR(LARGE(V661:AW661,4),0)</f>
        <v>0</v>
      </c>
      <c r="V661" s="12"/>
      <c r="W661" s="12"/>
      <c r="X661" s="12"/>
      <c r="Y661" s="12"/>
      <c r="Z661" s="12">
        <f>IFERROR(VLOOKUP($A661,'H55 TR100 M'!$AG$3:$AM$165,7,0),"")</f>
        <v>5.1156705844375123</v>
      </c>
      <c r="AA661" s="12" t="str">
        <f>IFERROR(VLOOKUP($A661,'Irokez M'!$EN$4:$ET$22,7,0),"")</f>
        <v/>
      </c>
      <c r="AB661" s="12" t="str">
        <f>IFERROR(VLOOKUP($A661,'BO Wielkopolska M'!$Q$2:$W$38,7,0),"")</f>
        <v/>
      </c>
      <c r="AC661" s="12" t="str">
        <f>IFERROR(VLOOKUP($A661,'RW TR200 M'!$K$2:$Q$10,7,0),"")</f>
        <v/>
      </c>
      <c r="AD661" s="12" t="str">
        <f>IFERROR(VLOOKUP($A661,'Liczyrzepa wiosna M'!$M$2:$S$26,7,0),"")</f>
        <v/>
      </c>
      <c r="AE661" s="12" t="str">
        <f>IFERROR(VLOOKUP($A661,'13 M'!$J$6:$P$27,7,0),"")</f>
        <v/>
      </c>
      <c r="AF661" s="12" t="str">
        <f>IFERROR(VLOOKUP($A661,'ZnO Grassor M'!$J$2:$P$9,7,0),"")</f>
        <v/>
      </c>
      <c r="AG661" s="12" t="str">
        <f>IFERROR(VLOOKUP($A661,'Celestynów M'!$H$2:$N$7,7,0),"")</f>
        <v/>
      </c>
      <c r="AH661" s="12" t="str">
        <f>IFERROR(VLOOKUP($A661,'Komorów M'!$H$2:$N$15,7,0),"")</f>
        <v/>
      </c>
      <c r="AI661" s="12" t="str">
        <f>IFERROR(VLOOKUP($A661,'ITOrient M'!$P$3:$V$16,7,0),"")</f>
        <v/>
      </c>
      <c r="AJ661" s="12" t="str">
        <f>IFERROR(VLOOKUP($A661,'ŚJatka M'!$P$3:$V$25,7,0),"")</f>
        <v/>
      </c>
      <c r="AK661" s="12" t="str">
        <f>IFERROR(VLOOKUP($A661,'Sudecka Wyrypa M'!$N$4:$T$18,7,0),"")</f>
        <v/>
      </c>
      <c r="AL661" s="12" t="str">
        <f>IFERROR(VLOOKUP($A661,'Abentojra M'!$I$3:$O$39,7,0),"")</f>
        <v/>
      </c>
      <c r="AM661" s="12" t="str">
        <f>IFERROR(VLOOKUP($A661,'Mordownik M'!$M$3:$S$29,7,0),"")</f>
        <v/>
      </c>
      <c r="AN661" s="12" t="str">
        <f>IFERROR(VLOOKUP($A661,'Kaczawska M'!$L$3:$R$9,7,0),"")</f>
        <v/>
      </c>
      <c r="AO661" s="12" t="str">
        <f>IFERROR(VLOOKUP($A661,'XV RzK M'!$K$2:$Q$13,7,0),"")</f>
        <v/>
      </c>
      <c r="AP661" s="12" t="str">
        <f>IFERROR(VLOOKUP($A661,'Jesienne 360 M'!$J$2:$P$20,7,0),"")</f>
        <v/>
      </c>
      <c r="AQ661" s="12" t="str">
        <f>IFERROR(VLOOKUP($A661,'Waligóra M'!$P$2:$V$25,7,0),"")</f>
        <v/>
      </c>
      <c r="AR661" s="12" t="str">
        <f>IFERROR(VLOOKUP($A661,'Jurajska Jatka M'!$L$3:$R$42,7,0),"")</f>
        <v/>
      </c>
      <c r="AS661" s="12" t="str">
        <f>IFERROR(VLOOKUP($A661,'H56 TR100 M'!$AI$3:$AO$224,7,0),"")</f>
        <v/>
      </c>
      <c r="AT661" s="12" t="str">
        <f>IFERROR(VLOOKUP($A661,'Wawer M'!$H$2:$N$15,7,0),"")</f>
        <v/>
      </c>
      <c r="AU661" s="12" t="str">
        <f>IFERROR(VLOOKUP($A661,'Pazur M'!$AU$2:$BA$36,7,0),"")</f>
        <v/>
      </c>
      <c r="AV661" s="12" t="str">
        <f>IFERROR(VLOOKUP($A661,'Wilga M'!$L$3:$R$29,7,0),"")</f>
        <v/>
      </c>
      <c r="AW661" s="12" t="str">
        <f>IFERROR(VLOOKUP($A661,'NM 100 M'!$Y$5:$AE$7,7,0),"")</f>
        <v/>
      </c>
      <c r="AX661" s="25">
        <f>MIN(COUNT(F661:S661)+MIN(COUNT(V661:AW661)/2,2),6)</f>
        <v>0.5</v>
      </c>
    </row>
    <row r="662" spans="1:50">
      <c r="A662">
        <v>361</v>
      </c>
      <c r="B662" s="21" t="str">
        <f>VLOOKUP($A662,id!$C:$H,6,0)</f>
        <v>Janiszewski Robert</v>
      </c>
      <c r="C662" s="21">
        <f>VLOOKUP($A662,id!$C:$H,4,0)</f>
        <v>0</v>
      </c>
      <c r="D662" s="2">
        <f>IF(E661=E662,D661,ROW(B660))</f>
        <v>660</v>
      </c>
      <c r="E662" s="11">
        <f>LARGE(F662:U662,1)+LARGE(F662:U662,2)+IFERROR(LARGE(F662:U662,3),0)+IFERROR(LARGE(F662:U662,4),0)+IFERROR(LARGE(F662:U662,5),0)+IFERROR(LARGE(F662:U662,6),0)</f>
        <v>4.9652943859538272</v>
      </c>
      <c r="F662" s="12"/>
      <c r="G662" s="12"/>
      <c r="H662" s="12" t="str">
        <f>IFERROR(VLOOKUP($A662,'H55 TR200 M'!$AT$3:$AZ$84,7,0),"")</f>
        <v/>
      </c>
      <c r="I662" s="12" t="str">
        <f>IFERROR(VLOOKUP($A662,'Dymno M'!$U$2:$AA$35,7,0),"")</f>
        <v/>
      </c>
      <c r="J662" s="12" t="str">
        <f>IFERROR(VLOOKUP($A662,'XIV RzK M'!$K$3:$Q$39,7,0),"")</f>
        <v/>
      </c>
      <c r="K662" s="12" t="str">
        <f>IFERROR(VLOOKUP($A662,'Tropy M'!$Q$4:$W$66,7,0),"")</f>
        <v/>
      </c>
      <c r="L662" s="12" t="str">
        <f>IFERROR(VLOOKUP($A662,'Grassor 300 M'!$CA$6:$CG$39,7,0),"")</f>
        <v/>
      </c>
      <c r="M662" s="12" t="str">
        <f>IFERROR(VLOOKUP($A662,'BO M'!$Q$2:$W$37,7,0),"")</f>
        <v/>
      </c>
      <c r="N662" s="12" t="str">
        <f>IFERROR(VLOOKUP($A662,'Konwalie M'!$M$2:$S$32,7,0),"")</f>
        <v/>
      </c>
      <c r="O662" s="12" t="str">
        <f>IFERROR(VLOOKUP($A662,'KoRnO M'!$AD$2:$AJ$42,7,0),"")</f>
        <v/>
      </c>
      <c r="P662" s="12" t="str">
        <f>IFERROR(VLOOKUP($A662,'XVI Szago M'!$K$2:$Q$48,7,0),"")</f>
        <v/>
      </c>
      <c r="Q662" s="12" t="str">
        <f>IFERROR(VLOOKUP($A662,'H56 TR200 M'!$AT$3:$AZ$106,7,0),"")</f>
        <v/>
      </c>
      <c r="R662" s="12" t="str">
        <f>IFERROR(VLOOKUP($A662,'Azymut M'!$AO$6:$AU$38,7,0),"")</f>
        <v/>
      </c>
      <c r="S662" s="12" t="str">
        <f>IFERROR(VLOOKUP($A662,'NM 200 M'!$AI$5:$AO$38,7,0),"")</f>
        <v/>
      </c>
      <c r="T662" s="10">
        <f>IFERROR(LARGE(V662:AW662,1),0)+IFERROR(LARGE(V662:AW662,2),0)</f>
        <v>4.9652943859538272</v>
      </c>
      <c r="U662" s="10">
        <f>IFERROR(LARGE(V662:AW662,3),0)+IFERROR(LARGE(V662:AW662,4),0)</f>
        <v>0</v>
      </c>
      <c r="V662" s="12"/>
      <c r="W662" s="12"/>
      <c r="X662" s="12"/>
      <c r="Y662" s="12"/>
      <c r="Z662" s="12">
        <f>IFERROR(VLOOKUP($A662,'H55 TR100 M'!$AG$3:$AM$165,7,0),"")</f>
        <v>4.9652943859538272</v>
      </c>
      <c r="AA662" s="12" t="str">
        <f>IFERROR(VLOOKUP($A662,'Irokez M'!$EN$4:$ET$22,7,0),"")</f>
        <v/>
      </c>
      <c r="AB662" s="12" t="str">
        <f>IFERROR(VLOOKUP($A662,'BO Wielkopolska M'!$Q$2:$W$38,7,0),"")</f>
        <v/>
      </c>
      <c r="AC662" s="12" t="str">
        <f>IFERROR(VLOOKUP($A662,'RW TR200 M'!$K$2:$Q$10,7,0),"")</f>
        <v/>
      </c>
      <c r="AD662" s="12" t="str">
        <f>IFERROR(VLOOKUP($A662,'Liczyrzepa wiosna M'!$M$2:$S$26,7,0),"")</f>
        <v/>
      </c>
      <c r="AE662" s="12" t="str">
        <f>IFERROR(VLOOKUP($A662,'13 M'!$J$6:$P$27,7,0),"")</f>
        <v/>
      </c>
      <c r="AF662" s="12" t="str">
        <f>IFERROR(VLOOKUP($A662,'ZnO Grassor M'!$J$2:$P$9,7,0),"")</f>
        <v/>
      </c>
      <c r="AG662" s="12" t="str">
        <f>IFERROR(VLOOKUP($A662,'Celestynów M'!$H$2:$N$7,7,0),"")</f>
        <v/>
      </c>
      <c r="AH662" s="12" t="str">
        <f>IFERROR(VLOOKUP($A662,'Komorów M'!$H$2:$N$15,7,0),"")</f>
        <v/>
      </c>
      <c r="AI662" s="12" t="str">
        <f>IFERROR(VLOOKUP($A662,'ITOrient M'!$P$3:$V$16,7,0),"")</f>
        <v/>
      </c>
      <c r="AJ662" s="12" t="str">
        <f>IFERROR(VLOOKUP($A662,'ŚJatka M'!$P$3:$V$25,7,0),"")</f>
        <v/>
      </c>
      <c r="AK662" s="12" t="str">
        <f>IFERROR(VLOOKUP($A662,'Sudecka Wyrypa M'!$N$4:$T$18,7,0),"")</f>
        <v/>
      </c>
      <c r="AL662" s="12" t="str">
        <f>IFERROR(VLOOKUP($A662,'Abentojra M'!$I$3:$O$39,7,0),"")</f>
        <v/>
      </c>
      <c r="AM662" s="12" t="str">
        <f>IFERROR(VLOOKUP($A662,'Mordownik M'!$M$3:$S$29,7,0),"")</f>
        <v/>
      </c>
      <c r="AN662" s="12" t="str">
        <f>IFERROR(VLOOKUP($A662,'Kaczawska M'!$L$3:$R$9,7,0),"")</f>
        <v/>
      </c>
      <c r="AO662" s="12" t="str">
        <f>IFERROR(VLOOKUP($A662,'XV RzK M'!$K$2:$Q$13,7,0),"")</f>
        <v/>
      </c>
      <c r="AP662" s="12" t="str">
        <f>IFERROR(VLOOKUP($A662,'Jesienne 360 M'!$J$2:$P$20,7,0),"")</f>
        <v/>
      </c>
      <c r="AQ662" s="12" t="str">
        <f>IFERROR(VLOOKUP($A662,'Waligóra M'!$P$2:$V$25,7,0),"")</f>
        <v/>
      </c>
      <c r="AR662" s="12" t="str">
        <f>IFERROR(VLOOKUP($A662,'Jurajska Jatka M'!$L$3:$R$42,7,0),"")</f>
        <v/>
      </c>
      <c r="AS662" s="12" t="str">
        <f>IFERROR(VLOOKUP($A662,'H56 TR100 M'!$AI$3:$AO$224,7,0),"")</f>
        <v/>
      </c>
      <c r="AT662" s="12" t="str">
        <f>IFERROR(VLOOKUP($A662,'Wawer M'!$H$2:$N$15,7,0),"")</f>
        <v/>
      </c>
      <c r="AU662" s="12" t="str">
        <f>IFERROR(VLOOKUP($A662,'Pazur M'!$AU$2:$BA$36,7,0),"")</f>
        <v/>
      </c>
      <c r="AV662" s="12" t="str">
        <f>IFERROR(VLOOKUP($A662,'Wilga M'!$L$3:$R$29,7,0),"")</f>
        <v/>
      </c>
      <c r="AW662" s="12" t="str">
        <f>IFERROR(VLOOKUP($A662,'NM 100 M'!$Y$5:$AE$7,7,0),"")</f>
        <v/>
      </c>
      <c r="AX662" s="25">
        <f>MIN(COUNT(F662:S662)+MIN(COUNT(V662:AW662)/2,2),6)</f>
        <v>0.5</v>
      </c>
    </row>
    <row r="663" spans="1:50">
      <c r="A663">
        <v>747</v>
      </c>
      <c r="B663" s="21" t="str">
        <f>VLOOKUP($A663,id!$C:$H,6,0)</f>
        <v>Kraska Łukasz</v>
      </c>
      <c r="C663" s="21" t="str">
        <f>VLOOKUP($A663,id!$C:$H,4,0)</f>
        <v>Pędzące Żółwie</v>
      </c>
      <c r="D663" s="2">
        <f>IF(E662=E663,D662,ROW(B661))</f>
        <v>661</v>
      </c>
      <c r="E663" s="11">
        <f>LARGE(F663:U663,1)+LARGE(F663:U663,2)+IFERROR(LARGE(F663:U663,3),0)+IFERROR(LARGE(F663:U663,4),0)+IFERROR(LARGE(F663:U663,5),0)+IFERROR(LARGE(F663:U663,6),0)</f>
        <v>4.8431274025593121</v>
      </c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 t="str">
        <f>IFERROR(VLOOKUP($A663,'H56 TR200 M'!$AT$3:$AZ$106,7,0),"")</f>
        <v/>
      </c>
      <c r="R663" s="12" t="str">
        <f>IFERROR(VLOOKUP($A663,'Azymut M'!$AO$6:$AU$38,7,0),"")</f>
        <v/>
      </c>
      <c r="S663" s="12" t="str">
        <f>IFERROR(VLOOKUP($A663,'NM 200 M'!$AI$5:$AO$38,7,0),"")</f>
        <v/>
      </c>
      <c r="T663" s="10">
        <f>IFERROR(LARGE(V663:AW663,1),0)+IFERROR(LARGE(V663:AW663,2),0)</f>
        <v>4.8431274025593121</v>
      </c>
      <c r="U663" s="10">
        <f>IFERROR(LARGE(V663:AW663,3),0)+IFERROR(LARGE(V663:AW663,4),0)</f>
        <v>0</v>
      </c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>
        <f>IFERROR(VLOOKUP($A663,'H56 TR100 M'!$AI$3:$AO$224,7,0),"")</f>
        <v>4.8431274025593121</v>
      </c>
      <c r="AT663" s="12" t="str">
        <f>IFERROR(VLOOKUP($A663,'Wawer M'!$H$2:$N$15,7,0),"")</f>
        <v/>
      </c>
      <c r="AU663" s="12" t="str">
        <f>IFERROR(VLOOKUP($A663,'Pazur M'!$AU$2:$BA$36,7,0),"")</f>
        <v/>
      </c>
      <c r="AV663" s="12" t="str">
        <f>IFERROR(VLOOKUP($A663,'Wilga M'!$L$3:$R$29,7,0),"")</f>
        <v/>
      </c>
      <c r="AW663" s="12" t="str">
        <f>IFERROR(VLOOKUP($A663,'NM 100 M'!$Y$5:$AE$7,7,0),"")</f>
        <v/>
      </c>
      <c r="AX663" s="25">
        <f>MIN(COUNT(F663:S663)+MIN(COUNT(V663:AW663)/2,2),6)</f>
        <v>0.5</v>
      </c>
    </row>
    <row r="664" spans="1:50">
      <c r="A664">
        <v>748</v>
      </c>
      <c r="B664" s="21" t="str">
        <f>VLOOKUP($A664,id!$C:$H,6,0)</f>
        <v>Michalski Grzegorz Jakub</v>
      </c>
      <c r="C664" s="21" t="str">
        <f>VLOOKUP($A664,id!$C:$H,4,0)</f>
        <v>Pędzące Żółwie</v>
      </c>
      <c r="D664" s="2">
        <f>IF(E663=E664,D663,ROW(B662))</f>
        <v>662</v>
      </c>
      <c r="E664" s="11">
        <f>LARGE(F664:U664,1)+LARGE(F664:U664,2)+IFERROR(LARGE(F664:U664,3),0)+IFERROR(LARGE(F664:U664,4),0)+IFERROR(LARGE(F664:U664,5),0)+IFERROR(LARGE(F664:U664,6),0)</f>
        <v>4.8373557216323908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 t="str">
        <f>IFERROR(VLOOKUP($A664,'H56 TR200 M'!$AT$3:$AZ$106,7,0),"")</f>
        <v/>
      </c>
      <c r="R664" s="12" t="str">
        <f>IFERROR(VLOOKUP($A664,'Azymut M'!$AO$6:$AU$38,7,0),"")</f>
        <v/>
      </c>
      <c r="S664" s="12" t="str">
        <f>IFERROR(VLOOKUP($A664,'NM 200 M'!$AI$5:$AO$38,7,0),"")</f>
        <v/>
      </c>
      <c r="T664" s="10">
        <f>IFERROR(LARGE(V664:AW664,1),0)+IFERROR(LARGE(V664:AW664,2),0)</f>
        <v>4.8373557216323908</v>
      </c>
      <c r="U664" s="10">
        <f>IFERROR(LARGE(V664:AW664,3),0)+IFERROR(LARGE(V664:AW664,4),0)</f>
        <v>0</v>
      </c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>
        <f>IFERROR(VLOOKUP($A664,'H56 TR100 M'!$AI$3:$AO$224,7,0),"")</f>
        <v>4.8373557216323908</v>
      </c>
      <c r="AT664" s="12" t="str">
        <f>IFERROR(VLOOKUP($A664,'Wawer M'!$H$2:$N$15,7,0),"")</f>
        <v/>
      </c>
      <c r="AU664" s="12" t="str">
        <f>IFERROR(VLOOKUP($A664,'Pazur M'!$AU$2:$BA$36,7,0),"")</f>
        <v/>
      </c>
      <c r="AV664" s="12" t="str">
        <f>IFERROR(VLOOKUP($A664,'Wilga M'!$L$3:$R$29,7,0),"")</f>
        <v/>
      </c>
      <c r="AW664" s="12" t="str">
        <f>IFERROR(VLOOKUP($A664,'NM 100 M'!$Y$5:$AE$7,7,0),"")</f>
        <v/>
      </c>
      <c r="AX664" s="25">
        <f>MIN(COUNT(F664:S664)+MIN(COUNT(V664:AW664)/2,2),6)</f>
        <v>0.5</v>
      </c>
    </row>
    <row r="665" spans="1:50">
      <c r="A665">
        <v>749</v>
      </c>
      <c r="B665" s="21" t="str">
        <f>VLOOKUP($A665,id!$C:$H,6,0)</f>
        <v>Włodarczyk Piotr Jacek</v>
      </c>
      <c r="C665" s="21" t="str">
        <f>VLOOKUP($A665,id!$C:$H,4,0)</f>
        <v>Pędzące Żółwie</v>
      </c>
      <c r="D665" s="2">
        <f>IF(E664=E665,D664,ROW(B663))</f>
        <v>663</v>
      </c>
      <c r="E665" s="11">
        <f>LARGE(F665:U665,1)+LARGE(F665:U665,2)+IFERROR(LARGE(F665:U665,3),0)+IFERROR(LARGE(F665:U665,4),0)+IFERROR(LARGE(F665:U665,5),0)+IFERROR(LARGE(F665:U665,6),0)</f>
        <v>4.8370812227972859</v>
      </c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 t="str">
        <f>IFERROR(VLOOKUP($A665,'H56 TR200 M'!$AT$3:$AZ$106,7,0),"")</f>
        <v/>
      </c>
      <c r="R665" s="12" t="str">
        <f>IFERROR(VLOOKUP($A665,'Azymut M'!$AO$6:$AU$38,7,0),"")</f>
        <v/>
      </c>
      <c r="S665" s="12" t="str">
        <f>IFERROR(VLOOKUP($A665,'NM 200 M'!$AI$5:$AO$38,7,0),"")</f>
        <v/>
      </c>
      <c r="T665" s="10">
        <f>IFERROR(LARGE(V665:AW665,1),0)+IFERROR(LARGE(V665:AW665,2),0)</f>
        <v>4.8370812227972859</v>
      </c>
      <c r="U665" s="10">
        <f>IFERROR(LARGE(V665:AW665,3),0)+IFERROR(LARGE(V665:AW665,4),0)</f>
        <v>0</v>
      </c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>
        <f>IFERROR(VLOOKUP($A665,'H56 TR100 M'!$AI$3:$AO$224,7,0),"")</f>
        <v>4.8370812227972859</v>
      </c>
      <c r="AT665" s="12" t="str">
        <f>IFERROR(VLOOKUP($A665,'Wawer M'!$H$2:$N$15,7,0),"")</f>
        <v/>
      </c>
      <c r="AU665" s="12" t="str">
        <f>IFERROR(VLOOKUP($A665,'Pazur M'!$AU$2:$BA$36,7,0),"")</f>
        <v/>
      </c>
      <c r="AV665" s="12" t="str">
        <f>IFERROR(VLOOKUP($A665,'Wilga M'!$L$3:$R$29,7,0),"")</f>
        <v/>
      </c>
      <c r="AW665" s="12" t="str">
        <f>IFERROR(VLOOKUP($A665,'NM 100 M'!$Y$5:$AE$7,7,0),"")</f>
        <v/>
      </c>
      <c r="AX665" s="25">
        <f>MIN(COUNT(F665:S665)+MIN(COUNT(V665:AW665)/2,2),6)</f>
        <v>0.5</v>
      </c>
    </row>
    <row r="666" spans="1:50">
      <c r="A666">
        <v>750</v>
      </c>
      <c r="B666" s="21" t="str">
        <f>VLOOKUP($A666,id!$C:$H,6,0)</f>
        <v>Lewandowski Rafał</v>
      </c>
      <c r="C666" s="21" t="str">
        <f>VLOOKUP($A666,id!$C:$H,4,0)</f>
        <v>Pędzące Żółwie</v>
      </c>
      <c r="D666" s="2">
        <f>IF(E665=E666,D665,ROW(B664))</f>
        <v>664</v>
      </c>
      <c r="E666" s="11">
        <f>LARGE(F666:U666,1)+LARGE(F666:U666,2)+IFERROR(LARGE(F666:U666,3),0)+IFERROR(LARGE(F666:U666,4),0)+IFERROR(LARGE(F666:U666,5),0)+IFERROR(LARGE(F666:U666,6),0)</f>
        <v>4.8363951119855413</v>
      </c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 t="str">
        <f>IFERROR(VLOOKUP($A666,'H56 TR200 M'!$AT$3:$AZ$106,7,0),"")</f>
        <v/>
      </c>
      <c r="R666" s="12" t="str">
        <f>IFERROR(VLOOKUP($A666,'Azymut M'!$AO$6:$AU$38,7,0),"")</f>
        <v/>
      </c>
      <c r="S666" s="12" t="str">
        <f>IFERROR(VLOOKUP($A666,'NM 200 M'!$AI$5:$AO$38,7,0),"")</f>
        <v/>
      </c>
      <c r="T666" s="10">
        <f>IFERROR(LARGE(V666:AW666,1),0)+IFERROR(LARGE(V666:AW666,2),0)</f>
        <v>4.8363951119855413</v>
      </c>
      <c r="U666" s="10">
        <f>IFERROR(LARGE(V666:AW666,3),0)+IFERROR(LARGE(V666:AW666,4),0)</f>
        <v>0</v>
      </c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>
        <f>IFERROR(VLOOKUP($A666,'H56 TR100 M'!$AI$3:$AO$224,7,0),"")</f>
        <v>4.8363951119855413</v>
      </c>
      <c r="AT666" s="12" t="str">
        <f>IFERROR(VLOOKUP($A666,'Wawer M'!$H$2:$N$15,7,0),"")</f>
        <v/>
      </c>
      <c r="AU666" s="12" t="str">
        <f>IFERROR(VLOOKUP($A666,'Pazur M'!$AU$2:$BA$36,7,0),"")</f>
        <v/>
      </c>
      <c r="AV666" s="12" t="str">
        <f>IFERROR(VLOOKUP($A666,'Wilga M'!$L$3:$R$29,7,0),"")</f>
        <v/>
      </c>
      <c r="AW666" s="12" t="str">
        <f>IFERROR(VLOOKUP($A666,'NM 100 M'!$Y$5:$AE$7,7,0),"")</f>
        <v/>
      </c>
      <c r="AX666" s="25">
        <f>MIN(COUNT(F666:S666)+MIN(COUNT(V666:AW666)/2,2),6)</f>
        <v>0.5</v>
      </c>
    </row>
    <row r="667" spans="1:50">
      <c r="A667">
        <v>751</v>
      </c>
      <c r="B667" s="21" t="str">
        <f>VLOOKUP($A667,id!$C:$H,6,0)</f>
        <v>Sroka Bartłomiej</v>
      </c>
      <c r="C667" s="21" t="str">
        <f>VLOOKUP($A667,id!$C:$H,4,0)</f>
        <v>Strzelające korby</v>
      </c>
      <c r="D667" s="2">
        <f>IF(E666=E667,D666,ROW(B665))</f>
        <v>665</v>
      </c>
      <c r="E667" s="11">
        <f>LARGE(F667:U667,1)+LARGE(F667:U667,2)+IFERROR(LARGE(F667:U667,3),0)+IFERROR(LARGE(F667:U667,4),0)+IFERROR(LARGE(F667:U667,5),0)+IFERROR(LARGE(F667:U667,6),0)</f>
        <v>4.6261170636383442</v>
      </c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 t="str">
        <f>IFERROR(VLOOKUP($A667,'H56 TR200 M'!$AT$3:$AZ$106,7,0),"")</f>
        <v/>
      </c>
      <c r="R667" s="12" t="str">
        <f>IFERROR(VLOOKUP($A667,'Azymut M'!$AO$6:$AU$38,7,0),"")</f>
        <v/>
      </c>
      <c r="S667" s="12" t="str">
        <f>IFERROR(VLOOKUP($A667,'NM 200 M'!$AI$5:$AO$38,7,0),"")</f>
        <v/>
      </c>
      <c r="T667" s="10">
        <f>IFERROR(LARGE(V667:AW667,1),0)+IFERROR(LARGE(V667:AW667,2),0)</f>
        <v>4.6261170636383442</v>
      </c>
      <c r="U667" s="10">
        <f>IFERROR(LARGE(V667:AW667,3),0)+IFERROR(LARGE(V667:AW667,4),0)</f>
        <v>0</v>
      </c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>
        <f>IFERROR(VLOOKUP($A667,'H56 TR100 M'!$AI$3:$AO$224,7,0),"")</f>
        <v>4.6261170636383442</v>
      </c>
      <c r="AT667" s="12" t="str">
        <f>IFERROR(VLOOKUP($A667,'Wawer M'!$H$2:$N$15,7,0),"")</f>
        <v/>
      </c>
      <c r="AU667" s="12" t="str">
        <f>IFERROR(VLOOKUP($A667,'Pazur M'!$AU$2:$BA$36,7,0),"")</f>
        <v/>
      </c>
      <c r="AV667" s="12" t="str">
        <f>IFERROR(VLOOKUP($A667,'Wilga M'!$L$3:$R$29,7,0),"")</f>
        <v/>
      </c>
      <c r="AW667" s="12" t="str">
        <f>IFERROR(VLOOKUP($A667,'NM 100 M'!$Y$5:$AE$7,7,0),"")</f>
        <v/>
      </c>
      <c r="AX667" s="25">
        <f>MIN(COUNT(F667:S667)+MIN(COUNT(V667:AW667)/2,2),6)</f>
        <v>0.5</v>
      </c>
    </row>
    <row r="668" spans="1:50">
      <c r="A668">
        <v>752</v>
      </c>
      <c r="B668" s="21" t="str">
        <f>VLOOKUP($A668,id!$C:$H,6,0)</f>
        <v>Filbrandt Jakub</v>
      </c>
      <c r="C668" s="21" t="str">
        <f>VLOOKUP($A668,id!$C:$H,4,0)</f>
        <v>Strzelające korby</v>
      </c>
      <c r="D668" s="2">
        <f>IF(E667=E668,D667,ROW(B666))</f>
        <v>666</v>
      </c>
      <c r="E668" s="11">
        <f>LARGE(F668:U668,1)+LARGE(F668:U668,2)+IFERROR(LARGE(F668:U668,3),0)+IFERROR(LARGE(F668:U668,4),0)+IFERROR(LARGE(F668:U668,5),0)+IFERROR(LARGE(F668:U668,6),0)</f>
        <v>4.6249877094574128</v>
      </c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 t="str">
        <f>IFERROR(VLOOKUP($A668,'H56 TR200 M'!$AT$3:$AZ$106,7,0),"")</f>
        <v/>
      </c>
      <c r="R668" s="12" t="str">
        <f>IFERROR(VLOOKUP($A668,'Azymut M'!$AO$6:$AU$38,7,0),"")</f>
        <v/>
      </c>
      <c r="S668" s="12" t="str">
        <f>IFERROR(VLOOKUP($A668,'NM 200 M'!$AI$5:$AO$38,7,0),"")</f>
        <v/>
      </c>
      <c r="T668" s="10">
        <f>IFERROR(LARGE(V668:AW668,1),0)+IFERROR(LARGE(V668:AW668,2),0)</f>
        <v>4.6249877094574128</v>
      </c>
      <c r="U668" s="10">
        <f>IFERROR(LARGE(V668:AW668,3),0)+IFERROR(LARGE(V668:AW668,4),0)</f>
        <v>0</v>
      </c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>
        <f>IFERROR(VLOOKUP($A668,'H56 TR100 M'!$AI$3:$AO$224,7,0),"")</f>
        <v>4.6249877094574128</v>
      </c>
      <c r="AT668" s="12" t="str">
        <f>IFERROR(VLOOKUP($A668,'Wawer M'!$H$2:$N$15,7,0),"")</f>
        <v/>
      </c>
      <c r="AU668" s="12" t="str">
        <f>IFERROR(VLOOKUP($A668,'Pazur M'!$AU$2:$BA$36,7,0),"")</f>
        <v/>
      </c>
      <c r="AV668" s="12" t="str">
        <f>IFERROR(VLOOKUP($A668,'Wilga M'!$L$3:$R$29,7,0),"")</f>
        <v/>
      </c>
      <c r="AW668" s="12" t="str">
        <f>IFERROR(VLOOKUP($A668,'NM 100 M'!$Y$5:$AE$7,7,0),"")</f>
        <v/>
      </c>
      <c r="AX668" s="25">
        <f>MIN(COUNT(F668:S668)+MIN(COUNT(V668:AW668)/2,2),6)</f>
        <v>0.5</v>
      </c>
    </row>
    <row r="669" spans="1:50">
      <c r="A669">
        <v>362</v>
      </c>
      <c r="B669" s="21" t="str">
        <f>VLOOKUP($A669,id!$C:$H,6,0)</f>
        <v>Witt Paweł</v>
      </c>
      <c r="C669" s="21">
        <f>VLOOKUP($A669,id!$C:$H,4,0)</f>
        <v>0</v>
      </c>
      <c r="D669" s="2">
        <f>IF(E668=E669,D668,ROW(B667))</f>
        <v>667</v>
      </c>
      <c r="E669" s="11">
        <f>LARGE(F669:U669,1)+LARGE(F669:U669,2)+IFERROR(LARGE(F669:U669,3),0)+IFERROR(LARGE(F669:U669,4),0)+IFERROR(LARGE(F669:U669,5),0)+IFERROR(LARGE(F669:U669,6),0)</f>
        <v>3.1892640788955493</v>
      </c>
      <c r="F669" s="12"/>
      <c r="G669" s="12"/>
      <c r="H669" s="12" t="str">
        <f>IFERROR(VLOOKUP($A669,'H55 TR200 M'!$AT$3:$AZ$84,7,0),"")</f>
        <v/>
      </c>
      <c r="I669" s="12" t="str">
        <f>IFERROR(VLOOKUP($A669,'Dymno M'!$U$2:$AA$35,7,0),"")</f>
        <v/>
      </c>
      <c r="J669" s="12" t="str">
        <f>IFERROR(VLOOKUP($A669,'XIV RzK M'!$K$3:$Q$39,7,0),"")</f>
        <v/>
      </c>
      <c r="K669" s="12" t="str">
        <f>IFERROR(VLOOKUP($A669,'Tropy M'!$Q$4:$W$66,7,0),"")</f>
        <v/>
      </c>
      <c r="L669" s="12" t="str">
        <f>IFERROR(VLOOKUP($A669,'Grassor 300 M'!$CA$6:$CG$39,7,0),"")</f>
        <v/>
      </c>
      <c r="M669" s="12" t="str">
        <f>IFERROR(VLOOKUP($A669,'BO M'!$Q$2:$W$37,7,0),"")</f>
        <v/>
      </c>
      <c r="N669" s="12" t="str">
        <f>IFERROR(VLOOKUP($A669,'Konwalie M'!$M$2:$S$32,7,0),"")</f>
        <v/>
      </c>
      <c r="O669" s="12" t="str">
        <f>IFERROR(VLOOKUP($A669,'KoRnO M'!$AD$2:$AJ$42,7,0),"")</f>
        <v/>
      </c>
      <c r="P669" s="12" t="str">
        <f>IFERROR(VLOOKUP($A669,'XVI Szago M'!$K$2:$Q$48,7,0),"")</f>
        <v/>
      </c>
      <c r="Q669" s="12" t="str">
        <f>IFERROR(VLOOKUP($A669,'H56 TR200 M'!$AT$3:$AZ$106,7,0),"")</f>
        <v/>
      </c>
      <c r="R669" s="12" t="str">
        <f>IFERROR(VLOOKUP($A669,'Azymut M'!$AO$6:$AU$38,7,0),"")</f>
        <v/>
      </c>
      <c r="S669" s="12" t="str">
        <f>IFERROR(VLOOKUP($A669,'NM 200 M'!$AI$5:$AO$38,7,0),"")</f>
        <v/>
      </c>
      <c r="T669" s="10">
        <f>IFERROR(LARGE(V669:AW669,1),0)+IFERROR(LARGE(V669:AW669,2),0)</f>
        <v>3.1892640788955493</v>
      </c>
      <c r="U669" s="10">
        <f>IFERROR(LARGE(V669:AW669,3),0)+IFERROR(LARGE(V669:AW669,4),0)</f>
        <v>0</v>
      </c>
      <c r="V669" s="12"/>
      <c r="W669" s="12"/>
      <c r="X669" s="12"/>
      <c r="Y669" s="12"/>
      <c r="Z669" s="12">
        <f>IFERROR(VLOOKUP($A669,'H55 TR100 M'!$AG$3:$AM$165,7,0),"")</f>
        <v>3.1892640788955493</v>
      </c>
      <c r="AA669" s="12" t="str">
        <f>IFERROR(VLOOKUP($A669,'Irokez M'!$EN$4:$ET$22,7,0),"")</f>
        <v/>
      </c>
      <c r="AB669" s="12" t="str">
        <f>IFERROR(VLOOKUP($A669,'BO Wielkopolska M'!$Q$2:$W$38,7,0),"")</f>
        <v/>
      </c>
      <c r="AC669" s="12" t="str">
        <f>IFERROR(VLOOKUP($A669,'RW TR200 M'!$K$2:$Q$10,7,0),"")</f>
        <v/>
      </c>
      <c r="AD669" s="12" t="str">
        <f>IFERROR(VLOOKUP($A669,'Liczyrzepa wiosna M'!$M$2:$S$26,7,0),"")</f>
        <v/>
      </c>
      <c r="AE669" s="12" t="str">
        <f>IFERROR(VLOOKUP($A669,'13 M'!$J$6:$P$27,7,0),"")</f>
        <v/>
      </c>
      <c r="AF669" s="12" t="str">
        <f>IFERROR(VLOOKUP($A669,'ZnO Grassor M'!$J$2:$P$9,7,0),"")</f>
        <v/>
      </c>
      <c r="AG669" s="12" t="str">
        <f>IFERROR(VLOOKUP($A669,'Celestynów M'!$H$2:$N$7,7,0),"")</f>
        <v/>
      </c>
      <c r="AH669" s="12" t="str">
        <f>IFERROR(VLOOKUP($A669,'Komorów M'!$H$2:$N$15,7,0),"")</f>
        <v/>
      </c>
      <c r="AI669" s="12" t="str">
        <f>IFERROR(VLOOKUP($A669,'ITOrient M'!$P$3:$V$16,7,0),"")</f>
        <v/>
      </c>
      <c r="AJ669" s="12" t="str">
        <f>IFERROR(VLOOKUP($A669,'ŚJatka M'!$P$3:$V$25,7,0),"")</f>
        <v/>
      </c>
      <c r="AK669" s="12" t="str">
        <f>IFERROR(VLOOKUP($A669,'Sudecka Wyrypa M'!$N$4:$T$18,7,0),"")</f>
        <v/>
      </c>
      <c r="AL669" s="12" t="str">
        <f>IFERROR(VLOOKUP($A669,'Abentojra M'!$I$3:$O$39,7,0),"")</f>
        <v/>
      </c>
      <c r="AM669" s="12" t="str">
        <f>IFERROR(VLOOKUP($A669,'Mordownik M'!$M$3:$S$29,7,0),"")</f>
        <v/>
      </c>
      <c r="AN669" s="12" t="str">
        <f>IFERROR(VLOOKUP($A669,'Kaczawska M'!$L$3:$R$9,7,0),"")</f>
        <v/>
      </c>
      <c r="AO669" s="12" t="str">
        <f>IFERROR(VLOOKUP($A669,'XV RzK M'!$K$2:$Q$13,7,0),"")</f>
        <v/>
      </c>
      <c r="AP669" s="12" t="str">
        <f>IFERROR(VLOOKUP($A669,'Jesienne 360 M'!$J$2:$P$20,7,0),"")</f>
        <v/>
      </c>
      <c r="AQ669" s="12" t="str">
        <f>IFERROR(VLOOKUP($A669,'Waligóra M'!$P$2:$V$25,7,0),"")</f>
        <v/>
      </c>
      <c r="AR669" s="12" t="str">
        <f>IFERROR(VLOOKUP($A669,'Jurajska Jatka M'!$L$3:$R$42,7,0),"")</f>
        <v/>
      </c>
      <c r="AS669" s="12" t="str">
        <f>IFERROR(VLOOKUP($A669,'H56 TR100 M'!$AI$3:$AO$224,7,0),"")</f>
        <v/>
      </c>
      <c r="AT669" s="12" t="str">
        <f>IFERROR(VLOOKUP($A669,'Wawer M'!$H$2:$N$15,7,0),"")</f>
        <v/>
      </c>
      <c r="AU669" s="12" t="str">
        <f>IFERROR(VLOOKUP($A669,'Pazur M'!$AU$2:$BA$36,7,0),"")</f>
        <v/>
      </c>
      <c r="AV669" s="12" t="str">
        <f>IFERROR(VLOOKUP($A669,'Wilga M'!$L$3:$R$29,7,0),"")</f>
        <v/>
      </c>
      <c r="AW669" s="12" t="str">
        <f>IFERROR(VLOOKUP($A669,'NM 100 M'!$Y$5:$AE$7,7,0),"")</f>
        <v/>
      </c>
      <c r="AX669" s="25">
        <f>MIN(COUNT(F669:S669)+MIN(COUNT(V669:AW669)/2,2),6)</f>
        <v>0.5</v>
      </c>
    </row>
    <row r="670" spans="1:50">
      <c r="A670">
        <v>753</v>
      </c>
      <c r="B670" s="21" t="str">
        <f>VLOOKUP($A670,id!$C:$H,6,0)</f>
        <v>GĘBAROWSKI PIOTR</v>
      </c>
      <c r="C670" s="21" t="str">
        <f>VLOOKUP($A670,id!$C:$H,4,0)</f>
        <v>MOPI.TEAM</v>
      </c>
      <c r="D670" s="2">
        <f>IF(E669=E670,D669,ROW(B668))</f>
        <v>668</v>
      </c>
      <c r="E670" s="11">
        <f>LARGE(F670:U670,1)+LARGE(F670:U670,2)+IFERROR(LARGE(F670:U670,3),0)+IFERROR(LARGE(F670:U670,4),0)+IFERROR(LARGE(F670:U670,5),0)+IFERROR(LARGE(F670:U670,6),0)</f>
        <v>3.153400710993691</v>
      </c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 t="str">
        <f>IFERROR(VLOOKUP($A670,'H56 TR200 M'!$AT$3:$AZ$106,7,0),"")</f>
        <v/>
      </c>
      <c r="R670" s="12" t="str">
        <f>IFERROR(VLOOKUP($A670,'Azymut M'!$AO$6:$AU$38,7,0),"")</f>
        <v/>
      </c>
      <c r="S670" s="12" t="str">
        <f>IFERROR(VLOOKUP($A670,'NM 200 M'!$AI$5:$AO$38,7,0),"")</f>
        <v/>
      </c>
      <c r="T670" s="10">
        <f>IFERROR(LARGE(V670:AW670,1),0)+IFERROR(LARGE(V670:AW670,2),0)</f>
        <v>3.153400710993691</v>
      </c>
      <c r="U670" s="10">
        <f>IFERROR(LARGE(V670:AW670,3),0)+IFERROR(LARGE(V670:AW670,4),0)</f>
        <v>0</v>
      </c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>
        <f>IFERROR(VLOOKUP($A670,'H56 TR100 M'!$AI$3:$AO$224,7,0),"")</f>
        <v>3.153400710993691</v>
      </c>
      <c r="AT670" s="12" t="str">
        <f>IFERROR(VLOOKUP($A670,'Wawer M'!$H$2:$N$15,7,0),"")</f>
        <v/>
      </c>
      <c r="AU670" s="12" t="str">
        <f>IFERROR(VLOOKUP($A670,'Pazur M'!$AU$2:$BA$36,7,0),"")</f>
        <v/>
      </c>
      <c r="AV670" s="12" t="str">
        <f>IFERROR(VLOOKUP($A670,'Wilga M'!$L$3:$R$29,7,0),"")</f>
        <v/>
      </c>
      <c r="AW670" s="12" t="str">
        <f>IFERROR(VLOOKUP($A670,'NM 100 M'!$Y$5:$AE$7,7,0),"")</f>
        <v/>
      </c>
      <c r="AX670" s="25">
        <f>MIN(COUNT(F670:S670)+MIN(COUNT(V670:AW670)/2,2),6)</f>
        <v>0.5</v>
      </c>
    </row>
    <row r="671" spans="1:50">
      <c r="A671">
        <v>565</v>
      </c>
      <c r="B671" s="21" t="str">
        <f>VLOOKUP($A671,id!$C:$H,6,0)</f>
        <v>Bardzik Bogumił</v>
      </c>
      <c r="C671" s="21">
        <f>VLOOKUP($A671,id!$C:$H,4,0)</f>
        <v>0</v>
      </c>
      <c r="D671" s="2">
        <f>IF(E670=E671,D670,ROW(B669))</f>
        <v>669</v>
      </c>
      <c r="E671" s="11">
        <f>LARGE(F671:U671,1)+LARGE(F671:U671,2)+IFERROR(LARGE(F671:U671,3),0)+IFERROR(LARGE(F671:U671,4),0)+IFERROR(LARGE(F671:U671,5),0)+IFERROR(LARGE(F671:U671,6),0)</f>
        <v>2.899805811407183</v>
      </c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 t="str">
        <f>IFERROR(VLOOKUP($A671,'XVI Szago M'!$K$2:$Q$48,7,0),"")</f>
        <v/>
      </c>
      <c r="Q671" s="12" t="str">
        <f>IFERROR(VLOOKUP($A671,'H56 TR200 M'!$AT$3:$AZ$106,7,0),"")</f>
        <v/>
      </c>
      <c r="R671" s="12" t="str">
        <f>IFERROR(VLOOKUP($A671,'Azymut M'!$AO$6:$AU$38,7,0),"")</f>
        <v/>
      </c>
      <c r="S671" s="12" t="str">
        <f>IFERROR(VLOOKUP($A671,'NM 200 M'!$AI$5:$AO$38,7,0),"")</f>
        <v/>
      </c>
      <c r="T671" s="10">
        <f>IFERROR(LARGE(V671:AW671,1),0)+IFERROR(LARGE(V671:AW671,2),0)</f>
        <v>2.899805811407183</v>
      </c>
      <c r="U671" s="10">
        <f>IFERROR(LARGE(V671:AW671,3),0)+IFERROR(LARGE(V671:AW671,4),0)</f>
        <v>0</v>
      </c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 t="str">
        <f>IFERROR(VLOOKUP($A671,'Abentojra M'!$I$3:$O$39,7,0),"")</f>
        <v/>
      </c>
      <c r="AM671" s="12" t="str">
        <f>IFERROR(VLOOKUP($A671,'Mordownik M'!$M$3:$S$29,7,0),"")</f>
        <v/>
      </c>
      <c r="AN671" s="12" t="str">
        <f>IFERROR(VLOOKUP($A671,'Kaczawska M'!$L$3:$R$9,7,0),"")</f>
        <v/>
      </c>
      <c r="AO671" s="12" t="str">
        <f>IFERROR(VLOOKUP($A671,'XV RzK M'!$K$2:$Q$13,7,0),"")</f>
        <v/>
      </c>
      <c r="AP671" s="12" t="str">
        <f>IFERROR(VLOOKUP($A671,'Jesienne 360 M'!$J$2:$P$20,7,0),"")</f>
        <v/>
      </c>
      <c r="AQ671" s="12" t="str">
        <f>IFERROR(VLOOKUP($A671,'Waligóra M'!$P$2:$V$25,7,0),"")</f>
        <v/>
      </c>
      <c r="AR671" s="12">
        <f>IFERROR(VLOOKUP($A671,'Jurajska Jatka M'!$L$3:$R$42,7,0),"")</f>
        <v>2.899805811407183</v>
      </c>
      <c r="AS671" s="12" t="str">
        <f>IFERROR(VLOOKUP($A671,'H56 TR100 M'!$AI$3:$AO$224,7,0),"")</f>
        <v/>
      </c>
      <c r="AT671" s="12" t="str">
        <f>IFERROR(VLOOKUP($A671,'Wawer M'!$H$2:$N$15,7,0),"")</f>
        <v/>
      </c>
      <c r="AU671" s="12" t="str">
        <f>IFERROR(VLOOKUP($A671,'Pazur M'!$AU$2:$BA$36,7,0),"")</f>
        <v/>
      </c>
      <c r="AV671" s="12" t="str">
        <f>IFERROR(VLOOKUP($A671,'Wilga M'!$L$3:$R$29,7,0),"")</f>
        <v/>
      </c>
      <c r="AW671" s="12" t="str">
        <f>IFERROR(VLOOKUP($A671,'NM 100 M'!$Y$5:$AE$7,7,0),"")</f>
        <v/>
      </c>
      <c r="AX671" s="25">
        <f>MIN(COUNT(F671:S671)+MIN(COUNT(V671:AW671)/2,2),6)</f>
        <v>0.5</v>
      </c>
    </row>
    <row r="672" spans="1:50">
      <c r="A672">
        <v>566</v>
      </c>
      <c r="B672" s="21" t="str">
        <f>VLOOKUP($A672,id!$C:$H,6,0)</f>
        <v>Szymski Tomasz</v>
      </c>
      <c r="C672" s="21">
        <f>VLOOKUP($A672,id!$C:$H,4,0)</f>
        <v>0</v>
      </c>
      <c r="D672" s="2">
        <f>IF(E671=E672,D671,ROW(B670))</f>
        <v>669</v>
      </c>
      <c r="E672" s="11">
        <f>LARGE(F672:U672,1)+LARGE(F672:U672,2)+IFERROR(LARGE(F672:U672,3),0)+IFERROR(LARGE(F672:U672,4),0)+IFERROR(LARGE(F672:U672,5),0)+IFERROR(LARGE(F672:U672,6),0)</f>
        <v>2.899805811407183</v>
      </c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 t="str">
        <f>IFERROR(VLOOKUP($A672,'XVI Szago M'!$K$2:$Q$48,7,0),"")</f>
        <v/>
      </c>
      <c r="Q672" s="12" t="str">
        <f>IFERROR(VLOOKUP($A672,'H56 TR200 M'!$AT$3:$AZ$106,7,0),"")</f>
        <v/>
      </c>
      <c r="R672" s="12" t="str">
        <f>IFERROR(VLOOKUP($A672,'Azymut M'!$AO$6:$AU$38,7,0),"")</f>
        <v/>
      </c>
      <c r="S672" s="12" t="str">
        <f>IFERROR(VLOOKUP($A672,'NM 200 M'!$AI$5:$AO$38,7,0),"")</f>
        <v/>
      </c>
      <c r="T672" s="10">
        <f>IFERROR(LARGE(V672:AW672,1),0)+IFERROR(LARGE(V672:AW672,2),0)</f>
        <v>2.899805811407183</v>
      </c>
      <c r="U672" s="10">
        <f>IFERROR(LARGE(V672:AW672,3),0)+IFERROR(LARGE(V672:AW672,4),0)</f>
        <v>0</v>
      </c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 t="str">
        <f>IFERROR(VLOOKUP($A672,'Abentojra M'!$I$3:$O$39,7,0),"")</f>
        <v/>
      </c>
      <c r="AM672" s="12" t="str">
        <f>IFERROR(VLOOKUP($A672,'Mordownik M'!$M$3:$S$29,7,0),"")</f>
        <v/>
      </c>
      <c r="AN672" s="12" t="str">
        <f>IFERROR(VLOOKUP($A672,'Kaczawska M'!$L$3:$R$9,7,0),"")</f>
        <v/>
      </c>
      <c r="AO672" s="12" t="str">
        <f>IFERROR(VLOOKUP($A672,'XV RzK M'!$K$2:$Q$13,7,0),"")</f>
        <v/>
      </c>
      <c r="AP672" s="12" t="str">
        <f>IFERROR(VLOOKUP($A672,'Jesienne 360 M'!$J$2:$P$20,7,0),"")</f>
        <v/>
      </c>
      <c r="AQ672" s="12" t="str">
        <f>IFERROR(VLOOKUP($A672,'Waligóra M'!$P$2:$V$25,7,0),"")</f>
        <v/>
      </c>
      <c r="AR672" s="12">
        <f>IFERROR(VLOOKUP($A672,'Jurajska Jatka M'!$L$3:$R$42,7,0),"")</f>
        <v>2.899805811407183</v>
      </c>
      <c r="AS672" s="12" t="str">
        <f>IFERROR(VLOOKUP($A672,'H56 TR100 M'!$AI$3:$AO$224,7,0),"")</f>
        <v/>
      </c>
      <c r="AT672" s="12" t="str">
        <f>IFERROR(VLOOKUP($A672,'Wawer M'!$H$2:$N$15,7,0),"")</f>
        <v/>
      </c>
      <c r="AU672" s="12" t="str">
        <f>IFERROR(VLOOKUP($A672,'Pazur M'!$AU$2:$BA$36,7,0),"")</f>
        <v/>
      </c>
      <c r="AV672" s="12" t="str">
        <f>IFERROR(VLOOKUP($A672,'Wilga M'!$L$3:$R$29,7,0),"")</f>
        <v/>
      </c>
      <c r="AW672" s="12" t="str">
        <f>IFERROR(VLOOKUP($A672,'NM 100 M'!$Y$5:$AE$7,7,0),"")</f>
        <v/>
      </c>
      <c r="AX672" s="25">
        <f>MIN(COUNT(F672:S672)+MIN(COUNT(V672:AW672)/2,2),6)</f>
        <v>0.5</v>
      </c>
    </row>
    <row r="673" spans="1:50">
      <c r="A673">
        <v>364</v>
      </c>
      <c r="B673" s="21" t="str">
        <f>VLOOKUP($A673,id!$C:$H,6,0)</f>
        <v>Dutkiewicz Bartosz</v>
      </c>
      <c r="C673" s="21" t="str">
        <f>VLOOKUP($A673,id!$C:$H,4,0)</f>
        <v>EPO</v>
      </c>
      <c r="D673" s="2">
        <f>IF(E672=E673,D672,ROW(B671))</f>
        <v>671</v>
      </c>
      <c r="E673" s="11">
        <f>LARGE(F673:U673,1)+LARGE(F673:U673,2)+IFERROR(LARGE(F673:U673,3),0)+IFERROR(LARGE(F673:U673,4),0)+IFERROR(LARGE(F673:U673,5),0)+IFERROR(LARGE(F673:U673,6),0)</f>
        <v>2.8417330812350317</v>
      </c>
      <c r="F673" s="12"/>
      <c r="G673" s="12"/>
      <c r="H673" s="12" t="str">
        <f>IFERROR(VLOOKUP($A673,'H55 TR200 M'!$AT$3:$AZ$84,7,0),"")</f>
        <v/>
      </c>
      <c r="I673" s="12" t="str">
        <f>IFERROR(VLOOKUP($A673,'Dymno M'!$U$2:$AA$35,7,0),"")</f>
        <v/>
      </c>
      <c r="J673" s="12" t="str">
        <f>IFERROR(VLOOKUP($A673,'XIV RzK M'!$K$3:$Q$39,7,0),"")</f>
        <v/>
      </c>
      <c r="K673" s="12" t="str">
        <f>IFERROR(VLOOKUP($A673,'Tropy M'!$Q$4:$W$66,7,0),"")</f>
        <v/>
      </c>
      <c r="L673" s="12" t="str">
        <f>IFERROR(VLOOKUP($A673,'Grassor 300 M'!$CA$6:$CG$39,7,0),"")</f>
        <v/>
      </c>
      <c r="M673" s="12" t="str">
        <f>IFERROR(VLOOKUP($A673,'BO M'!$Q$2:$W$37,7,0),"")</f>
        <v/>
      </c>
      <c r="N673" s="12" t="str">
        <f>IFERROR(VLOOKUP($A673,'Konwalie M'!$M$2:$S$32,7,0),"")</f>
        <v/>
      </c>
      <c r="O673" s="12" t="str">
        <f>IFERROR(VLOOKUP($A673,'KoRnO M'!$AD$2:$AJ$42,7,0),"")</f>
        <v/>
      </c>
      <c r="P673" s="12" t="str">
        <f>IFERROR(VLOOKUP($A673,'XVI Szago M'!$K$2:$Q$48,7,0),"")</f>
        <v/>
      </c>
      <c r="Q673" s="12" t="str">
        <f>IFERROR(VLOOKUP($A673,'H56 TR200 M'!$AT$3:$AZ$106,7,0),"")</f>
        <v/>
      </c>
      <c r="R673" s="12" t="str">
        <f>IFERROR(VLOOKUP($A673,'Azymut M'!$AO$6:$AU$38,7,0),"")</f>
        <v/>
      </c>
      <c r="S673" s="12" t="str">
        <f>IFERROR(VLOOKUP($A673,'NM 200 M'!$AI$5:$AO$38,7,0),"")</f>
        <v/>
      </c>
      <c r="T673" s="10">
        <f>IFERROR(LARGE(V673:AW673,1),0)+IFERROR(LARGE(V673:AW673,2),0)</f>
        <v>2.8417330812350317</v>
      </c>
      <c r="U673" s="10">
        <f>IFERROR(LARGE(V673:AW673,3),0)+IFERROR(LARGE(V673:AW673,4),0)</f>
        <v>0</v>
      </c>
      <c r="V673" s="12"/>
      <c r="W673" s="12"/>
      <c r="X673" s="12"/>
      <c r="Y673" s="12"/>
      <c r="Z673" s="12">
        <f>IFERROR(VLOOKUP($A673,'H55 TR100 M'!$AG$3:$AM$165,7,0),"")</f>
        <v>2.8417330812350317</v>
      </c>
      <c r="AA673" s="12" t="str">
        <f>IFERROR(VLOOKUP($A673,'Irokez M'!$EN$4:$ET$22,7,0),"")</f>
        <v/>
      </c>
      <c r="AB673" s="12" t="str">
        <f>IFERROR(VLOOKUP($A673,'BO Wielkopolska M'!$Q$2:$W$38,7,0),"")</f>
        <v/>
      </c>
      <c r="AC673" s="12" t="str">
        <f>IFERROR(VLOOKUP($A673,'RW TR200 M'!$K$2:$Q$10,7,0),"")</f>
        <v/>
      </c>
      <c r="AD673" s="12" t="str">
        <f>IFERROR(VLOOKUP($A673,'Liczyrzepa wiosna M'!$M$2:$S$26,7,0),"")</f>
        <v/>
      </c>
      <c r="AE673" s="12" t="str">
        <f>IFERROR(VLOOKUP($A673,'13 M'!$J$6:$P$27,7,0),"")</f>
        <v/>
      </c>
      <c r="AF673" s="12" t="str">
        <f>IFERROR(VLOOKUP($A673,'ZnO Grassor M'!$J$2:$P$9,7,0),"")</f>
        <v/>
      </c>
      <c r="AG673" s="12" t="str">
        <f>IFERROR(VLOOKUP($A673,'Celestynów M'!$H$2:$N$7,7,0),"")</f>
        <v/>
      </c>
      <c r="AH673" s="12" t="str">
        <f>IFERROR(VLOOKUP($A673,'Komorów M'!$H$2:$N$15,7,0),"")</f>
        <v/>
      </c>
      <c r="AI673" s="12" t="str">
        <f>IFERROR(VLOOKUP($A673,'ITOrient M'!$P$3:$V$16,7,0),"")</f>
        <v/>
      </c>
      <c r="AJ673" s="12" t="str">
        <f>IFERROR(VLOOKUP($A673,'ŚJatka M'!$P$3:$V$25,7,0),"")</f>
        <v/>
      </c>
      <c r="AK673" s="12" t="str">
        <f>IFERROR(VLOOKUP($A673,'Sudecka Wyrypa M'!$N$4:$T$18,7,0),"")</f>
        <v/>
      </c>
      <c r="AL673" s="12" t="str">
        <f>IFERROR(VLOOKUP($A673,'Abentojra M'!$I$3:$O$39,7,0),"")</f>
        <v/>
      </c>
      <c r="AM673" s="12" t="str">
        <f>IFERROR(VLOOKUP($A673,'Mordownik M'!$M$3:$S$29,7,0),"")</f>
        <v/>
      </c>
      <c r="AN673" s="12" t="str">
        <f>IFERROR(VLOOKUP($A673,'Kaczawska M'!$L$3:$R$9,7,0),"")</f>
        <v/>
      </c>
      <c r="AO673" s="12" t="str">
        <f>IFERROR(VLOOKUP($A673,'XV RzK M'!$K$2:$Q$13,7,0),"")</f>
        <v/>
      </c>
      <c r="AP673" s="12" t="str">
        <f>IFERROR(VLOOKUP($A673,'Jesienne 360 M'!$J$2:$P$20,7,0),"")</f>
        <v/>
      </c>
      <c r="AQ673" s="12" t="str">
        <f>IFERROR(VLOOKUP($A673,'Waligóra M'!$P$2:$V$25,7,0),"")</f>
        <v/>
      </c>
      <c r="AR673" s="12" t="str">
        <f>IFERROR(VLOOKUP($A673,'Jurajska Jatka M'!$L$3:$R$42,7,0),"")</f>
        <v/>
      </c>
      <c r="AS673" s="12" t="str">
        <f>IFERROR(VLOOKUP($A673,'H56 TR100 M'!$AI$3:$AO$224,7,0),"")</f>
        <v/>
      </c>
      <c r="AT673" s="12" t="str">
        <f>IFERROR(VLOOKUP($A673,'Wawer M'!$H$2:$N$15,7,0),"")</f>
        <v/>
      </c>
      <c r="AU673" s="12" t="str">
        <f>IFERROR(VLOOKUP($A673,'Pazur M'!$AU$2:$BA$36,7,0),"")</f>
        <v/>
      </c>
      <c r="AV673" s="12" t="str">
        <f>IFERROR(VLOOKUP($A673,'Wilga M'!$L$3:$R$29,7,0),"")</f>
        <v/>
      </c>
      <c r="AW673" s="12" t="str">
        <f>IFERROR(VLOOKUP($A673,'NM 100 M'!$Y$5:$AE$7,7,0),"")</f>
        <v/>
      </c>
      <c r="AX673" s="25">
        <f>MIN(COUNT(F673:S673)+MIN(COUNT(V673:AW673)/2,2),6)</f>
        <v>0.5</v>
      </c>
    </row>
    <row r="674" spans="1:50">
      <c r="A674">
        <v>366</v>
      </c>
      <c r="B674" s="21" t="str">
        <f>VLOOKUP($A674,id!$C:$H,6,0)</f>
        <v>Stanisławski Filip</v>
      </c>
      <c r="C674" s="21" t="str">
        <f>VLOOKUP($A674,id!$C:$H,4,0)</f>
        <v>EPO</v>
      </c>
      <c r="D674" s="2">
        <f>IF(E673=E674,D673,ROW(B672))</f>
        <v>672</v>
      </c>
      <c r="E674" s="11">
        <f>LARGE(F674:U674,1)+LARGE(F674:U674,2)+IFERROR(LARGE(F674:U674,3),0)+IFERROR(LARGE(F674:U674,4),0)+IFERROR(LARGE(F674:U674,5),0)+IFERROR(LARGE(F674:U674,6),0)</f>
        <v>2.506732946449624</v>
      </c>
      <c r="F674" s="12"/>
      <c r="G674" s="12"/>
      <c r="H674" s="12" t="str">
        <f>IFERROR(VLOOKUP($A674,'H55 TR200 M'!$AT$3:$AZ$84,7,0),"")</f>
        <v/>
      </c>
      <c r="I674" s="12" t="str">
        <f>IFERROR(VLOOKUP($A674,'Dymno M'!$U$2:$AA$35,7,0),"")</f>
        <v/>
      </c>
      <c r="J674" s="12" t="str">
        <f>IFERROR(VLOOKUP($A674,'XIV RzK M'!$K$3:$Q$39,7,0),"")</f>
        <v/>
      </c>
      <c r="K674" s="12" t="str">
        <f>IFERROR(VLOOKUP($A674,'Tropy M'!$Q$4:$W$66,7,0),"")</f>
        <v/>
      </c>
      <c r="L674" s="12" t="str">
        <f>IFERROR(VLOOKUP($A674,'Grassor 300 M'!$CA$6:$CG$39,7,0),"")</f>
        <v/>
      </c>
      <c r="M674" s="12" t="str">
        <f>IFERROR(VLOOKUP($A674,'BO M'!$Q$2:$W$37,7,0),"")</f>
        <v/>
      </c>
      <c r="N674" s="12" t="str">
        <f>IFERROR(VLOOKUP($A674,'Konwalie M'!$M$2:$S$32,7,0),"")</f>
        <v/>
      </c>
      <c r="O674" s="12" t="str">
        <f>IFERROR(VLOOKUP($A674,'KoRnO M'!$AD$2:$AJ$42,7,0),"")</f>
        <v/>
      </c>
      <c r="P674" s="12" t="str">
        <f>IFERROR(VLOOKUP($A674,'XVI Szago M'!$K$2:$Q$48,7,0),"")</f>
        <v/>
      </c>
      <c r="Q674" s="12" t="str">
        <f>IFERROR(VLOOKUP($A674,'H56 TR200 M'!$AT$3:$AZ$106,7,0),"")</f>
        <v/>
      </c>
      <c r="R674" s="12" t="str">
        <f>IFERROR(VLOOKUP($A674,'Azymut M'!$AO$6:$AU$38,7,0),"")</f>
        <v/>
      </c>
      <c r="S674" s="12" t="str">
        <f>IFERROR(VLOOKUP($A674,'NM 200 M'!$AI$5:$AO$38,7,0),"")</f>
        <v/>
      </c>
      <c r="T674" s="10">
        <f>IFERROR(LARGE(V674:AW674,1),0)+IFERROR(LARGE(V674:AW674,2),0)</f>
        <v>2.506732946449624</v>
      </c>
      <c r="U674" s="10">
        <f>IFERROR(LARGE(V674:AW674,3),0)+IFERROR(LARGE(V674:AW674,4),0)</f>
        <v>0</v>
      </c>
      <c r="V674" s="12"/>
      <c r="W674" s="12"/>
      <c r="X674" s="12"/>
      <c r="Y674" s="12"/>
      <c r="Z674" s="12">
        <f>IFERROR(VLOOKUP($A674,'H55 TR100 M'!$AG$3:$AM$165,7,0),"")</f>
        <v>2.506732946449624</v>
      </c>
      <c r="AA674" s="12" t="str">
        <f>IFERROR(VLOOKUP($A674,'Irokez M'!$EN$4:$ET$22,7,0),"")</f>
        <v/>
      </c>
      <c r="AB674" s="12" t="str">
        <f>IFERROR(VLOOKUP($A674,'BO Wielkopolska M'!$Q$2:$W$38,7,0),"")</f>
        <v/>
      </c>
      <c r="AC674" s="12" t="str">
        <f>IFERROR(VLOOKUP($A674,'RW TR200 M'!$K$2:$Q$10,7,0),"")</f>
        <v/>
      </c>
      <c r="AD674" s="12" t="str">
        <f>IFERROR(VLOOKUP($A674,'Liczyrzepa wiosna M'!$M$2:$S$26,7,0),"")</f>
        <v/>
      </c>
      <c r="AE674" s="12" t="str">
        <f>IFERROR(VLOOKUP($A674,'13 M'!$J$6:$P$27,7,0),"")</f>
        <v/>
      </c>
      <c r="AF674" s="12" t="str">
        <f>IFERROR(VLOOKUP($A674,'ZnO Grassor M'!$J$2:$P$9,7,0),"")</f>
        <v/>
      </c>
      <c r="AG674" s="12" t="str">
        <f>IFERROR(VLOOKUP($A674,'Celestynów M'!$H$2:$N$7,7,0),"")</f>
        <v/>
      </c>
      <c r="AH674" s="12" t="str">
        <f>IFERROR(VLOOKUP($A674,'Komorów M'!$H$2:$N$15,7,0),"")</f>
        <v/>
      </c>
      <c r="AI674" s="12" t="str">
        <f>IFERROR(VLOOKUP($A674,'ITOrient M'!$P$3:$V$16,7,0),"")</f>
        <v/>
      </c>
      <c r="AJ674" s="12" t="str">
        <f>IFERROR(VLOOKUP($A674,'ŚJatka M'!$P$3:$V$25,7,0),"")</f>
        <v/>
      </c>
      <c r="AK674" s="12" t="str">
        <f>IFERROR(VLOOKUP($A674,'Sudecka Wyrypa M'!$N$4:$T$18,7,0),"")</f>
        <v/>
      </c>
      <c r="AL674" s="12" t="str">
        <f>IFERROR(VLOOKUP($A674,'Abentojra M'!$I$3:$O$39,7,0),"")</f>
        <v/>
      </c>
      <c r="AM674" s="12" t="str">
        <f>IFERROR(VLOOKUP($A674,'Mordownik M'!$M$3:$S$29,7,0),"")</f>
        <v/>
      </c>
      <c r="AN674" s="12" t="str">
        <f>IFERROR(VLOOKUP($A674,'Kaczawska M'!$L$3:$R$9,7,0),"")</f>
        <v/>
      </c>
      <c r="AO674" s="12" t="str">
        <f>IFERROR(VLOOKUP($A674,'XV RzK M'!$K$2:$Q$13,7,0),"")</f>
        <v/>
      </c>
      <c r="AP674" s="12" t="str">
        <f>IFERROR(VLOOKUP($A674,'Jesienne 360 M'!$J$2:$P$20,7,0),"")</f>
        <v/>
      </c>
      <c r="AQ674" s="12" t="str">
        <f>IFERROR(VLOOKUP($A674,'Waligóra M'!$P$2:$V$25,7,0),"")</f>
        <v/>
      </c>
      <c r="AR674" s="12" t="str">
        <f>IFERROR(VLOOKUP($A674,'Jurajska Jatka M'!$L$3:$R$42,7,0),"")</f>
        <v/>
      </c>
      <c r="AS674" s="12" t="str">
        <f>IFERROR(VLOOKUP($A674,'H56 TR100 M'!$AI$3:$AO$224,7,0),"")</f>
        <v/>
      </c>
      <c r="AT674" s="12" t="str">
        <f>IFERROR(VLOOKUP($A674,'Wawer M'!$H$2:$N$15,7,0),"")</f>
        <v/>
      </c>
      <c r="AU674" s="12" t="str">
        <f>IFERROR(VLOOKUP($A674,'Pazur M'!$AU$2:$BA$36,7,0),"")</f>
        <v/>
      </c>
      <c r="AV674" s="12" t="str">
        <f>IFERROR(VLOOKUP($A674,'Wilga M'!$L$3:$R$29,7,0),"")</f>
        <v/>
      </c>
      <c r="AW674" s="12" t="str">
        <f>IFERROR(VLOOKUP($A674,'NM 100 M'!$Y$5:$AE$7,7,0),"")</f>
        <v/>
      </c>
      <c r="AX674" s="25">
        <f>MIN(COUNT(F674:S674)+MIN(COUNT(V674:AW674)/2,2),6)</f>
        <v>0.5</v>
      </c>
    </row>
    <row r="675" spans="1:50">
      <c r="A675">
        <v>754</v>
      </c>
      <c r="B675" s="21" t="str">
        <f>VLOOKUP($A675,id!$C:$H,6,0)</f>
        <v>Nurzyński Leszek</v>
      </c>
      <c r="C675" s="21" t="str">
        <f>VLOOKUP($A675,id!$C:$H,4,0)</f>
        <v>Venska</v>
      </c>
      <c r="D675" s="2">
        <f>IF(E674=E675,D674,ROW(B673))</f>
        <v>673</v>
      </c>
      <c r="E675" s="11">
        <f>LARGE(F675:U675,1)+LARGE(F675:U675,2)+IFERROR(LARGE(F675:U675,3),0)+IFERROR(LARGE(F675:U675,4),0)+IFERROR(LARGE(F675:U675,5),0)+IFERROR(LARGE(F675:U675,6),0)</f>
        <v>2.3898308492494031</v>
      </c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 t="str">
        <f>IFERROR(VLOOKUP($A675,'H56 TR200 M'!$AT$3:$AZ$106,7,0),"")</f>
        <v/>
      </c>
      <c r="R675" s="12" t="str">
        <f>IFERROR(VLOOKUP($A675,'Azymut M'!$AO$6:$AU$38,7,0),"")</f>
        <v/>
      </c>
      <c r="S675" s="12" t="str">
        <f>IFERROR(VLOOKUP($A675,'NM 200 M'!$AI$5:$AO$38,7,0),"")</f>
        <v/>
      </c>
      <c r="T675" s="10">
        <f>IFERROR(LARGE(V675:AW675,1),0)+IFERROR(LARGE(V675:AW675,2),0)</f>
        <v>2.3898308492494031</v>
      </c>
      <c r="U675" s="10">
        <f>IFERROR(LARGE(V675:AW675,3),0)+IFERROR(LARGE(V675:AW675,4),0)</f>
        <v>0</v>
      </c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>
        <f>IFERROR(VLOOKUP($A675,'H56 TR100 M'!$AI$3:$AO$224,7,0),"")</f>
        <v>2.3898308492494031</v>
      </c>
      <c r="AT675" s="12" t="str">
        <f>IFERROR(VLOOKUP($A675,'Wawer M'!$H$2:$N$15,7,0),"")</f>
        <v/>
      </c>
      <c r="AU675" s="12" t="str">
        <f>IFERROR(VLOOKUP($A675,'Pazur M'!$AU$2:$BA$36,7,0),"")</f>
        <v/>
      </c>
      <c r="AV675" s="12" t="str">
        <f>IFERROR(VLOOKUP($A675,'Wilga M'!$L$3:$R$29,7,0),"")</f>
        <v/>
      </c>
      <c r="AW675" s="12" t="str">
        <f>IFERROR(VLOOKUP($A675,'NM 100 M'!$Y$5:$AE$7,7,0),"")</f>
        <v/>
      </c>
      <c r="AX675" s="25">
        <f>MIN(COUNT(F675:S675)+MIN(COUNT(V675:AW675)/2,2),6)</f>
        <v>0.5</v>
      </c>
    </row>
    <row r="676" spans="1:50">
      <c r="A676">
        <v>755</v>
      </c>
      <c r="B676" s="21" t="str">
        <f>VLOOKUP($A676,id!$C:$H,6,0)</f>
        <v>Wenta Maciej</v>
      </c>
      <c r="C676" s="21" t="str">
        <f>VLOOKUP($A676,id!$C:$H,4,0)</f>
        <v>Venska</v>
      </c>
      <c r="D676" s="2">
        <f>IF(E675=E676,D675,ROW(B674))</f>
        <v>674</v>
      </c>
      <c r="E676" s="11">
        <f>LARGE(F676:U676,1)+LARGE(F676:U676,2)+IFERROR(LARGE(F676:U676,3),0)+IFERROR(LARGE(F676:U676,4),0)+IFERROR(LARGE(F676:U676,5),0)+IFERROR(LARGE(F676:U676,6),0)</f>
        <v>2.2661499757230028</v>
      </c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 t="str">
        <f>IFERROR(VLOOKUP($A676,'H56 TR200 M'!$AT$3:$AZ$106,7,0),"")</f>
        <v/>
      </c>
      <c r="R676" s="12" t="str">
        <f>IFERROR(VLOOKUP($A676,'Azymut M'!$AO$6:$AU$38,7,0),"")</f>
        <v/>
      </c>
      <c r="S676" s="12" t="str">
        <f>IFERROR(VLOOKUP($A676,'NM 200 M'!$AI$5:$AO$38,7,0),"")</f>
        <v/>
      </c>
      <c r="T676" s="10">
        <f>IFERROR(LARGE(V676:AW676,1),0)+IFERROR(LARGE(V676:AW676,2),0)</f>
        <v>2.2661499757230028</v>
      </c>
      <c r="U676" s="10">
        <f>IFERROR(LARGE(V676:AW676,3),0)+IFERROR(LARGE(V676:AW676,4),0)</f>
        <v>0</v>
      </c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>
        <f>IFERROR(VLOOKUP($A676,'H56 TR100 M'!$AI$3:$AO$224,7,0),"")</f>
        <v>2.2661499757230028</v>
      </c>
      <c r="AT676" s="12" t="str">
        <f>IFERROR(VLOOKUP($A676,'Wawer M'!$H$2:$N$15,7,0),"")</f>
        <v/>
      </c>
      <c r="AU676" s="12" t="str">
        <f>IFERROR(VLOOKUP($A676,'Pazur M'!$AU$2:$BA$36,7,0),"")</f>
        <v/>
      </c>
      <c r="AV676" s="12" t="str">
        <f>IFERROR(VLOOKUP($A676,'Wilga M'!$L$3:$R$29,7,0),"")</f>
        <v/>
      </c>
      <c r="AW676" s="12" t="str">
        <f>IFERROR(VLOOKUP($A676,'NM 100 M'!$Y$5:$AE$7,7,0),"")</f>
        <v/>
      </c>
      <c r="AX676" s="25">
        <f>MIN(COUNT(F676:S676)+MIN(COUNT(V676:AW676)/2,2),6)</f>
        <v>0.5</v>
      </c>
    </row>
    <row r="677" spans="1:50">
      <c r="A677">
        <v>369</v>
      </c>
      <c r="B677" s="21" t="str">
        <f>VLOOKUP($A677,id!$C:$H,6,0)</f>
        <v>Kotłowski Marcin</v>
      </c>
      <c r="C677" s="21" t="str">
        <f>VLOOKUP($A677,id!$C:$H,4,0)</f>
        <v>BigYellowFoot Adventure Team</v>
      </c>
      <c r="D677" s="2">
        <f>IF(E676=E677,D676,ROW(B675))</f>
        <v>675</v>
      </c>
      <c r="E677" s="11">
        <f>LARGE(F677:U677,1)+LARGE(F677:U677,2)+IFERROR(LARGE(F677:U677,3),0)+IFERROR(LARGE(F677:U677,4),0)+IFERROR(LARGE(F677:U677,5),0)+IFERROR(LARGE(F677:U677,6),0)</f>
        <v>1.7945910302865524</v>
      </c>
      <c r="F677" s="12"/>
      <c r="G677" s="12"/>
      <c r="H677" s="12" t="str">
        <f>IFERROR(VLOOKUP($A677,'H55 TR200 M'!$AT$3:$AZ$84,7,0),"")</f>
        <v/>
      </c>
      <c r="I677" s="12" t="str">
        <f>IFERROR(VLOOKUP($A677,'Dymno M'!$U$2:$AA$35,7,0),"")</f>
        <v/>
      </c>
      <c r="J677" s="12" t="str">
        <f>IFERROR(VLOOKUP($A677,'XIV RzK M'!$K$3:$Q$39,7,0),"")</f>
        <v/>
      </c>
      <c r="K677" s="12" t="str">
        <f>IFERROR(VLOOKUP($A677,'Tropy M'!$Q$4:$W$66,7,0),"")</f>
        <v/>
      </c>
      <c r="L677" s="12" t="str">
        <f>IFERROR(VLOOKUP($A677,'Grassor 300 M'!$CA$6:$CG$39,7,0),"")</f>
        <v/>
      </c>
      <c r="M677" s="12" t="str">
        <f>IFERROR(VLOOKUP($A677,'BO M'!$Q$2:$W$37,7,0),"")</f>
        <v/>
      </c>
      <c r="N677" s="12" t="str">
        <f>IFERROR(VLOOKUP($A677,'Konwalie M'!$M$2:$S$32,7,0),"")</f>
        <v/>
      </c>
      <c r="O677" s="12" t="str">
        <f>IFERROR(VLOOKUP($A677,'KoRnO M'!$AD$2:$AJ$42,7,0),"")</f>
        <v/>
      </c>
      <c r="P677" s="12" t="str">
        <f>IFERROR(VLOOKUP($A677,'XVI Szago M'!$K$2:$Q$48,7,0),"")</f>
        <v/>
      </c>
      <c r="Q677" s="12" t="str">
        <f>IFERROR(VLOOKUP($A677,'H56 TR200 M'!$AT$3:$AZ$106,7,0),"")</f>
        <v/>
      </c>
      <c r="R677" s="12" t="str">
        <f>IFERROR(VLOOKUP($A677,'Azymut M'!$AO$6:$AU$38,7,0),"")</f>
        <v/>
      </c>
      <c r="S677" s="12" t="str">
        <f>IFERROR(VLOOKUP($A677,'NM 200 M'!$AI$5:$AO$38,7,0),"")</f>
        <v/>
      </c>
      <c r="T677" s="10">
        <f>IFERROR(LARGE(V677:AW677,1),0)+IFERROR(LARGE(V677:AW677,2),0)</f>
        <v>1.7945910302865524</v>
      </c>
      <c r="U677" s="10">
        <f>IFERROR(LARGE(V677:AW677,3),0)+IFERROR(LARGE(V677:AW677,4),0)</f>
        <v>0</v>
      </c>
      <c r="V677" s="12"/>
      <c r="W677" s="12"/>
      <c r="X677" s="12"/>
      <c r="Y677" s="12"/>
      <c r="Z677" s="12">
        <f>IFERROR(VLOOKUP($A677,'H55 TR100 M'!$AG$3:$AM$165,7,0),"")</f>
        <v>1.7945910302865524</v>
      </c>
      <c r="AA677" s="12" t="str">
        <f>IFERROR(VLOOKUP($A677,'Irokez M'!$EN$4:$ET$22,7,0),"")</f>
        <v/>
      </c>
      <c r="AB677" s="12" t="str">
        <f>IFERROR(VLOOKUP($A677,'BO Wielkopolska M'!$Q$2:$W$38,7,0),"")</f>
        <v/>
      </c>
      <c r="AC677" s="12" t="str">
        <f>IFERROR(VLOOKUP($A677,'RW TR200 M'!$K$2:$Q$10,7,0),"")</f>
        <v/>
      </c>
      <c r="AD677" s="12" t="str">
        <f>IFERROR(VLOOKUP($A677,'Liczyrzepa wiosna M'!$M$2:$S$26,7,0),"")</f>
        <v/>
      </c>
      <c r="AE677" s="12" t="str">
        <f>IFERROR(VLOOKUP($A677,'13 M'!$J$6:$P$27,7,0),"")</f>
        <v/>
      </c>
      <c r="AF677" s="12" t="str">
        <f>IFERROR(VLOOKUP($A677,'ZnO Grassor M'!$J$2:$P$9,7,0),"")</f>
        <v/>
      </c>
      <c r="AG677" s="12" t="str">
        <f>IFERROR(VLOOKUP($A677,'Celestynów M'!$H$2:$N$7,7,0),"")</f>
        <v/>
      </c>
      <c r="AH677" s="12" t="str">
        <f>IFERROR(VLOOKUP($A677,'Komorów M'!$H$2:$N$15,7,0),"")</f>
        <v/>
      </c>
      <c r="AI677" s="12" t="str">
        <f>IFERROR(VLOOKUP($A677,'ITOrient M'!$P$3:$V$16,7,0),"")</f>
        <v/>
      </c>
      <c r="AJ677" s="12" t="str">
        <f>IFERROR(VLOOKUP($A677,'ŚJatka M'!$P$3:$V$25,7,0),"")</f>
        <v/>
      </c>
      <c r="AK677" s="12" t="str">
        <f>IFERROR(VLOOKUP($A677,'Sudecka Wyrypa M'!$N$4:$T$18,7,0),"")</f>
        <v/>
      </c>
      <c r="AL677" s="12" t="str">
        <f>IFERROR(VLOOKUP($A677,'Abentojra M'!$I$3:$O$39,7,0),"")</f>
        <v/>
      </c>
      <c r="AM677" s="12" t="str">
        <f>IFERROR(VLOOKUP($A677,'Mordownik M'!$M$3:$S$29,7,0),"")</f>
        <v/>
      </c>
      <c r="AN677" s="12" t="str">
        <f>IFERROR(VLOOKUP($A677,'Kaczawska M'!$L$3:$R$9,7,0),"")</f>
        <v/>
      </c>
      <c r="AO677" s="12" t="str">
        <f>IFERROR(VLOOKUP($A677,'XV RzK M'!$K$2:$Q$13,7,0),"")</f>
        <v/>
      </c>
      <c r="AP677" s="12" t="str">
        <f>IFERROR(VLOOKUP($A677,'Jesienne 360 M'!$J$2:$P$20,7,0),"")</f>
        <v/>
      </c>
      <c r="AQ677" s="12" t="str">
        <f>IFERROR(VLOOKUP($A677,'Waligóra M'!$P$2:$V$25,7,0),"")</f>
        <v/>
      </c>
      <c r="AR677" s="12" t="str">
        <f>IFERROR(VLOOKUP($A677,'Jurajska Jatka M'!$L$3:$R$42,7,0),"")</f>
        <v/>
      </c>
      <c r="AS677" s="12" t="str">
        <f>IFERROR(VLOOKUP($A677,'H56 TR100 M'!$AI$3:$AO$224,7,0),"")</f>
        <v/>
      </c>
      <c r="AT677" s="12" t="str">
        <f>IFERROR(VLOOKUP($A677,'Wawer M'!$H$2:$N$15,7,0),"")</f>
        <v/>
      </c>
      <c r="AU677" s="12" t="str">
        <f>IFERROR(VLOOKUP($A677,'Pazur M'!$AU$2:$BA$36,7,0),"")</f>
        <v/>
      </c>
      <c r="AV677" s="12" t="str">
        <f>IFERROR(VLOOKUP($A677,'Wilga M'!$L$3:$R$29,7,0),"")</f>
        <v/>
      </c>
      <c r="AW677" s="12" t="str">
        <f>IFERROR(VLOOKUP($A677,'NM 100 M'!$Y$5:$AE$7,7,0),"")</f>
        <v/>
      </c>
      <c r="AX677" s="25">
        <f>MIN(COUNT(F677:S677)+MIN(COUNT(V677:AW677)/2,2),6)</f>
        <v>0.5</v>
      </c>
    </row>
    <row r="678" spans="1:50">
      <c r="A678">
        <v>370</v>
      </c>
      <c r="B678" s="21" t="str">
        <f>VLOOKUP($A678,id!$C:$H,6,0)</f>
        <v>Szłyk Eugeniusz</v>
      </c>
      <c r="C678" s="21">
        <f>VLOOKUP($A678,id!$C:$H,4,0)</f>
        <v>0</v>
      </c>
      <c r="D678" s="2">
        <f>IF(E677=E678,D677,ROW(B676))</f>
        <v>676</v>
      </c>
      <c r="E678" s="11">
        <f>LARGE(F678:U678,1)+LARGE(F678:U678,2)+IFERROR(LARGE(F678:U678,3),0)+IFERROR(LARGE(F678:U678,4),0)+IFERROR(LARGE(F678:U678,5),0)+IFERROR(LARGE(F678:U678,6),0)</f>
        <v>1.6565455664183562</v>
      </c>
      <c r="F678" s="12"/>
      <c r="G678" s="12"/>
      <c r="H678" s="12" t="str">
        <f>IFERROR(VLOOKUP($A678,'H55 TR200 M'!$AT$3:$AZ$84,7,0),"")</f>
        <v/>
      </c>
      <c r="I678" s="12" t="str">
        <f>IFERROR(VLOOKUP($A678,'Dymno M'!$U$2:$AA$35,7,0),"")</f>
        <v/>
      </c>
      <c r="J678" s="12" t="str">
        <f>IFERROR(VLOOKUP($A678,'XIV RzK M'!$K$3:$Q$39,7,0),"")</f>
        <v/>
      </c>
      <c r="K678" s="12" t="str">
        <f>IFERROR(VLOOKUP($A678,'Tropy M'!$Q$4:$W$66,7,0),"")</f>
        <v/>
      </c>
      <c r="L678" s="12" t="str">
        <f>IFERROR(VLOOKUP($A678,'Grassor 300 M'!$CA$6:$CG$39,7,0),"")</f>
        <v/>
      </c>
      <c r="M678" s="12" t="str">
        <f>IFERROR(VLOOKUP($A678,'BO M'!$Q$2:$W$37,7,0),"")</f>
        <v/>
      </c>
      <c r="N678" s="12" t="str">
        <f>IFERROR(VLOOKUP($A678,'Konwalie M'!$M$2:$S$32,7,0),"")</f>
        <v/>
      </c>
      <c r="O678" s="12" t="str">
        <f>IFERROR(VLOOKUP($A678,'KoRnO M'!$AD$2:$AJ$42,7,0),"")</f>
        <v/>
      </c>
      <c r="P678" s="12" t="str">
        <f>IFERROR(VLOOKUP($A678,'XVI Szago M'!$K$2:$Q$48,7,0),"")</f>
        <v/>
      </c>
      <c r="Q678" s="12" t="str">
        <f>IFERROR(VLOOKUP($A678,'H56 TR200 M'!$AT$3:$AZ$106,7,0),"")</f>
        <v/>
      </c>
      <c r="R678" s="12" t="str">
        <f>IFERROR(VLOOKUP($A678,'Azymut M'!$AO$6:$AU$38,7,0),"")</f>
        <v/>
      </c>
      <c r="S678" s="12" t="str">
        <f>IFERROR(VLOOKUP($A678,'NM 200 M'!$AI$5:$AO$38,7,0),"")</f>
        <v/>
      </c>
      <c r="T678" s="10">
        <f>IFERROR(LARGE(V678:AW678,1),0)+IFERROR(LARGE(V678:AW678,2),0)</f>
        <v>1.6565455664183562</v>
      </c>
      <c r="U678" s="10">
        <f>IFERROR(LARGE(V678:AW678,3),0)+IFERROR(LARGE(V678:AW678,4),0)</f>
        <v>0</v>
      </c>
      <c r="V678" s="12"/>
      <c r="W678" s="12"/>
      <c r="X678" s="12"/>
      <c r="Y678" s="12"/>
      <c r="Z678" s="12">
        <f>IFERROR(VLOOKUP($A678,'H55 TR100 M'!$AG$3:$AM$165,7,0),"")</f>
        <v>1.6565455664183562</v>
      </c>
      <c r="AA678" s="12" t="str">
        <f>IFERROR(VLOOKUP($A678,'Irokez M'!$EN$4:$ET$22,7,0),"")</f>
        <v/>
      </c>
      <c r="AB678" s="12" t="str">
        <f>IFERROR(VLOOKUP($A678,'BO Wielkopolska M'!$Q$2:$W$38,7,0),"")</f>
        <v/>
      </c>
      <c r="AC678" s="12" t="str">
        <f>IFERROR(VLOOKUP($A678,'RW TR200 M'!$K$2:$Q$10,7,0),"")</f>
        <v/>
      </c>
      <c r="AD678" s="12" t="str">
        <f>IFERROR(VLOOKUP($A678,'Liczyrzepa wiosna M'!$M$2:$S$26,7,0),"")</f>
        <v/>
      </c>
      <c r="AE678" s="12" t="str">
        <f>IFERROR(VLOOKUP($A678,'13 M'!$J$6:$P$27,7,0),"")</f>
        <v/>
      </c>
      <c r="AF678" s="12" t="str">
        <f>IFERROR(VLOOKUP($A678,'ZnO Grassor M'!$J$2:$P$9,7,0),"")</f>
        <v/>
      </c>
      <c r="AG678" s="12" t="str">
        <f>IFERROR(VLOOKUP($A678,'Celestynów M'!$H$2:$N$7,7,0),"")</f>
        <v/>
      </c>
      <c r="AH678" s="12" t="str">
        <f>IFERROR(VLOOKUP($A678,'Komorów M'!$H$2:$N$15,7,0),"")</f>
        <v/>
      </c>
      <c r="AI678" s="12" t="str">
        <f>IFERROR(VLOOKUP($A678,'ITOrient M'!$P$3:$V$16,7,0),"")</f>
        <v/>
      </c>
      <c r="AJ678" s="12" t="str">
        <f>IFERROR(VLOOKUP($A678,'ŚJatka M'!$P$3:$V$25,7,0),"")</f>
        <v/>
      </c>
      <c r="AK678" s="12" t="str">
        <f>IFERROR(VLOOKUP($A678,'Sudecka Wyrypa M'!$N$4:$T$18,7,0),"")</f>
        <v/>
      </c>
      <c r="AL678" s="12" t="str">
        <f>IFERROR(VLOOKUP($A678,'Abentojra M'!$I$3:$O$39,7,0),"")</f>
        <v/>
      </c>
      <c r="AM678" s="12" t="str">
        <f>IFERROR(VLOOKUP($A678,'Mordownik M'!$M$3:$S$29,7,0),"")</f>
        <v/>
      </c>
      <c r="AN678" s="12" t="str">
        <f>IFERROR(VLOOKUP($A678,'Kaczawska M'!$L$3:$R$9,7,0),"")</f>
        <v/>
      </c>
      <c r="AO678" s="12" t="str">
        <f>IFERROR(VLOOKUP($A678,'XV RzK M'!$K$2:$Q$13,7,0),"")</f>
        <v/>
      </c>
      <c r="AP678" s="12" t="str">
        <f>IFERROR(VLOOKUP($A678,'Jesienne 360 M'!$J$2:$P$20,7,0),"")</f>
        <v/>
      </c>
      <c r="AQ678" s="12" t="str">
        <f>IFERROR(VLOOKUP($A678,'Waligóra M'!$P$2:$V$25,7,0),"")</f>
        <v/>
      </c>
      <c r="AR678" s="12" t="str">
        <f>IFERROR(VLOOKUP($A678,'Jurajska Jatka M'!$L$3:$R$42,7,0),"")</f>
        <v/>
      </c>
      <c r="AS678" s="12" t="str">
        <f>IFERROR(VLOOKUP($A678,'H56 TR100 M'!$AI$3:$AO$224,7,0),"")</f>
        <v/>
      </c>
      <c r="AT678" s="12" t="str">
        <f>IFERROR(VLOOKUP($A678,'Wawer M'!$H$2:$N$15,7,0),"")</f>
        <v/>
      </c>
      <c r="AU678" s="12" t="str">
        <f>IFERROR(VLOOKUP($A678,'Pazur M'!$AU$2:$BA$36,7,0),"")</f>
        <v/>
      </c>
      <c r="AV678" s="12" t="str">
        <f>IFERROR(VLOOKUP($A678,'Wilga M'!$L$3:$R$29,7,0),"")</f>
        <v/>
      </c>
      <c r="AW678" s="12" t="str">
        <f>IFERROR(VLOOKUP($A678,'NM 100 M'!$Y$5:$AE$7,7,0),"")</f>
        <v/>
      </c>
      <c r="AX678" s="25">
        <f>MIN(COUNT(F678:S678)+MIN(COUNT(V678:AW678)/2,2),6)</f>
        <v>0.5</v>
      </c>
    </row>
    <row r="679" spans="1:50">
      <c r="A679">
        <v>521</v>
      </c>
      <c r="B679" s="21" t="str">
        <f>VLOOKUP($A679,id!$C:$H,6,0)</f>
        <v>Szewczyk Szymon</v>
      </c>
      <c r="C679" s="21">
        <f>VLOOKUP($A679,id!$C:$H,4,0)</f>
        <v>0</v>
      </c>
      <c r="D679" s="2">
        <f>IF(E678=E679,D678,ROW(B677))</f>
        <v>677</v>
      </c>
      <c r="E679" s="11">
        <f>LARGE(F679:U679,1)+LARGE(F679:U679,2)+IFERROR(LARGE(F679:U679,3),0)+IFERROR(LARGE(F679:U679,4),0)+IFERROR(LARGE(F679:U679,5),0)+IFERROR(LARGE(F679:U679,6),0)</f>
        <v>1.3355434858258102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 t="str">
        <f>IFERROR(VLOOKUP($A679,'XVI Szago M'!$K$2:$Q$48,7,0),"")</f>
        <v/>
      </c>
      <c r="Q679" s="12" t="str">
        <f>IFERROR(VLOOKUP($A679,'H56 TR200 M'!$AT$3:$AZ$106,7,0),"")</f>
        <v/>
      </c>
      <c r="R679" s="12" t="str">
        <f>IFERROR(VLOOKUP($A679,'Azymut M'!$AO$6:$AU$38,7,0),"")</f>
        <v/>
      </c>
      <c r="S679" s="12" t="str">
        <f>IFERROR(VLOOKUP($A679,'NM 200 M'!$AI$5:$AO$38,7,0),"")</f>
        <v/>
      </c>
      <c r="T679" s="10">
        <f>IFERROR(LARGE(V679:AW679,1),0)+IFERROR(LARGE(V679:AW679,2),0)</f>
        <v>1.3355434858258102</v>
      </c>
      <c r="U679" s="10">
        <f>IFERROR(LARGE(V679:AW679,3),0)+IFERROR(LARGE(V679:AW679,4),0)</f>
        <v>0</v>
      </c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>
        <f>IFERROR(VLOOKUP($A679,'Abentojra M'!$I$3:$O$39,7,0),"")</f>
        <v>1.3355434858258102</v>
      </c>
      <c r="AM679" s="12" t="str">
        <f>IFERROR(VLOOKUP($A679,'Mordownik M'!$M$3:$S$29,7,0),"")</f>
        <v/>
      </c>
      <c r="AN679" s="12" t="str">
        <f>IFERROR(VLOOKUP($A679,'Kaczawska M'!$L$3:$R$9,7,0),"")</f>
        <v/>
      </c>
      <c r="AO679" s="12" t="str">
        <f>IFERROR(VLOOKUP($A679,'XV RzK M'!$K$2:$Q$13,7,0),"")</f>
        <v/>
      </c>
      <c r="AP679" s="12" t="str">
        <f>IFERROR(VLOOKUP($A679,'Jesienne 360 M'!$J$2:$P$20,7,0),"")</f>
        <v/>
      </c>
      <c r="AQ679" s="12" t="str">
        <f>IFERROR(VLOOKUP($A679,'Waligóra M'!$P$2:$V$25,7,0),"")</f>
        <v/>
      </c>
      <c r="AR679" s="12" t="str">
        <f>IFERROR(VLOOKUP($A679,'Jurajska Jatka M'!$L$3:$R$42,7,0),"")</f>
        <v/>
      </c>
      <c r="AS679" s="12" t="str">
        <f>IFERROR(VLOOKUP($A679,'H56 TR100 M'!$AI$3:$AO$224,7,0),"")</f>
        <v/>
      </c>
      <c r="AT679" s="12" t="str">
        <f>IFERROR(VLOOKUP($A679,'Wawer M'!$H$2:$N$15,7,0),"")</f>
        <v/>
      </c>
      <c r="AU679" s="12" t="str">
        <f>IFERROR(VLOOKUP($A679,'Pazur M'!$AU$2:$BA$36,7,0),"")</f>
        <v/>
      </c>
      <c r="AV679" s="12" t="str">
        <f>IFERROR(VLOOKUP($A679,'Wilga M'!$L$3:$R$29,7,0),"")</f>
        <v/>
      </c>
      <c r="AW679" s="12" t="str">
        <f>IFERROR(VLOOKUP($A679,'NM 100 M'!$Y$5:$AE$7,7,0),"")</f>
        <v/>
      </c>
      <c r="AX679" s="25">
        <f>MIN(COUNT(F679:S679)+MIN(COUNT(V679:AW679)/2,2),6)</f>
        <v>0.5</v>
      </c>
    </row>
    <row r="680" spans="1:50">
      <c r="A680">
        <v>756</v>
      </c>
      <c r="B680" s="21" t="str">
        <f>VLOOKUP($A680,id!$C:$H,6,0)</f>
        <v>Marcinkiewicz Grzegorz</v>
      </c>
      <c r="C680" s="21" t="str">
        <f>VLOOKUP($A680,id!$C:$H,4,0)</f>
        <v>Nasz Bike Team</v>
      </c>
      <c r="D680" s="2">
        <f>IF(E679=E680,D679,ROW(B678))</f>
        <v>678</v>
      </c>
      <c r="E680" s="11">
        <f>LARGE(F680:U680,1)+LARGE(F680:U680,2)+IFERROR(LARGE(F680:U680,3),0)+IFERROR(LARGE(F680:U680,4),0)+IFERROR(LARGE(F680:U680,5),0)+IFERROR(LARGE(F680:U680,6),0)</f>
        <v>1.1933349297614344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 t="str">
        <f>IFERROR(VLOOKUP($A680,'H56 TR200 M'!$AT$3:$AZ$106,7,0),"")</f>
        <v/>
      </c>
      <c r="R680" s="12" t="str">
        <f>IFERROR(VLOOKUP($A680,'Azymut M'!$AO$6:$AU$38,7,0),"")</f>
        <v/>
      </c>
      <c r="S680" s="12" t="str">
        <f>IFERROR(VLOOKUP($A680,'NM 200 M'!$AI$5:$AO$38,7,0),"")</f>
        <v/>
      </c>
      <c r="T680" s="10">
        <f>IFERROR(LARGE(V680:AW680,1),0)+IFERROR(LARGE(V680:AW680,2),0)</f>
        <v>1.1933349297614344</v>
      </c>
      <c r="U680" s="10">
        <f>IFERROR(LARGE(V680:AW680,3),0)+IFERROR(LARGE(V680:AW680,4),0)</f>
        <v>0</v>
      </c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>
        <f>IFERROR(VLOOKUP($A680,'H56 TR100 M'!$AI$3:$AO$224,7,0),"")</f>
        <v>1.1933349297614344</v>
      </c>
      <c r="AT680" s="12" t="str">
        <f>IFERROR(VLOOKUP($A680,'Wawer M'!$H$2:$N$15,7,0),"")</f>
        <v/>
      </c>
      <c r="AU680" s="12" t="str">
        <f>IFERROR(VLOOKUP($A680,'Pazur M'!$AU$2:$BA$36,7,0),"")</f>
        <v/>
      </c>
      <c r="AV680" s="12" t="str">
        <f>IFERROR(VLOOKUP($A680,'Wilga M'!$L$3:$R$29,7,0),"")</f>
        <v/>
      </c>
      <c r="AW680" s="12" t="str">
        <f>IFERROR(VLOOKUP($A680,'NM 100 M'!$Y$5:$AE$7,7,0),"")</f>
        <v/>
      </c>
      <c r="AX680" s="25">
        <f>MIN(COUNT(F680:S680)+MIN(COUNT(V680:AW680)/2,2),6)</f>
        <v>0.5</v>
      </c>
    </row>
    <row r="681" spans="1:50">
      <c r="A681">
        <v>371</v>
      </c>
      <c r="B681" s="21" t="str">
        <f>VLOOKUP($A681,id!$C:$H,6,0)</f>
        <v>Wulczyński Zbigniew</v>
      </c>
      <c r="C681" s="21">
        <f>VLOOKUP($A681,id!$C:$H,4,0)</f>
        <v>0</v>
      </c>
      <c r="D681" s="2">
        <f>IF(E680=E681,D680,ROW(B679))</f>
        <v>679</v>
      </c>
      <c r="E681" s="11">
        <f>LARGE(F681:U681,1)+LARGE(F681:U681,2)+IFERROR(LARGE(F681:U681,3),0)+IFERROR(LARGE(F681:U681,4),0)+IFERROR(LARGE(F681:U681,5),0)+IFERROR(LARGE(F681:U681,6),0)</f>
        <v>0.96631824707737446</v>
      </c>
      <c r="F681" s="12"/>
      <c r="G681" s="12"/>
      <c r="H681" s="12" t="str">
        <f>IFERROR(VLOOKUP($A681,'H55 TR200 M'!$AT$3:$AZ$84,7,0),"")</f>
        <v/>
      </c>
      <c r="I681" s="12" t="str">
        <f>IFERROR(VLOOKUP($A681,'Dymno M'!$U$2:$AA$35,7,0),"")</f>
        <v/>
      </c>
      <c r="J681" s="12" t="str">
        <f>IFERROR(VLOOKUP($A681,'XIV RzK M'!$K$3:$Q$39,7,0),"")</f>
        <v/>
      </c>
      <c r="K681" s="12" t="str">
        <f>IFERROR(VLOOKUP($A681,'Tropy M'!$Q$4:$W$66,7,0),"")</f>
        <v/>
      </c>
      <c r="L681" s="12" t="str">
        <f>IFERROR(VLOOKUP($A681,'Grassor 300 M'!$CA$6:$CG$39,7,0),"")</f>
        <v/>
      </c>
      <c r="M681" s="12" t="str">
        <f>IFERROR(VLOOKUP($A681,'BO M'!$Q$2:$W$37,7,0),"")</f>
        <v/>
      </c>
      <c r="N681" s="12" t="str">
        <f>IFERROR(VLOOKUP($A681,'Konwalie M'!$M$2:$S$32,7,0),"")</f>
        <v/>
      </c>
      <c r="O681" s="12" t="str">
        <f>IFERROR(VLOOKUP($A681,'KoRnO M'!$AD$2:$AJ$42,7,0),"")</f>
        <v/>
      </c>
      <c r="P681" s="12" t="str">
        <f>IFERROR(VLOOKUP($A681,'XVI Szago M'!$K$2:$Q$48,7,0),"")</f>
        <v/>
      </c>
      <c r="Q681" s="12" t="str">
        <f>IFERROR(VLOOKUP($A681,'H56 TR200 M'!$AT$3:$AZ$106,7,0),"")</f>
        <v/>
      </c>
      <c r="R681" s="12" t="str">
        <f>IFERROR(VLOOKUP($A681,'Azymut M'!$AO$6:$AU$38,7,0),"")</f>
        <v/>
      </c>
      <c r="S681" s="12" t="str">
        <f>IFERROR(VLOOKUP($A681,'NM 200 M'!$AI$5:$AO$38,7,0),"")</f>
        <v/>
      </c>
      <c r="T681" s="10">
        <f>IFERROR(LARGE(V681:AW681,1),0)+IFERROR(LARGE(V681:AW681,2),0)</f>
        <v>0.96631824707737446</v>
      </c>
      <c r="U681" s="10">
        <f>IFERROR(LARGE(V681:AW681,3),0)+IFERROR(LARGE(V681:AW681,4),0)</f>
        <v>0</v>
      </c>
      <c r="V681" s="12"/>
      <c r="W681" s="12"/>
      <c r="X681" s="12"/>
      <c r="Y681" s="12"/>
      <c r="Z681" s="12">
        <f>IFERROR(VLOOKUP($A681,'H55 TR100 M'!$AG$3:$AM$165,7,0),"")</f>
        <v>0.96631824707737446</v>
      </c>
      <c r="AA681" s="12" t="str">
        <f>IFERROR(VLOOKUP($A681,'Irokez M'!$EN$4:$ET$22,7,0),"")</f>
        <v/>
      </c>
      <c r="AB681" s="12" t="str">
        <f>IFERROR(VLOOKUP($A681,'BO Wielkopolska M'!$Q$2:$W$38,7,0),"")</f>
        <v/>
      </c>
      <c r="AC681" s="12" t="str">
        <f>IFERROR(VLOOKUP($A681,'RW TR200 M'!$K$2:$Q$10,7,0),"")</f>
        <v/>
      </c>
      <c r="AD681" s="12" t="str">
        <f>IFERROR(VLOOKUP($A681,'Liczyrzepa wiosna M'!$M$2:$S$26,7,0),"")</f>
        <v/>
      </c>
      <c r="AE681" s="12" t="str">
        <f>IFERROR(VLOOKUP($A681,'13 M'!$J$6:$P$27,7,0),"")</f>
        <v/>
      </c>
      <c r="AF681" s="12" t="str">
        <f>IFERROR(VLOOKUP($A681,'ZnO Grassor M'!$J$2:$P$9,7,0),"")</f>
        <v/>
      </c>
      <c r="AG681" s="12" t="str">
        <f>IFERROR(VLOOKUP($A681,'Celestynów M'!$H$2:$N$7,7,0),"")</f>
        <v/>
      </c>
      <c r="AH681" s="12" t="str">
        <f>IFERROR(VLOOKUP($A681,'Komorów M'!$H$2:$N$15,7,0),"")</f>
        <v/>
      </c>
      <c r="AI681" s="12" t="str">
        <f>IFERROR(VLOOKUP($A681,'ITOrient M'!$P$3:$V$16,7,0),"")</f>
        <v/>
      </c>
      <c r="AJ681" s="12" t="str">
        <f>IFERROR(VLOOKUP($A681,'ŚJatka M'!$P$3:$V$25,7,0),"")</f>
        <v/>
      </c>
      <c r="AK681" s="12" t="str">
        <f>IFERROR(VLOOKUP($A681,'Sudecka Wyrypa M'!$N$4:$T$18,7,0),"")</f>
        <v/>
      </c>
      <c r="AL681" s="12" t="str">
        <f>IFERROR(VLOOKUP($A681,'Abentojra M'!$I$3:$O$39,7,0),"")</f>
        <v/>
      </c>
      <c r="AM681" s="12" t="str">
        <f>IFERROR(VLOOKUP($A681,'Mordownik M'!$M$3:$S$29,7,0),"")</f>
        <v/>
      </c>
      <c r="AN681" s="12" t="str">
        <f>IFERROR(VLOOKUP($A681,'Kaczawska M'!$L$3:$R$9,7,0),"")</f>
        <v/>
      </c>
      <c r="AO681" s="12" t="str">
        <f>IFERROR(VLOOKUP($A681,'XV RzK M'!$K$2:$Q$13,7,0),"")</f>
        <v/>
      </c>
      <c r="AP681" s="12" t="str">
        <f>IFERROR(VLOOKUP($A681,'Jesienne 360 M'!$J$2:$P$20,7,0),"")</f>
        <v/>
      </c>
      <c r="AQ681" s="12" t="str">
        <f>IFERROR(VLOOKUP($A681,'Waligóra M'!$P$2:$V$25,7,0),"")</f>
        <v/>
      </c>
      <c r="AR681" s="12" t="str">
        <f>IFERROR(VLOOKUP($A681,'Jurajska Jatka M'!$L$3:$R$42,7,0),"")</f>
        <v/>
      </c>
      <c r="AS681" s="12" t="str">
        <f>IFERROR(VLOOKUP($A681,'H56 TR100 M'!$AI$3:$AO$224,7,0),"")</f>
        <v/>
      </c>
      <c r="AT681" s="12" t="str">
        <f>IFERROR(VLOOKUP($A681,'Wawer M'!$H$2:$N$15,7,0),"")</f>
        <v/>
      </c>
      <c r="AU681" s="12" t="str">
        <f>IFERROR(VLOOKUP($A681,'Pazur M'!$AU$2:$BA$36,7,0),"")</f>
        <v/>
      </c>
      <c r="AV681" s="12" t="str">
        <f>IFERROR(VLOOKUP($A681,'Wilga M'!$L$3:$R$29,7,0),"")</f>
        <v/>
      </c>
      <c r="AW681" s="12" t="str">
        <f>IFERROR(VLOOKUP($A681,'NM 100 M'!$Y$5:$AE$7,7,0),"")</f>
        <v/>
      </c>
      <c r="AX681" s="25">
        <f>MIN(COUNT(F681:S681)+MIN(COUNT(V681:AW681)/2,2),6)</f>
        <v>0.5</v>
      </c>
    </row>
    <row r="682" spans="1:50">
      <c r="A682">
        <v>372</v>
      </c>
      <c r="B682" s="21" t="str">
        <f>VLOOKUP($A682,id!$C:$H,6,0)</f>
        <v>Świątkiewicz Jerzy</v>
      </c>
      <c r="C682" s="21">
        <f>VLOOKUP($A682,id!$C:$H,4,0)</f>
        <v>0</v>
      </c>
      <c r="D682" s="2">
        <f>IF(E681=E682,D681,ROW(B680))</f>
        <v>680</v>
      </c>
      <c r="E682" s="11">
        <f>LARGE(F682:U682,1)+LARGE(F682:U682,2)+IFERROR(LARGE(F682:U682,3),0)+IFERROR(LARGE(F682:U682,4),0)+IFERROR(LARGE(F682:U682,5),0)+IFERROR(LARGE(F682:U682,6),0)</f>
        <v>0.82827278320917808</v>
      </c>
      <c r="F682" s="12"/>
      <c r="G682" s="12"/>
      <c r="H682" s="12" t="str">
        <f>IFERROR(VLOOKUP($A682,'H55 TR200 M'!$AT$3:$AZ$84,7,0),"")</f>
        <v/>
      </c>
      <c r="I682" s="12" t="str">
        <f>IFERROR(VLOOKUP($A682,'Dymno M'!$U$2:$AA$35,7,0),"")</f>
        <v/>
      </c>
      <c r="J682" s="12" t="str">
        <f>IFERROR(VLOOKUP($A682,'XIV RzK M'!$K$3:$Q$39,7,0),"")</f>
        <v/>
      </c>
      <c r="K682" s="12" t="str">
        <f>IFERROR(VLOOKUP($A682,'Tropy M'!$Q$4:$W$66,7,0),"")</f>
        <v/>
      </c>
      <c r="L682" s="12" t="str">
        <f>IFERROR(VLOOKUP($A682,'Grassor 300 M'!$CA$6:$CG$39,7,0),"")</f>
        <v/>
      </c>
      <c r="M682" s="12" t="str">
        <f>IFERROR(VLOOKUP($A682,'BO M'!$Q$2:$W$37,7,0),"")</f>
        <v/>
      </c>
      <c r="N682" s="12" t="str">
        <f>IFERROR(VLOOKUP($A682,'Konwalie M'!$M$2:$S$32,7,0),"")</f>
        <v/>
      </c>
      <c r="O682" s="12" t="str">
        <f>IFERROR(VLOOKUP($A682,'KoRnO M'!$AD$2:$AJ$42,7,0),"")</f>
        <v/>
      </c>
      <c r="P682" s="12" t="str">
        <f>IFERROR(VLOOKUP($A682,'XVI Szago M'!$K$2:$Q$48,7,0),"")</f>
        <v/>
      </c>
      <c r="Q682" s="12" t="str">
        <f>IFERROR(VLOOKUP($A682,'H56 TR200 M'!$AT$3:$AZ$106,7,0),"")</f>
        <v/>
      </c>
      <c r="R682" s="12" t="str">
        <f>IFERROR(VLOOKUP($A682,'Azymut M'!$AO$6:$AU$38,7,0),"")</f>
        <v/>
      </c>
      <c r="S682" s="12" t="str">
        <f>IFERROR(VLOOKUP($A682,'NM 200 M'!$AI$5:$AO$38,7,0),"")</f>
        <v/>
      </c>
      <c r="T682" s="10">
        <f>IFERROR(LARGE(V682:AW682,1),0)+IFERROR(LARGE(V682:AW682,2),0)</f>
        <v>0.82827278320917808</v>
      </c>
      <c r="U682" s="10">
        <f>IFERROR(LARGE(V682:AW682,3),0)+IFERROR(LARGE(V682:AW682,4),0)</f>
        <v>0</v>
      </c>
      <c r="V682" s="12"/>
      <c r="W682" s="12"/>
      <c r="X682" s="12"/>
      <c r="Y682" s="12"/>
      <c r="Z682" s="12">
        <f>IFERROR(VLOOKUP($A682,'H55 TR100 M'!$AG$3:$AM$165,7,0),"")</f>
        <v>0.82827278320917808</v>
      </c>
      <c r="AA682" s="12" t="str">
        <f>IFERROR(VLOOKUP($A682,'Irokez M'!$EN$4:$ET$22,7,0),"")</f>
        <v/>
      </c>
      <c r="AB682" s="12" t="str">
        <f>IFERROR(VLOOKUP($A682,'BO Wielkopolska M'!$Q$2:$W$38,7,0),"")</f>
        <v/>
      </c>
      <c r="AC682" s="12" t="str">
        <f>IFERROR(VLOOKUP($A682,'RW TR200 M'!$K$2:$Q$10,7,0),"")</f>
        <v/>
      </c>
      <c r="AD682" s="12" t="str">
        <f>IFERROR(VLOOKUP($A682,'Liczyrzepa wiosna M'!$M$2:$S$26,7,0),"")</f>
        <v/>
      </c>
      <c r="AE682" s="12" t="str">
        <f>IFERROR(VLOOKUP($A682,'13 M'!$J$6:$P$27,7,0),"")</f>
        <v/>
      </c>
      <c r="AF682" s="12" t="str">
        <f>IFERROR(VLOOKUP($A682,'ZnO Grassor M'!$J$2:$P$9,7,0),"")</f>
        <v/>
      </c>
      <c r="AG682" s="12" t="str">
        <f>IFERROR(VLOOKUP($A682,'Celestynów M'!$H$2:$N$7,7,0),"")</f>
        <v/>
      </c>
      <c r="AH682" s="12" t="str">
        <f>IFERROR(VLOOKUP($A682,'Komorów M'!$H$2:$N$15,7,0),"")</f>
        <v/>
      </c>
      <c r="AI682" s="12" t="str">
        <f>IFERROR(VLOOKUP($A682,'ITOrient M'!$P$3:$V$16,7,0),"")</f>
        <v/>
      </c>
      <c r="AJ682" s="12" t="str">
        <f>IFERROR(VLOOKUP($A682,'ŚJatka M'!$P$3:$V$25,7,0),"")</f>
        <v/>
      </c>
      <c r="AK682" s="12" t="str">
        <f>IFERROR(VLOOKUP($A682,'Sudecka Wyrypa M'!$N$4:$T$18,7,0),"")</f>
        <v/>
      </c>
      <c r="AL682" s="12" t="str">
        <f>IFERROR(VLOOKUP($A682,'Abentojra M'!$I$3:$O$39,7,0),"")</f>
        <v/>
      </c>
      <c r="AM682" s="12" t="str">
        <f>IFERROR(VLOOKUP($A682,'Mordownik M'!$M$3:$S$29,7,0),"")</f>
        <v/>
      </c>
      <c r="AN682" s="12" t="str">
        <f>IFERROR(VLOOKUP($A682,'Kaczawska M'!$L$3:$R$9,7,0),"")</f>
        <v/>
      </c>
      <c r="AO682" s="12" t="str">
        <f>IFERROR(VLOOKUP($A682,'XV RzK M'!$K$2:$Q$13,7,0),"")</f>
        <v/>
      </c>
      <c r="AP682" s="12" t="str">
        <f>IFERROR(VLOOKUP($A682,'Jesienne 360 M'!$J$2:$P$20,7,0),"")</f>
        <v/>
      </c>
      <c r="AQ682" s="12" t="str">
        <f>IFERROR(VLOOKUP($A682,'Waligóra M'!$P$2:$V$25,7,0),"")</f>
        <v/>
      </c>
      <c r="AR682" s="12" t="str">
        <f>IFERROR(VLOOKUP($A682,'Jurajska Jatka M'!$L$3:$R$42,7,0),"")</f>
        <v/>
      </c>
      <c r="AS682" s="12" t="str">
        <f>IFERROR(VLOOKUP($A682,'H56 TR100 M'!$AI$3:$AO$224,7,0),"")</f>
        <v/>
      </c>
      <c r="AT682" s="12" t="str">
        <f>IFERROR(VLOOKUP($A682,'Wawer M'!$H$2:$N$15,7,0),"")</f>
        <v/>
      </c>
      <c r="AU682" s="12" t="str">
        <f>IFERROR(VLOOKUP($A682,'Pazur M'!$AU$2:$BA$36,7,0),"")</f>
        <v/>
      </c>
      <c r="AV682" s="12" t="str">
        <f>IFERROR(VLOOKUP($A682,'Wilga M'!$L$3:$R$29,7,0),"")</f>
        <v/>
      </c>
      <c r="AW682" s="12" t="str">
        <f>IFERROR(VLOOKUP($A682,'NM 100 M'!$Y$5:$AE$7,7,0),"")</f>
        <v/>
      </c>
      <c r="AX682" s="25">
        <f>MIN(COUNT(F682:S682)+MIN(COUNT(V682:AW682)/2,2),6)</f>
        <v>0.5</v>
      </c>
    </row>
    <row r="683" spans="1:50">
      <c r="A683">
        <v>542</v>
      </c>
      <c r="B683" s="21" t="str">
        <f>VLOOKUP($A683,id!$C:$H,6,0)</f>
        <v>Małecki Robert</v>
      </c>
      <c r="C683" s="21" t="str">
        <f>VLOOKUP($A683,id!$C:$H,4,0)</f>
        <v>K.S. Kandahar</v>
      </c>
      <c r="D683" s="2">
        <f>IF(E682=E683,D682,ROW(B681))</f>
        <v>681</v>
      </c>
      <c r="E683" s="11">
        <f>LARGE(F683:U683,1)+LARGE(F683:U683,2)+IFERROR(LARGE(F683:U683,3),0)+IFERROR(LARGE(F683:U683,4),0)+IFERROR(LARGE(F683:U683,5),0)+IFERROR(LARGE(F683:U683,6),0)</f>
        <v>0</v>
      </c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 t="str">
        <f>IFERROR(VLOOKUP($A683,'XVI Szago M'!$K$2:$Q$48,7,0),"")</f>
        <v/>
      </c>
      <c r="Q683" s="12" t="str">
        <f>IFERROR(VLOOKUP($A683,'H56 TR200 M'!$AT$3:$AZ$106,7,0),"")</f>
        <v/>
      </c>
      <c r="R683" s="12" t="str">
        <f>IFERROR(VLOOKUP($A683,'Azymut M'!$AO$6:$AU$38,7,0),"")</f>
        <v/>
      </c>
      <c r="S683" s="12" t="str">
        <f>IFERROR(VLOOKUP($A683,'NM 200 M'!$AI$5:$AO$38,7,0),"")</f>
        <v/>
      </c>
      <c r="T683" s="10">
        <f>IFERROR(LARGE(V683:AW683,1),0)+IFERROR(LARGE(V683:AW683,2),0)</f>
        <v>0</v>
      </c>
      <c r="U683" s="10">
        <f>IFERROR(LARGE(V683:AW683,3),0)+IFERROR(LARGE(V683:AW683,4),0)</f>
        <v>0</v>
      </c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 t="str">
        <f>IFERROR(VLOOKUP($A683,'Abentojra M'!$I$3:$O$39,7,0),"")</f>
        <v/>
      </c>
      <c r="AM683" s="12" t="str">
        <f>IFERROR(VLOOKUP($A683,'Mordownik M'!$M$3:$S$29,7,0),"")</f>
        <v/>
      </c>
      <c r="AN683" s="12" t="str">
        <f>IFERROR(VLOOKUP($A683,'Kaczawska M'!$L$3:$R$9,7,0),"")</f>
        <v/>
      </c>
      <c r="AO683" s="12" t="str">
        <f>IFERROR(VLOOKUP($A683,'XV RzK M'!$K$2:$Q$13,7,0),"")</f>
        <v/>
      </c>
      <c r="AP683" s="12" t="str">
        <f>IFERROR(VLOOKUP($A683,'Jesienne 360 M'!$J$2:$P$20,7,0),"")</f>
        <v/>
      </c>
      <c r="AQ683" s="12" t="str">
        <f>IFERROR(VLOOKUP($A683,'Waligóra M'!$P$2:$V$25,7,0),"")</f>
        <v/>
      </c>
      <c r="AR683" s="12" t="str">
        <f>IFERROR(VLOOKUP($A683,'Jurajska Jatka M'!$L$3:$R$42,7,0),"")</f>
        <v/>
      </c>
      <c r="AS683" s="12" t="str">
        <f>IFERROR(VLOOKUP($A683,'H56 TR100 M'!$AI$3:$AO$224,7,0),"")</f>
        <v/>
      </c>
      <c r="AT683" s="12" t="str">
        <f>IFERROR(VLOOKUP($A683,'Wawer M'!$H$2:$N$15,7,0),"")</f>
        <v/>
      </c>
      <c r="AU683" s="12" t="str">
        <f>IFERROR(VLOOKUP($A683,'Pazur M'!$AU$2:$BA$36,7,0),"")</f>
        <v/>
      </c>
      <c r="AV683" s="12" t="str">
        <f>IFERROR(VLOOKUP($A683,'Wilga M'!$L$3:$R$29,7,0),"")</f>
        <v/>
      </c>
      <c r="AW683" s="12" t="str">
        <f>IFERROR(VLOOKUP($A683,'NM 100 M'!$Y$5:$AE$7,7,0),"")</f>
        <v/>
      </c>
      <c r="AX683" s="25">
        <f>MIN(COUNT(F683:S683)+MIN(COUNT(V683:AW683)/2,2),6)</f>
        <v>0</v>
      </c>
    </row>
    <row r="684" spans="1:50">
      <c r="A684">
        <v>373</v>
      </c>
      <c r="B684" s="21" t="str">
        <f>VLOOKUP($A684,id!$C:$H,6,0)</f>
        <v>Gołuński Krzysztof</v>
      </c>
      <c r="C684" s="21" t="str">
        <f>VLOOKUP($A684,id!$C:$H,4,0)</f>
        <v>SAILŻE</v>
      </c>
      <c r="D684" s="2">
        <f>IF(E683=E684,D683,ROW(B682))</f>
        <v>681</v>
      </c>
      <c r="E684" s="11">
        <f>LARGE(F684:U684,1)+LARGE(F684:U684,2)+IFERROR(LARGE(F684:U684,3),0)+IFERROR(LARGE(F684:U684,4),0)+IFERROR(LARGE(F684:U684,5),0)+IFERROR(LARGE(F684:U684,6),0)</f>
        <v>0</v>
      </c>
      <c r="F684" s="12"/>
      <c r="G684" s="12"/>
      <c r="H684" s="12" t="str">
        <f>IFERROR(VLOOKUP($A684,'H55 TR200 M'!$AT$3:$AZ$84,7,0),"")</f>
        <v/>
      </c>
      <c r="I684" s="12" t="str">
        <f>IFERROR(VLOOKUP($A684,'Dymno M'!$U$2:$AA$35,7,0),"")</f>
        <v/>
      </c>
      <c r="J684" s="12" t="str">
        <f>IFERROR(VLOOKUP($A684,'XIV RzK M'!$K$3:$Q$39,7,0),"")</f>
        <v/>
      </c>
      <c r="K684" s="12" t="str">
        <f>IFERROR(VLOOKUP($A684,'Tropy M'!$Q$4:$W$66,7,0),"")</f>
        <v/>
      </c>
      <c r="L684" s="12" t="str">
        <f>IFERROR(VLOOKUP($A684,'Grassor 300 M'!$CA$6:$CG$39,7,0),"")</f>
        <v/>
      </c>
      <c r="M684" s="12" t="str">
        <f>IFERROR(VLOOKUP($A684,'BO M'!$Q$2:$W$37,7,0),"")</f>
        <v/>
      </c>
      <c r="N684" s="12" t="str">
        <f>IFERROR(VLOOKUP($A684,'Konwalie M'!$M$2:$S$32,7,0),"")</f>
        <v/>
      </c>
      <c r="O684" s="12" t="str">
        <f>IFERROR(VLOOKUP($A684,'KoRnO M'!$AD$2:$AJ$42,7,0),"")</f>
        <v/>
      </c>
      <c r="P684" s="12" t="str">
        <f>IFERROR(VLOOKUP($A684,'XVI Szago M'!$K$2:$Q$48,7,0),"")</f>
        <v/>
      </c>
      <c r="Q684" s="12" t="str">
        <f>IFERROR(VLOOKUP($A684,'H56 TR200 M'!$AT$3:$AZ$106,7,0),"")</f>
        <v/>
      </c>
      <c r="R684" s="12" t="str">
        <f>IFERROR(VLOOKUP($A684,'Azymut M'!$AO$6:$AU$38,7,0),"")</f>
        <v/>
      </c>
      <c r="S684" s="12" t="str">
        <f>IFERROR(VLOOKUP($A684,'NM 200 M'!$AI$5:$AO$38,7,0),"")</f>
        <v/>
      </c>
      <c r="T684" s="10">
        <f>IFERROR(LARGE(V684:AW684,1),0)+IFERROR(LARGE(V684:AW684,2),0)</f>
        <v>0</v>
      </c>
      <c r="U684" s="10">
        <f>IFERROR(LARGE(V684:AW684,3),0)+IFERROR(LARGE(V684:AW684,4),0)</f>
        <v>0</v>
      </c>
      <c r="V684" s="12"/>
      <c r="W684" s="12"/>
      <c r="X684" s="12"/>
      <c r="Y684" s="12"/>
      <c r="Z684" s="12">
        <f>IFERROR(VLOOKUP($A684,'H55 TR100 M'!$AG$3:$AM$165,7,0),"")</f>
        <v>0</v>
      </c>
      <c r="AA684" s="12" t="str">
        <f>IFERROR(VLOOKUP($A684,'Irokez M'!$EN$4:$ET$22,7,0),"")</f>
        <v/>
      </c>
      <c r="AB684" s="12" t="str">
        <f>IFERROR(VLOOKUP($A684,'BO Wielkopolska M'!$Q$2:$W$38,7,0),"")</f>
        <v/>
      </c>
      <c r="AC684" s="12" t="str">
        <f>IFERROR(VLOOKUP($A684,'RW TR200 M'!$K$2:$Q$10,7,0),"")</f>
        <v/>
      </c>
      <c r="AD684" s="12" t="str">
        <f>IFERROR(VLOOKUP($A684,'Liczyrzepa wiosna M'!$M$2:$S$26,7,0),"")</f>
        <v/>
      </c>
      <c r="AE684" s="12" t="str">
        <f>IFERROR(VLOOKUP($A684,'13 M'!$J$6:$P$27,7,0),"")</f>
        <v/>
      </c>
      <c r="AF684" s="12" t="str">
        <f>IFERROR(VLOOKUP($A684,'ZnO Grassor M'!$J$2:$P$9,7,0),"")</f>
        <v/>
      </c>
      <c r="AG684" s="12" t="str">
        <f>IFERROR(VLOOKUP($A684,'Celestynów M'!$H$2:$N$7,7,0),"")</f>
        <v/>
      </c>
      <c r="AH684" s="12" t="str">
        <f>IFERROR(VLOOKUP($A684,'Komorów M'!$H$2:$N$15,7,0),"")</f>
        <v/>
      </c>
      <c r="AI684" s="12" t="str">
        <f>IFERROR(VLOOKUP($A684,'ITOrient M'!$P$3:$V$16,7,0),"")</f>
        <v/>
      </c>
      <c r="AJ684" s="12" t="str">
        <f>IFERROR(VLOOKUP($A684,'ŚJatka M'!$P$3:$V$25,7,0),"")</f>
        <v/>
      </c>
      <c r="AK684" s="12" t="str">
        <f>IFERROR(VLOOKUP($A684,'Sudecka Wyrypa M'!$N$4:$T$18,7,0),"")</f>
        <v/>
      </c>
      <c r="AL684" s="12" t="str">
        <f>IFERROR(VLOOKUP($A684,'Abentojra M'!$I$3:$O$39,7,0),"")</f>
        <v/>
      </c>
      <c r="AM684" s="12" t="str">
        <f>IFERROR(VLOOKUP($A684,'Mordownik M'!$M$3:$S$29,7,0),"")</f>
        <v/>
      </c>
      <c r="AN684" s="12" t="str">
        <f>IFERROR(VLOOKUP($A684,'Kaczawska M'!$L$3:$R$9,7,0),"")</f>
        <v/>
      </c>
      <c r="AO684" s="12" t="str">
        <f>IFERROR(VLOOKUP($A684,'XV RzK M'!$K$2:$Q$13,7,0),"")</f>
        <v/>
      </c>
      <c r="AP684" s="12" t="str">
        <f>IFERROR(VLOOKUP($A684,'Jesienne 360 M'!$J$2:$P$20,7,0),"")</f>
        <v/>
      </c>
      <c r="AQ684" s="12" t="str">
        <f>IFERROR(VLOOKUP($A684,'Waligóra M'!$P$2:$V$25,7,0),"")</f>
        <v/>
      </c>
      <c r="AR684" s="12" t="str">
        <f>IFERROR(VLOOKUP($A684,'Jurajska Jatka M'!$L$3:$R$42,7,0),"")</f>
        <v/>
      </c>
      <c r="AS684" s="12" t="str">
        <f>IFERROR(VLOOKUP($A684,'H56 TR100 M'!$AI$3:$AO$224,7,0),"")</f>
        <v/>
      </c>
      <c r="AT684" s="12" t="str">
        <f>IFERROR(VLOOKUP($A684,'Wawer M'!$H$2:$N$15,7,0),"")</f>
        <v/>
      </c>
      <c r="AU684" s="12" t="str">
        <f>IFERROR(VLOOKUP($A684,'Pazur M'!$AU$2:$BA$36,7,0),"")</f>
        <v/>
      </c>
      <c r="AV684" s="12" t="str">
        <f>IFERROR(VLOOKUP($A684,'Wilga M'!$L$3:$R$29,7,0),"")</f>
        <v/>
      </c>
      <c r="AW684" s="12" t="str">
        <f>IFERROR(VLOOKUP($A684,'NM 100 M'!$Y$5:$AE$7,7,0),"")</f>
        <v/>
      </c>
      <c r="AX684" s="25">
        <f>MIN(COUNT(F684:S684)+MIN(COUNT(V684:AW684)/2,2),6)</f>
        <v>0.5</v>
      </c>
    </row>
    <row r="685" spans="1:50">
      <c r="A685">
        <v>374</v>
      </c>
      <c r="B685" s="21" t="str">
        <f>VLOOKUP($A685,id!$C:$H,6,0)</f>
        <v>Wiśniewski Mateusz</v>
      </c>
      <c r="C685" s="21">
        <f>VLOOKUP($A685,id!$C:$H,4,0)</f>
        <v>0</v>
      </c>
      <c r="D685" s="2">
        <f>IF(E684=E685,D684,ROW(B683))</f>
        <v>681</v>
      </c>
      <c r="E685" s="11">
        <f>LARGE(F685:U685,1)+LARGE(F685:U685,2)+IFERROR(LARGE(F685:U685,3),0)+IFERROR(LARGE(F685:U685,4),0)+IFERROR(LARGE(F685:U685,5),0)+IFERROR(LARGE(F685:U685,6),0)</f>
        <v>0</v>
      </c>
      <c r="F685" s="12"/>
      <c r="G685" s="12"/>
      <c r="H685" s="12" t="str">
        <f>IFERROR(VLOOKUP($A685,'H55 TR200 M'!$AT$3:$AZ$84,7,0),"")</f>
        <v/>
      </c>
      <c r="I685" s="12" t="str">
        <f>IFERROR(VLOOKUP($A685,'Dymno M'!$U$2:$AA$35,7,0),"")</f>
        <v/>
      </c>
      <c r="J685" s="12" t="str">
        <f>IFERROR(VLOOKUP($A685,'XIV RzK M'!$K$3:$Q$39,7,0),"")</f>
        <v/>
      </c>
      <c r="K685" s="12" t="str">
        <f>IFERROR(VLOOKUP($A685,'Tropy M'!$Q$4:$W$66,7,0),"")</f>
        <v/>
      </c>
      <c r="L685" s="12" t="str">
        <f>IFERROR(VLOOKUP($A685,'Grassor 300 M'!$CA$6:$CG$39,7,0),"")</f>
        <v/>
      </c>
      <c r="M685" s="12" t="str">
        <f>IFERROR(VLOOKUP($A685,'BO M'!$Q$2:$W$37,7,0),"")</f>
        <v/>
      </c>
      <c r="N685" s="12" t="str">
        <f>IFERROR(VLOOKUP($A685,'Konwalie M'!$M$2:$S$32,7,0),"")</f>
        <v/>
      </c>
      <c r="O685" s="12" t="str">
        <f>IFERROR(VLOOKUP($A685,'KoRnO M'!$AD$2:$AJ$42,7,0),"")</f>
        <v/>
      </c>
      <c r="P685" s="12" t="str">
        <f>IFERROR(VLOOKUP($A685,'XVI Szago M'!$K$2:$Q$48,7,0),"")</f>
        <v/>
      </c>
      <c r="Q685" s="12" t="str">
        <f>IFERROR(VLOOKUP($A685,'H56 TR200 M'!$AT$3:$AZ$106,7,0),"")</f>
        <v/>
      </c>
      <c r="R685" s="12" t="str">
        <f>IFERROR(VLOOKUP($A685,'Azymut M'!$AO$6:$AU$38,7,0),"")</f>
        <v/>
      </c>
      <c r="S685" s="12" t="str">
        <f>IFERROR(VLOOKUP($A685,'NM 200 M'!$AI$5:$AO$38,7,0),"")</f>
        <v/>
      </c>
      <c r="T685" s="10">
        <f>IFERROR(LARGE(V685:AW685,1),0)+IFERROR(LARGE(V685:AW685,2),0)</f>
        <v>0</v>
      </c>
      <c r="U685" s="10">
        <f>IFERROR(LARGE(V685:AW685,3),0)+IFERROR(LARGE(V685:AW685,4),0)</f>
        <v>0</v>
      </c>
      <c r="V685" s="12"/>
      <c r="W685" s="12"/>
      <c r="X685" s="12"/>
      <c r="Y685" s="12"/>
      <c r="Z685" s="12">
        <f>IFERROR(VLOOKUP($A685,'H55 TR100 M'!$AG$3:$AM$165,7,0),"")</f>
        <v>0</v>
      </c>
      <c r="AA685" s="12" t="str">
        <f>IFERROR(VLOOKUP($A685,'Irokez M'!$EN$4:$ET$22,7,0),"")</f>
        <v/>
      </c>
      <c r="AB685" s="12" t="str">
        <f>IFERROR(VLOOKUP($A685,'BO Wielkopolska M'!$Q$2:$W$38,7,0),"")</f>
        <v/>
      </c>
      <c r="AC685" s="12" t="str">
        <f>IFERROR(VLOOKUP($A685,'RW TR200 M'!$K$2:$Q$10,7,0),"")</f>
        <v/>
      </c>
      <c r="AD685" s="12" t="str">
        <f>IFERROR(VLOOKUP($A685,'Liczyrzepa wiosna M'!$M$2:$S$26,7,0),"")</f>
        <v/>
      </c>
      <c r="AE685" s="12" t="str">
        <f>IFERROR(VLOOKUP($A685,'13 M'!$J$6:$P$27,7,0),"")</f>
        <v/>
      </c>
      <c r="AF685" s="12" t="str">
        <f>IFERROR(VLOOKUP($A685,'ZnO Grassor M'!$J$2:$P$9,7,0),"")</f>
        <v/>
      </c>
      <c r="AG685" s="12" t="str">
        <f>IFERROR(VLOOKUP($A685,'Celestynów M'!$H$2:$N$7,7,0),"")</f>
        <v/>
      </c>
      <c r="AH685" s="12" t="str">
        <f>IFERROR(VLOOKUP($A685,'Komorów M'!$H$2:$N$15,7,0),"")</f>
        <v/>
      </c>
      <c r="AI685" s="12" t="str">
        <f>IFERROR(VLOOKUP($A685,'ITOrient M'!$P$3:$V$16,7,0),"")</f>
        <v/>
      </c>
      <c r="AJ685" s="12" t="str">
        <f>IFERROR(VLOOKUP($A685,'ŚJatka M'!$P$3:$V$25,7,0),"")</f>
        <v/>
      </c>
      <c r="AK685" s="12" t="str">
        <f>IFERROR(VLOOKUP($A685,'Sudecka Wyrypa M'!$N$4:$T$18,7,0),"")</f>
        <v/>
      </c>
      <c r="AL685" s="12" t="str">
        <f>IFERROR(VLOOKUP($A685,'Abentojra M'!$I$3:$O$39,7,0),"")</f>
        <v/>
      </c>
      <c r="AM685" s="12" t="str">
        <f>IFERROR(VLOOKUP($A685,'Mordownik M'!$M$3:$S$29,7,0),"")</f>
        <v/>
      </c>
      <c r="AN685" s="12" t="str">
        <f>IFERROR(VLOOKUP($A685,'Kaczawska M'!$L$3:$R$9,7,0),"")</f>
        <v/>
      </c>
      <c r="AO685" s="12" t="str">
        <f>IFERROR(VLOOKUP($A685,'XV RzK M'!$K$2:$Q$13,7,0),"")</f>
        <v/>
      </c>
      <c r="AP685" s="12" t="str">
        <f>IFERROR(VLOOKUP($A685,'Jesienne 360 M'!$J$2:$P$20,7,0),"")</f>
        <v/>
      </c>
      <c r="AQ685" s="12" t="str">
        <f>IFERROR(VLOOKUP($A685,'Waligóra M'!$P$2:$V$25,7,0),"")</f>
        <v/>
      </c>
      <c r="AR685" s="12" t="str">
        <f>IFERROR(VLOOKUP($A685,'Jurajska Jatka M'!$L$3:$R$42,7,0),"")</f>
        <v/>
      </c>
      <c r="AS685" s="12" t="str">
        <f>IFERROR(VLOOKUP($A685,'H56 TR100 M'!$AI$3:$AO$224,7,0),"")</f>
        <v/>
      </c>
      <c r="AT685" s="12" t="str">
        <f>IFERROR(VLOOKUP($A685,'Wawer M'!$H$2:$N$15,7,0),"")</f>
        <v/>
      </c>
      <c r="AU685" s="12" t="str">
        <f>IFERROR(VLOOKUP($A685,'Pazur M'!$AU$2:$BA$36,7,0),"")</f>
        <v/>
      </c>
      <c r="AV685" s="12" t="str">
        <f>IFERROR(VLOOKUP($A685,'Wilga M'!$L$3:$R$29,7,0),"")</f>
        <v/>
      </c>
      <c r="AW685" s="12" t="str">
        <f>IFERROR(VLOOKUP($A685,'NM 100 M'!$Y$5:$AE$7,7,0),"")</f>
        <v/>
      </c>
      <c r="AX685" s="25">
        <f>MIN(COUNT(F685:S685)+MIN(COUNT(V685:AW685)/2,2),6)</f>
        <v>0.5</v>
      </c>
    </row>
    <row r="686" spans="1:50">
      <c r="A686">
        <v>375</v>
      </c>
      <c r="B686" s="21" t="str">
        <f>VLOOKUP($A686,id!$C:$H,6,0)</f>
        <v>Turowski Jan</v>
      </c>
      <c r="C686" s="21">
        <f>VLOOKUP($A686,id!$C:$H,4,0)</f>
        <v>0</v>
      </c>
      <c r="D686" s="2">
        <f>IF(E685=E686,D685,ROW(B684))</f>
        <v>681</v>
      </c>
      <c r="E686" s="11">
        <f>LARGE(F686:U686,1)+LARGE(F686:U686,2)+IFERROR(LARGE(F686:U686,3),0)+IFERROR(LARGE(F686:U686,4),0)+IFERROR(LARGE(F686:U686,5),0)+IFERROR(LARGE(F686:U686,6),0)</f>
        <v>0</v>
      </c>
      <c r="F686" s="12"/>
      <c r="G686" s="12"/>
      <c r="H686" s="12" t="str">
        <f>IFERROR(VLOOKUP($A686,'H55 TR200 M'!$AT$3:$AZ$84,7,0),"")</f>
        <v/>
      </c>
      <c r="I686" s="12" t="str">
        <f>IFERROR(VLOOKUP($A686,'Dymno M'!$U$2:$AA$35,7,0),"")</f>
        <v/>
      </c>
      <c r="J686" s="12" t="str">
        <f>IFERROR(VLOOKUP($A686,'XIV RzK M'!$K$3:$Q$39,7,0),"")</f>
        <v/>
      </c>
      <c r="K686" s="12" t="str">
        <f>IFERROR(VLOOKUP($A686,'Tropy M'!$Q$4:$W$66,7,0),"")</f>
        <v/>
      </c>
      <c r="L686" s="12" t="str">
        <f>IFERROR(VLOOKUP($A686,'Grassor 300 M'!$CA$6:$CG$39,7,0),"")</f>
        <v/>
      </c>
      <c r="M686" s="12" t="str">
        <f>IFERROR(VLOOKUP($A686,'BO M'!$Q$2:$W$37,7,0),"")</f>
        <v/>
      </c>
      <c r="N686" s="12" t="str">
        <f>IFERROR(VLOOKUP($A686,'Konwalie M'!$M$2:$S$32,7,0),"")</f>
        <v/>
      </c>
      <c r="O686" s="12" t="str">
        <f>IFERROR(VLOOKUP($A686,'KoRnO M'!$AD$2:$AJ$42,7,0),"")</f>
        <v/>
      </c>
      <c r="P686" s="12" t="str">
        <f>IFERROR(VLOOKUP($A686,'XVI Szago M'!$K$2:$Q$48,7,0),"")</f>
        <v/>
      </c>
      <c r="Q686" s="12" t="str">
        <f>IFERROR(VLOOKUP($A686,'H56 TR200 M'!$AT$3:$AZ$106,7,0),"")</f>
        <v/>
      </c>
      <c r="R686" s="12" t="str">
        <f>IFERROR(VLOOKUP($A686,'Azymut M'!$AO$6:$AU$38,7,0),"")</f>
        <v/>
      </c>
      <c r="S686" s="12" t="str">
        <f>IFERROR(VLOOKUP($A686,'NM 200 M'!$AI$5:$AO$38,7,0),"")</f>
        <v/>
      </c>
      <c r="T686" s="10">
        <f>IFERROR(LARGE(V686:AW686,1),0)+IFERROR(LARGE(V686:AW686,2),0)</f>
        <v>0</v>
      </c>
      <c r="U686" s="10">
        <f>IFERROR(LARGE(V686:AW686,3),0)+IFERROR(LARGE(V686:AW686,4),0)</f>
        <v>0</v>
      </c>
      <c r="V686" s="12"/>
      <c r="W686" s="12"/>
      <c r="X686" s="12"/>
      <c r="Y686" s="12"/>
      <c r="Z686" s="12">
        <f>IFERROR(VLOOKUP($A686,'H55 TR100 M'!$AG$3:$AM$165,7,0),"")</f>
        <v>0</v>
      </c>
      <c r="AA686" s="12" t="str">
        <f>IFERROR(VLOOKUP($A686,'Irokez M'!$EN$4:$ET$22,7,0),"")</f>
        <v/>
      </c>
      <c r="AB686" s="12" t="str">
        <f>IFERROR(VLOOKUP($A686,'BO Wielkopolska M'!$Q$2:$W$38,7,0),"")</f>
        <v/>
      </c>
      <c r="AC686" s="12" t="str">
        <f>IFERROR(VLOOKUP($A686,'RW TR200 M'!$K$2:$Q$10,7,0),"")</f>
        <v/>
      </c>
      <c r="AD686" s="12" t="str">
        <f>IFERROR(VLOOKUP($A686,'Liczyrzepa wiosna M'!$M$2:$S$26,7,0),"")</f>
        <v/>
      </c>
      <c r="AE686" s="12" t="str">
        <f>IFERROR(VLOOKUP($A686,'13 M'!$J$6:$P$27,7,0),"")</f>
        <v/>
      </c>
      <c r="AF686" s="12" t="str">
        <f>IFERROR(VLOOKUP($A686,'ZnO Grassor M'!$J$2:$P$9,7,0),"")</f>
        <v/>
      </c>
      <c r="AG686" s="12" t="str">
        <f>IFERROR(VLOOKUP($A686,'Celestynów M'!$H$2:$N$7,7,0),"")</f>
        <v/>
      </c>
      <c r="AH686" s="12" t="str">
        <f>IFERROR(VLOOKUP($A686,'Komorów M'!$H$2:$N$15,7,0),"")</f>
        <v/>
      </c>
      <c r="AI686" s="12" t="str">
        <f>IFERROR(VLOOKUP($A686,'ITOrient M'!$P$3:$V$16,7,0),"")</f>
        <v/>
      </c>
      <c r="AJ686" s="12" t="str">
        <f>IFERROR(VLOOKUP($A686,'ŚJatka M'!$P$3:$V$25,7,0),"")</f>
        <v/>
      </c>
      <c r="AK686" s="12" t="str">
        <f>IFERROR(VLOOKUP($A686,'Sudecka Wyrypa M'!$N$4:$T$18,7,0),"")</f>
        <v/>
      </c>
      <c r="AL686" s="12" t="str">
        <f>IFERROR(VLOOKUP($A686,'Abentojra M'!$I$3:$O$39,7,0),"")</f>
        <v/>
      </c>
      <c r="AM686" s="12" t="str">
        <f>IFERROR(VLOOKUP($A686,'Mordownik M'!$M$3:$S$29,7,0),"")</f>
        <v/>
      </c>
      <c r="AN686" s="12" t="str">
        <f>IFERROR(VLOOKUP($A686,'Kaczawska M'!$L$3:$R$9,7,0),"")</f>
        <v/>
      </c>
      <c r="AO686" s="12" t="str">
        <f>IFERROR(VLOOKUP($A686,'XV RzK M'!$K$2:$Q$13,7,0),"")</f>
        <v/>
      </c>
      <c r="AP686" s="12" t="str">
        <f>IFERROR(VLOOKUP($A686,'Jesienne 360 M'!$J$2:$P$20,7,0),"")</f>
        <v/>
      </c>
      <c r="AQ686" s="12" t="str">
        <f>IFERROR(VLOOKUP($A686,'Waligóra M'!$P$2:$V$25,7,0),"")</f>
        <v/>
      </c>
      <c r="AR686" s="12" t="str">
        <f>IFERROR(VLOOKUP($A686,'Jurajska Jatka M'!$L$3:$R$42,7,0),"")</f>
        <v/>
      </c>
      <c r="AS686" s="12" t="str">
        <f>IFERROR(VLOOKUP($A686,'H56 TR100 M'!$AI$3:$AO$224,7,0),"")</f>
        <v/>
      </c>
      <c r="AT686" s="12" t="str">
        <f>IFERROR(VLOOKUP($A686,'Wawer M'!$H$2:$N$15,7,0),"")</f>
        <v/>
      </c>
      <c r="AU686" s="12" t="str">
        <f>IFERROR(VLOOKUP($A686,'Pazur M'!$AU$2:$BA$36,7,0),"")</f>
        <v/>
      </c>
      <c r="AV686" s="12" t="str">
        <f>IFERROR(VLOOKUP($A686,'Wilga M'!$L$3:$R$29,7,0),"")</f>
        <v/>
      </c>
      <c r="AW686" s="12" t="str">
        <f>IFERROR(VLOOKUP($A686,'NM 100 M'!$Y$5:$AE$7,7,0),"")</f>
        <v/>
      </c>
      <c r="AX686" s="25">
        <f>MIN(COUNT(F686:S686)+MIN(COUNT(V686:AW686)/2,2),6)</f>
        <v>0.5</v>
      </c>
    </row>
    <row r="687" spans="1:50">
      <c r="A687">
        <v>376</v>
      </c>
      <c r="B687" s="21" t="str">
        <f>VLOOKUP($A687,id!$C:$H,6,0)</f>
        <v>Wrześniewski Waldemar</v>
      </c>
      <c r="C687" s="21">
        <f>VLOOKUP($A687,id!$C:$H,4,0)</f>
        <v>0</v>
      </c>
      <c r="D687" s="2">
        <f>IF(E686=E687,D686,ROW(B685))</f>
        <v>681</v>
      </c>
      <c r="E687" s="11">
        <f>LARGE(F687:U687,1)+LARGE(F687:U687,2)+IFERROR(LARGE(F687:U687,3),0)+IFERROR(LARGE(F687:U687,4),0)+IFERROR(LARGE(F687:U687,5),0)+IFERROR(LARGE(F687:U687,6),0)</f>
        <v>0</v>
      </c>
      <c r="F687" s="12"/>
      <c r="G687" s="12"/>
      <c r="H687" s="12" t="str">
        <f>IFERROR(VLOOKUP($A687,'H55 TR200 M'!$AT$3:$AZ$84,7,0),"")</f>
        <v/>
      </c>
      <c r="I687" s="12" t="str">
        <f>IFERROR(VLOOKUP($A687,'Dymno M'!$U$2:$AA$35,7,0),"")</f>
        <v/>
      </c>
      <c r="J687" s="12" t="str">
        <f>IFERROR(VLOOKUP($A687,'XIV RzK M'!$K$3:$Q$39,7,0),"")</f>
        <v/>
      </c>
      <c r="K687" s="12" t="str">
        <f>IFERROR(VLOOKUP($A687,'Tropy M'!$Q$4:$W$66,7,0),"")</f>
        <v/>
      </c>
      <c r="L687" s="12" t="str">
        <f>IFERROR(VLOOKUP($A687,'Grassor 300 M'!$CA$6:$CG$39,7,0),"")</f>
        <v/>
      </c>
      <c r="M687" s="12" t="str">
        <f>IFERROR(VLOOKUP($A687,'BO M'!$Q$2:$W$37,7,0),"")</f>
        <v/>
      </c>
      <c r="N687" s="12" t="str">
        <f>IFERROR(VLOOKUP($A687,'Konwalie M'!$M$2:$S$32,7,0),"")</f>
        <v/>
      </c>
      <c r="O687" s="12" t="str">
        <f>IFERROR(VLOOKUP($A687,'KoRnO M'!$AD$2:$AJ$42,7,0),"")</f>
        <v/>
      </c>
      <c r="P687" s="12" t="str">
        <f>IFERROR(VLOOKUP($A687,'XVI Szago M'!$K$2:$Q$48,7,0),"")</f>
        <v/>
      </c>
      <c r="Q687" s="12" t="str">
        <f>IFERROR(VLOOKUP($A687,'H56 TR200 M'!$AT$3:$AZ$106,7,0),"")</f>
        <v/>
      </c>
      <c r="R687" s="12" t="str">
        <f>IFERROR(VLOOKUP($A687,'Azymut M'!$AO$6:$AU$38,7,0),"")</f>
        <v/>
      </c>
      <c r="S687" s="12" t="str">
        <f>IFERROR(VLOOKUP($A687,'NM 200 M'!$AI$5:$AO$38,7,0),"")</f>
        <v/>
      </c>
      <c r="T687" s="10">
        <f>IFERROR(LARGE(V687:AW687,1),0)+IFERROR(LARGE(V687:AW687,2),0)</f>
        <v>0</v>
      </c>
      <c r="U687" s="10">
        <f>IFERROR(LARGE(V687:AW687,3),0)+IFERROR(LARGE(V687:AW687,4),0)</f>
        <v>0</v>
      </c>
      <c r="V687" s="12"/>
      <c r="W687" s="12"/>
      <c r="X687" s="12"/>
      <c r="Y687" s="12"/>
      <c r="Z687" s="12">
        <f>IFERROR(VLOOKUP($A687,'H55 TR100 M'!$AG$3:$AM$165,7,0),"")</f>
        <v>0</v>
      </c>
      <c r="AA687" s="12" t="str">
        <f>IFERROR(VLOOKUP($A687,'Irokez M'!$EN$4:$ET$22,7,0),"")</f>
        <v/>
      </c>
      <c r="AB687" s="12" t="str">
        <f>IFERROR(VLOOKUP($A687,'BO Wielkopolska M'!$Q$2:$W$38,7,0),"")</f>
        <v/>
      </c>
      <c r="AC687" s="12" t="str">
        <f>IFERROR(VLOOKUP($A687,'RW TR200 M'!$K$2:$Q$10,7,0),"")</f>
        <v/>
      </c>
      <c r="AD687" s="12" t="str">
        <f>IFERROR(VLOOKUP($A687,'Liczyrzepa wiosna M'!$M$2:$S$26,7,0),"")</f>
        <v/>
      </c>
      <c r="AE687" s="12" t="str">
        <f>IFERROR(VLOOKUP($A687,'13 M'!$J$6:$P$27,7,0),"")</f>
        <v/>
      </c>
      <c r="AF687" s="12" t="str">
        <f>IFERROR(VLOOKUP($A687,'ZnO Grassor M'!$J$2:$P$9,7,0),"")</f>
        <v/>
      </c>
      <c r="AG687" s="12" t="str">
        <f>IFERROR(VLOOKUP($A687,'Celestynów M'!$H$2:$N$7,7,0),"")</f>
        <v/>
      </c>
      <c r="AH687" s="12" t="str">
        <f>IFERROR(VLOOKUP($A687,'Komorów M'!$H$2:$N$15,7,0),"")</f>
        <v/>
      </c>
      <c r="AI687" s="12" t="str">
        <f>IFERROR(VLOOKUP($A687,'ITOrient M'!$P$3:$V$16,7,0),"")</f>
        <v/>
      </c>
      <c r="AJ687" s="12" t="str">
        <f>IFERROR(VLOOKUP($A687,'ŚJatka M'!$P$3:$V$25,7,0),"")</f>
        <v/>
      </c>
      <c r="AK687" s="12" t="str">
        <f>IFERROR(VLOOKUP($A687,'Sudecka Wyrypa M'!$N$4:$T$18,7,0),"")</f>
        <v/>
      </c>
      <c r="AL687" s="12" t="str">
        <f>IFERROR(VLOOKUP($A687,'Abentojra M'!$I$3:$O$39,7,0),"")</f>
        <v/>
      </c>
      <c r="AM687" s="12" t="str">
        <f>IFERROR(VLOOKUP($A687,'Mordownik M'!$M$3:$S$29,7,0),"")</f>
        <v/>
      </c>
      <c r="AN687" s="12" t="str">
        <f>IFERROR(VLOOKUP($A687,'Kaczawska M'!$L$3:$R$9,7,0),"")</f>
        <v/>
      </c>
      <c r="AO687" s="12" t="str">
        <f>IFERROR(VLOOKUP($A687,'XV RzK M'!$K$2:$Q$13,7,0),"")</f>
        <v/>
      </c>
      <c r="AP687" s="12" t="str">
        <f>IFERROR(VLOOKUP($A687,'Jesienne 360 M'!$J$2:$P$20,7,0),"")</f>
        <v/>
      </c>
      <c r="AQ687" s="12" t="str">
        <f>IFERROR(VLOOKUP($A687,'Waligóra M'!$P$2:$V$25,7,0),"")</f>
        <v/>
      </c>
      <c r="AR687" s="12" t="str">
        <f>IFERROR(VLOOKUP($A687,'Jurajska Jatka M'!$L$3:$R$42,7,0),"")</f>
        <v/>
      </c>
      <c r="AS687" s="12" t="str">
        <f>IFERROR(VLOOKUP($A687,'H56 TR100 M'!$AI$3:$AO$224,7,0),"")</f>
        <v/>
      </c>
      <c r="AT687" s="12" t="str">
        <f>IFERROR(VLOOKUP($A687,'Wawer M'!$H$2:$N$15,7,0),"")</f>
        <v/>
      </c>
      <c r="AU687" s="12" t="str">
        <f>IFERROR(VLOOKUP($A687,'Pazur M'!$AU$2:$BA$36,7,0),"")</f>
        <v/>
      </c>
      <c r="AV687" s="12" t="str">
        <f>IFERROR(VLOOKUP($A687,'Wilga M'!$L$3:$R$29,7,0),"")</f>
        <v/>
      </c>
      <c r="AW687" s="12" t="str">
        <f>IFERROR(VLOOKUP($A687,'NM 100 M'!$Y$5:$AE$7,7,0),"")</f>
        <v/>
      </c>
      <c r="AX687" s="25">
        <f>MIN(COUNT(F687:S687)+MIN(COUNT(V687:AW687)/2,2),6)</f>
        <v>0.5</v>
      </c>
    </row>
    <row r="688" spans="1:50">
      <c r="A688">
        <v>403</v>
      </c>
      <c r="B688" s="21" t="str">
        <f>VLOOKUP($A688,id!$C:$H,6,0)</f>
        <v>Stojek Mateusz</v>
      </c>
      <c r="C688" s="21" t="str">
        <f>VLOOKUP($A688,id!$C:$H,4,0)</f>
        <v>SRT</v>
      </c>
      <c r="D688" s="2">
        <f>IF(E687=E688,D687,ROW(B686))</f>
        <v>681</v>
      </c>
      <c r="E688" s="11">
        <f>LARGE(F688:U688,1)+LARGE(F688:U688,2)+IFERROR(LARGE(F688:U688,3),0)+IFERROR(LARGE(F688:U688,4),0)+IFERROR(LARGE(F688:U688,5),0)+IFERROR(LARGE(F688:U688,6),0)</f>
        <v>0</v>
      </c>
      <c r="F688" s="12"/>
      <c r="G688" s="12"/>
      <c r="H688" s="12" t="str">
        <f>IFERROR(VLOOKUP($A688,'H55 TR200 M'!$AT$3:$AZ$84,7,0),"")</f>
        <v/>
      </c>
      <c r="I688" s="12" t="str">
        <f>IFERROR(VLOOKUP($A688,'Dymno M'!$U$2:$AA$35,7,0),"")</f>
        <v/>
      </c>
      <c r="J688" s="12" t="str">
        <f>IFERROR(VLOOKUP($A688,'XIV RzK M'!$K$3:$Q$39,7,0),"")</f>
        <v/>
      </c>
      <c r="K688" s="12" t="str">
        <f>IFERROR(VLOOKUP($A688,'Tropy M'!$Q$4:$W$66,7,0),"")</f>
        <v/>
      </c>
      <c r="L688" s="12" t="str">
        <f>IFERROR(VLOOKUP($A688,'Grassor 300 M'!$CA$6:$CG$39,7,0),"")</f>
        <v/>
      </c>
      <c r="M688" s="12" t="str">
        <f>IFERROR(VLOOKUP($A688,'BO M'!$Q$2:$W$37,7,0),"")</f>
        <v/>
      </c>
      <c r="N688" s="12" t="str">
        <f>IFERROR(VLOOKUP($A688,'Konwalie M'!$M$2:$S$32,7,0),"")</f>
        <v/>
      </c>
      <c r="O688" s="12" t="str">
        <f>IFERROR(VLOOKUP($A688,'KoRnO M'!$AD$2:$AJ$42,7,0),"")</f>
        <v/>
      </c>
      <c r="P688" s="12" t="str">
        <f>IFERROR(VLOOKUP($A688,'XVI Szago M'!$K$2:$Q$48,7,0),"")</f>
        <v/>
      </c>
      <c r="Q688" s="12" t="str">
        <f>IFERROR(VLOOKUP($A688,'H56 TR200 M'!$AT$3:$AZ$106,7,0),"")</f>
        <v/>
      </c>
      <c r="R688" s="12" t="str">
        <f>IFERROR(VLOOKUP($A688,'Azymut M'!$AO$6:$AU$38,7,0),"")</f>
        <v/>
      </c>
      <c r="S688" s="12" t="str">
        <f>IFERROR(VLOOKUP($A688,'NM 200 M'!$AI$5:$AO$38,7,0),"")</f>
        <v/>
      </c>
      <c r="T688" s="10">
        <f>IFERROR(LARGE(V688:AW688,1),0)+IFERROR(LARGE(V688:AW688,2),0)</f>
        <v>0</v>
      </c>
      <c r="U688" s="10">
        <f>IFERROR(LARGE(V688:AW688,3),0)+IFERROR(LARGE(V688:AW688,4),0)</f>
        <v>0</v>
      </c>
      <c r="V688" s="12"/>
      <c r="W688" s="12"/>
      <c r="X688" s="12"/>
      <c r="Y688" s="12"/>
      <c r="Z688" s="12" t="str">
        <f>IFERROR(VLOOKUP($A688,'H55 TR100 M'!$AG$3:$AM$165,7,0),"")</f>
        <v/>
      </c>
      <c r="AA688" s="12" t="str">
        <f>IFERROR(VLOOKUP($A688,'Irokez M'!$EN$4:$ET$22,7,0),"")</f>
        <v/>
      </c>
      <c r="AB688" s="12" t="str">
        <f>IFERROR(VLOOKUP($A688,'BO Wielkopolska M'!$Q$2:$W$38,7,0),"")</f>
        <v/>
      </c>
      <c r="AC688" s="12">
        <f>IFERROR(VLOOKUP($A688,'RW TR200 M'!$K$2:$Q$10,7,0),"")</f>
        <v>0</v>
      </c>
      <c r="AD688" s="12" t="str">
        <f>IFERROR(VLOOKUP($A688,'Liczyrzepa wiosna M'!$M$2:$S$26,7,0),"")</f>
        <v/>
      </c>
      <c r="AE688" s="12" t="str">
        <f>IFERROR(VLOOKUP($A688,'13 M'!$J$6:$P$27,7,0),"")</f>
        <v/>
      </c>
      <c r="AF688" s="12" t="str">
        <f>IFERROR(VLOOKUP($A688,'ZnO Grassor M'!$J$2:$P$9,7,0),"")</f>
        <v/>
      </c>
      <c r="AG688" s="12" t="str">
        <f>IFERROR(VLOOKUP($A688,'Celestynów M'!$H$2:$N$7,7,0),"")</f>
        <v/>
      </c>
      <c r="AH688" s="12" t="str">
        <f>IFERROR(VLOOKUP($A688,'Komorów M'!$H$2:$N$15,7,0),"")</f>
        <v/>
      </c>
      <c r="AI688" s="12" t="str">
        <f>IFERROR(VLOOKUP($A688,'ITOrient M'!$P$3:$V$16,7,0),"")</f>
        <v/>
      </c>
      <c r="AJ688" s="12" t="str">
        <f>IFERROR(VLOOKUP($A688,'ŚJatka M'!$P$3:$V$25,7,0),"")</f>
        <v/>
      </c>
      <c r="AK688" s="12" t="str">
        <f>IFERROR(VLOOKUP($A688,'Sudecka Wyrypa M'!$N$4:$T$18,7,0),"")</f>
        <v/>
      </c>
      <c r="AL688" s="12" t="str">
        <f>IFERROR(VLOOKUP($A688,'Abentojra M'!$I$3:$O$39,7,0),"")</f>
        <v/>
      </c>
      <c r="AM688" s="12" t="str">
        <f>IFERROR(VLOOKUP($A688,'Mordownik M'!$M$3:$S$29,7,0),"")</f>
        <v/>
      </c>
      <c r="AN688" s="12" t="str">
        <f>IFERROR(VLOOKUP($A688,'Kaczawska M'!$L$3:$R$9,7,0),"")</f>
        <v/>
      </c>
      <c r="AO688" s="12" t="str">
        <f>IFERROR(VLOOKUP($A688,'XV RzK M'!$K$2:$Q$13,7,0),"")</f>
        <v/>
      </c>
      <c r="AP688" s="12" t="str">
        <f>IFERROR(VLOOKUP($A688,'Jesienne 360 M'!$J$2:$P$20,7,0),"")</f>
        <v/>
      </c>
      <c r="AQ688" s="12" t="str">
        <f>IFERROR(VLOOKUP($A688,'Waligóra M'!$P$2:$V$25,7,0),"")</f>
        <v/>
      </c>
      <c r="AR688" s="12" t="str">
        <f>IFERROR(VLOOKUP($A688,'Jurajska Jatka M'!$L$3:$R$42,7,0),"")</f>
        <v/>
      </c>
      <c r="AS688" s="12" t="str">
        <f>IFERROR(VLOOKUP($A688,'H56 TR100 M'!$AI$3:$AO$224,7,0),"")</f>
        <v/>
      </c>
      <c r="AT688" s="12" t="str">
        <f>IFERROR(VLOOKUP($A688,'Wawer M'!$H$2:$N$15,7,0),"")</f>
        <v/>
      </c>
      <c r="AU688" s="12" t="str">
        <f>IFERROR(VLOOKUP($A688,'Pazur M'!$AU$2:$BA$36,7,0),"")</f>
        <v/>
      </c>
      <c r="AV688" s="12" t="str">
        <f>IFERROR(VLOOKUP($A688,'Wilga M'!$L$3:$R$29,7,0),"")</f>
        <v/>
      </c>
      <c r="AW688" s="12" t="str">
        <f>IFERROR(VLOOKUP($A688,'NM 100 M'!$Y$5:$AE$7,7,0),"")</f>
        <v/>
      </c>
      <c r="AX688" s="25">
        <f>MIN(COUNT(F688:S688)+MIN(COUNT(V688:AW688)/2,2),6)</f>
        <v>0.5</v>
      </c>
    </row>
    <row r="689" spans="1:50">
      <c r="A689">
        <v>432</v>
      </c>
      <c r="B689" s="21" t="str">
        <f>VLOOKUP($A689,id!$C:$H,6,0)</f>
        <v>Bielak Włodzimierz</v>
      </c>
      <c r="C689" s="21">
        <f>VLOOKUP($A689,id!$C:$H,4,0)</f>
        <v>0</v>
      </c>
      <c r="D689" s="2">
        <f>IF(E688=E689,D688,ROW(B687))</f>
        <v>681</v>
      </c>
      <c r="E689" s="11">
        <f>LARGE(F689:U689,1)+LARGE(F689:U689,2)+IFERROR(LARGE(F689:U689,3),0)+IFERROR(LARGE(F689:U689,4),0)+IFERROR(LARGE(F689:U689,5),0)+IFERROR(LARGE(F689:U689,6),0)</f>
        <v>0</v>
      </c>
      <c r="F689" s="12"/>
      <c r="G689" s="12"/>
      <c r="H689" s="12"/>
      <c r="I689" s="12"/>
      <c r="J689" s="12"/>
      <c r="K689" s="12" t="str">
        <f>IFERROR(VLOOKUP($A689,'Tropy M'!$Q$4:$W$66,7,0),"")</f>
        <v/>
      </c>
      <c r="L689" s="12" t="str">
        <f>IFERROR(VLOOKUP($A689,'Grassor 300 M'!$CA$6:$CG$39,7,0),"")</f>
        <v/>
      </c>
      <c r="M689" s="12" t="str">
        <f>IFERROR(VLOOKUP($A689,'BO M'!$Q$2:$W$37,7,0),"")</f>
        <v/>
      </c>
      <c r="N689" s="12" t="str">
        <f>IFERROR(VLOOKUP($A689,'Konwalie M'!$M$2:$S$32,7,0),"")</f>
        <v/>
      </c>
      <c r="O689" s="12" t="str">
        <f>IFERROR(VLOOKUP($A689,'KoRnO M'!$AD$2:$AJ$42,7,0),"")</f>
        <v/>
      </c>
      <c r="P689" s="12" t="str">
        <f>IFERROR(VLOOKUP($A689,'XVI Szago M'!$K$2:$Q$48,7,0),"")</f>
        <v/>
      </c>
      <c r="Q689" s="12" t="str">
        <f>IFERROR(VLOOKUP($A689,'H56 TR200 M'!$AT$3:$AZ$106,7,0),"")</f>
        <v/>
      </c>
      <c r="R689" s="12" t="str">
        <f>IFERROR(VLOOKUP($A689,'Azymut M'!$AO$6:$AU$38,7,0),"")</f>
        <v/>
      </c>
      <c r="S689" s="12" t="str">
        <f>IFERROR(VLOOKUP($A689,'NM 200 M'!$AI$5:$AO$38,7,0),"")</f>
        <v/>
      </c>
      <c r="T689" s="10">
        <f>IFERROR(LARGE(V689:AW689,1),0)+IFERROR(LARGE(V689:AW689,2),0)</f>
        <v>0</v>
      </c>
      <c r="U689" s="10">
        <f>IFERROR(LARGE(V689:AW689,3),0)+IFERROR(LARGE(V689:AW689,4),0)</f>
        <v>0</v>
      </c>
      <c r="V689" s="12"/>
      <c r="W689" s="12"/>
      <c r="X689" s="12"/>
      <c r="Y689" s="12"/>
      <c r="Z689" s="12"/>
      <c r="AA689" s="12"/>
      <c r="AB689" s="12"/>
      <c r="AC689" s="12"/>
      <c r="AD689" s="12"/>
      <c r="AE689" s="12">
        <f>IFERROR(VLOOKUP($A689,'13 M'!$J$6:$P$27,7,0),"")</f>
        <v>0</v>
      </c>
      <c r="AF689" s="12" t="str">
        <f>IFERROR(VLOOKUP($A689,'ZnO Grassor M'!$J$2:$P$9,7,0),"")</f>
        <v/>
      </c>
      <c r="AG689" s="12" t="str">
        <f>IFERROR(VLOOKUP($A689,'Celestynów M'!$H$2:$N$7,7,0),"")</f>
        <v/>
      </c>
      <c r="AH689" s="12" t="str">
        <f>IFERROR(VLOOKUP($A689,'Komorów M'!$H$2:$N$15,7,0),"")</f>
        <v/>
      </c>
      <c r="AI689" s="12" t="str">
        <f>IFERROR(VLOOKUP($A689,'ITOrient M'!$P$3:$V$16,7,0),"")</f>
        <v/>
      </c>
      <c r="AJ689" s="12" t="str">
        <f>IFERROR(VLOOKUP($A689,'ŚJatka M'!$P$3:$V$25,7,0),"")</f>
        <v/>
      </c>
      <c r="AK689" s="12" t="str">
        <f>IFERROR(VLOOKUP($A689,'Sudecka Wyrypa M'!$N$4:$T$18,7,0),"")</f>
        <v/>
      </c>
      <c r="AL689" s="12" t="str">
        <f>IFERROR(VLOOKUP($A689,'Abentojra M'!$I$3:$O$39,7,0),"")</f>
        <v/>
      </c>
      <c r="AM689" s="12" t="str">
        <f>IFERROR(VLOOKUP($A689,'Mordownik M'!$M$3:$S$29,7,0),"")</f>
        <v/>
      </c>
      <c r="AN689" s="12" t="str">
        <f>IFERROR(VLOOKUP($A689,'Kaczawska M'!$L$3:$R$9,7,0),"")</f>
        <v/>
      </c>
      <c r="AO689" s="12" t="str">
        <f>IFERROR(VLOOKUP($A689,'XV RzK M'!$K$2:$Q$13,7,0),"")</f>
        <v/>
      </c>
      <c r="AP689" s="12" t="str">
        <f>IFERROR(VLOOKUP($A689,'Jesienne 360 M'!$J$2:$P$20,7,0),"")</f>
        <v/>
      </c>
      <c r="AQ689" s="12" t="str">
        <f>IFERROR(VLOOKUP($A689,'Waligóra M'!$P$2:$V$25,7,0),"")</f>
        <v/>
      </c>
      <c r="AR689" s="12" t="str">
        <f>IFERROR(VLOOKUP($A689,'Jurajska Jatka M'!$L$3:$R$42,7,0),"")</f>
        <v/>
      </c>
      <c r="AS689" s="12" t="str">
        <f>IFERROR(VLOOKUP($A689,'H56 TR100 M'!$AI$3:$AO$224,7,0),"")</f>
        <v/>
      </c>
      <c r="AT689" s="12" t="str">
        <f>IFERROR(VLOOKUP($A689,'Wawer M'!$H$2:$N$15,7,0),"")</f>
        <v/>
      </c>
      <c r="AU689" s="12" t="str">
        <f>IFERROR(VLOOKUP($A689,'Pazur M'!$AU$2:$BA$36,7,0),"")</f>
        <v/>
      </c>
      <c r="AV689" s="12" t="str">
        <f>IFERROR(VLOOKUP($A689,'Wilga M'!$L$3:$R$29,7,0),"")</f>
        <v/>
      </c>
      <c r="AW689" s="12" t="str">
        <f>IFERROR(VLOOKUP($A689,'NM 100 M'!$Y$5:$AE$7,7,0),"")</f>
        <v/>
      </c>
      <c r="AX689" s="25">
        <f>MIN(COUNT(F689:S689)+MIN(COUNT(V689:AW689)/2,2),6)</f>
        <v>0.5</v>
      </c>
    </row>
    <row r="690" spans="1:50">
      <c r="A690">
        <v>433</v>
      </c>
      <c r="B690" s="21" t="str">
        <f>VLOOKUP($A690,id!$C:$H,6,0)</f>
        <v>Bielak Jakub</v>
      </c>
      <c r="C690" s="21">
        <f>VLOOKUP($A690,id!$C:$H,4,0)</f>
        <v>0</v>
      </c>
      <c r="D690" s="2">
        <f>IF(E689=E690,D689,ROW(B688))</f>
        <v>681</v>
      </c>
      <c r="E690" s="11">
        <f>LARGE(F690:U690,1)+LARGE(F690:U690,2)+IFERROR(LARGE(F690:U690,3),0)+IFERROR(LARGE(F690:U690,4),0)+IFERROR(LARGE(F690:U690,5),0)+IFERROR(LARGE(F690:U690,6),0)</f>
        <v>0</v>
      </c>
      <c r="F690" s="12"/>
      <c r="G690" s="12"/>
      <c r="H690" s="12"/>
      <c r="I690" s="12"/>
      <c r="J690" s="12"/>
      <c r="K690" s="12" t="str">
        <f>IFERROR(VLOOKUP($A690,'Tropy M'!$Q$4:$W$66,7,0),"")</f>
        <v/>
      </c>
      <c r="L690" s="12" t="str">
        <f>IFERROR(VLOOKUP($A690,'Grassor 300 M'!$CA$6:$CG$39,7,0),"")</f>
        <v/>
      </c>
      <c r="M690" s="12" t="str">
        <f>IFERROR(VLOOKUP($A690,'BO M'!$Q$2:$W$37,7,0),"")</f>
        <v/>
      </c>
      <c r="N690" s="12" t="str">
        <f>IFERROR(VLOOKUP($A690,'Konwalie M'!$M$2:$S$32,7,0),"")</f>
        <v/>
      </c>
      <c r="O690" s="12" t="str">
        <f>IFERROR(VLOOKUP($A690,'KoRnO M'!$AD$2:$AJ$42,7,0),"")</f>
        <v/>
      </c>
      <c r="P690" s="12" t="str">
        <f>IFERROR(VLOOKUP($A690,'XVI Szago M'!$K$2:$Q$48,7,0),"")</f>
        <v/>
      </c>
      <c r="Q690" s="12" t="str">
        <f>IFERROR(VLOOKUP($A690,'H56 TR200 M'!$AT$3:$AZ$106,7,0),"")</f>
        <v/>
      </c>
      <c r="R690" s="12" t="str">
        <f>IFERROR(VLOOKUP($A690,'Azymut M'!$AO$6:$AU$38,7,0),"")</f>
        <v/>
      </c>
      <c r="S690" s="12" t="str">
        <f>IFERROR(VLOOKUP($A690,'NM 200 M'!$AI$5:$AO$38,7,0),"")</f>
        <v/>
      </c>
      <c r="T690" s="10">
        <f>IFERROR(LARGE(V690:AW690,1),0)+IFERROR(LARGE(V690:AW690,2),0)</f>
        <v>0</v>
      </c>
      <c r="U690" s="10">
        <f>IFERROR(LARGE(V690:AW690,3),0)+IFERROR(LARGE(V690:AW690,4),0)</f>
        <v>0</v>
      </c>
      <c r="V690" s="12"/>
      <c r="W690" s="12"/>
      <c r="X690" s="12"/>
      <c r="Y690" s="12"/>
      <c r="Z690" s="12"/>
      <c r="AA690" s="12"/>
      <c r="AB690" s="12"/>
      <c r="AC690" s="12"/>
      <c r="AD690" s="12"/>
      <c r="AE690" s="12">
        <f>IFERROR(VLOOKUP($A690,'13 M'!$J$6:$P$27,7,0),"")</f>
        <v>0</v>
      </c>
      <c r="AF690" s="12" t="str">
        <f>IFERROR(VLOOKUP($A690,'ZnO Grassor M'!$J$2:$P$9,7,0),"")</f>
        <v/>
      </c>
      <c r="AG690" s="12" t="str">
        <f>IFERROR(VLOOKUP($A690,'Celestynów M'!$H$2:$N$7,7,0),"")</f>
        <v/>
      </c>
      <c r="AH690" s="12" t="str">
        <f>IFERROR(VLOOKUP($A690,'Komorów M'!$H$2:$N$15,7,0),"")</f>
        <v/>
      </c>
      <c r="AI690" s="12" t="str">
        <f>IFERROR(VLOOKUP($A690,'ITOrient M'!$P$3:$V$16,7,0),"")</f>
        <v/>
      </c>
      <c r="AJ690" s="12" t="str">
        <f>IFERROR(VLOOKUP($A690,'ŚJatka M'!$P$3:$V$25,7,0),"")</f>
        <v/>
      </c>
      <c r="AK690" s="12" t="str">
        <f>IFERROR(VLOOKUP($A690,'Sudecka Wyrypa M'!$N$4:$T$18,7,0),"")</f>
        <v/>
      </c>
      <c r="AL690" s="12" t="str">
        <f>IFERROR(VLOOKUP($A690,'Abentojra M'!$I$3:$O$39,7,0),"")</f>
        <v/>
      </c>
      <c r="AM690" s="12" t="str">
        <f>IFERROR(VLOOKUP($A690,'Mordownik M'!$M$3:$S$29,7,0),"")</f>
        <v/>
      </c>
      <c r="AN690" s="12" t="str">
        <f>IFERROR(VLOOKUP($A690,'Kaczawska M'!$L$3:$R$9,7,0),"")</f>
        <v/>
      </c>
      <c r="AO690" s="12" t="str">
        <f>IFERROR(VLOOKUP($A690,'XV RzK M'!$K$2:$Q$13,7,0),"")</f>
        <v/>
      </c>
      <c r="AP690" s="12" t="str">
        <f>IFERROR(VLOOKUP($A690,'Jesienne 360 M'!$J$2:$P$20,7,0),"")</f>
        <v/>
      </c>
      <c r="AQ690" s="12" t="str">
        <f>IFERROR(VLOOKUP($A690,'Waligóra M'!$P$2:$V$25,7,0),"")</f>
        <v/>
      </c>
      <c r="AR690" s="12" t="str">
        <f>IFERROR(VLOOKUP($A690,'Jurajska Jatka M'!$L$3:$R$42,7,0),"")</f>
        <v/>
      </c>
      <c r="AS690" s="12" t="str">
        <f>IFERROR(VLOOKUP($A690,'H56 TR100 M'!$AI$3:$AO$224,7,0),"")</f>
        <v/>
      </c>
      <c r="AT690" s="12" t="str">
        <f>IFERROR(VLOOKUP($A690,'Wawer M'!$H$2:$N$15,7,0),"")</f>
        <v/>
      </c>
      <c r="AU690" s="12" t="str">
        <f>IFERROR(VLOOKUP($A690,'Pazur M'!$AU$2:$BA$36,7,0),"")</f>
        <v/>
      </c>
      <c r="AV690" s="12" t="str">
        <f>IFERROR(VLOOKUP($A690,'Wilga M'!$L$3:$R$29,7,0),"")</f>
        <v/>
      </c>
      <c r="AW690" s="12" t="str">
        <f>IFERROR(VLOOKUP($A690,'NM 100 M'!$Y$5:$AE$7,7,0),"")</f>
        <v/>
      </c>
      <c r="AX690" s="25">
        <f>MIN(COUNT(F690:S690)+MIN(COUNT(V690:AW690)/2,2),6)</f>
        <v>0.5</v>
      </c>
    </row>
    <row r="691" spans="1:50">
      <c r="A691">
        <v>455</v>
      </c>
      <c r="B691" s="21" t="str">
        <f>VLOOKUP($A691,id!$C:$H,6,0)</f>
        <v>Jarczewski Marcin</v>
      </c>
      <c r="C691" s="21" t="str">
        <f>VLOOKUP($A691,id!$C:$H,4,0)</f>
        <v>Włoszczyzna</v>
      </c>
      <c r="D691" s="2">
        <f>IF(E690=E691,D690,ROW(B689))</f>
        <v>681</v>
      </c>
      <c r="E691" s="11">
        <f>LARGE(F691:U691,1)+LARGE(F691:U691,2)+IFERROR(LARGE(F691:U691,3),0)+IFERROR(LARGE(F691:U691,4),0)+IFERROR(LARGE(F691:U691,5),0)+IFERROR(LARGE(F691:U691,6),0)</f>
        <v>0</v>
      </c>
      <c r="F691" s="12"/>
      <c r="G691" s="12"/>
      <c r="H691" s="12"/>
      <c r="I691" s="12"/>
      <c r="J691" s="12"/>
      <c r="K691" s="12">
        <f>IFERROR(VLOOKUP($A691,'Tropy M'!$Q$4:$W$66,7,0),"")</f>
        <v>0</v>
      </c>
      <c r="L691" s="12" t="str">
        <f>IFERROR(VLOOKUP($A691,'Grassor 300 M'!$CA$6:$CG$39,7,0),"")</f>
        <v/>
      </c>
      <c r="M691" s="12" t="str">
        <f>IFERROR(VLOOKUP($A691,'BO M'!$Q$2:$W$37,7,0),"")</f>
        <v/>
      </c>
      <c r="N691" s="12" t="str">
        <f>IFERROR(VLOOKUP($A691,'Konwalie M'!$M$2:$S$32,7,0),"")</f>
        <v/>
      </c>
      <c r="O691" s="12" t="str">
        <f>IFERROR(VLOOKUP($A691,'KoRnO M'!$AD$2:$AJ$42,7,0),"")</f>
        <v/>
      </c>
      <c r="P691" s="12" t="str">
        <f>IFERROR(VLOOKUP($A691,'XVI Szago M'!$K$2:$Q$48,7,0),"")</f>
        <v/>
      </c>
      <c r="Q691" s="12" t="str">
        <f>IFERROR(VLOOKUP($A691,'H56 TR200 M'!$AT$3:$AZ$106,7,0),"")</f>
        <v/>
      </c>
      <c r="R691" s="12" t="str">
        <f>IFERROR(VLOOKUP($A691,'Azymut M'!$AO$6:$AU$38,7,0),"")</f>
        <v/>
      </c>
      <c r="S691" s="12" t="str">
        <f>IFERROR(VLOOKUP($A691,'NM 200 M'!$AI$5:$AO$38,7,0),"")</f>
        <v/>
      </c>
      <c r="T691" s="10">
        <f>IFERROR(LARGE(V691:AW691,1),0)+IFERROR(LARGE(V691:AW691,2),0)</f>
        <v>0</v>
      </c>
      <c r="U691" s="10">
        <f>IFERROR(LARGE(V691:AW691,3),0)+IFERROR(LARGE(V691:AW691,4),0)</f>
        <v>0</v>
      </c>
      <c r="V691" s="12"/>
      <c r="W691" s="12"/>
      <c r="X691" s="12"/>
      <c r="Y691" s="12"/>
      <c r="Z691" s="12"/>
      <c r="AA691" s="12"/>
      <c r="AB691" s="12"/>
      <c r="AC691" s="12"/>
      <c r="AD691" s="12"/>
      <c r="AE691" s="12" t="str">
        <f>IFERROR(VLOOKUP($A691,'13 M'!$J$6:$P$27,7,0),"")</f>
        <v/>
      </c>
      <c r="AF691" s="12" t="str">
        <f>IFERROR(VLOOKUP($A691,'ZnO Grassor M'!$J$2:$P$9,7,0),"")</f>
        <v/>
      </c>
      <c r="AG691" s="12" t="str">
        <f>IFERROR(VLOOKUP($A691,'Celestynów M'!$H$2:$N$7,7,0),"")</f>
        <v/>
      </c>
      <c r="AH691" s="12" t="str">
        <f>IFERROR(VLOOKUP($A691,'Komorów M'!$H$2:$N$15,7,0),"")</f>
        <v/>
      </c>
      <c r="AI691" s="12" t="str">
        <f>IFERROR(VLOOKUP($A691,'ITOrient M'!$P$3:$V$16,7,0),"")</f>
        <v/>
      </c>
      <c r="AJ691" s="12" t="str">
        <f>IFERROR(VLOOKUP($A691,'ŚJatka M'!$P$3:$V$25,7,0),"")</f>
        <v/>
      </c>
      <c r="AK691" s="12" t="str">
        <f>IFERROR(VLOOKUP($A691,'Sudecka Wyrypa M'!$N$4:$T$18,7,0),"")</f>
        <v/>
      </c>
      <c r="AL691" s="12" t="str">
        <f>IFERROR(VLOOKUP($A691,'Abentojra M'!$I$3:$O$39,7,0),"")</f>
        <v/>
      </c>
      <c r="AM691" s="12" t="str">
        <f>IFERROR(VLOOKUP($A691,'Mordownik M'!$M$3:$S$29,7,0),"")</f>
        <v/>
      </c>
      <c r="AN691" s="12" t="str">
        <f>IFERROR(VLOOKUP($A691,'Kaczawska M'!$L$3:$R$9,7,0),"")</f>
        <v/>
      </c>
      <c r="AO691" s="12" t="str">
        <f>IFERROR(VLOOKUP($A691,'XV RzK M'!$K$2:$Q$13,7,0),"")</f>
        <v/>
      </c>
      <c r="AP691" s="12" t="str">
        <f>IFERROR(VLOOKUP($A691,'Jesienne 360 M'!$J$2:$P$20,7,0),"")</f>
        <v/>
      </c>
      <c r="AQ691" s="12" t="str">
        <f>IFERROR(VLOOKUP($A691,'Waligóra M'!$P$2:$V$25,7,0),"")</f>
        <v/>
      </c>
      <c r="AR691" s="12" t="str">
        <f>IFERROR(VLOOKUP($A691,'Jurajska Jatka M'!$L$3:$R$42,7,0),"")</f>
        <v/>
      </c>
      <c r="AS691" s="12" t="str">
        <f>IFERROR(VLOOKUP($A691,'H56 TR100 M'!$AI$3:$AO$224,7,0),"")</f>
        <v/>
      </c>
      <c r="AT691" s="12" t="str">
        <f>IFERROR(VLOOKUP($A691,'Wawer M'!$H$2:$N$15,7,0),"")</f>
        <v/>
      </c>
      <c r="AU691" s="12" t="str">
        <f>IFERROR(VLOOKUP($A691,'Pazur M'!$AU$2:$BA$36,7,0),"")</f>
        <v/>
      </c>
      <c r="AV691" s="12" t="str">
        <f>IFERROR(VLOOKUP($A691,'Wilga M'!$L$3:$R$29,7,0),"")</f>
        <v/>
      </c>
      <c r="AW691" s="12" t="str">
        <f>IFERROR(VLOOKUP($A691,'NM 100 M'!$Y$5:$AE$7,7,0),"")</f>
        <v/>
      </c>
      <c r="AX691" s="25">
        <f>MIN(COUNT(F691:S691)+MIN(COUNT(V691:AW691)/2,2),6)</f>
        <v>1</v>
      </c>
    </row>
    <row r="692" spans="1:50">
      <c r="A692">
        <v>456</v>
      </c>
      <c r="B692" s="21" t="str">
        <f>VLOOKUP($A692,id!$C:$H,6,0)</f>
        <v>Szaryński Maciej</v>
      </c>
      <c r="C692" s="21" t="str">
        <f>VLOOKUP($A692,id!$C:$H,4,0)</f>
        <v>Włoszczyzna</v>
      </c>
      <c r="D692" s="2">
        <f>IF(E691=E692,D691,ROW(B690))</f>
        <v>681</v>
      </c>
      <c r="E692" s="11">
        <f>LARGE(F692:U692,1)+LARGE(F692:U692,2)+IFERROR(LARGE(F692:U692,3),0)+IFERROR(LARGE(F692:U692,4),0)+IFERROR(LARGE(F692:U692,5),0)+IFERROR(LARGE(F692:U692,6),0)</f>
        <v>0</v>
      </c>
      <c r="F692" s="12"/>
      <c r="G692" s="12"/>
      <c r="H692" s="12"/>
      <c r="I692" s="12"/>
      <c r="J692" s="12"/>
      <c r="K692" s="12">
        <f>IFERROR(VLOOKUP($A692,'Tropy M'!$Q$4:$W$66,7,0),"")</f>
        <v>0</v>
      </c>
      <c r="L692" s="12" t="str">
        <f>IFERROR(VLOOKUP($A692,'Grassor 300 M'!$CA$6:$CG$39,7,0),"")</f>
        <v/>
      </c>
      <c r="M692" s="12" t="str">
        <f>IFERROR(VLOOKUP($A692,'BO M'!$Q$2:$W$37,7,0),"")</f>
        <v/>
      </c>
      <c r="N692" s="12" t="str">
        <f>IFERROR(VLOOKUP($A692,'Konwalie M'!$M$2:$S$32,7,0),"")</f>
        <v/>
      </c>
      <c r="O692" s="12" t="str">
        <f>IFERROR(VLOOKUP($A692,'KoRnO M'!$AD$2:$AJ$42,7,0),"")</f>
        <v/>
      </c>
      <c r="P692" s="12" t="str">
        <f>IFERROR(VLOOKUP($A692,'XVI Szago M'!$K$2:$Q$48,7,0),"")</f>
        <v/>
      </c>
      <c r="Q692" s="12" t="str">
        <f>IFERROR(VLOOKUP($A692,'H56 TR200 M'!$AT$3:$AZ$106,7,0),"")</f>
        <v/>
      </c>
      <c r="R692" s="12" t="str">
        <f>IFERROR(VLOOKUP($A692,'Azymut M'!$AO$6:$AU$38,7,0),"")</f>
        <v/>
      </c>
      <c r="S692" s="12" t="str">
        <f>IFERROR(VLOOKUP($A692,'NM 200 M'!$AI$5:$AO$38,7,0),"")</f>
        <v/>
      </c>
      <c r="T692" s="10">
        <f>IFERROR(LARGE(V692:AW692,1),0)+IFERROR(LARGE(V692:AW692,2),0)</f>
        <v>0</v>
      </c>
      <c r="U692" s="10">
        <f>IFERROR(LARGE(V692:AW692,3),0)+IFERROR(LARGE(V692:AW692,4),0)</f>
        <v>0</v>
      </c>
      <c r="V692" s="12"/>
      <c r="W692" s="12"/>
      <c r="X692" s="12"/>
      <c r="Y692" s="12"/>
      <c r="Z692" s="12"/>
      <c r="AA692" s="12"/>
      <c r="AB692" s="12"/>
      <c r="AC692" s="12"/>
      <c r="AD692" s="12"/>
      <c r="AE692" s="12" t="str">
        <f>IFERROR(VLOOKUP($A692,'13 M'!$J$6:$P$27,7,0),"")</f>
        <v/>
      </c>
      <c r="AF692" s="12" t="str">
        <f>IFERROR(VLOOKUP($A692,'ZnO Grassor M'!$J$2:$P$9,7,0),"")</f>
        <v/>
      </c>
      <c r="AG692" s="12" t="str">
        <f>IFERROR(VLOOKUP($A692,'Celestynów M'!$H$2:$N$7,7,0),"")</f>
        <v/>
      </c>
      <c r="AH692" s="12" t="str">
        <f>IFERROR(VLOOKUP($A692,'Komorów M'!$H$2:$N$15,7,0),"")</f>
        <v/>
      </c>
      <c r="AI692" s="12" t="str">
        <f>IFERROR(VLOOKUP($A692,'ITOrient M'!$P$3:$V$16,7,0),"")</f>
        <v/>
      </c>
      <c r="AJ692" s="12" t="str">
        <f>IFERROR(VLOOKUP($A692,'ŚJatka M'!$P$3:$V$25,7,0),"")</f>
        <v/>
      </c>
      <c r="AK692" s="12" t="str">
        <f>IFERROR(VLOOKUP($A692,'Sudecka Wyrypa M'!$N$4:$T$18,7,0),"")</f>
        <v/>
      </c>
      <c r="AL692" s="12" t="str">
        <f>IFERROR(VLOOKUP($A692,'Abentojra M'!$I$3:$O$39,7,0),"")</f>
        <v/>
      </c>
      <c r="AM692" s="12" t="str">
        <f>IFERROR(VLOOKUP($A692,'Mordownik M'!$M$3:$S$29,7,0),"")</f>
        <v/>
      </c>
      <c r="AN692" s="12" t="str">
        <f>IFERROR(VLOOKUP($A692,'Kaczawska M'!$L$3:$R$9,7,0),"")</f>
        <v/>
      </c>
      <c r="AO692" s="12" t="str">
        <f>IFERROR(VLOOKUP($A692,'XV RzK M'!$K$2:$Q$13,7,0),"")</f>
        <v/>
      </c>
      <c r="AP692" s="12" t="str">
        <f>IFERROR(VLOOKUP($A692,'Jesienne 360 M'!$J$2:$P$20,7,0),"")</f>
        <v/>
      </c>
      <c r="AQ692" s="12" t="str">
        <f>IFERROR(VLOOKUP($A692,'Waligóra M'!$P$2:$V$25,7,0),"")</f>
        <v/>
      </c>
      <c r="AR692" s="12" t="str">
        <f>IFERROR(VLOOKUP($A692,'Jurajska Jatka M'!$L$3:$R$42,7,0),"")</f>
        <v/>
      </c>
      <c r="AS692" s="12" t="str">
        <f>IFERROR(VLOOKUP($A692,'H56 TR100 M'!$AI$3:$AO$224,7,0),"")</f>
        <v/>
      </c>
      <c r="AT692" s="12" t="str">
        <f>IFERROR(VLOOKUP($A692,'Wawer M'!$H$2:$N$15,7,0),"")</f>
        <v/>
      </c>
      <c r="AU692" s="12" t="str">
        <f>IFERROR(VLOOKUP($A692,'Pazur M'!$AU$2:$BA$36,7,0),"")</f>
        <v/>
      </c>
      <c r="AV692" s="12" t="str">
        <f>IFERROR(VLOOKUP($A692,'Wilga M'!$L$3:$R$29,7,0),"")</f>
        <v/>
      </c>
      <c r="AW692" s="12" t="str">
        <f>IFERROR(VLOOKUP($A692,'NM 100 M'!$Y$5:$AE$7,7,0),"")</f>
        <v/>
      </c>
      <c r="AX692" s="25">
        <f>MIN(COUNT(F692:S692)+MIN(COUNT(V692:AW692)/2,2),6)</f>
        <v>1</v>
      </c>
    </row>
    <row r="693" spans="1:50">
      <c r="A693">
        <v>522</v>
      </c>
      <c r="B693" s="21" t="str">
        <f>VLOOKUP($A693,id!$C:$H,6,0)</f>
        <v>Kujawa Michał</v>
      </c>
      <c r="C693" s="21">
        <f>VLOOKUP($A693,id!$C:$H,4,0)</f>
        <v>0</v>
      </c>
      <c r="D693" s="2">
        <f>IF(E692=E693,D692,ROW(B691))</f>
        <v>681</v>
      </c>
      <c r="E693" s="11">
        <f>LARGE(F693:U693,1)+LARGE(F693:U693,2)+IFERROR(LARGE(F693:U693,3),0)+IFERROR(LARGE(F693:U693,4),0)+IFERROR(LARGE(F693:U693,5),0)+IFERROR(LARGE(F693:U693,6),0)</f>
        <v>0</v>
      </c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 t="str">
        <f>IFERROR(VLOOKUP($A693,'XVI Szago M'!$K$2:$Q$48,7,0),"")</f>
        <v/>
      </c>
      <c r="Q693" s="12" t="str">
        <f>IFERROR(VLOOKUP($A693,'H56 TR200 M'!$AT$3:$AZ$106,7,0),"")</f>
        <v/>
      </c>
      <c r="R693" s="12" t="str">
        <f>IFERROR(VLOOKUP($A693,'Azymut M'!$AO$6:$AU$38,7,0),"")</f>
        <v/>
      </c>
      <c r="S693" s="12" t="str">
        <f>IFERROR(VLOOKUP($A693,'NM 200 M'!$AI$5:$AO$38,7,0),"")</f>
        <v/>
      </c>
      <c r="T693" s="10">
        <f>IFERROR(LARGE(V693:AW693,1),0)+IFERROR(LARGE(V693:AW693,2),0)</f>
        <v>0</v>
      </c>
      <c r="U693" s="10">
        <f>IFERROR(LARGE(V693:AW693,3),0)+IFERROR(LARGE(V693:AW693,4),0)</f>
        <v>0</v>
      </c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>
        <f>IFERROR(VLOOKUP($A693,'Abentojra M'!$I$3:$O$39,7,0),"")</f>
        <v>0</v>
      </c>
      <c r="AM693" s="12" t="str">
        <f>IFERROR(VLOOKUP($A693,'Mordownik M'!$M$3:$S$29,7,0),"")</f>
        <v/>
      </c>
      <c r="AN693" s="12" t="str">
        <f>IFERROR(VLOOKUP($A693,'Kaczawska M'!$L$3:$R$9,7,0),"")</f>
        <v/>
      </c>
      <c r="AO693" s="12" t="str">
        <f>IFERROR(VLOOKUP($A693,'XV RzK M'!$K$2:$Q$13,7,0),"")</f>
        <v/>
      </c>
      <c r="AP693" s="12" t="str">
        <f>IFERROR(VLOOKUP($A693,'Jesienne 360 M'!$J$2:$P$20,7,0),"")</f>
        <v/>
      </c>
      <c r="AQ693" s="12" t="str">
        <f>IFERROR(VLOOKUP($A693,'Waligóra M'!$P$2:$V$25,7,0),"")</f>
        <v/>
      </c>
      <c r="AR693" s="12" t="str">
        <f>IFERROR(VLOOKUP($A693,'Jurajska Jatka M'!$L$3:$R$42,7,0),"")</f>
        <v/>
      </c>
      <c r="AS693" s="12" t="str">
        <f>IFERROR(VLOOKUP($A693,'H56 TR100 M'!$AI$3:$AO$224,7,0),"")</f>
        <v/>
      </c>
      <c r="AT693" s="12" t="str">
        <f>IFERROR(VLOOKUP($A693,'Wawer M'!$H$2:$N$15,7,0),"")</f>
        <v/>
      </c>
      <c r="AU693" s="12" t="str">
        <f>IFERROR(VLOOKUP($A693,'Pazur M'!$AU$2:$BA$36,7,0),"")</f>
        <v/>
      </c>
      <c r="AV693" s="12" t="str">
        <f>IFERROR(VLOOKUP($A693,'Wilga M'!$L$3:$R$29,7,0),"")</f>
        <v/>
      </c>
      <c r="AW693" s="12" t="str">
        <f>IFERROR(VLOOKUP($A693,'NM 100 M'!$Y$5:$AE$7,7,0),"")</f>
        <v/>
      </c>
      <c r="AX693" s="25">
        <f>MIN(COUNT(F693:S693)+MIN(COUNT(V693:AW693)/2,2),6)</f>
        <v>0.5</v>
      </c>
    </row>
    <row r="694" spans="1:50">
      <c r="A694">
        <v>555</v>
      </c>
      <c r="B694" s="21" t="str">
        <f>VLOOKUP($A694,id!$C:$H,6,0)</f>
        <v>Kwidziński Krzysztof</v>
      </c>
      <c r="C694" s="21" t="str">
        <f>VLOOKUP($A694,id!$C:$H,4,0)</f>
        <v>Purtki</v>
      </c>
      <c r="D694" s="2">
        <f>IF(E693=E694,D693,ROW(B692))</f>
        <v>681</v>
      </c>
      <c r="E694" s="11">
        <f>LARGE(F694:U694,1)+LARGE(F694:U694,2)+IFERROR(LARGE(F694:U694,3),0)+IFERROR(LARGE(F694:U694,4),0)+IFERROR(LARGE(F694:U694,5),0)+IFERROR(LARGE(F694:U694,6),0)</f>
        <v>0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>
        <f>IFERROR(VLOOKUP($A694,'XVI Szago M'!$K$2:$Q$48,7,0),"")</f>
        <v>0</v>
      </c>
      <c r="Q694" s="12" t="str">
        <f>IFERROR(VLOOKUP($A694,'H56 TR200 M'!$AT$3:$AZ$106,7,0),"")</f>
        <v/>
      </c>
      <c r="R694" s="12" t="str">
        <f>IFERROR(VLOOKUP($A694,'Azymut M'!$AO$6:$AU$38,7,0),"")</f>
        <v/>
      </c>
      <c r="S694" s="12" t="str">
        <f>IFERROR(VLOOKUP($A694,'NM 200 M'!$AI$5:$AO$38,7,0),"")</f>
        <v/>
      </c>
      <c r="T694" s="10">
        <f>IFERROR(LARGE(V694:AW694,1),0)+IFERROR(LARGE(V694:AW694,2),0)</f>
        <v>0</v>
      </c>
      <c r="U694" s="10">
        <f>IFERROR(LARGE(V694:AW694,3),0)+IFERROR(LARGE(V694:AW694,4),0)</f>
        <v>0</v>
      </c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 t="str">
        <f>IFERROR(VLOOKUP($A694,'Abentojra M'!$I$3:$O$39,7,0),"")</f>
        <v/>
      </c>
      <c r="AM694" s="12" t="str">
        <f>IFERROR(VLOOKUP($A694,'Mordownik M'!$M$3:$S$29,7,0),"")</f>
        <v/>
      </c>
      <c r="AN694" s="12" t="str">
        <f>IFERROR(VLOOKUP($A694,'Kaczawska M'!$L$3:$R$9,7,0),"")</f>
        <v/>
      </c>
      <c r="AO694" s="12" t="str">
        <f>IFERROR(VLOOKUP($A694,'XV RzK M'!$K$2:$Q$13,7,0),"")</f>
        <v/>
      </c>
      <c r="AP694" s="12" t="str">
        <f>IFERROR(VLOOKUP($A694,'Jesienne 360 M'!$J$2:$P$20,7,0),"")</f>
        <v/>
      </c>
      <c r="AQ694" s="12" t="str">
        <f>IFERROR(VLOOKUP($A694,'Waligóra M'!$P$2:$V$25,7,0),"")</f>
        <v/>
      </c>
      <c r="AR694" s="12" t="str">
        <f>IFERROR(VLOOKUP($A694,'Jurajska Jatka M'!$L$3:$R$42,7,0),"")</f>
        <v/>
      </c>
      <c r="AS694" s="12" t="str">
        <f>IFERROR(VLOOKUP($A694,'H56 TR100 M'!$AI$3:$AO$224,7,0),"")</f>
        <v/>
      </c>
      <c r="AT694" s="12" t="str">
        <f>IFERROR(VLOOKUP($A694,'Wawer M'!$H$2:$N$15,7,0),"")</f>
        <v/>
      </c>
      <c r="AU694" s="12" t="str">
        <f>IFERROR(VLOOKUP($A694,'Pazur M'!$AU$2:$BA$36,7,0),"")</f>
        <v/>
      </c>
      <c r="AV694" s="12" t="str">
        <f>IFERROR(VLOOKUP($A694,'Wilga M'!$L$3:$R$29,7,0),"")</f>
        <v/>
      </c>
      <c r="AW694" s="12" t="str">
        <f>IFERROR(VLOOKUP($A694,'NM 100 M'!$Y$5:$AE$7,7,0),"")</f>
        <v/>
      </c>
      <c r="AX694" s="25">
        <f>MIN(COUNT(F694:S694)+MIN(COUNT(V694:AW694)/2,2),6)</f>
        <v>1</v>
      </c>
    </row>
    <row r="695" spans="1:50">
      <c r="A695">
        <v>757</v>
      </c>
      <c r="B695" s="21" t="str">
        <f>VLOOKUP($A695,id!$C:$H,6,0)</f>
        <v>Figiel Piotr</v>
      </c>
      <c r="C695" s="21" t="str">
        <f>VLOOKUP($A695,id!$C:$H,4,0)</f>
        <v>Hylmet</v>
      </c>
      <c r="D695" s="2">
        <f>IF(E694=E695,D694,ROW(B693))</f>
        <v>681</v>
      </c>
      <c r="E695" s="11">
        <f>LARGE(F695:U695,1)+LARGE(F695:U695,2)+IFERROR(LARGE(F695:U695,3),0)+IFERROR(LARGE(F695:U695,4),0)+IFERROR(LARGE(F695:U695,5),0)+IFERROR(LARGE(F695:U695,6),0)</f>
        <v>0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 t="str">
        <f>IFERROR(VLOOKUP($A695,'H56 TR200 M'!$AT$3:$AZ$106,7,0),"")</f>
        <v/>
      </c>
      <c r="R695" s="12" t="str">
        <f>IFERROR(VLOOKUP($A695,'Azymut M'!$AO$6:$AU$38,7,0),"")</f>
        <v/>
      </c>
      <c r="S695" s="12" t="str">
        <f>IFERROR(VLOOKUP($A695,'NM 200 M'!$AI$5:$AO$38,7,0),"")</f>
        <v/>
      </c>
      <c r="T695" s="10">
        <f>IFERROR(LARGE(V695:AW695,1),0)+IFERROR(LARGE(V695:AW695,2),0)</f>
        <v>0</v>
      </c>
      <c r="U695" s="10">
        <f>IFERROR(LARGE(V695:AW695,3),0)+IFERROR(LARGE(V695:AW695,4),0)</f>
        <v>0</v>
      </c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>
        <f>IFERROR(VLOOKUP($A695,'H56 TR100 M'!$AI$3:$AO$224,7,0),"")</f>
        <v>0</v>
      </c>
      <c r="AT695" s="12" t="str">
        <f>IFERROR(VLOOKUP($A695,'Wawer M'!$H$2:$N$15,7,0),"")</f>
        <v/>
      </c>
      <c r="AU695" s="12" t="str">
        <f>IFERROR(VLOOKUP($A695,'Pazur M'!$AU$2:$BA$36,7,0),"")</f>
        <v/>
      </c>
      <c r="AV695" s="12" t="str">
        <f>IFERROR(VLOOKUP($A695,'Wilga M'!$L$3:$R$29,7,0),"")</f>
        <v/>
      </c>
      <c r="AW695" s="12" t="str">
        <f>IFERROR(VLOOKUP($A695,'NM 100 M'!$Y$5:$AE$7,7,0),"")</f>
        <v/>
      </c>
      <c r="AX695" s="25">
        <f>MIN(COUNT(F695:S695)+MIN(COUNT(V695:AW695)/2,2),6)</f>
        <v>0.5</v>
      </c>
    </row>
    <row r="696" spans="1:50">
      <c r="A696">
        <v>758</v>
      </c>
      <c r="B696" s="21" t="str">
        <f>VLOOKUP($A696,id!$C:$H,6,0)</f>
        <v>Milewski Paweł</v>
      </c>
      <c r="C696" s="21" t="str">
        <f>VLOOKUP($A696,id!$C:$H,4,0)</f>
        <v>Venska</v>
      </c>
      <c r="D696" s="2">
        <f>IF(E695=E696,D695,ROW(B694))</f>
        <v>681</v>
      </c>
      <c r="E696" s="11">
        <f>LARGE(F696:U696,1)+LARGE(F696:U696,2)+IFERROR(LARGE(F696:U696,3),0)+IFERROR(LARGE(F696:U696,4),0)+IFERROR(LARGE(F696:U696,5),0)+IFERROR(LARGE(F696:U696,6),0)</f>
        <v>0</v>
      </c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 t="str">
        <f>IFERROR(VLOOKUP($A696,'H56 TR200 M'!$AT$3:$AZ$106,7,0),"")</f>
        <v/>
      </c>
      <c r="R696" s="12" t="str">
        <f>IFERROR(VLOOKUP($A696,'Azymut M'!$AO$6:$AU$38,7,0),"")</f>
        <v/>
      </c>
      <c r="S696" s="12" t="str">
        <f>IFERROR(VLOOKUP($A696,'NM 200 M'!$AI$5:$AO$38,7,0),"")</f>
        <v/>
      </c>
      <c r="T696" s="10">
        <f>IFERROR(LARGE(V696:AW696,1),0)+IFERROR(LARGE(V696:AW696,2),0)</f>
        <v>0</v>
      </c>
      <c r="U696" s="10">
        <f>IFERROR(LARGE(V696:AW696,3),0)+IFERROR(LARGE(V696:AW696,4),0)</f>
        <v>0</v>
      </c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>
        <f>IFERROR(VLOOKUP($A696,'H56 TR100 M'!$AI$3:$AO$224,7,0),"")</f>
        <v>0</v>
      </c>
      <c r="AT696" s="12" t="str">
        <f>IFERROR(VLOOKUP($A696,'Wawer M'!$H$2:$N$15,7,0),"")</f>
        <v/>
      </c>
      <c r="AU696" s="12" t="str">
        <f>IFERROR(VLOOKUP($A696,'Pazur M'!$AU$2:$BA$36,7,0),"")</f>
        <v/>
      </c>
      <c r="AV696" s="12" t="str">
        <f>IFERROR(VLOOKUP($A696,'Wilga M'!$L$3:$R$29,7,0),"")</f>
        <v/>
      </c>
      <c r="AW696" s="12" t="str">
        <f>IFERROR(VLOOKUP($A696,'NM 100 M'!$Y$5:$AE$7,7,0),"")</f>
        <v/>
      </c>
      <c r="AX696" s="25">
        <f>MIN(COUNT(F696:S696)+MIN(COUNT(V696:AW696)/2,2),6)</f>
        <v>0.5</v>
      </c>
    </row>
    <row r="697" spans="1:50">
      <c r="A697">
        <v>759</v>
      </c>
      <c r="B697" s="21" t="str">
        <f>VLOOKUP($A697,id!$C:$H,6,0)</f>
        <v>Chrześciański  Bartosz</v>
      </c>
      <c r="C697" s="21" t="str">
        <f>VLOOKUP($A697,id!$C:$H,4,0)</f>
        <v>BAC Logistic Team</v>
      </c>
      <c r="D697" s="2">
        <f>IF(E696=E697,D696,ROW(B695))</f>
        <v>681</v>
      </c>
      <c r="E697" s="11">
        <f>LARGE(F697:U697,1)+LARGE(F697:U697,2)+IFERROR(LARGE(F697:U697,3),0)+IFERROR(LARGE(F697:U697,4),0)+IFERROR(LARGE(F697:U697,5),0)+IFERROR(LARGE(F697:U697,6),0)</f>
        <v>0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 t="str">
        <f>IFERROR(VLOOKUP($A697,'H56 TR200 M'!$AT$3:$AZ$106,7,0),"")</f>
        <v/>
      </c>
      <c r="R697" s="12" t="str">
        <f>IFERROR(VLOOKUP($A697,'Azymut M'!$AO$6:$AU$38,7,0),"")</f>
        <v/>
      </c>
      <c r="S697" s="12" t="str">
        <f>IFERROR(VLOOKUP($A697,'NM 200 M'!$AI$5:$AO$38,7,0),"")</f>
        <v/>
      </c>
      <c r="T697" s="10">
        <f>IFERROR(LARGE(V697:AW697,1),0)+IFERROR(LARGE(V697:AW697,2),0)</f>
        <v>0</v>
      </c>
      <c r="U697" s="10">
        <f>IFERROR(LARGE(V697:AW697,3),0)+IFERROR(LARGE(V697:AW697,4),0)</f>
        <v>0</v>
      </c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>
        <f>IFERROR(VLOOKUP($A697,'H56 TR100 M'!$AI$3:$AO$224,7,0),"")</f>
        <v>0</v>
      </c>
      <c r="AT697" s="12" t="str">
        <f>IFERROR(VLOOKUP($A697,'Wawer M'!$H$2:$N$15,7,0),"")</f>
        <v/>
      </c>
      <c r="AU697" s="12" t="str">
        <f>IFERROR(VLOOKUP($A697,'Pazur M'!$AU$2:$BA$36,7,0),"")</f>
        <v/>
      </c>
      <c r="AV697" s="12" t="str">
        <f>IFERROR(VLOOKUP($A697,'Wilga M'!$L$3:$R$29,7,0),"")</f>
        <v/>
      </c>
      <c r="AW697" s="12" t="str">
        <f>IFERROR(VLOOKUP($A697,'NM 100 M'!$Y$5:$AE$7,7,0),"")</f>
        <v/>
      </c>
      <c r="AX697" s="25">
        <f>MIN(COUNT(F697:S697)+MIN(COUNT(V697:AW697)/2,2),6)</f>
        <v>0.5</v>
      </c>
    </row>
    <row r="698" spans="1:50">
      <c r="A698">
        <v>760</v>
      </c>
      <c r="B698" s="21" t="str">
        <f>VLOOKUP($A698,id!$C:$H,6,0)</f>
        <v>Nawrocki  Sławomir</v>
      </c>
      <c r="C698" s="21" t="str">
        <f>VLOOKUP($A698,id!$C:$H,4,0)</f>
        <v>JW 4808</v>
      </c>
      <c r="D698" s="2">
        <f>IF(E697=E698,D697,ROW(B696))</f>
        <v>681</v>
      </c>
      <c r="E698" s="11">
        <f>LARGE(F698:U698,1)+LARGE(F698:U698,2)+IFERROR(LARGE(F698:U698,3),0)+IFERROR(LARGE(F698:U698,4),0)+IFERROR(LARGE(F698:U698,5),0)+IFERROR(LARGE(F698:U698,6),0)</f>
        <v>0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 t="str">
        <f>IFERROR(VLOOKUP($A698,'H56 TR200 M'!$AT$3:$AZ$106,7,0),"")</f>
        <v/>
      </c>
      <c r="R698" s="12" t="str">
        <f>IFERROR(VLOOKUP($A698,'Azymut M'!$AO$6:$AU$38,7,0),"")</f>
        <v/>
      </c>
      <c r="S698" s="12" t="str">
        <f>IFERROR(VLOOKUP($A698,'NM 200 M'!$AI$5:$AO$38,7,0),"")</f>
        <v/>
      </c>
      <c r="T698" s="10">
        <f>IFERROR(LARGE(V698:AW698,1),0)+IFERROR(LARGE(V698:AW698,2),0)</f>
        <v>0</v>
      </c>
      <c r="U698" s="10">
        <f>IFERROR(LARGE(V698:AW698,3),0)+IFERROR(LARGE(V698:AW698,4),0)</f>
        <v>0</v>
      </c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>
        <f>IFERROR(VLOOKUP($A698,'H56 TR100 M'!$AI$3:$AO$224,7,0),"")</f>
        <v>0</v>
      </c>
      <c r="AT698" s="12" t="str">
        <f>IFERROR(VLOOKUP($A698,'Wawer M'!$H$2:$N$15,7,0),"")</f>
        <v/>
      </c>
      <c r="AU698" s="12" t="str">
        <f>IFERROR(VLOOKUP($A698,'Pazur M'!$AU$2:$BA$36,7,0),"")</f>
        <v/>
      </c>
      <c r="AV698" s="12" t="str">
        <f>IFERROR(VLOOKUP($A698,'Wilga M'!$L$3:$R$29,7,0),"")</f>
        <v/>
      </c>
      <c r="AW698" s="12" t="str">
        <f>IFERROR(VLOOKUP($A698,'NM 100 M'!$Y$5:$AE$7,7,0),"")</f>
        <v/>
      </c>
      <c r="AX698" s="25">
        <f>MIN(COUNT(F698:S698)+MIN(COUNT(V698:AW698)/2,2),6)</f>
        <v>0.5</v>
      </c>
    </row>
    <row r="699" spans="1:50">
      <c r="A699">
        <v>761</v>
      </c>
      <c r="B699" s="21" t="str">
        <f>VLOOKUP($A699,id!$C:$H,6,0)</f>
        <v>Szymkun  Marek</v>
      </c>
      <c r="C699" s="21" t="str">
        <f>VLOOKUP($A699,id!$C:$H,4,0)</f>
        <v>WATAHA</v>
      </c>
      <c r="D699" s="2">
        <f>IF(E698=E699,D698,ROW(B697))</f>
        <v>681</v>
      </c>
      <c r="E699" s="11">
        <f>LARGE(F699:U699,1)+LARGE(F699:U699,2)+IFERROR(LARGE(F699:U699,3),0)+IFERROR(LARGE(F699:U699,4),0)+IFERROR(LARGE(F699:U699,5),0)+IFERROR(LARGE(F699:U699,6),0)</f>
        <v>0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 t="str">
        <f>IFERROR(VLOOKUP($A699,'H56 TR200 M'!$AT$3:$AZ$106,7,0),"")</f>
        <v/>
      </c>
      <c r="R699" s="12" t="str">
        <f>IFERROR(VLOOKUP($A699,'Azymut M'!$AO$6:$AU$38,7,0),"")</f>
        <v/>
      </c>
      <c r="S699" s="12" t="str">
        <f>IFERROR(VLOOKUP($A699,'NM 200 M'!$AI$5:$AO$38,7,0),"")</f>
        <v/>
      </c>
      <c r="T699" s="10">
        <f>IFERROR(LARGE(V699:AW699,1),0)+IFERROR(LARGE(V699:AW699,2),0)</f>
        <v>0</v>
      </c>
      <c r="U699" s="10">
        <f>IFERROR(LARGE(V699:AW699,3),0)+IFERROR(LARGE(V699:AW699,4),0)</f>
        <v>0</v>
      </c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>
        <f>IFERROR(VLOOKUP($A699,'H56 TR100 M'!$AI$3:$AO$224,7,0),"")</f>
        <v>0</v>
      </c>
      <c r="AT699" s="12" t="str">
        <f>IFERROR(VLOOKUP($A699,'Wawer M'!$H$2:$N$15,7,0),"")</f>
        <v/>
      </c>
      <c r="AU699" s="12" t="str">
        <f>IFERROR(VLOOKUP($A699,'Pazur M'!$AU$2:$BA$36,7,0),"")</f>
        <v/>
      </c>
      <c r="AV699" s="12" t="str">
        <f>IFERROR(VLOOKUP($A699,'Wilga M'!$L$3:$R$29,7,0),"")</f>
        <v/>
      </c>
      <c r="AW699" s="12" t="str">
        <f>IFERROR(VLOOKUP($A699,'NM 100 M'!$Y$5:$AE$7,7,0),"")</f>
        <v/>
      </c>
      <c r="AX699" s="25">
        <f>MIN(COUNT(F699:S699)+MIN(COUNT(V699:AW699)/2,2),6)</f>
        <v>0.5</v>
      </c>
    </row>
    <row r="700" spans="1:50">
      <c r="A700">
        <v>762</v>
      </c>
      <c r="B700" s="21" t="str">
        <f>VLOOKUP($A700,id!$C:$H,6,0)</f>
        <v>Musielski  Kamil</v>
      </c>
      <c r="C700" s="21" t="str">
        <f>VLOOKUP($A700,id!$C:$H,4,0)</f>
        <v>GRBS</v>
      </c>
      <c r="D700" s="2">
        <f>IF(E699=E700,D699,ROW(B698))</f>
        <v>681</v>
      </c>
      <c r="E700" s="11">
        <f>LARGE(F700:U700,1)+LARGE(F700:U700,2)+IFERROR(LARGE(F700:U700,3),0)+IFERROR(LARGE(F700:U700,4),0)+IFERROR(LARGE(F700:U700,5),0)+IFERROR(LARGE(F700:U700,6),0)</f>
        <v>0</v>
      </c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 t="str">
        <f>IFERROR(VLOOKUP($A700,'H56 TR200 M'!$AT$3:$AZ$106,7,0),"")</f>
        <v/>
      </c>
      <c r="R700" s="12" t="str">
        <f>IFERROR(VLOOKUP($A700,'Azymut M'!$AO$6:$AU$38,7,0),"")</f>
        <v/>
      </c>
      <c r="S700" s="12" t="str">
        <f>IFERROR(VLOOKUP($A700,'NM 200 M'!$AI$5:$AO$38,7,0),"")</f>
        <v/>
      </c>
      <c r="T700" s="10">
        <f>IFERROR(LARGE(V700:AW700,1),0)+IFERROR(LARGE(V700:AW700,2),0)</f>
        <v>0</v>
      </c>
      <c r="U700" s="10">
        <f>IFERROR(LARGE(V700:AW700,3),0)+IFERROR(LARGE(V700:AW700,4),0)</f>
        <v>0</v>
      </c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>
        <f>IFERROR(VLOOKUP($A700,'H56 TR100 M'!$AI$3:$AO$224,7,0),"")</f>
        <v>0</v>
      </c>
      <c r="AT700" s="12" t="str">
        <f>IFERROR(VLOOKUP($A700,'Wawer M'!$H$2:$N$15,7,0),"")</f>
        <v/>
      </c>
      <c r="AU700" s="12" t="str">
        <f>IFERROR(VLOOKUP($A700,'Pazur M'!$AU$2:$BA$36,7,0),"")</f>
        <v/>
      </c>
      <c r="AV700" s="12" t="str">
        <f>IFERROR(VLOOKUP($A700,'Wilga M'!$L$3:$R$29,7,0),"")</f>
        <v/>
      </c>
      <c r="AW700" s="12" t="str">
        <f>IFERROR(VLOOKUP($A700,'NM 100 M'!$Y$5:$AE$7,7,0),"")</f>
        <v/>
      </c>
      <c r="AX700" s="25">
        <f>MIN(COUNT(F700:S700)+MIN(COUNT(V700:AW700)/2,2),6)</f>
        <v>0.5</v>
      </c>
    </row>
  </sheetData>
  <sortState ref="A2:AX700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1048529"/>
  <sheetViews>
    <sheetView workbookViewId="0"/>
  </sheetViews>
  <sheetFormatPr defaultRowHeight="13.8"/>
  <cols>
    <col min="1" max="1" width="4.33203125" style="281" bestFit="1" customWidth="1"/>
    <col min="2" max="2" width="4.21875" style="281" customWidth="1"/>
    <col min="3" max="3" width="35.44140625" style="281" customWidth="1"/>
    <col min="4" max="4" width="11.5546875" style="281" bestFit="1" customWidth="1"/>
    <col min="5" max="5" width="12.44140625" style="281" bestFit="1" customWidth="1"/>
    <col min="6" max="6" width="16.5546875" style="281" customWidth="1"/>
    <col min="7" max="7" width="20.44140625" style="281" customWidth="1"/>
    <col min="8" max="9" width="9.5546875" style="281" customWidth="1"/>
    <col min="10" max="11" width="11" style="282" customWidth="1"/>
    <col min="12" max="12" width="8.6640625" style="281" bestFit="1" customWidth="1"/>
    <col min="13" max="13" width="14.77734375" style="281" bestFit="1" customWidth="1"/>
    <col min="14" max="14" width="15" style="281" bestFit="1" customWidth="1"/>
    <col min="15" max="15" width="18.5546875" style="281" bestFit="1" customWidth="1"/>
    <col min="16" max="17" width="15" style="281" customWidth="1"/>
    <col min="18" max="19" width="3.33203125" style="281" customWidth="1"/>
    <col min="20" max="20" width="2.88671875" style="281" customWidth="1"/>
    <col min="21" max="21" width="3.33203125" style="281" customWidth="1"/>
    <col min="22" max="22" width="2.109375" style="281" customWidth="1"/>
    <col min="23" max="23" width="3.33203125" style="281" customWidth="1"/>
    <col min="24" max="24" width="2.109375" style="281" customWidth="1"/>
    <col min="25" max="25" width="3.33203125" style="281" customWidth="1"/>
    <col min="26" max="26" width="2.109375" style="281" customWidth="1"/>
    <col min="27" max="27" width="3.33203125" style="281" customWidth="1"/>
    <col min="28" max="28" width="2.109375" style="281" customWidth="1"/>
    <col min="29" max="29" width="3.33203125" style="281" customWidth="1"/>
    <col min="30" max="30" width="2.109375" style="281" customWidth="1"/>
    <col min="31" max="31" width="3.33203125" style="281" customWidth="1"/>
    <col min="32" max="32" width="2.109375" style="281" customWidth="1"/>
    <col min="33" max="33" width="3.33203125" style="281" customWidth="1"/>
    <col min="34" max="34" width="2.109375" style="281" customWidth="1"/>
    <col min="35" max="36" width="3.33203125" style="281" customWidth="1"/>
    <col min="37" max="37" width="2.109375" style="281" customWidth="1"/>
    <col min="38" max="38" width="3.33203125" style="281" customWidth="1"/>
    <col min="39" max="39" width="2.109375" style="281" customWidth="1"/>
    <col min="40" max="40" width="3.33203125" style="281" customWidth="1"/>
    <col min="41" max="41" width="2.109375" style="281" customWidth="1"/>
    <col min="42" max="42" width="3.33203125" style="281" customWidth="1"/>
    <col min="43" max="43" width="2.109375" style="281" customWidth="1"/>
    <col min="44" max="44" width="3.33203125" style="281" customWidth="1"/>
    <col min="45" max="45" width="2.109375" style="281" customWidth="1"/>
    <col min="46" max="46" width="3.33203125" style="281" customWidth="1"/>
    <col min="47" max="47" width="2.109375" style="281" customWidth="1"/>
    <col min="48" max="48" width="3.33203125" style="281" customWidth="1"/>
    <col min="49" max="49" width="2.109375" style="281" customWidth="1"/>
    <col min="50" max="50" width="3.33203125" style="281" customWidth="1"/>
    <col min="51" max="51" width="2.109375" style="281" customWidth="1"/>
    <col min="52" max="52" width="3.33203125" style="281" customWidth="1"/>
    <col min="53" max="53" width="2.109375" style="281" customWidth="1"/>
    <col min="54" max="54" width="3.33203125" style="281" customWidth="1"/>
    <col min="55" max="55" width="2.109375" style="281" customWidth="1"/>
    <col min="56" max="56" width="3.33203125" style="281" customWidth="1"/>
    <col min="57" max="57" width="2.109375" style="281" customWidth="1"/>
    <col min="58" max="58" width="3.33203125" style="281" customWidth="1"/>
    <col min="59" max="59" width="2.109375" style="281" customWidth="1"/>
    <col min="60" max="61" width="3.33203125" style="281" customWidth="1"/>
    <col min="62" max="62" width="2.109375" style="281" customWidth="1"/>
    <col min="63" max="63" width="3.33203125" style="281" customWidth="1"/>
    <col min="64" max="64" width="2.109375" style="281" customWidth="1"/>
    <col min="65" max="65" width="3.33203125" style="281" customWidth="1"/>
    <col min="66" max="66" width="2.109375" style="281" customWidth="1"/>
    <col min="67" max="67" width="3.33203125" style="281" customWidth="1"/>
    <col min="68" max="68" width="2.109375" style="281" customWidth="1"/>
    <col min="69" max="69" width="3.33203125" style="281" customWidth="1"/>
    <col min="70" max="70" width="2.109375" style="281" customWidth="1"/>
    <col min="71" max="71" width="3.33203125" style="281" customWidth="1"/>
    <col min="72" max="72" width="2.109375" style="281" customWidth="1"/>
    <col min="73" max="73" width="3.33203125" style="281" customWidth="1"/>
    <col min="74" max="74" width="2.109375" style="281" customWidth="1"/>
    <col min="75" max="75" width="3.33203125" style="281" customWidth="1"/>
    <col min="76" max="76" width="2.109375" style="281" customWidth="1"/>
    <col min="77" max="77" width="3.33203125" style="281" customWidth="1"/>
    <col min="78" max="78" width="2.109375" style="281" customWidth="1"/>
    <col min="79" max="79" width="3.33203125" style="281" customWidth="1"/>
    <col min="80" max="80" width="2.109375" style="281" customWidth="1"/>
    <col min="81" max="81" width="3.33203125" style="281" customWidth="1"/>
    <col min="82" max="82" width="2.109375" style="281" customWidth="1"/>
    <col min="83" max="83" width="3.33203125" style="281" customWidth="1"/>
    <col min="84" max="84" width="2.109375" style="281" customWidth="1"/>
    <col min="85" max="86" width="3.33203125" style="281" customWidth="1"/>
    <col min="87" max="87" width="2.109375" style="281" customWidth="1"/>
    <col min="88" max="88" width="3.33203125" style="281" customWidth="1"/>
    <col min="89" max="89" width="2.109375" style="281" customWidth="1"/>
    <col min="90" max="90" width="3.33203125" style="281" customWidth="1"/>
    <col min="91" max="91" width="2.109375" style="281" customWidth="1"/>
    <col min="92" max="92" width="3.33203125" style="281" customWidth="1"/>
    <col min="93" max="93" width="2.109375" style="281" customWidth="1"/>
    <col min="94" max="94" width="3.33203125" style="281" customWidth="1"/>
    <col min="95" max="95" width="2.109375" style="281" customWidth="1"/>
    <col min="96" max="96" width="3.33203125" style="281" customWidth="1"/>
    <col min="97" max="97" width="2.109375" style="281" customWidth="1"/>
    <col min="98" max="98" width="3.33203125" style="281" customWidth="1"/>
    <col min="99" max="99" width="2.109375" style="281" customWidth="1"/>
    <col min="100" max="100" width="3.33203125" style="281" customWidth="1"/>
    <col min="101" max="101" width="2.109375" style="281" customWidth="1"/>
    <col min="102" max="102" width="3.33203125" style="281" customWidth="1"/>
    <col min="103" max="103" width="2.109375" style="281" customWidth="1"/>
    <col min="104" max="105" width="3.33203125" style="281" customWidth="1"/>
    <col min="106" max="106" width="2.109375" style="281" customWidth="1"/>
    <col min="107" max="107" width="3.33203125" style="281" customWidth="1"/>
    <col min="108" max="108" width="2.109375" style="281" customWidth="1"/>
    <col min="109" max="109" width="3.33203125" style="281" customWidth="1"/>
    <col min="110" max="110" width="2.109375" style="281" customWidth="1"/>
    <col min="111" max="111" width="3.33203125" style="281" customWidth="1"/>
    <col min="112" max="112" width="2.109375" style="281" customWidth="1"/>
    <col min="113" max="113" width="3.33203125" style="281" customWidth="1"/>
    <col min="114" max="114" width="2.109375" style="281" customWidth="1"/>
    <col min="115" max="115" width="3.33203125" style="281" customWidth="1"/>
    <col min="116" max="116" width="2.109375" style="281" customWidth="1"/>
    <col min="117" max="117" width="3.33203125" style="281" customWidth="1"/>
    <col min="118" max="118" width="2.109375" style="281" customWidth="1"/>
    <col min="119" max="119" width="3.33203125" style="281" customWidth="1"/>
    <col min="120" max="120" width="2.109375" style="281" customWidth="1"/>
    <col min="121" max="121" width="3.33203125" style="281" customWidth="1"/>
    <col min="122" max="122" width="2.109375" style="281" customWidth="1"/>
    <col min="123" max="124" width="3.33203125" style="281" customWidth="1"/>
    <col min="125" max="125" width="2.109375" style="281" customWidth="1"/>
    <col min="126" max="126" width="3.33203125" style="281" customWidth="1"/>
    <col min="127" max="127" width="2.109375" style="281" customWidth="1"/>
    <col min="128" max="128" width="3.33203125" style="281" customWidth="1"/>
    <col min="129" max="129" width="2.109375" style="281" customWidth="1"/>
    <col min="130" max="130" width="3.33203125" style="281" customWidth="1"/>
    <col min="131" max="131" width="2.109375" style="281" customWidth="1"/>
    <col min="132" max="132" width="3.33203125" style="281" customWidth="1"/>
    <col min="133" max="133" width="2.109375" style="281" customWidth="1"/>
    <col min="134" max="134" width="3.33203125" style="281" customWidth="1"/>
    <col min="135" max="135" width="2.109375" style="281" customWidth="1"/>
    <col min="136" max="136" width="3.33203125" style="281" customWidth="1"/>
    <col min="137" max="137" width="2.109375" style="281" customWidth="1"/>
    <col min="138" max="139" width="3.33203125" style="281" customWidth="1"/>
    <col min="140" max="140" width="2.109375" style="281" customWidth="1"/>
    <col min="141" max="141" width="3.33203125" style="281" customWidth="1"/>
    <col min="142" max="142" width="2.109375" style="281" customWidth="1"/>
    <col min="143" max="143" width="3.33203125" style="281" customWidth="1"/>
    <col min="144" max="144" width="5.21875" style="281" bestFit="1" customWidth="1"/>
    <col min="145" max="145" width="3.33203125" style="281" customWidth="1"/>
    <col min="146" max="152" width="11" style="281" customWidth="1"/>
    <col min="153" max="1026" width="14" style="281" customWidth="1"/>
    <col min="1027" max="16384" width="8.88671875" style="281"/>
  </cols>
  <sheetData>
    <row r="1" spans="1:155" ht="18" customHeight="1">
      <c r="A1" s="290"/>
      <c r="B1" s="291" t="s">
        <v>3959</v>
      </c>
      <c r="E1" s="289"/>
    </row>
    <row r="2" spans="1:155" ht="15.6" customHeight="1">
      <c r="B2" s="292" t="s">
        <v>3921</v>
      </c>
      <c r="C2" s="283"/>
      <c r="E2" s="288"/>
      <c r="F2" s="283"/>
      <c r="G2" s="283"/>
      <c r="H2" s="283"/>
      <c r="I2" s="283"/>
      <c r="J2" s="284"/>
      <c r="K2" s="284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  <c r="CP2" s="283"/>
      <c r="CQ2" s="283"/>
      <c r="CR2" s="283"/>
      <c r="CS2" s="283"/>
      <c r="CT2" s="283"/>
      <c r="CU2" s="283"/>
      <c r="CV2" s="283"/>
      <c r="CW2" s="283"/>
      <c r="CX2" s="283"/>
      <c r="CY2" s="283"/>
      <c r="CZ2" s="283"/>
      <c r="DA2" s="283"/>
      <c r="DB2" s="283"/>
      <c r="DC2" s="283"/>
      <c r="DD2" s="283"/>
      <c r="DE2" s="283"/>
      <c r="DF2" s="283"/>
      <c r="DG2" s="283"/>
      <c r="DH2" s="283"/>
      <c r="DI2" s="283"/>
      <c r="DJ2" s="283"/>
      <c r="DK2" s="283"/>
      <c r="DL2" s="283"/>
      <c r="DM2" s="283"/>
      <c r="DN2" s="283"/>
      <c r="DO2" s="283"/>
      <c r="DP2" s="283"/>
      <c r="DQ2" s="283"/>
      <c r="DR2" s="283"/>
      <c r="DS2" s="283"/>
      <c r="DT2" s="283"/>
      <c r="DU2" s="283"/>
      <c r="DV2" s="283"/>
      <c r="DW2" s="283"/>
      <c r="DX2" s="283"/>
      <c r="DY2" s="283"/>
      <c r="DZ2" s="283"/>
      <c r="EA2" s="283"/>
      <c r="EB2" s="283"/>
      <c r="EC2" s="283"/>
      <c r="ED2" s="283"/>
      <c r="EE2" s="283"/>
      <c r="EF2" s="283"/>
      <c r="EG2" s="283"/>
      <c r="EH2" s="283"/>
      <c r="EI2" s="283"/>
      <c r="EJ2" s="283"/>
      <c r="EK2" s="283"/>
      <c r="EL2" s="283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</row>
    <row r="3" spans="1:155" s="285" customFormat="1" ht="12.75" customHeight="1">
      <c r="A3" s="285" t="s">
        <v>3659</v>
      </c>
      <c r="B3" s="285" t="s">
        <v>3958</v>
      </c>
      <c r="C3" s="286" t="s">
        <v>3957</v>
      </c>
      <c r="D3" s="286" t="s">
        <v>3956</v>
      </c>
      <c r="E3" s="286"/>
      <c r="F3" s="286" t="s">
        <v>3955</v>
      </c>
      <c r="G3" s="286" t="s">
        <v>897</v>
      </c>
      <c r="H3" s="286" t="s">
        <v>3954</v>
      </c>
      <c r="I3" s="286" t="s">
        <v>3953</v>
      </c>
      <c r="J3" s="287" t="s">
        <v>3952</v>
      </c>
      <c r="K3" s="287" t="s">
        <v>3951</v>
      </c>
      <c r="L3" s="286" t="s">
        <v>3559</v>
      </c>
      <c r="M3" s="286" t="s">
        <v>3950</v>
      </c>
      <c r="N3" s="286" t="s">
        <v>3949</v>
      </c>
      <c r="O3" s="286" t="s">
        <v>3948</v>
      </c>
      <c r="P3" s="286" t="s">
        <v>3947</v>
      </c>
      <c r="Q3" s="286" t="s">
        <v>3946</v>
      </c>
      <c r="R3" s="286"/>
      <c r="S3" s="286" t="s">
        <v>3919</v>
      </c>
      <c r="T3" s="286">
        <v>30</v>
      </c>
      <c r="U3" s="286" t="s">
        <v>3918</v>
      </c>
      <c r="V3" s="286">
        <v>30</v>
      </c>
      <c r="W3" s="286" t="s">
        <v>3917</v>
      </c>
      <c r="X3" s="286">
        <v>30</v>
      </c>
      <c r="Y3" s="286" t="s">
        <v>3916</v>
      </c>
      <c r="Z3" s="286">
        <v>30</v>
      </c>
      <c r="AA3" s="286" t="s">
        <v>3915</v>
      </c>
      <c r="AB3" s="286">
        <v>30</v>
      </c>
      <c r="AC3" s="286" t="s">
        <v>3914</v>
      </c>
      <c r="AD3" s="286">
        <v>30</v>
      </c>
      <c r="AE3" s="286" t="s">
        <v>3913</v>
      </c>
      <c r="AF3" s="286">
        <v>30</v>
      </c>
      <c r="AG3" s="286" t="s">
        <v>3912</v>
      </c>
      <c r="AH3" s="286">
        <v>30</v>
      </c>
      <c r="AI3" s="286"/>
      <c r="AJ3" s="286" t="s">
        <v>3911</v>
      </c>
      <c r="AK3" s="286">
        <v>40</v>
      </c>
      <c r="AL3" s="286" t="s">
        <v>3910</v>
      </c>
      <c r="AM3" s="286">
        <v>40</v>
      </c>
      <c r="AN3" s="286" t="s">
        <v>3909</v>
      </c>
      <c r="AO3" s="286">
        <v>40</v>
      </c>
      <c r="AP3" s="286" t="s">
        <v>3908</v>
      </c>
      <c r="AQ3" s="286">
        <v>40</v>
      </c>
      <c r="AR3" s="286" t="s">
        <v>3907</v>
      </c>
      <c r="AS3" s="286">
        <v>40</v>
      </c>
      <c r="AT3" s="286" t="s">
        <v>3906</v>
      </c>
      <c r="AU3" s="286">
        <v>40</v>
      </c>
      <c r="AV3" s="286" t="s">
        <v>3905</v>
      </c>
      <c r="AW3" s="286">
        <v>40</v>
      </c>
      <c r="AX3" s="286" t="s">
        <v>3904</v>
      </c>
      <c r="AY3" s="286">
        <v>40</v>
      </c>
      <c r="AZ3" s="286" t="s">
        <v>3903</v>
      </c>
      <c r="BA3" s="286">
        <v>40</v>
      </c>
      <c r="BB3" s="286" t="s">
        <v>3902</v>
      </c>
      <c r="BC3" s="286">
        <v>40</v>
      </c>
      <c r="BD3" s="286" t="s">
        <v>3901</v>
      </c>
      <c r="BE3" s="286">
        <v>40</v>
      </c>
      <c r="BF3" s="286" t="s">
        <v>3900</v>
      </c>
      <c r="BG3" s="286">
        <v>40</v>
      </c>
      <c r="BH3" s="286"/>
      <c r="BI3" s="286" t="s">
        <v>3899</v>
      </c>
      <c r="BJ3" s="286">
        <v>50</v>
      </c>
      <c r="BK3" s="286" t="s">
        <v>3898</v>
      </c>
      <c r="BL3" s="286">
        <v>50</v>
      </c>
      <c r="BM3" s="286" t="s">
        <v>3897</v>
      </c>
      <c r="BN3" s="286">
        <v>50</v>
      </c>
      <c r="BO3" s="286" t="s">
        <v>3896</v>
      </c>
      <c r="BP3" s="286">
        <v>50</v>
      </c>
      <c r="BQ3" s="286" t="s">
        <v>3895</v>
      </c>
      <c r="BR3" s="286">
        <v>50</v>
      </c>
      <c r="BS3" s="286" t="s">
        <v>3894</v>
      </c>
      <c r="BT3" s="286">
        <v>50</v>
      </c>
      <c r="BU3" s="286" t="s">
        <v>3893</v>
      </c>
      <c r="BV3" s="286">
        <v>50</v>
      </c>
      <c r="BW3" s="286" t="s">
        <v>3892</v>
      </c>
      <c r="BX3" s="286">
        <v>50</v>
      </c>
      <c r="BY3" s="286" t="s">
        <v>3891</v>
      </c>
      <c r="BZ3" s="286">
        <v>50</v>
      </c>
      <c r="CA3" s="286" t="s">
        <v>3890</v>
      </c>
      <c r="CB3" s="286">
        <v>50</v>
      </c>
      <c r="CC3" s="286" t="s">
        <v>3889</v>
      </c>
      <c r="CD3" s="286">
        <v>50</v>
      </c>
      <c r="CE3" s="286" t="s">
        <v>3888</v>
      </c>
      <c r="CF3" s="286">
        <v>50</v>
      </c>
      <c r="CG3" s="286"/>
      <c r="CH3" s="286" t="s">
        <v>3887</v>
      </c>
      <c r="CI3" s="286">
        <v>60</v>
      </c>
      <c r="CJ3" s="286" t="s">
        <v>3886</v>
      </c>
      <c r="CK3" s="286">
        <v>60</v>
      </c>
      <c r="CL3" s="286" t="s">
        <v>3885</v>
      </c>
      <c r="CM3" s="286">
        <v>60</v>
      </c>
      <c r="CN3" s="286" t="s">
        <v>3884</v>
      </c>
      <c r="CO3" s="286">
        <v>60</v>
      </c>
      <c r="CP3" s="286" t="s">
        <v>3883</v>
      </c>
      <c r="CQ3" s="286">
        <v>60</v>
      </c>
      <c r="CR3" s="286" t="s">
        <v>3882</v>
      </c>
      <c r="CS3" s="286">
        <v>60</v>
      </c>
      <c r="CT3" s="286" t="s">
        <v>3881</v>
      </c>
      <c r="CU3" s="286">
        <v>60</v>
      </c>
      <c r="CV3" s="286" t="s">
        <v>3880</v>
      </c>
      <c r="CW3" s="286">
        <v>60</v>
      </c>
      <c r="CX3" s="286" t="s">
        <v>3879</v>
      </c>
      <c r="CY3" s="286">
        <v>60</v>
      </c>
      <c r="CZ3" s="286"/>
      <c r="DA3" s="286" t="s">
        <v>3878</v>
      </c>
      <c r="DB3" s="286">
        <v>70</v>
      </c>
      <c r="DC3" s="286" t="s">
        <v>3877</v>
      </c>
      <c r="DD3" s="286">
        <v>70</v>
      </c>
      <c r="DE3" s="286" t="s">
        <v>3876</v>
      </c>
      <c r="DF3" s="286">
        <v>70</v>
      </c>
      <c r="DG3" s="286" t="s">
        <v>3875</v>
      </c>
      <c r="DH3" s="286">
        <v>70</v>
      </c>
      <c r="DI3" s="286" t="s">
        <v>3874</v>
      </c>
      <c r="DJ3" s="286">
        <v>70</v>
      </c>
      <c r="DK3" s="286" t="s">
        <v>3873</v>
      </c>
      <c r="DL3" s="286">
        <v>70</v>
      </c>
      <c r="DM3" s="286" t="s">
        <v>3872</v>
      </c>
      <c r="DN3" s="286">
        <v>70</v>
      </c>
      <c r="DO3" s="286" t="s">
        <v>3871</v>
      </c>
      <c r="DP3" s="286">
        <v>70</v>
      </c>
      <c r="DQ3" s="286" t="s">
        <v>3870</v>
      </c>
      <c r="DR3" s="286">
        <v>70</v>
      </c>
      <c r="DS3" s="286"/>
      <c r="DT3" s="286" t="s">
        <v>3869</v>
      </c>
      <c r="DU3" s="286">
        <v>80</v>
      </c>
      <c r="DV3" s="286" t="s">
        <v>3868</v>
      </c>
      <c r="DW3" s="286">
        <v>80</v>
      </c>
      <c r="DX3" s="286" t="s">
        <v>3867</v>
      </c>
      <c r="DY3" s="286">
        <v>80</v>
      </c>
      <c r="DZ3" s="286" t="s">
        <v>3866</v>
      </c>
      <c r="EA3" s="286">
        <v>80</v>
      </c>
      <c r="EB3" s="286" t="s">
        <v>3865</v>
      </c>
      <c r="EC3" s="286">
        <v>80</v>
      </c>
      <c r="ED3" s="286" t="s">
        <v>3864</v>
      </c>
      <c r="EE3" s="286">
        <v>80</v>
      </c>
      <c r="EF3" s="286" t="s">
        <v>3863</v>
      </c>
      <c r="EG3" s="286">
        <v>80</v>
      </c>
      <c r="EH3" s="286"/>
      <c r="EI3" s="286" t="s">
        <v>3862</v>
      </c>
      <c r="EJ3" s="286">
        <v>90</v>
      </c>
      <c r="EK3" s="286" t="s">
        <v>3861</v>
      </c>
      <c r="EL3" s="286">
        <v>90</v>
      </c>
      <c r="EN3" s="226" t="s">
        <v>71</v>
      </c>
      <c r="EO3" s="226" t="s">
        <v>72</v>
      </c>
      <c r="EP3" s="226" t="s">
        <v>99</v>
      </c>
      <c r="EQ3" s="226" t="s">
        <v>100</v>
      </c>
      <c r="ER3" s="226" t="s">
        <v>75</v>
      </c>
      <c r="ES3" s="226" t="s">
        <v>73</v>
      </c>
      <c r="ET3" s="226" t="s">
        <v>42</v>
      </c>
      <c r="EU3" s="226"/>
      <c r="EV3" s="226" t="s">
        <v>39</v>
      </c>
      <c r="EW3" s="226" t="s">
        <v>40</v>
      </c>
      <c r="EX3" s="226" t="s">
        <v>31</v>
      </c>
      <c r="EY3" s="226" t="s">
        <v>41</v>
      </c>
    </row>
    <row r="4" spans="1:155" ht="12.75" customHeight="1">
      <c r="A4" s="281">
        <v>325</v>
      </c>
      <c r="B4" s="281">
        <v>1</v>
      </c>
      <c r="C4" s="283"/>
      <c r="D4" s="283" t="s">
        <v>234</v>
      </c>
      <c r="E4" s="283" t="s">
        <v>265</v>
      </c>
      <c r="F4" s="283">
        <v>1963</v>
      </c>
      <c r="G4" s="283" t="s">
        <v>3945</v>
      </c>
      <c r="H4" s="283" t="s">
        <v>3921</v>
      </c>
      <c r="I4" s="283" t="s">
        <v>32</v>
      </c>
      <c r="J4" s="284">
        <v>0.74236111111111103</v>
      </c>
      <c r="K4" s="284">
        <v>0.40902777777777799</v>
      </c>
      <c r="L4" s="283">
        <v>1</v>
      </c>
      <c r="M4" s="283"/>
      <c r="N4" s="283">
        <v>1</v>
      </c>
      <c r="O4" s="283"/>
      <c r="P4" s="283"/>
      <c r="Q4" s="283">
        <f t="shared" ref="Q4:Q22" si="0">SUM(T4,V4,X4,Z4,AB4,AD4,AF4,AH4,AK4,AM4,AO4,AQ4,AS4,AU4,AW4,AY4,BA4,BC4,BE4,BG4,BJ4,BL4,BN4,BP4,BR4,BT4,BV4,BX4,BZ4,CB4,CD4,CF4,CI4,CK4,CM4,CO4,CQ4,CS4,CU4,CW4,CY4,DB4,DD4,DF4,DH4,DJ4,DL4,DN4,DP4,DR4,DU4,DW4,DY4,EA4,EC4,EE4,EG4,EJ4,EL4)-P4</f>
        <v>1930</v>
      </c>
      <c r="R4" s="283"/>
      <c r="S4" s="283" t="s">
        <v>3919</v>
      </c>
      <c r="T4" s="283">
        <v>30</v>
      </c>
      <c r="U4" s="283"/>
      <c r="V4" s="283"/>
      <c r="W4" s="283" t="s">
        <v>3917</v>
      </c>
      <c r="X4" s="283">
        <v>30</v>
      </c>
      <c r="Y4" s="283"/>
      <c r="Z4" s="283"/>
      <c r="AA4" s="283" t="s">
        <v>3915</v>
      </c>
      <c r="AB4" s="283">
        <v>30</v>
      </c>
      <c r="AC4" s="283"/>
      <c r="AD4" s="283"/>
      <c r="AE4" s="283"/>
      <c r="AF4" s="283"/>
      <c r="AG4" s="283" t="s">
        <v>3912</v>
      </c>
      <c r="AH4" s="283">
        <v>30</v>
      </c>
      <c r="AI4" s="283"/>
      <c r="AJ4" s="283"/>
      <c r="AK4" s="283"/>
      <c r="AL4" s="283" t="s">
        <v>3910</v>
      </c>
      <c r="AM4" s="283">
        <v>40</v>
      </c>
      <c r="AN4" s="283"/>
      <c r="AO4" s="283"/>
      <c r="AP4" s="283" t="s">
        <v>3908</v>
      </c>
      <c r="AQ4" s="283">
        <v>40</v>
      </c>
      <c r="AR4" s="283" t="s">
        <v>3907</v>
      </c>
      <c r="AS4" s="283">
        <v>40</v>
      </c>
      <c r="AT4" s="283"/>
      <c r="AU4" s="283"/>
      <c r="AV4" s="283" t="s">
        <v>3905</v>
      </c>
      <c r="AW4" s="283">
        <v>40</v>
      </c>
      <c r="AX4" s="283" t="s">
        <v>3904</v>
      </c>
      <c r="AY4" s="283">
        <v>40</v>
      </c>
      <c r="AZ4" s="283" t="s">
        <v>3903</v>
      </c>
      <c r="BA4" s="283">
        <v>40</v>
      </c>
      <c r="BB4" s="283"/>
      <c r="BC4" s="283"/>
      <c r="BD4" s="283" t="s">
        <v>3901</v>
      </c>
      <c r="BE4" s="283">
        <v>40</v>
      </c>
      <c r="BF4" s="283" t="s">
        <v>3900</v>
      </c>
      <c r="BG4" s="283">
        <v>40</v>
      </c>
      <c r="BH4" s="283"/>
      <c r="BI4" s="283"/>
      <c r="BJ4" s="283"/>
      <c r="BK4" s="283"/>
      <c r="BL4" s="283"/>
      <c r="BM4" s="283"/>
      <c r="BN4" s="283"/>
      <c r="BO4" s="283"/>
      <c r="BP4" s="283"/>
      <c r="BQ4" s="283"/>
      <c r="BR4" s="283"/>
      <c r="BS4" s="283" t="s">
        <v>3894</v>
      </c>
      <c r="BT4" s="283">
        <v>50</v>
      </c>
      <c r="BU4" s="283" t="s">
        <v>3893</v>
      </c>
      <c r="BV4" s="283">
        <v>50</v>
      </c>
      <c r="BW4" s="283" t="s">
        <v>3892</v>
      </c>
      <c r="BX4" s="283">
        <v>50</v>
      </c>
      <c r="BY4" s="283" t="s">
        <v>3891</v>
      </c>
      <c r="BZ4" s="283">
        <v>50</v>
      </c>
      <c r="CA4" s="283" t="s">
        <v>3890</v>
      </c>
      <c r="CB4" s="283">
        <v>50</v>
      </c>
      <c r="CC4" s="283" t="s">
        <v>3889</v>
      </c>
      <c r="CD4" s="283">
        <v>50</v>
      </c>
      <c r="CE4" s="283" t="s">
        <v>3888</v>
      </c>
      <c r="CF4" s="283">
        <v>50</v>
      </c>
      <c r="CG4" s="283"/>
      <c r="CH4" s="283" t="s">
        <v>3887</v>
      </c>
      <c r="CI4" s="283">
        <v>60</v>
      </c>
      <c r="CJ4" s="283"/>
      <c r="CK4" s="283"/>
      <c r="CL4" s="283" t="s">
        <v>3885</v>
      </c>
      <c r="CM4" s="283">
        <v>60</v>
      </c>
      <c r="CN4" s="283"/>
      <c r="CO4" s="283"/>
      <c r="CP4" s="283"/>
      <c r="CQ4" s="283"/>
      <c r="CR4" s="283" t="s">
        <v>3882</v>
      </c>
      <c r="CS4" s="283">
        <v>60</v>
      </c>
      <c r="CT4" s="283" t="s">
        <v>3881</v>
      </c>
      <c r="CU4" s="283">
        <v>60</v>
      </c>
      <c r="CV4" s="283"/>
      <c r="CW4" s="283"/>
      <c r="CX4" s="283" t="s">
        <v>3879</v>
      </c>
      <c r="CY4" s="283">
        <v>60</v>
      </c>
      <c r="CZ4" s="283"/>
      <c r="DA4" s="283"/>
      <c r="DB4" s="283"/>
      <c r="DC4" s="283"/>
      <c r="DD4" s="283"/>
      <c r="DE4" s="283" t="s">
        <v>3876</v>
      </c>
      <c r="DF4" s="283">
        <v>70</v>
      </c>
      <c r="DG4" s="283"/>
      <c r="DH4" s="283"/>
      <c r="DI4" s="283"/>
      <c r="DJ4" s="283"/>
      <c r="DK4" s="283" t="s">
        <v>3873</v>
      </c>
      <c r="DL4" s="283">
        <v>70</v>
      </c>
      <c r="DM4" s="283" t="s">
        <v>3872</v>
      </c>
      <c r="DN4" s="283">
        <v>70</v>
      </c>
      <c r="DO4" s="283" t="s">
        <v>3871</v>
      </c>
      <c r="DP4" s="283">
        <v>70</v>
      </c>
      <c r="DQ4" s="283" t="s">
        <v>3870</v>
      </c>
      <c r="DR4" s="283">
        <v>70</v>
      </c>
      <c r="DS4" s="283"/>
      <c r="DT4" s="283"/>
      <c r="DU4" s="283"/>
      <c r="DV4" s="283" t="s">
        <v>3868</v>
      </c>
      <c r="DW4" s="283">
        <v>80</v>
      </c>
      <c r="DX4" s="283" t="s">
        <v>3867</v>
      </c>
      <c r="DY4" s="283">
        <v>80</v>
      </c>
      <c r="DZ4" s="283" t="s">
        <v>3866</v>
      </c>
      <c r="EA4" s="283">
        <v>80</v>
      </c>
      <c r="EB4" s="283" t="s">
        <v>3865</v>
      </c>
      <c r="EC4" s="283">
        <v>80</v>
      </c>
      <c r="ED4" s="283"/>
      <c r="EE4" s="283"/>
      <c r="EF4" s="283" t="s">
        <v>3863</v>
      </c>
      <c r="EG4" s="283">
        <v>80</v>
      </c>
      <c r="EH4" s="283"/>
      <c r="EI4" s="283"/>
      <c r="EJ4" s="283"/>
      <c r="EK4" s="283" t="s">
        <v>3861</v>
      </c>
      <c r="EL4" s="283">
        <v>90</v>
      </c>
      <c r="EN4" s="226">
        <f>VLOOKUP(EO4,id!$A:$C,3,0)</f>
        <v>7</v>
      </c>
      <c r="EO4" s="226" t="str">
        <f t="shared" ref="EO4:EO7" si="1">EP4&amp;EQ4&amp;ES4</f>
        <v>KrólikowskiRoman1963</v>
      </c>
      <c r="EP4" s="226" t="str">
        <f>E4</f>
        <v>Królikowski</v>
      </c>
      <c r="EQ4" s="226" t="str">
        <f>D4</f>
        <v>Roman</v>
      </c>
      <c r="ER4" s="226">
        <f>C4</f>
        <v>0</v>
      </c>
      <c r="ES4" s="226">
        <f>F4</f>
        <v>1963</v>
      </c>
      <c r="ET4" s="226">
        <v>50</v>
      </c>
      <c r="EU4" s="226"/>
      <c r="EV4" s="226"/>
      <c r="EW4" s="226"/>
      <c r="EX4" s="226"/>
      <c r="EY4" s="226"/>
    </row>
    <row r="5" spans="1:155" ht="12.75" customHeight="1">
      <c r="A5" s="281">
        <v>322</v>
      </c>
      <c r="B5" s="281">
        <v>2</v>
      </c>
      <c r="C5" s="283" t="s">
        <v>3944</v>
      </c>
      <c r="D5" s="283" t="s">
        <v>3960</v>
      </c>
      <c r="E5" s="283" t="s">
        <v>3961</v>
      </c>
      <c r="F5" s="283">
        <v>1979</v>
      </c>
      <c r="G5" s="283" t="s">
        <v>3943</v>
      </c>
      <c r="H5" s="283" t="s">
        <v>3921</v>
      </c>
      <c r="I5" s="283" t="s">
        <v>32</v>
      </c>
      <c r="J5" s="284">
        <v>0.75</v>
      </c>
      <c r="K5" s="284">
        <v>0.41666666666666702</v>
      </c>
      <c r="L5" s="283">
        <v>2</v>
      </c>
      <c r="M5" s="283"/>
      <c r="N5" s="283">
        <v>2</v>
      </c>
      <c r="O5" s="283"/>
      <c r="P5" s="283"/>
      <c r="Q5" s="283">
        <f t="shared" si="0"/>
        <v>1930</v>
      </c>
      <c r="R5" s="283"/>
      <c r="S5" s="283" t="s">
        <v>3919</v>
      </c>
      <c r="T5" s="283">
        <v>30</v>
      </c>
      <c r="U5" s="283"/>
      <c r="V5" s="283"/>
      <c r="W5" s="283" t="s">
        <v>3917</v>
      </c>
      <c r="X5" s="283">
        <v>30</v>
      </c>
      <c r="Y5" s="283"/>
      <c r="Z5" s="283"/>
      <c r="AA5" s="283" t="s">
        <v>3915</v>
      </c>
      <c r="AB5" s="283">
        <v>30</v>
      </c>
      <c r="AC5" s="283"/>
      <c r="AD5" s="283"/>
      <c r="AE5" s="283"/>
      <c r="AF5" s="283"/>
      <c r="AG5" s="283"/>
      <c r="AH5" s="283"/>
      <c r="AI5" s="283"/>
      <c r="AJ5" s="283"/>
      <c r="AK5" s="283"/>
      <c r="AL5" s="283" t="s">
        <v>3910</v>
      </c>
      <c r="AM5" s="283">
        <v>40</v>
      </c>
      <c r="AN5" s="283"/>
      <c r="AO5" s="283"/>
      <c r="AP5" s="283" t="s">
        <v>3908</v>
      </c>
      <c r="AQ5" s="283">
        <v>40</v>
      </c>
      <c r="AR5" s="283"/>
      <c r="AS5" s="283"/>
      <c r="AT5" s="283"/>
      <c r="AU5" s="283"/>
      <c r="AV5" s="283" t="s">
        <v>3905</v>
      </c>
      <c r="AW5" s="283">
        <v>40</v>
      </c>
      <c r="AX5" s="283" t="s">
        <v>3904</v>
      </c>
      <c r="AY5" s="283">
        <v>40</v>
      </c>
      <c r="AZ5" s="283"/>
      <c r="BA5" s="283"/>
      <c r="BB5" s="283"/>
      <c r="BC5" s="283"/>
      <c r="BD5" s="283" t="s">
        <v>3901</v>
      </c>
      <c r="BE5" s="283">
        <v>40</v>
      </c>
      <c r="BF5" s="283" t="s">
        <v>3900</v>
      </c>
      <c r="BG5" s="283">
        <v>40</v>
      </c>
      <c r="BH5" s="283"/>
      <c r="BI5" s="283"/>
      <c r="BJ5" s="283"/>
      <c r="BK5" s="283"/>
      <c r="BL5" s="283"/>
      <c r="BM5" s="283"/>
      <c r="BN5" s="283"/>
      <c r="BO5" s="283"/>
      <c r="BP5" s="283"/>
      <c r="BQ5" s="283" t="s">
        <v>3895</v>
      </c>
      <c r="BR5" s="283">
        <v>50</v>
      </c>
      <c r="BS5" s="283"/>
      <c r="BT5" s="283"/>
      <c r="BU5" s="283" t="s">
        <v>3893</v>
      </c>
      <c r="BV5" s="283">
        <v>50</v>
      </c>
      <c r="BW5" s="283" t="s">
        <v>3892</v>
      </c>
      <c r="BX5" s="283">
        <v>50</v>
      </c>
      <c r="BY5" s="283" t="s">
        <v>3891</v>
      </c>
      <c r="BZ5" s="283">
        <v>50</v>
      </c>
      <c r="CA5" s="283" t="s">
        <v>3890</v>
      </c>
      <c r="CB5" s="283">
        <v>50</v>
      </c>
      <c r="CC5" s="283" t="s">
        <v>3889</v>
      </c>
      <c r="CD5" s="283">
        <v>50</v>
      </c>
      <c r="CE5" s="283" t="s">
        <v>3888</v>
      </c>
      <c r="CF5" s="283">
        <v>50</v>
      </c>
      <c r="CG5" s="283"/>
      <c r="CH5" s="283" t="s">
        <v>3887</v>
      </c>
      <c r="CI5" s="283">
        <v>60</v>
      </c>
      <c r="CJ5" s="283"/>
      <c r="CK5" s="283"/>
      <c r="CL5" s="283" t="s">
        <v>3885</v>
      </c>
      <c r="CM5" s="283">
        <v>60</v>
      </c>
      <c r="CN5" s="283" t="s">
        <v>3884</v>
      </c>
      <c r="CO5" s="283">
        <v>60</v>
      </c>
      <c r="CP5" s="283" t="s">
        <v>3883</v>
      </c>
      <c r="CQ5" s="283">
        <v>60</v>
      </c>
      <c r="CR5" s="283" t="s">
        <v>3882</v>
      </c>
      <c r="CS5" s="283">
        <v>60</v>
      </c>
      <c r="CT5" s="283" t="s">
        <v>3881</v>
      </c>
      <c r="CU5" s="283">
        <v>60</v>
      </c>
      <c r="CV5" s="283" t="s">
        <v>3880</v>
      </c>
      <c r="CW5" s="283">
        <v>60</v>
      </c>
      <c r="CX5" s="283" t="s">
        <v>3879</v>
      </c>
      <c r="CY5" s="283">
        <v>60</v>
      </c>
      <c r="CZ5" s="283"/>
      <c r="DA5" s="283"/>
      <c r="DB5" s="283"/>
      <c r="DC5" s="283"/>
      <c r="DD5" s="283"/>
      <c r="DE5" s="283"/>
      <c r="DF5" s="283"/>
      <c r="DG5" s="283"/>
      <c r="DH5" s="283"/>
      <c r="DI5" s="283"/>
      <c r="DJ5" s="283"/>
      <c r="DK5" s="283" t="s">
        <v>3873</v>
      </c>
      <c r="DL5" s="283">
        <v>70</v>
      </c>
      <c r="DM5" s="283" t="s">
        <v>3872</v>
      </c>
      <c r="DN5" s="283">
        <v>70</v>
      </c>
      <c r="DO5" s="283" t="s">
        <v>3871</v>
      </c>
      <c r="DP5" s="283">
        <v>70</v>
      </c>
      <c r="DQ5" s="283" t="s">
        <v>3870</v>
      </c>
      <c r="DR5" s="283">
        <v>70</v>
      </c>
      <c r="DS5" s="283"/>
      <c r="DT5" s="283"/>
      <c r="DU5" s="283"/>
      <c r="DV5" s="283" t="s">
        <v>3868</v>
      </c>
      <c r="DW5" s="283">
        <v>80</v>
      </c>
      <c r="DX5" s="283" t="s">
        <v>3867</v>
      </c>
      <c r="DY5" s="283">
        <v>80</v>
      </c>
      <c r="DZ5" s="283" t="s">
        <v>3866</v>
      </c>
      <c r="EA5" s="283">
        <v>80</v>
      </c>
      <c r="EB5" s="283" t="s">
        <v>3865</v>
      </c>
      <c r="EC5" s="283">
        <v>80</v>
      </c>
      <c r="ED5" s="283"/>
      <c r="EE5" s="283"/>
      <c r="EF5" s="283" t="s">
        <v>3863</v>
      </c>
      <c r="EG5" s="283">
        <v>80</v>
      </c>
      <c r="EH5" s="283"/>
      <c r="EI5" s="283"/>
      <c r="EJ5" s="283"/>
      <c r="EK5" s="283" t="s">
        <v>3861</v>
      </c>
      <c r="EL5" s="283">
        <v>90</v>
      </c>
      <c r="EN5" s="226">
        <f>VLOOKUP(EO5,id!$A:$C,3,0)</f>
        <v>377</v>
      </c>
      <c r="EO5" s="226" t="str">
        <f t="shared" si="1"/>
        <v>LulekZenon1979</v>
      </c>
      <c r="EP5" s="226" t="str">
        <f t="shared" ref="EP5:EP7" si="2">E5</f>
        <v>Lulek</v>
      </c>
      <c r="EQ5" s="226" t="str">
        <f t="shared" ref="EQ5:EQ7" si="3">D5</f>
        <v>Zenon</v>
      </c>
      <c r="ER5" s="226" t="str">
        <f t="shared" ref="ER5:ER7" si="4">C5</f>
        <v>Fabryka Grzebieni</v>
      </c>
      <c r="ES5" s="226">
        <f t="shared" ref="ES5:ES7" si="5">F5</f>
        <v>1979</v>
      </c>
      <c r="ET5" s="226">
        <f t="shared" ref="ET5:ET7" si="6">ET4*IF(EX5&lt;1,EX5,IF(EY5&lt;1,EY5,IF(EW5&lt;1,EW5,IF(EV5&lt;1,EV5,1))))</f>
        <v>49.083333333333314</v>
      </c>
      <c r="EU5" s="226"/>
      <c r="EV5" s="226">
        <f>K4/K5</f>
        <v>0.98166666666666635</v>
      </c>
      <c r="EW5" s="226">
        <v>1</v>
      </c>
      <c r="EX5" s="226">
        <f>Q5/Q4</f>
        <v>1</v>
      </c>
      <c r="EY5" s="226">
        <v>1</v>
      </c>
    </row>
    <row r="6" spans="1:155" ht="12.75" customHeight="1">
      <c r="A6" s="281">
        <v>306</v>
      </c>
      <c r="B6" s="281">
        <v>3</v>
      </c>
      <c r="C6" s="283"/>
      <c r="D6" s="283" t="s">
        <v>22</v>
      </c>
      <c r="E6" s="283" t="s">
        <v>55</v>
      </c>
      <c r="F6" s="283">
        <v>1969</v>
      </c>
      <c r="G6" s="283" t="s">
        <v>3942</v>
      </c>
      <c r="H6" s="283" t="s">
        <v>3921</v>
      </c>
      <c r="I6" s="283" t="s">
        <v>32</v>
      </c>
      <c r="J6" s="284">
        <v>0.74166666666666703</v>
      </c>
      <c r="K6" s="284">
        <v>0.40833333333333299</v>
      </c>
      <c r="L6" s="283">
        <v>3</v>
      </c>
      <c r="M6" s="283"/>
      <c r="N6" s="283">
        <v>3</v>
      </c>
      <c r="O6" s="283"/>
      <c r="P6" s="283"/>
      <c r="Q6" s="283">
        <f t="shared" si="0"/>
        <v>1850</v>
      </c>
      <c r="R6" s="283"/>
      <c r="S6" s="283" t="s">
        <v>3919</v>
      </c>
      <c r="T6" s="283">
        <v>30</v>
      </c>
      <c r="U6" s="283"/>
      <c r="V6" s="283"/>
      <c r="W6" s="283"/>
      <c r="X6" s="283"/>
      <c r="Y6" s="283"/>
      <c r="Z6" s="283"/>
      <c r="AA6" s="283" t="s">
        <v>3915</v>
      </c>
      <c r="AB6" s="283">
        <v>30</v>
      </c>
      <c r="AC6" s="283" t="s">
        <v>3914</v>
      </c>
      <c r="AD6" s="283">
        <v>30</v>
      </c>
      <c r="AE6" s="283"/>
      <c r="AF6" s="283"/>
      <c r="AG6" s="283" t="s">
        <v>3912</v>
      </c>
      <c r="AH6" s="283">
        <v>30</v>
      </c>
      <c r="AI6" s="283"/>
      <c r="AJ6" s="283"/>
      <c r="AK6" s="283"/>
      <c r="AL6" s="283"/>
      <c r="AM6" s="283"/>
      <c r="AN6" s="283"/>
      <c r="AO6" s="283"/>
      <c r="AP6" s="283" t="s">
        <v>3908</v>
      </c>
      <c r="AQ6" s="283">
        <v>40</v>
      </c>
      <c r="AR6" s="283" t="s">
        <v>3907</v>
      </c>
      <c r="AS6" s="283">
        <v>40</v>
      </c>
      <c r="AT6" s="283"/>
      <c r="AU6" s="283"/>
      <c r="AV6" s="283"/>
      <c r="AW6" s="283"/>
      <c r="AX6" s="283"/>
      <c r="AY6" s="283"/>
      <c r="AZ6" s="283" t="s">
        <v>3903</v>
      </c>
      <c r="BA6" s="283">
        <v>40</v>
      </c>
      <c r="BB6" s="283" t="s">
        <v>3902</v>
      </c>
      <c r="BC6" s="283">
        <v>40</v>
      </c>
      <c r="BD6" s="283"/>
      <c r="BE6" s="283"/>
      <c r="BF6" s="283" t="s">
        <v>3900</v>
      </c>
      <c r="BG6" s="283">
        <v>40</v>
      </c>
      <c r="BH6" s="283"/>
      <c r="BI6" s="283" t="s">
        <v>3899</v>
      </c>
      <c r="BJ6" s="283">
        <v>50</v>
      </c>
      <c r="BK6" s="283"/>
      <c r="BL6" s="283"/>
      <c r="BM6" s="283" t="s">
        <v>3897</v>
      </c>
      <c r="BN6" s="283">
        <v>50</v>
      </c>
      <c r="BO6" s="283"/>
      <c r="BP6" s="283"/>
      <c r="BQ6" s="283" t="s">
        <v>3895</v>
      </c>
      <c r="BR6" s="283">
        <v>50</v>
      </c>
      <c r="BS6" s="283" t="s">
        <v>3894</v>
      </c>
      <c r="BT6" s="283">
        <v>50</v>
      </c>
      <c r="BU6" s="283" t="s">
        <v>3893</v>
      </c>
      <c r="BV6" s="283">
        <v>50</v>
      </c>
      <c r="BW6" s="283" t="s">
        <v>3892</v>
      </c>
      <c r="BX6" s="283">
        <v>50</v>
      </c>
      <c r="BY6" s="283"/>
      <c r="BZ6" s="283"/>
      <c r="CA6" s="283"/>
      <c r="CB6" s="283"/>
      <c r="CC6" s="283"/>
      <c r="CD6" s="283"/>
      <c r="CE6" s="283"/>
      <c r="CF6" s="283"/>
      <c r="CG6" s="283"/>
      <c r="CH6" s="283" t="s">
        <v>3887</v>
      </c>
      <c r="CI6" s="283">
        <v>60</v>
      </c>
      <c r="CJ6" s="283"/>
      <c r="CK6" s="283"/>
      <c r="CL6" s="283" t="s">
        <v>3885</v>
      </c>
      <c r="CM6" s="283">
        <v>60</v>
      </c>
      <c r="CN6" s="283"/>
      <c r="CO6" s="283"/>
      <c r="CP6" s="283"/>
      <c r="CQ6" s="283"/>
      <c r="CR6" s="283" t="s">
        <v>3882</v>
      </c>
      <c r="CS6" s="283">
        <v>60</v>
      </c>
      <c r="CT6" s="283"/>
      <c r="CU6" s="283"/>
      <c r="CV6" s="283" t="s">
        <v>3880</v>
      </c>
      <c r="CW6" s="283">
        <v>60</v>
      </c>
      <c r="CX6" s="283"/>
      <c r="CY6" s="283"/>
      <c r="CZ6" s="283"/>
      <c r="DA6" s="283"/>
      <c r="DB6" s="283"/>
      <c r="DC6" s="283" t="s">
        <v>3877</v>
      </c>
      <c r="DD6" s="283">
        <v>70</v>
      </c>
      <c r="DE6" s="283" t="s">
        <v>3876</v>
      </c>
      <c r="DF6" s="283">
        <v>70</v>
      </c>
      <c r="DG6" s="283" t="s">
        <v>3875</v>
      </c>
      <c r="DH6" s="283">
        <v>70</v>
      </c>
      <c r="DI6" s="283"/>
      <c r="DJ6" s="283"/>
      <c r="DK6" s="283" t="s">
        <v>3873</v>
      </c>
      <c r="DL6" s="283">
        <v>70</v>
      </c>
      <c r="DM6" s="283"/>
      <c r="DN6" s="283"/>
      <c r="DO6" s="283" t="s">
        <v>3871</v>
      </c>
      <c r="DP6" s="283">
        <v>70</v>
      </c>
      <c r="DQ6" s="283" t="s">
        <v>3870</v>
      </c>
      <c r="DR6" s="283">
        <v>70</v>
      </c>
      <c r="DS6" s="283"/>
      <c r="DT6" s="283" t="s">
        <v>3869</v>
      </c>
      <c r="DU6" s="283">
        <v>80</v>
      </c>
      <c r="DV6" s="283" t="s">
        <v>3868</v>
      </c>
      <c r="DW6" s="283">
        <v>80</v>
      </c>
      <c r="DX6" s="283" t="s">
        <v>3867</v>
      </c>
      <c r="DY6" s="283">
        <v>80</v>
      </c>
      <c r="DZ6" s="283" t="s">
        <v>3866</v>
      </c>
      <c r="EA6" s="283">
        <v>80</v>
      </c>
      <c r="EB6" s="283" t="s">
        <v>3865</v>
      </c>
      <c r="EC6" s="283">
        <v>80</v>
      </c>
      <c r="ED6" s="283"/>
      <c r="EE6" s="283"/>
      <c r="EF6" s="283" t="s">
        <v>3863</v>
      </c>
      <c r="EG6" s="283">
        <v>80</v>
      </c>
      <c r="EH6" s="283"/>
      <c r="EI6" s="283"/>
      <c r="EJ6" s="283"/>
      <c r="EK6" s="283" t="s">
        <v>3861</v>
      </c>
      <c r="EL6" s="283">
        <v>90</v>
      </c>
      <c r="EN6" s="226">
        <f>VLOOKUP(EO6,id!$A:$C,3,0)</f>
        <v>5</v>
      </c>
      <c r="EO6" s="226" t="str">
        <f t="shared" si="1"/>
        <v>SzawdzinKrzysztof1969</v>
      </c>
      <c r="EP6" s="226" t="str">
        <f t="shared" si="2"/>
        <v>Szawdzin</v>
      </c>
      <c r="EQ6" s="226" t="str">
        <f t="shared" si="3"/>
        <v>Krzysztof</v>
      </c>
      <c r="ER6" s="226">
        <f t="shared" si="4"/>
        <v>0</v>
      </c>
      <c r="ES6" s="226">
        <f t="shared" si="5"/>
        <v>1969</v>
      </c>
      <c r="ET6" s="226">
        <f t="shared" si="6"/>
        <v>47.048791018998251</v>
      </c>
      <c r="EU6" s="226"/>
      <c r="EV6" s="226">
        <f t="shared" ref="EV6:EV7" si="7">K5/K6</f>
        <v>1.0204081632653079</v>
      </c>
      <c r="EW6" s="226">
        <v>1</v>
      </c>
      <c r="EX6" s="226">
        <f t="shared" ref="EX6:EX7" si="8">Q6/Q5</f>
        <v>0.95854922279792742</v>
      </c>
      <c r="EY6" s="226">
        <v>1</v>
      </c>
    </row>
    <row r="7" spans="1:155" ht="12.75" customHeight="1">
      <c r="A7" s="281">
        <v>302</v>
      </c>
      <c r="B7" s="281">
        <v>4</v>
      </c>
      <c r="C7" s="283" t="s">
        <v>1538</v>
      </c>
      <c r="D7" s="283" t="s">
        <v>90</v>
      </c>
      <c r="E7" s="283" t="s">
        <v>79</v>
      </c>
      <c r="F7" s="283">
        <v>1984</v>
      </c>
      <c r="G7" s="283" t="s">
        <v>3942</v>
      </c>
      <c r="H7" s="283" t="s">
        <v>3921</v>
      </c>
      <c r="I7" s="283" t="s">
        <v>32</v>
      </c>
      <c r="J7" s="284">
        <v>0.74583333333333302</v>
      </c>
      <c r="K7" s="284">
        <v>0.41249999999999998</v>
      </c>
      <c r="L7" s="283">
        <v>4</v>
      </c>
      <c r="M7" s="283"/>
      <c r="N7" s="283">
        <v>4</v>
      </c>
      <c r="O7" s="283"/>
      <c r="P7" s="283"/>
      <c r="Q7" s="283">
        <f t="shared" si="0"/>
        <v>1760</v>
      </c>
      <c r="R7" s="283"/>
      <c r="S7" s="283" t="s">
        <v>3919</v>
      </c>
      <c r="T7" s="283">
        <v>30</v>
      </c>
      <c r="U7" s="283"/>
      <c r="V7" s="283"/>
      <c r="W7" s="283"/>
      <c r="X7" s="283"/>
      <c r="Y7" s="283" t="s">
        <v>3916</v>
      </c>
      <c r="Z7" s="283">
        <v>30</v>
      </c>
      <c r="AA7" s="283" t="s">
        <v>3915</v>
      </c>
      <c r="AB7" s="283">
        <v>30</v>
      </c>
      <c r="AC7" s="283"/>
      <c r="AD7" s="283"/>
      <c r="AE7" s="283"/>
      <c r="AF7" s="283"/>
      <c r="AG7" s="283" t="s">
        <v>3912</v>
      </c>
      <c r="AH7" s="283">
        <v>30</v>
      </c>
      <c r="AI7" s="283"/>
      <c r="AJ7" s="283"/>
      <c r="AK7" s="283"/>
      <c r="AL7" s="283"/>
      <c r="AM7" s="283"/>
      <c r="AN7" s="283" t="s">
        <v>3909</v>
      </c>
      <c r="AO7" s="283">
        <v>40</v>
      </c>
      <c r="AP7" s="283" t="s">
        <v>3908</v>
      </c>
      <c r="AQ7" s="283">
        <v>40</v>
      </c>
      <c r="AR7" s="283"/>
      <c r="AS7" s="283"/>
      <c r="AT7" s="283" t="s">
        <v>3906</v>
      </c>
      <c r="AU7" s="283">
        <v>40</v>
      </c>
      <c r="AV7" s="283"/>
      <c r="AW7" s="283"/>
      <c r="AX7" s="283" t="s">
        <v>3904</v>
      </c>
      <c r="AY7" s="283">
        <v>40</v>
      </c>
      <c r="AZ7" s="283"/>
      <c r="BA7" s="283"/>
      <c r="BB7" s="283"/>
      <c r="BC7" s="283"/>
      <c r="BD7" s="283"/>
      <c r="BE7" s="283"/>
      <c r="BF7" s="283" t="s">
        <v>3900</v>
      </c>
      <c r="BG7" s="283">
        <v>40</v>
      </c>
      <c r="BH7" s="283"/>
      <c r="BI7" s="283"/>
      <c r="BJ7" s="283"/>
      <c r="BK7" s="283"/>
      <c r="BL7" s="283"/>
      <c r="BM7" s="283" t="s">
        <v>3897</v>
      </c>
      <c r="BN7" s="283">
        <v>50</v>
      </c>
      <c r="BO7" s="283"/>
      <c r="BP7" s="283"/>
      <c r="BQ7" s="283" t="s">
        <v>3895</v>
      </c>
      <c r="BR7" s="283">
        <v>50</v>
      </c>
      <c r="BS7" s="283" t="s">
        <v>3894</v>
      </c>
      <c r="BT7" s="283">
        <v>50</v>
      </c>
      <c r="BU7" s="283" t="s">
        <v>3893</v>
      </c>
      <c r="BV7" s="283">
        <v>50</v>
      </c>
      <c r="BW7" s="283" t="s">
        <v>3892</v>
      </c>
      <c r="BX7" s="283">
        <v>50</v>
      </c>
      <c r="BY7" s="283"/>
      <c r="BZ7" s="283"/>
      <c r="CA7" s="283"/>
      <c r="CB7" s="283"/>
      <c r="CC7" s="283"/>
      <c r="CD7" s="283"/>
      <c r="CE7" s="283"/>
      <c r="CF7" s="283"/>
      <c r="CG7" s="283"/>
      <c r="CH7" s="283" t="s">
        <v>3887</v>
      </c>
      <c r="CI7" s="283">
        <v>60</v>
      </c>
      <c r="CJ7" s="283"/>
      <c r="CK7" s="283"/>
      <c r="CL7" s="283" t="s">
        <v>3885</v>
      </c>
      <c r="CM7" s="283">
        <v>60</v>
      </c>
      <c r="CN7" s="283" t="s">
        <v>3884</v>
      </c>
      <c r="CO7" s="283">
        <v>60</v>
      </c>
      <c r="CP7" s="283" t="s">
        <v>3883</v>
      </c>
      <c r="CQ7" s="283">
        <v>60</v>
      </c>
      <c r="CR7" s="283" t="s">
        <v>3882</v>
      </c>
      <c r="CS7" s="283">
        <v>60</v>
      </c>
      <c r="CT7" s="283"/>
      <c r="CU7" s="283"/>
      <c r="CV7" s="283" t="s">
        <v>3880</v>
      </c>
      <c r="CW7" s="283">
        <v>60</v>
      </c>
      <c r="CX7" s="283" t="s">
        <v>3879</v>
      </c>
      <c r="CY7" s="283">
        <v>60</v>
      </c>
      <c r="CZ7" s="283"/>
      <c r="DA7" s="283"/>
      <c r="DB7" s="283"/>
      <c r="DC7" s="283"/>
      <c r="DD7" s="283"/>
      <c r="DE7" s="283"/>
      <c r="DF7" s="283"/>
      <c r="DG7" s="283" t="s">
        <v>3875</v>
      </c>
      <c r="DH7" s="283">
        <v>70</v>
      </c>
      <c r="DI7" s="283"/>
      <c r="DJ7" s="283"/>
      <c r="DK7" s="283" t="s">
        <v>3873</v>
      </c>
      <c r="DL7" s="283">
        <v>70</v>
      </c>
      <c r="DM7" s="283"/>
      <c r="DN7" s="283"/>
      <c r="DO7" s="283" t="s">
        <v>3871</v>
      </c>
      <c r="DP7" s="283">
        <v>70</v>
      </c>
      <c r="DQ7" s="283" t="s">
        <v>3870</v>
      </c>
      <c r="DR7" s="283">
        <v>70</v>
      </c>
      <c r="DS7" s="283"/>
      <c r="DT7" s="283"/>
      <c r="DU7" s="283"/>
      <c r="DV7" s="283" t="s">
        <v>3868</v>
      </c>
      <c r="DW7" s="283">
        <v>80</v>
      </c>
      <c r="DX7" s="283" t="s">
        <v>3867</v>
      </c>
      <c r="DY7" s="283">
        <v>80</v>
      </c>
      <c r="DZ7" s="283" t="s">
        <v>3866</v>
      </c>
      <c r="EA7" s="283">
        <v>80</v>
      </c>
      <c r="EB7" s="283" t="s">
        <v>3865</v>
      </c>
      <c r="EC7" s="283">
        <v>80</v>
      </c>
      <c r="ED7" s="283" t="s">
        <v>3864</v>
      </c>
      <c r="EE7" s="283">
        <v>80</v>
      </c>
      <c r="EF7" s="283"/>
      <c r="EG7" s="283"/>
      <c r="EH7" s="283"/>
      <c r="EI7" s="283"/>
      <c r="EJ7" s="283"/>
      <c r="EK7" s="283" t="s">
        <v>3861</v>
      </c>
      <c r="EL7" s="283">
        <v>90</v>
      </c>
      <c r="EN7" s="226">
        <f>VLOOKUP(EO7,id!$A:$C,3,0)</f>
        <v>41</v>
      </c>
      <c r="EO7" s="226" t="str">
        <f t="shared" si="1"/>
        <v>WieczorekJarosław1984</v>
      </c>
      <c r="EP7" s="226" t="str">
        <f t="shared" si="2"/>
        <v>Wieczorek</v>
      </c>
      <c r="EQ7" s="226" t="str">
        <f t="shared" si="3"/>
        <v>Jarosław</v>
      </c>
      <c r="ER7" s="226" t="str">
        <f t="shared" si="4"/>
        <v>Rajd Liczyrzepy / Europa Ubezpieczenia</v>
      </c>
      <c r="ES7" s="226">
        <f t="shared" si="5"/>
        <v>1984</v>
      </c>
      <c r="ET7" s="226">
        <f t="shared" si="6"/>
        <v>44.759930915371314</v>
      </c>
      <c r="EU7" s="226"/>
      <c r="EV7" s="226">
        <f t="shared" si="7"/>
        <v>0.98989898989898917</v>
      </c>
      <c r="EW7" s="226">
        <v>1</v>
      </c>
      <c r="EX7" s="226">
        <f t="shared" si="8"/>
        <v>0.9513513513513514</v>
      </c>
      <c r="EY7" s="226">
        <v>1</v>
      </c>
    </row>
    <row r="8" spans="1:155" ht="12.75" customHeight="1">
      <c r="A8" s="281">
        <v>323</v>
      </c>
      <c r="B8" s="281">
        <v>5</v>
      </c>
      <c r="C8" s="283" t="s">
        <v>1199</v>
      </c>
      <c r="D8" s="283" t="s">
        <v>63</v>
      </c>
      <c r="E8" s="283" t="s">
        <v>295</v>
      </c>
      <c r="F8" s="283">
        <v>1977</v>
      </c>
      <c r="G8" s="283" t="s">
        <v>3928</v>
      </c>
      <c r="H8" s="283" t="s">
        <v>3921</v>
      </c>
      <c r="I8" s="283" t="s">
        <v>32</v>
      </c>
      <c r="J8" s="284">
        <v>0.74027777777777803</v>
      </c>
      <c r="K8" s="284">
        <v>0.406944444444444</v>
      </c>
      <c r="L8" s="283">
        <v>5</v>
      </c>
      <c r="M8" s="283"/>
      <c r="N8" s="283">
        <v>5</v>
      </c>
      <c r="O8" s="283"/>
      <c r="P8" s="283"/>
      <c r="Q8" s="283">
        <f t="shared" si="0"/>
        <v>1700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 t="s">
        <v>3912</v>
      </c>
      <c r="AH8" s="283">
        <v>30</v>
      </c>
      <c r="AI8" s="283"/>
      <c r="AJ8" s="283"/>
      <c r="AK8" s="283"/>
      <c r="AL8" s="283"/>
      <c r="AM8" s="283"/>
      <c r="AN8" s="283"/>
      <c r="AO8" s="283"/>
      <c r="AP8" s="283"/>
      <c r="AQ8" s="283"/>
      <c r="AR8" s="283" t="s">
        <v>3907</v>
      </c>
      <c r="AS8" s="283">
        <v>40</v>
      </c>
      <c r="AT8" s="283"/>
      <c r="AU8" s="283"/>
      <c r="AV8" s="283"/>
      <c r="AW8" s="283"/>
      <c r="AX8" s="283" t="s">
        <v>3904</v>
      </c>
      <c r="AY8" s="283">
        <v>40</v>
      </c>
      <c r="AZ8" s="283"/>
      <c r="BA8" s="283"/>
      <c r="BB8" s="283"/>
      <c r="BC8" s="283"/>
      <c r="BD8" s="283"/>
      <c r="BE8" s="283"/>
      <c r="BF8" s="283" t="s">
        <v>3900</v>
      </c>
      <c r="BG8" s="283">
        <v>40</v>
      </c>
      <c r="BH8" s="283"/>
      <c r="BI8" s="283" t="s">
        <v>3899</v>
      </c>
      <c r="BJ8" s="283">
        <v>50</v>
      </c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 t="s">
        <v>3893</v>
      </c>
      <c r="BV8" s="283">
        <v>50</v>
      </c>
      <c r="BW8" s="283" t="s">
        <v>3892</v>
      </c>
      <c r="BX8" s="283">
        <v>50</v>
      </c>
      <c r="BY8" s="283" t="s">
        <v>3891</v>
      </c>
      <c r="BZ8" s="283">
        <v>50</v>
      </c>
      <c r="CA8" s="283"/>
      <c r="CB8" s="283"/>
      <c r="CC8" s="283"/>
      <c r="CD8" s="283"/>
      <c r="CE8" s="283"/>
      <c r="CF8" s="283"/>
      <c r="CG8" s="283"/>
      <c r="CH8" s="283" t="s">
        <v>3887</v>
      </c>
      <c r="CI8" s="283">
        <v>60</v>
      </c>
      <c r="CJ8" s="283" t="s">
        <v>3886</v>
      </c>
      <c r="CK8" s="283">
        <v>60</v>
      </c>
      <c r="CL8" s="283" t="s">
        <v>3885</v>
      </c>
      <c r="CM8" s="283">
        <v>60</v>
      </c>
      <c r="CN8" s="283" t="s">
        <v>3884</v>
      </c>
      <c r="CO8" s="283">
        <v>60</v>
      </c>
      <c r="CP8" s="283" t="s">
        <v>3883</v>
      </c>
      <c r="CQ8" s="283">
        <v>60</v>
      </c>
      <c r="CR8" s="283" t="s">
        <v>3882</v>
      </c>
      <c r="CS8" s="283">
        <v>60</v>
      </c>
      <c r="CT8" s="283"/>
      <c r="CU8" s="283"/>
      <c r="CV8" s="283" t="s">
        <v>3880</v>
      </c>
      <c r="CW8" s="283">
        <v>60</v>
      </c>
      <c r="CX8" s="283"/>
      <c r="CY8" s="283"/>
      <c r="CZ8" s="283"/>
      <c r="DA8" s="283"/>
      <c r="DB8" s="283"/>
      <c r="DC8" s="283" t="s">
        <v>3877</v>
      </c>
      <c r="DD8" s="283">
        <v>70</v>
      </c>
      <c r="DE8" s="283" t="s">
        <v>3876</v>
      </c>
      <c r="DF8" s="283">
        <v>70</v>
      </c>
      <c r="DG8" s="283"/>
      <c r="DH8" s="283"/>
      <c r="DI8" s="283"/>
      <c r="DJ8" s="283"/>
      <c r="DK8" s="283" t="s">
        <v>3873</v>
      </c>
      <c r="DL8" s="283">
        <v>70</v>
      </c>
      <c r="DM8" s="283"/>
      <c r="DN8" s="283"/>
      <c r="DO8" s="283" t="s">
        <v>3871</v>
      </c>
      <c r="DP8" s="283">
        <v>70</v>
      </c>
      <c r="DQ8" s="283" t="s">
        <v>3870</v>
      </c>
      <c r="DR8" s="283">
        <v>70</v>
      </c>
      <c r="DS8" s="283"/>
      <c r="DT8" s="283"/>
      <c r="DU8" s="283"/>
      <c r="DV8" s="283" t="s">
        <v>3868</v>
      </c>
      <c r="DW8" s="283">
        <v>80</v>
      </c>
      <c r="DX8" s="283" t="s">
        <v>3867</v>
      </c>
      <c r="DY8" s="283">
        <v>80</v>
      </c>
      <c r="DZ8" s="283" t="s">
        <v>3866</v>
      </c>
      <c r="EA8" s="283">
        <v>80</v>
      </c>
      <c r="EB8" s="283" t="s">
        <v>3865</v>
      </c>
      <c r="EC8" s="283">
        <v>80</v>
      </c>
      <c r="ED8" s="283"/>
      <c r="EE8" s="283"/>
      <c r="EF8" s="283" t="s">
        <v>3863</v>
      </c>
      <c r="EG8" s="283">
        <v>80</v>
      </c>
      <c r="EH8" s="283"/>
      <c r="EI8" s="283" t="s">
        <v>3862</v>
      </c>
      <c r="EJ8" s="283">
        <v>90</v>
      </c>
      <c r="EK8" s="283" t="s">
        <v>3861</v>
      </c>
      <c r="EL8" s="283">
        <v>90</v>
      </c>
      <c r="EN8" s="226">
        <f>VLOOKUP(EO8,id!$A:$C,3,0)</f>
        <v>138</v>
      </c>
      <c r="EO8" s="226" t="str">
        <f t="shared" ref="EO8:EO22" si="9">EP8&amp;EQ8&amp;ES8</f>
        <v>SenderekŁukasz1977</v>
      </c>
      <c r="EP8" s="226" t="str">
        <f t="shared" ref="EP8:EP22" si="10">E8</f>
        <v>Senderek</v>
      </c>
      <c r="EQ8" s="226" t="str">
        <f t="shared" ref="EQ8:EQ22" si="11">D8</f>
        <v>Łukasz</v>
      </c>
      <c r="ER8" s="226" t="str">
        <f t="shared" ref="ER8:ER22" si="12">C8</f>
        <v>Piachulec Orient</v>
      </c>
      <c r="ES8" s="226">
        <f t="shared" ref="ES8:ES22" si="13">F8</f>
        <v>1977</v>
      </c>
      <c r="ET8" s="226">
        <f t="shared" ref="ET8:ET9" si="14">ET7*IF(EX8&lt;1,EX8,IF(EY8&lt;1,EY8,IF(EW8&lt;1,EW8,IF(EV8&lt;1,EV8,1))))</f>
        <v>43.234024179620022</v>
      </c>
      <c r="EU8" s="226"/>
      <c r="EV8" s="226">
        <f t="shared" ref="EV8:EV9" si="15">K7/K8</f>
        <v>1.0136518771331069</v>
      </c>
      <c r="EW8" s="226">
        <v>1</v>
      </c>
      <c r="EX8" s="226">
        <f t="shared" ref="EX8:EX9" si="16">Q8/Q7</f>
        <v>0.96590909090909094</v>
      </c>
      <c r="EY8" s="226">
        <v>1</v>
      </c>
    </row>
    <row r="9" spans="1:155" ht="12.75" customHeight="1">
      <c r="A9" s="281">
        <v>313</v>
      </c>
      <c r="B9" s="281">
        <v>6</v>
      </c>
      <c r="C9" s="283" t="s">
        <v>805</v>
      </c>
      <c r="D9" s="283" t="s">
        <v>19</v>
      </c>
      <c r="E9" s="283" t="s">
        <v>807</v>
      </c>
      <c r="F9" s="283">
        <v>1984</v>
      </c>
      <c r="G9" s="283" t="s">
        <v>3927</v>
      </c>
      <c r="H9" s="283" t="s">
        <v>3921</v>
      </c>
      <c r="I9" s="283" t="s">
        <v>32</v>
      </c>
      <c r="J9" s="284">
        <v>0.74583333333333302</v>
      </c>
      <c r="K9" s="284">
        <v>0.41249999999999998</v>
      </c>
      <c r="L9" s="283">
        <v>6</v>
      </c>
      <c r="M9" s="283"/>
      <c r="N9" s="283">
        <v>6</v>
      </c>
      <c r="O9" s="283"/>
      <c r="P9" s="283"/>
      <c r="Q9" s="283">
        <f t="shared" si="0"/>
        <v>1690</v>
      </c>
      <c r="R9" s="283"/>
      <c r="S9" s="283"/>
      <c r="T9" s="283"/>
      <c r="U9" s="283"/>
      <c r="V9" s="283"/>
      <c r="W9" s="283"/>
      <c r="X9" s="283"/>
      <c r="Y9" s="283" t="s">
        <v>3916</v>
      </c>
      <c r="Z9" s="283">
        <v>30</v>
      </c>
      <c r="AA9" s="283" t="s">
        <v>3915</v>
      </c>
      <c r="AB9" s="283">
        <v>30</v>
      </c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 t="s">
        <v>3908</v>
      </c>
      <c r="AQ9" s="283">
        <v>40</v>
      </c>
      <c r="AR9" s="283"/>
      <c r="AS9" s="283"/>
      <c r="AT9" s="283" t="s">
        <v>3906</v>
      </c>
      <c r="AU9" s="283">
        <v>40</v>
      </c>
      <c r="AV9" s="283"/>
      <c r="AW9" s="283"/>
      <c r="AX9" s="283" t="s">
        <v>3904</v>
      </c>
      <c r="AY9" s="283">
        <v>40</v>
      </c>
      <c r="AZ9" s="283"/>
      <c r="BA9" s="283"/>
      <c r="BB9" s="283"/>
      <c r="BC9" s="283"/>
      <c r="BD9" s="283" t="s">
        <v>3901</v>
      </c>
      <c r="BE9" s="283">
        <v>40</v>
      </c>
      <c r="BF9" s="283"/>
      <c r="BG9" s="283"/>
      <c r="BH9" s="283"/>
      <c r="BI9" s="283"/>
      <c r="BJ9" s="283"/>
      <c r="BK9" s="283"/>
      <c r="BL9" s="283"/>
      <c r="BM9" s="283"/>
      <c r="BN9" s="283"/>
      <c r="BO9" s="283" t="s">
        <v>3896</v>
      </c>
      <c r="BP9" s="283">
        <v>50</v>
      </c>
      <c r="BQ9" s="283" t="s">
        <v>3895</v>
      </c>
      <c r="BR9" s="283">
        <v>50</v>
      </c>
      <c r="BS9" s="283"/>
      <c r="BT9" s="283"/>
      <c r="BU9" s="283" t="s">
        <v>3893</v>
      </c>
      <c r="BV9" s="283">
        <v>50</v>
      </c>
      <c r="BW9" s="283" t="s">
        <v>3892</v>
      </c>
      <c r="BX9" s="283">
        <v>50</v>
      </c>
      <c r="BY9" s="283" t="s">
        <v>3891</v>
      </c>
      <c r="BZ9" s="283">
        <v>50</v>
      </c>
      <c r="CA9" s="283" t="s">
        <v>3890</v>
      </c>
      <c r="CB9" s="283">
        <v>50</v>
      </c>
      <c r="CC9" s="283" t="s">
        <v>3889</v>
      </c>
      <c r="CD9" s="283">
        <v>50</v>
      </c>
      <c r="CE9" s="283"/>
      <c r="CF9" s="283"/>
      <c r="CG9" s="283"/>
      <c r="CH9" s="283" t="s">
        <v>3887</v>
      </c>
      <c r="CI9" s="283">
        <v>60</v>
      </c>
      <c r="CJ9" s="283"/>
      <c r="CK9" s="283"/>
      <c r="CL9" s="283" t="s">
        <v>3885</v>
      </c>
      <c r="CM9" s="283">
        <v>60</v>
      </c>
      <c r="CN9" s="283" t="s">
        <v>3884</v>
      </c>
      <c r="CO9" s="283">
        <v>60</v>
      </c>
      <c r="CP9" s="283" t="s">
        <v>3883</v>
      </c>
      <c r="CQ9" s="283">
        <v>60</v>
      </c>
      <c r="CR9" s="283" t="s">
        <v>3882</v>
      </c>
      <c r="CS9" s="283">
        <v>60</v>
      </c>
      <c r="CT9" s="283" t="s">
        <v>3881</v>
      </c>
      <c r="CU9" s="283">
        <v>60</v>
      </c>
      <c r="CV9" s="283"/>
      <c r="CW9" s="283"/>
      <c r="CX9" s="283" t="s">
        <v>3879</v>
      </c>
      <c r="CY9" s="283">
        <v>60</v>
      </c>
      <c r="CZ9" s="283"/>
      <c r="DA9" s="283"/>
      <c r="DB9" s="283"/>
      <c r="DC9" s="283"/>
      <c r="DD9" s="283"/>
      <c r="DE9" s="283"/>
      <c r="DF9" s="283"/>
      <c r="DG9" s="283"/>
      <c r="DH9" s="283"/>
      <c r="DI9" s="283"/>
      <c r="DJ9" s="283"/>
      <c r="DK9" s="283" t="s">
        <v>3873</v>
      </c>
      <c r="DL9" s="283">
        <v>70</v>
      </c>
      <c r="DM9" s="283" t="s">
        <v>3872</v>
      </c>
      <c r="DN9" s="283">
        <v>70</v>
      </c>
      <c r="DO9" s="283"/>
      <c r="DP9" s="283"/>
      <c r="DQ9" s="283" t="s">
        <v>3870</v>
      </c>
      <c r="DR9" s="283">
        <v>70</v>
      </c>
      <c r="DS9" s="283"/>
      <c r="DT9" s="283"/>
      <c r="DU9" s="283"/>
      <c r="DV9" s="283" t="s">
        <v>3868</v>
      </c>
      <c r="DW9" s="283">
        <v>80</v>
      </c>
      <c r="DX9" s="283" t="s">
        <v>3867</v>
      </c>
      <c r="DY9" s="283">
        <v>80</v>
      </c>
      <c r="DZ9" s="283" t="s">
        <v>3866</v>
      </c>
      <c r="EA9" s="283">
        <v>80</v>
      </c>
      <c r="EB9" s="283" t="s">
        <v>3865</v>
      </c>
      <c r="EC9" s="283">
        <v>80</v>
      </c>
      <c r="ED9" s="283" t="s">
        <v>3864</v>
      </c>
      <c r="EE9" s="283">
        <v>80</v>
      </c>
      <c r="EF9" s="283"/>
      <c r="EG9" s="283"/>
      <c r="EH9" s="283"/>
      <c r="EI9" s="283"/>
      <c r="EJ9" s="283"/>
      <c r="EK9" s="283" t="s">
        <v>3861</v>
      </c>
      <c r="EL9" s="283">
        <v>90</v>
      </c>
      <c r="EN9" s="226">
        <f>VLOOKUP(EO9,id!$A:$C,3,0)</f>
        <v>20</v>
      </c>
      <c r="EO9" s="226" t="str">
        <f t="shared" si="9"/>
        <v>CzarnyGrzegorz1984</v>
      </c>
      <c r="EP9" s="226" t="str">
        <f t="shared" si="10"/>
        <v>Czarny</v>
      </c>
      <c r="EQ9" s="226" t="str">
        <f t="shared" si="11"/>
        <v>Grzegorz</v>
      </c>
      <c r="ER9" s="226" t="str">
        <f t="shared" si="12"/>
        <v>Szkoła Fechtunku ARAMIS</v>
      </c>
      <c r="ES9" s="226">
        <f t="shared" si="13"/>
        <v>1984</v>
      </c>
      <c r="ET9" s="226">
        <f t="shared" si="14"/>
        <v>42.97970639032814</v>
      </c>
      <c r="EU9" s="226"/>
      <c r="EV9" s="226">
        <f t="shared" si="15"/>
        <v>0.98653198653198548</v>
      </c>
      <c r="EW9" s="226">
        <v>1</v>
      </c>
      <c r="EX9" s="226">
        <f t="shared" si="16"/>
        <v>0.99411764705882355</v>
      </c>
      <c r="EY9" s="226">
        <v>1</v>
      </c>
    </row>
    <row r="10" spans="1:155" ht="12.75" customHeight="1">
      <c r="A10" s="281">
        <v>303</v>
      </c>
      <c r="B10" s="281">
        <v>8</v>
      </c>
      <c r="C10" s="283" t="s">
        <v>677</v>
      </c>
      <c r="D10" s="283" t="s">
        <v>19</v>
      </c>
      <c r="E10" s="283" t="s">
        <v>18</v>
      </c>
      <c r="F10" s="283">
        <v>1964</v>
      </c>
      <c r="G10" s="283" t="s">
        <v>3941</v>
      </c>
      <c r="H10" s="283" t="s">
        <v>3921</v>
      </c>
      <c r="I10" s="283" t="s">
        <v>32</v>
      </c>
      <c r="J10" s="284">
        <v>0.73611111111111105</v>
      </c>
      <c r="K10" s="284">
        <v>0.40277777777777801</v>
      </c>
      <c r="L10" s="283">
        <v>8</v>
      </c>
      <c r="M10" s="283"/>
      <c r="N10" s="283">
        <v>7</v>
      </c>
      <c r="O10" s="283"/>
      <c r="P10" s="283"/>
      <c r="Q10" s="283">
        <f t="shared" si="0"/>
        <v>1650</v>
      </c>
      <c r="R10" s="283"/>
      <c r="S10" s="283"/>
      <c r="T10" s="283"/>
      <c r="U10" s="283"/>
      <c r="V10" s="283"/>
      <c r="W10" s="283" t="s">
        <v>3917</v>
      </c>
      <c r="X10" s="283">
        <v>30</v>
      </c>
      <c r="Y10" s="283"/>
      <c r="Z10" s="283"/>
      <c r="AA10" s="283" t="s">
        <v>3915</v>
      </c>
      <c r="AB10" s="283">
        <v>30</v>
      </c>
      <c r="AC10" s="283"/>
      <c r="AD10" s="283"/>
      <c r="AE10" s="283" t="s">
        <v>3913</v>
      </c>
      <c r="AF10" s="283">
        <v>30</v>
      </c>
      <c r="AG10" s="283"/>
      <c r="AH10" s="283"/>
      <c r="AI10" s="283"/>
      <c r="AJ10" s="283"/>
      <c r="AK10" s="283"/>
      <c r="AL10" s="283"/>
      <c r="AM10" s="283"/>
      <c r="AN10" s="283" t="s">
        <v>3909</v>
      </c>
      <c r="AO10" s="283">
        <v>40</v>
      </c>
      <c r="AP10" s="283"/>
      <c r="AQ10" s="283"/>
      <c r="AR10" s="283"/>
      <c r="AS10" s="283"/>
      <c r="AT10" s="283"/>
      <c r="AU10" s="283"/>
      <c r="AV10" s="283"/>
      <c r="AW10" s="283"/>
      <c r="AX10" s="283" t="s">
        <v>3904</v>
      </c>
      <c r="AY10" s="283">
        <v>40</v>
      </c>
      <c r="AZ10" s="283"/>
      <c r="BA10" s="283"/>
      <c r="BB10" s="283"/>
      <c r="BC10" s="283"/>
      <c r="BD10" s="283" t="s">
        <v>3901</v>
      </c>
      <c r="BE10" s="283">
        <v>40</v>
      </c>
      <c r="BF10" s="283" t="s">
        <v>3900</v>
      </c>
      <c r="BG10" s="283">
        <v>40</v>
      </c>
      <c r="BH10" s="283"/>
      <c r="BI10" s="283"/>
      <c r="BJ10" s="283"/>
      <c r="BK10" s="283"/>
      <c r="BL10" s="283"/>
      <c r="BM10" s="283"/>
      <c r="BN10" s="283"/>
      <c r="BO10" s="283"/>
      <c r="BP10" s="283"/>
      <c r="BQ10" s="283" t="s">
        <v>3895</v>
      </c>
      <c r="BR10" s="283">
        <v>50</v>
      </c>
      <c r="BS10" s="283"/>
      <c r="BT10" s="283"/>
      <c r="BU10" s="283" t="s">
        <v>3893</v>
      </c>
      <c r="BV10" s="283">
        <v>50</v>
      </c>
      <c r="BW10" s="283" t="s">
        <v>3892</v>
      </c>
      <c r="BX10" s="283">
        <v>50</v>
      </c>
      <c r="BY10" s="283" t="s">
        <v>3891</v>
      </c>
      <c r="BZ10" s="283">
        <v>50</v>
      </c>
      <c r="CA10" s="283" t="s">
        <v>3890</v>
      </c>
      <c r="CB10" s="283">
        <v>50</v>
      </c>
      <c r="CC10" s="283" t="s">
        <v>3889</v>
      </c>
      <c r="CD10" s="283">
        <v>50</v>
      </c>
      <c r="CE10" s="283"/>
      <c r="CF10" s="283"/>
      <c r="CG10" s="283"/>
      <c r="CH10" s="283" t="s">
        <v>3887</v>
      </c>
      <c r="CI10" s="283">
        <v>60</v>
      </c>
      <c r="CJ10" s="283"/>
      <c r="CK10" s="283"/>
      <c r="CL10" s="283" t="s">
        <v>3885</v>
      </c>
      <c r="CM10" s="283">
        <v>60</v>
      </c>
      <c r="CN10" s="283" t="s">
        <v>3884</v>
      </c>
      <c r="CO10" s="283">
        <v>60</v>
      </c>
      <c r="CP10" s="283" t="s">
        <v>3883</v>
      </c>
      <c r="CQ10" s="283">
        <v>60</v>
      </c>
      <c r="CR10" s="283" t="s">
        <v>3882</v>
      </c>
      <c r="CS10" s="283">
        <v>60</v>
      </c>
      <c r="CT10" s="283" t="s">
        <v>3881</v>
      </c>
      <c r="CU10" s="283">
        <v>60</v>
      </c>
      <c r="CV10" s="283" t="s">
        <v>3880</v>
      </c>
      <c r="CW10" s="283">
        <v>60</v>
      </c>
      <c r="CX10" s="283" t="s">
        <v>3879</v>
      </c>
      <c r="CY10" s="283">
        <v>60</v>
      </c>
      <c r="CZ10" s="283"/>
      <c r="DA10" s="283"/>
      <c r="DB10" s="283"/>
      <c r="DC10" s="283"/>
      <c r="DD10" s="283"/>
      <c r="DE10" s="283"/>
      <c r="DF10" s="283"/>
      <c r="DG10" s="283"/>
      <c r="DH10" s="283"/>
      <c r="DI10" s="283"/>
      <c r="DJ10" s="283"/>
      <c r="DK10" s="283" t="s">
        <v>3873</v>
      </c>
      <c r="DL10" s="283">
        <v>70</v>
      </c>
      <c r="DM10" s="283" t="s">
        <v>3872</v>
      </c>
      <c r="DN10" s="283">
        <v>70</v>
      </c>
      <c r="DO10" s="283"/>
      <c r="DP10" s="283"/>
      <c r="DQ10" s="283" t="s">
        <v>3870</v>
      </c>
      <c r="DR10" s="283">
        <v>70</v>
      </c>
      <c r="DS10" s="283"/>
      <c r="DT10" s="283"/>
      <c r="DU10" s="283"/>
      <c r="DV10" s="283" t="s">
        <v>3868</v>
      </c>
      <c r="DW10" s="283">
        <v>80</v>
      </c>
      <c r="DX10" s="283" t="s">
        <v>3867</v>
      </c>
      <c r="DY10" s="283">
        <v>80</v>
      </c>
      <c r="DZ10" s="283" t="s">
        <v>3866</v>
      </c>
      <c r="EA10" s="283">
        <v>80</v>
      </c>
      <c r="EB10" s="283" t="s">
        <v>3865</v>
      </c>
      <c r="EC10" s="283">
        <v>80</v>
      </c>
      <c r="ED10" s="283"/>
      <c r="EE10" s="283"/>
      <c r="EF10" s="283"/>
      <c r="EG10" s="283"/>
      <c r="EH10" s="283"/>
      <c r="EI10" s="283"/>
      <c r="EJ10" s="283"/>
      <c r="EK10" s="283" t="s">
        <v>3861</v>
      </c>
      <c r="EL10" s="283">
        <v>90</v>
      </c>
      <c r="EN10" s="226">
        <f>VLOOKUP(EO10,id!$A:$C,3,0)</f>
        <v>11</v>
      </c>
      <c r="EO10" s="226" t="str">
        <f t="shared" si="9"/>
        <v>LiszkaGrzegorz1964</v>
      </c>
      <c r="EP10" s="226" t="str">
        <f t="shared" si="10"/>
        <v>Liszka</v>
      </c>
      <c r="EQ10" s="226" t="str">
        <f t="shared" si="11"/>
        <v>Grzegorz</v>
      </c>
      <c r="ER10" s="226" t="str">
        <f t="shared" si="12"/>
        <v>Trezado BikeTires.pl</v>
      </c>
      <c r="ES10" s="226">
        <f t="shared" si="13"/>
        <v>1964</v>
      </c>
      <c r="ET10" s="226">
        <f t="shared" ref="ET10:ET22" si="17">ET9*IF(EX10&lt;1,EX10,IF(EY10&lt;1,EY10,IF(EW10&lt;1,EW10,IF(EV10&lt;1,EV10,1))))</f>
        <v>41.962435233160612</v>
      </c>
      <c r="EU10" s="226"/>
      <c r="EV10" s="226">
        <f t="shared" ref="EV10:EV22" si="18">K9/K10</f>
        <v>1.024137931034482</v>
      </c>
      <c r="EW10" s="226">
        <v>1</v>
      </c>
      <c r="EX10" s="226">
        <f t="shared" ref="EX10:EX22" si="19">Q10/Q9</f>
        <v>0.97633136094674555</v>
      </c>
      <c r="EY10" s="226">
        <v>1</v>
      </c>
    </row>
    <row r="11" spans="1:155" ht="12.75" customHeight="1">
      <c r="A11" s="281">
        <v>310</v>
      </c>
      <c r="B11" s="281">
        <v>9</v>
      </c>
      <c r="C11" s="283"/>
      <c r="D11" s="283" t="s">
        <v>26</v>
      </c>
      <c r="E11" s="283" t="s">
        <v>3368</v>
      </c>
      <c r="F11" s="283">
        <v>1963</v>
      </c>
      <c r="G11" s="283" t="s">
        <v>3940</v>
      </c>
      <c r="H11" s="283" t="s">
        <v>3921</v>
      </c>
      <c r="I11" s="283" t="s">
        <v>32</v>
      </c>
      <c r="J11" s="284">
        <v>0.75277777777777799</v>
      </c>
      <c r="K11" s="284">
        <v>0.41944444444444401</v>
      </c>
      <c r="L11" s="283">
        <v>9</v>
      </c>
      <c r="M11" s="283"/>
      <c r="N11" s="283">
        <v>8</v>
      </c>
      <c r="O11" s="283" t="s">
        <v>3939</v>
      </c>
      <c r="P11" s="283">
        <v>40</v>
      </c>
      <c r="Q11" s="283">
        <f t="shared" si="0"/>
        <v>1640</v>
      </c>
      <c r="R11" s="283"/>
      <c r="S11" s="283"/>
      <c r="T11" s="283"/>
      <c r="U11" s="283"/>
      <c r="V11" s="283"/>
      <c r="W11" s="283" t="s">
        <v>3917</v>
      </c>
      <c r="X11" s="283">
        <v>30</v>
      </c>
      <c r="Y11" s="283"/>
      <c r="Z11" s="283"/>
      <c r="AA11" s="283" t="s">
        <v>3915</v>
      </c>
      <c r="AB11" s="283">
        <v>30</v>
      </c>
      <c r="AC11" s="283"/>
      <c r="AD11" s="283"/>
      <c r="AE11" s="283"/>
      <c r="AF11" s="283"/>
      <c r="AG11" s="283"/>
      <c r="AH11" s="283"/>
      <c r="AI11" s="283"/>
      <c r="AJ11" s="283"/>
      <c r="AK11" s="283"/>
      <c r="AL11" s="283" t="s">
        <v>3910</v>
      </c>
      <c r="AM11" s="283">
        <v>40</v>
      </c>
      <c r="AN11" s="283"/>
      <c r="AO11" s="283"/>
      <c r="AP11" s="283" t="s">
        <v>3908</v>
      </c>
      <c r="AQ11" s="283">
        <v>40</v>
      </c>
      <c r="AR11" s="283"/>
      <c r="AS11" s="283"/>
      <c r="AT11" s="283"/>
      <c r="AU11" s="283"/>
      <c r="AV11" s="283"/>
      <c r="AW11" s="283"/>
      <c r="AX11" s="283"/>
      <c r="AY11" s="283"/>
      <c r="AZ11" s="283"/>
      <c r="BA11" s="283"/>
      <c r="BB11" s="283"/>
      <c r="BC11" s="283"/>
      <c r="BD11" s="283"/>
      <c r="BE11" s="283"/>
      <c r="BF11" s="283" t="s">
        <v>3900</v>
      </c>
      <c r="BG11" s="283">
        <v>40</v>
      </c>
      <c r="BH11" s="283"/>
      <c r="BI11" s="283"/>
      <c r="BJ11" s="283"/>
      <c r="BK11" s="283" t="s">
        <v>3898</v>
      </c>
      <c r="BL11" s="283">
        <v>50</v>
      </c>
      <c r="BM11" s="283"/>
      <c r="BN11" s="283"/>
      <c r="BO11" s="283" t="s">
        <v>3896</v>
      </c>
      <c r="BP11" s="283">
        <v>50</v>
      </c>
      <c r="BQ11" s="283" t="s">
        <v>3895</v>
      </c>
      <c r="BR11" s="283">
        <v>50</v>
      </c>
      <c r="BS11" s="283"/>
      <c r="BT11" s="283"/>
      <c r="BU11" s="283" t="s">
        <v>3893</v>
      </c>
      <c r="BV11" s="283">
        <v>50</v>
      </c>
      <c r="BW11" s="283" t="s">
        <v>3892</v>
      </c>
      <c r="BX11" s="283">
        <v>50</v>
      </c>
      <c r="BY11" s="283" t="s">
        <v>3891</v>
      </c>
      <c r="BZ11" s="283">
        <v>50</v>
      </c>
      <c r="CA11" s="283" t="s">
        <v>3890</v>
      </c>
      <c r="CB11" s="283">
        <v>50</v>
      </c>
      <c r="CC11" s="283" t="s">
        <v>3889</v>
      </c>
      <c r="CD11" s="283">
        <v>50</v>
      </c>
      <c r="CE11" s="283" t="s">
        <v>3888</v>
      </c>
      <c r="CF11" s="283">
        <v>50</v>
      </c>
      <c r="CG11" s="283"/>
      <c r="CH11" s="283" t="s">
        <v>3887</v>
      </c>
      <c r="CI11" s="283">
        <v>60</v>
      </c>
      <c r="CJ11" s="283"/>
      <c r="CK11" s="283"/>
      <c r="CL11" s="283" t="s">
        <v>3885</v>
      </c>
      <c r="CM11" s="283">
        <v>60</v>
      </c>
      <c r="CN11" s="283"/>
      <c r="CO11" s="283"/>
      <c r="CP11" s="283" t="s">
        <v>3883</v>
      </c>
      <c r="CQ11" s="283">
        <v>60</v>
      </c>
      <c r="CR11" s="283" t="s">
        <v>3882</v>
      </c>
      <c r="CS11" s="283">
        <v>60</v>
      </c>
      <c r="CT11" s="283" t="s">
        <v>3881</v>
      </c>
      <c r="CU11" s="283">
        <v>60</v>
      </c>
      <c r="CV11" s="283"/>
      <c r="CW11" s="283"/>
      <c r="CX11" s="283" t="s">
        <v>3879</v>
      </c>
      <c r="CY11" s="283">
        <v>60</v>
      </c>
      <c r="CZ11" s="283"/>
      <c r="DA11" s="283"/>
      <c r="DB11" s="283"/>
      <c r="DC11" s="283"/>
      <c r="DD11" s="283"/>
      <c r="DE11" s="283"/>
      <c r="DF11" s="283"/>
      <c r="DG11" s="283"/>
      <c r="DH11" s="283"/>
      <c r="DI11" s="283"/>
      <c r="DJ11" s="283"/>
      <c r="DK11" s="283" t="s">
        <v>3873</v>
      </c>
      <c r="DL11" s="283">
        <v>70</v>
      </c>
      <c r="DM11" s="283" t="s">
        <v>3872</v>
      </c>
      <c r="DN11" s="283">
        <v>70</v>
      </c>
      <c r="DO11" s="283" t="s">
        <v>3871</v>
      </c>
      <c r="DP11" s="283">
        <v>70</v>
      </c>
      <c r="DQ11" s="283" t="s">
        <v>3870</v>
      </c>
      <c r="DR11" s="283">
        <v>70</v>
      </c>
      <c r="DS11" s="283"/>
      <c r="DT11" s="283"/>
      <c r="DU11" s="283"/>
      <c r="DV11" s="283" t="s">
        <v>3868</v>
      </c>
      <c r="DW11" s="283">
        <v>80</v>
      </c>
      <c r="DX11" s="283" t="s">
        <v>3867</v>
      </c>
      <c r="DY11" s="283">
        <v>80</v>
      </c>
      <c r="DZ11" s="283" t="s">
        <v>3866</v>
      </c>
      <c r="EA11" s="283">
        <v>80</v>
      </c>
      <c r="EB11" s="283" t="s">
        <v>3865</v>
      </c>
      <c r="EC11" s="283">
        <v>80</v>
      </c>
      <c r="ED11" s="283"/>
      <c r="EE11" s="283"/>
      <c r="EF11" s="283"/>
      <c r="EG11" s="283"/>
      <c r="EH11" s="283"/>
      <c r="EI11" s="283"/>
      <c r="EJ11" s="283"/>
      <c r="EK11" s="283" t="s">
        <v>3861</v>
      </c>
      <c r="EL11" s="283">
        <v>90</v>
      </c>
      <c r="EN11" s="226">
        <f>VLOOKUP(EO11,id!$A:$C,3,0)</f>
        <v>14</v>
      </c>
      <c r="EO11" s="226" t="str">
        <f t="shared" si="9"/>
        <v>ŻelaskoAndrzej1963</v>
      </c>
      <c r="EP11" s="226" t="str">
        <f t="shared" si="10"/>
        <v>Żelasko</v>
      </c>
      <c r="EQ11" s="226" t="str">
        <f t="shared" si="11"/>
        <v>Andrzej</v>
      </c>
      <c r="ER11" s="226">
        <f t="shared" si="12"/>
        <v>0</v>
      </c>
      <c r="ES11" s="226">
        <f t="shared" si="13"/>
        <v>1963</v>
      </c>
      <c r="ET11" s="226">
        <f t="shared" si="17"/>
        <v>41.70811744386873</v>
      </c>
      <c r="EU11" s="226"/>
      <c r="EV11" s="226">
        <f t="shared" si="18"/>
        <v>0.96026490066225323</v>
      </c>
      <c r="EW11" s="226">
        <v>1</v>
      </c>
      <c r="EX11" s="226">
        <f t="shared" si="19"/>
        <v>0.9939393939393939</v>
      </c>
      <c r="EY11" s="226">
        <v>1</v>
      </c>
    </row>
    <row r="12" spans="1:155" ht="12.75" customHeight="1">
      <c r="A12" s="281">
        <v>317</v>
      </c>
      <c r="B12" s="281">
        <v>11</v>
      </c>
      <c r="C12" s="283" t="s">
        <v>335</v>
      </c>
      <c r="D12" s="283" t="s">
        <v>336</v>
      </c>
      <c r="E12" s="283" t="s">
        <v>230</v>
      </c>
      <c r="F12" s="283">
        <v>1967</v>
      </c>
      <c r="G12" s="283" t="s">
        <v>3938</v>
      </c>
      <c r="H12" s="283" t="s">
        <v>3921</v>
      </c>
      <c r="I12" s="283" t="s">
        <v>32</v>
      </c>
      <c r="J12" s="284">
        <v>0.74236111111111103</v>
      </c>
      <c r="K12" s="284">
        <v>0.40902777777777799</v>
      </c>
      <c r="L12" s="283">
        <v>10</v>
      </c>
      <c r="M12" s="283"/>
      <c r="N12" s="283">
        <v>9</v>
      </c>
      <c r="O12" s="283"/>
      <c r="P12" s="283"/>
      <c r="Q12" s="283">
        <f t="shared" si="0"/>
        <v>1570</v>
      </c>
      <c r="R12" s="283"/>
      <c r="S12" s="283"/>
      <c r="T12" s="283"/>
      <c r="U12" s="283"/>
      <c r="V12" s="283"/>
      <c r="W12" s="283" t="s">
        <v>3917</v>
      </c>
      <c r="X12" s="283">
        <v>30</v>
      </c>
      <c r="Y12" s="283" t="s">
        <v>3916</v>
      </c>
      <c r="Z12" s="283">
        <v>30</v>
      </c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 t="s">
        <v>3910</v>
      </c>
      <c r="AM12" s="283">
        <v>40</v>
      </c>
      <c r="AN12" s="283"/>
      <c r="AO12" s="283"/>
      <c r="AP12" s="283" t="s">
        <v>3908</v>
      </c>
      <c r="AQ12" s="283">
        <v>40</v>
      </c>
      <c r="AR12" s="283"/>
      <c r="AS12" s="283"/>
      <c r="AT12" s="283" t="s">
        <v>3906</v>
      </c>
      <c r="AU12" s="283">
        <v>40</v>
      </c>
      <c r="AV12" s="283"/>
      <c r="AW12" s="283"/>
      <c r="AX12" s="283" t="s">
        <v>3904</v>
      </c>
      <c r="AY12" s="283">
        <v>40</v>
      </c>
      <c r="AZ12" s="283"/>
      <c r="BA12" s="283"/>
      <c r="BB12" s="283"/>
      <c r="BC12" s="283"/>
      <c r="BD12" s="283"/>
      <c r="BE12" s="283"/>
      <c r="BF12" s="283" t="s">
        <v>3900</v>
      </c>
      <c r="BG12" s="283">
        <v>40</v>
      </c>
      <c r="BH12" s="283"/>
      <c r="BI12" s="283"/>
      <c r="BJ12" s="283"/>
      <c r="BK12" s="283"/>
      <c r="BL12" s="283"/>
      <c r="BM12" s="283"/>
      <c r="BN12" s="283"/>
      <c r="BO12" s="283"/>
      <c r="BP12" s="283"/>
      <c r="BQ12" s="283" t="s">
        <v>3895</v>
      </c>
      <c r="BR12" s="283">
        <v>50</v>
      </c>
      <c r="BS12" s="283"/>
      <c r="BT12" s="283"/>
      <c r="BU12" s="283" t="s">
        <v>3893</v>
      </c>
      <c r="BV12" s="283">
        <v>50</v>
      </c>
      <c r="BW12" s="283"/>
      <c r="BX12" s="283"/>
      <c r="BY12" s="283"/>
      <c r="BZ12" s="283"/>
      <c r="CA12" s="283" t="s">
        <v>3890</v>
      </c>
      <c r="CB12" s="283">
        <v>50</v>
      </c>
      <c r="CC12" s="283"/>
      <c r="CD12" s="283"/>
      <c r="CE12" s="283" t="s">
        <v>3888</v>
      </c>
      <c r="CF12" s="283">
        <v>50</v>
      </c>
      <c r="CG12" s="283"/>
      <c r="CH12" s="283" t="s">
        <v>3887</v>
      </c>
      <c r="CI12" s="283">
        <v>60</v>
      </c>
      <c r="CJ12" s="283"/>
      <c r="CK12" s="283"/>
      <c r="CL12" s="283" t="s">
        <v>3885</v>
      </c>
      <c r="CM12" s="283">
        <v>60</v>
      </c>
      <c r="CN12" s="283" t="s">
        <v>3884</v>
      </c>
      <c r="CO12" s="283">
        <v>60</v>
      </c>
      <c r="CP12" s="283" t="s">
        <v>3883</v>
      </c>
      <c r="CQ12" s="283">
        <v>60</v>
      </c>
      <c r="CR12" s="283" t="s">
        <v>3882</v>
      </c>
      <c r="CS12" s="283">
        <v>60</v>
      </c>
      <c r="CT12" s="283" t="s">
        <v>3881</v>
      </c>
      <c r="CU12" s="283">
        <v>60</v>
      </c>
      <c r="CV12" s="283"/>
      <c r="CW12" s="283"/>
      <c r="CX12" s="283" t="s">
        <v>3879</v>
      </c>
      <c r="CY12" s="283">
        <v>60</v>
      </c>
      <c r="CZ12" s="283"/>
      <c r="DA12" s="283"/>
      <c r="DB12" s="283"/>
      <c r="DC12" s="283"/>
      <c r="DD12" s="283"/>
      <c r="DE12" s="283"/>
      <c r="DF12" s="283"/>
      <c r="DG12" s="283"/>
      <c r="DH12" s="283"/>
      <c r="DI12" s="283"/>
      <c r="DJ12" s="283"/>
      <c r="DK12" s="283" t="s">
        <v>3873</v>
      </c>
      <c r="DL12" s="283">
        <v>70</v>
      </c>
      <c r="DM12" s="283" t="s">
        <v>3872</v>
      </c>
      <c r="DN12" s="283">
        <v>70</v>
      </c>
      <c r="DO12" s="283" t="s">
        <v>3871</v>
      </c>
      <c r="DP12" s="283">
        <v>70</v>
      </c>
      <c r="DQ12" s="283" t="s">
        <v>3870</v>
      </c>
      <c r="DR12" s="283">
        <v>70</v>
      </c>
      <c r="DS12" s="283"/>
      <c r="DT12" s="283"/>
      <c r="DU12" s="283"/>
      <c r="DV12" s="283" t="s">
        <v>3868</v>
      </c>
      <c r="DW12" s="283">
        <v>80</v>
      </c>
      <c r="DX12" s="283" t="s">
        <v>3867</v>
      </c>
      <c r="DY12" s="283">
        <v>80</v>
      </c>
      <c r="DZ12" s="283" t="s">
        <v>3866</v>
      </c>
      <c r="EA12" s="283">
        <v>80</v>
      </c>
      <c r="EB12" s="283" t="s">
        <v>3865</v>
      </c>
      <c r="EC12" s="283">
        <v>80</v>
      </c>
      <c r="ED12" s="283"/>
      <c r="EE12" s="283"/>
      <c r="EF12" s="283"/>
      <c r="EG12" s="283"/>
      <c r="EH12" s="283"/>
      <c r="EI12" s="283"/>
      <c r="EJ12" s="283"/>
      <c r="EK12" s="283" t="s">
        <v>3861</v>
      </c>
      <c r="EL12" s="283">
        <v>90</v>
      </c>
      <c r="EN12" s="226">
        <f>VLOOKUP(EO12,id!$A:$C,3,0)</f>
        <v>390</v>
      </c>
      <c r="EO12" s="226" t="str">
        <f t="shared" si="9"/>
        <v>AdamczykJarek1967</v>
      </c>
      <c r="EP12" s="226" t="str">
        <f t="shared" si="10"/>
        <v>Adamczyk</v>
      </c>
      <c r="EQ12" s="226" t="str">
        <f t="shared" si="11"/>
        <v>Jarek</v>
      </c>
      <c r="ER12" s="226" t="str">
        <f t="shared" si="12"/>
        <v>Zbieranina z Niesięcina</v>
      </c>
      <c r="ES12" s="226">
        <f t="shared" si="13"/>
        <v>1967</v>
      </c>
      <c r="ET12" s="226">
        <f t="shared" si="17"/>
        <v>39.927892918825549</v>
      </c>
      <c r="EU12" s="226"/>
      <c r="EV12" s="226">
        <f t="shared" si="18"/>
        <v>1.0254668930390476</v>
      </c>
      <c r="EW12" s="226">
        <v>1</v>
      </c>
      <c r="EX12" s="226">
        <f t="shared" si="19"/>
        <v>0.95731707317073167</v>
      </c>
      <c r="EY12" s="226">
        <v>1</v>
      </c>
    </row>
    <row r="13" spans="1:155" ht="12.75" customHeight="1">
      <c r="A13" s="281">
        <v>328</v>
      </c>
      <c r="B13" s="281">
        <v>12</v>
      </c>
      <c r="C13" s="283"/>
      <c r="D13" s="283" t="s">
        <v>15</v>
      </c>
      <c r="E13" s="283" t="s">
        <v>257</v>
      </c>
      <c r="F13" s="283">
        <v>1969</v>
      </c>
      <c r="G13" s="283" t="s">
        <v>3927</v>
      </c>
      <c r="H13" s="283" t="s">
        <v>3921</v>
      </c>
      <c r="I13" s="283" t="s">
        <v>32</v>
      </c>
      <c r="J13" s="284">
        <v>0.75694444444444398</v>
      </c>
      <c r="K13" s="284">
        <v>0.42361111111111099</v>
      </c>
      <c r="L13" s="283">
        <v>12</v>
      </c>
      <c r="M13" s="283"/>
      <c r="N13" s="283">
        <v>10</v>
      </c>
      <c r="O13" s="283" t="s">
        <v>3937</v>
      </c>
      <c r="P13" s="283">
        <v>100</v>
      </c>
      <c r="Q13" s="283">
        <f t="shared" si="0"/>
        <v>1540</v>
      </c>
      <c r="R13" s="283"/>
      <c r="S13" s="283" t="s">
        <v>3919</v>
      </c>
      <c r="T13" s="283">
        <v>30</v>
      </c>
      <c r="U13" s="283"/>
      <c r="V13" s="283"/>
      <c r="W13" s="283"/>
      <c r="X13" s="283"/>
      <c r="Y13" s="283"/>
      <c r="Z13" s="283"/>
      <c r="AA13" s="283" t="s">
        <v>3915</v>
      </c>
      <c r="AB13" s="283">
        <v>30</v>
      </c>
      <c r="AC13" s="283"/>
      <c r="AD13" s="283"/>
      <c r="AE13" s="283"/>
      <c r="AF13" s="283"/>
      <c r="AG13" s="283" t="s">
        <v>3912</v>
      </c>
      <c r="AH13" s="283">
        <v>30</v>
      </c>
      <c r="AI13" s="283"/>
      <c r="AJ13" s="283" t="s">
        <v>3911</v>
      </c>
      <c r="AK13" s="283">
        <v>40</v>
      </c>
      <c r="AL13" s="283" t="s">
        <v>3910</v>
      </c>
      <c r="AM13" s="283">
        <v>40</v>
      </c>
      <c r="AN13" s="283"/>
      <c r="AO13" s="283"/>
      <c r="AP13" s="283" t="s">
        <v>3908</v>
      </c>
      <c r="AQ13" s="283">
        <v>40</v>
      </c>
      <c r="AR13" s="283"/>
      <c r="AS13" s="283"/>
      <c r="AT13" s="283"/>
      <c r="AU13" s="283"/>
      <c r="AV13" s="283" t="s">
        <v>3905</v>
      </c>
      <c r="AW13" s="283">
        <v>40</v>
      </c>
      <c r="AX13" s="283"/>
      <c r="AY13" s="283"/>
      <c r="AZ13" s="283" t="s">
        <v>3903</v>
      </c>
      <c r="BA13" s="283">
        <v>40</v>
      </c>
      <c r="BB13" s="283"/>
      <c r="BC13" s="283"/>
      <c r="BD13" s="283"/>
      <c r="BE13" s="283"/>
      <c r="BF13" s="283" t="s">
        <v>3900</v>
      </c>
      <c r="BG13" s="283">
        <v>40</v>
      </c>
      <c r="BH13" s="283"/>
      <c r="BI13" s="283"/>
      <c r="BJ13" s="283"/>
      <c r="BK13" s="283"/>
      <c r="BL13" s="283"/>
      <c r="BM13" s="283"/>
      <c r="BN13" s="283"/>
      <c r="BO13" s="283"/>
      <c r="BP13" s="283"/>
      <c r="BQ13" s="283"/>
      <c r="BR13" s="283"/>
      <c r="BS13" s="283" t="s">
        <v>3894</v>
      </c>
      <c r="BT13" s="283">
        <v>50</v>
      </c>
      <c r="BU13" s="283" t="s">
        <v>3893</v>
      </c>
      <c r="BV13" s="283">
        <v>50</v>
      </c>
      <c r="BW13" s="283" t="s">
        <v>3892</v>
      </c>
      <c r="BX13" s="283">
        <v>50</v>
      </c>
      <c r="BY13" s="283"/>
      <c r="BZ13" s="283"/>
      <c r="CA13" s="283"/>
      <c r="CB13" s="283"/>
      <c r="CC13" s="283"/>
      <c r="CD13" s="283"/>
      <c r="CE13" s="283" t="s">
        <v>3888</v>
      </c>
      <c r="CF13" s="283">
        <v>50</v>
      </c>
      <c r="CG13" s="283"/>
      <c r="CH13" s="283" t="s">
        <v>3887</v>
      </c>
      <c r="CI13" s="283">
        <v>60</v>
      </c>
      <c r="CJ13" s="283"/>
      <c r="CK13" s="283"/>
      <c r="CL13" s="283" t="s">
        <v>3885</v>
      </c>
      <c r="CM13" s="283">
        <v>60</v>
      </c>
      <c r="CN13" s="283"/>
      <c r="CO13" s="283"/>
      <c r="CP13" s="283"/>
      <c r="CQ13" s="283"/>
      <c r="CR13" s="283" t="s">
        <v>3882</v>
      </c>
      <c r="CS13" s="283">
        <v>60</v>
      </c>
      <c r="CT13" s="283"/>
      <c r="CU13" s="283"/>
      <c r="CV13" s="283"/>
      <c r="CW13" s="283"/>
      <c r="CX13" s="283"/>
      <c r="CY13" s="283"/>
      <c r="CZ13" s="283"/>
      <c r="DA13" s="283" t="s">
        <v>3878</v>
      </c>
      <c r="DB13" s="283">
        <v>70</v>
      </c>
      <c r="DC13" s="283"/>
      <c r="DD13" s="283"/>
      <c r="DE13" s="283" t="s">
        <v>3876</v>
      </c>
      <c r="DF13" s="283">
        <v>70</v>
      </c>
      <c r="DG13" s="283"/>
      <c r="DH13" s="283"/>
      <c r="DI13" s="283"/>
      <c r="DJ13" s="283"/>
      <c r="DK13" s="283" t="s">
        <v>3873</v>
      </c>
      <c r="DL13" s="283">
        <v>70</v>
      </c>
      <c r="DM13" s="283"/>
      <c r="DN13" s="283"/>
      <c r="DO13" s="283" t="s">
        <v>3871</v>
      </c>
      <c r="DP13" s="283">
        <v>70</v>
      </c>
      <c r="DQ13" s="283" t="s">
        <v>3870</v>
      </c>
      <c r="DR13" s="283">
        <v>70</v>
      </c>
      <c r="DS13" s="283"/>
      <c r="DT13" s="283"/>
      <c r="DU13" s="283"/>
      <c r="DV13" s="283" t="s">
        <v>3868</v>
      </c>
      <c r="DW13" s="283">
        <v>80</v>
      </c>
      <c r="DX13" s="283" t="s">
        <v>3867</v>
      </c>
      <c r="DY13" s="283">
        <v>80</v>
      </c>
      <c r="DZ13" s="283" t="s">
        <v>3866</v>
      </c>
      <c r="EA13" s="283">
        <v>80</v>
      </c>
      <c r="EB13" s="283" t="s">
        <v>3865</v>
      </c>
      <c r="EC13" s="283">
        <v>80</v>
      </c>
      <c r="ED13" s="283"/>
      <c r="EE13" s="283"/>
      <c r="EF13" s="283" t="s">
        <v>3863</v>
      </c>
      <c r="EG13" s="283">
        <v>80</v>
      </c>
      <c r="EH13" s="283"/>
      <c r="EI13" s="283" t="s">
        <v>3862</v>
      </c>
      <c r="EJ13" s="283">
        <v>90</v>
      </c>
      <c r="EK13" s="283" t="s">
        <v>3861</v>
      </c>
      <c r="EL13" s="283">
        <v>90</v>
      </c>
      <c r="EN13" s="226">
        <f>VLOOKUP(EO13,id!$A:$C,3,0)</f>
        <v>109</v>
      </c>
      <c r="EO13" s="226" t="str">
        <f t="shared" si="9"/>
        <v>PisarekPiotr1969</v>
      </c>
      <c r="EP13" s="226" t="str">
        <f t="shared" si="10"/>
        <v>Pisarek</v>
      </c>
      <c r="EQ13" s="226" t="str">
        <f t="shared" si="11"/>
        <v>Piotr</v>
      </c>
      <c r="ER13" s="226">
        <f t="shared" si="12"/>
        <v>0</v>
      </c>
      <c r="ES13" s="226">
        <f t="shared" si="13"/>
        <v>1969</v>
      </c>
      <c r="ET13" s="226">
        <f t="shared" si="17"/>
        <v>39.164939550949903</v>
      </c>
      <c r="EU13" s="226"/>
      <c r="EV13" s="226">
        <f t="shared" si="18"/>
        <v>0.96557377049180404</v>
      </c>
      <c r="EW13" s="226">
        <v>1</v>
      </c>
      <c r="EX13" s="226">
        <f t="shared" si="19"/>
        <v>0.98089171974522293</v>
      </c>
      <c r="EY13" s="226">
        <v>1</v>
      </c>
    </row>
    <row r="14" spans="1:155" ht="12.75" customHeight="1">
      <c r="A14" s="281">
        <v>326</v>
      </c>
      <c r="B14" s="281">
        <v>13</v>
      </c>
      <c r="C14" s="283"/>
      <c r="D14" s="283" t="s">
        <v>139</v>
      </c>
      <c r="E14" s="283" t="s">
        <v>225</v>
      </c>
      <c r="F14" s="283">
        <v>1973</v>
      </c>
      <c r="G14" s="283" t="s">
        <v>3936</v>
      </c>
      <c r="H14" s="283" t="s">
        <v>3921</v>
      </c>
      <c r="I14" s="283" t="s">
        <v>32</v>
      </c>
      <c r="J14" s="284">
        <v>0.73680555555555605</v>
      </c>
      <c r="K14" s="284">
        <v>0.40347222222222201</v>
      </c>
      <c r="L14" s="283">
        <v>13</v>
      </c>
      <c r="M14" s="283"/>
      <c r="N14" s="283">
        <v>11</v>
      </c>
      <c r="O14" s="283"/>
      <c r="P14" s="283"/>
      <c r="Q14" s="283">
        <f t="shared" si="0"/>
        <v>1500</v>
      </c>
      <c r="R14" s="283"/>
      <c r="S14" s="283"/>
      <c r="T14" s="283"/>
      <c r="U14" s="283"/>
      <c r="V14" s="283"/>
      <c r="W14" s="283" t="s">
        <v>3917</v>
      </c>
      <c r="X14" s="283">
        <v>30</v>
      </c>
      <c r="Y14" s="283"/>
      <c r="Z14" s="283"/>
      <c r="AA14" s="283" t="s">
        <v>3915</v>
      </c>
      <c r="AB14" s="283">
        <v>30</v>
      </c>
      <c r="AC14" s="283"/>
      <c r="AD14" s="283"/>
      <c r="AE14" s="283"/>
      <c r="AF14" s="283"/>
      <c r="AG14" s="283" t="s">
        <v>3912</v>
      </c>
      <c r="AH14" s="283">
        <v>30</v>
      </c>
      <c r="AI14" s="283"/>
      <c r="AJ14" s="283"/>
      <c r="AK14" s="283"/>
      <c r="AL14" s="283"/>
      <c r="AM14" s="283"/>
      <c r="AN14" s="283"/>
      <c r="AO14" s="283"/>
      <c r="AP14" s="283" t="s">
        <v>3908</v>
      </c>
      <c r="AQ14" s="283">
        <v>40</v>
      </c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 t="s">
        <v>3901</v>
      </c>
      <c r="BE14" s="283">
        <v>40</v>
      </c>
      <c r="BF14" s="283" t="s">
        <v>3900</v>
      </c>
      <c r="BG14" s="283">
        <v>40</v>
      </c>
      <c r="BH14" s="283"/>
      <c r="BI14" s="283"/>
      <c r="BJ14" s="283"/>
      <c r="BK14" s="283"/>
      <c r="BL14" s="283"/>
      <c r="BM14" s="283"/>
      <c r="BN14" s="283"/>
      <c r="BO14" s="283"/>
      <c r="BP14" s="283"/>
      <c r="BQ14" s="283" t="s">
        <v>3895</v>
      </c>
      <c r="BR14" s="283">
        <v>50</v>
      </c>
      <c r="BS14" s="283"/>
      <c r="BT14" s="283"/>
      <c r="BU14" s="283" t="s">
        <v>3893</v>
      </c>
      <c r="BV14" s="283">
        <v>50</v>
      </c>
      <c r="BW14" s="283" t="s">
        <v>3892</v>
      </c>
      <c r="BX14" s="283">
        <v>50</v>
      </c>
      <c r="BY14" s="283" t="s">
        <v>3891</v>
      </c>
      <c r="BZ14" s="283">
        <v>50</v>
      </c>
      <c r="CA14" s="283" t="s">
        <v>3890</v>
      </c>
      <c r="CB14" s="283">
        <v>50</v>
      </c>
      <c r="CC14" s="283" t="s">
        <v>3889</v>
      </c>
      <c r="CD14" s="283">
        <v>50</v>
      </c>
      <c r="CE14" s="283"/>
      <c r="CF14" s="283"/>
      <c r="CG14" s="283"/>
      <c r="CH14" s="283" t="s">
        <v>3887</v>
      </c>
      <c r="CI14" s="283">
        <v>60</v>
      </c>
      <c r="CJ14" s="283"/>
      <c r="CK14" s="283"/>
      <c r="CL14" s="283" t="s">
        <v>3885</v>
      </c>
      <c r="CM14" s="283">
        <v>60</v>
      </c>
      <c r="CN14" s="283"/>
      <c r="CO14" s="283"/>
      <c r="CP14" s="283"/>
      <c r="CQ14" s="283"/>
      <c r="CR14" s="283" t="s">
        <v>3882</v>
      </c>
      <c r="CS14" s="283">
        <v>60</v>
      </c>
      <c r="CT14" s="283" t="s">
        <v>3881</v>
      </c>
      <c r="CU14" s="283">
        <v>60</v>
      </c>
      <c r="CV14" s="283"/>
      <c r="CW14" s="283"/>
      <c r="CX14" s="283" t="s">
        <v>3879</v>
      </c>
      <c r="CY14" s="283">
        <v>60</v>
      </c>
      <c r="CZ14" s="283"/>
      <c r="DA14" s="283"/>
      <c r="DB14" s="283"/>
      <c r="DC14" s="283"/>
      <c r="DD14" s="283"/>
      <c r="DE14" s="283"/>
      <c r="DF14" s="283"/>
      <c r="DG14" s="283"/>
      <c r="DH14" s="283"/>
      <c r="DI14" s="283"/>
      <c r="DJ14" s="283"/>
      <c r="DK14" s="283" t="s">
        <v>3873</v>
      </c>
      <c r="DL14" s="283">
        <v>70</v>
      </c>
      <c r="DM14" s="283" t="s">
        <v>3872</v>
      </c>
      <c r="DN14" s="283">
        <v>70</v>
      </c>
      <c r="DO14" s="283" t="s">
        <v>3871</v>
      </c>
      <c r="DP14" s="283">
        <v>70</v>
      </c>
      <c r="DQ14" s="283" t="s">
        <v>3870</v>
      </c>
      <c r="DR14" s="283">
        <v>70</v>
      </c>
      <c r="DS14" s="283"/>
      <c r="DT14" s="283"/>
      <c r="DU14" s="283"/>
      <c r="DV14" s="283" t="s">
        <v>3868</v>
      </c>
      <c r="DW14" s="283">
        <v>80</v>
      </c>
      <c r="DX14" s="283" t="s">
        <v>3867</v>
      </c>
      <c r="DY14" s="283">
        <v>80</v>
      </c>
      <c r="DZ14" s="283" t="s">
        <v>3866</v>
      </c>
      <c r="EA14" s="283">
        <v>80</v>
      </c>
      <c r="EB14" s="283" t="s">
        <v>3865</v>
      </c>
      <c r="EC14" s="283">
        <v>80</v>
      </c>
      <c r="ED14" s="283"/>
      <c r="EE14" s="283"/>
      <c r="EF14" s="283"/>
      <c r="EG14" s="283"/>
      <c r="EH14" s="283"/>
      <c r="EI14" s="283"/>
      <c r="EJ14" s="283"/>
      <c r="EK14" s="283" t="s">
        <v>3861</v>
      </c>
      <c r="EL14" s="283">
        <v>90</v>
      </c>
      <c r="EN14" s="226">
        <f>VLOOKUP(EO14,id!$A:$C,3,0)</f>
        <v>53</v>
      </c>
      <c r="EO14" s="226" t="str">
        <f t="shared" si="9"/>
        <v>StaszewskiDaniel1973</v>
      </c>
      <c r="EP14" s="226" t="str">
        <f t="shared" si="10"/>
        <v>Staszewski</v>
      </c>
      <c r="EQ14" s="226" t="str">
        <f t="shared" si="11"/>
        <v>Daniel</v>
      </c>
      <c r="ER14" s="226">
        <f t="shared" si="12"/>
        <v>0</v>
      </c>
      <c r="ES14" s="226">
        <f t="shared" si="13"/>
        <v>1973</v>
      </c>
      <c r="ET14" s="226">
        <f t="shared" si="17"/>
        <v>38.147668393782375</v>
      </c>
      <c r="EU14" s="226"/>
      <c r="EV14" s="226">
        <f t="shared" si="18"/>
        <v>1.0499139414802068</v>
      </c>
      <c r="EW14" s="226">
        <v>1</v>
      </c>
      <c r="EX14" s="226">
        <f t="shared" si="19"/>
        <v>0.97402597402597402</v>
      </c>
      <c r="EY14" s="226">
        <v>1</v>
      </c>
    </row>
    <row r="15" spans="1:155" ht="12.75" customHeight="1">
      <c r="A15" s="281">
        <v>331</v>
      </c>
      <c r="B15" s="281">
        <v>14</v>
      </c>
      <c r="C15" s="283" t="s">
        <v>223</v>
      </c>
      <c r="D15" s="283" t="s">
        <v>48</v>
      </c>
      <c r="E15" s="283" t="s">
        <v>69</v>
      </c>
      <c r="F15" s="283">
        <v>1963</v>
      </c>
      <c r="G15" s="283" t="s">
        <v>3935</v>
      </c>
      <c r="H15" s="283" t="s">
        <v>3921</v>
      </c>
      <c r="I15" s="283" t="s">
        <v>32</v>
      </c>
      <c r="J15" s="284">
        <v>0.74375000000000002</v>
      </c>
      <c r="K15" s="284">
        <v>0.327083333333333</v>
      </c>
      <c r="L15" s="283">
        <v>14</v>
      </c>
      <c r="M15" s="283"/>
      <c r="N15" s="283">
        <v>12</v>
      </c>
      <c r="O15" s="283"/>
      <c r="P15" s="283"/>
      <c r="Q15" s="283">
        <f t="shared" si="0"/>
        <v>1480</v>
      </c>
      <c r="R15" s="283"/>
      <c r="S15" s="283" t="s">
        <v>3919</v>
      </c>
      <c r="T15" s="283">
        <v>30</v>
      </c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 t="s">
        <v>3910</v>
      </c>
      <c r="AM15" s="283">
        <v>40</v>
      </c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 t="s">
        <v>3901</v>
      </c>
      <c r="BE15" s="283">
        <v>40</v>
      </c>
      <c r="BF15" s="283" t="s">
        <v>3900</v>
      </c>
      <c r="BG15" s="283">
        <v>40</v>
      </c>
      <c r="BH15" s="283"/>
      <c r="BI15" s="283"/>
      <c r="BJ15" s="283"/>
      <c r="BK15" s="283"/>
      <c r="BL15" s="283"/>
      <c r="BM15" s="283"/>
      <c r="BN15" s="283"/>
      <c r="BO15" s="283"/>
      <c r="BP15" s="283"/>
      <c r="BQ15" s="283" t="s">
        <v>3895</v>
      </c>
      <c r="BR15" s="283">
        <v>50</v>
      </c>
      <c r="BS15" s="283" t="s">
        <v>3894</v>
      </c>
      <c r="BT15" s="283">
        <v>50</v>
      </c>
      <c r="BU15" s="283" t="s">
        <v>3893</v>
      </c>
      <c r="BV15" s="283">
        <v>50</v>
      </c>
      <c r="BW15" s="283" t="s">
        <v>3892</v>
      </c>
      <c r="BX15" s="283">
        <v>50</v>
      </c>
      <c r="BY15" s="283" t="s">
        <v>3891</v>
      </c>
      <c r="BZ15" s="283">
        <v>50</v>
      </c>
      <c r="CA15" s="283" t="s">
        <v>3890</v>
      </c>
      <c r="CB15" s="283">
        <v>50</v>
      </c>
      <c r="CC15" s="283"/>
      <c r="CD15" s="283"/>
      <c r="CE15" s="283" t="s">
        <v>3888</v>
      </c>
      <c r="CF15" s="283">
        <v>50</v>
      </c>
      <c r="CG15" s="283"/>
      <c r="CH15" s="283" t="s">
        <v>3887</v>
      </c>
      <c r="CI15" s="283">
        <v>60</v>
      </c>
      <c r="CJ15" s="283"/>
      <c r="CK15" s="283"/>
      <c r="CL15" s="283" t="s">
        <v>3885</v>
      </c>
      <c r="CM15" s="283">
        <v>60</v>
      </c>
      <c r="CN15" s="283" t="s">
        <v>3884</v>
      </c>
      <c r="CO15" s="283">
        <v>60</v>
      </c>
      <c r="CP15" s="283" t="s">
        <v>3883</v>
      </c>
      <c r="CQ15" s="283">
        <v>60</v>
      </c>
      <c r="CR15" s="283"/>
      <c r="CS15" s="283"/>
      <c r="CT15" s="283" t="s">
        <v>3881</v>
      </c>
      <c r="CU15" s="283">
        <v>60</v>
      </c>
      <c r="CV15" s="283"/>
      <c r="CW15" s="283"/>
      <c r="CX15" s="283" t="s">
        <v>3879</v>
      </c>
      <c r="CY15" s="283">
        <v>60</v>
      </c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 t="s">
        <v>3873</v>
      </c>
      <c r="DL15" s="283">
        <v>70</v>
      </c>
      <c r="DM15" s="283" t="s">
        <v>3872</v>
      </c>
      <c r="DN15" s="283">
        <v>70</v>
      </c>
      <c r="DO15" s="283"/>
      <c r="DP15" s="283"/>
      <c r="DQ15" s="283" t="s">
        <v>3870</v>
      </c>
      <c r="DR15" s="283">
        <v>70</v>
      </c>
      <c r="DS15" s="283"/>
      <c r="DT15" s="283"/>
      <c r="DU15" s="283"/>
      <c r="DV15" s="283" t="s">
        <v>3868</v>
      </c>
      <c r="DW15" s="283">
        <v>80</v>
      </c>
      <c r="DX15" s="283" t="s">
        <v>3867</v>
      </c>
      <c r="DY15" s="283">
        <v>80</v>
      </c>
      <c r="DZ15" s="283" t="s">
        <v>3866</v>
      </c>
      <c r="EA15" s="283">
        <v>80</v>
      </c>
      <c r="EB15" s="283" t="s">
        <v>3865</v>
      </c>
      <c r="EC15" s="283">
        <v>80</v>
      </c>
      <c r="ED15" s="283"/>
      <c r="EE15" s="283"/>
      <c r="EF15" s="283"/>
      <c r="EG15" s="283"/>
      <c r="EH15" s="283"/>
      <c r="EI15" s="283"/>
      <c r="EJ15" s="283"/>
      <c r="EK15" s="283" t="s">
        <v>3861</v>
      </c>
      <c r="EL15" s="283">
        <v>90</v>
      </c>
      <c r="EN15" s="226">
        <f>VLOOKUP(EO15,id!$A:$C,3,0)</f>
        <v>23</v>
      </c>
      <c r="EO15" s="226" t="str">
        <f t="shared" si="9"/>
        <v>SójkaTomasz1963</v>
      </c>
      <c r="EP15" s="226" t="str">
        <f t="shared" si="10"/>
        <v>Sójka</v>
      </c>
      <c r="EQ15" s="226" t="str">
        <f t="shared" si="11"/>
        <v>Tomasz</v>
      </c>
      <c r="ER15" s="226" t="str">
        <f t="shared" si="12"/>
        <v>RKS Fiedorek</v>
      </c>
      <c r="ES15" s="226">
        <f t="shared" si="13"/>
        <v>1963</v>
      </c>
      <c r="ET15" s="226">
        <f t="shared" si="17"/>
        <v>37.639032815198611</v>
      </c>
      <c r="EU15" s="226"/>
      <c r="EV15" s="226">
        <f t="shared" si="18"/>
        <v>1.233545647558387</v>
      </c>
      <c r="EW15" s="226">
        <v>1</v>
      </c>
      <c r="EX15" s="226">
        <f t="shared" si="19"/>
        <v>0.98666666666666669</v>
      </c>
      <c r="EY15" s="226">
        <v>1</v>
      </c>
    </row>
    <row r="16" spans="1:155" ht="12.75" customHeight="1">
      <c r="A16" s="281">
        <v>308</v>
      </c>
      <c r="B16" s="281">
        <v>15</v>
      </c>
      <c r="C16" s="283" t="s">
        <v>747</v>
      </c>
      <c r="D16" s="283" t="s">
        <v>59</v>
      </c>
      <c r="E16" s="283" t="s">
        <v>748</v>
      </c>
      <c r="F16" s="283">
        <v>1978</v>
      </c>
      <c r="G16" s="283" t="s">
        <v>3930</v>
      </c>
      <c r="H16" s="283" t="s">
        <v>3921</v>
      </c>
      <c r="I16" s="283" t="s">
        <v>32</v>
      </c>
      <c r="J16" s="284">
        <v>0.74583333333333302</v>
      </c>
      <c r="K16" s="284">
        <v>0.329166666666667</v>
      </c>
      <c r="L16" s="283">
        <v>15</v>
      </c>
      <c r="M16" s="283"/>
      <c r="N16" s="283">
        <v>13</v>
      </c>
      <c r="O16" s="283"/>
      <c r="P16" s="283"/>
      <c r="Q16" s="283">
        <f t="shared" si="0"/>
        <v>1460</v>
      </c>
      <c r="R16" s="283"/>
      <c r="S16" s="283"/>
      <c r="T16" s="283"/>
      <c r="U16" s="283"/>
      <c r="V16" s="283"/>
      <c r="W16" s="283"/>
      <c r="X16" s="283"/>
      <c r="Y16" s="283"/>
      <c r="Z16" s="283"/>
      <c r="AA16" s="283" t="s">
        <v>3915</v>
      </c>
      <c r="AB16" s="283">
        <v>30</v>
      </c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 t="s">
        <v>3909</v>
      </c>
      <c r="AO16" s="283">
        <v>40</v>
      </c>
      <c r="AP16" s="283" t="s">
        <v>3908</v>
      </c>
      <c r="AQ16" s="283">
        <v>40</v>
      </c>
      <c r="AR16" s="283"/>
      <c r="AS16" s="283"/>
      <c r="AT16" s="283"/>
      <c r="AU16" s="283"/>
      <c r="AV16" s="283"/>
      <c r="AW16" s="283"/>
      <c r="AX16" s="283" t="s">
        <v>3904</v>
      </c>
      <c r="AY16" s="283">
        <v>40</v>
      </c>
      <c r="AZ16" s="283"/>
      <c r="BA16" s="283"/>
      <c r="BB16" s="283"/>
      <c r="BC16" s="283"/>
      <c r="BD16" s="283"/>
      <c r="BE16" s="283"/>
      <c r="BF16" s="283" t="s">
        <v>3900</v>
      </c>
      <c r="BG16" s="283">
        <v>40</v>
      </c>
      <c r="BH16" s="283"/>
      <c r="BI16" s="283"/>
      <c r="BJ16" s="283"/>
      <c r="BK16" s="283"/>
      <c r="BL16" s="283"/>
      <c r="BM16" s="283"/>
      <c r="BN16" s="283"/>
      <c r="BO16" s="283"/>
      <c r="BP16" s="283"/>
      <c r="BQ16" s="283" t="s">
        <v>3895</v>
      </c>
      <c r="BR16" s="283">
        <v>50</v>
      </c>
      <c r="BS16" s="283"/>
      <c r="BT16" s="283"/>
      <c r="BU16" s="283" t="s">
        <v>3893</v>
      </c>
      <c r="BV16" s="283">
        <v>50</v>
      </c>
      <c r="BW16" s="283" t="s">
        <v>3892</v>
      </c>
      <c r="BX16" s="283">
        <v>50</v>
      </c>
      <c r="BY16" s="283" t="s">
        <v>3891</v>
      </c>
      <c r="BZ16" s="283">
        <v>50</v>
      </c>
      <c r="CA16" s="283" t="s">
        <v>3890</v>
      </c>
      <c r="CB16" s="283">
        <v>50</v>
      </c>
      <c r="CC16" s="283" t="s">
        <v>3889</v>
      </c>
      <c r="CD16" s="283">
        <v>50</v>
      </c>
      <c r="CE16" s="283"/>
      <c r="CF16" s="283"/>
      <c r="CG16" s="283"/>
      <c r="CH16" s="283" t="s">
        <v>3887</v>
      </c>
      <c r="CI16" s="283">
        <v>60</v>
      </c>
      <c r="CJ16" s="283"/>
      <c r="CK16" s="283"/>
      <c r="CL16" s="283" t="s">
        <v>3885</v>
      </c>
      <c r="CM16" s="283">
        <v>60</v>
      </c>
      <c r="CN16" s="283" t="s">
        <v>3884</v>
      </c>
      <c r="CO16" s="283">
        <v>60</v>
      </c>
      <c r="CP16" s="283" t="s">
        <v>3883</v>
      </c>
      <c r="CQ16" s="283">
        <v>60</v>
      </c>
      <c r="CR16" s="283" t="s">
        <v>3882</v>
      </c>
      <c r="CS16" s="283">
        <v>60</v>
      </c>
      <c r="CT16" s="283" t="s">
        <v>3881</v>
      </c>
      <c r="CU16" s="283">
        <v>60</v>
      </c>
      <c r="CV16" s="283"/>
      <c r="CW16" s="283"/>
      <c r="CX16" s="283" t="s">
        <v>3879</v>
      </c>
      <c r="CY16" s="283">
        <v>60</v>
      </c>
      <c r="CZ16" s="283"/>
      <c r="DA16" s="283"/>
      <c r="DB16" s="283"/>
      <c r="DC16" s="283"/>
      <c r="DD16" s="283"/>
      <c r="DE16" s="283"/>
      <c r="DF16" s="283"/>
      <c r="DG16" s="283"/>
      <c r="DH16" s="283"/>
      <c r="DI16" s="283"/>
      <c r="DJ16" s="283"/>
      <c r="DK16" s="283" t="s">
        <v>3873</v>
      </c>
      <c r="DL16" s="283">
        <v>70</v>
      </c>
      <c r="DM16" s="283"/>
      <c r="DN16" s="283"/>
      <c r="DO16" s="283"/>
      <c r="DP16" s="283"/>
      <c r="DQ16" s="283" t="s">
        <v>3870</v>
      </c>
      <c r="DR16" s="283">
        <v>70</v>
      </c>
      <c r="DS16" s="283"/>
      <c r="DT16" s="283"/>
      <c r="DU16" s="283"/>
      <c r="DV16" s="283" t="s">
        <v>3868</v>
      </c>
      <c r="DW16" s="283">
        <v>80</v>
      </c>
      <c r="DX16" s="283" t="s">
        <v>3867</v>
      </c>
      <c r="DY16" s="283">
        <v>80</v>
      </c>
      <c r="DZ16" s="283" t="s">
        <v>3866</v>
      </c>
      <c r="EA16" s="283">
        <v>80</v>
      </c>
      <c r="EB16" s="283" t="s">
        <v>3865</v>
      </c>
      <c r="EC16" s="283">
        <v>80</v>
      </c>
      <c r="ED16" s="283"/>
      <c r="EE16" s="283"/>
      <c r="EF16" s="283"/>
      <c r="EG16" s="283"/>
      <c r="EH16" s="283"/>
      <c r="EI16" s="283"/>
      <c r="EJ16" s="283"/>
      <c r="EK16" s="283" t="s">
        <v>3861</v>
      </c>
      <c r="EL16" s="283">
        <v>90</v>
      </c>
      <c r="EN16" s="226">
        <f>VLOOKUP(EO16,id!$A:$C,3,0)</f>
        <v>26</v>
      </c>
      <c r="EO16" s="226" t="str">
        <f t="shared" si="9"/>
        <v>RychlikMichał1978</v>
      </c>
      <c r="EP16" s="226" t="str">
        <f t="shared" si="10"/>
        <v>Rychlik</v>
      </c>
      <c r="EQ16" s="226" t="str">
        <f t="shared" si="11"/>
        <v>Michał</v>
      </c>
      <c r="ER16" s="226" t="str">
        <f t="shared" si="12"/>
        <v>OrientAkcja</v>
      </c>
      <c r="ES16" s="226">
        <f t="shared" si="13"/>
        <v>1978</v>
      </c>
      <c r="ET16" s="226">
        <f t="shared" si="17"/>
        <v>37.130397236614847</v>
      </c>
      <c r="EU16" s="226"/>
      <c r="EV16" s="226">
        <f t="shared" si="18"/>
        <v>0.99367088607594733</v>
      </c>
      <c r="EW16" s="226">
        <v>1</v>
      </c>
      <c r="EX16" s="226">
        <f t="shared" si="19"/>
        <v>0.98648648648648651</v>
      </c>
      <c r="EY16" s="226">
        <v>1</v>
      </c>
    </row>
    <row r="17" spans="1:155" ht="12.75" customHeight="1">
      <c r="A17" s="281">
        <v>315</v>
      </c>
      <c r="B17" s="281">
        <v>19</v>
      </c>
      <c r="C17" s="283" t="s">
        <v>922</v>
      </c>
      <c r="D17" s="283" t="s">
        <v>151</v>
      </c>
      <c r="E17" s="283" t="s">
        <v>921</v>
      </c>
      <c r="F17" s="283">
        <v>1959</v>
      </c>
      <c r="G17" s="283" t="s">
        <v>3931</v>
      </c>
      <c r="H17" s="283" t="s">
        <v>3921</v>
      </c>
      <c r="I17" s="283" t="s">
        <v>32</v>
      </c>
      <c r="J17" s="284">
        <v>0.73541666666666705</v>
      </c>
      <c r="K17" s="284">
        <v>0.40208333333333302</v>
      </c>
      <c r="L17" s="283">
        <v>18</v>
      </c>
      <c r="M17" s="283"/>
      <c r="N17" s="283">
        <v>14</v>
      </c>
      <c r="O17" s="283"/>
      <c r="P17" s="283"/>
      <c r="Q17" s="283">
        <f t="shared" si="0"/>
        <v>1350</v>
      </c>
      <c r="R17" s="283"/>
      <c r="S17" s="283"/>
      <c r="T17" s="283"/>
      <c r="U17" s="283" t="s">
        <v>3918</v>
      </c>
      <c r="V17" s="283">
        <v>30</v>
      </c>
      <c r="W17" s="283" t="s">
        <v>3917</v>
      </c>
      <c r="X17" s="283">
        <v>30</v>
      </c>
      <c r="Y17" s="283" t="s">
        <v>3916</v>
      </c>
      <c r="Z17" s="283">
        <v>30</v>
      </c>
      <c r="AA17" s="283" t="s">
        <v>3915</v>
      </c>
      <c r="AB17" s="283">
        <v>30</v>
      </c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 t="s">
        <v>3909</v>
      </c>
      <c r="AO17" s="283">
        <v>40</v>
      </c>
      <c r="AP17" s="283" t="s">
        <v>3908</v>
      </c>
      <c r="AQ17" s="283">
        <v>40</v>
      </c>
      <c r="AR17" s="283" t="s">
        <v>3907</v>
      </c>
      <c r="AS17" s="283">
        <v>40</v>
      </c>
      <c r="AT17" s="283" t="s">
        <v>3906</v>
      </c>
      <c r="AU17" s="283">
        <v>40</v>
      </c>
      <c r="AV17" s="283"/>
      <c r="AW17" s="283"/>
      <c r="AX17" s="283" t="s">
        <v>3904</v>
      </c>
      <c r="AY17" s="283">
        <v>40</v>
      </c>
      <c r="AZ17" s="283"/>
      <c r="BA17" s="283"/>
      <c r="BB17" s="283"/>
      <c r="BC17" s="283"/>
      <c r="BD17" s="283" t="s">
        <v>3901</v>
      </c>
      <c r="BE17" s="283">
        <v>40</v>
      </c>
      <c r="BF17" s="283" t="s">
        <v>3900</v>
      </c>
      <c r="BG17" s="283">
        <v>40</v>
      </c>
      <c r="BH17" s="283"/>
      <c r="BI17" s="283"/>
      <c r="BJ17" s="283"/>
      <c r="BK17" s="283"/>
      <c r="BL17" s="283"/>
      <c r="BM17" s="283" t="s">
        <v>3897</v>
      </c>
      <c r="BN17" s="283">
        <v>50</v>
      </c>
      <c r="BO17" s="283"/>
      <c r="BP17" s="283"/>
      <c r="BQ17" s="283"/>
      <c r="BR17" s="283"/>
      <c r="BS17" s="283"/>
      <c r="BT17" s="283"/>
      <c r="BU17" s="283" t="s">
        <v>3893</v>
      </c>
      <c r="BV17" s="283">
        <v>50</v>
      </c>
      <c r="BW17" s="283" t="s">
        <v>3892</v>
      </c>
      <c r="BX17" s="283">
        <v>50</v>
      </c>
      <c r="BY17" s="283" t="s">
        <v>3891</v>
      </c>
      <c r="BZ17" s="283">
        <v>50</v>
      </c>
      <c r="CA17" s="283" t="s">
        <v>3890</v>
      </c>
      <c r="CB17" s="283">
        <v>50</v>
      </c>
      <c r="CC17" s="283" t="s">
        <v>3889</v>
      </c>
      <c r="CD17" s="283">
        <v>50</v>
      </c>
      <c r="CE17" s="283"/>
      <c r="CF17" s="283"/>
      <c r="CG17" s="283"/>
      <c r="CH17" s="283"/>
      <c r="CI17" s="283"/>
      <c r="CJ17" s="283"/>
      <c r="CK17" s="283"/>
      <c r="CL17" s="283" t="s">
        <v>3885</v>
      </c>
      <c r="CM17" s="283">
        <v>60</v>
      </c>
      <c r="CN17" s="283" t="s">
        <v>3884</v>
      </c>
      <c r="CO17" s="283">
        <v>60</v>
      </c>
      <c r="CP17" s="283" t="s">
        <v>3883</v>
      </c>
      <c r="CQ17" s="283">
        <v>60</v>
      </c>
      <c r="CR17" s="283"/>
      <c r="CS17" s="283"/>
      <c r="CT17" s="283" t="s">
        <v>3881</v>
      </c>
      <c r="CU17" s="283">
        <v>60</v>
      </c>
      <c r="CV17" s="283"/>
      <c r="CW17" s="283"/>
      <c r="CX17" s="283" t="s">
        <v>3879</v>
      </c>
      <c r="CY17" s="283">
        <v>60</v>
      </c>
      <c r="CZ17" s="283"/>
      <c r="DA17" s="283"/>
      <c r="DB17" s="283"/>
      <c r="DC17" s="283"/>
      <c r="DD17" s="283"/>
      <c r="DE17" s="283"/>
      <c r="DF17" s="283"/>
      <c r="DG17" s="283" t="s">
        <v>3875</v>
      </c>
      <c r="DH17" s="283">
        <v>70</v>
      </c>
      <c r="DI17" s="283" t="s">
        <v>3874</v>
      </c>
      <c r="DJ17" s="283">
        <v>70</v>
      </c>
      <c r="DK17" s="283" t="s">
        <v>3873</v>
      </c>
      <c r="DL17" s="283">
        <v>70</v>
      </c>
      <c r="DM17" s="283" t="s">
        <v>3872</v>
      </c>
      <c r="DN17" s="283">
        <v>70</v>
      </c>
      <c r="DO17" s="283"/>
      <c r="DP17" s="283"/>
      <c r="DQ17" s="283" t="s">
        <v>3870</v>
      </c>
      <c r="DR17" s="283">
        <v>70</v>
      </c>
      <c r="DS17" s="283"/>
      <c r="DT17" s="283"/>
      <c r="DU17" s="283"/>
      <c r="DV17" s="283"/>
      <c r="DW17" s="283"/>
      <c r="DX17" s="283"/>
      <c r="DY17" s="283"/>
      <c r="DZ17" s="283"/>
      <c r="EA17" s="283"/>
      <c r="EB17" s="283"/>
      <c r="EC17" s="283"/>
      <c r="ED17" s="283"/>
      <c r="EE17" s="283"/>
      <c r="EF17" s="283"/>
      <c r="EG17" s="283"/>
      <c r="EH17" s="283"/>
      <c r="EI17" s="283"/>
      <c r="EJ17" s="283"/>
      <c r="EK17" s="283"/>
      <c r="EL17" s="283"/>
      <c r="EN17" s="226">
        <f>VLOOKUP(EO17,id!$A:$C,3,0)</f>
        <v>119</v>
      </c>
      <c r="EO17" s="226" t="str">
        <f t="shared" si="9"/>
        <v>MałodobryWojciech1959</v>
      </c>
      <c r="EP17" s="226" t="str">
        <f t="shared" si="10"/>
        <v>Małodobry</v>
      </c>
      <c r="EQ17" s="226" t="str">
        <f t="shared" si="11"/>
        <v>Wojciech</v>
      </c>
      <c r="ER17" s="226" t="str">
        <f t="shared" si="12"/>
        <v>OMEGA-MIECHÓW</v>
      </c>
      <c r="ES17" s="226">
        <f t="shared" si="13"/>
        <v>1959</v>
      </c>
      <c r="ET17" s="226">
        <f t="shared" si="17"/>
        <v>34.332901554404138</v>
      </c>
      <c r="EU17" s="226"/>
      <c r="EV17" s="226">
        <f t="shared" si="18"/>
        <v>0.81865284974093411</v>
      </c>
      <c r="EW17" s="226">
        <v>1</v>
      </c>
      <c r="EX17" s="226">
        <f t="shared" si="19"/>
        <v>0.92465753424657537</v>
      </c>
      <c r="EY17" s="226">
        <v>1</v>
      </c>
    </row>
    <row r="18" spans="1:155" ht="12.75" customHeight="1">
      <c r="A18" s="281">
        <v>301</v>
      </c>
      <c r="B18" s="281">
        <v>21</v>
      </c>
      <c r="C18" s="283"/>
      <c r="D18" s="283" t="s">
        <v>22</v>
      </c>
      <c r="E18" s="283" t="s">
        <v>76</v>
      </c>
      <c r="F18" s="283">
        <v>1954</v>
      </c>
      <c r="G18" s="283" t="s">
        <v>3930</v>
      </c>
      <c r="H18" s="283" t="s">
        <v>3921</v>
      </c>
      <c r="I18" s="283" t="s">
        <v>32</v>
      </c>
      <c r="J18" s="284">
        <v>0.749305555555556</v>
      </c>
      <c r="K18" s="284">
        <v>0.33263888888888898</v>
      </c>
      <c r="L18" s="283">
        <v>21</v>
      </c>
      <c r="M18" s="283"/>
      <c r="N18" s="283">
        <v>15</v>
      </c>
      <c r="O18" s="283"/>
      <c r="P18" s="283"/>
      <c r="Q18" s="283">
        <f t="shared" si="0"/>
        <v>1250</v>
      </c>
      <c r="R18" s="283"/>
      <c r="S18" s="283" t="s">
        <v>3919</v>
      </c>
      <c r="T18" s="283">
        <v>30</v>
      </c>
      <c r="U18" s="283"/>
      <c r="V18" s="283"/>
      <c r="W18" s="283"/>
      <c r="X18" s="283"/>
      <c r="Y18" s="283"/>
      <c r="Z18" s="283"/>
      <c r="AA18" s="283" t="s">
        <v>3915</v>
      </c>
      <c r="AB18" s="283">
        <v>30</v>
      </c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 t="s">
        <v>3908</v>
      </c>
      <c r="AQ18" s="283">
        <v>40</v>
      </c>
      <c r="AR18" s="283"/>
      <c r="AS18" s="283"/>
      <c r="AT18" s="283"/>
      <c r="AU18" s="283"/>
      <c r="AV18" s="283"/>
      <c r="AW18" s="283"/>
      <c r="AX18" s="283"/>
      <c r="AY18" s="283"/>
      <c r="AZ18" s="283"/>
      <c r="BA18" s="283"/>
      <c r="BB18" s="283"/>
      <c r="BC18" s="283"/>
      <c r="BD18" s="283"/>
      <c r="BE18" s="283"/>
      <c r="BF18" s="283"/>
      <c r="BG18" s="283"/>
      <c r="BH18" s="283"/>
      <c r="BI18" s="283"/>
      <c r="BJ18" s="283"/>
      <c r="BK18" s="283"/>
      <c r="BL18" s="283"/>
      <c r="BM18" s="283"/>
      <c r="BN18" s="283"/>
      <c r="BO18" s="283"/>
      <c r="BP18" s="283"/>
      <c r="BQ18" s="283" t="s">
        <v>3895</v>
      </c>
      <c r="BR18" s="283">
        <v>50</v>
      </c>
      <c r="BS18" s="283" t="s">
        <v>3894</v>
      </c>
      <c r="BT18" s="283">
        <v>50</v>
      </c>
      <c r="BU18" s="283" t="s">
        <v>3893</v>
      </c>
      <c r="BV18" s="283">
        <v>50</v>
      </c>
      <c r="BW18" s="283" t="s">
        <v>3892</v>
      </c>
      <c r="BX18" s="283">
        <v>50</v>
      </c>
      <c r="BY18" s="283" t="s">
        <v>3891</v>
      </c>
      <c r="BZ18" s="283">
        <v>50</v>
      </c>
      <c r="CA18" s="283"/>
      <c r="CB18" s="283"/>
      <c r="CC18" s="283"/>
      <c r="CD18" s="283"/>
      <c r="CE18" s="283"/>
      <c r="CF18" s="283"/>
      <c r="CG18" s="283"/>
      <c r="CH18" s="283" t="s">
        <v>3887</v>
      </c>
      <c r="CI18" s="283">
        <v>60</v>
      </c>
      <c r="CJ18" s="283"/>
      <c r="CK18" s="283"/>
      <c r="CL18" s="283"/>
      <c r="CM18" s="283"/>
      <c r="CN18" s="283"/>
      <c r="CO18" s="283"/>
      <c r="CP18" s="283"/>
      <c r="CQ18" s="283"/>
      <c r="CR18" s="283"/>
      <c r="CS18" s="283"/>
      <c r="CT18" s="283"/>
      <c r="CU18" s="283"/>
      <c r="CV18" s="283"/>
      <c r="CW18" s="283"/>
      <c r="CX18" s="283"/>
      <c r="CY18" s="283"/>
      <c r="CZ18" s="283"/>
      <c r="DA18" s="283"/>
      <c r="DB18" s="283"/>
      <c r="DC18" s="283" t="s">
        <v>3877</v>
      </c>
      <c r="DD18" s="283">
        <v>70</v>
      </c>
      <c r="DE18" s="283" t="s">
        <v>3876</v>
      </c>
      <c r="DF18" s="283">
        <v>70</v>
      </c>
      <c r="DG18" s="283"/>
      <c r="DH18" s="283"/>
      <c r="DI18" s="283"/>
      <c r="DJ18" s="283"/>
      <c r="DK18" s="283" t="s">
        <v>3873</v>
      </c>
      <c r="DL18" s="283">
        <v>70</v>
      </c>
      <c r="DM18" s="283"/>
      <c r="DN18" s="283"/>
      <c r="DO18" s="283" t="s">
        <v>3871</v>
      </c>
      <c r="DP18" s="283">
        <v>70</v>
      </c>
      <c r="DQ18" s="283" t="s">
        <v>3870</v>
      </c>
      <c r="DR18" s="283">
        <v>70</v>
      </c>
      <c r="DS18" s="283"/>
      <c r="DT18" s="283"/>
      <c r="DU18" s="283"/>
      <c r="DV18" s="283" t="s">
        <v>3868</v>
      </c>
      <c r="DW18" s="283">
        <v>80</v>
      </c>
      <c r="DX18" s="283" t="s">
        <v>3867</v>
      </c>
      <c r="DY18" s="283">
        <v>80</v>
      </c>
      <c r="DZ18" s="283" t="s">
        <v>3866</v>
      </c>
      <c r="EA18" s="283">
        <v>80</v>
      </c>
      <c r="EB18" s="283" t="s">
        <v>3865</v>
      </c>
      <c r="EC18" s="283">
        <v>80</v>
      </c>
      <c r="ED18" s="283"/>
      <c r="EE18" s="283"/>
      <c r="EF18" s="283" t="s">
        <v>3863</v>
      </c>
      <c r="EG18" s="283">
        <v>80</v>
      </c>
      <c r="EH18" s="283"/>
      <c r="EI18" s="283"/>
      <c r="EJ18" s="283"/>
      <c r="EK18" s="283" t="s">
        <v>3861</v>
      </c>
      <c r="EL18" s="283">
        <v>90</v>
      </c>
      <c r="EN18" s="226">
        <f>VLOOKUP(EO18,id!$A:$C,3,0)</f>
        <v>10</v>
      </c>
      <c r="EO18" s="226" t="str">
        <f t="shared" si="9"/>
        <v>WiktorowskiKrzysztof1954</v>
      </c>
      <c r="EP18" s="226" t="str">
        <f t="shared" si="10"/>
        <v>Wiktorowski</v>
      </c>
      <c r="EQ18" s="226" t="str">
        <f t="shared" si="11"/>
        <v>Krzysztof</v>
      </c>
      <c r="ER18" s="226">
        <f t="shared" si="12"/>
        <v>0</v>
      </c>
      <c r="ES18" s="226">
        <f t="shared" si="13"/>
        <v>1954</v>
      </c>
      <c r="ET18" s="226">
        <f t="shared" si="17"/>
        <v>31.789723661485315</v>
      </c>
      <c r="EU18" s="226"/>
      <c r="EV18" s="226">
        <f t="shared" si="18"/>
        <v>1.2087682672233808</v>
      </c>
      <c r="EW18" s="226">
        <v>1</v>
      </c>
      <c r="EX18" s="226">
        <f t="shared" si="19"/>
        <v>0.92592592592592593</v>
      </c>
      <c r="EY18" s="226">
        <v>1</v>
      </c>
    </row>
    <row r="19" spans="1:155" ht="12.75" customHeight="1">
      <c r="A19" s="281">
        <v>309</v>
      </c>
      <c r="B19" s="281">
        <v>22</v>
      </c>
      <c r="C19" s="283" t="s">
        <v>3929</v>
      </c>
      <c r="D19" s="283" t="s">
        <v>48</v>
      </c>
      <c r="E19" s="283" t="s">
        <v>3962</v>
      </c>
      <c r="F19" s="283">
        <v>1976</v>
      </c>
      <c r="G19" s="283" t="s">
        <v>3928</v>
      </c>
      <c r="H19" s="283" t="s">
        <v>3921</v>
      </c>
      <c r="I19" s="283" t="s">
        <v>32</v>
      </c>
      <c r="J19" s="284">
        <v>0.69861111111111096</v>
      </c>
      <c r="K19" s="284">
        <v>0.36527777777777798</v>
      </c>
      <c r="L19" s="283">
        <v>22</v>
      </c>
      <c r="M19" s="283"/>
      <c r="N19" s="283">
        <v>16</v>
      </c>
      <c r="O19" s="283"/>
      <c r="P19" s="283"/>
      <c r="Q19" s="283">
        <f t="shared" si="0"/>
        <v>1230</v>
      </c>
      <c r="R19" s="283"/>
      <c r="S19" s="283" t="s">
        <v>3919</v>
      </c>
      <c r="T19" s="283">
        <v>30</v>
      </c>
      <c r="U19" s="283"/>
      <c r="V19" s="283"/>
      <c r="W19" s="283" t="s">
        <v>3917</v>
      </c>
      <c r="X19" s="283">
        <v>30</v>
      </c>
      <c r="Y19" s="283"/>
      <c r="Z19" s="283"/>
      <c r="AA19" s="283" t="s">
        <v>3915</v>
      </c>
      <c r="AB19" s="283">
        <v>30</v>
      </c>
      <c r="AC19" s="283"/>
      <c r="AD19" s="283"/>
      <c r="AE19" s="283"/>
      <c r="AF19" s="283"/>
      <c r="AG19" s="283" t="s">
        <v>3912</v>
      </c>
      <c r="AH19" s="283">
        <v>30</v>
      </c>
      <c r="AI19" s="283"/>
      <c r="AJ19" s="283"/>
      <c r="AK19" s="283"/>
      <c r="AL19" s="283"/>
      <c r="AM19" s="283"/>
      <c r="AN19" s="283"/>
      <c r="AO19" s="283"/>
      <c r="AP19" s="283" t="s">
        <v>3908</v>
      </c>
      <c r="AQ19" s="283">
        <v>40</v>
      </c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 t="s">
        <v>3901</v>
      </c>
      <c r="BE19" s="283">
        <v>40</v>
      </c>
      <c r="BF19" s="283" t="s">
        <v>3900</v>
      </c>
      <c r="BG19" s="283">
        <v>40</v>
      </c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 t="s">
        <v>3893</v>
      </c>
      <c r="BV19" s="283">
        <v>50</v>
      </c>
      <c r="BW19" s="283" t="s">
        <v>3892</v>
      </c>
      <c r="BX19" s="283">
        <v>50</v>
      </c>
      <c r="BY19" s="283"/>
      <c r="BZ19" s="283"/>
      <c r="CA19" s="283"/>
      <c r="CB19" s="283"/>
      <c r="CC19" s="283" t="s">
        <v>3889</v>
      </c>
      <c r="CD19" s="283">
        <v>50</v>
      </c>
      <c r="CE19" s="283"/>
      <c r="CF19" s="283"/>
      <c r="CG19" s="283"/>
      <c r="CH19" s="283" t="s">
        <v>3887</v>
      </c>
      <c r="CI19" s="283">
        <v>60</v>
      </c>
      <c r="CJ19" s="283"/>
      <c r="CK19" s="283"/>
      <c r="CL19" s="283" t="s">
        <v>3885</v>
      </c>
      <c r="CM19" s="283">
        <v>60</v>
      </c>
      <c r="CN19" s="283"/>
      <c r="CO19" s="283"/>
      <c r="CP19" s="283"/>
      <c r="CQ19" s="283"/>
      <c r="CR19" s="283" t="s">
        <v>3882</v>
      </c>
      <c r="CS19" s="283">
        <v>60</v>
      </c>
      <c r="CT19" s="283" t="s">
        <v>3881</v>
      </c>
      <c r="CU19" s="283">
        <v>60</v>
      </c>
      <c r="CV19" s="283"/>
      <c r="CW19" s="283"/>
      <c r="CX19" s="283" t="s">
        <v>3879</v>
      </c>
      <c r="CY19" s="283">
        <v>60</v>
      </c>
      <c r="CZ19" s="283"/>
      <c r="DA19" s="283"/>
      <c r="DB19" s="283"/>
      <c r="DC19" s="283"/>
      <c r="DD19" s="283"/>
      <c r="DE19" s="283"/>
      <c r="DF19" s="283"/>
      <c r="DG19" s="283"/>
      <c r="DH19" s="283"/>
      <c r="DI19" s="283"/>
      <c r="DJ19" s="283"/>
      <c r="DK19" s="283" t="s">
        <v>3873</v>
      </c>
      <c r="DL19" s="283">
        <v>70</v>
      </c>
      <c r="DM19" s="283" t="s">
        <v>3872</v>
      </c>
      <c r="DN19" s="283">
        <v>70</v>
      </c>
      <c r="DO19" s="283"/>
      <c r="DP19" s="283"/>
      <c r="DQ19" s="283" t="s">
        <v>3870</v>
      </c>
      <c r="DR19" s="283">
        <v>70</v>
      </c>
      <c r="DS19" s="283"/>
      <c r="DT19" s="283"/>
      <c r="DU19" s="283"/>
      <c r="DV19" s="283"/>
      <c r="DW19" s="283"/>
      <c r="DX19" s="283" t="s">
        <v>3867</v>
      </c>
      <c r="DY19" s="283">
        <v>80</v>
      </c>
      <c r="DZ19" s="283" t="s">
        <v>3866</v>
      </c>
      <c r="EA19" s="283">
        <v>80</v>
      </c>
      <c r="EB19" s="283" t="s">
        <v>3865</v>
      </c>
      <c r="EC19" s="283">
        <v>80</v>
      </c>
      <c r="ED19" s="283"/>
      <c r="EE19" s="283"/>
      <c r="EF19" s="283"/>
      <c r="EG19" s="283"/>
      <c r="EH19" s="283"/>
      <c r="EI19" s="283"/>
      <c r="EJ19" s="283"/>
      <c r="EK19" s="283" t="s">
        <v>3861</v>
      </c>
      <c r="EL19" s="283">
        <v>90</v>
      </c>
      <c r="EN19" s="226">
        <f>VLOOKUP(EO19,id!$A:$C,3,0)</f>
        <v>378</v>
      </c>
      <c r="EO19" s="226" t="str">
        <f t="shared" si="9"/>
        <v>NawrotTomasz1976</v>
      </c>
      <c r="EP19" s="226" t="str">
        <f t="shared" si="10"/>
        <v>Nawrot</v>
      </c>
      <c r="EQ19" s="226" t="str">
        <f t="shared" si="11"/>
        <v>Tomasz</v>
      </c>
      <c r="ER19" s="226" t="str">
        <f t="shared" si="12"/>
        <v>Kompania kolarzy</v>
      </c>
      <c r="ES19" s="226">
        <f t="shared" si="13"/>
        <v>1976</v>
      </c>
      <c r="ET19" s="226">
        <f t="shared" si="17"/>
        <v>31.281088082901551</v>
      </c>
      <c r="EU19" s="226"/>
      <c r="EV19" s="226">
        <f t="shared" si="18"/>
        <v>0.91064638783269936</v>
      </c>
      <c r="EW19" s="226">
        <v>1</v>
      </c>
      <c r="EX19" s="226">
        <f t="shared" si="19"/>
        <v>0.98399999999999999</v>
      </c>
      <c r="EY19" s="226">
        <v>1</v>
      </c>
    </row>
    <row r="20" spans="1:155" ht="12.75" customHeight="1">
      <c r="A20" s="281">
        <v>329</v>
      </c>
      <c r="B20" s="281">
        <v>23</v>
      </c>
      <c r="C20" s="283"/>
      <c r="D20" s="283" t="s">
        <v>24</v>
      </c>
      <c r="E20" s="283" t="s">
        <v>216</v>
      </c>
      <c r="F20" s="283">
        <v>1978</v>
      </c>
      <c r="G20" s="283" t="s">
        <v>3927</v>
      </c>
      <c r="H20" s="283" t="s">
        <v>3921</v>
      </c>
      <c r="I20" s="283" t="s">
        <v>32</v>
      </c>
      <c r="J20" s="284">
        <v>0.74791666666666701</v>
      </c>
      <c r="K20" s="284">
        <v>0.41458333333333303</v>
      </c>
      <c r="L20" s="283">
        <v>23</v>
      </c>
      <c r="M20" s="283"/>
      <c r="N20" s="283">
        <v>17</v>
      </c>
      <c r="O20" s="283"/>
      <c r="P20" s="283"/>
      <c r="Q20" s="283">
        <f t="shared" si="0"/>
        <v>1160</v>
      </c>
      <c r="R20" s="283"/>
      <c r="S20" s="283"/>
      <c r="T20" s="283"/>
      <c r="U20" s="283"/>
      <c r="V20" s="283"/>
      <c r="W20" s="283" t="s">
        <v>3917</v>
      </c>
      <c r="X20" s="283">
        <v>30</v>
      </c>
      <c r="Y20" s="283" t="s">
        <v>3916</v>
      </c>
      <c r="Z20" s="283">
        <v>30</v>
      </c>
      <c r="AA20" s="283" t="s">
        <v>3915</v>
      </c>
      <c r="AB20" s="283">
        <v>30</v>
      </c>
      <c r="AC20" s="283" t="s">
        <v>3914</v>
      </c>
      <c r="AD20" s="283">
        <v>30</v>
      </c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 t="s">
        <v>3908</v>
      </c>
      <c r="AQ20" s="283">
        <v>40</v>
      </c>
      <c r="AR20" s="283" t="s">
        <v>3907</v>
      </c>
      <c r="AS20" s="283">
        <v>40</v>
      </c>
      <c r="AT20" s="283" t="s">
        <v>3906</v>
      </c>
      <c r="AU20" s="283">
        <v>40</v>
      </c>
      <c r="AV20" s="283"/>
      <c r="AW20" s="283"/>
      <c r="AX20" s="283" t="s">
        <v>3904</v>
      </c>
      <c r="AY20" s="283">
        <v>40</v>
      </c>
      <c r="AZ20" s="283" t="s">
        <v>3903</v>
      </c>
      <c r="BA20" s="283">
        <v>40</v>
      </c>
      <c r="BB20" s="283" t="s">
        <v>3902</v>
      </c>
      <c r="BC20" s="283">
        <v>40</v>
      </c>
      <c r="BD20" s="283"/>
      <c r="BE20" s="283"/>
      <c r="BF20" s="283"/>
      <c r="BG20" s="283"/>
      <c r="BH20" s="283"/>
      <c r="BI20" s="283" t="s">
        <v>3899</v>
      </c>
      <c r="BJ20" s="283">
        <v>50</v>
      </c>
      <c r="BK20" s="283" t="s">
        <v>3898</v>
      </c>
      <c r="BL20" s="283">
        <v>50</v>
      </c>
      <c r="BM20" s="283" t="s">
        <v>3897</v>
      </c>
      <c r="BN20" s="283">
        <v>50</v>
      </c>
      <c r="BO20" s="283" t="s">
        <v>3896</v>
      </c>
      <c r="BP20" s="283">
        <v>50</v>
      </c>
      <c r="BQ20" s="283"/>
      <c r="BR20" s="283"/>
      <c r="BS20" s="283"/>
      <c r="BT20" s="283"/>
      <c r="BU20" s="283"/>
      <c r="BV20" s="283"/>
      <c r="BW20" s="283" t="s">
        <v>3892</v>
      </c>
      <c r="BX20" s="283">
        <v>50</v>
      </c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 t="s">
        <v>3884</v>
      </c>
      <c r="CO20" s="283">
        <v>60</v>
      </c>
      <c r="CP20" s="283" t="s">
        <v>3883</v>
      </c>
      <c r="CQ20" s="283">
        <v>60</v>
      </c>
      <c r="CR20" s="283"/>
      <c r="CS20" s="283"/>
      <c r="CT20" s="283"/>
      <c r="CU20" s="283"/>
      <c r="CV20" s="283"/>
      <c r="CW20" s="283"/>
      <c r="CX20" s="283"/>
      <c r="CY20" s="283"/>
      <c r="CZ20" s="283"/>
      <c r="DA20" s="283" t="s">
        <v>3878</v>
      </c>
      <c r="DB20" s="283">
        <v>70</v>
      </c>
      <c r="DC20" s="283" t="s">
        <v>3877</v>
      </c>
      <c r="DD20" s="283">
        <v>70</v>
      </c>
      <c r="DE20" s="283" t="s">
        <v>3876</v>
      </c>
      <c r="DF20" s="283">
        <v>70</v>
      </c>
      <c r="DG20" s="283" t="s">
        <v>3875</v>
      </c>
      <c r="DH20" s="283">
        <v>70</v>
      </c>
      <c r="DI20" s="283"/>
      <c r="DJ20" s="283"/>
      <c r="DK20" s="283"/>
      <c r="DL20" s="283"/>
      <c r="DM20" s="283" t="s">
        <v>3872</v>
      </c>
      <c r="DN20" s="283">
        <v>70</v>
      </c>
      <c r="DO20" s="283"/>
      <c r="DP20" s="283"/>
      <c r="DQ20" s="283"/>
      <c r="DR20" s="283"/>
      <c r="DS20" s="283"/>
      <c r="DT20" s="283" t="s">
        <v>3869</v>
      </c>
      <c r="DU20" s="283">
        <v>80</v>
      </c>
      <c r="DV20" s="283"/>
      <c r="DW20" s="283"/>
      <c r="DX20" s="283"/>
      <c r="DY20" s="283"/>
      <c r="DZ20" s="283"/>
      <c r="EA20" s="283"/>
      <c r="EB20" s="283"/>
      <c r="EC20" s="283"/>
      <c r="ED20" s="283"/>
      <c r="EE20" s="283"/>
      <c r="EF20" s="283"/>
      <c r="EG20" s="283"/>
      <c r="EH20" s="283"/>
      <c r="EI20" s="283"/>
      <c r="EJ20" s="283"/>
      <c r="EK20" s="283"/>
      <c r="EL20" s="283"/>
      <c r="EN20" s="226">
        <f>VLOOKUP(EO20,id!$A:$C,3,0)</f>
        <v>116</v>
      </c>
      <c r="EO20" s="226" t="str">
        <f t="shared" si="9"/>
        <v>BasterPrzemysław1978</v>
      </c>
      <c r="EP20" s="226" t="str">
        <f t="shared" si="10"/>
        <v>Baster</v>
      </c>
      <c r="EQ20" s="226" t="str">
        <f t="shared" si="11"/>
        <v>Przemysław</v>
      </c>
      <c r="ER20" s="226">
        <f t="shared" si="12"/>
        <v>0</v>
      </c>
      <c r="ES20" s="226">
        <f t="shared" si="13"/>
        <v>1978</v>
      </c>
      <c r="ET20" s="226">
        <f t="shared" si="17"/>
        <v>29.500863557858374</v>
      </c>
      <c r="EU20" s="226"/>
      <c r="EV20" s="226">
        <f t="shared" si="18"/>
        <v>0.8810720268006712</v>
      </c>
      <c r="EW20" s="226">
        <v>1</v>
      </c>
      <c r="EX20" s="226">
        <f t="shared" si="19"/>
        <v>0.94308943089430897</v>
      </c>
      <c r="EY20" s="226">
        <v>1</v>
      </c>
    </row>
    <row r="21" spans="1:155" ht="12.75" customHeight="1">
      <c r="A21" s="281">
        <v>305</v>
      </c>
      <c r="B21" s="281">
        <v>24</v>
      </c>
      <c r="C21" s="283" t="s">
        <v>3926</v>
      </c>
      <c r="D21" s="283" t="s">
        <v>21</v>
      </c>
      <c r="E21" s="283" t="s">
        <v>3963</v>
      </c>
      <c r="F21" s="283">
        <v>1978</v>
      </c>
      <c r="G21" s="283" t="s">
        <v>3925</v>
      </c>
      <c r="H21" s="283" t="s">
        <v>3921</v>
      </c>
      <c r="I21" s="283" t="s">
        <v>32</v>
      </c>
      <c r="J21" s="284">
        <v>0.73333333333333295</v>
      </c>
      <c r="K21" s="284">
        <v>0.4</v>
      </c>
      <c r="L21" s="283">
        <v>24</v>
      </c>
      <c r="M21" s="283"/>
      <c r="N21" s="283">
        <v>18</v>
      </c>
      <c r="O21" s="283"/>
      <c r="P21" s="283"/>
      <c r="Q21" s="283">
        <f t="shared" si="0"/>
        <v>1130</v>
      </c>
      <c r="R21" s="283"/>
      <c r="S21" s="283"/>
      <c r="T21" s="283"/>
      <c r="U21" s="283" t="s">
        <v>3918</v>
      </c>
      <c r="V21" s="283">
        <v>30</v>
      </c>
      <c r="W21" s="283" t="s">
        <v>3917</v>
      </c>
      <c r="X21" s="283">
        <v>30</v>
      </c>
      <c r="Y21" s="283" t="s">
        <v>3916</v>
      </c>
      <c r="Z21" s="283">
        <v>30</v>
      </c>
      <c r="AA21" s="283" t="s">
        <v>3915</v>
      </c>
      <c r="AB21" s="283">
        <v>30</v>
      </c>
      <c r="AC21" s="283"/>
      <c r="AD21" s="283"/>
      <c r="AE21" s="283"/>
      <c r="AF21" s="283"/>
      <c r="AG21" s="283"/>
      <c r="AH21" s="283"/>
      <c r="AI21" s="283"/>
      <c r="AJ21" s="283" t="s">
        <v>3911</v>
      </c>
      <c r="AK21" s="283">
        <v>40</v>
      </c>
      <c r="AL21" s="283"/>
      <c r="AM21" s="283"/>
      <c r="AN21" s="283"/>
      <c r="AO21" s="283"/>
      <c r="AP21" s="283" t="s">
        <v>3908</v>
      </c>
      <c r="AQ21" s="283">
        <v>40</v>
      </c>
      <c r="AR21" s="283" t="s">
        <v>3907</v>
      </c>
      <c r="AS21" s="283">
        <v>40</v>
      </c>
      <c r="AT21" s="283" t="s">
        <v>3906</v>
      </c>
      <c r="AU21" s="283">
        <v>40</v>
      </c>
      <c r="AV21" s="283"/>
      <c r="AW21" s="283"/>
      <c r="AX21" s="283" t="s">
        <v>3904</v>
      </c>
      <c r="AY21" s="283">
        <v>40</v>
      </c>
      <c r="AZ21" s="283" t="s">
        <v>3903</v>
      </c>
      <c r="BA21" s="283">
        <v>40</v>
      </c>
      <c r="BB21" s="283"/>
      <c r="BC21" s="283"/>
      <c r="BD21" s="283"/>
      <c r="BE21" s="283"/>
      <c r="BF21" s="283"/>
      <c r="BG21" s="283"/>
      <c r="BH21" s="283"/>
      <c r="BI21" s="283" t="s">
        <v>3899</v>
      </c>
      <c r="BJ21" s="283">
        <v>50</v>
      </c>
      <c r="BK21" s="283" t="s">
        <v>3898</v>
      </c>
      <c r="BL21" s="283">
        <v>50</v>
      </c>
      <c r="BM21" s="283" t="s">
        <v>3897</v>
      </c>
      <c r="BN21" s="283">
        <v>50</v>
      </c>
      <c r="BO21" s="283" t="s">
        <v>3896</v>
      </c>
      <c r="BP21" s="283">
        <v>50</v>
      </c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 t="s">
        <v>3886</v>
      </c>
      <c r="CK21" s="283">
        <v>60</v>
      </c>
      <c r="CL21" s="283"/>
      <c r="CM21" s="283"/>
      <c r="CN21" s="283" t="s">
        <v>3884</v>
      </c>
      <c r="CO21" s="283">
        <v>60</v>
      </c>
      <c r="CP21" s="283"/>
      <c r="CQ21" s="283"/>
      <c r="CR21" s="283"/>
      <c r="CS21" s="283"/>
      <c r="CT21" s="283"/>
      <c r="CU21" s="283"/>
      <c r="CV21" s="283"/>
      <c r="CW21" s="283"/>
      <c r="CX21" s="283"/>
      <c r="CY21" s="283"/>
      <c r="CZ21" s="283"/>
      <c r="DA21" s="283" t="s">
        <v>3878</v>
      </c>
      <c r="DB21" s="283">
        <v>70</v>
      </c>
      <c r="DC21" s="283"/>
      <c r="DD21" s="283"/>
      <c r="DE21" s="283"/>
      <c r="DF21" s="283"/>
      <c r="DG21" s="283" t="s">
        <v>3875</v>
      </c>
      <c r="DH21" s="283">
        <v>70</v>
      </c>
      <c r="DI21" s="283" t="s">
        <v>3874</v>
      </c>
      <c r="DJ21" s="283">
        <v>70</v>
      </c>
      <c r="DK21" s="283"/>
      <c r="DL21" s="283"/>
      <c r="DM21" s="283" t="s">
        <v>3872</v>
      </c>
      <c r="DN21" s="283">
        <v>70</v>
      </c>
      <c r="DO21" s="283"/>
      <c r="DP21" s="283"/>
      <c r="DQ21" s="283"/>
      <c r="DR21" s="283"/>
      <c r="DS21" s="283"/>
      <c r="DT21" s="283"/>
      <c r="DU21" s="283"/>
      <c r="DV21" s="283"/>
      <c r="DW21" s="283"/>
      <c r="DX21" s="283"/>
      <c r="DY21" s="283"/>
      <c r="DZ21" s="283"/>
      <c r="EA21" s="283"/>
      <c r="EB21" s="283"/>
      <c r="EC21" s="283"/>
      <c r="ED21" s="283" t="s">
        <v>3864</v>
      </c>
      <c r="EE21" s="283">
        <v>80</v>
      </c>
      <c r="EF21" s="283"/>
      <c r="EG21" s="283"/>
      <c r="EH21" s="283"/>
      <c r="EI21" s="283" t="s">
        <v>3862</v>
      </c>
      <c r="EJ21" s="283">
        <v>90</v>
      </c>
      <c r="EK21" s="283"/>
      <c r="EL21" s="283"/>
      <c r="EN21" s="226">
        <f>VLOOKUP(EO21,id!$A:$C,3,0)</f>
        <v>379</v>
      </c>
      <c r="EO21" s="226" t="str">
        <f t="shared" si="9"/>
        <v>ŚmietańskiJacek1978</v>
      </c>
      <c r="EP21" s="226" t="str">
        <f t="shared" si="10"/>
        <v>Śmietański</v>
      </c>
      <c r="EQ21" s="226" t="str">
        <f t="shared" si="11"/>
        <v>Jacek</v>
      </c>
      <c r="ER21" s="226" t="str">
        <f t="shared" si="12"/>
        <v>Recykling przede wszystkim</v>
      </c>
      <c r="ES21" s="226">
        <f t="shared" si="13"/>
        <v>1978</v>
      </c>
      <c r="ET21" s="226">
        <f t="shared" si="17"/>
        <v>28.737910189982728</v>
      </c>
      <c r="EU21" s="226"/>
      <c r="EV21" s="226">
        <f t="shared" si="18"/>
        <v>1.0364583333333326</v>
      </c>
      <c r="EW21" s="226">
        <v>1</v>
      </c>
      <c r="EX21" s="226">
        <f t="shared" si="19"/>
        <v>0.97413793103448276</v>
      </c>
      <c r="EY21" s="226">
        <v>1</v>
      </c>
    </row>
    <row r="22" spans="1:155" ht="12.75" customHeight="1">
      <c r="A22" s="281">
        <v>332</v>
      </c>
      <c r="B22" s="281">
        <v>25</v>
      </c>
      <c r="C22" s="283" t="s">
        <v>966</v>
      </c>
      <c r="D22" s="283" t="s">
        <v>234</v>
      </c>
      <c r="E22" s="283" t="s">
        <v>967</v>
      </c>
      <c r="F22" s="283">
        <v>1955</v>
      </c>
      <c r="G22" s="283" t="s">
        <v>3924</v>
      </c>
      <c r="H22" s="283" t="s">
        <v>3921</v>
      </c>
      <c r="I22" s="283" t="s">
        <v>32</v>
      </c>
      <c r="J22" s="284">
        <v>0.60416666666666696</v>
      </c>
      <c r="K22" s="284">
        <v>0.27083333333333298</v>
      </c>
      <c r="L22" s="283">
        <v>25</v>
      </c>
      <c r="M22" s="283"/>
      <c r="N22" s="283">
        <v>19</v>
      </c>
      <c r="O22" s="283"/>
      <c r="P22" s="283"/>
      <c r="Q22" s="283">
        <f t="shared" si="0"/>
        <v>900</v>
      </c>
      <c r="R22" s="283"/>
      <c r="S22" s="283"/>
      <c r="T22" s="283"/>
      <c r="U22" s="283"/>
      <c r="V22" s="283"/>
      <c r="W22" s="283" t="s">
        <v>3917</v>
      </c>
      <c r="X22" s="283">
        <v>30</v>
      </c>
      <c r="Y22" s="283"/>
      <c r="Z22" s="283"/>
      <c r="AA22" s="283" t="s">
        <v>3915</v>
      </c>
      <c r="AB22" s="283">
        <v>30</v>
      </c>
      <c r="AC22" s="283"/>
      <c r="AD22" s="283"/>
      <c r="AE22" s="283"/>
      <c r="AF22" s="283"/>
      <c r="AG22" s="283"/>
      <c r="AH22" s="283"/>
      <c r="AI22" s="283"/>
      <c r="AJ22" s="283"/>
      <c r="AK22" s="283"/>
      <c r="AL22" s="283" t="s">
        <v>3910</v>
      </c>
      <c r="AM22" s="283">
        <v>40</v>
      </c>
      <c r="AN22" s="283" t="s">
        <v>3909</v>
      </c>
      <c r="AO22" s="283">
        <v>40</v>
      </c>
      <c r="AP22" s="283" t="s">
        <v>3908</v>
      </c>
      <c r="AQ22" s="283">
        <v>40</v>
      </c>
      <c r="AR22" s="283" t="s">
        <v>3907</v>
      </c>
      <c r="AS22" s="283">
        <v>40</v>
      </c>
      <c r="AT22" s="283"/>
      <c r="AU22" s="283"/>
      <c r="AV22" s="283"/>
      <c r="AW22" s="283"/>
      <c r="AX22" s="283" t="s">
        <v>3904</v>
      </c>
      <c r="AY22" s="283">
        <v>40</v>
      </c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 t="s">
        <v>3897</v>
      </c>
      <c r="BN22" s="283">
        <v>50</v>
      </c>
      <c r="BO22" s="283"/>
      <c r="BP22" s="283"/>
      <c r="BQ22" s="283"/>
      <c r="BR22" s="283"/>
      <c r="BS22" s="283"/>
      <c r="BT22" s="283"/>
      <c r="BU22" s="283"/>
      <c r="BV22" s="283"/>
      <c r="BW22" s="283" t="s">
        <v>3892</v>
      </c>
      <c r="BX22" s="283">
        <v>50</v>
      </c>
      <c r="BY22" s="283"/>
      <c r="BZ22" s="283"/>
      <c r="CA22" s="283" t="s">
        <v>3890</v>
      </c>
      <c r="CB22" s="283">
        <v>50</v>
      </c>
      <c r="CC22" s="283" t="s">
        <v>3889</v>
      </c>
      <c r="CD22" s="283">
        <v>50</v>
      </c>
      <c r="CE22" s="283" t="s">
        <v>3888</v>
      </c>
      <c r="CF22" s="283">
        <v>50</v>
      </c>
      <c r="CG22" s="283"/>
      <c r="CH22" s="283"/>
      <c r="CI22" s="283"/>
      <c r="CJ22" s="283"/>
      <c r="CK22" s="283"/>
      <c r="CL22" s="283" t="s">
        <v>3885</v>
      </c>
      <c r="CM22" s="283">
        <v>60</v>
      </c>
      <c r="CN22" s="283"/>
      <c r="CO22" s="283"/>
      <c r="CP22" s="283" t="s">
        <v>3883</v>
      </c>
      <c r="CQ22" s="283">
        <v>60</v>
      </c>
      <c r="CR22" s="283"/>
      <c r="CS22" s="283"/>
      <c r="CT22" s="283" t="s">
        <v>3881</v>
      </c>
      <c r="CU22" s="283">
        <v>60</v>
      </c>
      <c r="CV22" s="283"/>
      <c r="CW22" s="283"/>
      <c r="CX22" s="283" t="s">
        <v>3879</v>
      </c>
      <c r="CY22" s="283">
        <v>60</v>
      </c>
      <c r="CZ22" s="283"/>
      <c r="DA22" s="283"/>
      <c r="DB22" s="283"/>
      <c r="DC22" s="283"/>
      <c r="DD22" s="283"/>
      <c r="DE22" s="283"/>
      <c r="DF22" s="283"/>
      <c r="DG22" s="283" t="s">
        <v>3875</v>
      </c>
      <c r="DH22" s="283">
        <v>70</v>
      </c>
      <c r="DI22" s="283"/>
      <c r="DJ22" s="283"/>
      <c r="DK22" s="283"/>
      <c r="DL22" s="283"/>
      <c r="DM22" s="283"/>
      <c r="DN22" s="283"/>
      <c r="DO22" s="283"/>
      <c r="DP22" s="283"/>
      <c r="DQ22" s="283"/>
      <c r="DR22" s="283"/>
      <c r="DS22" s="283"/>
      <c r="DT22" s="283"/>
      <c r="DU22" s="283"/>
      <c r="DV22" s="283" t="s">
        <v>3868</v>
      </c>
      <c r="DW22" s="283">
        <v>80</v>
      </c>
      <c r="DX22" s="283"/>
      <c r="DY22" s="283"/>
      <c r="DZ22" s="283"/>
      <c r="EA22" s="283"/>
      <c r="EB22" s="283"/>
      <c r="EC22" s="283"/>
      <c r="ED22" s="283"/>
      <c r="EE22" s="283"/>
      <c r="EF22" s="283"/>
      <c r="EG22" s="283"/>
      <c r="EH22" s="283"/>
      <c r="EI22" s="283"/>
      <c r="EJ22" s="283"/>
      <c r="EK22" s="283"/>
      <c r="EL22" s="283"/>
      <c r="EN22" s="226">
        <f>VLOOKUP(EO22,id!$A:$C,3,0)</f>
        <v>380</v>
      </c>
      <c r="EO22" s="226" t="str">
        <f t="shared" si="9"/>
        <v>TrzmielewskiRoman1955</v>
      </c>
      <c r="EP22" s="226" t="str">
        <f t="shared" si="10"/>
        <v>Trzmielewski</v>
      </c>
      <c r="EQ22" s="226" t="str">
        <f t="shared" si="11"/>
        <v>Roman</v>
      </c>
      <c r="ER22" s="226" t="str">
        <f t="shared" si="12"/>
        <v>Compass</v>
      </c>
      <c r="ES22" s="226">
        <f t="shared" si="13"/>
        <v>1955</v>
      </c>
      <c r="ET22" s="226">
        <f t="shared" si="17"/>
        <v>22.888601036269428</v>
      </c>
      <c r="EU22" s="226"/>
      <c r="EV22" s="226">
        <f t="shared" si="18"/>
        <v>1.476923076923079</v>
      </c>
      <c r="EW22" s="226">
        <v>1</v>
      </c>
      <c r="EX22" s="226">
        <f t="shared" si="19"/>
        <v>0.79646017699115046</v>
      </c>
      <c r="EY22" s="226">
        <v>1</v>
      </c>
    </row>
    <row r="23" spans="1:155" ht="12.75" customHeight="1"/>
    <row r="24" spans="1:155" ht="12.75" customHeight="1"/>
    <row r="25" spans="1:155" ht="12.75" customHeight="1"/>
    <row r="26" spans="1:155" ht="12.75" customHeight="1"/>
    <row r="27" spans="1:155" ht="12.75" customHeight="1"/>
    <row r="28" spans="1:155" ht="12.75" customHeight="1"/>
    <row r="29" spans="1:155" ht="12.75" customHeight="1"/>
    <row r="30" spans="1:155" ht="12.75" customHeight="1"/>
    <row r="31" spans="1:155" ht="12.75" customHeight="1"/>
    <row r="32" spans="1:155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1048508" ht="12.75" customHeight="1"/>
    <row r="1048509" ht="12.75" customHeight="1"/>
    <row r="1048510" ht="12.75" customHeight="1"/>
    <row r="1048511" ht="12.75" customHeight="1"/>
    <row r="1048512" ht="12.75" customHeight="1"/>
    <row r="1048513" ht="12.75" customHeight="1"/>
    <row r="1048514" ht="12.75" customHeight="1"/>
    <row r="1048515" ht="12.75" customHeight="1"/>
    <row r="1048516" ht="12.75" customHeight="1"/>
    <row r="1048517" ht="12.75" customHeight="1"/>
    <row r="1048518" ht="12.75" customHeight="1"/>
    <row r="1048519" ht="12.75" customHeight="1"/>
    <row r="1048520" ht="12.75" customHeight="1"/>
    <row r="1048521" ht="12.75" customHeight="1"/>
    <row r="1048522" ht="12.75" customHeight="1"/>
    <row r="1048523" ht="12.75" customHeight="1"/>
    <row r="1048524" ht="12.75" customHeight="1"/>
    <row r="1048525" ht="12.75" customHeight="1"/>
    <row r="1048526" ht="12.75" customHeight="1"/>
    <row r="1048527" ht="12.75" customHeight="1"/>
    <row r="1048528" ht="12.75" customHeight="1"/>
    <row r="1048529" ht="12.75" customHeight="1"/>
  </sheetData>
  <pageMargins left="0" right="0" top="0.13888888888888901" bottom="0.13888888888888901" header="0" footer="0"/>
  <pageSetup paperSize="9" firstPageNumber="0" orientation="portrait" horizontalDpi="300" verticalDpi="300"/>
  <headerFooter>
    <oddHeader>&amp;C&amp;A</oddHeader>
    <oddFooter>&amp;CStrona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"/>
  <sheetViews>
    <sheetView workbookViewId="0"/>
  </sheetViews>
  <sheetFormatPr defaultRowHeight="13.8"/>
  <cols>
    <col min="1" max="6" width="9.5546875" style="77" customWidth="1"/>
    <col min="7" max="7" width="17.21875" style="77" bestFit="1" customWidth="1"/>
    <col min="8" max="10" width="9.5546875" style="77" customWidth="1"/>
    <col min="11" max="11" width="32" style="77" bestFit="1" customWidth="1"/>
    <col min="12" max="12" width="17.6640625" style="77" bestFit="1" customWidth="1"/>
    <col min="13" max="14" width="9.5546875" style="77" customWidth="1"/>
    <col min="15" max="15" width="9.44140625" style="77" customWidth="1"/>
    <col min="16" max="16384" width="8.88671875" style="77"/>
  </cols>
  <sheetData>
    <row r="1" spans="1:28">
      <c r="A1" s="293" t="s">
        <v>3656</v>
      </c>
      <c r="B1" s="293" t="s">
        <v>3964</v>
      </c>
      <c r="C1" s="293" t="s">
        <v>3965</v>
      </c>
      <c r="D1" s="293" t="s">
        <v>3966</v>
      </c>
      <c r="E1" s="293" t="s">
        <v>3967</v>
      </c>
      <c r="F1" s="293" t="s">
        <v>3968</v>
      </c>
      <c r="G1" s="293" t="s">
        <v>160</v>
      </c>
      <c r="H1" s="293" t="s">
        <v>161</v>
      </c>
      <c r="I1" s="293" t="s">
        <v>813</v>
      </c>
      <c r="J1" s="293" t="s">
        <v>3969</v>
      </c>
      <c r="K1" s="293" t="s">
        <v>3609</v>
      </c>
      <c r="L1" s="293" t="s">
        <v>3661</v>
      </c>
      <c r="M1" s="293" t="s">
        <v>3618</v>
      </c>
      <c r="N1" s="293" t="s">
        <v>3619</v>
      </c>
      <c r="O1" s="77" t="s">
        <v>3660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293">
        <v>21</v>
      </c>
      <c r="B2" s="293">
        <v>1</v>
      </c>
      <c r="C2" s="293"/>
      <c r="D2" s="293"/>
      <c r="E2" s="293" t="s">
        <v>3970</v>
      </c>
      <c r="F2" s="293">
        <v>10</v>
      </c>
      <c r="G2" s="293" t="s">
        <v>3999</v>
      </c>
      <c r="H2" s="293" t="s">
        <v>199</v>
      </c>
      <c r="I2" s="293" t="s">
        <v>0</v>
      </c>
      <c r="J2" s="294">
        <v>0.74609953703703702</v>
      </c>
      <c r="K2" s="293" t="s">
        <v>1657</v>
      </c>
      <c r="L2" s="293" t="s">
        <v>3554</v>
      </c>
      <c r="M2" s="294">
        <v>0.3641550925925926</v>
      </c>
      <c r="N2" s="293">
        <v>24</v>
      </c>
      <c r="O2" s="77">
        <v>1980</v>
      </c>
      <c r="Q2" s="14">
        <f>VLOOKUP(R2,id!$A:$C,3,0)</f>
        <v>125</v>
      </c>
      <c r="R2" s="14" t="str">
        <f t="shared" ref="R2:R6" si="0">S2&amp;T2&amp;V2</f>
        <v>TruszkowskaKamila1980</v>
      </c>
      <c r="S2" s="9" t="str">
        <f t="shared" ref="S2:S6" si="1">PROPER(G2)</f>
        <v>Truszkowska</v>
      </c>
      <c r="T2" s="9" t="str">
        <f t="shared" ref="T2:T6" si="2">H2</f>
        <v>Kamila</v>
      </c>
      <c r="U2" s="9" t="str">
        <f t="shared" ref="U2:U6" si="3">K2</f>
        <v>brak</v>
      </c>
      <c r="V2" s="9">
        <f t="shared" ref="V2:V6" si="4">O2</f>
        <v>1980</v>
      </c>
      <c r="W2" s="9">
        <v>50</v>
      </c>
      <c r="X2" s="9"/>
      <c r="Y2" s="9"/>
      <c r="Z2" s="9"/>
      <c r="AA2" s="9"/>
      <c r="AB2" s="9"/>
    </row>
    <row r="3" spans="1:28">
      <c r="A3" s="293">
        <v>22</v>
      </c>
      <c r="B3" s="293">
        <v>2</v>
      </c>
      <c r="C3" s="293"/>
      <c r="D3" s="293"/>
      <c r="E3" s="293" t="s">
        <v>3970</v>
      </c>
      <c r="F3" s="293">
        <v>95</v>
      </c>
      <c r="G3" s="293" t="s">
        <v>4000</v>
      </c>
      <c r="H3" s="293" t="s">
        <v>334</v>
      </c>
      <c r="I3" s="293" t="s">
        <v>0</v>
      </c>
      <c r="J3" s="294">
        <v>0.75079861111111112</v>
      </c>
      <c r="K3" s="293" t="s">
        <v>335</v>
      </c>
      <c r="L3" s="293" t="s">
        <v>1319</v>
      </c>
      <c r="M3" s="294">
        <v>0.36885416666666665</v>
      </c>
      <c r="N3" s="293">
        <v>24</v>
      </c>
      <c r="O3" s="77">
        <v>1975</v>
      </c>
      <c r="Q3" s="14">
        <f>VLOOKUP(R3,id!$A:$C,3,0)</f>
        <v>35</v>
      </c>
      <c r="R3" s="14" t="str">
        <f t="shared" si="0"/>
        <v>AdamczykEwa1975</v>
      </c>
      <c r="S3" s="9" t="str">
        <f t="shared" si="1"/>
        <v>Adamczyk</v>
      </c>
      <c r="T3" s="9" t="str">
        <f t="shared" si="2"/>
        <v>Ewa</v>
      </c>
      <c r="U3" s="9" t="str">
        <f t="shared" si="3"/>
        <v>Zbieranina z Niesięcina</v>
      </c>
      <c r="V3" s="9">
        <f t="shared" si="4"/>
        <v>1975</v>
      </c>
      <c r="W3" s="9">
        <f t="shared" ref="W3:W6" si="5">W2*IF(AA3&lt;1,AA3,IF(AB3&lt;1,AB3,IF(Z3&lt;1,Z3,IF(Y3&lt;1,Y3,1))))</f>
        <v>49.363017352285929</v>
      </c>
      <c r="X3" s="9"/>
      <c r="Y3" s="9">
        <f t="shared" ref="Y3:Y6" si="6">M2/M3</f>
        <v>0.98726034704571852</v>
      </c>
      <c r="Z3" s="9">
        <f t="shared" ref="Z3:Z6" si="7">N3/N2</f>
        <v>1</v>
      </c>
      <c r="AA3" s="9">
        <v>1</v>
      </c>
      <c r="AB3" s="9">
        <v>1</v>
      </c>
    </row>
    <row r="4" spans="1:28">
      <c r="A4" s="293">
        <v>27</v>
      </c>
      <c r="B4" s="293">
        <v>3</v>
      </c>
      <c r="C4" s="293"/>
      <c r="D4" s="293"/>
      <c r="E4" s="293" t="s">
        <v>3970</v>
      </c>
      <c r="F4" s="293">
        <v>165</v>
      </c>
      <c r="G4" s="293" t="s">
        <v>4007</v>
      </c>
      <c r="H4" s="293" t="s">
        <v>197</v>
      </c>
      <c r="I4" s="293" t="s">
        <v>0</v>
      </c>
      <c r="J4" s="294">
        <v>0.74827546296296299</v>
      </c>
      <c r="K4" s="293" t="s">
        <v>176</v>
      </c>
      <c r="L4" s="293" t="s">
        <v>3995</v>
      </c>
      <c r="M4" s="294">
        <v>0.36633101851851851</v>
      </c>
      <c r="N4" s="293">
        <v>23</v>
      </c>
      <c r="O4" s="77">
        <v>1974</v>
      </c>
      <c r="Q4" s="14">
        <f>VLOOKUP(R4,id!$A:$C,3,0)</f>
        <v>383</v>
      </c>
      <c r="R4" s="14" t="str">
        <f t="shared" si="0"/>
        <v>HajdukLidka1974</v>
      </c>
      <c r="S4" s="9" t="str">
        <f t="shared" si="1"/>
        <v>Hajduk</v>
      </c>
      <c r="T4" s="9" t="str">
        <f t="shared" si="2"/>
        <v>Lidka</v>
      </c>
      <c r="U4" s="9" t="str">
        <f t="shared" si="3"/>
        <v>Bez Skorka</v>
      </c>
      <c r="V4" s="9">
        <f t="shared" si="4"/>
        <v>1974</v>
      </c>
      <c r="W4" s="9">
        <f t="shared" si="5"/>
        <v>47.306224962607352</v>
      </c>
      <c r="X4" s="9"/>
      <c r="Y4" s="9">
        <f t="shared" si="6"/>
        <v>1.0068876180847366</v>
      </c>
      <c r="Z4" s="9">
        <f t="shared" si="7"/>
        <v>0.95833333333333337</v>
      </c>
      <c r="AA4" s="9">
        <v>1</v>
      </c>
      <c r="AB4" s="9">
        <v>1</v>
      </c>
    </row>
    <row r="5" spans="1:28">
      <c r="A5" s="293">
        <v>37</v>
      </c>
      <c r="B5" s="293">
        <v>4</v>
      </c>
      <c r="C5" s="293"/>
      <c r="D5" s="293"/>
      <c r="E5" s="293" t="s">
        <v>3970</v>
      </c>
      <c r="F5" s="293">
        <v>236</v>
      </c>
      <c r="G5" s="293" t="s">
        <v>4019</v>
      </c>
      <c r="H5" s="293" t="s">
        <v>768</v>
      </c>
      <c r="I5" s="293" t="s">
        <v>0</v>
      </c>
      <c r="J5" s="294">
        <v>0.75424768518518515</v>
      </c>
      <c r="K5" s="293" t="s">
        <v>4020</v>
      </c>
      <c r="L5" s="293" t="s">
        <v>3477</v>
      </c>
      <c r="M5" s="294">
        <v>0.37230324074074073</v>
      </c>
      <c r="N5" s="293">
        <v>20</v>
      </c>
      <c r="O5" s="77">
        <v>1967</v>
      </c>
      <c r="Q5" s="14">
        <f>VLOOKUP(R5,id!$A:$C,3,0)</f>
        <v>384</v>
      </c>
      <c r="R5" s="14" t="str">
        <f t="shared" si="0"/>
        <v>WojciechowskaKatarzyna1967</v>
      </c>
      <c r="S5" s="9" t="str">
        <f t="shared" si="1"/>
        <v>Wojciechowska</v>
      </c>
      <c r="T5" s="9" t="str">
        <f t="shared" si="2"/>
        <v>Katarzyna</v>
      </c>
      <c r="U5" s="9" t="str">
        <f t="shared" si="3"/>
        <v>SDM</v>
      </c>
      <c r="V5" s="9">
        <f t="shared" si="4"/>
        <v>1967</v>
      </c>
      <c r="W5" s="9">
        <f t="shared" si="5"/>
        <v>41.135847793571607</v>
      </c>
      <c r="X5" s="9"/>
      <c r="Y5" s="9">
        <f t="shared" si="6"/>
        <v>0.98395871545372593</v>
      </c>
      <c r="Z5" s="9">
        <f t="shared" si="7"/>
        <v>0.86956521739130432</v>
      </c>
      <c r="AA5" s="9">
        <v>1</v>
      </c>
      <c r="AB5" s="9">
        <v>1</v>
      </c>
    </row>
    <row r="6" spans="1:28">
      <c r="A6" s="293">
        <v>40</v>
      </c>
      <c r="B6" s="293">
        <v>5</v>
      </c>
      <c r="C6" s="293"/>
      <c r="D6" s="293"/>
      <c r="E6" s="293" t="s">
        <v>3970</v>
      </c>
      <c r="F6" s="293">
        <v>158</v>
      </c>
      <c r="G6" s="293" t="s">
        <v>4024</v>
      </c>
      <c r="H6" s="293" t="s">
        <v>334</v>
      </c>
      <c r="I6" s="293" t="s">
        <v>0</v>
      </c>
      <c r="J6" s="294">
        <v>0.72505787037037051</v>
      </c>
      <c r="K6" s="293" t="s">
        <v>1547</v>
      </c>
      <c r="L6" s="293" t="s">
        <v>3502</v>
      </c>
      <c r="M6" s="294">
        <v>0.34311342592592592</v>
      </c>
      <c r="N6" s="293">
        <v>19</v>
      </c>
      <c r="O6" s="77">
        <v>1974</v>
      </c>
      <c r="Q6" s="14">
        <f>VLOOKUP(R6,id!$A:$C,3,0)</f>
        <v>67</v>
      </c>
      <c r="R6" s="14" t="str">
        <f t="shared" si="0"/>
        <v>Urbanik-RedoEwa1974</v>
      </c>
      <c r="S6" s="9" t="str">
        <f t="shared" si="1"/>
        <v>Urbanik-Redo</v>
      </c>
      <c r="T6" s="9" t="str">
        <f t="shared" si="2"/>
        <v>Ewa</v>
      </c>
      <c r="U6" s="9" t="str">
        <f t="shared" si="3"/>
        <v>Wspomnienie Dziadka</v>
      </c>
      <c r="V6" s="9">
        <f t="shared" si="4"/>
        <v>1974</v>
      </c>
      <c r="W6" s="9">
        <f t="shared" si="5"/>
        <v>39.079055403893022</v>
      </c>
      <c r="X6" s="9"/>
      <c r="Y6" s="9">
        <f t="shared" si="6"/>
        <v>1.0850733681902514</v>
      </c>
      <c r="Z6" s="9">
        <f t="shared" si="7"/>
        <v>0.95</v>
      </c>
      <c r="AA6" s="9">
        <v>1</v>
      </c>
      <c r="AB6" s="9">
        <v>1</v>
      </c>
    </row>
  </sheetData>
  <pageMargins left="0" right="0" top="0.39409448818897636" bottom="0.39409448818897636" header="0" footer="0"/>
  <headerFooter>
    <oddHeader>&amp;C&amp;A</oddHeader>
    <oddFooter>&amp;CStrona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workbookViewId="0"/>
  </sheetViews>
  <sheetFormatPr defaultRowHeight="13.8"/>
  <cols>
    <col min="1" max="6" width="9.5546875" style="77" customWidth="1"/>
    <col min="7" max="7" width="17.21875" style="77" bestFit="1" customWidth="1"/>
    <col min="8" max="10" width="9.5546875" style="77" customWidth="1"/>
    <col min="11" max="11" width="32" style="77" bestFit="1" customWidth="1"/>
    <col min="12" max="12" width="17.6640625" style="77" bestFit="1" customWidth="1"/>
    <col min="13" max="14" width="9.5546875" style="77" customWidth="1"/>
    <col min="15" max="15" width="9.44140625" style="77" customWidth="1"/>
    <col min="16" max="16384" width="8.88671875" style="77"/>
  </cols>
  <sheetData>
    <row r="1" spans="1:28">
      <c r="A1" s="293" t="s">
        <v>3656</v>
      </c>
      <c r="B1" s="293" t="s">
        <v>3964</v>
      </c>
      <c r="C1" s="293" t="s">
        <v>3965</v>
      </c>
      <c r="D1" s="293" t="s">
        <v>3966</v>
      </c>
      <c r="E1" s="293" t="s">
        <v>3967</v>
      </c>
      <c r="F1" s="293" t="s">
        <v>3968</v>
      </c>
      <c r="G1" s="293" t="s">
        <v>160</v>
      </c>
      <c r="H1" s="293" t="s">
        <v>161</v>
      </c>
      <c r="I1" s="293" t="s">
        <v>813</v>
      </c>
      <c r="J1" s="293" t="s">
        <v>3969</v>
      </c>
      <c r="K1" s="293" t="s">
        <v>3609</v>
      </c>
      <c r="L1" s="293" t="s">
        <v>3661</v>
      </c>
      <c r="M1" s="293" t="s">
        <v>3618</v>
      </c>
      <c r="N1" s="293" t="s">
        <v>3619</v>
      </c>
      <c r="O1" s="77" t="s">
        <v>3660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293">
        <v>1</v>
      </c>
      <c r="B2" s="293"/>
      <c r="C2" s="293">
        <v>1</v>
      </c>
      <c r="D2" s="293"/>
      <c r="E2" s="293" t="s">
        <v>3970</v>
      </c>
      <c r="F2" s="293">
        <v>102</v>
      </c>
      <c r="G2" s="293" t="s">
        <v>3971</v>
      </c>
      <c r="H2" s="293" t="s">
        <v>241</v>
      </c>
      <c r="I2" s="293" t="s">
        <v>32</v>
      </c>
      <c r="J2" s="294">
        <v>0.69010416666666663</v>
      </c>
      <c r="K2" s="293" t="s">
        <v>1657</v>
      </c>
      <c r="L2" s="293" t="s">
        <v>3733</v>
      </c>
      <c r="M2" s="294">
        <v>0.30815972222222227</v>
      </c>
      <c r="N2" s="293">
        <v>30</v>
      </c>
      <c r="O2" s="77">
        <v>1978</v>
      </c>
      <c r="Q2" s="14">
        <f>VLOOKUP(R2,id!$A:$C,3,0)</f>
        <v>44</v>
      </c>
      <c r="R2" s="14" t="str">
        <f t="shared" ref="R2:R7" si="0">S2&amp;T2&amp;V2</f>
        <v>GołębiewskiRadosław1978</v>
      </c>
      <c r="S2" s="9" t="str">
        <f>PROPER(G2)</f>
        <v>Gołębiewski</v>
      </c>
      <c r="T2" s="9" t="str">
        <f>H2</f>
        <v>Radosław</v>
      </c>
      <c r="U2" s="9" t="str">
        <f>K2</f>
        <v>brak</v>
      </c>
      <c r="V2" s="9">
        <f>O2</f>
        <v>1978</v>
      </c>
      <c r="W2" s="9">
        <v>50</v>
      </c>
      <c r="X2" s="9"/>
      <c r="Y2" s="9"/>
      <c r="Z2" s="9"/>
      <c r="AA2" s="9"/>
      <c r="AB2" s="9"/>
    </row>
    <row r="3" spans="1:28">
      <c r="A3" s="293">
        <v>2</v>
      </c>
      <c r="B3" s="293"/>
      <c r="C3" s="293">
        <v>2</v>
      </c>
      <c r="D3" s="293"/>
      <c r="E3" s="293" t="s">
        <v>3970</v>
      </c>
      <c r="F3" s="293">
        <v>59</v>
      </c>
      <c r="G3" s="293" t="s">
        <v>3972</v>
      </c>
      <c r="H3" s="293" t="s">
        <v>151</v>
      </c>
      <c r="I3" s="293" t="s">
        <v>32</v>
      </c>
      <c r="J3" s="294">
        <v>0.6942476851851852</v>
      </c>
      <c r="K3" s="293" t="s">
        <v>143</v>
      </c>
      <c r="L3" s="293" t="s">
        <v>3554</v>
      </c>
      <c r="M3" s="294">
        <v>0.31230324074074073</v>
      </c>
      <c r="N3" s="293">
        <v>30</v>
      </c>
      <c r="O3" s="77">
        <v>1977</v>
      </c>
      <c r="Q3" s="14">
        <f>VLOOKUP(R3,id!$A:$C,3,0)</f>
        <v>91</v>
      </c>
      <c r="R3" s="14" t="str">
        <f t="shared" si="0"/>
        <v>PiwakowskiWojciech1977</v>
      </c>
      <c r="S3" s="9" t="str">
        <f t="shared" ref="S3:S7" si="1">PROPER(G3)</f>
        <v>Piwakowski</v>
      </c>
      <c r="T3" s="9" t="str">
        <f t="shared" ref="T3:T7" si="2">H3</f>
        <v>Wojciech</v>
      </c>
      <c r="U3" s="9" t="str">
        <f t="shared" ref="U3:U7" si="3">K3</f>
        <v>Harpagan</v>
      </c>
      <c r="V3" s="9">
        <f t="shared" ref="V3:V7" si="4">O3</f>
        <v>1977</v>
      </c>
      <c r="W3" s="9">
        <f t="shared" ref="W3:W7" si="5">W2*IF(AA3&lt;1,AA3,IF(AB3&lt;1,AB3,IF(Z3&lt;1,Z3,IF(Y3&lt;1,Y3,1))))</f>
        <v>49.336619352925922</v>
      </c>
      <c r="X3" s="9"/>
      <c r="Y3" s="9">
        <f>M2/M3</f>
        <v>0.98673238705851851</v>
      </c>
      <c r="Z3" s="9">
        <f>N3/N2</f>
        <v>1</v>
      </c>
      <c r="AA3" s="9">
        <v>1</v>
      </c>
      <c r="AB3" s="9">
        <v>1</v>
      </c>
    </row>
    <row r="4" spans="1:28">
      <c r="A4" s="293">
        <v>3</v>
      </c>
      <c r="B4" s="293"/>
      <c r="C4" s="293">
        <v>3</v>
      </c>
      <c r="D4" s="293"/>
      <c r="E4" s="293" t="s">
        <v>3970</v>
      </c>
      <c r="F4" s="293">
        <v>9</v>
      </c>
      <c r="G4" s="293" t="s">
        <v>3973</v>
      </c>
      <c r="H4" s="293" t="s">
        <v>63</v>
      </c>
      <c r="I4" s="293" t="s">
        <v>32</v>
      </c>
      <c r="J4" s="294">
        <v>0.69800925925925927</v>
      </c>
      <c r="K4" s="293" t="s">
        <v>1657</v>
      </c>
      <c r="L4" s="293" t="s">
        <v>246</v>
      </c>
      <c r="M4" s="294">
        <v>0.31606481481481485</v>
      </c>
      <c r="N4" s="293">
        <v>30</v>
      </c>
      <c r="O4" s="77">
        <v>1986</v>
      </c>
      <c r="Q4" s="14">
        <f>VLOOKUP(R4,id!$A:$C,3,0)</f>
        <v>38</v>
      </c>
      <c r="R4" s="14" t="str">
        <f t="shared" si="0"/>
        <v>MirowskiŁukasz1986</v>
      </c>
      <c r="S4" s="9" t="str">
        <f t="shared" si="1"/>
        <v>Mirowski</v>
      </c>
      <c r="T4" s="9" t="str">
        <f t="shared" si="2"/>
        <v>Łukasz</v>
      </c>
      <c r="U4" s="9" t="str">
        <f t="shared" si="3"/>
        <v>brak</v>
      </c>
      <c r="V4" s="9">
        <f t="shared" si="4"/>
        <v>1986</v>
      </c>
      <c r="W4" s="9">
        <f t="shared" si="5"/>
        <v>48.749450710414528</v>
      </c>
      <c r="X4" s="9"/>
      <c r="Y4" s="9">
        <f t="shared" ref="Y4:Y7" si="6">M3/M4</f>
        <v>0.98809872564816159</v>
      </c>
      <c r="Z4" s="9">
        <f t="shared" ref="Z4:Z7" si="7">N4/N3</f>
        <v>1</v>
      </c>
      <c r="AA4" s="9">
        <v>1</v>
      </c>
      <c r="AB4" s="9">
        <v>1</v>
      </c>
    </row>
    <row r="5" spans="1:28">
      <c r="A5" s="293">
        <v>3</v>
      </c>
      <c r="B5" s="293"/>
      <c r="C5" s="293">
        <v>3</v>
      </c>
      <c r="D5" s="293"/>
      <c r="E5" s="293" t="s">
        <v>3970</v>
      </c>
      <c r="F5" s="293">
        <v>6</v>
      </c>
      <c r="G5" s="293" t="s">
        <v>3974</v>
      </c>
      <c r="H5" s="293" t="s">
        <v>22</v>
      </c>
      <c r="I5" s="293" t="s">
        <v>32</v>
      </c>
      <c r="J5" s="294">
        <v>0.69800925925925927</v>
      </c>
      <c r="K5" s="293" t="s">
        <v>1657</v>
      </c>
      <c r="L5" s="293" t="s">
        <v>246</v>
      </c>
      <c r="M5" s="294">
        <v>0.31606481481481485</v>
      </c>
      <c r="N5" s="293">
        <v>30</v>
      </c>
      <c r="O5" s="77">
        <v>1969</v>
      </c>
      <c r="Q5" s="14">
        <f>VLOOKUP(R5,id!$A:$C,3,0)</f>
        <v>5</v>
      </c>
      <c r="R5" s="14" t="str">
        <f t="shared" si="0"/>
        <v>SzawdzinKrzysztof1969</v>
      </c>
      <c r="S5" s="9" t="str">
        <f t="shared" si="1"/>
        <v>Szawdzin</v>
      </c>
      <c r="T5" s="9" t="str">
        <f t="shared" si="2"/>
        <v>Krzysztof</v>
      </c>
      <c r="U5" s="9" t="str">
        <f t="shared" si="3"/>
        <v>brak</v>
      </c>
      <c r="V5" s="9">
        <f t="shared" si="4"/>
        <v>1969</v>
      </c>
      <c r="W5" s="9">
        <f t="shared" si="5"/>
        <v>48.749450710414528</v>
      </c>
      <c r="X5" s="9"/>
      <c r="Y5" s="9">
        <f t="shared" si="6"/>
        <v>1</v>
      </c>
      <c r="Z5" s="9">
        <f t="shared" si="7"/>
        <v>1</v>
      </c>
      <c r="AA5" s="9">
        <v>1</v>
      </c>
      <c r="AB5" s="9">
        <v>1</v>
      </c>
    </row>
    <row r="6" spans="1:28">
      <c r="A6" s="293">
        <v>5</v>
      </c>
      <c r="B6" s="293"/>
      <c r="C6" s="293">
        <v>5</v>
      </c>
      <c r="D6" s="293"/>
      <c r="E6" s="293" t="s">
        <v>3970</v>
      </c>
      <c r="F6" s="293">
        <v>61</v>
      </c>
      <c r="G6" s="293" t="s">
        <v>3975</v>
      </c>
      <c r="H6" s="293" t="s">
        <v>15</v>
      </c>
      <c r="I6" s="293" t="s">
        <v>32</v>
      </c>
      <c r="J6" s="294">
        <v>0.70785879629629622</v>
      </c>
      <c r="K6" s="293" t="s">
        <v>260</v>
      </c>
      <c r="L6" s="293" t="s">
        <v>238</v>
      </c>
      <c r="M6" s="294">
        <v>0.32591435185185186</v>
      </c>
      <c r="N6" s="293">
        <v>30</v>
      </c>
      <c r="O6" s="77">
        <v>1989</v>
      </c>
      <c r="Q6" s="14">
        <f>VLOOKUP(R6,id!$A:$C,3,0)</f>
        <v>385</v>
      </c>
      <c r="R6" s="14" t="str">
        <f t="shared" si="0"/>
        <v>ZarzyckiPiotr1989</v>
      </c>
      <c r="S6" s="9" t="str">
        <f t="shared" si="1"/>
        <v>Zarzycki</v>
      </c>
      <c r="T6" s="9" t="str">
        <f t="shared" si="2"/>
        <v>Piotr</v>
      </c>
      <c r="U6" s="9" t="str">
        <f t="shared" si="3"/>
        <v>KTR BikeOrient</v>
      </c>
      <c r="V6" s="9">
        <f t="shared" si="4"/>
        <v>1989</v>
      </c>
      <c r="W6" s="9">
        <f t="shared" si="5"/>
        <v>47.276181682588167</v>
      </c>
      <c r="X6" s="9"/>
      <c r="Y6" s="9">
        <f t="shared" si="6"/>
        <v>0.9697787563478818</v>
      </c>
      <c r="Z6" s="9">
        <f t="shared" si="7"/>
        <v>1</v>
      </c>
      <c r="AA6" s="9">
        <v>1</v>
      </c>
      <c r="AB6" s="9">
        <v>1</v>
      </c>
    </row>
    <row r="7" spans="1:28">
      <c r="A7" s="293">
        <v>6</v>
      </c>
      <c r="B7" s="293"/>
      <c r="C7" s="293">
        <v>6</v>
      </c>
      <c r="D7" s="293"/>
      <c r="E7" s="293" t="s">
        <v>3970</v>
      </c>
      <c r="F7" s="293">
        <v>183</v>
      </c>
      <c r="G7" s="293" t="s">
        <v>3976</v>
      </c>
      <c r="H7" s="293" t="s">
        <v>241</v>
      </c>
      <c r="I7" s="293" t="s">
        <v>32</v>
      </c>
      <c r="J7" s="294">
        <v>0.7129861111111111</v>
      </c>
      <c r="K7" s="293" t="s">
        <v>236</v>
      </c>
      <c r="L7" s="293" t="s">
        <v>1324</v>
      </c>
      <c r="M7" s="294">
        <v>0.33104166666666673</v>
      </c>
      <c r="N7" s="293">
        <v>30</v>
      </c>
      <c r="O7" s="77">
        <v>1979</v>
      </c>
      <c r="Q7" s="14">
        <f>VLOOKUP(R7,id!$A:$C,3,0)</f>
        <v>8</v>
      </c>
      <c r="R7" s="14" t="str">
        <f t="shared" si="0"/>
        <v>WalentowskiRadosław1979</v>
      </c>
      <c r="S7" s="9" t="str">
        <f t="shared" si="1"/>
        <v>Walentowski</v>
      </c>
      <c r="T7" s="9" t="str">
        <f t="shared" si="2"/>
        <v>Radosław</v>
      </c>
      <c r="U7" s="9" t="str">
        <f t="shared" si="3"/>
        <v>LosMaruderos</v>
      </c>
      <c r="V7" s="9">
        <f t="shared" si="4"/>
        <v>1979</v>
      </c>
      <c r="W7" s="9">
        <f t="shared" si="5"/>
        <v>46.543947975666036</v>
      </c>
      <c r="X7" s="9"/>
      <c r="Y7" s="9">
        <f t="shared" si="6"/>
        <v>0.98451157261729927</v>
      </c>
      <c r="Z7" s="9">
        <f t="shared" si="7"/>
        <v>1</v>
      </c>
      <c r="AA7" s="9">
        <v>1</v>
      </c>
      <c r="AB7" s="9">
        <v>1</v>
      </c>
    </row>
    <row r="8" spans="1:28">
      <c r="A8" s="293">
        <v>7</v>
      </c>
      <c r="B8" s="293"/>
      <c r="C8" s="293">
        <v>7</v>
      </c>
      <c r="D8" s="293"/>
      <c r="E8" s="293" t="s">
        <v>3970</v>
      </c>
      <c r="F8" s="293">
        <v>32</v>
      </c>
      <c r="G8" s="293" t="s">
        <v>3977</v>
      </c>
      <c r="H8" s="293" t="s">
        <v>77</v>
      </c>
      <c r="I8" s="293" t="s">
        <v>32</v>
      </c>
      <c r="J8" s="294">
        <v>0.72438657407407414</v>
      </c>
      <c r="K8" s="293" t="s">
        <v>162</v>
      </c>
      <c r="L8" s="293" t="s">
        <v>246</v>
      </c>
      <c r="M8" s="294">
        <v>0.34244212962962961</v>
      </c>
      <c r="N8" s="293">
        <v>30</v>
      </c>
      <c r="O8" s="77">
        <v>1992</v>
      </c>
      <c r="Q8" s="14">
        <f>VLOOKUP(R8,id!$A:$C,3,0)</f>
        <v>6</v>
      </c>
      <c r="R8" s="14" t="str">
        <f t="shared" ref="R8:R38" si="8">S8&amp;T8&amp;V8</f>
        <v>JakubekKrystian1992</v>
      </c>
      <c r="S8" s="9" t="str">
        <f t="shared" ref="S8:S38" si="9">PROPER(G8)</f>
        <v>Jakubek</v>
      </c>
      <c r="T8" s="9" t="str">
        <f t="shared" ref="T8:T38" si="10">H8</f>
        <v>Krystian</v>
      </c>
      <c r="U8" s="9" t="str">
        <f t="shared" ref="U8:U38" si="11">K8</f>
        <v>Mitutoyo AZS Wratislavia</v>
      </c>
      <c r="V8" s="9">
        <f t="shared" ref="V8:V38" si="12">O8</f>
        <v>1992</v>
      </c>
      <c r="W8" s="9">
        <f t="shared" ref="W8:W21" si="13">W7*IF(AA8&lt;1,AA8,IF(AB8&lt;1,AB8,IF(Z8&lt;1,Z8,IF(Y8&lt;1,Y8,1))))</f>
        <v>44.99442322641702</v>
      </c>
      <c r="X8" s="9"/>
      <c r="Y8" s="9">
        <f t="shared" ref="Y8:Y21" si="14">M7/M8</f>
        <v>0.96670835164092361</v>
      </c>
      <c r="Z8" s="9">
        <f t="shared" ref="Z8:Z21" si="15">N8/N7</f>
        <v>1</v>
      </c>
      <c r="AA8" s="9">
        <v>1</v>
      </c>
      <c r="AB8" s="9">
        <v>1</v>
      </c>
    </row>
    <row r="9" spans="1:28">
      <c r="A9" s="293">
        <v>8</v>
      </c>
      <c r="B9" s="293"/>
      <c r="C9" s="293">
        <v>8</v>
      </c>
      <c r="D9" s="293"/>
      <c r="E9" s="293" t="s">
        <v>3970</v>
      </c>
      <c r="F9" s="293">
        <v>8</v>
      </c>
      <c r="G9" s="293" t="s">
        <v>3978</v>
      </c>
      <c r="H9" s="293" t="s">
        <v>272</v>
      </c>
      <c r="I9" s="293" t="s">
        <v>32</v>
      </c>
      <c r="J9" s="294">
        <v>0.73667824074074084</v>
      </c>
      <c r="K9" s="293" t="s">
        <v>143</v>
      </c>
      <c r="L9" s="293" t="s">
        <v>3979</v>
      </c>
      <c r="M9" s="294">
        <v>0.35473379629629626</v>
      </c>
      <c r="N9" s="293">
        <v>30</v>
      </c>
      <c r="O9" s="77">
        <v>1972</v>
      </c>
      <c r="Q9" s="14">
        <f>VLOOKUP(R9,id!$A:$C,3,0)</f>
        <v>105</v>
      </c>
      <c r="R9" s="14" t="str">
        <f t="shared" si="8"/>
        <v>BoberBartłomiej1972</v>
      </c>
      <c r="S9" s="9" t="str">
        <f t="shared" si="9"/>
        <v>Bober</v>
      </c>
      <c r="T9" s="9" t="str">
        <f t="shared" si="10"/>
        <v>Bartłomiej</v>
      </c>
      <c r="U9" s="9" t="str">
        <f t="shared" si="11"/>
        <v>Harpagan</v>
      </c>
      <c r="V9" s="9">
        <f t="shared" si="12"/>
        <v>1972</v>
      </c>
      <c r="W9" s="9">
        <f t="shared" si="13"/>
        <v>43.435348624751235</v>
      </c>
      <c r="X9" s="9"/>
      <c r="Y9" s="9">
        <f t="shared" si="14"/>
        <v>0.96534960357597321</v>
      </c>
      <c r="Z9" s="9">
        <f t="shared" si="15"/>
        <v>1</v>
      </c>
      <c r="AA9" s="9">
        <v>1</v>
      </c>
      <c r="AB9" s="9">
        <v>1</v>
      </c>
    </row>
    <row r="10" spans="1:28">
      <c r="A10" s="293">
        <v>8</v>
      </c>
      <c r="B10" s="293"/>
      <c r="C10" s="293">
        <v>8</v>
      </c>
      <c r="D10" s="293"/>
      <c r="E10" s="293" t="s">
        <v>3970</v>
      </c>
      <c r="F10" s="293">
        <v>33</v>
      </c>
      <c r="G10" s="293" t="s">
        <v>3980</v>
      </c>
      <c r="H10" s="293" t="s">
        <v>63</v>
      </c>
      <c r="I10" s="293" t="s">
        <v>32</v>
      </c>
      <c r="J10" s="294">
        <v>0.73667824074074084</v>
      </c>
      <c r="K10" s="293" t="s">
        <v>3981</v>
      </c>
      <c r="L10" s="293" t="s">
        <v>253</v>
      </c>
      <c r="M10" s="294">
        <v>0.35473379629629626</v>
      </c>
      <c r="N10" s="293">
        <v>30</v>
      </c>
      <c r="O10" s="77">
        <v>1977</v>
      </c>
      <c r="Q10" s="14">
        <f>VLOOKUP(R10,id!$A:$C,3,0)</f>
        <v>138</v>
      </c>
      <c r="R10" s="14" t="str">
        <f t="shared" si="8"/>
        <v>SenderekŁukasz1977</v>
      </c>
      <c r="S10" s="9" t="str">
        <f t="shared" si="9"/>
        <v>Senderek</v>
      </c>
      <c r="T10" s="9" t="str">
        <f t="shared" si="10"/>
        <v>Łukasz</v>
      </c>
      <c r="U10" s="9" t="str">
        <f t="shared" si="11"/>
        <v>Rajd Piachulec Orient</v>
      </c>
      <c r="V10" s="9">
        <f t="shared" si="12"/>
        <v>1977</v>
      </c>
      <c r="W10" s="9">
        <f t="shared" si="13"/>
        <v>43.435348624751235</v>
      </c>
      <c r="X10" s="9"/>
      <c r="Y10" s="9">
        <f t="shared" si="14"/>
        <v>1</v>
      </c>
      <c r="Z10" s="9">
        <f t="shared" si="15"/>
        <v>1</v>
      </c>
      <c r="AA10" s="9">
        <v>1</v>
      </c>
      <c r="AB10" s="9">
        <v>1</v>
      </c>
    </row>
    <row r="11" spans="1:28">
      <c r="A11" s="293">
        <v>10</v>
      </c>
      <c r="B11" s="293"/>
      <c r="C11" s="293">
        <v>10</v>
      </c>
      <c r="D11" s="293"/>
      <c r="E11" s="293" t="s">
        <v>3970</v>
      </c>
      <c r="F11" s="293">
        <v>189</v>
      </c>
      <c r="G11" s="293" t="s">
        <v>3982</v>
      </c>
      <c r="H11" s="293" t="s">
        <v>17</v>
      </c>
      <c r="I11" s="293" t="s">
        <v>32</v>
      </c>
      <c r="J11" s="294">
        <v>0.74737268518518518</v>
      </c>
      <c r="K11" s="293" t="s">
        <v>260</v>
      </c>
      <c r="L11" s="293" t="s">
        <v>238</v>
      </c>
      <c r="M11" s="294">
        <v>0.36542824074074071</v>
      </c>
      <c r="N11" s="293">
        <v>30</v>
      </c>
      <c r="O11" s="77">
        <v>1983</v>
      </c>
      <c r="Q11" s="14">
        <f>VLOOKUP(R11,id!$A:$C,3,0)</f>
        <v>386</v>
      </c>
      <c r="R11" s="14" t="str">
        <f t="shared" si="8"/>
        <v>MichalakMarcin1983</v>
      </c>
      <c r="S11" s="9" t="str">
        <f t="shared" si="9"/>
        <v>Michalak</v>
      </c>
      <c r="T11" s="9" t="str">
        <f t="shared" si="10"/>
        <v>Marcin</v>
      </c>
      <c r="U11" s="9" t="str">
        <f t="shared" si="11"/>
        <v>KTR BikeOrient</v>
      </c>
      <c r="V11" s="9">
        <f t="shared" si="12"/>
        <v>1983</v>
      </c>
      <c r="W11" s="9">
        <f t="shared" si="13"/>
        <v>42.164190922623781</v>
      </c>
      <c r="X11" s="9"/>
      <c r="Y11" s="9">
        <f t="shared" si="14"/>
        <v>0.97073448832863518</v>
      </c>
      <c r="Z11" s="9">
        <f t="shared" si="15"/>
        <v>1</v>
      </c>
      <c r="AA11" s="9">
        <v>1</v>
      </c>
      <c r="AB11" s="9">
        <v>1</v>
      </c>
    </row>
    <row r="12" spans="1:28">
      <c r="A12" s="293">
        <v>11</v>
      </c>
      <c r="B12" s="293"/>
      <c r="C12" s="293">
        <v>11</v>
      </c>
      <c r="D12" s="293"/>
      <c r="E12" s="293" t="s">
        <v>3970</v>
      </c>
      <c r="F12" s="293">
        <v>109</v>
      </c>
      <c r="G12" s="293" t="s">
        <v>3983</v>
      </c>
      <c r="H12" s="293" t="s">
        <v>22</v>
      </c>
      <c r="I12" s="293" t="s">
        <v>32</v>
      </c>
      <c r="J12" s="294">
        <v>0.75643518518518515</v>
      </c>
      <c r="K12" s="293" t="s">
        <v>1657</v>
      </c>
      <c r="L12" s="293" t="s">
        <v>3474</v>
      </c>
      <c r="M12" s="294">
        <v>0.37449074074074074</v>
      </c>
      <c r="N12" s="293">
        <v>30</v>
      </c>
      <c r="O12" s="77">
        <v>1975</v>
      </c>
      <c r="Q12" s="14">
        <f>VLOOKUP(R12,id!$A:$C,3,0)</f>
        <v>39</v>
      </c>
      <c r="R12" s="14" t="str">
        <f t="shared" si="8"/>
        <v>CecułaKrzysztof1975</v>
      </c>
      <c r="S12" s="9" t="str">
        <f t="shared" si="9"/>
        <v>Cecuła</v>
      </c>
      <c r="T12" s="9" t="str">
        <f t="shared" si="10"/>
        <v>Krzysztof</v>
      </c>
      <c r="U12" s="9" t="str">
        <f t="shared" si="11"/>
        <v>brak</v>
      </c>
      <c r="V12" s="9">
        <f t="shared" si="12"/>
        <v>1975</v>
      </c>
      <c r="W12" s="9">
        <f t="shared" si="13"/>
        <v>41.143837309927079</v>
      </c>
      <c r="X12" s="9"/>
      <c r="Y12" s="9">
        <f t="shared" si="14"/>
        <v>0.97580046977376678</v>
      </c>
      <c r="Z12" s="9">
        <f t="shared" si="15"/>
        <v>1</v>
      </c>
      <c r="AA12" s="9">
        <v>1</v>
      </c>
      <c r="AB12" s="9">
        <v>1</v>
      </c>
    </row>
    <row r="13" spans="1:28">
      <c r="A13" s="293">
        <v>12</v>
      </c>
      <c r="B13" s="293"/>
      <c r="C13" s="293">
        <v>12</v>
      </c>
      <c r="D13" s="293"/>
      <c r="E13" s="293" t="s">
        <v>3970</v>
      </c>
      <c r="F13" s="293">
        <v>23</v>
      </c>
      <c r="G13" s="293" t="s">
        <v>3984</v>
      </c>
      <c r="H13" s="293" t="s">
        <v>90</v>
      </c>
      <c r="I13" s="293" t="s">
        <v>32</v>
      </c>
      <c r="J13" s="294">
        <v>0.74988425925925928</v>
      </c>
      <c r="K13" s="293" t="s">
        <v>1538</v>
      </c>
      <c r="L13" s="293" t="s">
        <v>3503</v>
      </c>
      <c r="M13" s="294">
        <v>0.3679398148148148</v>
      </c>
      <c r="N13" s="293">
        <v>29</v>
      </c>
      <c r="O13" s="77">
        <v>1984</v>
      </c>
      <c r="Q13" s="14">
        <f>VLOOKUP(R13,id!$A:$C,3,0)</f>
        <v>41</v>
      </c>
      <c r="R13" s="14" t="str">
        <f t="shared" si="8"/>
        <v>WieczorekJarosław1984</v>
      </c>
      <c r="S13" s="9" t="str">
        <f t="shared" si="9"/>
        <v>Wieczorek</v>
      </c>
      <c r="T13" s="9" t="str">
        <f t="shared" si="10"/>
        <v>Jarosław</v>
      </c>
      <c r="U13" s="9" t="str">
        <f t="shared" si="11"/>
        <v>Rajd Liczyrzepy / Europa Ubezpieczenia</v>
      </c>
      <c r="V13" s="9">
        <f t="shared" si="12"/>
        <v>1984</v>
      </c>
      <c r="W13" s="9">
        <f t="shared" si="13"/>
        <v>39.772376066262844</v>
      </c>
      <c r="X13" s="9"/>
      <c r="Y13" s="9">
        <f t="shared" si="14"/>
        <v>1.017804340987732</v>
      </c>
      <c r="Z13" s="9">
        <f t="shared" si="15"/>
        <v>0.96666666666666667</v>
      </c>
      <c r="AA13" s="9">
        <v>1</v>
      </c>
      <c r="AB13" s="9">
        <v>1</v>
      </c>
    </row>
    <row r="14" spans="1:28">
      <c r="A14" s="293">
        <v>13</v>
      </c>
      <c r="B14" s="293"/>
      <c r="C14" s="293">
        <v>13</v>
      </c>
      <c r="D14" s="293"/>
      <c r="E14" s="293" t="s">
        <v>3970</v>
      </c>
      <c r="F14" s="293">
        <v>46</v>
      </c>
      <c r="G14" s="293" t="s">
        <v>3985</v>
      </c>
      <c r="H14" s="293" t="s">
        <v>51</v>
      </c>
      <c r="I14" s="293" t="s">
        <v>32</v>
      </c>
      <c r="J14" s="294">
        <v>0.73569444444444454</v>
      </c>
      <c r="K14" s="293" t="s">
        <v>3986</v>
      </c>
      <c r="L14" s="293" t="s">
        <v>3987</v>
      </c>
      <c r="M14" s="294">
        <v>0.35374999999999995</v>
      </c>
      <c r="N14" s="293">
        <v>27</v>
      </c>
      <c r="O14" s="77">
        <v>1970</v>
      </c>
      <c r="Q14" s="14">
        <f>VLOOKUP(R14,id!$A:$C,3,0)</f>
        <v>43</v>
      </c>
      <c r="R14" s="14" t="str">
        <f t="shared" si="8"/>
        <v>ZawadzkiArtur1970</v>
      </c>
      <c r="S14" s="9" t="str">
        <f t="shared" si="9"/>
        <v>Zawadzki</v>
      </c>
      <c r="T14" s="9" t="str">
        <f t="shared" si="10"/>
        <v>Artur</v>
      </c>
      <c r="U14" s="9" t="str">
        <f t="shared" si="11"/>
        <v>ASP</v>
      </c>
      <c r="V14" s="9">
        <f t="shared" si="12"/>
        <v>1970</v>
      </c>
      <c r="W14" s="9">
        <f t="shared" si="13"/>
        <v>37.029453578934373</v>
      </c>
      <c r="X14" s="9"/>
      <c r="Y14" s="9">
        <f t="shared" si="14"/>
        <v>1.0401125507132576</v>
      </c>
      <c r="Z14" s="9">
        <f t="shared" si="15"/>
        <v>0.93103448275862066</v>
      </c>
      <c r="AA14" s="9">
        <v>1</v>
      </c>
      <c r="AB14" s="9">
        <v>1</v>
      </c>
    </row>
    <row r="15" spans="1:28">
      <c r="A15" s="293">
        <v>14</v>
      </c>
      <c r="B15" s="293"/>
      <c r="C15" s="293">
        <v>14</v>
      </c>
      <c r="D15" s="293"/>
      <c r="E15" s="293" t="s">
        <v>3970</v>
      </c>
      <c r="F15" s="293">
        <v>50</v>
      </c>
      <c r="G15" s="293" t="s">
        <v>3988</v>
      </c>
      <c r="H15" s="293" t="s">
        <v>15</v>
      </c>
      <c r="I15" s="293" t="s">
        <v>32</v>
      </c>
      <c r="J15" s="294">
        <v>0.7434722222222222</v>
      </c>
      <c r="K15" s="293" t="s">
        <v>1579</v>
      </c>
      <c r="L15" s="293" t="s">
        <v>3989</v>
      </c>
      <c r="M15" s="294">
        <v>0.36152777777777778</v>
      </c>
      <c r="N15" s="293">
        <v>27</v>
      </c>
      <c r="O15" s="77">
        <v>1978</v>
      </c>
      <c r="Q15" s="14">
        <f>VLOOKUP(R15,id!$A:$C,3,0)</f>
        <v>387</v>
      </c>
      <c r="R15" s="14" t="str">
        <f t="shared" si="8"/>
        <v>DopierałaPiotr1978</v>
      </c>
      <c r="S15" s="9" t="str">
        <f t="shared" si="9"/>
        <v>Dopierała</v>
      </c>
      <c r="T15" s="9" t="str">
        <f t="shared" si="10"/>
        <v>Piotr</v>
      </c>
      <c r="U15" s="9" t="str">
        <f t="shared" si="11"/>
        <v>AR Poznań</v>
      </c>
      <c r="V15" s="9">
        <f t="shared" si="12"/>
        <v>1978</v>
      </c>
      <c r="W15" s="9">
        <f t="shared" si="13"/>
        <v>36.232815315230823</v>
      </c>
      <c r="X15" s="9"/>
      <c r="Y15" s="9">
        <f t="shared" si="14"/>
        <v>0.97848636189012661</v>
      </c>
      <c r="Z15" s="9">
        <f t="shared" si="15"/>
        <v>1</v>
      </c>
      <c r="AA15" s="9">
        <v>1</v>
      </c>
      <c r="AB15" s="9">
        <v>1</v>
      </c>
    </row>
    <row r="16" spans="1:28">
      <c r="A16" s="293">
        <v>15</v>
      </c>
      <c r="B16" s="293"/>
      <c r="C16" s="293">
        <v>15</v>
      </c>
      <c r="D16" s="293"/>
      <c r="E16" s="293" t="s">
        <v>3970</v>
      </c>
      <c r="F16" s="293">
        <v>88</v>
      </c>
      <c r="G16" s="293" t="s">
        <v>3990</v>
      </c>
      <c r="H16" s="293" t="s">
        <v>19</v>
      </c>
      <c r="I16" s="293" t="s">
        <v>32</v>
      </c>
      <c r="J16" s="294">
        <v>0.71461805555555558</v>
      </c>
      <c r="K16" s="293" t="s">
        <v>677</v>
      </c>
      <c r="L16" s="293" t="s">
        <v>233</v>
      </c>
      <c r="M16" s="294">
        <v>0.33267361111111116</v>
      </c>
      <c r="N16" s="293">
        <v>26</v>
      </c>
      <c r="O16" s="77">
        <v>1964</v>
      </c>
      <c r="Q16" s="14">
        <f>VLOOKUP(R16,id!$A:$C,3,0)</f>
        <v>11</v>
      </c>
      <c r="R16" s="14" t="str">
        <f t="shared" si="8"/>
        <v>LiszkaGrzegorz1964</v>
      </c>
      <c r="S16" s="9" t="str">
        <f t="shared" si="9"/>
        <v>Liszka</v>
      </c>
      <c r="T16" s="9" t="str">
        <f t="shared" si="10"/>
        <v>Grzegorz</v>
      </c>
      <c r="U16" s="9" t="str">
        <f t="shared" si="11"/>
        <v>Trezado BikeTires.pl</v>
      </c>
      <c r="V16" s="9">
        <f t="shared" si="12"/>
        <v>1964</v>
      </c>
      <c r="W16" s="9">
        <f t="shared" si="13"/>
        <v>34.890859192444495</v>
      </c>
      <c r="X16" s="9"/>
      <c r="Y16" s="9">
        <f t="shared" si="14"/>
        <v>1.0867341613610269</v>
      </c>
      <c r="Z16" s="9">
        <f t="shared" si="15"/>
        <v>0.96296296296296291</v>
      </c>
      <c r="AA16" s="9">
        <v>1</v>
      </c>
      <c r="AB16" s="9">
        <v>1</v>
      </c>
    </row>
    <row r="17" spans="1:28">
      <c r="A17" s="293">
        <v>16</v>
      </c>
      <c r="B17" s="293"/>
      <c r="C17" s="293">
        <v>16</v>
      </c>
      <c r="D17" s="293"/>
      <c r="E17" s="293" t="s">
        <v>3970</v>
      </c>
      <c r="F17" s="293">
        <v>55</v>
      </c>
      <c r="G17" s="293" t="s">
        <v>3991</v>
      </c>
      <c r="H17" s="293" t="s">
        <v>17</v>
      </c>
      <c r="I17" s="293" t="s">
        <v>32</v>
      </c>
      <c r="J17" s="294">
        <v>0.75545138888888885</v>
      </c>
      <c r="K17" s="293" t="s">
        <v>1379</v>
      </c>
      <c r="L17" s="293" t="s">
        <v>253</v>
      </c>
      <c r="M17" s="294">
        <v>0.37350694444444443</v>
      </c>
      <c r="N17" s="293">
        <v>26</v>
      </c>
      <c r="O17" s="77">
        <v>1969</v>
      </c>
      <c r="Q17" s="14">
        <f>VLOOKUP(R17,id!$A:$C,3,0)</f>
        <v>51</v>
      </c>
      <c r="R17" s="14" t="str">
        <f t="shared" si="8"/>
        <v>WitkowskiMarcin1969</v>
      </c>
      <c r="S17" s="9" t="str">
        <f t="shared" si="9"/>
        <v>Witkowski</v>
      </c>
      <c r="T17" s="9" t="str">
        <f t="shared" si="10"/>
        <v>Marcin</v>
      </c>
      <c r="U17" s="9" t="str">
        <f t="shared" si="11"/>
        <v>Zaszyci</v>
      </c>
      <c r="V17" s="9">
        <f t="shared" si="12"/>
        <v>1969</v>
      </c>
      <c r="W17" s="9">
        <f t="shared" si="13"/>
        <v>31.076445284262412</v>
      </c>
      <c r="X17" s="9"/>
      <c r="Y17" s="9">
        <f t="shared" si="14"/>
        <v>0.89067583898856573</v>
      </c>
      <c r="Z17" s="9">
        <f t="shared" si="15"/>
        <v>1</v>
      </c>
      <c r="AA17" s="9">
        <v>1</v>
      </c>
      <c r="AB17" s="9">
        <v>1</v>
      </c>
    </row>
    <row r="18" spans="1:28">
      <c r="A18" s="293">
        <v>17</v>
      </c>
      <c r="B18" s="293"/>
      <c r="C18" s="293">
        <v>17</v>
      </c>
      <c r="D18" s="293"/>
      <c r="E18" s="293" t="s">
        <v>3970</v>
      </c>
      <c r="F18" s="293">
        <v>176</v>
      </c>
      <c r="G18" s="293" t="s">
        <v>3992</v>
      </c>
      <c r="H18" s="293" t="s">
        <v>59</v>
      </c>
      <c r="I18" s="293" t="s">
        <v>32</v>
      </c>
      <c r="J18" s="294">
        <v>0.74763888888888885</v>
      </c>
      <c r="K18" s="293" t="s">
        <v>747</v>
      </c>
      <c r="L18" s="293" t="s">
        <v>238</v>
      </c>
      <c r="M18" s="294">
        <v>0.36569444444444443</v>
      </c>
      <c r="N18" s="293">
        <v>25</v>
      </c>
      <c r="O18" s="77">
        <v>1978</v>
      </c>
      <c r="Q18" s="14">
        <f>VLOOKUP(R18,id!$A:$C,3,0)</f>
        <v>26</v>
      </c>
      <c r="R18" s="14" t="str">
        <f t="shared" si="8"/>
        <v>RychlikMichał1978</v>
      </c>
      <c r="S18" s="9" t="str">
        <f t="shared" si="9"/>
        <v>Rychlik</v>
      </c>
      <c r="T18" s="9" t="str">
        <f t="shared" si="10"/>
        <v>Michał</v>
      </c>
      <c r="U18" s="9" t="str">
        <f t="shared" si="11"/>
        <v>OrientAkcja</v>
      </c>
      <c r="V18" s="9">
        <f t="shared" si="12"/>
        <v>1978</v>
      </c>
      <c r="W18" s="9">
        <f t="shared" si="13"/>
        <v>29.881197388713858</v>
      </c>
      <c r="X18" s="9"/>
      <c r="Y18" s="9">
        <f t="shared" si="14"/>
        <v>1.0213634637295861</v>
      </c>
      <c r="Z18" s="9">
        <f t="shared" si="15"/>
        <v>0.96153846153846156</v>
      </c>
      <c r="AA18" s="9">
        <v>1</v>
      </c>
      <c r="AB18" s="9">
        <v>1</v>
      </c>
    </row>
    <row r="19" spans="1:28">
      <c r="A19" s="293">
        <v>18</v>
      </c>
      <c r="B19" s="293"/>
      <c r="C19" s="293">
        <v>18</v>
      </c>
      <c r="D19" s="293"/>
      <c r="E19" s="293" t="s">
        <v>3970</v>
      </c>
      <c r="F19" s="293">
        <v>105</v>
      </c>
      <c r="G19" s="293" t="s">
        <v>3993</v>
      </c>
      <c r="H19" s="293" t="s">
        <v>59</v>
      </c>
      <c r="I19" s="293" t="s">
        <v>32</v>
      </c>
      <c r="J19" s="294">
        <v>0.75351851851851848</v>
      </c>
      <c r="K19" s="293" t="s">
        <v>3994</v>
      </c>
      <c r="L19" s="293" t="s">
        <v>3995</v>
      </c>
      <c r="M19" s="294">
        <v>0.37157407407407406</v>
      </c>
      <c r="N19" s="293">
        <v>25</v>
      </c>
      <c r="O19" s="77">
        <v>1982</v>
      </c>
      <c r="Q19" s="14">
        <f>VLOOKUP(R19,id!$A:$C,3,0)</f>
        <v>388</v>
      </c>
      <c r="R19" s="14" t="str">
        <f t="shared" si="8"/>
        <v>WesołowskiMichał1982</v>
      </c>
      <c r="S19" s="9" t="str">
        <f t="shared" si="9"/>
        <v>Wesołowski</v>
      </c>
      <c r="T19" s="9" t="str">
        <f t="shared" si="10"/>
        <v>Michał</v>
      </c>
      <c r="U19" s="9" t="str">
        <f t="shared" si="11"/>
        <v>www.dimen.pl</v>
      </c>
      <c r="V19" s="9">
        <f t="shared" si="12"/>
        <v>1982</v>
      </c>
      <c r="W19" s="9">
        <f t="shared" si="13"/>
        <v>29.408370068957236</v>
      </c>
      <c r="X19" s="9"/>
      <c r="Y19" s="9">
        <f t="shared" si="14"/>
        <v>0.98417642661350613</v>
      </c>
      <c r="Z19" s="9">
        <f t="shared" si="15"/>
        <v>1</v>
      </c>
      <c r="AA19" s="9">
        <v>1</v>
      </c>
      <c r="AB19" s="9">
        <v>1</v>
      </c>
    </row>
    <row r="20" spans="1:28">
      <c r="A20" s="293">
        <v>19</v>
      </c>
      <c r="B20" s="293"/>
      <c r="C20" s="293">
        <v>19</v>
      </c>
      <c r="D20" s="293"/>
      <c r="E20" s="293" t="s">
        <v>3970</v>
      </c>
      <c r="F20" s="293">
        <v>21</v>
      </c>
      <c r="G20" s="293" t="s">
        <v>3996</v>
      </c>
      <c r="H20" s="293" t="s">
        <v>48</v>
      </c>
      <c r="I20" s="293" t="s">
        <v>32</v>
      </c>
      <c r="J20" s="294">
        <v>0.75655092592592588</v>
      </c>
      <c r="K20" s="293" t="s">
        <v>1657</v>
      </c>
      <c r="L20" s="293" t="s">
        <v>222</v>
      </c>
      <c r="M20" s="294">
        <v>0.37460648148148146</v>
      </c>
      <c r="N20" s="293">
        <v>25</v>
      </c>
      <c r="O20" s="77">
        <v>1963</v>
      </c>
      <c r="Q20" s="14">
        <f>VLOOKUP(R20,id!$A:$C,3,0)</f>
        <v>23</v>
      </c>
      <c r="R20" s="14" t="str">
        <f t="shared" si="8"/>
        <v>SójkaTomasz1963</v>
      </c>
      <c r="S20" s="9" t="str">
        <f t="shared" si="9"/>
        <v>Sójka</v>
      </c>
      <c r="T20" s="9" t="str">
        <f t="shared" si="10"/>
        <v>Tomasz</v>
      </c>
      <c r="U20" s="9" t="str">
        <f t="shared" si="11"/>
        <v>brak</v>
      </c>
      <c r="V20" s="9">
        <f t="shared" si="12"/>
        <v>1963</v>
      </c>
      <c r="W20" s="9">
        <f t="shared" si="13"/>
        <v>29.170311830124302</v>
      </c>
      <c r="X20" s="9"/>
      <c r="Y20" s="9">
        <f t="shared" si="14"/>
        <v>0.99190508558363721</v>
      </c>
      <c r="Z20" s="9">
        <f t="shared" si="15"/>
        <v>1</v>
      </c>
      <c r="AA20" s="9">
        <v>1</v>
      </c>
      <c r="AB20" s="9">
        <v>1</v>
      </c>
    </row>
    <row r="21" spans="1:28">
      <c r="A21" s="293">
        <v>20</v>
      </c>
      <c r="B21" s="293"/>
      <c r="C21" s="293">
        <v>20</v>
      </c>
      <c r="D21" s="293"/>
      <c r="E21" s="293" t="s">
        <v>3970</v>
      </c>
      <c r="F21" s="293">
        <v>54</v>
      </c>
      <c r="G21" s="293" t="s">
        <v>3997</v>
      </c>
      <c r="H21" s="293" t="s">
        <v>363</v>
      </c>
      <c r="I21" s="293" t="s">
        <v>32</v>
      </c>
      <c r="J21" s="294">
        <v>0.75668981481481479</v>
      </c>
      <c r="K21" s="293" t="s">
        <v>1270</v>
      </c>
      <c r="L21" s="293" t="s">
        <v>3998</v>
      </c>
      <c r="M21" s="294">
        <v>0.37474537037037037</v>
      </c>
      <c r="N21" s="293">
        <v>25</v>
      </c>
      <c r="O21" s="77">
        <v>1974</v>
      </c>
      <c r="Q21" s="14">
        <f>VLOOKUP(R21,id!$A:$C,3,0)</f>
        <v>389</v>
      </c>
      <c r="R21" s="14" t="str">
        <f t="shared" si="8"/>
        <v>DuszakArkadiusz1974</v>
      </c>
      <c r="S21" s="9" t="str">
        <f t="shared" si="9"/>
        <v>Duszak</v>
      </c>
      <c r="T21" s="9" t="str">
        <f t="shared" si="10"/>
        <v>Arkadiusz</v>
      </c>
      <c r="U21" s="9" t="str">
        <f t="shared" si="11"/>
        <v>2PU</v>
      </c>
      <c r="V21" s="9">
        <f t="shared" si="12"/>
        <v>1974</v>
      </c>
      <c r="W21" s="9">
        <f t="shared" si="13"/>
        <v>29.159500670016772</v>
      </c>
      <c r="X21" s="9"/>
      <c r="Y21" s="9">
        <f t="shared" si="14"/>
        <v>0.99962937797269746</v>
      </c>
      <c r="Z21" s="9">
        <f t="shared" si="15"/>
        <v>1</v>
      </c>
      <c r="AA21" s="9">
        <v>1</v>
      </c>
      <c r="AB21" s="9">
        <v>1</v>
      </c>
    </row>
    <row r="22" spans="1:28">
      <c r="A22" s="293">
        <v>22</v>
      </c>
      <c r="B22" s="293"/>
      <c r="C22" s="293">
        <v>21</v>
      </c>
      <c r="D22" s="293"/>
      <c r="E22" s="293" t="s">
        <v>3970</v>
      </c>
      <c r="F22" s="293">
        <v>96</v>
      </c>
      <c r="G22" s="293" t="s">
        <v>4000</v>
      </c>
      <c r="H22" s="293" t="s">
        <v>336</v>
      </c>
      <c r="I22" s="293" t="s">
        <v>32</v>
      </c>
      <c r="J22" s="294">
        <v>0.75079861111111112</v>
      </c>
      <c r="K22" s="293" t="s">
        <v>335</v>
      </c>
      <c r="L22" s="293" t="s">
        <v>1319</v>
      </c>
      <c r="M22" s="294">
        <v>0.36885416666666665</v>
      </c>
      <c r="N22" s="293">
        <v>24</v>
      </c>
      <c r="O22" s="77">
        <v>1967</v>
      </c>
      <c r="Q22" s="14">
        <f>VLOOKUP(R22,id!$A:$C,3,0)</f>
        <v>390</v>
      </c>
      <c r="R22" s="14" t="str">
        <f t="shared" si="8"/>
        <v>AdamczykJarek1967</v>
      </c>
      <c r="S22" s="9" t="str">
        <f t="shared" si="9"/>
        <v>Adamczyk</v>
      </c>
      <c r="T22" s="9" t="str">
        <f t="shared" si="10"/>
        <v>Jarek</v>
      </c>
      <c r="U22" s="9" t="str">
        <f t="shared" si="11"/>
        <v>Zbieranina z Niesięcina</v>
      </c>
      <c r="V22" s="9">
        <f t="shared" si="12"/>
        <v>1967</v>
      </c>
      <c r="W22" s="9">
        <f t="shared" ref="W22:W38" si="16">W21*IF(AA22&lt;1,AA22,IF(AB22&lt;1,AB22,IF(Z22&lt;1,Z22,IF(Y22&lt;1,Y22,1))))</f>
        <v>27.993120643216102</v>
      </c>
      <c r="X22" s="9"/>
      <c r="Y22" s="9">
        <f t="shared" ref="Y22:Y38" si="17">M21/M22</f>
        <v>1.0159716338761806</v>
      </c>
      <c r="Z22" s="9">
        <f t="shared" ref="Z22:Z38" si="18">N22/N21</f>
        <v>0.96</v>
      </c>
      <c r="AA22" s="9">
        <v>1</v>
      </c>
      <c r="AB22" s="9">
        <v>1</v>
      </c>
    </row>
    <row r="23" spans="1:28">
      <c r="A23" s="293">
        <v>24</v>
      </c>
      <c r="B23" s="293"/>
      <c r="C23" s="293">
        <v>22</v>
      </c>
      <c r="D23" s="293"/>
      <c r="E23" s="293" t="s">
        <v>3970</v>
      </c>
      <c r="F23" s="293">
        <v>7</v>
      </c>
      <c r="G23" s="293" t="s">
        <v>4001</v>
      </c>
      <c r="H23" s="293" t="s">
        <v>322</v>
      </c>
      <c r="I23" s="293" t="s">
        <v>32</v>
      </c>
      <c r="J23" s="294">
        <v>0.72828703703703712</v>
      </c>
      <c r="K23" s="293" t="s">
        <v>4002</v>
      </c>
      <c r="L23" s="293" t="s">
        <v>4003</v>
      </c>
      <c r="M23" s="294">
        <v>0.34634259259259259</v>
      </c>
      <c r="N23" s="293">
        <v>23</v>
      </c>
      <c r="O23" s="77">
        <v>1973</v>
      </c>
      <c r="Q23" s="14">
        <f>VLOOKUP(R23,id!$A:$C,3,0)</f>
        <v>391</v>
      </c>
      <c r="R23" s="14" t="str">
        <f t="shared" si="8"/>
        <v>NikonowiczAdrian1973</v>
      </c>
      <c r="S23" s="9" t="str">
        <f t="shared" si="9"/>
        <v>Nikonowicz</v>
      </c>
      <c r="T23" s="9" t="str">
        <f t="shared" si="10"/>
        <v>Adrian</v>
      </c>
      <c r="U23" s="9" t="str">
        <f t="shared" si="11"/>
        <v>Światowid Małe Gacno</v>
      </c>
      <c r="V23" s="9">
        <f t="shared" si="12"/>
        <v>1973</v>
      </c>
      <c r="W23" s="9">
        <f t="shared" si="16"/>
        <v>26.826740616415432</v>
      </c>
      <c r="X23" s="9"/>
      <c r="Y23" s="9">
        <f t="shared" si="17"/>
        <v>1.0649979949204651</v>
      </c>
      <c r="Z23" s="9">
        <f t="shared" si="18"/>
        <v>0.95833333333333337</v>
      </c>
      <c r="AA23" s="9">
        <v>1</v>
      </c>
      <c r="AB23" s="9">
        <v>1</v>
      </c>
    </row>
    <row r="24" spans="1:28">
      <c r="A24" s="293">
        <v>25</v>
      </c>
      <c r="B24" s="293"/>
      <c r="C24" s="293">
        <v>23</v>
      </c>
      <c r="D24" s="293"/>
      <c r="E24" s="293" t="s">
        <v>3970</v>
      </c>
      <c r="F24" s="293">
        <v>40</v>
      </c>
      <c r="G24" s="293" t="s">
        <v>4004</v>
      </c>
      <c r="H24" s="293" t="s">
        <v>91</v>
      </c>
      <c r="I24" s="293" t="s">
        <v>32</v>
      </c>
      <c r="J24" s="294">
        <v>0.74752314814814813</v>
      </c>
      <c r="K24" s="293" t="s">
        <v>4005</v>
      </c>
      <c r="L24" s="293" t="s">
        <v>3477</v>
      </c>
      <c r="M24" s="294">
        <v>0.36557870370370366</v>
      </c>
      <c r="N24" s="293">
        <v>23</v>
      </c>
      <c r="Q24" s="14">
        <f>VLOOKUP(R24,id!$A:$C,3,0)</f>
        <v>392</v>
      </c>
      <c r="R24" s="14" t="str">
        <f t="shared" si="8"/>
        <v>KaczmarekMateusz0</v>
      </c>
      <c r="S24" s="9" t="str">
        <f t="shared" si="9"/>
        <v>Kaczmarek</v>
      </c>
      <c r="T24" s="9" t="str">
        <f t="shared" si="10"/>
        <v>Mateusz</v>
      </c>
      <c r="U24" s="9" t="str">
        <f t="shared" si="11"/>
        <v>On-Sight</v>
      </c>
      <c r="V24" s="9">
        <f t="shared" si="12"/>
        <v>0</v>
      </c>
      <c r="W24" s="9">
        <f t="shared" si="16"/>
        <v>25.415164509770641</v>
      </c>
      <c r="X24" s="9"/>
      <c r="Y24" s="9">
        <f t="shared" si="17"/>
        <v>0.94738175140885217</v>
      </c>
      <c r="Z24" s="9">
        <f t="shared" si="18"/>
        <v>1</v>
      </c>
      <c r="AA24" s="9">
        <v>1</v>
      </c>
      <c r="AB24" s="9">
        <v>1</v>
      </c>
    </row>
    <row r="25" spans="1:28">
      <c r="A25" s="293">
        <v>25</v>
      </c>
      <c r="B25" s="293"/>
      <c r="C25" s="293">
        <v>23</v>
      </c>
      <c r="D25" s="293"/>
      <c r="E25" s="293" t="s">
        <v>3970</v>
      </c>
      <c r="F25" s="293">
        <v>39</v>
      </c>
      <c r="G25" s="293" t="s">
        <v>4006</v>
      </c>
      <c r="H25" s="293" t="s">
        <v>16</v>
      </c>
      <c r="I25" s="293" t="s">
        <v>32</v>
      </c>
      <c r="J25" s="294">
        <v>0.74752314814814813</v>
      </c>
      <c r="K25" s="293" t="s">
        <v>1657</v>
      </c>
      <c r="L25" s="293" t="s">
        <v>3477</v>
      </c>
      <c r="M25" s="294">
        <v>0.36557870370370366</v>
      </c>
      <c r="N25" s="293">
        <v>23</v>
      </c>
      <c r="O25" s="77">
        <v>1987</v>
      </c>
      <c r="Q25" s="14">
        <f>VLOOKUP(R25,id!$A:$C,3,0)</f>
        <v>71</v>
      </c>
      <c r="R25" s="14" t="str">
        <f t="shared" si="8"/>
        <v>PieczyńskiPaweł1987</v>
      </c>
      <c r="S25" s="9" t="str">
        <f t="shared" si="9"/>
        <v>Pieczyński</v>
      </c>
      <c r="T25" s="9" t="str">
        <f t="shared" si="10"/>
        <v>Paweł</v>
      </c>
      <c r="U25" s="9" t="str">
        <f t="shared" si="11"/>
        <v>brak</v>
      </c>
      <c r="V25" s="9">
        <f t="shared" si="12"/>
        <v>1987</v>
      </c>
      <c r="W25" s="9">
        <f t="shared" si="16"/>
        <v>25.415164509770641</v>
      </c>
      <c r="X25" s="9"/>
      <c r="Y25" s="9">
        <f t="shared" si="17"/>
        <v>1</v>
      </c>
      <c r="Z25" s="9">
        <f t="shared" si="18"/>
        <v>1</v>
      </c>
      <c r="AA25" s="9">
        <v>1</v>
      </c>
      <c r="AB25" s="9">
        <v>1</v>
      </c>
    </row>
    <row r="26" spans="1:28">
      <c r="A26" s="293">
        <v>27</v>
      </c>
      <c r="B26" s="293"/>
      <c r="C26" s="293">
        <v>25</v>
      </c>
      <c r="D26" s="293"/>
      <c r="E26" s="293" t="s">
        <v>3970</v>
      </c>
      <c r="F26" s="293">
        <v>166</v>
      </c>
      <c r="G26" s="293" t="s">
        <v>4008</v>
      </c>
      <c r="H26" s="293" t="s">
        <v>175</v>
      </c>
      <c r="I26" s="293" t="s">
        <v>32</v>
      </c>
      <c r="J26" s="294">
        <v>0.74827546296296299</v>
      </c>
      <c r="K26" s="293" t="s">
        <v>176</v>
      </c>
      <c r="L26" s="293" t="s">
        <v>3995</v>
      </c>
      <c r="M26" s="294">
        <v>0.36633101851851851</v>
      </c>
      <c r="N26" s="293">
        <v>23</v>
      </c>
      <c r="O26" s="77">
        <v>1974</v>
      </c>
      <c r="Q26" s="14">
        <f>VLOOKUP(R26,id!$A:$C,3,0)</f>
        <v>393</v>
      </c>
      <c r="R26" s="14" t="str">
        <f t="shared" si="8"/>
        <v>BłaszczykDarek1974</v>
      </c>
      <c r="S26" s="9" t="str">
        <f t="shared" si="9"/>
        <v>Błaszczyk</v>
      </c>
      <c r="T26" s="9" t="str">
        <f t="shared" si="10"/>
        <v>Darek</v>
      </c>
      <c r="U26" s="9" t="str">
        <f t="shared" si="11"/>
        <v>Bez Skorka</v>
      </c>
      <c r="V26" s="9">
        <f t="shared" si="12"/>
        <v>1974</v>
      </c>
      <c r="W26" s="9">
        <f t="shared" si="16"/>
        <v>25.362970718322181</v>
      </c>
      <c r="X26" s="9"/>
      <c r="Y26" s="9">
        <f t="shared" si="17"/>
        <v>0.997946352405927</v>
      </c>
      <c r="Z26" s="9">
        <f t="shared" si="18"/>
        <v>1</v>
      </c>
      <c r="AA26" s="9">
        <v>1</v>
      </c>
      <c r="AB26" s="9">
        <v>1</v>
      </c>
    </row>
    <row r="27" spans="1:28">
      <c r="A27" s="293">
        <v>27</v>
      </c>
      <c r="B27" s="293"/>
      <c r="C27" s="293">
        <v>25</v>
      </c>
      <c r="D27" s="293"/>
      <c r="E27" s="293" t="s">
        <v>3970</v>
      </c>
      <c r="F27" s="293">
        <v>164</v>
      </c>
      <c r="G27" s="293" t="s">
        <v>4007</v>
      </c>
      <c r="H27" s="293" t="s">
        <v>21</v>
      </c>
      <c r="I27" s="293" t="s">
        <v>32</v>
      </c>
      <c r="J27" s="294">
        <v>0.74827546296296299</v>
      </c>
      <c r="K27" s="293" t="s">
        <v>176</v>
      </c>
      <c r="L27" s="293" t="s">
        <v>3995</v>
      </c>
      <c r="M27" s="294">
        <v>0.36633101851851851</v>
      </c>
      <c r="N27" s="293">
        <v>23</v>
      </c>
      <c r="O27" s="77">
        <v>1975</v>
      </c>
      <c r="Q27" s="14">
        <f>VLOOKUP(R27,id!$A:$C,3,0)</f>
        <v>394</v>
      </c>
      <c r="R27" s="14" t="str">
        <f t="shared" si="8"/>
        <v>HajdukJacek1975</v>
      </c>
      <c r="S27" s="9" t="str">
        <f t="shared" si="9"/>
        <v>Hajduk</v>
      </c>
      <c r="T27" s="9" t="str">
        <f t="shared" si="10"/>
        <v>Jacek</v>
      </c>
      <c r="U27" s="9" t="str">
        <f t="shared" si="11"/>
        <v>Bez Skorka</v>
      </c>
      <c r="V27" s="9">
        <f t="shared" si="12"/>
        <v>1975</v>
      </c>
      <c r="W27" s="9">
        <f t="shared" si="16"/>
        <v>25.362970718322181</v>
      </c>
      <c r="X27" s="9"/>
      <c r="Y27" s="9">
        <f t="shared" si="17"/>
        <v>1</v>
      </c>
      <c r="Z27" s="9">
        <f t="shared" si="18"/>
        <v>1</v>
      </c>
      <c r="AA27" s="9">
        <v>1</v>
      </c>
      <c r="AB27" s="9">
        <v>1</v>
      </c>
    </row>
    <row r="28" spans="1:28">
      <c r="A28" s="293">
        <v>30</v>
      </c>
      <c r="B28" s="293"/>
      <c r="C28" s="293">
        <v>27</v>
      </c>
      <c r="D28" s="293"/>
      <c r="E28" s="293" t="s">
        <v>3970</v>
      </c>
      <c r="F28" s="293">
        <v>94</v>
      </c>
      <c r="G28" s="293" t="s">
        <v>4009</v>
      </c>
      <c r="H28" s="293" t="s">
        <v>63</v>
      </c>
      <c r="I28" s="293" t="s">
        <v>32</v>
      </c>
      <c r="J28" s="294">
        <v>0.75168981481481478</v>
      </c>
      <c r="K28" s="293" t="s">
        <v>4010</v>
      </c>
      <c r="L28" s="293" t="s">
        <v>238</v>
      </c>
      <c r="M28" s="294">
        <v>0.36974537037037031</v>
      </c>
      <c r="N28" s="293">
        <v>23</v>
      </c>
      <c r="O28" s="77">
        <v>1988</v>
      </c>
      <c r="Q28" s="14">
        <f>VLOOKUP(R28,id!$A:$C,3,0)</f>
        <v>395</v>
      </c>
      <c r="R28" s="14" t="str">
        <f t="shared" si="8"/>
        <v>SompolińskiŁukasz1988</v>
      </c>
      <c r="S28" s="9" t="str">
        <f t="shared" si="9"/>
        <v>Sompoliński</v>
      </c>
      <c r="T28" s="9" t="str">
        <f t="shared" si="10"/>
        <v>Łukasz</v>
      </c>
      <c r="U28" s="9" t="str">
        <f t="shared" si="11"/>
        <v>Chłopaki do wzięcia</v>
      </c>
      <c r="V28" s="9">
        <f t="shared" si="12"/>
        <v>1988</v>
      </c>
      <c r="W28" s="9">
        <f t="shared" si="16"/>
        <v>25.128760602442107</v>
      </c>
      <c r="X28" s="9"/>
      <c r="Y28" s="9">
        <f t="shared" si="17"/>
        <v>0.99076566706316926</v>
      </c>
      <c r="Z28" s="9">
        <f t="shared" si="18"/>
        <v>1</v>
      </c>
      <c r="AA28" s="9">
        <v>1</v>
      </c>
      <c r="AB28" s="9">
        <v>1</v>
      </c>
    </row>
    <row r="29" spans="1:28">
      <c r="A29" s="293">
        <v>31</v>
      </c>
      <c r="B29" s="293"/>
      <c r="C29" s="293">
        <v>28</v>
      </c>
      <c r="D29" s="293"/>
      <c r="E29" s="293" t="s">
        <v>3970</v>
      </c>
      <c r="F29" s="293">
        <v>114</v>
      </c>
      <c r="G29" s="293" t="s">
        <v>4011</v>
      </c>
      <c r="H29" s="293" t="s">
        <v>46</v>
      </c>
      <c r="I29" s="293" t="s">
        <v>32</v>
      </c>
      <c r="J29" s="294">
        <v>0.75184027777777773</v>
      </c>
      <c r="K29" s="293" t="s">
        <v>4010</v>
      </c>
      <c r="L29" s="293" t="s">
        <v>238</v>
      </c>
      <c r="M29" s="294">
        <v>0.36989583333333331</v>
      </c>
      <c r="N29" s="293">
        <v>23</v>
      </c>
      <c r="O29" s="77">
        <v>1982</v>
      </c>
      <c r="Q29" s="14">
        <f>VLOOKUP(R29,id!$A:$C,3,0)</f>
        <v>396</v>
      </c>
      <c r="R29" s="14" t="str">
        <f t="shared" si="8"/>
        <v>AbramowiczBartosz1982</v>
      </c>
      <c r="S29" s="9" t="str">
        <f t="shared" si="9"/>
        <v>Abramowicz</v>
      </c>
      <c r="T29" s="9" t="str">
        <f t="shared" si="10"/>
        <v>Bartosz</v>
      </c>
      <c r="U29" s="9" t="str">
        <f t="shared" si="11"/>
        <v>Chłopaki do wzięcia</v>
      </c>
      <c r="V29" s="9">
        <f t="shared" si="12"/>
        <v>1982</v>
      </c>
      <c r="W29" s="9">
        <f t="shared" si="16"/>
        <v>25.118538946951261</v>
      </c>
      <c r="X29" s="9"/>
      <c r="Y29" s="9">
        <f t="shared" si="17"/>
        <v>0.99959322882443113</v>
      </c>
      <c r="Z29" s="9">
        <f t="shared" si="18"/>
        <v>1</v>
      </c>
      <c r="AA29" s="9">
        <v>1</v>
      </c>
      <c r="AB29" s="9">
        <v>1</v>
      </c>
    </row>
    <row r="30" spans="1:28">
      <c r="A30" s="293">
        <v>31</v>
      </c>
      <c r="B30" s="293"/>
      <c r="C30" s="293">
        <v>28</v>
      </c>
      <c r="D30" s="293"/>
      <c r="E30" s="293" t="s">
        <v>3970</v>
      </c>
      <c r="F30" s="293">
        <v>57</v>
      </c>
      <c r="G30" s="293" t="s">
        <v>4012</v>
      </c>
      <c r="H30" s="293" t="s">
        <v>48</v>
      </c>
      <c r="I30" s="293" t="s">
        <v>32</v>
      </c>
      <c r="J30" s="294">
        <v>0.75184027777777773</v>
      </c>
      <c r="K30" s="293" t="s">
        <v>4010</v>
      </c>
      <c r="L30" s="293" t="s">
        <v>238</v>
      </c>
      <c r="M30" s="294">
        <v>0.36989583333333331</v>
      </c>
      <c r="N30" s="293">
        <v>23</v>
      </c>
      <c r="O30" s="77">
        <v>1987</v>
      </c>
      <c r="Q30" s="14">
        <f>VLOOKUP(R30,id!$A:$C,3,0)</f>
        <v>397</v>
      </c>
      <c r="R30" s="14" t="str">
        <f t="shared" si="8"/>
        <v>ArkuszewskiTomasz1987</v>
      </c>
      <c r="S30" s="9" t="str">
        <f t="shared" si="9"/>
        <v>Arkuszewski</v>
      </c>
      <c r="T30" s="9" t="str">
        <f t="shared" si="10"/>
        <v>Tomasz</v>
      </c>
      <c r="U30" s="9" t="str">
        <f t="shared" si="11"/>
        <v>Chłopaki do wzięcia</v>
      </c>
      <c r="V30" s="9">
        <f t="shared" si="12"/>
        <v>1987</v>
      </c>
      <c r="W30" s="9">
        <f t="shared" si="16"/>
        <v>25.118538946951261</v>
      </c>
      <c r="X30" s="9"/>
      <c r="Y30" s="9">
        <f t="shared" si="17"/>
        <v>1</v>
      </c>
      <c r="Z30" s="9">
        <f t="shared" si="18"/>
        <v>1</v>
      </c>
      <c r="AA30" s="9">
        <v>1</v>
      </c>
      <c r="AB30" s="9">
        <v>1</v>
      </c>
    </row>
    <row r="31" spans="1:28">
      <c r="A31" s="293">
        <v>33</v>
      </c>
      <c r="B31" s="293"/>
      <c r="C31" s="293">
        <v>30</v>
      </c>
      <c r="D31" s="293"/>
      <c r="E31" s="293" t="s">
        <v>3970</v>
      </c>
      <c r="F31" s="293">
        <v>56</v>
      </c>
      <c r="G31" s="293" t="s">
        <v>4013</v>
      </c>
      <c r="H31" s="293" t="s">
        <v>59</v>
      </c>
      <c r="I31" s="293" t="s">
        <v>32</v>
      </c>
      <c r="J31" s="294">
        <v>0.7269444444444445</v>
      </c>
      <c r="K31" s="293" t="s">
        <v>4014</v>
      </c>
      <c r="L31" s="293" t="s">
        <v>246</v>
      </c>
      <c r="M31" s="294">
        <v>0.34499999999999997</v>
      </c>
      <c r="N31" s="293">
        <v>20</v>
      </c>
      <c r="O31" s="77">
        <v>1978</v>
      </c>
      <c r="Q31" s="14">
        <f>VLOOKUP(R31,id!$A:$C,3,0)</f>
        <v>398</v>
      </c>
      <c r="R31" s="14" t="str">
        <f t="shared" si="8"/>
        <v>MłynarkiewiczMichał1978</v>
      </c>
      <c r="S31" s="9" t="str">
        <f t="shared" si="9"/>
        <v>Młynarkiewicz</v>
      </c>
      <c r="T31" s="9" t="str">
        <f t="shared" si="10"/>
        <v>Michał</v>
      </c>
      <c r="U31" s="9" t="str">
        <f t="shared" si="11"/>
        <v>IMMOTION TEAM Wrocław</v>
      </c>
      <c r="V31" s="9">
        <f t="shared" si="12"/>
        <v>1978</v>
      </c>
      <c r="W31" s="9">
        <f t="shared" si="16"/>
        <v>21.842207779957619</v>
      </c>
      <c r="X31" s="9"/>
      <c r="Y31" s="9">
        <f t="shared" si="17"/>
        <v>1.0721618357487923</v>
      </c>
      <c r="Z31" s="9">
        <f t="shared" si="18"/>
        <v>0.86956521739130432</v>
      </c>
      <c r="AA31" s="9">
        <v>1</v>
      </c>
      <c r="AB31" s="9">
        <v>1</v>
      </c>
    </row>
    <row r="32" spans="1:28">
      <c r="A32" s="293">
        <v>34</v>
      </c>
      <c r="B32" s="293"/>
      <c r="C32" s="293">
        <v>31</v>
      </c>
      <c r="D32" s="293"/>
      <c r="E32" s="293" t="s">
        <v>3970</v>
      </c>
      <c r="F32" s="293">
        <v>135</v>
      </c>
      <c r="G32" s="293" t="s">
        <v>4015</v>
      </c>
      <c r="H32" s="293" t="s">
        <v>45</v>
      </c>
      <c r="I32" s="293" t="s">
        <v>32</v>
      </c>
      <c r="J32" s="294">
        <v>0.73289351851851858</v>
      </c>
      <c r="K32" s="293" t="s">
        <v>1657</v>
      </c>
      <c r="L32" s="293" t="s">
        <v>3488</v>
      </c>
      <c r="M32" s="294">
        <v>0.35094907407407405</v>
      </c>
      <c r="N32" s="293">
        <v>20</v>
      </c>
      <c r="O32" s="77">
        <v>1981</v>
      </c>
      <c r="Q32" s="14">
        <f>VLOOKUP(R32,id!$A:$C,3,0)</f>
        <v>79</v>
      </c>
      <c r="R32" s="14" t="str">
        <f t="shared" si="8"/>
        <v>KucharskiRafał1981</v>
      </c>
      <c r="S32" s="9" t="str">
        <f t="shared" si="9"/>
        <v>Kucharski</v>
      </c>
      <c r="T32" s="9" t="str">
        <f t="shared" si="10"/>
        <v>Rafał</v>
      </c>
      <c r="U32" s="9" t="str">
        <f t="shared" si="11"/>
        <v>brak</v>
      </c>
      <c r="V32" s="9">
        <f t="shared" si="12"/>
        <v>1981</v>
      </c>
      <c r="W32" s="9">
        <f t="shared" si="16"/>
        <v>21.471952031692393</v>
      </c>
      <c r="X32" s="9"/>
      <c r="Y32" s="9">
        <f t="shared" si="17"/>
        <v>0.98304861156915768</v>
      </c>
      <c r="Z32" s="9">
        <f t="shared" si="18"/>
        <v>1</v>
      </c>
      <c r="AA32" s="9">
        <v>1</v>
      </c>
      <c r="AB32" s="9">
        <v>1</v>
      </c>
    </row>
    <row r="33" spans="1:28">
      <c r="A33" s="293">
        <v>35</v>
      </c>
      <c r="B33" s="293"/>
      <c r="C33" s="293">
        <v>32</v>
      </c>
      <c r="D33" s="293"/>
      <c r="E33" s="293" t="s">
        <v>3970</v>
      </c>
      <c r="F33" s="293">
        <v>190</v>
      </c>
      <c r="G33" s="293" t="s">
        <v>4016</v>
      </c>
      <c r="H33" s="293" t="s">
        <v>91</v>
      </c>
      <c r="I33" s="293" t="s">
        <v>32</v>
      </c>
      <c r="J33" s="294">
        <v>0.73715277777777788</v>
      </c>
      <c r="K33" s="293" t="s">
        <v>4017</v>
      </c>
      <c r="L33" s="293" t="s">
        <v>3834</v>
      </c>
      <c r="M33" s="294">
        <v>0.35520833333333329</v>
      </c>
      <c r="N33" s="293">
        <v>20</v>
      </c>
      <c r="O33" s="77">
        <v>1983</v>
      </c>
      <c r="Q33" s="14">
        <f>VLOOKUP(R33,id!$A:$C,3,0)</f>
        <v>399</v>
      </c>
      <c r="R33" s="14" t="str">
        <f t="shared" si="8"/>
        <v>UrbaniakMateusz1983</v>
      </c>
      <c r="S33" s="9" t="str">
        <f t="shared" si="9"/>
        <v>Urbaniak</v>
      </c>
      <c r="T33" s="9" t="str">
        <f t="shared" si="10"/>
        <v>Mateusz</v>
      </c>
      <c r="U33" s="9" t="str">
        <f t="shared" si="11"/>
        <v>OGR</v>
      </c>
      <c r="V33" s="9">
        <f t="shared" si="12"/>
        <v>1983</v>
      </c>
      <c r="W33" s="9">
        <f t="shared" si="16"/>
        <v>21.214484506516023</v>
      </c>
      <c r="X33" s="9"/>
      <c r="Y33" s="9">
        <f t="shared" si="17"/>
        <v>0.98800912349299452</v>
      </c>
      <c r="Z33" s="9">
        <f t="shared" si="18"/>
        <v>1</v>
      </c>
      <c r="AA33" s="9">
        <v>1</v>
      </c>
      <c r="AB33" s="9">
        <v>1</v>
      </c>
    </row>
    <row r="34" spans="1:28">
      <c r="A34" s="293">
        <v>36</v>
      </c>
      <c r="B34" s="293"/>
      <c r="C34" s="293">
        <v>33</v>
      </c>
      <c r="D34" s="293"/>
      <c r="E34" s="293" t="s">
        <v>3970</v>
      </c>
      <c r="F34" s="293">
        <v>115</v>
      </c>
      <c r="G34" s="293" t="s">
        <v>4018</v>
      </c>
      <c r="H34" s="293" t="s">
        <v>26</v>
      </c>
      <c r="I34" s="293" t="s">
        <v>32</v>
      </c>
      <c r="J34" s="294">
        <v>0.74318287037037034</v>
      </c>
      <c r="K34" s="293" t="s">
        <v>1657</v>
      </c>
      <c r="L34" s="293" t="s">
        <v>253</v>
      </c>
      <c r="M34" s="294">
        <v>0.36123842592592592</v>
      </c>
      <c r="N34" s="293">
        <v>20</v>
      </c>
      <c r="O34" s="77">
        <v>1965</v>
      </c>
      <c r="Q34" s="14">
        <f>VLOOKUP(R34,id!$A:$C,3,0)</f>
        <v>12</v>
      </c>
      <c r="R34" s="14" t="str">
        <f t="shared" si="8"/>
        <v>SmejdaAndrzej1965</v>
      </c>
      <c r="S34" s="9" t="str">
        <f t="shared" si="9"/>
        <v>Smejda</v>
      </c>
      <c r="T34" s="9" t="str">
        <f t="shared" si="10"/>
        <v>Andrzej</v>
      </c>
      <c r="U34" s="9" t="str">
        <f t="shared" si="11"/>
        <v>brak</v>
      </c>
      <c r="V34" s="9">
        <f t="shared" si="12"/>
        <v>1965</v>
      </c>
      <c r="W34" s="9">
        <f t="shared" si="16"/>
        <v>20.860354666783397</v>
      </c>
      <c r="X34" s="9"/>
      <c r="Y34" s="9">
        <f t="shared" si="17"/>
        <v>0.98330716734484624</v>
      </c>
      <c r="Z34" s="9">
        <f t="shared" si="18"/>
        <v>1</v>
      </c>
      <c r="AA34" s="9">
        <v>1</v>
      </c>
      <c r="AB34" s="9">
        <v>1</v>
      </c>
    </row>
    <row r="35" spans="1:28">
      <c r="A35" s="293">
        <v>37</v>
      </c>
      <c r="B35" s="293"/>
      <c r="C35" s="293">
        <v>34</v>
      </c>
      <c r="D35" s="293"/>
      <c r="E35" s="293" t="s">
        <v>3970</v>
      </c>
      <c r="F35" s="293">
        <v>237</v>
      </c>
      <c r="G35" s="293" t="s">
        <v>4021</v>
      </c>
      <c r="H35" s="293" t="s">
        <v>90</v>
      </c>
      <c r="I35" s="293" t="s">
        <v>32</v>
      </c>
      <c r="J35" s="294">
        <v>0.75424768518518515</v>
      </c>
      <c r="K35" s="293" t="s">
        <v>4020</v>
      </c>
      <c r="L35" s="293" t="s">
        <v>3477</v>
      </c>
      <c r="M35" s="294">
        <v>0.37230324074074073</v>
      </c>
      <c r="N35" s="293">
        <v>20</v>
      </c>
      <c r="O35" s="77">
        <v>1966</v>
      </c>
      <c r="Q35" s="14">
        <f>VLOOKUP(R35,id!$A:$C,3,0)</f>
        <v>400</v>
      </c>
      <c r="R35" s="14" t="str">
        <f t="shared" si="8"/>
        <v>WojciechowskiJarosław1966</v>
      </c>
      <c r="S35" s="9" t="str">
        <f t="shared" si="9"/>
        <v>Wojciechowski</v>
      </c>
      <c r="T35" s="9" t="str">
        <f t="shared" si="10"/>
        <v>Jarosław</v>
      </c>
      <c r="U35" s="9" t="str">
        <f t="shared" si="11"/>
        <v>SDM</v>
      </c>
      <c r="V35" s="9">
        <f t="shared" si="12"/>
        <v>1966</v>
      </c>
      <c r="W35" s="9">
        <f t="shared" si="16"/>
        <v>20.240387027232153</v>
      </c>
      <c r="X35" s="9"/>
      <c r="Y35" s="9">
        <f t="shared" si="17"/>
        <v>0.9702801007243449</v>
      </c>
      <c r="Z35" s="9">
        <f t="shared" si="18"/>
        <v>1</v>
      </c>
      <c r="AA35" s="9">
        <v>1</v>
      </c>
      <c r="AB35" s="9">
        <v>1</v>
      </c>
    </row>
    <row r="36" spans="1:28">
      <c r="A36" s="293">
        <v>39</v>
      </c>
      <c r="B36" s="293"/>
      <c r="C36" s="293">
        <v>35</v>
      </c>
      <c r="D36" s="293"/>
      <c r="E36" s="293" t="s">
        <v>3970</v>
      </c>
      <c r="F36" s="293">
        <v>101</v>
      </c>
      <c r="G36" s="293" t="s">
        <v>4022</v>
      </c>
      <c r="H36" s="293" t="s">
        <v>467</v>
      </c>
      <c r="I36" s="293" t="s">
        <v>32</v>
      </c>
      <c r="J36" s="294">
        <v>0.68104166666666655</v>
      </c>
      <c r="K36" s="293" t="s">
        <v>3623</v>
      </c>
      <c r="L36" s="293" t="s">
        <v>4023</v>
      </c>
      <c r="M36" s="294">
        <v>0.29909722222222224</v>
      </c>
      <c r="N36" s="293">
        <v>19</v>
      </c>
      <c r="O36" s="77">
        <v>1978</v>
      </c>
      <c r="Q36" s="14">
        <f>VLOOKUP(R36,id!$A:$C,3,0)</f>
        <v>401</v>
      </c>
      <c r="R36" s="14" t="str">
        <f t="shared" si="8"/>
        <v>PrałatDawid1978</v>
      </c>
      <c r="S36" s="9" t="str">
        <f t="shared" si="9"/>
        <v>Prałat</v>
      </c>
      <c r="T36" s="9" t="str">
        <f t="shared" si="10"/>
        <v>Dawid</v>
      </c>
      <c r="U36" s="9" t="str">
        <f t="shared" si="11"/>
        <v>PZU Sport Team</v>
      </c>
      <c r="V36" s="9">
        <f t="shared" si="12"/>
        <v>1978</v>
      </c>
      <c r="W36" s="9">
        <f t="shared" si="16"/>
        <v>19.228367675870544</v>
      </c>
      <c r="X36" s="9"/>
      <c r="Y36" s="9">
        <f t="shared" si="17"/>
        <v>1.2447565977865489</v>
      </c>
      <c r="Z36" s="9">
        <f t="shared" si="18"/>
        <v>0.95</v>
      </c>
      <c r="AA36" s="9">
        <v>1</v>
      </c>
      <c r="AB36" s="9">
        <v>1</v>
      </c>
    </row>
    <row r="37" spans="1:28">
      <c r="A37" s="293">
        <v>40</v>
      </c>
      <c r="B37" s="293"/>
      <c r="C37" s="293">
        <v>36</v>
      </c>
      <c r="D37" s="293"/>
      <c r="E37" s="293" t="s">
        <v>3970</v>
      </c>
      <c r="F37" s="293">
        <v>159</v>
      </c>
      <c r="G37" s="293" t="s">
        <v>4025</v>
      </c>
      <c r="H37" s="293" t="s">
        <v>1210</v>
      </c>
      <c r="I37" s="293" t="s">
        <v>32</v>
      </c>
      <c r="J37" s="294">
        <v>0.72505787037037051</v>
      </c>
      <c r="K37" s="293" t="s">
        <v>1547</v>
      </c>
      <c r="L37" s="293" t="s">
        <v>4026</v>
      </c>
      <c r="M37" s="294">
        <v>0.34311342592592592</v>
      </c>
      <c r="N37" s="293">
        <v>19</v>
      </c>
      <c r="O37" s="77">
        <v>1981</v>
      </c>
      <c r="Q37" s="14">
        <f>VLOOKUP(R37,id!$A:$C,3,0)</f>
        <v>63</v>
      </c>
      <c r="R37" s="14" t="str">
        <f t="shared" si="8"/>
        <v>UrbanikJanusz1981</v>
      </c>
      <c r="S37" s="9" t="str">
        <f t="shared" si="9"/>
        <v>Urbanik</v>
      </c>
      <c r="T37" s="9" t="str">
        <f t="shared" si="10"/>
        <v>Janusz</v>
      </c>
      <c r="U37" s="9" t="str">
        <f t="shared" si="11"/>
        <v>Wspomnienie Dziadka</v>
      </c>
      <c r="V37" s="9">
        <f t="shared" si="12"/>
        <v>1981</v>
      </c>
      <c r="W37" s="9">
        <f t="shared" si="16"/>
        <v>16.761662252651263</v>
      </c>
      <c r="X37" s="9"/>
      <c r="Y37" s="9">
        <f t="shared" si="17"/>
        <v>0.87171529768932376</v>
      </c>
      <c r="Z37" s="9">
        <f t="shared" si="18"/>
        <v>1</v>
      </c>
      <c r="AA37" s="9">
        <v>1</v>
      </c>
      <c r="AB37" s="9">
        <v>1</v>
      </c>
    </row>
    <row r="38" spans="1:28">
      <c r="A38" s="293">
        <v>40</v>
      </c>
      <c r="B38" s="293"/>
      <c r="C38" s="293">
        <v>36</v>
      </c>
      <c r="D38" s="293"/>
      <c r="E38" s="293" t="s">
        <v>3970</v>
      </c>
      <c r="F38" s="293">
        <v>180</v>
      </c>
      <c r="G38" s="293" t="s">
        <v>4027</v>
      </c>
      <c r="H38" s="293" t="s">
        <v>19</v>
      </c>
      <c r="I38" s="293" t="s">
        <v>32</v>
      </c>
      <c r="J38" s="294">
        <v>0.72505787037037051</v>
      </c>
      <c r="K38" s="293" t="s">
        <v>1547</v>
      </c>
      <c r="L38" s="293" t="s">
        <v>3502</v>
      </c>
      <c r="M38" s="294">
        <v>0.34311342592592592</v>
      </c>
      <c r="N38" s="293">
        <v>19</v>
      </c>
      <c r="O38" s="77">
        <v>1971</v>
      </c>
      <c r="Q38" s="14">
        <f>VLOOKUP(R38,id!$A:$C,3,0)</f>
        <v>64</v>
      </c>
      <c r="R38" s="14" t="str">
        <f t="shared" si="8"/>
        <v>RedoGrzegorz1971</v>
      </c>
      <c r="S38" s="9" t="str">
        <f t="shared" si="9"/>
        <v>Redo</v>
      </c>
      <c r="T38" s="9" t="str">
        <f t="shared" si="10"/>
        <v>Grzegorz</v>
      </c>
      <c r="U38" s="9" t="str">
        <f t="shared" si="11"/>
        <v>Wspomnienie Dziadka</v>
      </c>
      <c r="V38" s="9">
        <f t="shared" si="12"/>
        <v>1971</v>
      </c>
      <c r="W38" s="9">
        <f t="shared" si="16"/>
        <v>16.761662252651263</v>
      </c>
      <c r="X38" s="9"/>
      <c r="Y38" s="9">
        <f t="shared" si="17"/>
        <v>1</v>
      </c>
      <c r="Z38" s="9">
        <f t="shared" si="18"/>
        <v>1</v>
      </c>
      <c r="AA38" s="9">
        <v>1</v>
      </c>
      <c r="AB38" s="9">
        <v>1</v>
      </c>
    </row>
  </sheetData>
  <hyperlinks>
    <hyperlink ref="K19" r:id="rId1"/>
  </hyperlinks>
  <pageMargins left="0" right="0" top="0.39409448818897636" bottom="0.39409448818897636" header="0" footer="0"/>
  <headerFooter>
    <oddHeader>&amp;C&amp;A</oddHeader>
    <oddFooter>&amp;CStrona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"/>
  <sheetViews>
    <sheetView workbookViewId="0"/>
  </sheetViews>
  <sheetFormatPr defaultRowHeight="14.4"/>
  <cols>
    <col min="1" max="1" width="7.88671875" style="297" bestFit="1" customWidth="1"/>
    <col min="2" max="2" width="13.6640625" style="297" bestFit="1" customWidth="1"/>
    <col min="3" max="3" width="8.88671875" style="297"/>
    <col min="4" max="4" width="11.88671875" style="297" bestFit="1" customWidth="1"/>
    <col min="5" max="5" width="7.6640625" style="297" bestFit="1" customWidth="1"/>
    <col min="6" max="6" width="9.44140625" style="297" bestFit="1" customWidth="1"/>
    <col min="7" max="7" width="24.109375" style="297" bestFit="1" customWidth="1"/>
    <col min="8" max="8" width="8.109375" style="299" bestFit="1" customWidth="1"/>
    <col min="9" max="9" width="14" style="297" bestFit="1" customWidth="1"/>
    <col min="10" max="16384" width="8.88671875" style="297"/>
  </cols>
  <sheetData>
    <row r="1" spans="1:22">
      <c r="A1" s="295" t="s">
        <v>3559</v>
      </c>
      <c r="B1" s="295" t="s">
        <v>160</v>
      </c>
      <c r="C1" s="295" t="s">
        <v>161</v>
      </c>
      <c r="D1" s="295" t="s">
        <v>897</v>
      </c>
      <c r="E1" s="295" t="s">
        <v>3617</v>
      </c>
      <c r="F1" s="295" t="s">
        <v>3954</v>
      </c>
      <c r="G1" s="295" t="s">
        <v>3957</v>
      </c>
      <c r="H1" s="296" t="s">
        <v>39</v>
      </c>
      <c r="I1" s="295" t="s">
        <v>4035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295">
        <v>5</v>
      </c>
      <c r="B2" s="295" t="s">
        <v>807</v>
      </c>
      <c r="C2" s="295" t="s">
        <v>409</v>
      </c>
      <c r="D2" s="295" t="s">
        <v>201</v>
      </c>
      <c r="E2" s="295">
        <v>1982</v>
      </c>
      <c r="F2" s="295" t="s">
        <v>0</v>
      </c>
      <c r="G2" s="295" t="s">
        <v>805</v>
      </c>
      <c r="H2" s="296">
        <v>0.97222222222222221</v>
      </c>
      <c r="I2" s="295">
        <v>29</v>
      </c>
      <c r="K2" s="14">
        <f>VLOOKUP(L2,id!$A:$C,3,0)</f>
        <v>36</v>
      </c>
      <c r="L2" s="14" t="str">
        <f t="shared" ref="L2" si="0">M2&amp;N2&amp;P2</f>
        <v>CzarnyBarbara1982</v>
      </c>
      <c r="M2" s="9" t="str">
        <f>B2</f>
        <v>Czarny</v>
      </c>
      <c r="N2" s="9" t="str">
        <f>C2</f>
        <v>Barbara</v>
      </c>
      <c r="O2" s="9" t="str">
        <f>G2</f>
        <v>Szkoła Fechtunku ARAMIS</v>
      </c>
      <c r="P2" s="9">
        <f>E2</f>
        <v>1982</v>
      </c>
      <c r="Q2" s="9">
        <v>50</v>
      </c>
      <c r="R2" s="9"/>
      <c r="S2" s="9"/>
      <c r="T2" s="9"/>
      <c r="U2" s="9"/>
      <c r="V2" s="9"/>
    </row>
    <row r="4" spans="1:22">
      <c r="B4" s="298" t="s">
        <v>4042</v>
      </c>
      <c r="C4" s="296">
        <v>1</v>
      </c>
    </row>
    <row r="5" spans="1:22">
      <c r="B5" s="298" t="s">
        <v>4043</v>
      </c>
      <c r="C5" s="295">
        <v>54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workbookViewId="0"/>
  </sheetViews>
  <sheetFormatPr defaultRowHeight="14.4"/>
  <cols>
    <col min="1" max="1" width="7.88671875" style="297" bestFit="1" customWidth="1"/>
    <col min="2" max="2" width="13.6640625" style="297" bestFit="1" customWidth="1"/>
    <col min="3" max="3" width="8.88671875" style="297"/>
    <col min="4" max="4" width="11.88671875" style="297" bestFit="1" customWidth="1"/>
    <col min="5" max="5" width="7.6640625" style="297" bestFit="1" customWidth="1"/>
    <col min="6" max="6" width="9.44140625" style="297" bestFit="1" customWidth="1"/>
    <col min="7" max="7" width="24.109375" style="297" bestFit="1" customWidth="1"/>
    <col min="8" max="8" width="8.109375" style="299" bestFit="1" customWidth="1"/>
    <col min="9" max="9" width="14" style="297" bestFit="1" customWidth="1"/>
    <col min="10" max="16384" width="8.88671875" style="297"/>
  </cols>
  <sheetData>
    <row r="1" spans="1:22">
      <c r="A1" s="295" t="s">
        <v>3559</v>
      </c>
      <c r="B1" s="295" t="s">
        <v>160</v>
      </c>
      <c r="C1" s="295" t="s">
        <v>161</v>
      </c>
      <c r="D1" s="295" t="s">
        <v>897</v>
      </c>
      <c r="E1" s="295" t="s">
        <v>3617</v>
      </c>
      <c r="F1" s="295" t="s">
        <v>3954</v>
      </c>
      <c r="G1" s="295" t="s">
        <v>3957</v>
      </c>
      <c r="H1" s="296" t="s">
        <v>39</v>
      </c>
      <c r="I1" s="295" t="s">
        <v>4035</v>
      </c>
      <c r="K1" s="14" t="s">
        <v>71</v>
      </c>
      <c r="L1" s="14" t="s">
        <v>72</v>
      </c>
      <c r="M1" s="9" t="s">
        <v>99</v>
      </c>
      <c r="N1" s="9" t="s">
        <v>100</v>
      </c>
      <c r="O1" s="9" t="s">
        <v>75</v>
      </c>
      <c r="P1" s="9" t="s">
        <v>73</v>
      </c>
      <c r="Q1" s="9" t="s">
        <v>42</v>
      </c>
      <c r="R1" s="9"/>
      <c r="S1" s="9" t="s">
        <v>39</v>
      </c>
      <c r="T1" s="9" t="s">
        <v>40</v>
      </c>
      <c r="U1" s="9" t="s">
        <v>31</v>
      </c>
      <c r="V1" s="9" t="s">
        <v>41</v>
      </c>
    </row>
    <row r="2" spans="1:22">
      <c r="A2" s="295">
        <v>1</v>
      </c>
      <c r="B2" s="295" t="s">
        <v>270</v>
      </c>
      <c r="C2" s="295" t="s">
        <v>269</v>
      </c>
      <c r="D2" s="295" t="s">
        <v>4036</v>
      </c>
      <c r="E2" s="295">
        <v>1973</v>
      </c>
      <c r="F2" s="295" t="s">
        <v>32</v>
      </c>
      <c r="G2" s="295" t="s">
        <v>1330</v>
      </c>
      <c r="H2" s="296">
        <v>0.96527777777777779</v>
      </c>
      <c r="I2" s="295">
        <v>51</v>
      </c>
      <c r="K2" s="14">
        <f>VLOOKUP(L2,id!$A:$C,3,0)</f>
        <v>102</v>
      </c>
      <c r="L2" s="14" t="str">
        <f t="shared" ref="L2:L5" si="0">M2&amp;N2&amp;P2</f>
        <v>MossoczyZbigniew1973</v>
      </c>
      <c r="M2" s="9" t="str">
        <f>B2</f>
        <v>Mossoczy</v>
      </c>
      <c r="N2" s="9" t="str">
        <f>C2</f>
        <v>Zbigniew</v>
      </c>
      <c r="O2" s="9" t="str">
        <f>G2</f>
        <v>BIKEBOARD</v>
      </c>
      <c r="P2" s="9">
        <f>E2</f>
        <v>1973</v>
      </c>
      <c r="Q2" s="9">
        <v>50</v>
      </c>
      <c r="R2" s="9"/>
      <c r="S2" s="9"/>
      <c r="T2" s="9"/>
      <c r="U2" s="9"/>
      <c r="V2" s="9"/>
    </row>
    <row r="3" spans="1:22">
      <c r="A3" s="295">
        <v>2</v>
      </c>
      <c r="B3" s="295" t="s">
        <v>1585</v>
      </c>
      <c r="C3" s="295" t="s">
        <v>17</v>
      </c>
      <c r="D3" s="295" t="s">
        <v>1382</v>
      </c>
      <c r="E3" s="295">
        <v>1976</v>
      </c>
      <c r="F3" s="295" t="s">
        <v>32</v>
      </c>
      <c r="G3" s="295"/>
      <c r="H3" s="296">
        <v>0.81944444444444453</v>
      </c>
      <c r="I3" s="295">
        <v>34</v>
      </c>
      <c r="K3" s="14">
        <f>VLOOKUP(L3,id!$A:$C,3,0)</f>
        <v>13</v>
      </c>
      <c r="L3" s="14" t="str">
        <f t="shared" si="0"/>
        <v>BiałkaMarcin1976</v>
      </c>
      <c r="M3" s="9" t="str">
        <f t="shared" ref="M3:M5" si="1">B3</f>
        <v>Białka</v>
      </c>
      <c r="N3" s="9" t="str">
        <f t="shared" ref="N3:N5" si="2">C3</f>
        <v>Marcin</v>
      </c>
      <c r="O3" s="9">
        <f t="shared" ref="O3:O5" si="3">G3</f>
        <v>0</v>
      </c>
      <c r="P3" s="9">
        <f t="shared" ref="P3:P5" si="4">E3</f>
        <v>1976</v>
      </c>
      <c r="Q3" s="9">
        <f t="shared" ref="Q3:Q9" si="5">Q2*IF(U3&lt;1,U3,IF(V3&lt;1,V3,IF(T3&lt;1,T3,IF(S3&lt;1,S3,1))))</f>
        <v>33.333333333333329</v>
      </c>
      <c r="R3" s="9"/>
      <c r="S3" s="9">
        <f>H2/H3</f>
        <v>1.1779661016949152</v>
      </c>
      <c r="T3" s="9">
        <f>I3/I2</f>
        <v>0.66666666666666663</v>
      </c>
      <c r="U3" s="9">
        <v>1</v>
      </c>
      <c r="V3" s="9">
        <v>1</v>
      </c>
    </row>
    <row r="4" spans="1:22">
      <c r="A4" s="295">
        <v>3</v>
      </c>
      <c r="B4" s="295" t="s">
        <v>69</v>
      </c>
      <c r="C4" s="295" t="s">
        <v>48</v>
      </c>
      <c r="D4" s="295" t="s">
        <v>222</v>
      </c>
      <c r="E4" s="295">
        <v>1963</v>
      </c>
      <c r="F4" s="295" t="s">
        <v>4037</v>
      </c>
      <c r="G4" s="295" t="s">
        <v>223</v>
      </c>
      <c r="H4" s="296">
        <v>0.89930555555555547</v>
      </c>
      <c r="I4" s="295">
        <v>33</v>
      </c>
      <c r="K4" s="14">
        <f>VLOOKUP(L4,id!$A:$C,3,0)</f>
        <v>23</v>
      </c>
      <c r="L4" s="14" t="str">
        <f t="shared" si="0"/>
        <v>SójkaTomasz1963</v>
      </c>
      <c r="M4" s="9" t="str">
        <f t="shared" si="1"/>
        <v>Sójka</v>
      </c>
      <c r="N4" s="9" t="str">
        <f t="shared" si="2"/>
        <v>Tomasz</v>
      </c>
      <c r="O4" s="9" t="str">
        <f t="shared" si="3"/>
        <v>RKS Fiedorek</v>
      </c>
      <c r="P4" s="9">
        <f t="shared" si="4"/>
        <v>1963</v>
      </c>
      <c r="Q4" s="9">
        <f t="shared" si="5"/>
        <v>32.35294117647058</v>
      </c>
      <c r="R4" s="9"/>
      <c r="S4" s="9">
        <f t="shared" ref="S4:S5" si="6">H3/H4</f>
        <v>0.91119691119691137</v>
      </c>
      <c r="T4" s="9">
        <f t="shared" ref="T4:T5" si="7">I4/I3</f>
        <v>0.97058823529411764</v>
      </c>
      <c r="U4" s="9">
        <v>1</v>
      </c>
      <c r="V4" s="9">
        <v>1</v>
      </c>
    </row>
    <row r="5" spans="1:22">
      <c r="A5" s="295">
        <v>4</v>
      </c>
      <c r="B5" s="295" t="s">
        <v>55</v>
      </c>
      <c r="C5" s="295" t="s">
        <v>22</v>
      </c>
      <c r="D5" s="295" t="s">
        <v>246</v>
      </c>
      <c r="E5" s="295">
        <v>1969</v>
      </c>
      <c r="F5" s="295" t="s">
        <v>32</v>
      </c>
      <c r="G5" s="295"/>
      <c r="H5" s="296">
        <v>0.59166666666666667</v>
      </c>
      <c r="I5" s="295">
        <v>30</v>
      </c>
      <c r="K5" s="14">
        <f>VLOOKUP(L5,id!$A:$C,3,0)</f>
        <v>5</v>
      </c>
      <c r="L5" s="14" t="str">
        <f t="shared" si="0"/>
        <v>SzawdzinKrzysztof1969</v>
      </c>
      <c r="M5" s="9" t="str">
        <f t="shared" si="1"/>
        <v>Szawdzin</v>
      </c>
      <c r="N5" s="9" t="str">
        <f t="shared" si="2"/>
        <v>Krzysztof</v>
      </c>
      <c r="O5" s="9">
        <f t="shared" si="3"/>
        <v>0</v>
      </c>
      <c r="P5" s="9">
        <f t="shared" si="4"/>
        <v>1969</v>
      </c>
      <c r="Q5" s="9">
        <f t="shared" si="5"/>
        <v>29.411764705882344</v>
      </c>
      <c r="R5" s="9"/>
      <c r="S5" s="9">
        <f t="shared" si="6"/>
        <v>1.5199530516431923</v>
      </c>
      <c r="T5" s="9">
        <f t="shared" si="7"/>
        <v>0.90909090909090906</v>
      </c>
      <c r="U5" s="9">
        <v>1</v>
      </c>
      <c r="V5" s="9">
        <v>1</v>
      </c>
    </row>
    <row r="6" spans="1:22">
      <c r="A6" s="295">
        <v>5</v>
      </c>
      <c r="B6" s="295" t="s">
        <v>807</v>
      </c>
      <c r="C6" s="295" t="s">
        <v>19</v>
      </c>
      <c r="D6" s="295" t="s">
        <v>201</v>
      </c>
      <c r="E6" s="295">
        <v>1984</v>
      </c>
      <c r="F6" s="295" t="s">
        <v>32</v>
      </c>
      <c r="G6" s="295" t="s">
        <v>805</v>
      </c>
      <c r="H6" s="296">
        <v>0.97222222222222221</v>
      </c>
      <c r="I6" s="295">
        <v>29</v>
      </c>
      <c r="K6" s="14">
        <f>VLOOKUP(L6,id!$A:$C,3,0)</f>
        <v>20</v>
      </c>
      <c r="L6" s="14" t="str">
        <f t="shared" ref="L6:L10" si="8">M6&amp;N6&amp;P6</f>
        <v>CzarnyGrzegorz1984</v>
      </c>
      <c r="M6" s="9" t="str">
        <f t="shared" ref="M6:M10" si="9">B6</f>
        <v>Czarny</v>
      </c>
      <c r="N6" s="9" t="str">
        <f t="shared" ref="N6:N10" si="10">C6</f>
        <v>Grzegorz</v>
      </c>
      <c r="O6" s="9" t="str">
        <f t="shared" ref="O6:O10" si="11">G6</f>
        <v>Szkoła Fechtunku ARAMIS</v>
      </c>
      <c r="P6" s="9">
        <f t="shared" ref="P6:P10" si="12">E6</f>
        <v>1984</v>
      </c>
      <c r="Q6" s="9">
        <f t="shared" si="5"/>
        <v>28.431372549019599</v>
      </c>
      <c r="R6" s="9"/>
      <c r="S6" s="9">
        <f t="shared" ref="S6:S10" si="13">H5/H6</f>
        <v>0.60857142857142854</v>
      </c>
      <c r="T6" s="9">
        <f t="shared" ref="T6:T10" si="14">I6/I5</f>
        <v>0.96666666666666667</v>
      </c>
      <c r="U6" s="9">
        <v>1</v>
      </c>
      <c r="V6" s="9">
        <v>1</v>
      </c>
    </row>
    <row r="7" spans="1:22">
      <c r="A7" s="295">
        <v>7</v>
      </c>
      <c r="B7" s="295" t="s">
        <v>836</v>
      </c>
      <c r="C7" s="295" t="s">
        <v>383</v>
      </c>
      <c r="D7" s="295" t="s">
        <v>870</v>
      </c>
      <c r="E7" s="295">
        <v>1966</v>
      </c>
      <c r="F7" s="295" t="s">
        <v>4037</v>
      </c>
      <c r="G7" s="295" t="s">
        <v>871</v>
      </c>
      <c r="H7" s="296">
        <v>0.84722222222222221</v>
      </c>
      <c r="I7" s="295">
        <v>26</v>
      </c>
      <c r="K7" s="14">
        <f>VLOOKUP(L7,id!$A:$C,3,0)</f>
        <v>18</v>
      </c>
      <c r="L7" s="14" t="str">
        <f t="shared" si="8"/>
        <v>RudnickiMariusz1966</v>
      </c>
      <c r="M7" s="9" t="str">
        <f t="shared" si="9"/>
        <v>Rudnicki</v>
      </c>
      <c r="N7" s="9" t="str">
        <f t="shared" si="10"/>
        <v>Mariusz</v>
      </c>
      <c r="O7" s="9" t="str">
        <f t="shared" si="11"/>
        <v>Orient Express</v>
      </c>
      <c r="P7" s="9">
        <f t="shared" si="12"/>
        <v>1966</v>
      </c>
      <c r="Q7" s="9">
        <f t="shared" si="5"/>
        <v>25.490196078431364</v>
      </c>
      <c r="R7" s="9"/>
      <c r="S7" s="9">
        <f t="shared" si="13"/>
        <v>1.1475409836065573</v>
      </c>
      <c r="T7" s="9">
        <f t="shared" si="14"/>
        <v>0.89655172413793105</v>
      </c>
      <c r="U7" s="9">
        <v>1</v>
      </c>
      <c r="V7" s="9">
        <v>1</v>
      </c>
    </row>
    <row r="8" spans="1:22">
      <c r="A8" s="295">
        <v>7</v>
      </c>
      <c r="B8" s="295" t="s">
        <v>4038</v>
      </c>
      <c r="C8" s="295" t="s">
        <v>22</v>
      </c>
      <c r="D8" s="295" t="s">
        <v>4039</v>
      </c>
      <c r="E8" s="295">
        <v>1963</v>
      </c>
      <c r="F8" s="295" t="s">
        <v>4037</v>
      </c>
      <c r="G8" s="295" t="s">
        <v>4040</v>
      </c>
      <c r="H8" s="296">
        <v>0.84722222222222221</v>
      </c>
      <c r="I8" s="295">
        <v>26</v>
      </c>
      <c r="K8" s="14">
        <f>VLOOKUP(L8,id!$A:$C,3,0)</f>
        <v>19</v>
      </c>
      <c r="L8" s="14" t="str">
        <f t="shared" si="8"/>
        <v>KOWALSKIKrzysztof1963</v>
      </c>
      <c r="M8" s="9" t="str">
        <f t="shared" si="9"/>
        <v>KOWALSKI</v>
      </c>
      <c r="N8" s="9" t="str">
        <f t="shared" si="10"/>
        <v>Krzysztof</v>
      </c>
      <c r="O8" s="9" t="str">
        <f t="shared" si="11"/>
        <v>ORIENT EXPRESS</v>
      </c>
      <c r="P8" s="9">
        <f t="shared" si="12"/>
        <v>1963</v>
      </c>
      <c r="Q8" s="9">
        <f t="shared" si="5"/>
        <v>25.490196078431364</v>
      </c>
      <c r="R8" s="9"/>
      <c r="S8" s="9">
        <f t="shared" si="13"/>
        <v>1</v>
      </c>
      <c r="T8" s="9">
        <f t="shared" si="14"/>
        <v>1</v>
      </c>
      <c r="U8" s="9">
        <v>1</v>
      </c>
      <c r="V8" s="9">
        <v>1</v>
      </c>
    </row>
    <row r="9" spans="1:22">
      <c r="A9" s="295">
        <v>9</v>
      </c>
      <c r="B9" s="295" t="s">
        <v>261</v>
      </c>
      <c r="C9" s="295" t="s">
        <v>16</v>
      </c>
      <c r="D9" s="295" t="s">
        <v>246</v>
      </c>
      <c r="E9" s="295">
        <v>1987</v>
      </c>
      <c r="F9" s="295" t="s">
        <v>32</v>
      </c>
      <c r="G9" s="295" t="s">
        <v>260</v>
      </c>
      <c r="H9" s="296">
        <v>0.8652777777777777</v>
      </c>
      <c r="I9" s="295">
        <v>26</v>
      </c>
      <c r="K9" s="14">
        <f>VLOOKUP(L9,id!$A:$C,3,0)</f>
        <v>402</v>
      </c>
      <c r="L9" s="14" t="str">
        <f t="shared" si="8"/>
        <v>BanaszkiewiczPaweł1987</v>
      </c>
      <c r="M9" s="9" t="str">
        <f t="shared" si="9"/>
        <v>Banaszkiewicz</v>
      </c>
      <c r="N9" s="9" t="str">
        <f t="shared" si="10"/>
        <v>Paweł</v>
      </c>
      <c r="O9" s="9" t="str">
        <f t="shared" si="11"/>
        <v>KTR BikeOrient</v>
      </c>
      <c r="P9" s="9">
        <f t="shared" si="12"/>
        <v>1987</v>
      </c>
      <c r="Q9" s="9">
        <f t="shared" si="5"/>
        <v>24.958297925911932</v>
      </c>
      <c r="R9" s="9"/>
      <c r="S9" s="9">
        <f t="shared" si="13"/>
        <v>0.9791332263242376</v>
      </c>
      <c r="T9" s="9">
        <f t="shared" si="14"/>
        <v>1</v>
      </c>
      <c r="U9" s="9">
        <v>1</v>
      </c>
      <c r="V9" s="9">
        <v>1</v>
      </c>
    </row>
    <row r="10" spans="1:22">
      <c r="A10" s="295" t="s">
        <v>3848</v>
      </c>
      <c r="B10" s="295" t="s">
        <v>1668</v>
      </c>
      <c r="C10" s="295" t="s">
        <v>91</v>
      </c>
      <c r="D10" s="295" t="s">
        <v>4041</v>
      </c>
      <c r="E10" s="295">
        <v>1983</v>
      </c>
      <c r="F10" s="295" t="s">
        <v>32</v>
      </c>
      <c r="G10" s="295" t="s">
        <v>1650</v>
      </c>
      <c r="H10" s="296">
        <v>0.35625000000000001</v>
      </c>
      <c r="I10" s="295">
        <v>10</v>
      </c>
      <c r="K10" s="14">
        <f>VLOOKUP(L10,id!$A:$C,3,0)</f>
        <v>403</v>
      </c>
      <c r="L10" s="14" t="str">
        <f t="shared" si="8"/>
        <v>StojekMateusz1983</v>
      </c>
      <c r="M10" s="9" t="str">
        <f t="shared" si="9"/>
        <v>Stojek</v>
      </c>
      <c r="N10" s="9" t="str">
        <f t="shared" si="10"/>
        <v>Mateusz</v>
      </c>
      <c r="O10" s="9" t="str">
        <f t="shared" si="11"/>
        <v>SRT</v>
      </c>
      <c r="P10" s="9">
        <f t="shared" si="12"/>
        <v>1983</v>
      </c>
      <c r="Q10" s="9">
        <v>0</v>
      </c>
      <c r="R10" s="9"/>
      <c r="S10" s="9">
        <f t="shared" si="13"/>
        <v>2.4288499025341128</v>
      </c>
      <c r="T10" s="9">
        <f t="shared" si="14"/>
        <v>0.38461538461538464</v>
      </c>
      <c r="U10" s="9">
        <v>1</v>
      </c>
      <c r="V10" s="9">
        <v>1</v>
      </c>
    </row>
    <row r="12" spans="1:22">
      <c r="B12" s="298" t="s">
        <v>4042</v>
      </c>
      <c r="C12" s="296">
        <v>1</v>
      </c>
    </row>
    <row r="13" spans="1:22">
      <c r="B13" s="298" t="s">
        <v>4043</v>
      </c>
      <c r="C13" s="295">
        <v>54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"/>
  <sheetViews>
    <sheetView workbookViewId="0"/>
  </sheetViews>
  <sheetFormatPr defaultRowHeight="14.4"/>
  <cols>
    <col min="1" max="2" width="28.6640625" style="307" customWidth="1"/>
    <col min="3" max="3" width="8.33203125" style="309" customWidth="1"/>
    <col min="4" max="4" width="24.5546875" style="307" bestFit="1" customWidth="1"/>
    <col min="5" max="5" width="7.6640625" style="309" customWidth="1"/>
    <col min="6" max="7" width="8.5546875" style="307" customWidth="1"/>
    <col min="8" max="8" width="8.44140625" style="307" customWidth="1"/>
    <col min="9" max="10" width="9.109375" style="307" customWidth="1"/>
    <col min="11" max="13" width="8.5546875" style="307" customWidth="1"/>
    <col min="14" max="14" width="9.109375" style="307" customWidth="1"/>
    <col min="15" max="15" width="8.5546875" style="307" customWidth="1"/>
    <col min="16" max="16" width="10.6640625" style="307" bestFit="1" customWidth="1"/>
    <col min="17" max="17" width="9.88671875" style="307" bestFit="1" customWidth="1"/>
    <col min="18" max="18" width="9" style="307" bestFit="1" customWidth="1"/>
    <col min="19" max="19" width="12.6640625" style="307" bestFit="1" customWidth="1"/>
    <col min="20" max="22" width="8.5546875" style="308" customWidth="1"/>
    <col min="23" max="32" width="8.5546875" style="307" customWidth="1"/>
    <col min="33" max="16384" width="8.88671875" style="308"/>
  </cols>
  <sheetData>
    <row r="1" spans="1:32" ht="15.6">
      <c r="A1" s="322" t="s">
        <v>4076</v>
      </c>
      <c r="B1" s="322"/>
      <c r="C1" s="322" t="s">
        <v>4075</v>
      </c>
      <c r="D1" s="322" t="s">
        <v>4074</v>
      </c>
      <c r="E1" s="322" t="s">
        <v>4073</v>
      </c>
      <c r="F1" s="322" t="s">
        <v>4072</v>
      </c>
      <c r="G1" s="322" t="s">
        <v>4071</v>
      </c>
      <c r="H1" s="322" t="s">
        <v>3382</v>
      </c>
      <c r="I1" s="322" t="s">
        <v>3471</v>
      </c>
      <c r="J1" s="322" t="s">
        <v>4070</v>
      </c>
      <c r="K1" s="313" t="s">
        <v>4069</v>
      </c>
      <c r="L1" s="313" t="s">
        <v>4068</v>
      </c>
      <c r="M1" s="313" t="s">
        <v>4067</v>
      </c>
      <c r="N1" s="313" t="s">
        <v>4066</v>
      </c>
      <c r="O1" s="313" t="s">
        <v>4065</v>
      </c>
      <c r="P1" s="313" t="s">
        <v>4064</v>
      </c>
      <c r="Q1" s="313" t="s">
        <v>4063</v>
      </c>
      <c r="R1" s="313" t="s">
        <v>4062</v>
      </c>
      <c r="S1" s="313" t="s">
        <v>4061</v>
      </c>
      <c r="U1" s="14" t="s">
        <v>71</v>
      </c>
      <c r="V1" s="14" t="s">
        <v>72</v>
      </c>
      <c r="W1" s="9" t="s">
        <v>99</v>
      </c>
      <c r="X1" s="9" t="s">
        <v>100</v>
      </c>
      <c r="Y1" s="9" t="s">
        <v>75</v>
      </c>
      <c r="Z1" s="9" t="s">
        <v>73</v>
      </c>
      <c r="AA1" s="9" t="s">
        <v>42</v>
      </c>
      <c r="AB1" s="9"/>
      <c r="AC1" s="9" t="s">
        <v>39</v>
      </c>
      <c r="AD1" s="9" t="s">
        <v>40</v>
      </c>
      <c r="AE1" s="9" t="s">
        <v>31</v>
      </c>
      <c r="AF1" s="9" t="s">
        <v>41</v>
      </c>
    </row>
    <row r="2" spans="1:32" ht="17.399999999999999">
      <c r="A2" s="314" t="s">
        <v>4083</v>
      </c>
      <c r="B2" s="314" t="s">
        <v>4084</v>
      </c>
      <c r="C2" s="313">
        <v>1976</v>
      </c>
      <c r="D2" s="312" t="s">
        <v>289</v>
      </c>
      <c r="E2" s="313"/>
      <c r="F2" s="312">
        <v>626</v>
      </c>
      <c r="G2" s="312">
        <v>0</v>
      </c>
      <c r="H2" s="317">
        <v>0.47662037037036997</v>
      </c>
      <c r="I2" s="318">
        <f>H2-G2</f>
        <v>0.47662037037036997</v>
      </c>
      <c r="J2" s="320">
        <v>15</v>
      </c>
      <c r="K2" s="320">
        <v>10</v>
      </c>
      <c r="L2" s="320">
        <v>3</v>
      </c>
      <c r="M2" s="320">
        <f>J2*2+K2*3+L2*4</f>
        <v>72</v>
      </c>
      <c r="N2" s="320">
        <f>M2-62</f>
        <v>10</v>
      </c>
      <c r="O2" s="320">
        <v>3</v>
      </c>
      <c r="P2" s="319">
        <v>0</v>
      </c>
      <c r="Q2" s="319">
        <f>(M2-62)*1/24/3</f>
        <v>0.1388888888888889</v>
      </c>
      <c r="R2" s="319"/>
      <c r="S2" s="316">
        <f>I2-Q2+R2+P2</f>
        <v>0.33773148148148108</v>
      </c>
      <c r="U2" s="14">
        <f>VLOOKUP(V2,id!$A:$C,3,0)</f>
        <v>37</v>
      </c>
      <c r="V2" s="14" t="str">
        <f t="shared" ref="V2:V6" si="0">W2&amp;X2&amp;Z2</f>
        <v>Gruziel-SłomkaMagdalena1976</v>
      </c>
      <c r="W2" s="323" t="str">
        <f t="shared" ref="W2:X6" si="1">PROPER(A2)</f>
        <v>Gruziel-Słomka</v>
      </c>
      <c r="X2" s="323" t="str">
        <f t="shared" si="1"/>
        <v>Magdalena</v>
      </c>
      <c r="Y2" s="9" t="str">
        <f t="shared" ref="Y2:Y6" si="2">D2</f>
        <v>Team360</v>
      </c>
      <c r="Z2" s="9">
        <f t="shared" ref="Z2:Z6" si="3">C2</f>
        <v>1976</v>
      </c>
      <c r="AA2" s="9">
        <v>100</v>
      </c>
      <c r="AB2" s="9"/>
      <c r="AC2" s="9"/>
      <c r="AD2" s="9"/>
      <c r="AE2" s="9"/>
      <c r="AF2" s="9"/>
    </row>
    <row r="3" spans="1:32" ht="17.399999999999999">
      <c r="A3" s="314" t="s">
        <v>4091</v>
      </c>
      <c r="B3" s="314" t="s">
        <v>707</v>
      </c>
      <c r="C3" s="313">
        <v>1982</v>
      </c>
      <c r="D3" s="312" t="s">
        <v>3</v>
      </c>
      <c r="E3" s="313"/>
      <c r="F3" s="311">
        <v>619</v>
      </c>
      <c r="G3" s="312">
        <v>0</v>
      </c>
      <c r="H3" s="317">
        <v>0.49873842592592599</v>
      </c>
      <c r="I3" s="318">
        <f>H3-G3</f>
        <v>0.49873842592592599</v>
      </c>
      <c r="J3" s="320">
        <v>12</v>
      </c>
      <c r="K3" s="320">
        <v>8</v>
      </c>
      <c r="L3" s="320">
        <v>2</v>
      </c>
      <c r="M3" s="320">
        <f>J3*2+K3*3+L3*4</f>
        <v>56</v>
      </c>
      <c r="N3" s="320">
        <f>M3-62</f>
        <v>-6</v>
      </c>
      <c r="O3" s="320">
        <v>3</v>
      </c>
      <c r="P3" s="311">
        <v>0</v>
      </c>
      <c r="Q3" s="311"/>
      <c r="R3" s="319">
        <f>(-N3-5)/48+2/24</f>
        <v>0.10416666666666666</v>
      </c>
      <c r="S3" s="316">
        <f>I3-Q3+R3+P3</f>
        <v>0.60290509259259262</v>
      </c>
      <c r="U3" s="14">
        <f>VLOOKUP(V3,id!$A:$C,3,0)</f>
        <v>131</v>
      </c>
      <c r="V3" s="14" t="str">
        <f t="shared" si="0"/>
        <v>KwitowskaAnna1982</v>
      </c>
      <c r="W3" s="323" t="str">
        <f t="shared" si="1"/>
        <v>Kwitowska</v>
      </c>
      <c r="X3" s="323" t="str">
        <f t="shared" si="1"/>
        <v>Anna</v>
      </c>
      <c r="Y3" s="9" t="str">
        <f t="shared" si="2"/>
        <v>Mazurskie Tropy</v>
      </c>
      <c r="Z3" s="9">
        <f t="shared" si="3"/>
        <v>1982</v>
      </c>
      <c r="AA3" s="9">
        <f t="shared" ref="AA3:AA6" si="4">AA2*IF(AE3&lt;1,AE3,IF(AF3&lt;1,AF3,IF(AD3&lt;1,AD3,IF(AC3&lt;1,AC3,1))))</f>
        <v>56.017354245454996</v>
      </c>
      <c r="AB3" s="9"/>
      <c r="AC3" s="9">
        <f t="shared" ref="AC3:AC6" si="5">S2/S3</f>
        <v>0.56017354245454998</v>
      </c>
      <c r="AD3" s="9">
        <v>1</v>
      </c>
      <c r="AE3" s="9">
        <v>1</v>
      </c>
      <c r="AF3" s="9">
        <v>1</v>
      </c>
    </row>
    <row r="4" spans="1:32" ht="17.399999999999999">
      <c r="A4" s="314" t="s">
        <v>4093</v>
      </c>
      <c r="B4" s="314" t="s">
        <v>4094</v>
      </c>
      <c r="C4" s="313">
        <v>1973</v>
      </c>
      <c r="D4" s="312" t="s">
        <v>1266</v>
      </c>
      <c r="E4" s="313"/>
      <c r="F4" s="312">
        <v>606</v>
      </c>
      <c r="G4" s="312">
        <v>0</v>
      </c>
      <c r="H4" s="317">
        <v>0.47461805555555597</v>
      </c>
      <c r="I4" s="318">
        <f>H4-G4</f>
        <v>0.47461805555555597</v>
      </c>
      <c r="J4" s="320">
        <v>12</v>
      </c>
      <c r="K4" s="320">
        <v>5</v>
      </c>
      <c r="L4" s="320">
        <v>2</v>
      </c>
      <c r="M4" s="320">
        <f>J4*2+K4*3+L4*4</f>
        <v>47</v>
      </c>
      <c r="N4" s="320">
        <f>M4-62</f>
        <v>-15</v>
      </c>
      <c r="O4" s="320">
        <v>3</v>
      </c>
      <c r="P4" s="311">
        <v>0</v>
      </c>
      <c r="Q4" s="311"/>
      <c r="R4" s="319">
        <f>(-N4-5)/48+2/24</f>
        <v>0.29166666666666669</v>
      </c>
      <c r="S4" s="316">
        <f>I4-Q4+R4+P4</f>
        <v>0.76628472222222266</v>
      </c>
      <c r="U4" s="14">
        <f>VLOOKUP(V4,id!$A:$C,3,0)</f>
        <v>412</v>
      </c>
      <c r="V4" s="14" t="str">
        <f t="shared" si="0"/>
        <v>CzeczottMałgorzata1973</v>
      </c>
      <c r="W4" s="323" t="str">
        <f t="shared" si="1"/>
        <v>Czeczott</v>
      </c>
      <c r="X4" s="323" t="str">
        <f t="shared" si="1"/>
        <v>Małgorzata</v>
      </c>
      <c r="Y4" s="9" t="str">
        <f t="shared" si="2"/>
        <v>UKA</v>
      </c>
      <c r="Z4" s="9">
        <f t="shared" si="3"/>
        <v>1973</v>
      </c>
      <c r="AA4" s="9">
        <f t="shared" si="4"/>
        <v>44.07388946788096</v>
      </c>
      <c r="AB4" s="9"/>
      <c r="AC4" s="9">
        <f t="shared" si="5"/>
        <v>0.78678991647408847</v>
      </c>
      <c r="AD4" s="9">
        <v>1</v>
      </c>
      <c r="AE4" s="9">
        <v>1</v>
      </c>
      <c r="AF4" s="9">
        <v>1</v>
      </c>
    </row>
    <row r="5" spans="1:32" ht="17.399999999999999">
      <c r="A5" s="314" t="s">
        <v>4099</v>
      </c>
      <c r="B5" s="314" t="s">
        <v>4100</v>
      </c>
      <c r="C5" s="313">
        <v>1981</v>
      </c>
      <c r="D5" s="312" t="s">
        <v>136</v>
      </c>
      <c r="E5" s="313"/>
      <c r="F5" s="312">
        <v>601</v>
      </c>
      <c r="G5" s="312">
        <v>0</v>
      </c>
      <c r="H5" s="317">
        <v>0.39677083333333302</v>
      </c>
      <c r="I5" s="318">
        <f>H5-G5</f>
        <v>0.39677083333333302</v>
      </c>
      <c r="J5" s="320">
        <v>9</v>
      </c>
      <c r="K5" s="320">
        <v>5</v>
      </c>
      <c r="L5" s="320">
        <v>1</v>
      </c>
      <c r="M5" s="320">
        <f>J5*2+K5*3+L5*4</f>
        <v>37</v>
      </c>
      <c r="N5" s="320">
        <f>M5-62</f>
        <v>-25</v>
      </c>
      <c r="O5" s="320">
        <v>0</v>
      </c>
      <c r="P5" s="319">
        <v>4.1666666666666699E-2</v>
      </c>
      <c r="Q5" s="319"/>
      <c r="R5" s="319">
        <f>(-N5-5)/48+2/24</f>
        <v>0.5</v>
      </c>
      <c r="S5" s="316">
        <f>I5-Q5+R5+P5</f>
        <v>0.93843749999999981</v>
      </c>
      <c r="U5" s="14">
        <f>VLOOKUP(V5,id!$A:$C,3,0)</f>
        <v>411</v>
      </c>
      <c r="V5" s="14" t="str">
        <f t="shared" si="0"/>
        <v>BlankDanuta1981</v>
      </c>
      <c r="W5" s="323" t="str">
        <f t="shared" si="1"/>
        <v>Blank</v>
      </c>
      <c r="X5" s="323" t="str">
        <f t="shared" si="1"/>
        <v>Danuta</v>
      </c>
      <c r="Y5" s="9" t="str">
        <f t="shared" si="2"/>
        <v>Towanda</v>
      </c>
      <c r="Z5" s="9">
        <f t="shared" si="3"/>
        <v>1981</v>
      </c>
      <c r="AA5" s="9">
        <f t="shared" si="4"/>
        <v>35.988702655369288</v>
      </c>
      <c r="AB5" s="9"/>
      <c r="AC5" s="9">
        <f t="shared" si="5"/>
        <v>0.8165538165538172</v>
      </c>
      <c r="AD5" s="9">
        <v>1</v>
      </c>
      <c r="AE5" s="9">
        <v>1</v>
      </c>
      <c r="AF5" s="9">
        <v>1</v>
      </c>
    </row>
    <row r="6" spans="1:32" ht="17.399999999999999">
      <c r="A6" s="314" t="s">
        <v>4104</v>
      </c>
      <c r="B6" s="314" t="s">
        <v>4105</v>
      </c>
      <c r="C6" s="313">
        <v>1988</v>
      </c>
      <c r="D6" s="312"/>
      <c r="E6" s="313"/>
      <c r="F6" s="312">
        <v>609</v>
      </c>
      <c r="G6" s="312">
        <v>0</v>
      </c>
      <c r="H6" s="317">
        <v>0.49351851851851902</v>
      </c>
      <c r="I6" s="318">
        <f>H6-G6</f>
        <v>0.49351851851851902</v>
      </c>
      <c r="J6" s="320">
        <v>9</v>
      </c>
      <c r="K6" s="320">
        <v>4</v>
      </c>
      <c r="L6" s="320">
        <v>2</v>
      </c>
      <c r="M6" s="320">
        <f>J6*2+K6*3+L6*4</f>
        <v>38</v>
      </c>
      <c r="N6" s="320">
        <f>M6-62</f>
        <v>-24</v>
      </c>
      <c r="O6" s="320">
        <v>3</v>
      </c>
      <c r="P6" s="319">
        <v>0</v>
      </c>
      <c r="Q6" s="319"/>
      <c r="R6" s="319">
        <f>(-N6-5)/48+2/24</f>
        <v>0.47916666666666663</v>
      </c>
      <c r="S6" s="316">
        <f>I6-Q6+R6+P6</f>
        <v>0.97268518518518565</v>
      </c>
      <c r="U6" s="14">
        <f>VLOOKUP(V6,id!$A:$C,3,0)</f>
        <v>130</v>
      </c>
      <c r="V6" s="14" t="str">
        <f t="shared" si="0"/>
        <v>PacekKarolina1988</v>
      </c>
      <c r="W6" s="323" t="str">
        <f t="shared" si="1"/>
        <v>Pacek</v>
      </c>
      <c r="X6" s="323" t="str">
        <f t="shared" si="1"/>
        <v>Karolina</v>
      </c>
      <c r="Y6" s="9">
        <f t="shared" si="2"/>
        <v>0</v>
      </c>
      <c r="Z6" s="9">
        <f t="shared" si="3"/>
        <v>1988</v>
      </c>
      <c r="AA6" s="9">
        <f t="shared" si="4"/>
        <v>34.72156116135168</v>
      </c>
      <c r="AB6" s="9"/>
      <c r="AC6" s="9">
        <f t="shared" si="5"/>
        <v>0.96479057591622974</v>
      </c>
      <c r="AD6" s="9">
        <v>1</v>
      </c>
      <c r="AE6" s="9">
        <v>1</v>
      </c>
      <c r="AF6" s="9">
        <v>1</v>
      </c>
    </row>
    <row r="7" spans="1:32" ht="17.399999999999999">
      <c r="A7" s="314"/>
      <c r="B7" s="314"/>
      <c r="C7" s="313"/>
      <c r="D7" s="312"/>
      <c r="E7" s="313"/>
      <c r="F7" s="312"/>
      <c r="G7" s="312"/>
      <c r="H7" s="311"/>
      <c r="I7" s="311"/>
      <c r="J7" s="311"/>
      <c r="K7" s="311"/>
      <c r="L7" s="311"/>
      <c r="M7" s="311"/>
      <c r="N7" s="311"/>
      <c r="O7" s="311"/>
      <c r="P7" s="311"/>
      <c r="Q7" s="311"/>
      <c r="R7" s="311"/>
      <c r="S7" s="310"/>
      <c r="U7" s="14"/>
      <c r="V7" s="14"/>
      <c r="W7" s="323"/>
      <c r="X7" s="323"/>
      <c r="Y7" s="9"/>
      <c r="Z7" s="9"/>
      <c r="AA7" s="9"/>
      <c r="AB7" s="9"/>
      <c r="AC7" s="9"/>
      <c r="AD7" s="9"/>
      <c r="AE7" s="9"/>
      <c r="AF7" s="9"/>
    </row>
  </sheetData>
  <printOptions horizontalCentered="1" verticalCentered="1"/>
  <pageMargins left="0.39374999999999999" right="0.39374999999999999" top="0.56041666666666701" bottom="0.39374999999999999" header="0.39374999999999999" footer="0.51180555555555496"/>
  <pageSetup paperSize="9" firstPageNumber="0" fitToWidth="2" orientation="landscape" horizontalDpi="300" verticalDpi="300"/>
  <headerFooter>
    <oddHeader>&amp;L&amp;"Times New Roman,Normalny"&amp;12XIX DYMNO Brok 12.5.2018&amp;C&amp;"Times New Roman,Normalny"&amp;12WYNIKI TR 150</oddHeader>
  </headerFooter>
  <colBreaks count="1" manualBreakCount="1">
    <brk id="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6"/>
  <sheetViews>
    <sheetView workbookViewId="0"/>
  </sheetViews>
  <sheetFormatPr defaultRowHeight="14.4"/>
  <cols>
    <col min="1" max="2" width="28.6640625" style="307" customWidth="1"/>
    <col min="3" max="3" width="8.33203125" style="309" customWidth="1"/>
    <col min="4" max="4" width="24.5546875" style="307" bestFit="1" customWidth="1"/>
    <col min="5" max="5" width="7.6640625" style="309" customWidth="1"/>
    <col min="6" max="7" width="8.5546875" style="307" customWidth="1"/>
    <col min="8" max="8" width="8.44140625" style="307" customWidth="1"/>
    <col min="9" max="10" width="9.109375" style="307" customWidth="1"/>
    <col min="11" max="13" width="8.5546875" style="307" customWidth="1"/>
    <col min="14" max="14" width="9.109375" style="307" customWidth="1"/>
    <col min="15" max="15" width="8.5546875" style="307" customWidth="1"/>
    <col min="16" max="16" width="10.6640625" style="307" bestFit="1" customWidth="1"/>
    <col min="17" max="17" width="9.88671875" style="307" bestFit="1" customWidth="1"/>
    <col min="18" max="18" width="9" style="307" bestFit="1" customWidth="1"/>
    <col min="19" max="19" width="12.6640625" style="307" bestFit="1" customWidth="1"/>
    <col min="20" max="22" width="8.5546875" style="308" customWidth="1"/>
    <col min="23" max="32" width="8.5546875" style="307" customWidth="1"/>
    <col min="33" max="16384" width="8.88671875" style="308"/>
  </cols>
  <sheetData>
    <row r="1" spans="1:32" ht="15.6">
      <c r="A1" s="322" t="s">
        <v>4076</v>
      </c>
      <c r="B1" s="322"/>
      <c r="C1" s="322" t="s">
        <v>4075</v>
      </c>
      <c r="D1" s="322" t="s">
        <v>4074</v>
      </c>
      <c r="E1" s="322" t="s">
        <v>4073</v>
      </c>
      <c r="F1" s="322" t="s">
        <v>4072</v>
      </c>
      <c r="G1" s="322" t="s">
        <v>4071</v>
      </c>
      <c r="H1" s="322" t="s">
        <v>3382</v>
      </c>
      <c r="I1" s="322" t="s">
        <v>3471</v>
      </c>
      <c r="J1" s="322" t="s">
        <v>4070</v>
      </c>
      <c r="K1" s="313" t="s">
        <v>4069</v>
      </c>
      <c r="L1" s="313" t="s">
        <v>4068</v>
      </c>
      <c r="M1" s="313" t="s">
        <v>4067</v>
      </c>
      <c r="N1" s="313" t="s">
        <v>4066</v>
      </c>
      <c r="O1" s="313" t="s">
        <v>4065</v>
      </c>
      <c r="P1" s="313" t="s">
        <v>4064</v>
      </c>
      <c r="Q1" s="313" t="s">
        <v>4063</v>
      </c>
      <c r="R1" s="313" t="s">
        <v>4062</v>
      </c>
      <c r="S1" s="313" t="s">
        <v>4061</v>
      </c>
      <c r="U1" s="14" t="s">
        <v>71</v>
      </c>
      <c r="V1" s="14" t="s">
        <v>72</v>
      </c>
      <c r="W1" s="9" t="s">
        <v>99</v>
      </c>
      <c r="X1" s="9" t="s">
        <v>100</v>
      </c>
      <c r="Y1" s="9" t="s">
        <v>75</v>
      </c>
      <c r="Z1" s="9" t="s">
        <v>73</v>
      </c>
      <c r="AA1" s="9" t="s">
        <v>42</v>
      </c>
      <c r="AB1" s="9"/>
      <c r="AC1" s="9" t="s">
        <v>39</v>
      </c>
      <c r="AD1" s="9" t="s">
        <v>40</v>
      </c>
      <c r="AE1" s="9" t="s">
        <v>31</v>
      </c>
      <c r="AF1" s="9" t="s">
        <v>41</v>
      </c>
    </row>
    <row r="2" spans="1:32" ht="17.399999999999999">
      <c r="A2" s="314" t="s">
        <v>4077</v>
      </c>
      <c r="B2" s="314" t="s">
        <v>678</v>
      </c>
      <c r="C2" s="313">
        <v>1979</v>
      </c>
      <c r="D2" s="312" t="s">
        <v>266</v>
      </c>
      <c r="E2" s="313"/>
      <c r="F2" s="312">
        <v>633</v>
      </c>
      <c r="G2" s="312">
        <v>0</v>
      </c>
      <c r="H2" s="317">
        <v>0.40108796296296301</v>
      </c>
      <c r="I2" s="318">
        <f t="shared" ref="I2:I34" si="0">H2-G2</f>
        <v>0.40108796296296301</v>
      </c>
      <c r="J2" s="320">
        <v>17</v>
      </c>
      <c r="K2" s="320">
        <v>10</v>
      </c>
      <c r="L2" s="320">
        <v>3</v>
      </c>
      <c r="M2" s="320">
        <f t="shared" ref="M2:M33" si="1">J2*2+K2*3+L2*4</f>
        <v>76</v>
      </c>
      <c r="N2" s="320">
        <f t="shared" ref="N2:N33" si="2">M2-62</f>
        <v>14</v>
      </c>
      <c r="O2" s="320">
        <v>3</v>
      </c>
      <c r="P2" s="319">
        <v>0</v>
      </c>
      <c r="Q2" s="319">
        <f t="shared" ref="Q2:Q15" si="3">(M2-62)*1/24/3</f>
        <v>0.19444444444444445</v>
      </c>
      <c r="R2" s="319"/>
      <c r="S2" s="321">
        <f t="shared" ref="S2:S9" si="4">I2-P2-Q2</f>
        <v>0.20664351851851856</v>
      </c>
      <c r="U2" s="14">
        <f>VLOOKUP(V2,id!$A:$C,3,0)</f>
        <v>1</v>
      </c>
      <c r="V2" s="14" t="str">
        <f t="shared" ref="V2" si="5">W2&amp;X2&amp;Z2</f>
        <v>BrudłoPaweł1979</v>
      </c>
      <c r="W2" s="323" t="str">
        <f>PROPER(A2)</f>
        <v>Brudło</v>
      </c>
      <c r="X2" s="323" t="str">
        <f>PROPER(B2)</f>
        <v>Paweł</v>
      </c>
      <c r="Y2" s="9" t="str">
        <f>D2</f>
        <v>KTE Tramp</v>
      </c>
      <c r="Z2" s="9">
        <f>C2</f>
        <v>1979</v>
      </c>
      <c r="AA2" s="9">
        <v>100</v>
      </c>
      <c r="AB2" s="9"/>
      <c r="AC2" s="9"/>
      <c r="AD2" s="9"/>
      <c r="AE2" s="9"/>
      <c r="AF2" s="9"/>
    </row>
    <row r="3" spans="1:32" ht="17.399999999999999">
      <c r="A3" s="314" t="s">
        <v>4078</v>
      </c>
      <c r="B3" s="314" t="s">
        <v>679</v>
      </c>
      <c r="C3" s="313">
        <v>1979</v>
      </c>
      <c r="D3" s="312" t="s">
        <v>4060</v>
      </c>
      <c r="E3" s="313"/>
      <c r="F3" s="312">
        <v>615</v>
      </c>
      <c r="G3" s="312">
        <v>0</v>
      </c>
      <c r="H3" s="317">
        <v>0.40118055555555598</v>
      </c>
      <c r="I3" s="318">
        <f t="shared" si="0"/>
        <v>0.40118055555555598</v>
      </c>
      <c r="J3" s="320">
        <v>17</v>
      </c>
      <c r="K3" s="320">
        <v>10</v>
      </c>
      <c r="L3" s="320">
        <v>3</v>
      </c>
      <c r="M3" s="320">
        <f t="shared" si="1"/>
        <v>76</v>
      </c>
      <c r="N3" s="320">
        <f t="shared" si="2"/>
        <v>14</v>
      </c>
      <c r="O3" s="320">
        <v>3</v>
      </c>
      <c r="P3" s="319">
        <v>0</v>
      </c>
      <c r="Q3" s="319">
        <f t="shared" si="3"/>
        <v>0.19444444444444445</v>
      </c>
      <c r="R3" s="319"/>
      <c r="S3" s="321">
        <f t="shared" si="4"/>
        <v>0.20673611111111154</v>
      </c>
      <c r="U3" s="14">
        <f>VLOOKUP(V3,id!$A:$C,3,0)</f>
        <v>132</v>
      </c>
      <c r="V3" s="14" t="str">
        <f t="shared" ref="V3:V6" si="6">W3&amp;X3&amp;Z3</f>
        <v>BuciakPiotr1979</v>
      </c>
      <c r="W3" s="323" t="str">
        <f t="shared" ref="W3:W35" si="7">PROPER(A3)</f>
        <v>Buciak</v>
      </c>
      <c r="X3" s="323" t="str">
        <f t="shared" ref="X3:X35" si="8">PROPER(B3)</f>
        <v>Piotr</v>
      </c>
      <c r="Y3" s="9" t="str">
        <f t="shared" ref="Y3:Y6" si="9">D3</f>
        <v>Team 360&amp;#186;</v>
      </c>
      <c r="Z3" s="9">
        <f t="shared" ref="Z3:Z6" si="10">C3</f>
        <v>1979</v>
      </c>
      <c r="AA3" s="9">
        <f t="shared" ref="AA3:AA6" si="11">AA2*IF(AE3&lt;1,AE3,IF(AF3&lt;1,AF3,IF(AD3&lt;1,AD3,IF(AC3&lt;1,AC3,1))))</f>
        <v>99.955212182286232</v>
      </c>
      <c r="AB3" s="9"/>
      <c r="AC3" s="9">
        <f>S2/S3</f>
        <v>0.99955212182286235</v>
      </c>
      <c r="AD3" s="9">
        <v>1</v>
      </c>
      <c r="AE3" s="9">
        <v>1</v>
      </c>
      <c r="AF3" s="9">
        <v>1</v>
      </c>
    </row>
    <row r="4" spans="1:32" ht="17.399999999999999">
      <c r="A4" s="314" t="s">
        <v>4079</v>
      </c>
      <c r="B4" s="314" t="s">
        <v>678</v>
      </c>
      <c r="C4" s="313">
        <v>1990</v>
      </c>
      <c r="D4" s="312" t="s">
        <v>260</v>
      </c>
      <c r="E4" s="313"/>
      <c r="F4" s="312">
        <v>627</v>
      </c>
      <c r="G4" s="312">
        <v>0</v>
      </c>
      <c r="H4" s="317">
        <v>0.41965277777777799</v>
      </c>
      <c r="I4" s="318">
        <f t="shared" si="0"/>
        <v>0.41965277777777799</v>
      </c>
      <c r="J4" s="320">
        <v>17</v>
      </c>
      <c r="K4" s="320">
        <v>10</v>
      </c>
      <c r="L4" s="320">
        <v>3</v>
      </c>
      <c r="M4" s="320">
        <f t="shared" si="1"/>
        <v>76</v>
      </c>
      <c r="N4" s="320">
        <f t="shared" si="2"/>
        <v>14</v>
      </c>
      <c r="O4" s="320">
        <v>3</v>
      </c>
      <c r="P4" s="319">
        <v>0</v>
      </c>
      <c r="Q4" s="319">
        <f t="shared" si="3"/>
        <v>0.19444444444444445</v>
      </c>
      <c r="R4" s="319"/>
      <c r="S4" s="321">
        <f t="shared" si="4"/>
        <v>0.22520833333333354</v>
      </c>
      <c r="U4" s="14">
        <f>VLOOKUP(V4,id!$A:$C,3,0)</f>
        <v>4</v>
      </c>
      <c r="V4" s="14" t="str">
        <f t="shared" si="6"/>
        <v>SłomkaPaweł1990</v>
      </c>
      <c r="W4" s="323" t="str">
        <f t="shared" si="7"/>
        <v>Słomka</v>
      </c>
      <c r="X4" s="323" t="str">
        <f t="shared" si="8"/>
        <v>Paweł</v>
      </c>
      <c r="Y4" s="9" t="str">
        <f t="shared" si="9"/>
        <v>KTR BikeOrient</v>
      </c>
      <c r="Z4" s="9">
        <f t="shared" si="10"/>
        <v>1990</v>
      </c>
      <c r="AA4" s="9">
        <f t="shared" si="11"/>
        <v>91.756603967519723</v>
      </c>
      <c r="AB4" s="9"/>
      <c r="AC4" s="9">
        <f t="shared" ref="AC4:AC6" si="12">S3/S4</f>
        <v>0.91797718162195607</v>
      </c>
      <c r="AD4" s="9">
        <v>1</v>
      </c>
      <c r="AE4" s="9">
        <v>1</v>
      </c>
      <c r="AF4" s="9">
        <v>1</v>
      </c>
    </row>
    <row r="5" spans="1:32" ht="17.399999999999999">
      <c r="A5" s="314" t="s">
        <v>3973</v>
      </c>
      <c r="B5" s="314" t="s">
        <v>4080</v>
      </c>
      <c r="C5" s="313">
        <v>1986</v>
      </c>
      <c r="D5" s="312"/>
      <c r="E5" s="313"/>
      <c r="F5" s="312">
        <v>617</v>
      </c>
      <c r="G5" s="312">
        <v>0</v>
      </c>
      <c r="H5" s="317">
        <v>0.45371527777777798</v>
      </c>
      <c r="I5" s="318">
        <f t="shared" si="0"/>
        <v>0.45371527777777798</v>
      </c>
      <c r="J5" s="320">
        <v>17</v>
      </c>
      <c r="K5" s="320">
        <v>10</v>
      </c>
      <c r="L5" s="320">
        <v>3</v>
      </c>
      <c r="M5" s="320">
        <f t="shared" si="1"/>
        <v>76</v>
      </c>
      <c r="N5" s="320">
        <f t="shared" si="2"/>
        <v>14</v>
      </c>
      <c r="O5" s="320">
        <v>3</v>
      </c>
      <c r="P5" s="319">
        <v>0</v>
      </c>
      <c r="Q5" s="319">
        <f t="shared" si="3"/>
        <v>0.19444444444444445</v>
      </c>
      <c r="R5" s="319"/>
      <c r="S5" s="321">
        <f t="shared" si="4"/>
        <v>0.25927083333333356</v>
      </c>
      <c r="U5" s="14">
        <f>VLOOKUP(V5,id!$A:$C,3,0)</f>
        <v>38</v>
      </c>
      <c r="V5" s="14" t="str">
        <f t="shared" si="6"/>
        <v>MirowskiŁukasz1986</v>
      </c>
      <c r="W5" s="323" t="str">
        <f t="shared" si="7"/>
        <v>Mirowski</v>
      </c>
      <c r="X5" s="323" t="str">
        <f t="shared" si="8"/>
        <v>Łukasz</v>
      </c>
      <c r="Y5" s="9">
        <f t="shared" si="9"/>
        <v>0</v>
      </c>
      <c r="Z5" s="9">
        <f t="shared" si="10"/>
        <v>1986</v>
      </c>
      <c r="AA5" s="9">
        <f t="shared" si="11"/>
        <v>79.701799026829107</v>
      </c>
      <c r="AB5" s="9"/>
      <c r="AC5" s="9">
        <f t="shared" si="12"/>
        <v>0.86862193652069108</v>
      </c>
      <c r="AD5" s="9">
        <v>1</v>
      </c>
      <c r="AE5" s="9">
        <v>1</v>
      </c>
      <c r="AF5" s="9">
        <v>1</v>
      </c>
    </row>
    <row r="6" spans="1:32" ht="17.399999999999999">
      <c r="A6" s="314" t="s">
        <v>3974</v>
      </c>
      <c r="B6" s="314" t="s">
        <v>681</v>
      </c>
      <c r="C6" s="313">
        <v>1969</v>
      </c>
      <c r="D6" s="312"/>
      <c r="E6" s="313"/>
      <c r="F6" s="312">
        <v>607</v>
      </c>
      <c r="G6" s="312">
        <v>0</v>
      </c>
      <c r="H6" s="317">
        <v>0.45371527777777798</v>
      </c>
      <c r="I6" s="318">
        <f t="shared" si="0"/>
        <v>0.45371527777777798</v>
      </c>
      <c r="J6" s="320">
        <v>17</v>
      </c>
      <c r="K6" s="320">
        <v>10</v>
      </c>
      <c r="L6" s="320">
        <v>3</v>
      </c>
      <c r="M6" s="320">
        <f t="shared" si="1"/>
        <v>76</v>
      </c>
      <c r="N6" s="320">
        <f t="shared" si="2"/>
        <v>14</v>
      </c>
      <c r="O6" s="320">
        <v>3</v>
      </c>
      <c r="P6" s="319">
        <v>0</v>
      </c>
      <c r="Q6" s="319">
        <f t="shared" si="3"/>
        <v>0.19444444444444445</v>
      </c>
      <c r="R6" s="319"/>
      <c r="S6" s="321">
        <f t="shared" si="4"/>
        <v>0.25927083333333356</v>
      </c>
      <c r="U6" s="14">
        <f>VLOOKUP(V6,id!$A:$C,3,0)</f>
        <v>5</v>
      </c>
      <c r="V6" s="14" t="str">
        <f t="shared" si="6"/>
        <v>SzawdzinKrzysztof1969</v>
      </c>
      <c r="W6" s="323" t="str">
        <f t="shared" si="7"/>
        <v>Szawdzin</v>
      </c>
      <c r="X6" s="323" t="str">
        <f t="shared" si="8"/>
        <v>Krzysztof</v>
      </c>
      <c r="Y6" s="9">
        <f t="shared" si="9"/>
        <v>0</v>
      </c>
      <c r="Z6" s="9">
        <f t="shared" si="10"/>
        <v>1969</v>
      </c>
      <c r="AA6" s="9">
        <f t="shared" si="11"/>
        <v>79.701799026829107</v>
      </c>
      <c r="AB6" s="9"/>
      <c r="AC6" s="9">
        <f t="shared" si="12"/>
        <v>1</v>
      </c>
      <c r="AD6" s="9">
        <v>1</v>
      </c>
      <c r="AE6" s="9">
        <v>1</v>
      </c>
      <c r="AF6" s="9">
        <v>1</v>
      </c>
    </row>
    <row r="7" spans="1:32" ht="17.399999999999999">
      <c r="A7" s="314" t="s">
        <v>829</v>
      </c>
      <c r="B7" s="314" t="s">
        <v>828</v>
      </c>
      <c r="C7" s="313">
        <v>1980</v>
      </c>
      <c r="D7" s="312" t="s">
        <v>827</v>
      </c>
      <c r="E7" s="313"/>
      <c r="F7" s="312">
        <v>600</v>
      </c>
      <c r="G7" s="312">
        <v>0</v>
      </c>
      <c r="H7" s="317">
        <v>0.474212962962963</v>
      </c>
      <c r="I7" s="318">
        <f t="shared" si="0"/>
        <v>0.474212962962963</v>
      </c>
      <c r="J7" s="320">
        <v>17</v>
      </c>
      <c r="K7" s="320">
        <v>10</v>
      </c>
      <c r="L7" s="320">
        <v>3</v>
      </c>
      <c r="M7" s="320">
        <f t="shared" si="1"/>
        <v>76</v>
      </c>
      <c r="N7" s="320">
        <f t="shared" si="2"/>
        <v>14</v>
      </c>
      <c r="O7" s="320">
        <v>3</v>
      </c>
      <c r="P7" s="319">
        <v>0</v>
      </c>
      <c r="Q7" s="319">
        <f t="shared" si="3"/>
        <v>0.19444444444444445</v>
      </c>
      <c r="R7" s="319"/>
      <c r="S7" s="321">
        <f t="shared" si="4"/>
        <v>0.27976851851851858</v>
      </c>
      <c r="U7" s="14">
        <f>VLOOKUP(V7,id!$A:$C,3,0)</f>
        <v>173</v>
      </c>
      <c r="V7" s="14" t="str">
        <f t="shared" ref="V7:V35" si="13">W7&amp;X7&amp;Z7</f>
        <v>ŁosiewiczMariusz1980</v>
      </c>
      <c r="W7" s="323" t="str">
        <f t="shared" si="7"/>
        <v>Łosiewicz</v>
      </c>
      <c r="X7" s="323" t="str">
        <f t="shared" si="8"/>
        <v>Mariusz</v>
      </c>
      <c r="Y7" s="9" t="str">
        <f t="shared" ref="Y7:Y35" si="14">D7</f>
        <v>Morenka Team</v>
      </c>
      <c r="Z7" s="9">
        <f t="shared" ref="Z7:Z35" si="15">C7</f>
        <v>1980</v>
      </c>
      <c r="AA7" s="9">
        <f t="shared" ref="AA7:AA9" si="16">AA6*IF(AE7&lt;1,AE7,IF(AF7&lt;1,AF7,IF(AD7&lt;1,AD7,IF(AC7&lt;1,AC7,1))))</f>
        <v>73.862320039715371</v>
      </c>
      <c r="AB7" s="9"/>
      <c r="AC7" s="9">
        <f t="shared" ref="AC7:AC35" si="17">S6/S7</f>
        <v>0.92673341055767067</v>
      </c>
      <c r="AD7" s="9">
        <v>1</v>
      </c>
      <c r="AE7" s="9">
        <v>1</v>
      </c>
      <c r="AF7" s="9">
        <v>1</v>
      </c>
    </row>
    <row r="8" spans="1:32" ht="17.399999999999999">
      <c r="A8" s="314" t="s">
        <v>3976</v>
      </c>
      <c r="B8" s="314" t="s">
        <v>4081</v>
      </c>
      <c r="C8" s="313">
        <v>1979</v>
      </c>
      <c r="D8" s="312" t="s">
        <v>4059</v>
      </c>
      <c r="E8" s="313"/>
      <c r="F8" s="312">
        <v>621</v>
      </c>
      <c r="G8" s="312">
        <v>0</v>
      </c>
      <c r="H8" s="317">
        <v>0.48200231481481498</v>
      </c>
      <c r="I8" s="318">
        <f t="shared" si="0"/>
        <v>0.48200231481481498</v>
      </c>
      <c r="J8" s="320">
        <v>17</v>
      </c>
      <c r="K8" s="320">
        <v>10</v>
      </c>
      <c r="L8" s="320">
        <v>3</v>
      </c>
      <c r="M8" s="320">
        <f t="shared" si="1"/>
        <v>76</v>
      </c>
      <c r="N8" s="320">
        <f t="shared" si="2"/>
        <v>14</v>
      </c>
      <c r="O8" s="320">
        <v>3</v>
      </c>
      <c r="P8" s="319">
        <v>0</v>
      </c>
      <c r="Q8" s="319">
        <f t="shared" si="3"/>
        <v>0.19444444444444445</v>
      </c>
      <c r="R8" s="319"/>
      <c r="S8" s="321">
        <f t="shared" si="4"/>
        <v>0.28755787037037051</v>
      </c>
      <c r="U8" s="14">
        <f>VLOOKUP(V8,id!$A:$C,3,0)</f>
        <v>8</v>
      </c>
      <c r="V8" s="14" t="str">
        <f t="shared" si="13"/>
        <v>WalentowskiRadosław1979</v>
      </c>
      <c r="W8" s="323" t="str">
        <f t="shared" si="7"/>
        <v>Walentowski</v>
      </c>
      <c r="X8" s="323" t="str">
        <f t="shared" si="8"/>
        <v>Radosław</v>
      </c>
      <c r="Y8" s="9" t="str">
        <f t="shared" si="14"/>
        <v>LosMaruders</v>
      </c>
      <c r="Z8" s="9">
        <f t="shared" si="15"/>
        <v>1979</v>
      </c>
      <c r="AA8" s="9">
        <f t="shared" si="16"/>
        <v>71.861541557657461</v>
      </c>
      <c r="AB8" s="9"/>
      <c r="AC8" s="9">
        <f t="shared" si="17"/>
        <v>0.97291205473938391</v>
      </c>
      <c r="AD8" s="9">
        <v>1</v>
      </c>
      <c r="AE8" s="9">
        <v>1</v>
      </c>
      <c r="AF8" s="9">
        <v>1</v>
      </c>
    </row>
    <row r="9" spans="1:32" ht="17.399999999999999">
      <c r="A9" s="314" t="s">
        <v>4082</v>
      </c>
      <c r="B9" s="314" t="s">
        <v>684</v>
      </c>
      <c r="C9" s="313">
        <v>1972</v>
      </c>
      <c r="D9" s="312" t="s">
        <v>4058</v>
      </c>
      <c r="E9" s="313"/>
      <c r="F9" s="312">
        <v>608</v>
      </c>
      <c r="G9" s="312">
        <v>0</v>
      </c>
      <c r="H9" s="317">
        <v>0.40856481481481499</v>
      </c>
      <c r="I9" s="318">
        <f t="shared" si="0"/>
        <v>0.40856481481481499</v>
      </c>
      <c r="J9" s="320">
        <v>14</v>
      </c>
      <c r="K9" s="320">
        <v>10</v>
      </c>
      <c r="L9" s="320">
        <v>3</v>
      </c>
      <c r="M9" s="320">
        <f t="shared" si="1"/>
        <v>70</v>
      </c>
      <c r="N9" s="320">
        <f t="shared" si="2"/>
        <v>8</v>
      </c>
      <c r="O9" s="320">
        <v>3</v>
      </c>
      <c r="P9" s="319">
        <v>0</v>
      </c>
      <c r="Q9" s="319">
        <f t="shared" si="3"/>
        <v>0.1111111111111111</v>
      </c>
      <c r="R9" s="319"/>
      <c r="S9" s="321">
        <f t="shared" si="4"/>
        <v>0.29745370370370389</v>
      </c>
      <c r="U9" s="14">
        <f>VLOOKUP(V9,id!$A:$C,3,0)</f>
        <v>404</v>
      </c>
      <c r="V9" s="14" t="str">
        <f t="shared" si="13"/>
        <v>KrasuskiMarcin1972</v>
      </c>
      <c r="W9" s="323" t="str">
        <f t="shared" si="7"/>
        <v>Krasuski</v>
      </c>
      <c r="X9" s="323" t="str">
        <f t="shared" si="8"/>
        <v>Marcin</v>
      </c>
      <c r="Y9" s="9" t="str">
        <f t="shared" si="14"/>
        <v>OK!Sport Warszawa</v>
      </c>
      <c r="Z9" s="9">
        <f t="shared" si="15"/>
        <v>1972</v>
      </c>
      <c r="AA9" s="9">
        <f t="shared" si="16"/>
        <v>69.470817120622542</v>
      </c>
      <c r="AB9" s="9"/>
      <c r="AC9" s="9">
        <f t="shared" si="17"/>
        <v>0.96673151750972752</v>
      </c>
      <c r="AD9" s="9">
        <v>1</v>
      </c>
      <c r="AE9" s="9">
        <v>1</v>
      </c>
      <c r="AF9" s="9">
        <v>1</v>
      </c>
    </row>
    <row r="10" spans="1:32" ht="17.399999999999999">
      <c r="A10" s="314" t="s">
        <v>683</v>
      </c>
      <c r="B10" s="314" t="s">
        <v>173</v>
      </c>
      <c r="C10" s="313">
        <v>1972</v>
      </c>
      <c r="D10" s="312" t="s">
        <v>4057</v>
      </c>
      <c r="E10" s="313"/>
      <c r="F10" s="312">
        <v>637</v>
      </c>
      <c r="G10" s="312">
        <v>0</v>
      </c>
      <c r="H10" s="317">
        <v>0.49581018518518499</v>
      </c>
      <c r="I10" s="318">
        <f t="shared" si="0"/>
        <v>0.49581018518518499</v>
      </c>
      <c r="J10" s="320">
        <v>15</v>
      </c>
      <c r="K10" s="320">
        <v>10</v>
      </c>
      <c r="L10" s="320">
        <v>3</v>
      </c>
      <c r="M10" s="320">
        <f t="shared" si="1"/>
        <v>72</v>
      </c>
      <c r="N10" s="320">
        <f t="shared" si="2"/>
        <v>10</v>
      </c>
      <c r="O10" s="320">
        <v>1</v>
      </c>
      <c r="P10" s="319">
        <v>2.7777777777777801E-2</v>
      </c>
      <c r="Q10" s="319">
        <f t="shared" si="3"/>
        <v>0.1388888888888889</v>
      </c>
      <c r="R10" s="319"/>
      <c r="S10" s="316">
        <f>I10-Q10+R10+P10</f>
        <v>0.38469907407407389</v>
      </c>
      <c r="U10" s="14">
        <f>VLOOKUP(V10,id!$A:$C,3,0)</f>
        <v>137</v>
      </c>
      <c r="V10" s="14" t="str">
        <f t="shared" si="13"/>
        <v>KielakSławomir1972</v>
      </c>
      <c r="W10" s="323" t="str">
        <f t="shared" si="7"/>
        <v>Kielak</v>
      </c>
      <c r="X10" s="323" t="str">
        <f t="shared" si="8"/>
        <v>Sławomir</v>
      </c>
      <c r="Y10" s="9" t="str">
        <f t="shared" si="14"/>
        <v>Błażej Kielak 1%</v>
      </c>
      <c r="Z10" s="9">
        <f t="shared" si="15"/>
        <v>1972</v>
      </c>
      <c r="AA10" s="9">
        <f t="shared" ref="AA10:AA33" si="18">AA9*IF(AE10&lt;1,AE10,IF(AF10&lt;1,AF10,IF(AD10&lt;1,AD10,IF(AC10&lt;1,AC10,1))))</f>
        <v>53.71562669234013</v>
      </c>
      <c r="AB10" s="9"/>
      <c r="AC10" s="9">
        <f t="shared" ref="AC10:AC33" si="19">S9/S10</f>
        <v>0.77321138455984195</v>
      </c>
      <c r="AD10" s="9">
        <v>1</v>
      </c>
      <c r="AE10" s="9">
        <v>1</v>
      </c>
      <c r="AF10" s="9">
        <v>1</v>
      </c>
    </row>
    <row r="11" spans="1:32" s="315" customFormat="1" ht="17.399999999999999">
      <c r="A11" s="314" t="s">
        <v>3991</v>
      </c>
      <c r="B11" s="314" t="s">
        <v>684</v>
      </c>
      <c r="C11" s="313">
        <v>1969</v>
      </c>
      <c r="D11" s="312" t="s">
        <v>1379</v>
      </c>
      <c r="E11" s="313"/>
      <c r="F11" s="311">
        <v>634</v>
      </c>
      <c r="G11" s="312">
        <v>0</v>
      </c>
      <c r="H11" s="317">
        <v>0.50783564814814797</v>
      </c>
      <c r="I11" s="318">
        <f t="shared" si="0"/>
        <v>0.50783564814814797</v>
      </c>
      <c r="J11" s="320">
        <v>17</v>
      </c>
      <c r="K11" s="320">
        <v>10</v>
      </c>
      <c r="L11" s="320">
        <v>2</v>
      </c>
      <c r="M11" s="320">
        <f t="shared" si="1"/>
        <v>72</v>
      </c>
      <c r="N11" s="320">
        <f t="shared" si="2"/>
        <v>10</v>
      </c>
      <c r="O11" s="320">
        <v>3</v>
      </c>
      <c r="P11" s="319">
        <v>0</v>
      </c>
      <c r="Q11" s="319">
        <f t="shared" si="3"/>
        <v>0.1388888888888889</v>
      </c>
      <c r="R11" s="319">
        <v>3.125E-2</v>
      </c>
      <c r="S11" s="316">
        <f>I11-Q11+R11+P11</f>
        <v>0.40019675925925907</v>
      </c>
      <c r="U11" s="14">
        <f>VLOOKUP(V11,id!$A:$C,3,0)</f>
        <v>51</v>
      </c>
      <c r="V11" s="14" t="str">
        <f t="shared" si="13"/>
        <v>WitkowskiMarcin1969</v>
      </c>
      <c r="W11" s="323" t="str">
        <f t="shared" si="7"/>
        <v>Witkowski</v>
      </c>
      <c r="X11" s="323" t="str">
        <f t="shared" si="8"/>
        <v>Marcin</v>
      </c>
      <c r="Y11" s="9" t="str">
        <f t="shared" si="14"/>
        <v>Zaszyci</v>
      </c>
      <c r="Z11" s="9">
        <f t="shared" si="15"/>
        <v>1969</v>
      </c>
      <c r="AA11" s="9">
        <f t="shared" si="18"/>
        <v>51.635480232524543</v>
      </c>
      <c r="AB11" s="9"/>
      <c r="AC11" s="9">
        <f t="shared" si="19"/>
        <v>0.96127483587355755</v>
      </c>
      <c r="AD11" s="9">
        <v>1</v>
      </c>
      <c r="AE11" s="9">
        <v>1</v>
      </c>
      <c r="AF11" s="9">
        <v>1</v>
      </c>
    </row>
    <row r="12" spans="1:32" s="315" customFormat="1" ht="17.399999999999999">
      <c r="A12" s="312" t="s">
        <v>3985</v>
      </c>
      <c r="B12" s="312" t="s">
        <v>4085</v>
      </c>
      <c r="C12" s="313">
        <v>1970</v>
      </c>
      <c r="D12" s="312" t="s">
        <v>3986</v>
      </c>
      <c r="E12" s="312"/>
      <c r="F12" s="312">
        <v>623</v>
      </c>
      <c r="G12" s="312">
        <v>0</v>
      </c>
      <c r="H12" s="317">
        <v>0.49243055555555598</v>
      </c>
      <c r="I12" s="318">
        <f t="shared" si="0"/>
        <v>0.49243055555555598</v>
      </c>
      <c r="J12" s="320">
        <v>16</v>
      </c>
      <c r="K12" s="320">
        <v>9</v>
      </c>
      <c r="L12" s="320">
        <v>2</v>
      </c>
      <c r="M12" s="320">
        <f t="shared" si="1"/>
        <v>67</v>
      </c>
      <c r="N12" s="320">
        <f t="shared" si="2"/>
        <v>5</v>
      </c>
      <c r="O12" s="320">
        <v>3</v>
      </c>
      <c r="P12" s="319">
        <v>0</v>
      </c>
      <c r="Q12" s="319">
        <f t="shared" si="3"/>
        <v>6.9444444444444448E-2</v>
      </c>
      <c r="R12" s="319"/>
      <c r="S12" s="321">
        <f>I12-P12-Q12</f>
        <v>0.42298611111111151</v>
      </c>
      <c r="U12" s="14">
        <f>VLOOKUP(V12,id!$A:$C,3,0)</f>
        <v>43</v>
      </c>
      <c r="V12" s="14" t="str">
        <f t="shared" si="13"/>
        <v>ZawadzkiArtur1970</v>
      </c>
      <c r="W12" s="323" t="str">
        <f t="shared" si="7"/>
        <v>Zawadzki</v>
      </c>
      <c r="X12" s="323" t="str">
        <f t="shared" si="8"/>
        <v>Artur</v>
      </c>
      <c r="Y12" s="9" t="str">
        <f t="shared" si="14"/>
        <v>ASP</v>
      </c>
      <c r="Z12" s="9">
        <f t="shared" si="15"/>
        <v>1970</v>
      </c>
      <c r="AA12" s="9">
        <f t="shared" si="18"/>
        <v>48.853499699009426</v>
      </c>
      <c r="AB12" s="9"/>
      <c r="AC12" s="9">
        <f t="shared" si="19"/>
        <v>0.94612269468614763</v>
      </c>
      <c r="AD12" s="9">
        <v>1</v>
      </c>
      <c r="AE12" s="9">
        <v>1</v>
      </c>
      <c r="AF12" s="9">
        <v>1</v>
      </c>
    </row>
    <row r="13" spans="1:32" ht="17.399999999999999">
      <c r="A13" s="314" t="s">
        <v>683</v>
      </c>
      <c r="B13" s="314" t="s">
        <v>694</v>
      </c>
      <c r="C13" s="313">
        <v>1999</v>
      </c>
      <c r="D13" s="312" t="s">
        <v>4057</v>
      </c>
      <c r="E13" s="313"/>
      <c r="F13" s="312">
        <v>636</v>
      </c>
      <c r="G13" s="312">
        <v>0</v>
      </c>
      <c r="H13" s="317">
        <v>0.49613425925925903</v>
      </c>
      <c r="I13" s="318">
        <f t="shared" si="0"/>
        <v>0.49613425925925903</v>
      </c>
      <c r="J13" s="320">
        <v>13</v>
      </c>
      <c r="K13" s="320">
        <v>10</v>
      </c>
      <c r="L13" s="320">
        <v>3</v>
      </c>
      <c r="M13" s="320">
        <f t="shared" si="1"/>
        <v>68</v>
      </c>
      <c r="N13" s="320">
        <f t="shared" si="2"/>
        <v>6</v>
      </c>
      <c r="O13" s="320">
        <v>0</v>
      </c>
      <c r="P13" s="319">
        <v>4.1666666666666699E-2</v>
      </c>
      <c r="Q13" s="319">
        <f t="shared" si="3"/>
        <v>8.3333333333333329E-2</v>
      </c>
      <c r="R13" s="319"/>
      <c r="S13" s="316">
        <f t="shared" ref="S13:S33" si="20">I13-Q13+R13+P13</f>
        <v>0.4544675925925924</v>
      </c>
      <c r="U13" s="14">
        <f>VLOOKUP(V13,id!$A:$C,3,0)</f>
        <v>136</v>
      </c>
      <c r="V13" s="14" t="str">
        <f t="shared" si="13"/>
        <v>KielakIgor1999</v>
      </c>
      <c r="W13" s="323" t="str">
        <f t="shared" si="7"/>
        <v>Kielak</v>
      </c>
      <c r="X13" s="323" t="str">
        <f t="shared" si="8"/>
        <v>Igor</v>
      </c>
      <c r="Y13" s="9" t="str">
        <f t="shared" si="14"/>
        <v>Błażej Kielak 1%</v>
      </c>
      <c r="Z13" s="9">
        <f t="shared" si="15"/>
        <v>1999</v>
      </c>
      <c r="AA13" s="9">
        <f t="shared" si="18"/>
        <v>45.469362807517975</v>
      </c>
      <c r="AB13" s="9"/>
      <c r="AC13" s="9">
        <f t="shared" si="19"/>
        <v>0.93072887485356415</v>
      </c>
      <c r="AD13" s="9">
        <v>1</v>
      </c>
      <c r="AE13" s="9">
        <v>1</v>
      </c>
      <c r="AF13" s="9">
        <v>1</v>
      </c>
    </row>
    <row r="14" spans="1:32" ht="17.399999999999999">
      <c r="A14" s="314" t="s">
        <v>683</v>
      </c>
      <c r="B14" s="314" t="s">
        <v>685</v>
      </c>
      <c r="C14" s="313">
        <v>1996</v>
      </c>
      <c r="D14" s="312" t="s">
        <v>4057</v>
      </c>
      <c r="E14" s="313"/>
      <c r="F14" s="312">
        <v>635</v>
      </c>
      <c r="G14" s="312">
        <v>0</v>
      </c>
      <c r="H14" s="317">
        <v>0.49643518518518498</v>
      </c>
      <c r="I14" s="318">
        <f t="shared" si="0"/>
        <v>0.49643518518518498</v>
      </c>
      <c r="J14" s="320">
        <v>13</v>
      </c>
      <c r="K14" s="320">
        <v>10</v>
      </c>
      <c r="L14" s="320">
        <v>3</v>
      </c>
      <c r="M14" s="320">
        <f t="shared" si="1"/>
        <v>68</v>
      </c>
      <c r="N14" s="320">
        <f t="shared" si="2"/>
        <v>6</v>
      </c>
      <c r="O14" s="320">
        <v>0</v>
      </c>
      <c r="P14" s="319">
        <v>4.1666666666666699E-2</v>
      </c>
      <c r="Q14" s="319">
        <f t="shared" si="3"/>
        <v>8.3333333333333329E-2</v>
      </c>
      <c r="R14" s="319"/>
      <c r="S14" s="316">
        <f t="shared" si="20"/>
        <v>0.45476851851851835</v>
      </c>
      <c r="U14" s="14">
        <f>VLOOKUP(V14,id!$A:$C,3,0)</f>
        <v>134</v>
      </c>
      <c r="V14" s="14" t="str">
        <f t="shared" si="13"/>
        <v>KielakHubert1996</v>
      </c>
      <c r="W14" s="323" t="str">
        <f t="shared" si="7"/>
        <v>Kielak</v>
      </c>
      <c r="X14" s="323" t="str">
        <f t="shared" si="8"/>
        <v>Hubert</v>
      </c>
      <c r="Y14" s="9" t="str">
        <f t="shared" si="14"/>
        <v>Błażej Kielak 1%</v>
      </c>
      <c r="Z14" s="9">
        <f t="shared" si="15"/>
        <v>1996</v>
      </c>
      <c r="AA14" s="9">
        <f t="shared" si="18"/>
        <v>45.439275170518194</v>
      </c>
      <c r="AB14" s="9"/>
      <c r="AC14" s="9">
        <f t="shared" si="19"/>
        <v>0.99933828769215105</v>
      </c>
      <c r="AD14" s="9">
        <v>1</v>
      </c>
      <c r="AE14" s="9">
        <v>1</v>
      </c>
      <c r="AF14" s="9">
        <v>1</v>
      </c>
    </row>
    <row r="15" spans="1:32" ht="17.399999999999999">
      <c r="A15" s="314" t="s">
        <v>3990</v>
      </c>
      <c r="B15" s="314" t="s">
        <v>680</v>
      </c>
      <c r="C15" s="313">
        <v>1964</v>
      </c>
      <c r="D15" s="312" t="s">
        <v>677</v>
      </c>
      <c r="E15" s="313" t="s">
        <v>4051</v>
      </c>
      <c r="F15" s="312">
        <v>618</v>
      </c>
      <c r="G15" s="312">
        <v>0</v>
      </c>
      <c r="H15" s="317">
        <v>0.496458333333333</v>
      </c>
      <c r="I15" s="318">
        <f t="shared" si="0"/>
        <v>0.496458333333333</v>
      </c>
      <c r="J15" s="320">
        <v>16</v>
      </c>
      <c r="K15" s="320">
        <v>8</v>
      </c>
      <c r="L15" s="320">
        <v>2</v>
      </c>
      <c r="M15" s="320">
        <f t="shared" si="1"/>
        <v>64</v>
      </c>
      <c r="N15" s="320">
        <f t="shared" si="2"/>
        <v>2</v>
      </c>
      <c r="O15" s="320">
        <v>3</v>
      </c>
      <c r="P15" s="311">
        <v>0</v>
      </c>
      <c r="Q15" s="319">
        <f t="shared" si="3"/>
        <v>2.7777777777777776E-2</v>
      </c>
      <c r="R15" s="319"/>
      <c r="S15" s="316">
        <f t="shared" si="20"/>
        <v>0.46868055555555521</v>
      </c>
      <c r="U15" s="14">
        <f>VLOOKUP(V15,id!$A:$C,3,0)</f>
        <v>11</v>
      </c>
      <c r="V15" s="14" t="str">
        <f t="shared" si="13"/>
        <v>LiszkaGrzegorz1964</v>
      </c>
      <c r="W15" s="323" t="str">
        <f t="shared" si="7"/>
        <v>Liszka</v>
      </c>
      <c r="X15" s="323" t="str">
        <f t="shared" si="8"/>
        <v>Grzegorz</v>
      </c>
      <c r="Y15" s="9" t="str">
        <f t="shared" si="14"/>
        <v>Trezado BikeTires.pl</v>
      </c>
      <c r="Z15" s="9">
        <f t="shared" si="15"/>
        <v>1964</v>
      </c>
      <c r="AA15" s="9">
        <f t="shared" si="18"/>
        <v>44.090482540623334</v>
      </c>
      <c r="AB15" s="9"/>
      <c r="AC15" s="9">
        <f t="shared" si="19"/>
        <v>0.97031659011211568</v>
      </c>
      <c r="AD15" s="9">
        <v>1</v>
      </c>
      <c r="AE15" s="9">
        <v>1</v>
      </c>
      <c r="AF15" s="9">
        <v>1</v>
      </c>
    </row>
    <row r="16" spans="1:32" ht="17.399999999999999">
      <c r="A16" s="314" t="s">
        <v>4086</v>
      </c>
      <c r="B16" s="314" t="s">
        <v>3822</v>
      </c>
      <c r="C16" s="313">
        <v>1978</v>
      </c>
      <c r="D16" s="312" t="s">
        <v>4056</v>
      </c>
      <c r="E16" s="313"/>
      <c r="F16" s="312">
        <v>614</v>
      </c>
      <c r="G16" s="312">
        <v>0</v>
      </c>
      <c r="H16" s="317">
        <v>0.48523148148148099</v>
      </c>
      <c r="I16" s="318">
        <f t="shared" si="0"/>
        <v>0.48523148148148099</v>
      </c>
      <c r="J16" s="320">
        <v>13</v>
      </c>
      <c r="K16" s="320">
        <v>8</v>
      </c>
      <c r="L16" s="320">
        <v>2</v>
      </c>
      <c r="M16" s="320">
        <f t="shared" si="1"/>
        <v>58</v>
      </c>
      <c r="N16" s="320">
        <f t="shared" si="2"/>
        <v>-4</v>
      </c>
      <c r="O16" s="320">
        <v>3</v>
      </c>
      <c r="P16" s="311">
        <v>0</v>
      </c>
      <c r="Q16" s="319"/>
      <c r="R16" s="319">
        <v>6.5972222222222196E-2</v>
      </c>
      <c r="S16" s="316">
        <f t="shared" si="20"/>
        <v>0.5512037037037032</v>
      </c>
      <c r="U16" s="14">
        <f>VLOOKUP(V16,id!$A:$C,3,0)</f>
        <v>34</v>
      </c>
      <c r="V16" s="14" t="str">
        <f t="shared" si="13"/>
        <v>SadowskiMarek1978</v>
      </c>
      <c r="W16" s="323" t="str">
        <f t="shared" si="7"/>
        <v>Sadowski</v>
      </c>
      <c r="X16" s="323" t="str">
        <f t="shared" si="8"/>
        <v>Marek</v>
      </c>
      <c r="Y16" s="9" t="str">
        <f t="shared" si="14"/>
        <v>JMDekoratornia.pl</v>
      </c>
      <c r="Z16" s="9">
        <f t="shared" si="15"/>
        <v>1978</v>
      </c>
      <c r="AA16" s="9">
        <f t="shared" si="18"/>
        <v>37.489501091886474</v>
      </c>
      <c r="AB16" s="9"/>
      <c r="AC16" s="9">
        <f t="shared" si="19"/>
        <v>0.85028557030068885</v>
      </c>
      <c r="AD16" s="9">
        <v>1</v>
      </c>
      <c r="AE16" s="9">
        <v>1</v>
      </c>
      <c r="AF16" s="9">
        <v>1</v>
      </c>
    </row>
    <row r="17" spans="1:32" ht="17.399999999999999">
      <c r="A17" s="314" t="s">
        <v>4087</v>
      </c>
      <c r="B17" s="314" t="s">
        <v>4080</v>
      </c>
      <c r="C17" s="313">
        <v>1976</v>
      </c>
      <c r="D17" s="312" t="s">
        <v>4055</v>
      </c>
      <c r="E17" s="313"/>
      <c r="F17" s="312">
        <v>625</v>
      </c>
      <c r="G17" s="312">
        <v>0</v>
      </c>
      <c r="H17" s="317">
        <v>0.49780092592592601</v>
      </c>
      <c r="I17" s="318">
        <f t="shared" si="0"/>
        <v>0.49780092592592601</v>
      </c>
      <c r="J17" s="320">
        <v>13</v>
      </c>
      <c r="K17" s="320">
        <v>8</v>
      </c>
      <c r="L17" s="320">
        <v>2</v>
      </c>
      <c r="M17" s="320">
        <f t="shared" si="1"/>
        <v>58</v>
      </c>
      <c r="N17" s="320">
        <f t="shared" si="2"/>
        <v>-4</v>
      </c>
      <c r="O17" s="320">
        <v>3</v>
      </c>
      <c r="P17" s="311">
        <v>0</v>
      </c>
      <c r="Q17" s="319"/>
      <c r="R17" s="319">
        <v>6.5972222222222196E-2</v>
      </c>
      <c r="S17" s="316">
        <f t="shared" si="20"/>
        <v>0.56377314814814816</v>
      </c>
      <c r="U17" s="14">
        <f>VLOOKUP(V17,id!$A:$C,3,0)</f>
        <v>272</v>
      </c>
      <c r="V17" s="14" t="str">
        <f t="shared" si="13"/>
        <v>OtolskiŁukasz1976</v>
      </c>
      <c r="W17" s="323" t="str">
        <f t="shared" si="7"/>
        <v>Otolski</v>
      </c>
      <c r="X17" s="323" t="str">
        <f t="shared" si="8"/>
        <v>Łukasz</v>
      </c>
      <c r="Y17" s="9" t="str">
        <f t="shared" si="14"/>
        <v>Adventure Express</v>
      </c>
      <c r="Z17" s="9">
        <f t="shared" si="15"/>
        <v>1976</v>
      </c>
      <c r="AA17" s="9">
        <f t="shared" si="18"/>
        <v>36.653664545267908</v>
      </c>
      <c r="AB17" s="9"/>
      <c r="AC17" s="9">
        <f t="shared" si="19"/>
        <v>0.97770478341202949</v>
      </c>
      <c r="AD17" s="9">
        <v>1</v>
      </c>
      <c r="AE17" s="9">
        <v>1</v>
      </c>
      <c r="AF17" s="9">
        <v>1</v>
      </c>
    </row>
    <row r="18" spans="1:32" s="315" customFormat="1" ht="17.399999999999999">
      <c r="A18" s="314" t="s">
        <v>4088</v>
      </c>
      <c r="B18" s="314" t="s">
        <v>678</v>
      </c>
      <c r="C18" s="313">
        <v>1984</v>
      </c>
      <c r="D18" s="312" t="s">
        <v>4054</v>
      </c>
      <c r="E18" s="313"/>
      <c r="F18" s="312">
        <v>622</v>
      </c>
      <c r="G18" s="312">
        <v>0</v>
      </c>
      <c r="H18" s="317">
        <v>0.48523148148148099</v>
      </c>
      <c r="I18" s="318">
        <f t="shared" si="0"/>
        <v>0.48523148148148099</v>
      </c>
      <c r="J18" s="320">
        <v>12</v>
      </c>
      <c r="K18" s="320">
        <v>8</v>
      </c>
      <c r="L18" s="320">
        <v>2</v>
      </c>
      <c r="M18" s="320">
        <f t="shared" si="1"/>
        <v>56</v>
      </c>
      <c r="N18" s="320">
        <f t="shared" si="2"/>
        <v>-6</v>
      </c>
      <c r="O18" s="320">
        <v>3</v>
      </c>
      <c r="P18" s="311">
        <v>0</v>
      </c>
      <c r="Q18" s="319"/>
      <c r="R18" s="319">
        <f>(-N18-5)/48+2/24</f>
        <v>0.10416666666666666</v>
      </c>
      <c r="S18" s="316">
        <f t="shared" si="20"/>
        <v>0.58939814814814762</v>
      </c>
      <c r="U18" s="14">
        <f>VLOOKUP(V18,id!$A:$C,3,0)</f>
        <v>54</v>
      </c>
      <c r="V18" s="14" t="str">
        <f t="shared" si="13"/>
        <v>CichońPaweł1984</v>
      </c>
      <c r="W18" s="323" t="str">
        <f t="shared" si="7"/>
        <v>Cichoń</v>
      </c>
      <c r="X18" s="323" t="str">
        <f t="shared" si="8"/>
        <v>Paweł</v>
      </c>
      <c r="Y18" s="9" t="str">
        <f t="shared" si="14"/>
        <v>Koper Architektura</v>
      </c>
      <c r="Z18" s="9">
        <f t="shared" si="15"/>
        <v>1984</v>
      </c>
      <c r="AA18" s="9">
        <f t="shared" si="18"/>
        <v>35.060089545204647</v>
      </c>
      <c r="AB18" s="9"/>
      <c r="AC18" s="9">
        <f t="shared" si="19"/>
        <v>0.95652344670489442</v>
      </c>
      <c r="AD18" s="9">
        <v>1</v>
      </c>
      <c r="AE18" s="9">
        <v>1</v>
      </c>
      <c r="AF18" s="9">
        <v>1</v>
      </c>
    </row>
    <row r="19" spans="1:32" ht="17.399999999999999">
      <c r="A19" s="314" t="s">
        <v>4018</v>
      </c>
      <c r="B19" s="314" t="s">
        <v>4089</v>
      </c>
      <c r="C19" s="313">
        <v>1965</v>
      </c>
      <c r="D19" s="312" t="s">
        <v>3625</v>
      </c>
      <c r="E19" s="313" t="s">
        <v>4051</v>
      </c>
      <c r="F19" s="312">
        <v>628</v>
      </c>
      <c r="G19" s="312">
        <v>0</v>
      </c>
      <c r="H19" s="317">
        <v>0.49150462962962999</v>
      </c>
      <c r="I19" s="318">
        <f t="shared" si="0"/>
        <v>0.49150462962962999</v>
      </c>
      <c r="J19" s="320">
        <v>13</v>
      </c>
      <c r="K19" s="320">
        <v>8</v>
      </c>
      <c r="L19" s="320">
        <v>2</v>
      </c>
      <c r="M19" s="320">
        <f t="shared" si="1"/>
        <v>58</v>
      </c>
      <c r="N19" s="320">
        <f t="shared" si="2"/>
        <v>-4</v>
      </c>
      <c r="O19" s="320">
        <v>0</v>
      </c>
      <c r="P19" s="319">
        <v>4.1666666666666699E-2</v>
      </c>
      <c r="Q19" s="319"/>
      <c r="R19" s="319">
        <v>5.9027777777777797E-2</v>
      </c>
      <c r="S19" s="316">
        <f t="shared" si="20"/>
        <v>0.59219907407407457</v>
      </c>
      <c r="U19" s="14">
        <f>VLOOKUP(V19,id!$A:$C,3,0)</f>
        <v>12</v>
      </c>
      <c r="V19" s="14" t="str">
        <f t="shared" si="13"/>
        <v>SmejdaAndrzej1965</v>
      </c>
      <c r="W19" s="323" t="str">
        <f t="shared" si="7"/>
        <v>Smejda</v>
      </c>
      <c r="X19" s="323" t="str">
        <f t="shared" si="8"/>
        <v>Andrzej</v>
      </c>
      <c r="Y19" s="9" t="str">
        <f t="shared" si="14"/>
        <v>SAnFi</v>
      </c>
      <c r="Z19" s="9">
        <f t="shared" si="15"/>
        <v>1965</v>
      </c>
      <c r="AA19" s="9">
        <f t="shared" si="18"/>
        <v>34.89426572333187</v>
      </c>
      <c r="AB19" s="9"/>
      <c r="AC19" s="9">
        <f t="shared" si="19"/>
        <v>0.99527029668138822</v>
      </c>
      <c r="AD19" s="9">
        <v>1</v>
      </c>
      <c r="AE19" s="9">
        <v>1</v>
      </c>
      <c r="AF19" s="9">
        <v>1</v>
      </c>
    </row>
    <row r="20" spans="1:32" ht="17.399999999999999">
      <c r="A20" s="314" t="s">
        <v>4090</v>
      </c>
      <c r="B20" s="314" t="s">
        <v>681</v>
      </c>
      <c r="C20" s="313">
        <v>1979</v>
      </c>
      <c r="D20" s="312" t="s">
        <v>3</v>
      </c>
      <c r="E20" s="313"/>
      <c r="F20" s="312">
        <v>620</v>
      </c>
      <c r="G20" s="312">
        <v>0</v>
      </c>
      <c r="H20" s="317">
        <v>0.49356481481481501</v>
      </c>
      <c r="I20" s="318">
        <f t="shared" si="0"/>
        <v>0.49356481481481501</v>
      </c>
      <c r="J20" s="320">
        <v>12</v>
      </c>
      <c r="K20" s="320">
        <v>8</v>
      </c>
      <c r="L20" s="320">
        <v>2</v>
      </c>
      <c r="M20" s="320">
        <f t="shared" si="1"/>
        <v>56</v>
      </c>
      <c r="N20" s="320">
        <f t="shared" si="2"/>
        <v>-6</v>
      </c>
      <c r="O20" s="320">
        <v>3</v>
      </c>
      <c r="P20" s="311">
        <v>0</v>
      </c>
      <c r="Q20" s="319"/>
      <c r="R20" s="319">
        <f t="shared" ref="R20:R29" si="21">(-N20-5)/48+2/24</f>
        <v>0.10416666666666666</v>
      </c>
      <c r="S20" s="316">
        <f t="shared" si="20"/>
        <v>0.5977314814814817</v>
      </c>
      <c r="U20" s="14">
        <f>VLOOKUP(V20,id!$A:$C,3,0)</f>
        <v>143</v>
      </c>
      <c r="V20" s="14" t="str">
        <f t="shared" si="13"/>
        <v>MierzwickiKrzysztof1979</v>
      </c>
      <c r="W20" s="323" t="str">
        <f t="shared" si="7"/>
        <v>Mierzwicki</v>
      </c>
      <c r="X20" s="323" t="str">
        <f t="shared" si="8"/>
        <v>Krzysztof</v>
      </c>
      <c r="Y20" s="9" t="str">
        <f t="shared" si="14"/>
        <v>Mazurskie Tropy</v>
      </c>
      <c r="Z20" s="9">
        <f t="shared" si="15"/>
        <v>1979</v>
      </c>
      <c r="AA20" s="9">
        <f t="shared" si="18"/>
        <v>34.571295794283934</v>
      </c>
      <c r="AB20" s="9"/>
      <c r="AC20" s="9">
        <f t="shared" si="19"/>
        <v>0.99074432654325817</v>
      </c>
      <c r="AD20" s="9">
        <v>1</v>
      </c>
      <c r="AE20" s="9">
        <v>1</v>
      </c>
      <c r="AF20" s="9">
        <v>1</v>
      </c>
    </row>
    <row r="21" spans="1:32" ht="17.399999999999999">
      <c r="A21" s="314" t="s">
        <v>705</v>
      </c>
      <c r="B21" s="314" t="s">
        <v>679</v>
      </c>
      <c r="C21" s="313">
        <v>1976</v>
      </c>
      <c r="D21" s="312"/>
      <c r="E21" s="313"/>
      <c r="F21" s="312">
        <v>629</v>
      </c>
      <c r="G21" s="312">
        <v>0</v>
      </c>
      <c r="H21" s="317">
        <v>0.48940972222222201</v>
      </c>
      <c r="I21" s="318">
        <f t="shared" si="0"/>
        <v>0.48940972222222201</v>
      </c>
      <c r="J21" s="320">
        <v>10</v>
      </c>
      <c r="K21" s="320">
        <v>8</v>
      </c>
      <c r="L21" s="320">
        <v>2</v>
      </c>
      <c r="M21" s="320">
        <f t="shared" si="1"/>
        <v>52</v>
      </c>
      <c r="N21" s="320">
        <f t="shared" si="2"/>
        <v>-10</v>
      </c>
      <c r="O21" s="320">
        <v>3</v>
      </c>
      <c r="P21" s="311">
        <v>0</v>
      </c>
      <c r="Q21" s="319"/>
      <c r="R21" s="319">
        <f t="shared" si="21"/>
        <v>0.1875</v>
      </c>
      <c r="S21" s="316">
        <f t="shared" si="20"/>
        <v>0.67690972222222201</v>
      </c>
      <c r="U21" s="14">
        <f>VLOOKUP(V21,id!$A:$C,3,0)</f>
        <v>15</v>
      </c>
      <c r="V21" s="14" t="str">
        <f t="shared" si="13"/>
        <v>NiewęgłowskiPiotr1976</v>
      </c>
      <c r="W21" s="323" t="str">
        <f t="shared" si="7"/>
        <v>Niewęgłowski</v>
      </c>
      <c r="X21" s="323" t="str">
        <f t="shared" si="8"/>
        <v>Piotr</v>
      </c>
      <c r="Y21" s="9">
        <f t="shared" si="14"/>
        <v>0</v>
      </c>
      <c r="Z21" s="9">
        <f t="shared" si="15"/>
        <v>1976</v>
      </c>
      <c r="AA21" s="9">
        <f t="shared" si="18"/>
        <v>30.527485680088922</v>
      </c>
      <c r="AB21" s="9"/>
      <c r="AC21" s="9">
        <f t="shared" si="19"/>
        <v>0.88302983671026813</v>
      </c>
      <c r="AD21" s="9">
        <v>1</v>
      </c>
      <c r="AE21" s="9">
        <v>1</v>
      </c>
      <c r="AF21" s="9">
        <v>1</v>
      </c>
    </row>
    <row r="22" spans="1:32" ht="17.399999999999999">
      <c r="A22" s="314" t="s">
        <v>4092</v>
      </c>
      <c r="B22" s="314" t="s">
        <v>681</v>
      </c>
      <c r="C22" s="313">
        <v>1954</v>
      </c>
      <c r="D22" s="312"/>
      <c r="E22" s="313" t="s">
        <v>4051</v>
      </c>
      <c r="F22" s="312">
        <v>603</v>
      </c>
      <c r="G22" s="312">
        <v>0</v>
      </c>
      <c r="H22" s="317">
        <v>0.49740740740740702</v>
      </c>
      <c r="I22" s="318">
        <f t="shared" si="0"/>
        <v>0.49740740740740702</v>
      </c>
      <c r="J22" s="320">
        <v>10</v>
      </c>
      <c r="K22" s="320">
        <v>7</v>
      </c>
      <c r="L22" s="320">
        <v>2</v>
      </c>
      <c r="M22" s="320">
        <f t="shared" si="1"/>
        <v>49</v>
      </c>
      <c r="N22" s="320">
        <f t="shared" si="2"/>
        <v>-13</v>
      </c>
      <c r="O22" s="320">
        <v>3</v>
      </c>
      <c r="P22" s="319">
        <v>0</v>
      </c>
      <c r="Q22" s="319"/>
      <c r="R22" s="319">
        <f t="shared" si="21"/>
        <v>0.25</v>
      </c>
      <c r="S22" s="316">
        <f t="shared" si="20"/>
        <v>0.74740740740740708</v>
      </c>
      <c r="U22" s="14">
        <f>VLOOKUP(V22,id!$A:$C,3,0)</f>
        <v>10</v>
      </c>
      <c r="V22" s="14" t="str">
        <f t="shared" si="13"/>
        <v>WiktorowskiKrzysztof1954</v>
      </c>
      <c r="W22" s="323" t="str">
        <f t="shared" si="7"/>
        <v>Wiktorowski</v>
      </c>
      <c r="X22" s="323" t="str">
        <f t="shared" si="8"/>
        <v>Krzysztof</v>
      </c>
      <c r="Y22" s="9">
        <f t="shared" si="14"/>
        <v>0</v>
      </c>
      <c r="Z22" s="9">
        <f t="shared" si="15"/>
        <v>1954</v>
      </c>
      <c r="AA22" s="9">
        <f t="shared" si="18"/>
        <v>27.648042616451946</v>
      </c>
      <c r="AB22" s="9"/>
      <c r="AC22" s="9">
        <f t="shared" si="19"/>
        <v>0.90567703171456904</v>
      </c>
      <c r="AD22" s="9">
        <v>1</v>
      </c>
      <c r="AE22" s="9">
        <v>1</v>
      </c>
      <c r="AF22" s="9">
        <v>1</v>
      </c>
    </row>
    <row r="23" spans="1:32" ht="17.399999999999999">
      <c r="A23" s="314" t="s">
        <v>4095</v>
      </c>
      <c r="B23" s="314" t="s">
        <v>680</v>
      </c>
      <c r="C23" s="313">
        <v>1974</v>
      </c>
      <c r="D23" s="312" t="s">
        <v>185</v>
      </c>
      <c r="E23" s="313"/>
      <c r="F23" s="312">
        <v>604</v>
      </c>
      <c r="G23" s="312">
        <v>0</v>
      </c>
      <c r="H23" s="317">
        <v>0.48689814814814802</v>
      </c>
      <c r="I23" s="318">
        <f t="shared" si="0"/>
        <v>0.48689814814814802</v>
      </c>
      <c r="J23" s="320">
        <v>12</v>
      </c>
      <c r="K23" s="320">
        <v>6</v>
      </c>
      <c r="L23" s="320">
        <v>1</v>
      </c>
      <c r="M23" s="320">
        <f t="shared" si="1"/>
        <v>46</v>
      </c>
      <c r="N23" s="320">
        <f t="shared" si="2"/>
        <v>-16</v>
      </c>
      <c r="O23" s="320">
        <v>0</v>
      </c>
      <c r="P23" s="319">
        <v>4.1666666666666699E-2</v>
      </c>
      <c r="Q23" s="319"/>
      <c r="R23" s="319">
        <f t="shared" si="21"/>
        <v>0.3125</v>
      </c>
      <c r="S23" s="316">
        <f t="shared" si="20"/>
        <v>0.84106481481481477</v>
      </c>
      <c r="U23" s="14">
        <f>VLOOKUP(V23,id!$A:$C,3,0)</f>
        <v>48</v>
      </c>
      <c r="V23" s="14" t="str">
        <f t="shared" si="13"/>
        <v>RygalskiGrzegorz1974</v>
      </c>
      <c r="W23" s="323" t="str">
        <f t="shared" si="7"/>
        <v>Rygalski</v>
      </c>
      <c r="X23" s="323" t="str">
        <f t="shared" si="8"/>
        <v>Grzegorz</v>
      </c>
      <c r="Y23" s="9" t="str">
        <f t="shared" si="14"/>
        <v>Welocypedy</v>
      </c>
      <c r="Z23" s="9">
        <f t="shared" si="15"/>
        <v>1974</v>
      </c>
      <c r="AA23" s="9">
        <f t="shared" si="18"/>
        <v>24.569273958275996</v>
      </c>
      <c r="AB23" s="9"/>
      <c r="AC23" s="9">
        <f t="shared" si="19"/>
        <v>0.88864424505972328</v>
      </c>
      <c r="AD23" s="9">
        <v>1</v>
      </c>
      <c r="AE23" s="9">
        <v>1</v>
      </c>
      <c r="AF23" s="9">
        <v>1</v>
      </c>
    </row>
    <row r="24" spans="1:32" ht="17.399999999999999">
      <c r="A24" s="314" t="s">
        <v>4096</v>
      </c>
      <c r="B24" s="314" t="s">
        <v>4097</v>
      </c>
      <c r="C24" s="313">
        <v>1979</v>
      </c>
      <c r="D24" s="312" t="s">
        <v>1327</v>
      </c>
      <c r="E24" s="313"/>
      <c r="F24" s="312">
        <v>638</v>
      </c>
      <c r="G24" s="312">
        <v>0</v>
      </c>
      <c r="H24" s="317">
        <v>0.49862268518518499</v>
      </c>
      <c r="I24" s="318">
        <f t="shared" si="0"/>
        <v>0.49862268518518499</v>
      </c>
      <c r="J24" s="320">
        <v>12</v>
      </c>
      <c r="K24" s="320">
        <v>6</v>
      </c>
      <c r="L24" s="320">
        <v>1</v>
      </c>
      <c r="M24" s="320">
        <f t="shared" si="1"/>
        <v>46</v>
      </c>
      <c r="N24" s="320">
        <f t="shared" si="2"/>
        <v>-16</v>
      </c>
      <c r="O24" s="320">
        <v>0</v>
      </c>
      <c r="P24" s="319">
        <v>4.1666666666666699E-2</v>
      </c>
      <c r="Q24" s="319"/>
      <c r="R24" s="319">
        <f t="shared" si="21"/>
        <v>0.3125</v>
      </c>
      <c r="S24" s="316">
        <f t="shared" si="20"/>
        <v>0.85278935185185167</v>
      </c>
      <c r="U24" s="14">
        <f>VLOOKUP(V24,id!$A:$C,3,0)</f>
        <v>16</v>
      </c>
      <c r="V24" s="14" t="str">
        <f t="shared" si="13"/>
        <v>BelicaRobert1979</v>
      </c>
      <c r="W24" s="323" t="str">
        <f t="shared" si="7"/>
        <v>Belica</v>
      </c>
      <c r="X24" s="323" t="str">
        <f t="shared" si="8"/>
        <v>Robert</v>
      </c>
      <c r="Y24" s="9" t="str">
        <f t="shared" si="14"/>
        <v>T-Mobile Cycling Team</v>
      </c>
      <c r="Z24" s="9">
        <f t="shared" si="15"/>
        <v>1979</v>
      </c>
      <c r="AA24" s="9">
        <f t="shared" si="18"/>
        <v>24.231484371819061</v>
      </c>
      <c r="AB24" s="9"/>
      <c r="AC24" s="9">
        <f t="shared" si="19"/>
        <v>0.98625154381726643</v>
      </c>
      <c r="AD24" s="9">
        <v>1</v>
      </c>
      <c r="AE24" s="9">
        <v>1</v>
      </c>
      <c r="AF24" s="9">
        <v>1</v>
      </c>
    </row>
    <row r="25" spans="1:32" ht="17.399999999999999">
      <c r="A25" s="314" t="s">
        <v>4098</v>
      </c>
      <c r="B25" s="314" t="s">
        <v>4089</v>
      </c>
      <c r="C25" s="313">
        <v>1961</v>
      </c>
      <c r="D25" s="312" t="s">
        <v>4053</v>
      </c>
      <c r="E25" s="313" t="s">
        <v>4051</v>
      </c>
      <c r="F25" s="312">
        <v>612</v>
      </c>
      <c r="G25" s="312">
        <v>0</v>
      </c>
      <c r="H25" s="317">
        <v>0.48940972222222201</v>
      </c>
      <c r="I25" s="318">
        <f t="shared" si="0"/>
        <v>0.48940972222222201</v>
      </c>
      <c r="J25" s="320">
        <v>8</v>
      </c>
      <c r="K25" s="320">
        <v>6</v>
      </c>
      <c r="L25" s="320">
        <v>2</v>
      </c>
      <c r="M25" s="320">
        <f t="shared" si="1"/>
        <v>42</v>
      </c>
      <c r="N25" s="320">
        <f t="shared" si="2"/>
        <v>-20</v>
      </c>
      <c r="O25" s="320">
        <v>3</v>
      </c>
      <c r="P25" s="311">
        <v>0</v>
      </c>
      <c r="Q25" s="319"/>
      <c r="R25" s="319">
        <f t="shared" si="21"/>
        <v>0.39583333333333331</v>
      </c>
      <c r="S25" s="316">
        <f t="shared" si="20"/>
        <v>0.88524305555555527</v>
      </c>
      <c r="U25" s="14">
        <f>VLOOKUP(V25,id!$A:$C,3,0)</f>
        <v>405</v>
      </c>
      <c r="V25" s="14" t="str">
        <f t="shared" si="13"/>
        <v>NowakAndrzej1961</v>
      </c>
      <c r="W25" s="323" t="str">
        <f t="shared" si="7"/>
        <v>Nowak</v>
      </c>
      <c r="X25" s="323" t="str">
        <f t="shared" si="8"/>
        <v>Andrzej</v>
      </c>
      <c r="Y25" s="9" t="str">
        <f t="shared" si="14"/>
        <v>GERAPPA</v>
      </c>
      <c r="Z25" s="9">
        <f t="shared" si="15"/>
        <v>1961</v>
      </c>
      <c r="AA25" s="9">
        <f t="shared" si="18"/>
        <v>23.343139177616532</v>
      </c>
      <c r="AB25" s="9"/>
      <c r="AC25" s="9">
        <f t="shared" si="19"/>
        <v>0.96333921683990331</v>
      </c>
      <c r="AD25" s="9">
        <v>1</v>
      </c>
      <c r="AE25" s="9">
        <v>1</v>
      </c>
      <c r="AF25" s="9">
        <v>1</v>
      </c>
    </row>
    <row r="26" spans="1:32" ht="17.399999999999999">
      <c r="A26" s="314" t="s">
        <v>4101</v>
      </c>
      <c r="B26" s="314" t="s">
        <v>4080</v>
      </c>
      <c r="C26" s="313">
        <v>1981</v>
      </c>
      <c r="D26" s="312" t="s">
        <v>136</v>
      </c>
      <c r="E26" s="313"/>
      <c r="F26" s="312">
        <v>602</v>
      </c>
      <c r="G26" s="312">
        <v>0</v>
      </c>
      <c r="H26" s="317">
        <v>0.39677083333333302</v>
      </c>
      <c r="I26" s="318">
        <f t="shared" si="0"/>
        <v>0.39677083333333302</v>
      </c>
      <c r="J26" s="320">
        <v>9</v>
      </c>
      <c r="K26" s="320">
        <v>5</v>
      </c>
      <c r="L26" s="320">
        <v>1</v>
      </c>
      <c r="M26" s="320">
        <f t="shared" si="1"/>
        <v>37</v>
      </c>
      <c r="N26" s="320">
        <f t="shared" si="2"/>
        <v>-25</v>
      </c>
      <c r="O26" s="320">
        <v>0</v>
      </c>
      <c r="P26" s="319">
        <v>4.1666666666666699E-2</v>
      </c>
      <c r="Q26" s="319"/>
      <c r="R26" s="319">
        <f t="shared" si="21"/>
        <v>0.5</v>
      </c>
      <c r="S26" s="316">
        <f t="shared" si="20"/>
        <v>0.93843749999999981</v>
      </c>
      <c r="U26" s="14">
        <f>VLOOKUP(V26,id!$A:$C,3,0)</f>
        <v>406</v>
      </c>
      <c r="V26" s="14" t="str">
        <f t="shared" si="13"/>
        <v>WronaŁukasz1981</v>
      </c>
      <c r="W26" s="323" t="str">
        <f t="shared" si="7"/>
        <v>Wrona</v>
      </c>
      <c r="X26" s="323" t="str">
        <f t="shared" si="8"/>
        <v>Łukasz</v>
      </c>
      <c r="Y26" s="9" t="str">
        <f t="shared" si="14"/>
        <v>Towanda</v>
      </c>
      <c r="Z26" s="9">
        <f t="shared" si="15"/>
        <v>1981</v>
      </c>
      <c r="AA26" s="9">
        <f t="shared" si="18"/>
        <v>22.019955353288687</v>
      </c>
      <c r="AB26" s="9"/>
      <c r="AC26" s="9">
        <f t="shared" si="19"/>
        <v>0.94331594331594315</v>
      </c>
      <c r="AD26" s="9">
        <v>1</v>
      </c>
      <c r="AE26" s="9">
        <v>1</v>
      </c>
      <c r="AF26" s="9">
        <v>1</v>
      </c>
    </row>
    <row r="27" spans="1:32" ht="17.399999999999999">
      <c r="A27" s="314" t="s">
        <v>4102</v>
      </c>
      <c r="B27" s="314" t="s">
        <v>4103</v>
      </c>
      <c r="C27" s="313">
        <v>1978</v>
      </c>
      <c r="D27" s="312"/>
      <c r="E27" s="313"/>
      <c r="F27" s="312">
        <v>610</v>
      </c>
      <c r="G27" s="312">
        <v>0</v>
      </c>
      <c r="H27" s="317">
        <v>0.46254629629629601</v>
      </c>
      <c r="I27" s="318">
        <f t="shared" si="0"/>
        <v>0.46254629629629601</v>
      </c>
      <c r="J27" s="320">
        <v>8</v>
      </c>
      <c r="K27" s="320">
        <v>6</v>
      </c>
      <c r="L27" s="320">
        <v>1</v>
      </c>
      <c r="M27" s="320">
        <f t="shared" si="1"/>
        <v>38</v>
      </c>
      <c r="N27" s="320">
        <f t="shared" si="2"/>
        <v>-24</v>
      </c>
      <c r="O27" s="320">
        <v>3</v>
      </c>
      <c r="P27" s="311">
        <v>0</v>
      </c>
      <c r="Q27" s="319"/>
      <c r="R27" s="319">
        <f t="shared" si="21"/>
        <v>0.47916666666666663</v>
      </c>
      <c r="S27" s="316">
        <f t="shared" si="20"/>
        <v>0.94171296296296259</v>
      </c>
      <c r="U27" s="14">
        <f>VLOOKUP(V27,id!$A:$C,3,0)</f>
        <v>116</v>
      </c>
      <c r="V27" s="14" t="str">
        <f t="shared" si="13"/>
        <v>BasterPrzemysław1978</v>
      </c>
      <c r="W27" s="323" t="str">
        <f t="shared" si="7"/>
        <v>Baster</v>
      </c>
      <c r="X27" s="323" t="str">
        <f t="shared" si="8"/>
        <v>Przemysław</v>
      </c>
      <c r="Y27" s="9">
        <f t="shared" si="14"/>
        <v>0</v>
      </c>
      <c r="Z27" s="9">
        <f t="shared" si="15"/>
        <v>1978</v>
      </c>
      <c r="AA27" s="9">
        <f t="shared" si="18"/>
        <v>21.94336561624306</v>
      </c>
      <c r="AB27" s="9"/>
      <c r="AC27" s="9">
        <f t="shared" si="19"/>
        <v>0.99652180325451079</v>
      </c>
      <c r="AD27" s="9">
        <v>1</v>
      </c>
      <c r="AE27" s="9">
        <v>1</v>
      </c>
      <c r="AF27" s="9">
        <v>1</v>
      </c>
    </row>
    <row r="28" spans="1:32" ht="17.399999999999999">
      <c r="A28" s="314" t="s">
        <v>4106</v>
      </c>
      <c r="B28" s="314" t="s">
        <v>4089</v>
      </c>
      <c r="C28" s="313">
        <v>1967</v>
      </c>
      <c r="D28" s="312" t="s">
        <v>1055</v>
      </c>
      <c r="E28" s="313" t="s">
        <v>4051</v>
      </c>
      <c r="F28" s="312">
        <v>613</v>
      </c>
      <c r="G28" s="312">
        <v>0</v>
      </c>
      <c r="H28" s="317">
        <v>0.48611111111111099</v>
      </c>
      <c r="I28" s="318">
        <f t="shared" si="0"/>
        <v>0.48611111111111099</v>
      </c>
      <c r="J28" s="320">
        <v>5</v>
      </c>
      <c r="K28" s="320">
        <v>5</v>
      </c>
      <c r="L28" s="320">
        <v>2</v>
      </c>
      <c r="M28" s="320">
        <f t="shared" si="1"/>
        <v>33</v>
      </c>
      <c r="N28" s="320">
        <f t="shared" si="2"/>
        <v>-29</v>
      </c>
      <c r="O28" s="320">
        <v>3</v>
      </c>
      <c r="P28" s="311">
        <v>0</v>
      </c>
      <c r="Q28" s="319"/>
      <c r="R28" s="319">
        <f t="shared" si="21"/>
        <v>0.58333333333333337</v>
      </c>
      <c r="S28" s="316">
        <f t="shared" si="20"/>
        <v>1.0694444444444444</v>
      </c>
      <c r="U28" s="14">
        <f>VLOOKUP(V28,id!$A:$C,3,0)</f>
        <v>217</v>
      </c>
      <c r="V28" s="14" t="str">
        <f t="shared" si="13"/>
        <v>CzubalskiAndrzej1967</v>
      </c>
      <c r="W28" s="323" t="str">
        <f t="shared" si="7"/>
        <v>Czubalski</v>
      </c>
      <c r="X28" s="323" t="str">
        <f t="shared" si="8"/>
        <v>Andrzej</v>
      </c>
      <c r="Y28" s="9" t="str">
        <f t="shared" si="14"/>
        <v>CST</v>
      </c>
      <c r="Z28" s="9">
        <f t="shared" si="15"/>
        <v>1967</v>
      </c>
      <c r="AA28" s="9">
        <f t="shared" si="18"/>
        <v>19.322510822510818</v>
      </c>
      <c r="AB28" s="9"/>
      <c r="AC28" s="9">
        <f t="shared" si="19"/>
        <v>0.88056277056277021</v>
      </c>
      <c r="AD28" s="9">
        <v>1</v>
      </c>
      <c r="AE28" s="9">
        <v>1</v>
      </c>
      <c r="AF28" s="9">
        <v>1</v>
      </c>
    </row>
    <row r="29" spans="1:32" ht="17.399999999999999">
      <c r="A29" s="314" t="s">
        <v>3993</v>
      </c>
      <c r="B29" s="314" t="s">
        <v>4107</v>
      </c>
      <c r="C29" s="313">
        <v>1989</v>
      </c>
      <c r="D29" s="312" t="s">
        <v>4052</v>
      </c>
      <c r="E29" s="313"/>
      <c r="F29" s="312">
        <v>624</v>
      </c>
      <c r="G29" s="312">
        <v>0</v>
      </c>
      <c r="H29" s="317">
        <v>0.48127314814814798</v>
      </c>
      <c r="I29" s="318">
        <f t="shared" si="0"/>
        <v>0.48127314814814798</v>
      </c>
      <c r="J29" s="320">
        <v>3</v>
      </c>
      <c r="K29" s="320">
        <v>6</v>
      </c>
      <c r="L29" s="320">
        <v>2</v>
      </c>
      <c r="M29" s="320">
        <f t="shared" si="1"/>
        <v>32</v>
      </c>
      <c r="N29" s="320">
        <f t="shared" si="2"/>
        <v>-30</v>
      </c>
      <c r="O29" s="320">
        <v>1</v>
      </c>
      <c r="P29" s="319">
        <v>2.7777777777777801E-2</v>
      </c>
      <c r="Q29" s="311"/>
      <c r="R29" s="319">
        <f t="shared" si="21"/>
        <v>0.60416666666666674</v>
      </c>
      <c r="S29" s="316">
        <f t="shared" si="20"/>
        <v>1.1132175925925927</v>
      </c>
      <c r="U29" s="14">
        <f>VLOOKUP(V29,id!$A:$C,3,0)</f>
        <v>407</v>
      </c>
      <c r="V29" s="14" t="str">
        <f t="shared" si="13"/>
        <v>WesołowskiStefan1989</v>
      </c>
      <c r="W29" s="323" t="str">
        <f t="shared" si="7"/>
        <v>Wesołowski</v>
      </c>
      <c r="X29" s="323" t="str">
        <f t="shared" si="8"/>
        <v>Stefan</v>
      </c>
      <c r="Y29" s="9" t="str">
        <f t="shared" si="14"/>
        <v>Koło Brzegu</v>
      </c>
      <c r="Z29" s="9">
        <f t="shared" si="15"/>
        <v>1989</v>
      </c>
      <c r="AA29" s="9">
        <f t="shared" si="18"/>
        <v>18.562724834168549</v>
      </c>
      <c r="AB29" s="9"/>
      <c r="AC29" s="9">
        <f t="shared" si="19"/>
        <v>0.96067871327275367</v>
      </c>
      <c r="AD29" s="9">
        <v>1</v>
      </c>
      <c r="AE29" s="9">
        <v>1</v>
      </c>
      <c r="AF29" s="9">
        <v>1</v>
      </c>
    </row>
    <row r="30" spans="1:32" ht="17.399999999999999">
      <c r="A30" s="314" t="s">
        <v>3972</v>
      </c>
      <c r="B30" s="314" t="s">
        <v>4089</v>
      </c>
      <c r="C30" s="313">
        <v>1951</v>
      </c>
      <c r="D30" s="312" t="s">
        <v>143</v>
      </c>
      <c r="E30" s="313" t="s">
        <v>4051</v>
      </c>
      <c r="F30" s="312">
        <v>611</v>
      </c>
      <c r="G30" s="312">
        <v>0</v>
      </c>
      <c r="H30" s="317">
        <v>0.51140046296296304</v>
      </c>
      <c r="I30" s="318">
        <f t="shared" si="0"/>
        <v>0.51140046296296304</v>
      </c>
      <c r="J30" s="320">
        <v>8</v>
      </c>
      <c r="K30" s="320">
        <v>5</v>
      </c>
      <c r="L30" s="320">
        <v>1</v>
      </c>
      <c r="M30" s="320">
        <f t="shared" si="1"/>
        <v>35</v>
      </c>
      <c r="N30" s="320">
        <f t="shared" si="2"/>
        <v>-27</v>
      </c>
      <c r="O30" s="320">
        <v>0</v>
      </c>
      <c r="P30" s="319">
        <v>4.1666666666666699E-2</v>
      </c>
      <c r="Q30" s="319"/>
      <c r="R30" s="319">
        <f>(-N30-5)/48+3/24</f>
        <v>0.58333333333333326</v>
      </c>
      <c r="S30" s="316">
        <f t="shared" si="20"/>
        <v>1.1364004629629629</v>
      </c>
      <c r="U30" s="14">
        <f>VLOOKUP(V30,id!$A:$C,3,0)</f>
        <v>219</v>
      </c>
      <c r="V30" s="14" t="str">
        <f t="shared" si="13"/>
        <v>PiwakowskiAndrzej1951</v>
      </c>
      <c r="W30" s="323" t="str">
        <f t="shared" si="7"/>
        <v>Piwakowski</v>
      </c>
      <c r="X30" s="323" t="str">
        <f t="shared" si="8"/>
        <v>Andrzej</v>
      </c>
      <c r="Y30" s="9" t="str">
        <f t="shared" si="14"/>
        <v>Harpagan</v>
      </c>
      <c r="Z30" s="9">
        <f t="shared" si="15"/>
        <v>1951</v>
      </c>
      <c r="AA30" s="9">
        <f t="shared" si="18"/>
        <v>18.184040332026271</v>
      </c>
      <c r="AB30" s="9"/>
      <c r="AC30" s="9">
        <f t="shared" si="19"/>
        <v>0.97959973519376697</v>
      </c>
      <c r="AD30" s="9">
        <v>1</v>
      </c>
      <c r="AE30" s="9">
        <v>1</v>
      </c>
      <c r="AF30" s="9">
        <v>1</v>
      </c>
    </row>
    <row r="31" spans="1:32" ht="17.399999999999999">
      <c r="A31" s="314" t="s">
        <v>4108</v>
      </c>
      <c r="B31" s="314" t="s">
        <v>4109</v>
      </c>
      <c r="C31" s="313">
        <v>1982</v>
      </c>
      <c r="D31" s="312" t="s">
        <v>4047</v>
      </c>
      <c r="E31" s="313"/>
      <c r="F31" s="312">
        <v>630</v>
      </c>
      <c r="G31" s="312">
        <v>0</v>
      </c>
      <c r="H31" s="317">
        <v>0.47784722222222198</v>
      </c>
      <c r="I31" s="318">
        <f t="shared" si="0"/>
        <v>0.47784722222222198</v>
      </c>
      <c r="J31" s="320">
        <v>6</v>
      </c>
      <c r="K31" s="320">
        <v>4</v>
      </c>
      <c r="L31" s="320">
        <v>0</v>
      </c>
      <c r="M31" s="320">
        <f t="shared" si="1"/>
        <v>24</v>
      </c>
      <c r="N31" s="320">
        <f t="shared" si="2"/>
        <v>-38</v>
      </c>
      <c r="O31" s="320">
        <v>0</v>
      </c>
      <c r="P31" s="319">
        <v>4.1666666666666699E-2</v>
      </c>
      <c r="Q31" s="319"/>
      <c r="R31" s="319">
        <f>(-N31-5)/48+2/24</f>
        <v>0.77083333333333337</v>
      </c>
      <c r="S31" s="316">
        <f t="shared" si="20"/>
        <v>1.2903472222222221</v>
      </c>
      <c r="U31" s="14">
        <f>VLOOKUP(V31,id!$A:$C,3,0)</f>
        <v>408</v>
      </c>
      <c r="V31" s="14" t="str">
        <f t="shared" si="13"/>
        <v>HadyśMaciej1982</v>
      </c>
      <c r="W31" s="323" t="str">
        <f t="shared" si="7"/>
        <v>Hadyś</v>
      </c>
      <c r="X31" s="323" t="str">
        <f t="shared" si="8"/>
        <v>Maciej</v>
      </c>
      <c r="Y31" s="9" t="str">
        <f t="shared" si="14"/>
        <v>Hambor</v>
      </c>
      <c r="Z31" s="9">
        <f t="shared" si="15"/>
        <v>1982</v>
      </c>
      <c r="AA31" s="9">
        <f t="shared" si="18"/>
        <v>16.014566851443227</v>
      </c>
      <c r="AB31" s="9"/>
      <c r="AC31" s="9">
        <f t="shared" si="19"/>
        <v>0.88069353999605338</v>
      </c>
      <c r="AD31" s="9">
        <v>1</v>
      </c>
      <c r="AE31" s="9">
        <v>1</v>
      </c>
      <c r="AF31" s="9">
        <v>1</v>
      </c>
    </row>
    <row r="32" spans="1:32" ht="17.399999999999999">
      <c r="A32" s="314" t="s">
        <v>4110</v>
      </c>
      <c r="B32" s="314" t="s">
        <v>4111</v>
      </c>
      <c r="C32" s="313">
        <v>1984</v>
      </c>
      <c r="D32" s="312" t="s">
        <v>4050</v>
      </c>
      <c r="E32" s="313"/>
      <c r="F32" s="312">
        <v>632</v>
      </c>
      <c r="G32" s="312">
        <v>0</v>
      </c>
      <c r="H32" s="317">
        <v>0.47784722222222198</v>
      </c>
      <c r="I32" s="318">
        <f t="shared" si="0"/>
        <v>0.47784722222222198</v>
      </c>
      <c r="J32" s="320">
        <v>6</v>
      </c>
      <c r="K32" s="320">
        <v>4</v>
      </c>
      <c r="L32" s="320">
        <v>0</v>
      </c>
      <c r="M32" s="320">
        <f t="shared" si="1"/>
        <v>24</v>
      </c>
      <c r="N32" s="320">
        <f t="shared" si="2"/>
        <v>-38</v>
      </c>
      <c r="O32" s="320">
        <v>0</v>
      </c>
      <c r="P32" s="319">
        <v>4.1666666666666699E-2</v>
      </c>
      <c r="Q32" s="319"/>
      <c r="R32" s="319">
        <f>(-N32-5)/48+2/24</f>
        <v>0.77083333333333337</v>
      </c>
      <c r="S32" s="316">
        <f t="shared" si="20"/>
        <v>1.2903472222222221</v>
      </c>
      <c r="U32" s="14">
        <f>VLOOKUP(V32,id!$A:$C,3,0)</f>
        <v>409</v>
      </c>
      <c r="V32" s="14" t="str">
        <f t="shared" si="13"/>
        <v>KotowskiJózef1984</v>
      </c>
      <c r="W32" s="323" t="str">
        <f t="shared" si="7"/>
        <v>Kotowski</v>
      </c>
      <c r="X32" s="323" t="str">
        <f t="shared" si="8"/>
        <v>Józef</v>
      </c>
      <c r="Y32" s="9" t="str">
        <f t="shared" si="14"/>
        <v>Szalone naleśniki</v>
      </c>
      <c r="Z32" s="9">
        <f t="shared" si="15"/>
        <v>1984</v>
      </c>
      <c r="AA32" s="9">
        <f t="shared" si="18"/>
        <v>16.014566851443227</v>
      </c>
      <c r="AB32" s="9"/>
      <c r="AC32" s="9">
        <f t="shared" si="19"/>
        <v>1</v>
      </c>
      <c r="AD32" s="9">
        <v>1</v>
      </c>
      <c r="AE32" s="9">
        <v>1</v>
      </c>
      <c r="AF32" s="9">
        <v>1</v>
      </c>
    </row>
    <row r="33" spans="1:32" ht="17.399999999999999">
      <c r="A33" s="314" t="s">
        <v>4112</v>
      </c>
      <c r="B33" s="314" t="s">
        <v>679</v>
      </c>
      <c r="C33" s="313">
        <v>1980</v>
      </c>
      <c r="D33" s="312"/>
      <c r="E33" s="313"/>
      <c r="F33" s="312">
        <v>631</v>
      </c>
      <c r="G33" s="312">
        <v>0</v>
      </c>
      <c r="H33" s="317">
        <v>0.47787037037037</v>
      </c>
      <c r="I33" s="318">
        <f t="shared" si="0"/>
        <v>0.47787037037037</v>
      </c>
      <c r="J33" s="320">
        <v>6</v>
      </c>
      <c r="K33" s="320">
        <v>4</v>
      </c>
      <c r="L33" s="320">
        <v>0</v>
      </c>
      <c r="M33" s="320">
        <f t="shared" si="1"/>
        <v>24</v>
      </c>
      <c r="N33" s="320">
        <f t="shared" si="2"/>
        <v>-38</v>
      </c>
      <c r="O33" s="320">
        <v>0</v>
      </c>
      <c r="P33" s="319">
        <v>4.1666666666666699E-2</v>
      </c>
      <c r="Q33" s="319"/>
      <c r="R33" s="319">
        <f>(-N33-5)/48+2/24</f>
        <v>0.77083333333333337</v>
      </c>
      <c r="S33" s="316">
        <f t="shared" si="20"/>
        <v>1.2903703703703702</v>
      </c>
      <c r="U33" s="14">
        <f>VLOOKUP(V33,id!$A:$C,3,0)</f>
        <v>410</v>
      </c>
      <c r="V33" s="14" t="str">
        <f t="shared" si="13"/>
        <v>JaniszewskiPiotr1980</v>
      </c>
      <c r="W33" s="323" t="str">
        <f t="shared" si="7"/>
        <v>Janiszewski</v>
      </c>
      <c r="X33" s="323" t="str">
        <f t="shared" si="8"/>
        <v>Piotr</v>
      </c>
      <c r="Y33" s="9">
        <f t="shared" si="14"/>
        <v>0</v>
      </c>
      <c r="Z33" s="9">
        <f t="shared" si="15"/>
        <v>1980</v>
      </c>
      <c r="AA33" s="9">
        <f t="shared" si="18"/>
        <v>16.01427956371986</v>
      </c>
      <c r="AB33" s="9"/>
      <c r="AC33" s="9">
        <f t="shared" si="19"/>
        <v>0.99998206084959818</v>
      </c>
      <c r="AD33" s="9">
        <v>1</v>
      </c>
      <c r="AE33" s="9">
        <v>1</v>
      </c>
      <c r="AF33" s="9">
        <v>1</v>
      </c>
    </row>
    <row r="34" spans="1:32" ht="17.399999999999999">
      <c r="A34" s="314" t="s">
        <v>4113</v>
      </c>
      <c r="B34" s="314" t="s">
        <v>682</v>
      </c>
      <c r="C34" s="313">
        <v>1982</v>
      </c>
      <c r="D34" s="312" t="s">
        <v>185</v>
      </c>
      <c r="E34" s="313"/>
      <c r="F34" s="312">
        <v>605</v>
      </c>
      <c r="G34" s="312">
        <v>0</v>
      </c>
      <c r="H34" s="317">
        <v>6.5277777777777796E-2</v>
      </c>
      <c r="I34" s="318">
        <f t="shared" si="0"/>
        <v>6.5277777777777796E-2</v>
      </c>
      <c r="J34" s="311"/>
      <c r="K34" s="311"/>
      <c r="L34" s="311"/>
      <c r="M34" s="311"/>
      <c r="N34" s="311"/>
      <c r="O34" s="311"/>
      <c r="P34" s="311"/>
      <c r="Q34" s="311"/>
      <c r="R34" s="311"/>
      <c r="S34" s="316" t="s">
        <v>4048</v>
      </c>
      <c r="U34" s="14">
        <f>VLOOKUP(V34,id!$A:$C,3,0)</f>
        <v>47</v>
      </c>
      <c r="V34" s="14" t="str">
        <f t="shared" si="13"/>
        <v>StefańskiTomasz1982</v>
      </c>
      <c r="W34" s="323" t="str">
        <f t="shared" si="7"/>
        <v>Stefański</v>
      </c>
      <c r="X34" s="323" t="str">
        <f t="shared" si="8"/>
        <v>Tomasz</v>
      </c>
      <c r="Y34" s="9" t="str">
        <f t="shared" si="14"/>
        <v>Welocypedy</v>
      </c>
      <c r="Z34" s="9">
        <f t="shared" si="15"/>
        <v>1982</v>
      </c>
      <c r="AA34" s="9">
        <v>0</v>
      </c>
      <c r="AB34" s="9"/>
      <c r="AC34" s="9" t="e">
        <f t="shared" si="17"/>
        <v>#VALUE!</v>
      </c>
      <c r="AD34" s="9">
        <v>1</v>
      </c>
      <c r="AE34" s="9">
        <v>1</v>
      </c>
      <c r="AF34" s="9">
        <v>1</v>
      </c>
    </row>
    <row r="35" spans="1:32" s="315" customFormat="1" ht="17.399999999999999">
      <c r="A35" s="314" t="s">
        <v>4114</v>
      </c>
      <c r="B35" s="314" t="s">
        <v>682</v>
      </c>
      <c r="C35" s="313">
        <v>1982</v>
      </c>
      <c r="D35" s="312" t="s">
        <v>4049</v>
      </c>
      <c r="E35" s="313"/>
      <c r="F35" s="312">
        <v>616</v>
      </c>
      <c r="G35" s="312">
        <v>0</v>
      </c>
      <c r="H35" s="317">
        <v>8.3333333333333301E-2</v>
      </c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6" t="s">
        <v>4048</v>
      </c>
      <c r="U35" s="14">
        <f>VLOOKUP(V35,id!$A:$C,3,0)</f>
        <v>9</v>
      </c>
      <c r="V35" s="14" t="str">
        <f t="shared" si="13"/>
        <v>ZadwornyTomasz1982</v>
      </c>
      <c r="W35" s="323" t="str">
        <f t="shared" si="7"/>
        <v>Zadworny</v>
      </c>
      <c r="X35" s="323" t="str">
        <f t="shared" si="8"/>
        <v>Tomasz</v>
      </c>
      <c r="Y35" s="9" t="str">
        <f t="shared" si="14"/>
        <v>za średnio</v>
      </c>
      <c r="Z35" s="9">
        <f t="shared" si="15"/>
        <v>1982</v>
      </c>
      <c r="AA35" s="9">
        <v>0</v>
      </c>
      <c r="AB35" s="9"/>
      <c r="AC35" s="9" t="e">
        <f t="shared" si="17"/>
        <v>#VALUE!</v>
      </c>
      <c r="AD35" s="9">
        <v>1</v>
      </c>
      <c r="AE35" s="9">
        <v>1</v>
      </c>
      <c r="AF35" s="9">
        <v>1</v>
      </c>
    </row>
    <row r="36" spans="1:32" ht="17.399999999999999">
      <c r="A36" s="314"/>
      <c r="B36" s="314"/>
      <c r="C36" s="313"/>
      <c r="D36" s="312"/>
      <c r="E36" s="313"/>
      <c r="F36" s="312"/>
      <c r="G36" s="312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0"/>
      <c r="U36" s="14"/>
      <c r="V36" s="14"/>
      <c r="W36" s="323"/>
      <c r="X36" s="323"/>
      <c r="Y36" s="9"/>
      <c r="Z36" s="9"/>
      <c r="AA36" s="9"/>
      <c r="AB36" s="9"/>
      <c r="AC36" s="9"/>
      <c r="AD36" s="9"/>
      <c r="AE36" s="9"/>
      <c r="AF36" s="9"/>
    </row>
  </sheetData>
  <printOptions horizontalCentered="1" verticalCentered="1"/>
  <pageMargins left="0.39374999999999999" right="0.39374999999999999" top="0.56041666666666701" bottom="0.39374999999999999" header="0.39374999999999999" footer="0.51180555555555496"/>
  <pageSetup paperSize="9" firstPageNumber="0" fitToWidth="2" orientation="landscape" horizontalDpi="300" verticalDpi="300"/>
  <headerFooter>
    <oddHeader>&amp;L&amp;"Times New Roman,Normalny"&amp;12XIX DYMNO Brok 12.5.2018&amp;C&amp;"Times New Roman,Normalny"&amp;12WYNIKI TR 150</oddHeader>
  </headerFooter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/>
  </sheetViews>
  <sheetFormatPr defaultRowHeight="13.2"/>
  <cols>
    <col min="1" max="1" width="7.44140625" style="23" bestFit="1" customWidth="1"/>
    <col min="2" max="2" width="23.6640625" style="23" bestFit="1" customWidth="1"/>
    <col min="3" max="3" width="23.6640625" style="23" customWidth="1"/>
    <col min="4" max="4" width="9" style="23" bestFit="1" customWidth="1"/>
    <col min="5" max="5" width="19" style="23" bestFit="1" customWidth="1"/>
    <col min="6" max="6" width="22.33203125" style="23" bestFit="1" customWidth="1"/>
    <col min="7" max="7" width="4.44140625" style="23" bestFit="1" customWidth="1"/>
    <col min="8" max="8" width="6.88671875" style="23" bestFit="1" customWidth="1"/>
    <col min="9" max="9" width="5" style="23" bestFit="1" customWidth="1"/>
    <col min="10" max="10" width="5.5546875" style="23" bestFit="1" customWidth="1"/>
    <col min="11" max="11" width="9" style="23" bestFit="1" customWidth="1"/>
    <col min="12" max="16384" width="8.88671875" style="23"/>
  </cols>
  <sheetData>
    <row r="1" spans="1:24" ht="26.4">
      <c r="A1" s="306" t="s">
        <v>137</v>
      </c>
      <c r="B1" s="306" t="s">
        <v>161</v>
      </c>
      <c r="C1" s="306" t="s">
        <v>99</v>
      </c>
      <c r="D1" s="306" t="s">
        <v>896</v>
      </c>
      <c r="E1" s="306" t="s">
        <v>897</v>
      </c>
      <c r="F1" s="306" t="s">
        <v>1233</v>
      </c>
      <c r="G1" s="306" t="s">
        <v>813</v>
      </c>
      <c r="H1" s="306" t="s">
        <v>1232</v>
      </c>
      <c r="I1" s="306" t="s">
        <v>31</v>
      </c>
      <c r="J1" s="306" t="s">
        <v>1231</v>
      </c>
      <c r="K1" s="302" t="s">
        <v>1492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300">
        <v>12</v>
      </c>
      <c r="B2" s="304" t="s">
        <v>199</v>
      </c>
      <c r="C2" s="304" t="s">
        <v>198</v>
      </c>
      <c r="D2" s="305">
        <v>1980</v>
      </c>
      <c r="E2" s="304" t="s">
        <v>3554</v>
      </c>
      <c r="F2" s="302"/>
      <c r="G2" s="302" t="s">
        <v>0</v>
      </c>
      <c r="H2" s="300">
        <v>862</v>
      </c>
      <c r="I2" s="300">
        <v>910</v>
      </c>
      <c r="J2" s="301">
        <v>0.65833333333333333</v>
      </c>
      <c r="K2" s="300">
        <v>48</v>
      </c>
      <c r="M2" s="14">
        <f>VLOOKUP(N2,id!$A:$C,3,0)</f>
        <v>125</v>
      </c>
      <c r="N2" s="14" t="str">
        <f t="shared" ref="N2:N4" si="0">O2&amp;P2&amp;R2</f>
        <v>TruszkowskaKamila1980</v>
      </c>
      <c r="O2" s="9" t="str">
        <f t="shared" ref="O2:O4" si="1">C2</f>
        <v>Truszkowska</v>
      </c>
      <c r="P2" s="9" t="str">
        <f t="shared" ref="P2:P4" si="2">B2</f>
        <v>Kamila</v>
      </c>
      <c r="Q2" s="9">
        <f t="shared" ref="Q2:Q4" si="3">F2</f>
        <v>0</v>
      </c>
      <c r="R2" s="9">
        <f t="shared" ref="R2:R4" si="4">D2</f>
        <v>1980</v>
      </c>
      <c r="S2" s="9">
        <v>50</v>
      </c>
      <c r="U2" s="9"/>
      <c r="V2" s="9"/>
      <c r="W2" s="9"/>
      <c r="X2" s="9"/>
    </row>
    <row r="3" spans="1:24">
      <c r="A3" s="300">
        <v>20</v>
      </c>
      <c r="B3" s="302" t="s">
        <v>36</v>
      </c>
      <c r="C3" s="302" t="s">
        <v>4046</v>
      </c>
      <c r="D3" s="300">
        <v>1976</v>
      </c>
      <c r="E3" s="302" t="s">
        <v>253</v>
      </c>
      <c r="F3" s="302" t="s">
        <v>289</v>
      </c>
      <c r="G3" s="302" t="s">
        <v>0</v>
      </c>
      <c r="H3" s="300">
        <v>740</v>
      </c>
      <c r="I3" s="300">
        <v>740</v>
      </c>
      <c r="J3" s="301">
        <v>0.55902777777777779</v>
      </c>
      <c r="K3" s="302"/>
      <c r="M3" s="14">
        <f>VLOOKUP(N3,id!$A:$C,3,0)</f>
        <v>37</v>
      </c>
      <c r="N3" s="14" t="str">
        <f t="shared" si="0"/>
        <v>Gruziel-SłomkaMagdalena1976</v>
      </c>
      <c r="O3" s="9" t="str">
        <f t="shared" si="1"/>
        <v>Gruziel-Słomka</v>
      </c>
      <c r="P3" s="9" t="str">
        <f t="shared" si="2"/>
        <v>Magdalena</v>
      </c>
      <c r="Q3" s="9" t="str">
        <f t="shared" si="3"/>
        <v>Team360</v>
      </c>
      <c r="R3" s="9">
        <f t="shared" si="4"/>
        <v>1976</v>
      </c>
      <c r="S3" s="9">
        <f t="shared" ref="S3:S4" si="5">S2*IF(W3&lt;1,W3,IF(X3&lt;1,X3,IF(V3&lt;1,V3,IF(U3&lt;1,U3,1))))</f>
        <v>42.923433874709978</v>
      </c>
      <c r="U3" s="9">
        <f t="shared" ref="U3:U4" si="6">J2/J3</f>
        <v>1.177639751552795</v>
      </c>
      <c r="V3" s="9">
        <v>1</v>
      </c>
      <c r="W3" s="9">
        <f t="shared" ref="W3:W4" si="7">H3/H2</f>
        <v>0.85846867749419953</v>
      </c>
      <c r="X3" s="9">
        <v>1</v>
      </c>
    </row>
    <row r="4" spans="1:24">
      <c r="A4" s="300">
        <v>21</v>
      </c>
      <c r="B4" s="302" t="s">
        <v>334</v>
      </c>
      <c r="C4" s="302" t="s">
        <v>230</v>
      </c>
      <c r="D4" s="300">
        <v>1975</v>
      </c>
      <c r="E4" s="302" t="s">
        <v>1319</v>
      </c>
      <c r="F4" s="302" t="s">
        <v>335</v>
      </c>
      <c r="G4" s="302" t="s">
        <v>0</v>
      </c>
      <c r="H4" s="300">
        <v>740</v>
      </c>
      <c r="I4" s="300">
        <v>740</v>
      </c>
      <c r="J4" s="301">
        <v>0.59444444444444444</v>
      </c>
      <c r="K4" s="302"/>
      <c r="M4" s="14">
        <f>VLOOKUP(N4,id!$A:$C,3,0)</f>
        <v>35</v>
      </c>
      <c r="N4" s="14" t="str">
        <f t="shared" si="0"/>
        <v>AdamczykEwa1975</v>
      </c>
      <c r="O4" s="9" t="str">
        <f t="shared" si="1"/>
        <v>Adamczyk</v>
      </c>
      <c r="P4" s="9" t="str">
        <f t="shared" si="2"/>
        <v>Ewa</v>
      </c>
      <c r="Q4" s="9" t="str">
        <f t="shared" si="3"/>
        <v>Zbieranina z Niesięcina</v>
      </c>
      <c r="R4" s="9">
        <f t="shared" si="4"/>
        <v>1975</v>
      </c>
      <c r="S4" s="9">
        <f t="shared" si="5"/>
        <v>40.366079753670014</v>
      </c>
      <c r="U4" s="9">
        <f t="shared" si="6"/>
        <v>0.94042056074766356</v>
      </c>
      <c r="V4" s="9">
        <v>1</v>
      </c>
      <c r="W4" s="9">
        <f t="shared" si="7"/>
        <v>1</v>
      </c>
      <c r="X4" s="9">
        <v>1</v>
      </c>
    </row>
  </sheetData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workbookViewId="0"/>
  </sheetViews>
  <sheetFormatPr defaultRowHeight="13.2"/>
  <cols>
    <col min="1" max="1" width="7.44140625" style="23" bestFit="1" customWidth="1"/>
    <col min="2" max="2" width="23.6640625" style="23" bestFit="1" customWidth="1"/>
    <col min="3" max="3" width="23.6640625" style="23" customWidth="1"/>
    <col min="4" max="4" width="9" style="23" bestFit="1" customWidth="1"/>
    <col min="5" max="5" width="19" style="23" bestFit="1" customWidth="1"/>
    <col min="6" max="6" width="22.33203125" style="23" bestFit="1" customWidth="1"/>
    <col min="7" max="7" width="4.44140625" style="23" bestFit="1" customWidth="1"/>
    <col min="8" max="8" width="6.88671875" style="23" bestFit="1" customWidth="1"/>
    <col min="9" max="9" width="5" style="23" bestFit="1" customWidth="1"/>
    <col min="10" max="10" width="5.5546875" style="23" bestFit="1" customWidth="1"/>
    <col min="11" max="11" width="9" style="23" bestFit="1" customWidth="1"/>
    <col min="12" max="16384" width="8.88671875" style="23"/>
  </cols>
  <sheetData>
    <row r="1" spans="1:24" ht="26.4">
      <c r="A1" s="306" t="s">
        <v>137</v>
      </c>
      <c r="B1" s="306" t="s">
        <v>161</v>
      </c>
      <c r="C1" s="306" t="s">
        <v>99</v>
      </c>
      <c r="D1" s="306" t="s">
        <v>896</v>
      </c>
      <c r="E1" s="306" t="s">
        <v>897</v>
      </c>
      <c r="F1" s="306" t="s">
        <v>1233</v>
      </c>
      <c r="G1" s="306" t="s">
        <v>813</v>
      </c>
      <c r="H1" s="306" t="s">
        <v>1232</v>
      </c>
      <c r="I1" s="306" t="s">
        <v>31</v>
      </c>
      <c r="J1" s="306" t="s">
        <v>1231</v>
      </c>
      <c r="K1" s="302" t="s">
        <v>1492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300">
        <v>1</v>
      </c>
      <c r="B2" s="302" t="s">
        <v>16</v>
      </c>
      <c r="C2" s="302" t="s">
        <v>297</v>
      </c>
      <c r="D2" s="300">
        <v>1990</v>
      </c>
      <c r="E2" s="302" t="s">
        <v>1329</v>
      </c>
      <c r="F2" s="302" t="s">
        <v>296</v>
      </c>
      <c r="G2" s="302" t="s">
        <v>32</v>
      </c>
      <c r="H2" s="300">
        <v>1436</v>
      </c>
      <c r="I2" s="300">
        <v>1490</v>
      </c>
      <c r="J2" s="301">
        <v>0.66249999999999998</v>
      </c>
      <c r="K2" s="300">
        <v>54</v>
      </c>
      <c r="M2" s="14">
        <f>VLOOKUP(N2,id!$A:$C,3,0)</f>
        <v>4</v>
      </c>
      <c r="N2" s="14" t="str">
        <f>O2&amp;P2&amp;R2</f>
        <v>SłomkaPaweł1990</v>
      </c>
      <c r="O2" s="9" t="str">
        <f t="shared" ref="O2:O6" si="0">C2</f>
        <v>Słomka</v>
      </c>
      <c r="P2" s="9" t="str">
        <f t="shared" ref="P2:P6" si="1">B2</f>
        <v>Paweł</v>
      </c>
      <c r="Q2" s="9" t="str">
        <f t="shared" ref="Q2:Q6" si="2">F2</f>
        <v>KTR Bikeorient</v>
      </c>
      <c r="R2" s="9">
        <f t="shared" ref="R2:R6" si="3">D2</f>
        <v>1990</v>
      </c>
      <c r="S2" s="9">
        <v>50</v>
      </c>
      <c r="T2" s="9"/>
      <c r="U2" s="9"/>
      <c r="V2" s="9"/>
      <c r="W2" s="9"/>
      <c r="X2" s="9"/>
    </row>
    <row r="3" spans="1:24">
      <c r="A3" s="300">
        <v>2</v>
      </c>
      <c r="B3" s="302" t="s">
        <v>22</v>
      </c>
      <c r="C3" s="302" t="s">
        <v>55</v>
      </c>
      <c r="D3" s="300">
        <v>1969</v>
      </c>
      <c r="E3" s="302" t="s">
        <v>246</v>
      </c>
      <c r="F3" s="302"/>
      <c r="G3" s="302" t="s">
        <v>32</v>
      </c>
      <c r="H3" s="300">
        <v>1412</v>
      </c>
      <c r="I3" s="300">
        <v>1500</v>
      </c>
      <c r="J3" s="301">
        <v>0.68611111111111101</v>
      </c>
      <c r="K3" s="300">
        <v>88</v>
      </c>
      <c r="M3" s="14">
        <f>VLOOKUP(N3,id!$A:$C,3,0)</f>
        <v>5</v>
      </c>
      <c r="N3" s="14" t="str">
        <f t="shared" ref="N3:N6" si="4">O3&amp;P3&amp;R3</f>
        <v>SzawdzinKrzysztof1969</v>
      </c>
      <c r="O3" s="9" t="str">
        <f t="shared" si="0"/>
        <v>Szawdzin</v>
      </c>
      <c r="P3" s="9" t="str">
        <f t="shared" si="1"/>
        <v>Krzysztof</v>
      </c>
      <c r="Q3" s="9">
        <f t="shared" si="2"/>
        <v>0</v>
      </c>
      <c r="R3" s="9">
        <f t="shared" si="3"/>
        <v>1969</v>
      </c>
      <c r="S3" s="9">
        <f>S2*IF(W3&lt;1,W3,IF(X3&lt;1,X3,IF(V3&lt;1,V3,IF(U3&lt;1,U3,1))))</f>
        <v>49.164345403899723</v>
      </c>
      <c r="T3" s="9"/>
      <c r="U3" s="9">
        <f>J2/J3</f>
        <v>0.96558704453441302</v>
      </c>
      <c r="V3" s="9">
        <v>1</v>
      </c>
      <c r="W3" s="9">
        <f t="shared" ref="W3:W6" si="5">H3/H2</f>
        <v>0.98328690807799446</v>
      </c>
      <c r="X3" s="9">
        <v>1</v>
      </c>
    </row>
    <row r="4" spans="1:24">
      <c r="A4" s="300">
        <v>3</v>
      </c>
      <c r="B4" s="302" t="s">
        <v>63</v>
      </c>
      <c r="C4" s="302" t="s">
        <v>80</v>
      </c>
      <c r="D4" s="300">
        <v>1986</v>
      </c>
      <c r="E4" s="302" t="s">
        <v>246</v>
      </c>
      <c r="F4" s="302"/>
      <c r="G4" s="302" t="s">
        <v>32</v>
      </c>
      <c r="H4" s="300">
        <v>1408</v>
      </c>
      <c r="I4" s="300">
        <v>1500</v>
      </c>
      <c r="J4" s="301">
        <v>0.68888888888888899</v>
      </c>
      <c r="K4" s="300">
        <v>92</v>
      </c>
      <c r="M4" s="14">
        <f>VLOOKUP(N4,id!$A:$C,3,0)</f>
        <v>38</v>
      </c>
      <c r="N4" s="14" t="str">
        <f t="shared" si="4"/>
        <v>MirowskiŁukasz1986</v>
      </c>
      <c r="O4" s="9" t="str">
        <f t="shared" si="0"/>
        <v>Mirowski</v>
      </c>
      <c r="P4" s="9" t="str">
        <f t="shared" si="1"/>
        <v>Łukasz</v>
      </c>
      <c r="Q4" s="9">
        <f t="shared" si="2"/>
        <v>0</v>
      </c>
      <c r="R4" s="9">
        <f t="shared" si="3"/>
        <v>1986</v>
      </c>
      <c r="S4" s="9">
        <f t="shared" ref="S4:S6" si="6">S3*IF(W4&lt;1,W4,IF(X4&lt;1,X4,IF(V4&lt;1,V4,IF(U4&lt;1,U4,1))))</f>
        <v>49.025069637883007</v>
      </c>
      <c r="T4" s="9"/>
      <c r="U4" s="9">
        <f t="shared" ref="U4:U6" si="7">J3/J4</f>
        <v>0.99596774193548354</v>
      </c>
      <c r="V4" s="9">
        <v>1</v>
      </c>
      <c r="W4" s="9">
        <f t="shared" si="5"/>
        <v>0.99716713881019825</v>
      </c>
      <c r="X4" s="9">
        <v>1</v>
      </c>
    </row>
    <row r="5" spans="1:24">
      <c r="A5" s="300">
        <v>4</v>
      </c>
      <c r="B5" s="304" t="s">
        <v>269</v>
      </c>
      <c r="C5" s="304" t="s">
        <v>270</v>
      </c>
      <c r="D5" s="305">
        <v>1973</v>
      </c>
      <c r="E5" s="304" t="s">
        <v>4036</v>
      </c>
      <c r="F5" s="303" t="s">
        <v>1330</v>
      </c>
      <c r="G5" s="302" t="s">
        <v>32</v>
      </c>
      <c r="H5" s="300">
        <v>1390</v>
      </c>
      <c r="I5" s="300">
        <v>1390</v>
      </c>
      <c r="J5" s="301">
        <v>0.62291666666666667</v>
      </c>
      <c r="K5" s="302"/>
      <c r="M5" s="14">
        <f>VLOOKUP(N5,id!$A:$C,3,0)</f>
        <v>102</v>
      </c>
      <c r="N5" s="14" t="str">
        <f t="shared" si="4"/>
        <v>MossoczyZbigniew1973</v>
      </c>
      <c r="O5" s="9" t="str">
        <f t="shared" si="0"/>
        <v>Mossoczy</v>
      </c>
      <c r="P5" s="9" t="str">
        <f t="shared" si="1"/>
        <v>Zbigniew</v>
      </c>
      <c r="Q5" s="9" t="str">
        <f t="shared" si="2"/>
        <v>BIKEBOARD</v>
      </c>
      <c r="R5" s="9">
        <f t="shared" si="3"/>
        <v>1973</v>
      </c>
      <c r="S5" s="9">
        <f t="shared" si="6"/>
        <v>48.398328690807794</v>
      </c>
      <c r="U5" s="9">
        <f t="shared" si="7"/>
        <v>1.1059085841694538</v>
      </c>
      <c r="V5" s="9">
        <v>1</v>
      </c>
      <c r="W5" s="9">
        <f t="shared" si="5"/>
        <v>0.98721590909090906</v>
      </c>
      <c r="X5" s="9">
        <v>1</v>
      </c>
    </row>
    <row r="6" spans="1:24">
      <c r="A6" s="300">
        <v>5</v>
      </c>
      <c r="B6" s="302" t="s">
        <v>139</v>
      </c>
      <c r="C6" s="302" t="s">
        <v>157</v>
      </c>
      <c r="D6" s="300">
        <v>1982</v>
      </c>
      <c r="E6" s="302" t="s">
        <v>307</v>
      </c>
      <c r="F6" s="302" t="s">
        <v>164</v>
      </c>
      <c r="G6" s="302" t="s">
        <v>32</v>
      </c>
      <c r="H6" s="300">
        <v>1275</v>
      </c>
      <c r="I6" s="300">
        <v>1390</v>
      </c>
      <c r="J6" s="301">
        <v>0.70486111111111116</v>
      </c>
      <c r="K6" s="300">
        <v>115</v>
      </c>
      <c r="M6" s="14">
        <f>VLOOKUP(N6,id!$A:$C,3,0)</f>
        <v>3</v>
      </c>
      <c r="N6" s="14" t="str">
        <f t="shared" si="4"/>
        <v>ŚmiejaDaniel1982</v>
      </c>
      <c r="O6" s="9" t="str">
        <f t="shared" si="0"/>
        <v>Śmieja</v>
      </c>
      <c r="P6" s="9" t="str">
        <f t="shared" si="1"/>
        <v>Daniel</v>
      </c>
      <c r="Q6" s="9" t="str">
        <f t="shared" si="2"/>
        <v>mrdp.pl</v>
      </c>
      <c r="R6" s="9">
        <f t="shared" si="3"/>
        <v>1982</v>
      </c>
      <c r="S6" s="9">
        <f t="shared" si="6"/>
        <v>44.394150417827291</v>
      </c>
      <c r="U6" s="9">
        <f t="shared" si="7"/>
        <v>0.88374384236453196</v>
      </c>
      <c r="V6" s="9">
        <v>1</v>
      </c>
      <c r="W6" s="9">
        <f t="shared" si="5"/>
        <v>0.91726618705035967</v>
      </c>
      <c r="X6" s="9">
        <v>1</v>
      </c>
    </row>
    <row r="7" spans="1:24">
      <c r="A7" s="300">
        <v>6</v>
      </c>
      <c r="B7" s="302" t="s">
        <v>16</v>
      </c>
      <c r="C7" s="302" t="s">
        <v>267</v>
      </c>
      <c r="D7" s="300">
        <v>1979</v>
      </c>
      <c r="E7" s="302" t="s">
        <v>253</v>
      </c>
      <c r="F7" s="302" t="s">
        <v>266</v>
      </c>
      <c r="G7" s="302" t="s">
        <v>32</v>
      </c>
      <c r="H7" s="300">
        <v>1273</v>
      </c>
      <c r="I7" s="300">
        <v>1390</v>
      </c>
      <c r="J7" s="301">
        <v>0.70625000000000004</v>
      </c>
      <c r="K7" s="300">
        <v>117</v>
      </c>
      <c r="M7" s="14">
        <f>VLOOKUP(N7,id!$A:$C,3,0)</f>
        <v>1</v>
      </c>
      <c r="N7" s="14" t="str">
        <f t="shared" ref="N7:N26" si="8">O7&amp;P7&amp;R7</f>
        <v>BrudłoPaweł1979</v>
      </c>
      <c r="O7" s="9" t="str">
        <f t="shared" ref="O7:O26" si="9">C7</f>
        <v>Brudło</v>
      </c>
      <c r="P7" s="9" t="str">
        <f t="shared" ref="P7:P26" si="10">B7</f>
        <v>Paweł</v>
      </c>
      <c r="Q7" s="9" t="str">
        <f t="shared" ref="Q7:Q26" si="11">F7</f>
        <v>KTE Tramp</v>
      </c>
      <c r="R7" s="9">
        <f t="shared" ref="R7:R26" si="12">D7</f>
        <v>1979</v>
      </c>
      <c r="S7" s="9">
        <f t="shared" ref="S7:S12" si="13">S6*IF(W7&lt;1,W7,IF(X7&lt;1,X7,IF(V7&lt;1,V7,IF(U7&lt;1,U7,1))))</f>
        <v>44.324512534818936</v>
      </c>
      <c r="U7" s="9">
        <f t="shared" ref="U7:U12" si="14">J6/J7</f>
        <v>0.99803343166175029</v>
      </c>
      <c r="V7" s="9">
        <v>1</v>
      </c>
      <c r="W7" s="9">
        <f t="shared" ref="W7:W12" si="15">H7/H6</f>
        <v>0.99843137254901959</v>
      </c>
      <c r="X7" s="9">
        <v>1</v>
      </c>
    </row>
    <row r="8" spans="1:24">
      <c r="A8" s="300">
        <v>7</v>
      </c>
      <c r="B8" s="302" t="s">
        <v>77</v>
      </c>
      <c r="C8" s="302" t="s">
        <v>78</v>
      </c>
      <c r="D8" s="300">
        <v>1992</v>
      </c>
      <c r="E8" s="302" t="s">
        <v>246</v>
      </c>
      <c r="F8" s="302" t="s">
        <v>162</v>
      </c>
      <c r="G8" s="302" t="s">
        <v>32</v>
      </c>
      <c r="H8" s="300">
        <v>1134</v>
      </c>
      <c r="I8" s="300">
        <v>1250</v>
      </c>
      <c r="J8" s="301">
        <v>0.7055555555555556</v>
      </c>
      <c r="K8" s="300">
        <v>116</v>
      </c>
      <c r="M8" s="14">
        <f>VLOOKUP(N8,id!$A:$C,3,0)</f>
        <v>6</v>
      </c>
      <c r="N8" s="14" t="str">
        <f t="shared" si="8"/>
        <v>JakubekKrystian1992</v>
      </c>
      <c r="O8" s="9" t="str">
        <f t="shared" si="9"/>
        <v>Jakubek</v>
      </c>
      <c r="P8" s="9" t="str">
        <f t="shared" si="10"/>
        <v>Krystian</v>
      </c>
      <c r="Q8" s="9" t="str">
        <f t="shared" si="11"/>
        <v>Mitutoyo AZS Wratislavia</v>
      </c>
      <c r="R8" s="9">
        <f t="shared" si="12"/>
        <v>1992</v>
      </c>
      <c r="S8" s="9">
        <f t="shared" si="13"/>
        <v>39.484679665738156</v>
      </c>
      <c r="U8" s="9">
        <f t="shared" si="14"/>
        <v>1.0009842519685039</v>
      </c>
      <c r="V8" s="9">
        <v>1</v>
      </c>
      <c r="W8" s="9">
        <f t="shared" si="15"/>
        <v>0.89080911233307147</v>
      </c>
      <c r="X8" s="9">
        <v>1</v>
      </c>
    </row>
    <row r="9" spans="1:24">
      <c r="A9" s="300">
        <v>8</v>
      </c>
      <c r="B9" s="302" t="s">
        <v>234</v>
      </c>
      <c r="C9" s="302" t="s">
        <v>265</v>
      </c>
      <c r="D9" s="300">
        <v>1963</v>
      </c>
      <c r="E9" s="302" t="s">
        <v>263</v>
      </c>
      <c r="F9" s="302"/>
      <c r="G9" s="302" t="s">
        <v>32</v>
      </c>
      <c r="H9" s="300">
        <v>1025</v>
      </c>
      <c r="I9" s="300">
        <v>1040</v>
      </c>
      <c r="J9" s="301">
        <v>0.63541666666666663</v>
      </c>
      <c r="K9" s="300">
        <v>15</v>
      </c>
      <c r="M9" s="14">
        <f>VLOOKUP(N9,id!$A:$C,3,0)</f>
        <v>7</v>
      </c>
      <c r="N9" s="14" t="str">
        <f t="shared" si="8"/>
        <v>KrólikowskiRoman1963</v>
      </c>
      <c r="O9" s="9" t="str">
        <f t="shared" si="9"/>
        <v>Królikowski</v>
      </c>
      <c r="P9" s="9" t="str">
        <f t="shared" si="10"/>
        <v>Roman</v>
      </c>
      <c r="Q9" s="9">
        <f t="shared" si="11"/>
        <v>0</v>
      </c>
      <c r="R9" s="9">
        <f t="shared" si="12"/>
        <v>1963</v>
      </c>
      <c r="S9" s="9">
        <f t="shared" si="13"/>
        <v>35.689415041782723</v>
      </c>
      <c r="U9" s="9">
        <f t="shared" si="14"/>
        <v>1.1103825136612022</v>
      </c>
      <c r="V9" s="9">
        <v>1</v>
      </c>
      <c r="W9" s="9">
        <f t="shared" si="15"/>
        <v>0.90388007054673725</v>
      </c>
      <c r="X9" s="9">
        <v>1</v>
      </c>
    </row>
    <row r="10" spans="1:24">
      <c r="A10" s="300">
        <v>9</v>
      </c>
      <c r="B10" s="304" t="s">
        <v>49</v>
      </c>
      <c r="C10" s="304" t="s">
        <v>50</v>
      </c>
      <c r="D10" s="305">
        <v>1967</v>
      </c>
      <c r="E10" s="304" t="s">
        <v>307</v>
      </c>
      <c r="F10" s="303" t="s">
        <v>135</v>
      </c>
      <c r="G10" s="302" t="s">
        <v>32</v>
      </c>
      <c r="H10" s="300">
        <v>999</v>
      </c>
      <c r="I10" s="300">
        <v>1045</v>
      </c>
      <c r="J10" s="301">
        <v>0.65694444444444444</v>
      </c>
      <c r="K10" s="300">
        <v>46</v>
      </c>
      <c r="M10" s="14">
        <f>VLOOKUP(N10,id!$A:$C,3,0)</f>
        <v>70</v>
      </c>
      <c r="N10" s="14" t="str">
        <f t="shared" si="8"/>
        <v>StanekRobert1967</v>
      </c>
      <c r="O10" s="9" t="str">
        <f t="shared" si="9"/>
        <v>Stanek</v>
      </c>
      <c r="P10" s="9" t="str">
        <f t="shared" si="10"/>
        <v>Robert</v>
      </c>
      <c r="Q10" s="9" t="str">
        <f t="shared" si="11"/>
        <v>RUDY KOT</v>
      </c>
      <c r="R10" s="9">
        <f t="shared" si="12"/>
        <v>1967</v>
      </c>
      <c r="S10" s="9">
        <f t="shared" si="13"/>
        <v>34.784122562674085</v>
      </c>
      <c r="U10" s="9">
        <f t="shared" si="14"/>
        <v>0.96723044397462998</v>
      </c>
      <c r="V10" s="9">
        <v>1</v>
      </c>
      <c r="W10" s="9">
        <f t="shared" si="15"/>
        <v>0.97463414634146339</v>
      </c>
      <c r="X10" s="9">
        <v>1</v>
      </c>
    </row>
    <row r="11" spans="1:24">
      <c r="A11" s="300">
        <v>9</v>
      </c>
      <c r="B11" s="304" t="s">
        <v>151</v>
      </c>
      <c r="C11" s="304" t="s">
        <v>152</v>
      </c>
      <c r="D11" s="305">
        <v>1970</v>
      </c>
      <c r="E11" s="304" t="s">
        <v>253</v>
      </c>
      <c r="F11" s="303"/>
      <c r="G11" s="302" t="s">
        <v>32</v>
      </c>
      <c r="H11" s="300">
        <v>999</v>
      </c>
      <c r="I11" s="300">
        <v>1045</v>
      </c>
      <c r="J11" s="301">
        <v>0.65694444444444444</v>
      </c>
      <c r="K11" s="300">
        <v>46</v>
      </c>
      <c r="M11" s="14">
        <f>VLOOKUP(N11,id!$A:$C,3,0)</f>
        <v>42</v>
      </c>
      <c r="N11" s="14" t="str">
        <f t="shared" si="8"/>
        <v>HołdakowskiWojciech1970</v>
      </c>
      <c r="O11" s="9" t="str">
        <f t="shared" si="9"/>
        <v>Hołdakowski</v>
      </c>
      <c r="P11" s="9" t="str">
        <f t="shared" si="10"/>
        <v>Wojciech</v>
      </c>
      <c r="Q11" s="9">
        <f t="shared" si="11"/>
        <v>0</v>
      </c>
      <c r="R11" s="9">
        <f t="shared" si="12"/>
        <v>1970</v>
      </c>
      <c r="S11" s="9">
        <f t="shared" si="13"/>
        <v>34.784122562674085</v>
      </c>
      <c r="U11" s="9">
        <f t="shared" si="14"/>
        <v>1</v>
      </c>
      <c r="V11" s="9">
        <v>1</v>
      </c>
      <c r="W11" s="9">
        <f t="shared" si="15"/>
        <v>1</v>
      </c>
      <c r="X11" s="9">
        <v>1</v>
      </c>
    </row>
    <row r="12" spans="1:24">
      <c r="A12" s="300">
        <v>11</v>
      </c>
      <c r="B12" s="304" t="s">
        <v>17</v>
      </c>
      <c r="C12" s="304" t="s">
        <v>23</v>
      </c>
      <c r="D12" s="305">
        <v>1969</v>
      </c>
      <c r="E12" s="304" t="s">
        <v>253</v>
      </c>
      <c r="F12" s="303" t="s">
        <v>3571</v>
      </c>
      <c r="G12" s="302" t="s">
        <v>32</v>
      </c>
      <c r="H12" s="300">
        <v>927</v>
      </c>
      <c r="I12" s="300">
        <v>980</v>
      </c>
      <c r="J12" s="301">
        <v>0.66180555555555554</v>
      </c>
      <c r="K12" s="300">
        <v>53</v>
      </c>
      <c r="M12" s="14">
        <f>VLOOKUP(N12,id!$A:$C,3,0)</f>
        <v>51</v>
      </c>
      <c r="N12" s="14" t="str">
        <f t="shared" si="8"/>
        <v>WitkowskiMarcin1969</v>
      </c>
      <c r="O12" s="9" t="str">
        <f t="shared" si="9"/>
        <v>Witkowski</v>
      </c>
      <c r="P12" s="9" t="str">
        <f t="shared" si="10"/>
        <v>Marcin</v>
      </c>
      <c r="Q12" s="9" t="str">
        <f t="shared" si="11"/>
        <v>ZASZYCI</v>
      </c>
      <c r="R12" s="9">
        <f t="shared" si="12"/>
        <v>1969</v>
      </c>
      <c r="S12" s="9">
        <f t="shared" si="13"/>
        <v>32.277158774373248</v>
      </c>
      <c r="U12" s="9">
        <f t="shared" si="14"/>
        <v>0.99265477439664218</v>
      </c>
      <c r="V12" s="9">
        <v>1</v>
      </c>
      <c r="W12" s="9">
        <f t="shared" si="15"/>
        <v>0.92792792792792789</v>
      </c>
      <c r="X12" s="9">
        <v>1</v>
      </c>
    </row>
    <row r="13" spans="1:24">
      <c r="A13" s="300">
        <v>12</v>
      </c>
      <c r="B13" s="304" t="s">
        <v>151</v>
      </c>
      <c r="C13" s="304" t="s">
        <v>154</v>
      </c>
      <c r="D13" s="305">
        <v>1978</v>
      </c>
      <c r="E13" s="304" t="s">
        <v>287</v>
      </c>
      <c r="F13" s="302"/>
      <c r="G13" s="302" t="s">
        <v>32</v>
      </c>
      <c r="H13" s="300">
        <v>862</v>
      </c>
      <c r="I13" s="300">
        <v>910</v>
      </c>
      <c r="J13" s="301">
        <v>0.65833333333333333</v>
      </c>
      <c r="K13" s="300">
        <v>48</v>
      </c>
      <c r="M13" s="14">
        <f>VLOOKUP(N13,id!$A:$C,3,0)</f>
        <v>50</v>
      </c>
      <c r="N13" s="14" t="str">
        <f t="shared" si="8"/>
        <v>PaszkowskiWojciech1978</v>
      </c>
      <c r="O13" s="9" t="str">
        <f t="shared" si="9"/>
        <v>Paszkowski</v>
      </c>
      <c r="P13" s="9" t="str">
        <f t="shared" si="10"/>
        <v>Wojciech</v>
      </c>
      <c r="Q13" s="9">
        <f t="shared" si="11"/>
        <v>0</v>
      </c>
      <c r="R13" s="9">
        <f t="shared" si="12"/>
        <v>1978</v>
      </c>
      <c r="S13" s="9">
        <f t="shared" ref="S13:S26" si="16">S12*IF(W13&lt;1,W13,IF(X13&lt;1,X13,IF(V13&lt;1,V13,IF(U13&lt;1,U13,1))))</f>
        <v>30.01392757660166</v>
      </c>
      <c r="U13" s="9">
        <f t="shared" ref="U13:U26" si="17">J12/J13</f>
        <v>1.0052742616033754</v>
      </c>
      <c r="V13" s="9">
        <v>1</v>
      </c>
      <c r="W13" s="9">
        <f t="shared" ref="W13:W26" si="18">H13/H12</f>
        <v>0.92988133764832792</v>
      </c>
      <c r="X13" s="9">
        <v>1</v>
      </c>
    </row>
    <row r="14" spans="1:24">
      <c r="A14" s="300">
        <v>14</v>
      </c>
      <c r="B14" s="302" t="s">
        <v>48</v>
      </c>
      <c r="C14" s="302" t="s">
        <v>69</v>
      </c>
      <c r="D14" s="300">
        <v>1963</v>
      </c>
      <c r="E14" s="302" t="s">
        <v>222</v>
      </c>
      <c r="F14" s="302" t="s">
        <v>223</v>
      </c>
      <c r="G14" s="302" t="s">
        <v>32</v>
      </c>
      <c r="H14" s="300">
        <v>849</v>
      </c>
      <c r="I14" s="300">
        <v>890</v>
      </c>
      <c r="J14" s="301">
        <v>0.65347222222222223</v>
      </c>
      <c r="K14" s="300">
        <v>41</v>
      </c>
      <c r="M14" s="14">
        <f>VLOOKUP(N14,id!$A:$C,3,0)</f>
        <v>23</v>
      </c>
      <c r="N14" s="14" t="str">
        <f t="shared" si="8"/>
        <v>SójkaTomasz1963</v>
      </c>
      <c r="O14" s="9" t="str">
        <f t="shared" si="9"/>
        <v>Sójka</v>
      </c>
      <c r="P14" s="9" t="str">
        <f t="shared" si="10"/>
        <v>Tomasz</v>
      </c>
      <c r="Q14" s="9" t="str">
        <f t="shared" si="11"/>
        <v>RKS Fiedorek</v>
      </c>
      <c r="R14" s="9">
        <f t="shared" si="12"/>
        <v>1963</v>
      </c>
      <c r="S14" s="9">
        <f t="shared" si="16"/>
        <v>29.561281337047344</v>
      </c>
      <c r="U14" s="9">
        <f t="shared" si="17"/>
        <v>1.0074388947927737</v>
      </c>
      <c r="V14" s="9">
        <v>1</v>
      </c>
      <c r="W14" s="9">
        <f t="shared" si="18"/>
        <v>0.98491879350348033</v>
      </c>
      <c r="X14" s="9">
        <v>1</v>
      </c>
    </row>
    <row r="15" spans="1:24">
      <c r="A15" s="300">
        <v>15</v>
      </c>
      <c r="B15" s="302" t="s">
        <v>383</v>
      </c>
      <c r="C15" s="302" t="s">
        <v>836</v>
      </c>
      <c r="D15" s="300">
        <v>1966</v>
      </c>
      <c r="E15" s="302" t="s">
        <v>870</v>
      </c>
      <c r="F15" s="302" t="s">
        <v>871</v>
      </c>
      <c r="G15" s="302" t="s">
        <v>32</v>
      </c>
      <c r="H15" s="300">
        <v>840</v>
      </c>
      <c r="I15" s="300">
        <v>840</v>
      </c>
      <c r="J15" s="301">
        <v>0.60347222222222219</v>
      </c>
      <c r="K15" s="302"/>
      <c r="M15" s="14">
        <f>VLOOKUP(N15,id!$A:$C,3,0)</f>
        <v>18</v>
      </c>
      <c r="N15" s="14" t="str">
        <f t="shared" si="8"/>
        <v>RudnickiMariusz1966</v>
      </c>
      <c r="O15" s="9" t="str">
        <f t="shared" si="9"/>
        <v>Rudnicki</v>
      </c>
      <c r="P15" s="9" t="str">
        <f t="shared" si="10"/>
        <v>Mariusz</v>
      </c>
      <c r="Q15" s="9" t="str">
        <f t="shared" si="11"/>
        <v>Orient Express</v>
      </c>
      <c r="R15" s="9">
        <f t="shared" si="12"/>
        <v>1966</v>
      </c>
      <c r="S15" s="9">
        <f t="shared" si="16"/>
        <v>29.247910863509741</v>
      </c>
      <c r="U15" s="9">
        <f t="shared" si="17"/>
        <v>1.0828538550057538</v>
      </c>
      <c r="V15" s="9">
        <v>1</v>
      </c>
      <c r="W15" s="9">
        <f t="shared" si="18"/>
        <v>0.98939929328621912</v>
      </c>
      <c r="X15" s="9">
        <v>1</v>
      </c>
    </row>
    <row r="16" spans="1:24">
      <c r="A16" s="300">
        <v>15</v>
      </c>
      <c r="B16" s="302" t="s">
        <v>22</v>
      </c>
      <c r="C16" s="302" t="s">
        <v>837</v>
      </c>
      <c r="D16" s="300">
        <v>1963</v>
      </c>
      <c r="E16" s="302" t="s">
        <v>870</v>
      </c>
      <c r="F16" s="302" t="s">
        <v>871</v>
      </c>
      <c r="G16" s="302" t="s">
        <v>32</v>
      </c>
      <c r="H16" s="300">
        <v>840</v>
      </c>
      <c r="I16" s="300">
        <v>840</v>
      </c>
      <c r="J16" s="301">
        <v>0.60347222222222219</v>
      </c>
      <c r="K16" s="302"/>
      <c r="M16" s="14">
        <f>VLOOKUP(N16,id!$A:$C,3,0)</f>
        <v>19</v>
      </c>
      <c r="N16" s="14" t="str">
        <f t="shared" si="8"/>
        <v>KowalskiKrzysztof1963</v>
      </c>
      <c r="O16" s="9" t="str">
        <f t="shared" si="9"/>
        <v>Kowalski</v>
      </c>
      <c r="P16" s="9" t="str">
        <f t="shared" si="10"/>
        <v>Krzysztof</v>
      </c>
      <c r="Q16" s="9" t="str">
        <f t="shared" si="11"/>
        <v>Orient Express</v>
      </c>
      <c r="R16" s="9">
        <f t="shared" si="12"/>
        <v>1963</v>
      </c>
      <c r="S16" s="9">
        <f t="shared" si="16"/>
        <v>29.247910863509741</v>
      </c>
      <c r="U16" s="9">
        <f t="shared" si="17"/>
        <v>1</v>
      </c>
      <c r="V16" s="9">
        <v>1</v>
      </c>
      <c r="W16" s="9">
        <f t="shared" si="18"/>
        <v>1</v>
      </c>
      <c r="X16" s="9">
        <v>1</v>
      </c>
    </row>
    <row r="17" spans="1:24">
      <c r="A17" s="300">
        <v>17</v>
      </c>
      <c r="B17" s="302" t="s">
        <v>17</v>
      </c>
      <c r="C17" s="302" t="s">
        <v>1585</v>
      </c>
      <c r="D17" s="300">
        <v>1976</v>
      </c>
      <c r="E17" s="302" t="s">
        <v>1382</v>
      </c>
      <c r="F17" s="303"/>
      <c r="G17" s="302" t="s">
        <v>32</v>
      </c>
      <c r="H17" s="300">
        <v>830</v>
      </c>
      <c r="I17" s="300">
        <v>830</v>
      </c>
      <c r="J17" s="301">
        <v>0.6020833333333333</v>
      </c>
      <c r="K17" s="302"/>
      <c r="M17" s="14">
        <f>VLOOKUP(N17,id!$A:$C,3,0)</f>
        <v>13</v>
      </c>
      <c r="N17" s="14" t="str">
        <f t="shared" si="8"/>
        <v>BiałkaMarcin1976</v>
      </c>
      <c r="O17" s="9" t="str">
        <f t="shared" si="9"/>
        <v>Białka</v>
      </c>
      <c r="P17" s="9" t="str">
        <f t="shared" si="10"/>
        <v>Marcin</v>
      </c>
      <c r="Q17" s="9">
        <f t="shared" si="11"/>
        <v>0</v>
      </c>
      <c r="R17" s="9">
        <f t="shared" si="12"/>
        <v>1976</v>
      </c>
      <c r="S17" s="9">
        <f t="shared" si="16"/>
        <v>28.899721448467961</v>
      </c>
      <c r="U17" s="9">
        <f t="shared" si="17"/>
        <v>1.0023068050749711</v>
      </c>
      <c r="V17" s="9">
        <v>1</v>
      </c>
      <c r="W17" s="9">
        <f t="shared" si="18"/>
        <v>0.98809523809523814</v>
      </c>
      <c r="X17" s="9">
        <v>1</v>
      </c>
    </row>
    <row r="18" spans="1:24">
      <c r="A18" s="300">
        <v>18</v>
      </c>
      <c r="B18" s="304" t="s">
        <v>25</v>
      </c>
      <c r="C18" s="304" t="s">
        <v>2</v>
      </c>
      <c r="D18" s="305">
        <v>1958</v>
      </c>
      <c r="E18" s="304" t="s">
        <v>253</v>
      </c>
      <c r="F18" s="303"/>
      <c r="G18" s="302" t="s">
        <v>32</v>
      </c>
      <c r="H18" s="300">
        <v>804</v>
      </c>
      <c r="I18" s="300">
        <v>890</v>
      </c>
      <c r="J18" s="301">
        <v>0.68472222222222223</v>
      </c>
      <c r="K18" s="300">
        <v>86</v>
      </c>
      <c r="M18" s="14">
        <f>VLOOKUP(N18,id!$A:$C,3,0)</f>
        <v>111</v>
      </c>
      <c r="N18" s="14" t="str">
        <f t="shared" si="8"/>
        <v>Herman-IżyckiLeszek1958</v>
      </c>
      <c r="O18" s="9" t="str">
        <f t="shared" si="9"/>
        <v>Herman-Iżycki</v>
      </c>
      <c r="P18" s="9" t="str">
        <f t="shared" si="10"/>
        <v>Leszek</v>
      </c>
      <c r="Q18" s="9">
        <f t="shared" si="11"/>
        <v>0</v>
      </c>
      <c r="R18" s="9">
        <f t="shared" si="12"/>
        <v>1958</v>
      </c>
      <c r="S18" s="9">
        <f t="shared" si="16"/>
        <v>27.994428969359326</v>
      </c>
      <c r="U18" s="9">
        <f t="shared" si="17"/>
        <v>0.87931034482758619</v>
      </c>
      <c r="V18" s="9">
        <v>1</v>
      </c>
      <c r="W18" s="9">
        <f t="shared" si="18"/>
        <v>0.96867469879518076</v>
      </c>
      <c r="X18" s="9">
        <v>1</v>
      </c>
    </row>
    <row r="19" spans="1:24">
      <c r="A19" s="300">
        <v>19</v>
      </c>
      <c r="B19" s="302" t="s">
        <v>19</v>
      </c>
      <c r="C19" s="302" t="s">
        <v>18</v>
      </c>
      <c r="D19" s="300">
        <v>1964</v>
      </c>
      <c r="E19" s="302" t="s">
        <v>233</v>
      </c>
      <c r="F19" s="302" t="s">
        <v>677</v>
      </c>
      <c r="G19" s="302" t="s">
        <v>32</v>
      </c>
      <c r="H19" s="300">
        <v>790</v>
      </c>
      <c r="I19" s="300">
        <v>790</v>
      </c>
      <c r="J19" s="301">
        <v>0.59305555555555556</v>
      </c>
      <c r="K19" s="302"/>
      <c r="M19" s="14">
        <f>VLOOKUP(N19,id!$A:$C,3,0)</f>
        <v>11</v>
      </c>
      <c r="N19" s="14" t="str">
        <f t="shared" si="8"/>
        <v>LiszkaGrzegorz1964</v>
      </c>
      <c r="O19" s="9" t="str">
        <f t="shared" si="9"/>
        <v>Liszka</v>
      </c>
      <c r="P19" s="9" t="str">
        <f t="shared" si="10"/>
        <v>Grzegorz</v>
      </c>
      <c r="Q19" s="9" t="str">
        <f t="shared" si="11"/>
        <v>Trezado BikeTires.pl</v>
      </c>
      <c r="R19" s="9">
        <f t="shared" si="12"/>
        <v>1964</v>
      </c>
      <c r="S19" s="9">
        <f t="shared" si="16"/>
        <v>27.50696378830083</v>
      </c>
      <c r="U19" s="9">
        <f t="shared" si="17"/>
        <v>1.1545667447306791</v>
      </c>
      <c r="V19" s="9">
        <v>1</v>
      </c>
      <c r="W19" s="9">
        <f t="shared" si="18"/>
        <v>0.98258706467661694</v>
      </c>
      <c r="X19" s="9">
        <v>1</v>
      </c>
    </row>
    <row r="20" spans="1:24">
      <c r="A20" s="300">
        <v>21</v>
      </c>
      <c r="B20" s="302" t="s">
        <v>336</v>
      </c>
      <c r="C20" s="302" t="s">
        <v>230</v>
      </c>
      <c r="D20" s="300">
        <v>1967</v>
      </c>
      <c r="E20" s="302" t="s">
        <v>1319</v>
      </c>
      <c r="F20" s="302" t="s">
        <v>335</v>
      </c>
      <c r="G20" s="302" t="s">
        <v>32</v>
      </c>
      <c r="H20" s="300">
        <v>740</v>
      </c>
      <c r="I20" s="300">
        <v>740</v>
      </c>
      <c r="J20" s="301">
        <v>0.59444444444444444</v>
      </c>
      <c r="K20" s="302"/>
      <c r="M20" s="14">
        <f>VLOOKUP(N20,id!$A:$C,3,0)</f>
        <v>390</v>
      </c>
      <c r="N20" s="14" t="str">
        <f t="shared" si="8"/>
        <v>AdamczykJarek1967</v>
      </c>
      <c r="O20" s="9" t="str">
        <f t="shared" si="9"/>
        <v>Adamczyk</v>
      </c>
      <c r="P20" s="9" t="str">
        <f t="shared" si="10"/>
        <v>Jarek</v>
      </c>
      <c r="Q20" s="9" t="str">
        <f t="shared" si="11"/>
        <v>Zbieranina z Niesięcina</v>
      </c>
      <c r="R20" s="9">
        <f t="shared" si="12"/>
        <v>1967</v>
      </c>
      <c r="S20" s="9">
        <f t="shared" si="16"/>
        <v>25.766016713091915</v>
      </c>
      <c r="U20" s="9">
        <f t="shared" si="17"/>
        <v>0.99766355140186913</v>
      </c>
      <c r="V20" s="9">
        <v>1</v>
      </c>
      <c r="W20" s="9">
        <f t="shared" si="18"/>
        <v>0.93670886075949367</v>
      </c>
      <c r="X20" s="9">
        <v>1</v>
      </c>
    </row>
    <row r="21" spans="1:24">
      <c r="A21" s="300">
        <v>23</v>
      </c>
      <c r="B21" s="302" t="s">
        <v>17</v>
      </c>
      <c r="C21" s="302" t="s">
        <v>239</v>
      </c>
      <c r="D21" s="300">
        <v>1977</v>
      </c>
      <c r="E21" s="302" t="s">
        <v>238</v>
      </c>
      <c r="F21" s="302"/>
      <c r="G21" s="302" t="s">
        <v>32</v>
      </c>
      <c r="H21" s="300">
        <v>700</v>
      </c>
      <c r="I21" s="300">
        <v>700</v>
      </c>
      <c r="J21" s="301">
        <v>0.5854166666666667</v>
      </c>
      <c r="K21" s="302"/>
      <c r="M21" s="14">
        <f>VLOOKUP(N21,id!$A:$C,3,0)</f>
        <v>25</v>
      </c>
      <c r="N21" s="14" t="str">
        <f t="shared" si="8"/>
        <v>GryszkalisMarcin1977</v>
      </c>
      <c r="O21" s="9" t="str">
        <f t="shared" si="9"/>
        <v>Gryszkalis</v>
      </c>
      <c r="P21" s="9" t="str">
        <f t="shared" si="10"/>
        <v>Marcin</v>
      </c>
      <c r="Q21" s="9">
        <f t="shared" si="11"/>
        <v>0</v>
      </c>
      <c r="R21" s="9">
        <f t="shared" si="12"/>
        <v>1977</v>
      </c>
      <c r="S21" s="9">
        <f t="shared" si="16"/>
        <v>24.373259052924784</v>
      </c>
      <c r="U21" s="9">
        <f t="shared" si="17"/>
        <v>1.015421115065243</v>
      </c>
      <c r="V21" s="9">
        <v>1</v>
      </c>
      <c r="W21" s="9">
        <f t="shared" si="18"/>
        <v>0.94594594594594594</v>
      </c>
      <c r="X21" s="9">
        <v>1</v>
      </c>
    </row>
    <row r="22" spans="1:24">
      <c r="A22" s="300">
        <v>24</v>
      </c>
      <c r="B22" s="302" t="s">
        <v>49</v>
      </c>
      <c r="C22" s="302" t="s">
        <v>991</v>
      </c>
      <c r="D22" s="300">
        <v>1979</v>
      </c>
      <c r="E22" s="302" t="s">
        <v>253</v>
      </c>
      <c r="F22" s="302" t="s">
        <v>1327</v>
      </c>
      <c r="G22" s="302" t="s">
        <v>32</v>
      </c>
      <c r="H22" s="300">
        <v>641</v>
      </c>
      <c r="I22" s="300">
        <v>750</v>
      </c>
      <c r="J22" s="301">
        <v>0.7006944444444444</v>
      </c>
      <c r="K22" s="300">
        <v>109</v>
      </c>
      <c r="M22" s="14">
        <f>VLOOKUP(N22,id!$A:$C,3,0)</f>
        <v>16</v>
      </c>
      <c r="N22" s="14" t="str">
        <f t="shared" si="8"/>
        <v>BelicaRobert1979</v>
      </c>
      <c r="O22" s="9" t="str">
        <f t="shared" si="9"/>
        <v>Belica</v>
      </c>
      <c r="P22" s="9" t="str">
        <f t="shared" si="10"/>
        <v>Robert</v>
      </c>
      <c r="Q22" s="9" t="str">
        <f t="shared" si="11"/>
        <v>T-Mobile Cycling Team</v>
      </c>
      <c r="R22" s="9">
        <f t="shared" si="12"/>
        <v>1979</v>
      </c>
      <c r="S22" s="9">
        <f t="shared" si="16"/>
        <v>22.318941504178266</v>
      </c>
      <c r="U22" s="9">
        <f t="shared" si="17"/>
        <v>0.8354806739345888</v>
      </c>
      <c r="V22" s="9">
        <v>1</v>
      </c>
      <c r="W22" s="9">
        <f t="shared" si="18"/>
        <v>0.9157142857142857</v>
      </c>
      <c r="X22" s="9">
        <v>1</v>
      </c>
    </row>
    <row r="23" spans="1:24">
      <c r="A23" s="300">
        <v>25</v>
      </c>
      <c r="B23" s="302" t="s">
        <v>22</v>
      </c>
      <c r="C23" s="302" t="s">
        <v>76</v>
      </c>
      <c r="D23" s="300">
        <v>1954</v>
      </c>
      <c r="E23" s="302" t="s">
        <v>238</v>
      </c>
      <c r="F23" s="303"/>
      <c r="G23" s="302" t="s">
        <v>32</v>
      </c>
      <c r="H23" s="300">
        <v>630</v>
      </c>
      <c r="I23" s="300">
        <v>630</v>
      </c>
      <c r="J23" s="301">
        <v>0.60277777777777775</v>
      </c>
      <c r="K23" s="302"/>
      <c r="M23" s="14">
        <f>VLOOKUP(N23,id!$A:$C,3,0)</f>
        <v>10</v>
      </c>
      <c r="N23" s="14" t="str">
        <f t="shared" si="8"/>
        <v>WiktorowskiKrzysztof1954</v>
      </c>
      <c r="O23" s="9" t="str">
        <f t="shared" si="9"/>
        <v>Wiktorowski</v>
      </c>
      <c r="P23" s="9" t="str">
        <f t="shared" si="10"/>
        <v>Krzysztof</v>
      </c>
      <c r="Q23" s="9">
        <f t="shared" si="11"/>
        <v>0</v>
      </c>
      <c r="R23" s="9">
        <f t="shared" si="12"/>
        <v>1954</v>
      </c>
      <c r="S23" s="9">
        <f t="shared" si="16"/>
        <v>21.935933147632305</v>
      </c>
      <c r="U23" s="9">
        <f t="shared" si="17"/>
        <v>1.1624423963133641</v>
      </c>
      <c r="V23" s="9">
        <v>1</v>
      </c>
      <c r="W23" s="9">
        <f t="shared" si="18"/>
        <v>0.98283931357254295</v>
      </c>
      <c r="X23" s="9">
        <v>1</v>
      </c>
    </row>
    <row r="24" spans="1:24">
      <c r="A24" s="300">
        <v>26</v>
      </c>
      <c r="B24" s="303" t="s">
        <v>139</v>
      </c>
      <c r="C24" s="303" t="s">
        <v>225</v>
      </c>
      <c r="D24" s="305">
        <v>1973</v>
      </c>
      <c r="E24" s="304" t="s">
        <v>3500</v>
      </c>
      <c r="F24" s="302"/>
      <c r="G24" s="302" t="s">
        <v>32</v>
      </c>
      <c r="H24" s="300">
        <v>630</v>
      </c>
      <c r="I24" s="300">
        <v>648</v>
      </c>
      <c r="J24" s="301">
        <v>0.63749999999999996</v>
      </c>
      <c r="K24" s="300">
        <v>18</v>
      </c>
      <c r="M24" s="14">
        <f>VLOOKUP(N24,id!$A:$C,3,0)</f>
        <v>53</v>
      </c>
      <c r="N24" s="14" t="str">
        <f t="shared" si="8"/>
        <v>StaszewskiDaniel1973</v>
      </c>
      <c r="O24" s="9" t="str">
        <f t="shared" si="9"/>
        <v>Staszewski</v>
      </c>
      <c r="P24" s="9" t="str">
        <f t="shared" si="10"/>
        <v>Daniel</v>
      </c>
      <c r="Q24" s="9">
        <f t="shared" si="11"/>
        <v>0</v>
      </c>
      <c r="R24" s="9">
        <f t="shared" si="12"/>
        <v>1973</v>
      </c>
      <c r="S24" s="9">
        <f t="shared" si="16"/>
        <v>20.741165546998737</v>
      </c>
      <c r="U24" s="9">
        <f t="shared" si="17"/>
        <v>0.94553376906318087</v>
      </c>
      <c r="V24" s="9">
        <v>1</v>
      </c>
      <c r="W24" s="9">
        <f t="shared" si="18"/>
        <v>1</v>
      </c>
      <c r="X24" s="9">
        <v>1</v>
      </c>
    </row>
    <row r="25" spans="1:24">
      <c r="A25" s="300">
        <v>27</v>
      </c>
      <c r="B25" s="302" t="s">
        <v>26</v>
      </c>
      <c r="C25" s="302" t="s">
        <v>29</v>
      </c>
      <c r="D25" s="300">
        <v>1965</v>
      </c>
      <c r="E25" s="302" t="s">
        <v>253</v>
      </c>
      <c r="F25" s="302"/>
      <c r="G25" s="302" t="s">
        <v>32</v>
      </c>
      <c r="H25" s="300">
        <v>540</v>
      </c>
      <c r="I25" s="300">
        <v>540</v>
      </c>
      <c r="J25" s="301">
        <v>0.51875000000000004</v>
      </c>
      <c r="K25" s="302"/>
      <c r="M25" s="14">
        <f>VLOOKUP(N25,id!$A:$C,3,0)</f>
        <v>12</v>
      </c>
      <c r="N25" s="14" t="str">
        <f t="shared" si="8"/>
        <v>SmejdaAndrzej1965</v>
      </c>
      <c r="O25" s="9" t="str">
        <f t="shared" si="9"/>
        <v>Smejda</v>
      </c>
      <c r="P25" s="9" t="str">
        <f t="shared" si="10"/>
        <v>Andrzej</v>
      </c>
      <c r="Q25" s="9">
        <f t="shared" si="11"/>
        <v>0</v>
      </c>
      <c r="R25" s="9">
        <f t="shared" si="12"/>
        <v>1965</v>
      </c>
      <c r="S25" s="9">
        <f t="shared" si="16"/>
        <v>17.778141897427489</v>
      </c>
      <c r="U25" s="9">
        <f t="shared" si="17"/>
        <v>1.2289156626506021</v>
      </c>
      <c r="V25" s="9">
        <v>1</v>
      </c>
      <c r="W25" s="9">
        <f t="shared" si="18"/>
        <v>0.8571428571428571</v>
      </c>
      <c r="X25" s="9">
        <v>1</v>
      </c>
    </row>
    <row r="26" spans="1:24">
      <c r="A26" s="302" t="s">
        <v>4045</v>
      </c>
      <c r="B26" s="304" t="s">
        <v>16</v>
      </c>
      <c r="C26" s="304" t="s">
        <v>261</v>
      </c>
      <c r="D26" s="305">
        <v>1987</v>
      </c>
      <c r="E26" s="304" t="s">
        <v>246</v>
      </c>
      <c r="F26" s="303"/>
      <c r="G26" s="302" t="s">
        <v>32</v>
      </c>
      <c r="H26" s="649"/>
      <c r="I26" s="649"/>
      <c r="J26" s="301">
        <v>0.71527777777777779</v>
      </c>
      <c r="K26" s="300"/>
      <c r="M26" s="14">
        <f>VLOOKUP(N26,id!$A:$C,3,0)</f>
        <v>402</v>
      </c>
      <c r="N26" s="14" t="str">
        <f t="shared" si="8"/>
        <v>BanaszkiewiczPaweł1987</v>
      </c>
      <c r="O26" s="9" t="str">
        <f t="shared" si="9"/>
        <v>Banaszkiewicz</v>
      </c>
      <c r="P26" s="9" t="str">
        <f t="shared" si="10"/>
        <v>Paweł</v>
      </c>
      <c r="Q26" s="9">
        <f t="shared" si="11"/>
        <v>0</v>
      </c>
      <c r="R26" s="9">
        <f t="shared" si="12"/>
        <v>1987</v>
      </c>
      <c r="S26" s="9">
        <f t="shared" si="16"/>
        <v>0</v>
      </c>
      <c r="U26" s="9">
        <f t="shared" si="17"/>
        <v>0.72524271844660204</v>
      </c>
      <c r="V26" s="9">
        <v>1</v>
      </c>
      <c r="W26" s="9">
        <f t="shared" si="18"/>
        <v>0</v>
      </c>
      <c r="X26" s="9">
        <v>1</v>
      </c>
    </row>
  </sheetData>
  <mergeCells count="1">
    <mergeCell ref="H26:I26"/>
  </mergeCell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"/>
  <sheetViews>
    <sheetView workbookViewId="0"/>
  </sheetViews>
  <sheetFormatPr defaultRowHeight="13.8"/>
  <cols>
    <col min="1" max="2" width="8.88671875" style="324"/>
    <col min="3" max="4" width="13.5546875" style="324" customWidth="1"/>
    <col min="5" max="5" width="13.33203125" style="324" customWidth="1"/>
    <col min="6" max="6" width="13" style="324" customWidth="1"/>
    <col min="7" max="16384" width="8.88671875" style="324"/>
  </cols>
  <sheetData>
    <row r="1" spans="1:22" ht="22.8">
      <c r="A1" s="330" t="s">
        <v>4117</v>
      </c>
      <c r="B1" s="331"/>
      <c r="C1" s="331"/>
      <c r="D1" s="331"/>
      <c r="E1" s="331"/>
      <c r="F1" s="331"/>
      <c r="G1" s="331"/>
      <c r="H1" s="331"/>
      <c r="I1" s="332"/>
    </row>
    <row r="2" spans="1:22" ht="17.399999999999999">
      <c r="A2" s="325" t="s">
        <v>4118</v>
      </c>
      <c r="B2" s="325" t="s">
        <v>3559</v>
      </c>
      <c r="C2" s="325" t="s">
        <v>161</v>
      </c>
      <c r="D2" s="325" t="s">
        <v>160</v>
      </c>
      <c r="E2" s="325" t="s">
        <v>4119</v>
      </c>
      <c r="F2" s="325" t="s">
        <v>4120</v>
      </c>
      <c r="G2" s="325" t="s">
        <v>4121</v>
      </c>
      <c r="H2" s="325" t="s">
        <v>39</v>
      </c>
      <c r="I2" s="325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326">
        <v>27</v>
      </c>
      <c r="B3" s="326">
        <v>18</v>
      </c>
      <c r="C3" s="326" t="s">
        <v>199</v>
      </c>
      <c r="D3" s="326" t="s">
        <v>198</v>
      </c>
      <c r="E3" s="326" t="s">
        <v>3554</v>
      </c>
      <c r="F3" s="326"/>
      <c r="G3" s="326">
        <v>19</v>
      </c>
      <c r="H3" s="328">
        <v>0.36388888888888887</v>
      </c>
      <c r="I3" s="329">
        <v>1980</v>
      </c>
      <c r="K3" s="14">
        <f>VLOOKUP(L3,id!$A:$C,3,0)</f>
        <v>125</v>
      </c>
      <c r="L3" s="14" t="str">
        <f t="shared" ref="L3" si="0">M3&amp;N3&amp;P3</f>
        <v>TruszkowskaKamila1980</v>
      </c>
      <c r="M3" s="9" t="str">
        <f t="shared" ref="M3" si="1">D3</f>
        <v>Truszkowska</v>
      </c>
      <c r="N3" s="9" t="str">
        <f t="shared" ref="N3" si="2">C3</f>
        <v>Kamila</v>
      </c>
      <c r="O3" s="9">
        <f t="shared" ref="O3" si="3">F3</f>
        <v>0</v>
      </c>
      <c r="P3" s="9">
        <f t="shared" ref="P3" si="4">I3</f>
        <v>1980</v>
      </c>
      <c r="Q3" s="9">
        <v>100</v>
      </c>
      <c r="R3" s="9"/>
      <c r="S3" s="9"/>
      <c r="T3" s="9"/>
      <c r="U3" s="9"/>
      <c r="V3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/>
  </sheetViews>
  <sheetFormatPr defaultRowHeight="13.2"/>
  <cols>
    <col min="1" max="1" width="8.88671875" style="23"/>
    <col min="2" max="3" width="23" style="23" customWidth="1"/>
    <col min="4" max="4" width="9" style="23" bestFit="1" customWidth="1"/>
    <col min="5" max="5" width="16.33203125" style="23" bestFit="1" customWidth="1"/>
    <col min="6" max="6" width="22.5546875" style="23" customWidth="1"/>
    <col min="7" max="7" width="4.44140625" style="23" bestFit="1" customWidth="1"/>
    <col min="8" max="16384" width="8.88671875" style="23"/>
  </cols>
  <sheetData>
    <row r="1" spans="1:24" ht="26.4">
      <c r="A1" s="33" t="s">
        <v>137</v>
      </c>
      <c r="B1" s="43" t="s">
        <v>161</v>
      </c>
      <c r="C1" s="43" t="s">
        <v>160</v>
      </c>
      <c r="D1" s="43" t="s">
        <v>896</v>
      </c>
      <c r="E1" s="43" t="s">
        <v>897</v>
      </c>
      <c r="F1" s="43" t="s">
        <v>1233</v>
      </c>
      <c r="G1" s="35" t="s">
        <v>813</v>
      </c>
      <c r="H1" s="41" t="s">
        <v>1232</v>
      </c>
      <c r="I1" s="42" t="s">
        <v>1231</v>
      </c>
      <c r="J1" s="41" t="s">
        <v>31</v>
      </c>
      <c r="K1" s="41" t="s">
        <v>1492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 ht="26.4">
      <c r="A2" s="38">
        <v>17</v>
      </c>
      <c r="B2" s="37" t="s">
        <v>334</v>
      </c>
      <c r="C2" s="37" t="s">
        <v>230</v>
      </c>
      <c r="D2" s="36">
        <v>1975</v>
      </c>
      <c r="E2" s="35" t="s">
        <v>1319</v>
      </c>
      <c r="F2" s="35" t="s">
        <v>335</v>
      </c>
      <c r="G2" s="34" t="s">
        <v>0</v>
      </c>
      <c r="H2" s="33">
        <v>1240</v>
      </c>
      <c r="I2" s="32">
        <v>0.37222222222222223</v>
      </c>
      <c r="J2" s="33">
        <v>1240</v>
      </c>
      <c r="K2" s="32"/>
      <c r="M2" s="14">
        <f>VLOOKUP(N2,id!$A:$C,3,0)</f>
        <v>35</v>
      </c>
      <c r="N2" s="14" t="str">
        <f t="shared" ref="N2:N4" si="0">O2&amp;P2&amp;R2</f>
        <v>AdamczykEwa1975</v>
      </c>
      <c r="O2" s="9" t="str">
        <f>C2</f>
        <v>Adamczyk</v>
      </c>
      <c r="P2" s="9" t="str">
        <f>B2</f>
        <v>Ewa</v>
      </c>
      <c r="Q2" s="9" t="str">
        <f>F2</f>
        <v>Zbieranina z Niesięcina</v>
      </c>
      <c r="R2" s="9">
        <f>D2</f>
        <v>1975</v>
      </c>
      <c r="S2" s="9">
        <v>50</v>
      </c>
      <c r="U2" s="9"/>
      <c r="V2" s="9"/>
      <c r="W2" s="9"/>
      <c r="X2" s="9"/>
    </row>
    <row r="3" spans="1:24" ht="26.4">
      <c r="A3" s="33">
        <v>21</v>
      </c>
      <c r="B3" s="37" t="s">
        <v>409</v>
      </c>
      <c r="C3" s="37" t="s">
        <v>807</v>
      </c>
      <c r="D3" s="36">
        <v>1982</v>
      </c>
      <c r="E3" s="35" t="s">
        <v>201</v>
      </c>
      <c r="F3" s="35" t="s">
        <v>805</v>
      </c>
      <c r="G3" s="34" t="s">
        <v>0</v>
      </c>
      <c r="H3" s="33">
        <v>1180</v>
      </c>
      <c r="I3" s="32">
        <v>0.37152777777777773</v>
      </c>
      <c r="J3" s="33">
        <v>1180</v>
      </c>
      <c r="K3" s="32"/>
      <c r="M3" s="14">
        <f>VLOOKUP(N3,id!$A:$C,3,0)</f>
        <v>36</v>
      </c>
      <c r="N3" s="14" t="str">
        <f t="shared" si="0"/>
        <v>CzarnyBarbara1982</v>
      </c>
      <c r="O3" s="9" t="str">
        <f t="shared" ref="O3:O4" si="1">C3</f>
        <v>Czarny</v>
      </c>
      <c r="P3" s="9" t="str">
        <f t="shared" ref="P3:P4" si="2">B3</f>
        <v>Barbara</v>
      </c>
      <c r="Q3" s="9" t="str">
        <f t="shared" ref="Q3:Q4" si="3">F3</f>
        <v>Szkoła Fechtunku ARAMIS</v>
      </c>
      <c r="R3" s="9">
        <f t="shared" ref="R3:R4" si="4">D3</f>
        <v>1982</v>
      </c>
      <c r="S3" s="9">
        <f>S2*IF(W3&lt;1,W3,IF(X3&lt;1,X3,IF(V3&lt;1,V3,IF(U3&lt;1,U3,1))))</f>
        <v>47.580645161290327</v>
      </c>
      <c r="U3" s="9">
        <f>I2/I3</f>
        <v>1.0018691588785049</v>
      </c>
      <c r="V3" s="9">
        <v>1</v>
      </c>
      <c r="W3" s="9">
        <f>H3/H2</f>
        <v>0.95161290322580649</v>
      </c>
      <c r="X3" s="9">
        <v>1</v>
      </c>
    </row>
    <row r="4" spans="1:24">
      <c r="A4" s="33">
        <v>37</v>
      </c>
      <c r="B4" s="37" t="s">
        <v>36</v>
      </c>
      <c r="C4" s="37" t="s">
        <v>4046</v>
      </c>
      <c r="D4" s="36">
        <v>1976</v>
      </c>
      <c r="E4" s="35" t="s">
        <v>253</v>
      </c>
      <c r="F4" s="35" t="s">
        <v>289</v>
      </c>
      <c r="G4" s="34" t="s">
        <v>0</v>
      </c>
      <c r="H4" s="33">
        <v>150</v>
      </c>
      <c r="I4" s="32">
        <v>0.1</v>
      </c>
      <c r="J4" s="33">
        <v>150</v>
      </c>
      <c r="K4" s="32"/>
      <c r="M4" s="14">
        <f>VLOOKUP(N4,id!$A:$C,3,0)</f>
        <v>37</v>
      </c>
      <c r="N4" s="14" t="str">
        <f t="shared" si="0"/>
        <v>Gruziel-SłomkaMagdalena1976</v>
      </c>
      <c r="O4" s="9" t="str">
        <f t="shared" si="1"/>
        <v>Gruziel-Słomka</v>
      </c>
      <c r="P4" s="9" t="str">
        <f t="shared" si="2"/>
        <v>Magdalena</v>
      </c>
      <c r="Q4" s="9" t="str">
        <f t="shared" si="3"/>
        <v>Team360</v>
      </c>
      <c r="R4" s="9">
        <f t="shared" si="4"/>
        <v>1976</v>
      </c>
      <c r="S4" s="9">
        <f>S3*IF(W4&lt;1,W4,IF(X4&lt;1,X4,IF(V4&lt;1,V4,IF(U4&lt;1,U4,1))))</f>
        <v>6.0483870967741939</v>
      </c>
      <c r="U4" s="9">
        <f>I3/I4</f>
        <v>3.7152777777777772</v>
      </c>
      <c r="V4" s="9">
        <v>1</v>
      </c>
      <c r="W4" s="9">
        <f>H4/H3</f>
        <v>0.1271186440677966</v>
      </c>
      <c r="X4" s="9">
        <v>1</v>
      </c>
    </row>
  </sheetData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"/>
  <sheetViews>
    <sheetView workbookViewId="0"/>
  </sheetViews>
  <sheetFormatPr defaultRowHeight="13.8"/>
  <cols>
    <col min="1" max="2" width="8.88671875" style="324"/>
    <col min="3" max="4" width="13.5546875" style="324" customWidth="1"/>
    <col min="5" max="5" width="13.33203125" style="324" customWidth="1"/>
    <col min="6" max="6" width="13" style="324" customWidth="1"/>
    <col min="7" max="16384" width="8.88671875" style="324"/>
  </cols>
  <sheetData>
    <row r="1" spans="1:22" ht="22.8">
      <c r="A1" s="330" t="s">
        <v>4117</v>
      </c>
      <c r="B1" s="331"/>
      <c r="C1" s="331"/>
      <c r="D1" s="331"/>
      <c r="E1" s="331"/>
      <c r="F1" s="331"/>
      <c r="G1" s="331"/>
      <c r="H1" s="331"/>
      <c r="I1" s="332"/>
    </row>
    <row r="2" spans="1:22" ht="17.399999999999999">
      <c r="A2" s="325" t="s">
        <v>4118</v>
      </c>
      <c r="B2" s="325" t="s">
        <v>3559</v>
      </c>
      <c r="C2" s="325" t="s">
        <v>161</v>
      </c>
      <c r="D2" s="325" t="s">
        <v>160</v>
      </c>
      <c r="E2" s="325" t="s">
        <v>4119</v>
      </c>
      <c r="F2" s="325" t="s">
        <v>4120</v>
      </c>
      <c r="G2" s="325" t="s">
        <v>4121</v>
      </c>
      <c r="H2" s="325" t="s">
        <v>39</v>
      </c>
      <c r="I2" s="325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326">
        <v>1</v>
      </c>
      <c r="B3" s="326">
        <v>1</v>
      </c>
      <c r="C3" s="326" t="s">
        <v>15</v>
      </c>
      <c r="D3" s="326" t="s">
        <v>302</v>
      </c>
      <c r="E3" s="326" t="s">
        <v>253</v>
      </c>
      <c r="F3" s="327" t="s">
        <v>294</v>
      </c>
      <c r="G3" s="326">
        <v>22</v>
      </c>
      <c r="H3" s="328">
        <v>0.26874999999999999</v>
      </c>
      <c r="I3" s="329">
        <v>1979</v>
      </c>
      <c r="K3" s="14">
        <f>VLOOKUP(L3,id!$A:$C,3,0)</f>
        <v>132</v>
      </c>
      <c r="L3" s="14" t="str">
        <f t="shared" ref="L3:L39" si="0">M3&amp;N3&amp;P3</f>
        <v>BuciakPiotr1979</v>
      </c>
      <c r="M3" s="9" t="str">
        <f>D3</f>
        <v>Buciak</v>
      </c>
      <c r="N3" s="9" t="str">
        <f>C3</f>
        <v>Piotr</v>
      </c>
      <c r="O3" s="9" t="str">
        <f>F3</f>
        <v>Team 360°</v>
      </c>
      <c r="P3" s="9">
        <f>I3</f>
        <v>1979</v>
      </c>
      <c r="Q3" s="9">
        <v>100</v>
      </c>
      <c r="R3" s="9"/>
      <c r="S3" s="9"/>
      <c r="T3" s="9"/>
      <c r="U3" s="9"/>
      <c r="V3" s="9"/>
    </row>
    <row r="4" spans="1:22">
      <c r="A4" s="326">
        <v>2</v>
      </c>
      <c r="B4" s="326">
        <v>2</v>
      </c>
      <c r="C4" s="326" t="s">
        <v>151</v>
      </c>
      <c r="D4" s="326" t="s">
        <v>138</v>
      </c>
      <c r="E4" s="326" t="s">
        <v>3554</v>
      </c>
      <c r="F4" s="326"/>
      <c r="G4" s="326">
        <v>22</v>
      </c>
      <c r="H4" s="328">
        <v>0.27708333333333335</v>
      </c>
      <c r="I4" s="329">
        <v>1977</v>
      </c>
      <c r="K4" s="14">
        <f>VLOOKUP(L4,id!$A:$C,3,0)</f>
        <v>91</v>
      </c>
      <c r="L4" s="14" t="str">
        <f t="shared" si="0"/>
        <v>PiwakowskiWojciech1977</v>
      </c>
      <c r="M4" s="9" t="str">
        <f t="shared" ref="M4:M39" si="1">D4</f>
        <v>Piwakowski</v>
      </c>
      <c r="N4" s="9" t="str">
        <f t="shared" ref="N4:N39" si="2">C4</f>
        <v>Wojciech</v>
      </c>
      <c r="O4" s="9">
        <f t="shared" ref="O4:O39" si="3">F4</f>
        <v>0</v>
      </c>
      <c r="P4" s="9">
        <f t="shared" ref="P4:P39" si="4">I4</f>
        <v>1977</v>
      </c>
      <c r="Q4" s="9">
        <f t="shared" ref="Q4:Q28" si="5">Q3*IF(U4&lt;1,U4,IF(V4&lt;1,V4,IF(T4&lt;1,T4,IF(S4&lt;1,S4,1))))</f>
        <v>96.992481203007515</v>
      </c>
      <c r="R4" s="9"/>
      <c r="S4" s="9">
        <f>H3/H4</f>
        <v>0.96992481203007508</v>
      </c>
      <c r="T4" s="9">
        <f>G4/G3</f>
        <v>1</v>
      </c>
      <c r="U4" s="9">
        <v>1</v>
      </c>
      <c r="V4" s="9">
        <v>1</v>
      </c>
    </row>
    <row r="5" spans="1:22">
      <c r="A5" s="326">
        <v>3</v>
      </c>
      <c r="B5" s="326">
        <v>3</v>
      </c>
      <c r="C5" s="326" t="s">
        <v>34</v>
      </c>
      <c r="D5" s="326" t="s">
        <v>165</v>
      </c>
      <c r="E5" s="326" t="s">
        <v>3554</v>
      </c>
      <c r="F5" s="327" t="s">
        <v>4122</v>
      </c>
      <c r="G5" s="326">
        <v>22</v>
      </c>
      <c r="H5" s="328">
        <v>0.29583333333333334</v>
      </c>
      <c r="I5" s="329">
        <v>1968</v>
      </c>
      <c r="K5" s="14">
        <f>VLOOKUP(L5,id!$A:$C,3,0)</f>
        <v>40</v>
      </c>
      <c r="L5" s="14" t="str">
        <f t="shared" si="0"/>
        <v>PachulskiMarek1968</v>
      </c>
      <c r="M5" s="9" t="str">
        <f t="shared" si="1"/>
        <v>Pachulski</v>
      </c>
      <c r="N5" s="9" t="str">
        <f t="shared" si="2"/>
        <v>Marek</v>
      </c>
      <c r="O5" s="9" t="str">
        <f t="shared" si="3"/>
        <v>Wisła 1200</v>
      </c>
      <c r="P5" s="9">
        <f t="shared" si="4"/>
        <v>1968</v>
      </c>
      <c r="Q5" s="9">
        <f t="shared" si="5"/>
        <v>90.845070422535215</v>
      </c>
      <c r="R5" s="9"/>
      <c r="S5" s="9">
        <f t="shared" ref="S5:S28" si="6">H4/H5</f>
        <v>0.93661971830985924</v>
      </c>
      <c r="T5" s="9">
        <f t="shared" ref="T5:T28" si="7">G5/G4</f>
        <v>1</v>
      </c>
      <c r="U5" s="9">
        <v>1</v>
      </c>
      <c r="V5" s="9">
        <v>1</v>
      </c>
    </row>
    <row r="6" spans="1:22">
      <c r="A6" s="326">
        <v>4</v>
      </c>
      <c r="B6" s="326"/>
      <c r="C6" s="326" t="s">
        <v>25</v>
      </c>
      <c r="D6" s="326" t="s">
        <v>165</v>
      </c>
      <c r="E6" s="326" t="s">
        <v>3669</v>
      </c>
      <c r="F6" s="327" t="s">
        <v>391</v>
      </c>
      <c r="G6" s="326">
        <v>22</v>
      </c>
      <c r="H6" s="328">
        <v>0.29583333333333334</v>
      </c>
      <c r="I6" s="329">
        <v>1967</v>
      </c>
      <c r="K6" s="14">
        <f>VLOOKUP(L6,id!$A:$C,3,0)</f>
        <v>92</v>
      </c>
      <c r="L6" s="14" t="str">
        <f t="shared" si="0"/>
        <v>PachulskiLeszek1967</v>
      </c>
      <c r="M6" s="9" t="str">
        <f t="shared" si="1"/>
        <v>Pachulski</v>
      </c>
      <c r="N6" s="9" t="str">
        <f t="shared" si="2"/>
        <v>Leszek</v>
      </c>
      <c r="O6" s="9" t="str">
        <f t="shared" si="3"/>
        <v>GREY WOLF</v>
      </c>
      <c r="P6" s="9">
        <f t="shared" si="4"/>
        <v>1967</v>
      </c>
      <c r="Q6" s="9">
        <f t="shared" si="5"/>
        <v>90.845070422535215</v>
      </c>
      <c r="R6" s="9"/>
      <c r="S6" s="9">
        <f t="shared" si="6"/>
        <v>1</v>
      </c>
      <c r="T6" s="9">
        <f t="shared" si="7"/>
        <v>1</v>
      </c>
      <c r="U6" s="9">
        <v>1</v>
      </c>
      <c r="V6" s="9">
        <v>1</v>
      </c>
    </row>
    <row r="7" spans="1:22" ht="27.6">
      <c r="A7" s="326">
        <v>5</v>
      </c>
      <c r="B7" s="326">
        <v>4</v>
      </c>
      <c r="C7" s="326" t="s">
        <v>383</v>
      </c>
      <c r="D7" s="326" t="s">
        <v>1296</v>
      </c>
      <c r="E7" s="326" t="s">
        <v>3673</v>
      </c>
      <c r="F7" s="327" t="s">
        <v>827</v>
      </c>
      <c r="G7" s="326">
        <v>22</v>
      </c>
      <c r="H7" s="328">
        <v>0.2986111111111111</v>
      </c>
      <c r="I7" s="329">
        <v>1980</v>
      </c>
      <c r="K7" s="14">
        <f>VLOOKUP(L7,id!$A:$C,3,0)</f>
        <v>173</v>
      </c>
      <c r="L7" s="14" t="str">
        <f t="shared" si="0"/>
        <v>ŁosiewiczMariusz1980</v>
      </c>
      <c r="M7" s="9" t="str">
        <f t="shared" si="1"/>
        <v>Łosiewicz</v>
      </c>
      <c r="N7" s="9" t="str">
        <f t="shared" si="2"/>
        <v>Mariusz</v>
      </c>
      <c r="O7" s="9" t="str">
        <f t="shared" si="3"/>
        <v>Morenka Team</v>
      </c>
      <c r="P7" s="9">
        <f t="shared" si="4"/>
        <v>1980</v>
      </c>
      <c r="Q7" s="9">
        <f t="shared" si="5"/>
        <v>90</v>
      </c>
      <c r="R7" s="9"/>
      <c r="S7" s="9">
        <f t="shared" si="6"/>
        <v>0.99069767441860468</v>
      </c>
      <c r="T7" s="9">
        <f t="shared" si="7"/>
        <v>1</v>
      </c>
      <c r="U7" s="9">
        <v>1</v>
      </c>
      <c r="V7" s="9">
        <v>1</v>
      </c>
    </row>
    <row r="8" spans="1:22">
      <c r="A8" s="326">
        <v>6</v>
      </c>
      <c r="B8" s="326">
        <v>5</v>
      </c>
      <c r="C8" s="326" t="s">
        <v>144</v>
      </c>
      <c r="D8" s="326" t="s">
        <v>437</v>
      </c>
      <c r="E8" s="326" t="s">
        <v>253</v>
      </c>
      <c r="F8" s="327" t="s">
        <v>294</v>
      </c>
      <c r="G8" s="326">
        <v>22</v>
      </c>
      <c r="H8" s="328">
        <v>0.30763888888888891</v>
      </c>
      <c r="I8" s="329">
        <v>1977</v>
      </c>
      <c r="K8" s="14">
        <f>VLOOKUP(L8,id!$A:$C,3,0)</f>
        <v>135</v>
      </c>
      <c r="L8" s="14" t="str">
        <f t="shared" si="0"/>
        <v>BogumiłDariusz1977</v>
      </c>
      <c r="M8" s="9" t="str">
        <f t="shared" si="1"/>
        <v>Bogumił</v>
      </c>
      <c r="N8" s="9" t="str">
        <f t="shared" si="2"/>
        <v>Dariusz</v>
      </c>
      <c r="O8" s="9" t="str">
        <f t="shared" si="3"/>
        <v>Team 360°</v>
      </c>
      <c r="P8" s="9">
        <f t="shared" si="4"/>
        <v>1977</v>
      </c>
      <c r="Q8" s="9">
        <f t="shared" si="5"/>
        <v>87.358916478555301</v>
      </c>
      <c r="R8" s="9"/>
      <c r="S8" s="9">
        <f t="shared" si="6"/>
        <v>0.97065462753950327</v>
      </c>
      <c r="T8" s="9">
        <f t="shared" si="7"/>
        <v>1</v>
      </c>
      <c r="U8" s="9">
        <v>1</v>
      </c>
      <c r="V8" s="9">
        <v>1</v>
      </c>
    </row>
    <row r="9" spans="1:22">
      <c r="A9" s="326">
        <v>7</v>
      </c>
      <c r="B9" s="326">
        <v>6</v>
      </c>
      <c r="C9" s="326" t="s">
        <v>141</v>
      </c>
      <c r="D9" s="326" t="s">
        <v>180</v>
      </c>
      <c r="E9" s="326" t="s">
        <v>3554</v>
      </c>
      <c r="F9" s="326"/>
      <c r="G9" s="326">
        <v>22</v>
      </c>
      <c r="H9" s="328">
        <v>0.33958333333333335</v>
      </c>
      <c r="I9" s="329">
        <v>1983</v>
      </c>
      <c r="K9" s="14">
        <f>VLOOKUP(L9,id!$A:$C,3,0)</f>
        <v>93</v>
      </c>
      <c r="L9" s="14" t="str">
        <f t="shared" si="0"/>
        <v>SzumańskiJakub1983</v>
      </c>
      <c r="M9" s="9" t="str">
        <f t="shared" si="1"/>
        <v>Szumański</v>
      </c>
      <c r="N9" s="9" t="str">
        <f t="shared" si="2"/>
        <v>Jakub</v>
      </c>
      <c r="O9" s="9">
        <f t="shared" si="3"/>
        <v>0</v>
      </c>
      <c r="P9" s="9">
        <f t="shared" si="4"/>
        <v>1983</v>
      </c>
      <c r="Q9" s="9">
        <f t="shared" si="5"/>
        <v>79.141104294478524</v>
      </c>
      <c r="R9" s="9"/>
      <c r="S9" s="9">
        <f t="shared" si="6"/>
        <v>0.90593047034764829</v>
      </c>
      <c r="T9" s="9">
        <f t="shared" si="7"/>
        <v>1</v>
      </c>
      <c r="U9" s="9">
        <v>1</v>
      </c>
      <c r="V9" s="9">
        <v>1</v>
      </c>
    </row>
    <row r="10" spans="1:22">
      <c r="A10" s="326">
        <v>8</v>
      </c>
      <c r="B10" s="326"/>
      <c r="C10" s="326" t="s">
        <v>151</v>
      </c>
      <c r="D10" s="326" t="s">
        <v>152</v>
      </c>
      <c r="E10" s="326" t="s">
        <v>3692</v>
      </c>
      <c r="F10" s="326"/>
      <c r="G10" s="326">
        <v>22</v>
      </c>
      <c r="H10" s="328">
        <v>0.33958333333333335</v>
      </c>
      <c r="I10" s="329">
        <v>1970</v>
      </c>
      <c r="K10" s="14">
        <f>VLOOKUP(L10,id!$A:$C,3,0)</f>
        <v>42</v>
      </c>
      <c r="L10" s="14" t="str">
        <f t="shared" si="0"/>
        <v>HołdakowskiWojciech1970</v>
      </c>
      <c r="M10" s="9" t="str">
        <f t="shared" si="1"/>
        <v>Hołdakowski</v>
      </c>
      <c r="N10" s="9" t="str">
        <f t="shared" si="2"/>
        <v>Wojciech</v>
      </c>
      <c r="O10" s="9">
        <f t="shared" si="3"/>
        <v>0</v>
      </c>
      <c r="P10" s="9">
        <f t="shared" si="4"/>
        <v>1970</v>
      </c>
      <c r="Q10" s="9">
        <f t="shared" si="5"/>
        <v>79.141104294478524</v>
      </c>
      <c r="R10" s="9"/>
      <c r="S10" s="9">
        <f t="shared" si="6"/>
        <v>1</v>
      </c>
      <c r="T10" s="9">
        <f t="shared" si="7"/>
        <v>1</v>
      </c>
      <c r="U10" s="9">
        <v>1</v>
      </c>
      <c r="V10" s="9">
        <v>1</v>
      </c>
    </row>
    <row r="11" spans="1:22">
      <c r="A11" s="326">
        <v>9</v>
      </c>
      <c r="B11" s="326">
        <v>7</v>
      </c>
      <c r="C11" s="326" t="s">
        <v>22</v>
      </c>
      <c r="D11" s="326" t="s">
        <v>10</v>
      </c>
      <c r="E11" s="326" t="s">
        <v>3474</v>
      </c>
      <c r="F11" s="326"/>
      <c r="G11" s="326">
        <v>22</v>
      </c>
      <c r="H11" s="328">
        <v>0.34027777777777773</v>
      </c>
      <c r="I11" s="329">
        <v>1975</v>
      </c>
      <c r="K11" s="14">
        <f>VLOOKUP(L11,id!$A:$C,3,0)</f>
        <v>39</v>
      </c>
      <c r="L11" s="14" t="str">
        <f t="shared" si="0"/>
        <v>CecułaKrzysztof1975</v>
      </c>
      <c r="M11" s="9" t="str">
        <f t="shared" si="1"/>
        <v>Cecuła</v>
      </c>
      <c r="N11" s="9" t="str">
        <f t="shared" si="2"/>
        <v>Krzysztof</v>
      </c>
      <c r="O11" s="9">
        <f t="shared" si="3"/>
        <v>0</v>
      </c>
      <c r="P11" s="9">
        <f t="shared" si="4"/>
        <v>1975</v>
      </c>
      <c r="Q11" s="9">
        <f t="shared" si="5"/>
        <v>78.979591836734699</v>
      </c>
      <c r="R11" s="9"/>
      <c r="S11" s="9">
        <f t="shared" si="6"/>
        <v>0.99795918367346959</v>
      </c>
      <c r="T11" s="9">
        <f t="shared" si="7"/>
        <v>1</v>
      </c>
      <c r="U11" s="9">
        <v>1</v>
      </c>
      <c r="V11" s="9">
        <v>1</v>
      </c>
    </row>
    <row r="12" spans="1:22">
      <c r="A12" s="326">
        <v>10</v>
      </c>
      <c r="B12" s="326"/>
      <c r="C12" s="326" t="s">
        <v>49</v>
      </c>
      <c r="D12" s="326" t="s">
        <v>393</v>
      </c>
      <c r="E12" s="326" t="s">
        <v>3668</v>
      </c>
      <c r="F12" s="327" t="s">
        <v>391</v>
      </c>
      <c r="G12" s="326">
        <v>22</v>
      </c>
      <c r="H12" s="328">
        <v>0.34027777777777773</v>
      </c>
      <c r="I12" s="329">
        <v>1974</v>
      </c>
      <c r="K12" s="14">
        <f>VLOOKUP(L12,id!$A:$C,3,0)</f>
        <v>95</v>
      </c>
      <c r="L12" s="14" t="str">
        <f t="shared" si="0"/>
        <v>PotockiRobert1974</v>
      </c>
      <c r="M12" s="9" t="str">
        <f t="shared" si="1"/>
        <v>Potocki</v>
      </c>
      <c r="N12" s="9" t="str">
        <f t="shared" si="2"/>
        <v>Robert</v>
      </c>
      <c r="O12" s="9" t="str">
        <f t="shared" si="3"/>
        <v>GREY WOLF</v>
      </c>
      <c r="P12" s="9">
        <f t="shared" si="4"/>
        <v>1974</v>
      </c>
      <c r="Q12" s="9">
        <f t="shared" si="5"/>
        <v>78.979591836734699</v>
      </c>
      <c r="R12" s="9"/>
      <c r="S12" s="9">
        <f t="shared" si="6"/>
        <v>1</v>
      </c>
      <c r="T12" s="9">
        <f t="shared" si="7"/>
        <v>1</v>
      </c>
      <c r="U12" s="9">
        <v>1</v>
      </c>
      <c r="V12" s="9">
        <v>1</v>
      </c>
    </row>
    <row r="13" spans="1:22" ht="27.6">
      <c r="A13" s="326">
        <v>11</v>
      </c>
      <c r="B13" s="326">
        <v>8</v>
      </c>
      <c r="C13" s="326" t="s">
        <v>26</v>
      </c>
      <c r="D13" s="326" t="s">
        <v>1644</v>
      </c>
      <c r="E13" s="326" t="s">
        <v>273</v>
      </c>
      <c r="F13" s="326"/>
      <c r="G13" s="326">
        <v>22</v>
      </c>
      <c r="H13" s="328">
        <v>0.35069444444444442</v>
      </c>
      <c r="I13" s="329">
        <v>1988</v>
      </c>
      <c r="K13" s="14">
        <f>VLOOKUP(L13,id!$A:$C,3,0)</f>
        <v>413</v>
      </c>
      <c r="L13" s="14" t="str">
        <f t="shared" si="0"/>
        <v>Żmuda-TrzebiatowskiAndrzej1988</v>
      </c>
      <c r="M13" s="9" t="str">
        <f t="shared" si="1"/>
        <v>Żmuda-Trzebiatowski</v>
      </c>
      <c r="N13" s="9" t="str">
        <f t="shared" si="2"/>
        <v>Andrzej</v>
      </c>
      <c r="O13" s="9">
        <f t="shared" si="3"/>
        <v>0</v>
      </c>
      <c r="P13" s="9">
        <f t="shared" si="4"/>
        <v>1988</v>
      </c>
      <c r="Q13" s="9">
        <f t="shared" si="5"/>
        <v>76.633663366336634</v>
      </c>
      <c r="R13" s="9"/>
      <c r="S13" s="9">
        <f t="shared" si="6"/>
        <v>0.97029702970297027</v>
      </c>
      <c r="T13" s="9">
        <f t="shared" si="7"/>
        <v>1</v>
      </c>
      <c r="U13" s="9">
        <v>1</v>
      </c>
      <c r="V13" s="9">
        <v>1</v>
      </c>
    </row>
    <row r="14" spans="1:22">
      <c r="A14" s="326">
        <v>12</v>
      </c>
      <c r="B14" s="326">
        <v>9</v>
      </c>
      <c r="C14" s="326" t="s">
        <v>241</v>
      </c>
      <c r="D14" s="326" t="s">
        <v>1803</v>
      </c>
      <c r="E14" s="326" t="s">
        <v>3733</v>
      </c>
      <c r="F14" s="326"/>
      <c r="G14" s="326">
        <v>22</v>
      </c>
      <c r="H14" s="328">
        <v>0.35416666666666669</v>
      </c>
      <c r="I14" s="329">
        <v>1978</v>
      </c>
      <c r="K14" s="14">
        <f>VLOOKUP(L14,id!$A:$C,3,0)</f>
        <v>44</v>
      </c>
      <c r="L14" s="14" t="str">
        <f t="shared" si="0"/>
        <v>GołębiewskiRadosław1978</v>
      </c>
      <c r="M14" s="9" t="str">
        <f t="shared" si="1"/>
        <v>Gołębiewski</v>
      </c>
      <c r="N14" s="9" t="str">
        <f t="shared" si="2"/>
        <v>Radosław</v>
      </c>
      <c r="O14" s="9">
        <f t="shared" si="3"/>
        <v>0</v>
      </c>
      <c r="P14" s="9">
        <f t="shared" si="4"/>
        <v>1978</v>
      </c>
      <c r="Q14" s="9">
        <f t="shared" si="5"/>
        <v>75.882352941176464</v>
      </c>
      <c r="R14" s="9"/>
      <c r="S14" s="9">
        <f t="shared" si="6"/>
        <v>0.99019607843137247</v>
      </c>
      <c r="T14" s="9">
        <f t="shared" si="7"/>
        <v>1</v>
      </c>
      <c r="U14" s="9">
        <v>1</v>
      </c>
      <c r="V14" s="9">
        <v>1</v>
      </c>
    </row>
    <row r="15" spans="1:22" ht="27.6">
      <c r="A15" s="326">
        <v>13</v>
      </c>
      <c r="B15" s="326"/>
      <c r="C15" s="326" t="s">
        <v>1210</v>
      </c>
      <c r="D15" s="326" t="s">
        <v>3436</v>
      </c>
      <c r="E15" s="326" t="s">
        <v>3733</v>
      </c>
      <c r="F15" s="327" t="s">
        <v>4123</v>
      </c>
      <c r="G15" s="326">
        <v>22</v>
      </c>
      <c r="H15" s="328">
        <v>0.35416666666666669</v>
      </c>
      <c r="I15" s="329">
        <v>1978</v>
      </c>
      <c r="K15" s="14">
        <f>VLOOKUP(L15,id!$A:$C,3,0)</f>
        <v>46</v>
      </c>
      <c r="L15" s="14" t="str">
        <f t="shared" si="0"/>
        <v>ZiółkowskiJanusz1978</v>
      </c>
      <c r="M15" s="9" t="str">
        <f t="shared" si="1"/>
        <v>Ziółkowski</v>
      </c>
      <c r="N15" s="9" t="str">
        <f t="shared" si="2"/>
        <v>Janusz</v>
      </c>
      <c r="O15" s="9" t="str">
        <f t="shared" si="3"/>
        <v>eCOM CUK Racing Team</v>
      </c>
      <c r="P15" s="9">
        <f t="shared" si="4"/>
        <v>1978</v>
      </c>
      <c r="Q15" s="9">
        <f t="shared" si="5"/>
        <v>75.882352941176464</v>
      </c>
      <c r="R15" s="9"/>
      <c r="S15" s="9">
        <f t="shared" si="6"/>
        <v>1</v>
      </c>
      <c r="T15" s="9">
        <f t="shared" si="7"/>
        <v>1</v>
      </c>
      <c r="U15" s="9">
        <v>1</v>
      </c>
      <c r="V15" s="9">
        <v>1</v>
      </c>
    </row>
    <row r="16" spans="1:22" ht="27.6">
      <c r="A16" s="326">
        <v>14</v>
      </c>
      <c r="B16" s="326">
        <v>10</v>
      </c>
      <c r="C16" s="326" t="s">
        <v>92</v>
      </c>
      <c r="D16" s="326" t="s">
        <v>662</v>
      </c>
      <c r="E16" s="326" t="s">
        <v>3681</v>
      </c>
      <c r="F16" s="327" t="s">
        <v>661</v>
      </c>
      <c r="G16" s="326">
        <v>22</v>
      </c>
      <c r="H16" s="328">
        <v>0.35694444444444445</v>
      </c>
      <c r="I16" s="329">
        <v>1972</v>
      </c>
      <c r="K16" s="14">
        <f>VLOOKUP(L16,id!$A:$C,3,0)</f>
        <v>414</v>
      </c>
      <c r="L16" s="14" t="str">
        <f t="shared" si="0"/>
        <v>ĆwirkoSławomir1972</v>
      </c>
      <c r="M16" s="9" t="str">
        <f t="shared" si="1"/>
        <v>Ćwirko</v>
      </c>
      <c r="N16" s="9" t="str">
        <f t="shared" si="2"/>
        <v>Sławomir</v>
      </c>
      <c r="O16" s="9" t="str">
        <f t="shared" si="3"/>
        <v>STOPA Słupsk</v>
      </c>
      <c r="P16" s="9">
        <f t="shared" si="4"/>
        <v>1972</v>
      </c>
      <c r="Q16" s="9">
        <f t="shared" si="5"/>
        <v>75.291828793774314</v>
      </c>
      <c r="R16" s="9"/>
      <c r="S16" s="9">
        <f t="shared" si="6"/>
        <v>0.99221789883268485</v>
      </c>
      <c r="T16" s="9">
        <f t="shared" si="7"/>
        <v>1</v>
      </c>
      <c r="U16" s="9">
        <v>1</v>
      </c>
      <c r="V16" s="9">
        <v>1</v>
      </c>
    </row>
    <row r="17" spans="1:22" ht="41.4">
      <c r="A17" s="326">
        <v>15</v>
      </c>
      <c r="B17" s="326"/>
      <c r="C17" s="326" t="s">
        <v>15</v>
      </c>
      <c r="D17" s="326" t="s">
        <v>3718</v>
      </c>
      <c r="E17" s="326" t="s">
        <v>3681</v>
      </c>
      <c r="F17" s="327" t="s">
        <v>4124</v>
      </c>
      <c r="G17" s="326">
        <v>22</v>
      </c>
      <c r="H17" s="328">
        <v>0.35694444444444445</v>
      </c>
      <c r="I17" s="329">
        <v>1984</v>
      </c>
      <c r="K17" s="14">
        <f>VLOOKUP(L17,id!$A:$C,3,0)</f>
        <v>215</v>
      </c>
      <c r="L17" s="14" t="str">
        <f t="shared" si="0"/>
        <v>GrzebieniakPiotr1984</v>
      </c>
      <c r="M17" s="9" t="str">
        <f t="shared" si="1"/>
        <v>Grzebieniak</v>
      </c>
      <c r="N17" s="9" t="str">
        <f t="shared" si="2"/>
        <v>Piotr</v>
      </c>
      <c r="O17" s="9" t="str">
        <f t="shared" si="3"/>
        <v>Aktywna Fabryka Słupsk</v>
      </c>
      <c r="P17" s="9">
        <f t="shared" si="4"/>
        <v>1984</v>
      </c>
      <c r="Q17" s="9">
        <f t="shared" si="5"/>
        <v>75.291828793774314</v>
      </c>
      <c r="R17" s="9"/>
      <c r="S17" s="9">
        <f t="shared" si="6"/>
        <v>1</v>
      </c>
      <c r="T17" s="9">
        <f t="shared" si="7"/>
        <v>1</v>
      </c>
      <c r="U17" s="9">
        <v>1</v>
      </c>
      <c r="V17" s="9">
        <v>1</v>
      </c>
    </row>
    <row r="18" spans="1:22" ht="27.6">
      <c r="A18" s="326">
        <v>16</v>
      </c>
      <c r="B18" s="326"/>
      <c r="C18" s="326" t="s">
        <v>269</v>
      </c>
      <c r="D18" s="326" t="s">
        <v>1217</v>
      </c>
      <c r="E18" s="326" t="s">
        <v>3681</v>
      </c>
      <c r="F18" s="327" t="s">
        <v>661</v>
      </c>
      <c r="G18" s="326">
        <v>22</v>
      </c>
      <c r="H18" s="328">
        <v>0.35694444444444445</v>
      </c>
      <c r="I18" s="329">
        <v>1977</v>
      </c>
      <c r="K18" s="14">
        <f>VLOOKUP(L18,id!$A:$C,3,0)</f>
        <v>214</v>
      </c>
      <c r="L18" s="14" t="str">
        <f t="shared" si="0"/>
        <v>KowalZbigniew1977</v>
      </c>
      <c r="M18" s="9" t="str">
        <f t="shared" si="1"/>
        <v>Kowal</v>
      </c>
      <c r="N18" s="9" t="str">
        <f t="shared" si="2"/>
        <v>Zbigniew</v>
      </c>
      <c r="O18" s="9" t="str">
        <f t="shared" si="3"/>
        <v>STOPA Słupsk</v>
      </c>
      <c r="P18" s="9">
        <f t="shared" si="4"/>
        <v>1977</v>
      </c>
      <c r="Q18" s="9">
        <f t="shared" si="5"/>
        <v>75.291828793774314</v>
      </c>
      <c r="R18" s="9"/>
      <c r="S18" s="9">
        <f t="shared" si="6"/>
        <v>1</v>
      </c>
      <c r="T18" s="9">
        <f t="shared" si="7"/>
        <v>1</v>
      </c>
      <c r="U18" s="9">
        <v>1</v>
      </c>
      <c r="V18" s="9">
        <v>1</v>
      </c>
    </row>
    <row r="19" spans="1:22">
      <c r="A19" s="326">
        <v>17</v>
      </c>
      <c r="B19" s="326">
        <v>11</v>
      </c>
      <c r="C19" s="326" t="s">
        <v>48</v>
      </c>
      <c r="D19" s="326" t="s">
        <v>476</v>
      </c>
      <c r="E19" s="326" t="s">
        <v>3681</v>
      </c>
      <c r="F19" s="326"/>
      <c r="G19" s="326">
        <v>22</v>
      </c>
      <c r="H19" s="328">
        <v>0.41111111111111115</v>
      </c>
      <c r="I19" s="329">
        <v>1975</v>
      </c>
      <c r="K19" s="14">
        <f>VLOOKUP(L19,id!$A:$C,3,0)</f>
        <v>180</v>
      </c>
      <c r="L19" s="14" t="str">
        <f t="shared" si="0"/>
        <v>LipińskiTomasz1975</v>
      </c>
      <c r="M19" s="9" t="str">
        <f t="shared" si="1"/>
        <v>Lipiński</v>
      </c>
      <c r="N19" s="9" t="str">
        <f t="shared" si="2"/>
        <v>Tomasz</v>
      </c>
      <c r="O19" s="9">
        <f t="shared" si="3"/>
        <v>0</v>
      </c>
      <c r="P19" s="9">
        <f t="shared" si="4"/>
        <v>1975</v>
      </c>
      <c r="Q19" s="9">
        <f t="shared" si="5"/>
        <v>65.371621621621614</v>
      </c>
      <c r="R19" s="9"/>
      <c r="S19" s="9">
        <f t="shared" si="6"/>
        <v>0.8682432432432432</v>
      </c>
      <c r="T19" s="9">
        <f t="shared" si="7"/>
        <v>1</v>
      </c>
      <c r="U19" s="9">
        <v>1</v>
      </c>
      <c r="V19" s="9">
        <v>1</v>
      </c>
    </row>
    <row r="20" spans="1:22">
      <c r="A20" s="326">
        <v>18</v>
      </c>
      <c r="B20" s="326">
        <v>12</v>
      </c>
      <c r="C20" s="326" t="s">
        <v>25</v>
      </c>
      <c r="D20" s="326" t="s">
        <v>28</v>
      </c>
      <c r="E20" s="326" t="s">
        <v>3681</v>
      </c>
      <c r="F20" s="327" t="s">
        <v>150</v>
      </c>
      <c r="G20" s="326">
        <v>22</v>
      </c>
      <c r="H20" s="328">
        <v>0.44305555555555554</v>
      </c>
      <c r="I20" s="329">
        <v>1958</v>
      </c>
      <c r="K20" s="14">
        <f>VLOOKUP(L20,id!$A:$C,3,0)</f>
        <v>65</v>
      </c>
      <c r="L20" s="14" t="str">
        <f t="shared" si="0"/>
        <v>OrłowskiLeszek1958</v>
      </c>
      <c r="M20" s="9" t="str">
        <f t="shared" si="1"/>
        <v>Orłowski</v>
      </c>
      <c r="N20" s="9" t="str">
        <f t="shared" si="2"/>
        <v>Leszek</v>
      </c>
      <c r="O20" s="9" t="str">
        <f t="shared" si="3"/>
        <v>Troll Team</v>
      </c>
      <c r="P20" s="9">
        <f t="shared" si="4"/>
        <v>1958</v>
      </c>
      <c r="Q20" s="9">
        <f t="shared" si="5"/>
        <v>60.658307210031353</v>
      </c>
      <c r="R20" s="9"/>
      <c r="S20" s="9">
        <f t="shared" si="6"/>
        <v>0.92789968652037635</v>
      </c>
      <c r="T20" s="9">
        <f t="shared" si="7"/>
        <v>1</v>
      </c>
      <c r="U20" s="9">
        <v>1</v>
      </c>
      <c r="V20" s="9">
        <v>1</v>
      </c>
    </row>
    <row r="21" spans="1:22">
      <c r="A21" s="326">
        <v>19</v>
      </c>
      <c r="B21" s="326"/>
      <c r="C21" s="326" t="s">
        <v>25</v>
      </c>
      <c r="D21" s="326" t="s">
        <v>27</v>
      </c>
      <c r="E21" s="326" t="s">
        <v>3681</v>
      </c>
      <c r="F21" s="327" t="s">
        <v>150</v>
      </c>
      <c r="G21" s="326">
        <v>22</v>
      </c>
      <c r="H21" s="328">
        <v>0.44305555555555554</v>
      </c>
      <c r="I21" s="329">
        <v>1958</v>
      </c>
      <c r="K21" s="14">
        <f>VLOOKUP(L21,id!$A:$C,3,0)</f>
        <v>62</v>
      </c>
      <c r="L21" s="14" t="str">
        <f t="shared" si="0"/>
        <v>PapisLeszek1958</v>
      </c>
      <c r="M21" s="9" t="str">
        <f t="shared" si="1"/>
        <v>Papis</v>
      </c>
      <c r="N21" s="9" t="str">
        <f t="shared" si="2"/>
        <v>Leszek</v>
      </c>
      <c r="O21" s="9" t="str">
        <f t="shared" si="3"/>
        <v>Troll Team</v>
      </c>
      <c r="P21" s="9">
        <f t="shared" si="4"/>
        <v>1958</v>
      </c>
      <c r="Q21" s="9">
        <f t="shared" si="5"/>
        <v>60.658307210031353</v>
      </c>
      <c r="R21" s="9"/>
      <c r="S21" s="9">
        <f t="shared" si="6"/>
        <v>1</v>
      </c>
      <c r="T21" s="9">
        <f t="shared" si="7"/>
        <v>1</v>
      </c>
      <c r="U21" s="9">
        <v>1</v>
      </c>
      <c r="V21" s="9">
        <v>1</v>
      </c>
    </row>
    <row r="22" spans="1:22">
      <c r="A22" s="326">
        <v>20</v>
      </c>
      <c r="B22" s="326">
        <v>13</v>
      </c>
      <c r="C22" s="326" t="s">
        <v>63</v>
      </c>
      <c r="D22" s="326" t="s">
        <v>580</v>
      </c>
      <c r="E22" s="326" t="s">
        <v>3554</v>
      </c>
      <c r="F22" s="326"/>
      <c r="G22" s="326">
        <v>22</v>
      </c>
      <c r="H22" s="328">
        <v>0.48958333333333331</v>
      </c>
      <c r="I22" s="329">
        <v>1979</v>
      </c>
      <c r="K22" s="14">
        <f>VLOOKUP(L22,id!$A:$C,3,0)</f>
        <v>98</v>
      </c>
      <c r="L22" s="14" t="str">
        <f t="shared" si="0"/>
        <v>BallerstadtŁukasz1979</v>
      </c>
      <c r="M22" s="9" t="str">
        <f t="shared" si="1"/>
        <v>Ballerstadt</v>
      </c>
      <c r="N22" s="9" t="str">
        <f t="shared" si="2"/>
        <v>Łukasz</v>
      </c>
      <c r="O22" s="9">
        <f t="shared" si="3"/>
        <v>0</v>
      </c>
      <c r="P22" s="9">
        <f t="shared" si="4"/>
        <v>1979</v>
      </c>
      <c r="Q22" s="9">
        <f t="shared" si="5"/>
        <v>54.893617021276597</v>
      </c>
      <c r="R22" s="9"/>
      <c r="S22" s="9">
        <f t="shared" si="6"/>
        <v>0.90496453900709217</v>
      </c>
      <c r="T22" s="9">
        <f t="shared" si="7"/>
        <v>1</v>
      </c>
      <c r="U22" s="9">
        <v>1</v>
      </c>
      <c r="V22" s="9">
        <v>1</v>
      </c>
    </row>
    <row r="23" spans="1:22" ht="27.6">
      <c r="A23" s="326">
        <v>21</v>
      </c>
      <c r="B23" s="326"/>
      <c r="C23" s="326" t="s">
        <v>151</v>
      </c>
      <c r="D23" s="326" t="s">
        <v>581</v>
      </c>
      <c r="E23" s="326" t="s">
        <v>3554</v>
      </c>
      <c r="F23" s="327" t="s">
        <v>4125</v>
      </c>
      <c r="G23" s="326">
        <v>22</v>
      </c>
      <c r="H23" s="328">
        <v>0.48958333333333331</v>
      </c>
      <c r="I23" s="329">
        <v>1975</v>
      </c>
      <c r="K23" s="14">
        <f>VLOOKUP(L23,id!$A:$C,3,0)</f>
        <v>99</v>
      </c>
      <c r="L23" s="14" t="str">
        <f t="shared" si="0"/>
        <v>BróżWojciech1975</v>
      </c>
      <c r="M23" s="9" t="str">
        <f t="shared" si="1"/>
        <v>Bróż</v>
      </c>
      <c r="N23" s="9" t="str">
        <f t="shared" si="2"/>
        <v>Wojciech</v>
      </c>
      <c r="O23" s="9" t="str">
        <f t="shared" si="3"/>
        <v>BIKE now BEER later</v>
      </c>
      <c r="P23" s="9">
        <f t="shared" si="4"/>
        <v>1975</v>
      </c>
      <c r="Q23" s="9">
        <f t="shared" si="5"/>
        <v>54.893617021276597</v>
      </c>
      <c r="R23" s="9"/>
      <c r="S23" s="9">
        <f t="shared" si="6"/>
        <v>1</v>
      </c>
      <c r="T23" s="9">
        <f t="shared" si="7"/>
        <v>1</v>
      </c>
      <c r="U23" s="9">
        <v>1</v>
      </c>
      <c r="V23" s="9">
        <v>1</v>
      </c>
    </row>
    <row r="24" spans="1:22">
      <c r="A24" s="326">
        <v>22</v>
      </c>
      <c r="B24" s="326">
        <v>14</v>
      </c>
      <c r="C24" s="326" t="s">
        <v>544</v>
      </c>
      <c r="D24" s="326" t="s">
        <v>29</v>
      </c>
      <c r="E24" s="326" t="s">
        <v>253</v>
      </c>
      <c r="F24" s="326"/>
      <c r="G24" s="326">
        <v>22</v>
      </c>
      <c r="H24" s="328">
        <v>0.6430555555555556</v>
      </c>
      <c r="I24" s="329">
        <v>1999</v>
      </c>
      <c r="K24" s="14">
        <f>VLOOKUP(L24,id!$A:$C,3,0)</f>
        <v>415</v>
      </c>
      <c r="L24" s="14" t="str">
        <f t="shared" si="0"/>
        <v>SmejdaFilip1999</v>
      </c>
      <c r="M24" s="9" t="str">
        <f t="shared" si="1"/>
        <v>Smejda</v>
      </c>
      <c r="N24" s="9" t="str">
        <f t="shared" si="2"/>
        <v>Filip</v>
      </c>
      <c r="O24" s="9">
        <f t="shared" si="3"/>
        <v>0</v>
      </c>
      <c r="P24" s="9">
        <f t="shared" si="4"/>
        <v>1999</v>
      </c>
      <c r="Q24" s="9">
        <f t="shared" si="5"/>
        <v>41.792656587472997</v>
      </c>
      <c r="R24" s="9"/>
      <c r="S24" s="9">
        <f t="shared" si="6"/>
        <v>0.76133909287257007</v>
      </c>
      <c r="T24" s="9">
        <f t="shared" si="7"/>
        <v>1</v>
      </c>
      <c r="U24" s="9">
        <v>1</v>
      </c>
      <c r="V24" s="9">
        <v>1</v>
      </c>
    </row>
    <row r="25" spans="1:22">
      <c r="A25" s="326">
        <v>23</v>
      </c>
      <c r="B25" s="326"/>
      <c r="C25" s="326" t="s">
        <v>26</v>
      </c>
      <c r="D25" s="326" t="s">
        <v>29</v>
      </c>
      <c r="E25" s="326" t="s">
        <v>253</v>
      </c>
      <c r="F25" s="326"/>
      <c r="G25" s="326">
        <v>22</v>
      </c>
      <c r="H25" s="328">
        <v>0.6430555555555556</v>
      </c>
      <c r="I25" s="329">
        <v>1965</v>
      </c>
      <c r="K25" s="14">
        <f>VLOOKUP(L25,id!$A:$C,3,0)</f>
        <v>12</v>
      </c>
      <c r="L25" s="14" t="str">
        <f t="shared" si="0"/>
        <v>SmejdaAndrzej1965</v>
      </c>
      <c r="M25" s="9" t="str">
        <f t="shared" si="1"/>
        <v>Smejda</v>
      </c>
      <c r="N25" s="9" t="str">
        <f t="shared" si="2"/>
        <v>Andrzej</v>
      </c>
      <c r="O25" s="9">
        <f t="shared" si="3"/>
        <v>0</v>
      </c>
      <c r="P25" s="9">
        <f t="shared" si="4"/>
        <v>1965</v>
      </c>
      <c r="Q25" s="9">
        <f t="shared" si="5"/>
        <v>41.792656587472997</v>
      </c>
      <c r="R25" s="9"/>
      <c r="S25" s="9">
        <f t="shared" si="6"/>
        <v>1</v>
      </c>
      <c r="T25" s="9">
        <f t="shared" si="7"/>
        <v>1</v>
      </c>
      <c r="U25" s="9">
        <v>1</v>
      </c>
      <c r="V25" s="9">
        <v>1</v>
      </c>
    </row>
    <row r="26" spans="1:22">
      <c r="A26" s="326">
        <v>24</v>
      </c>
      <c r="B26" s="326">
        <v>15</v>
      </c>
      <c r="C26" s="326" t="s">
        <v>365</v>
      </c>
      <c r="D26" s="326" t="s">
        <v>1740</v>
      </c>
      <c r="E26" s="326" t="s">
        <v>3734</v>
      </c>
      <c r="F26" s="327" t="s">
        <v>4126</v>
      </c>
      <c r="G26" s="326">
        <v>21</v>
      </c>
      <c r="H26" s="328">
        <v>0.48194444444444445</v>
      </c>
      <c r="I26" s="329">
        <v>1982</v>
      </c>
      <c r="K26" s="14">
        <f>VLOOKUP(L26,id!$A:$C,3,0)</f>
        <v>238</v>
      </c>
      <c r="L26" s="14" t="str">
        <f t="shared" si="0"/>
        <v>DargaczWaldemar1982</v>
      </c>
      <c r="M26" s="9" t="str">
        <f t="shared" si="1"/>
        <v>Dargacz</v>
      </c>
      <c r="N26" s="9" t="str">
        <f t="shared" si="2"/>
        <v>Waldemar</v>
      </c>
      <c r="O26" s="9" t="str">
        <f t="shared" si="3"/>
        <v>Pidżamersi</v>
      </c>
      <c r="P26" s="9">
        <f t="shared" si="4"/>
        <v>1982</v>
      </c>
      <c r="Q26" s="9">
        <f t="shared" si="5"/>
        <v>39.892990378951502</v>
      </c>
      <c r="R26" s="9"/>
      <c r="S26" s="9">
        <f t="shared" si="6"/>
        <v>1.3342939481268012</v>
      </c>
      <c r="T26" s="9">
        <f t="shared" si="7"/>
        <v>0.95454545454545459</v>
      </c>
      <c r="U26" s="9">
        <v>1</v>
      </c>
      <c r="V26" s="9">
        <v>1</v>
      </c>
    </row>
    <row r="27" spans="1:22" ht="27.6">
      <c r="A27" s="326">
        <v>25</v>
      </c>
      <c r="B27" s="326">
        <v>16</v>
      </c>
      <c r="C27" s="326" t="s">
        <v>17</v>
      </c>
      <c r="D27" s="326" t="s">
        <v>1500</v>
      </c>
      <c r="E27" s="326" t="s">
        <v>4127</v>
      </c>
      <c r="F27" s="327" t="s">
        <v>1497</v>
      </c>
      <c r="G27" s="326">
        <v>20</v>
      </c>
      <c r="H27" s="328">
        <v>0.45694444444444443</v>
      </c>
      <c r="I27" s="329">
        <v>1978</v>
      </c>
      <c r="K27" s="14">
        <f>VLOOKUP(L27,id!$A:$C,3,0)</f>
        <v>416</v>
      </c>
      <c r="L27" s="14" t="str">
        <f t="shared" si="0"/>
        <v>MocholMarcin1978</v>
      </c>
      <c r="M27" s="9" t="str">
        <f t="shared" si="1"/>
        <v>Mochol</v>
      </c>
      <c r="N27" s="9" t="str">
        <f t="shared" si="2"/>
        <v>Marcin</v>
      </c>
      <c r="O27" s="9" t="str">
        <f t="shared" si="3"/>
        <v>Tuchomie Team</v>
      </c>
      <c r="P27" s="9">
        <f t="shared" si="4"/>
        <v>1978</v>
      </c>
      <c r="Q27" s="9">
        <f t="shared" si="5"/>
        <v>37.99332417043</v>
      </c>
      <c r="R27" s="9"/>
      <c r="S27" s="9">
        <f t="shared" si="6"/>
        <v>1.0547112462006079</v>
      </c>
      <c r="T27" s="9">
        <f t="shared" si="7"/>
        <v>0.95238095238095233</v>
      </c>
      <c r="U27" s="9">
        <v>1</v>
      </c>
      <c r="V27" s="9">
        <v>1</v>
      </c>
    </row>
    <row r="28" spans="1:22" ht="27.6">
      <c r="A28" s="326">
        <v>26</v>
      </c>
      <c r="B28" s="326">
        <v>17</v>
      </c>
      <c r="C28" s="326" t="s">
        <v>151</v>
      </c>
      <c r="D28" s="326" t="s">
        <v>1499</v>
      </c>
      <c r="E28" s="326" t="s">
        <v>4128</v>
      </c>
      <c r="F28" s="327" t="s">
        <v>4129</v>
      </c>
      <c r="G28" s="326">
        <v>20</v>
      </c>
      <c r="H28" s="328">
        <v>0.45763888888888887</v>
      </c>
      <c r="I28" s="329">
        <v>1985</v>
      </c>
      <c r="K28" s="14">
        <f>VLOOKUP(L28,id!$A:$C,3,0)</f>
        <v>417</v>
      </c>
      <c r="L28" s="14" t="str">
        <f t="shared" si="0"/>
        <v>NawalaniecWojciech1985</v>
      </c>
      <c r="M28" s="9" t="str">
        <f t="shared" si="1"/>
        <v>Nawalaniec</v>
      </c>
      <c r="N28" s="9" t="str">
        <f t="shared" si="2"/>
        <v>Wojciech</v>
      </c>
      <c r="O28" s="9" t="str">
        <f t="shared" si="3"/>
        <v>Lasertechnika Team</v>
      </c>
      <c r="P28" s="9">
        <f t="shared" si="4"/>
        <v>1985</v>
      </c>
      <c r="Q28" s="9">
        <f t="shared" si="5"/>
        <v>37.93567117472373</v>
      </c>
      <c r="R28" s="9"/>
      <c r="S28" s="9">
        <f t="shared" si="6"/>
        <v>0.99848254931714719</v>
      </c>
      <c r="T28" s="9">
        <f t="shared" si="7"/>
        <v>1</v>
      </c>
      <c r="U28" s="9">
        <v>1</v>
      </c>
      <c r="V28" s="9">
        <v>1</v>
      </c>
    </row>
    <row r="29" spans="1:22">
      <c r="A29" s="326">
        <v>28</v>
      </c>
      <c r="B29" s="326">
        <v>19</v>
      </c>
      <c r="C29" s="326" t="s">
        <v>15</v>
      </c>
      <c r="D29" s="326" t="s">
        <v>623</v>
      </c>
      <c r="E29" s="326" t="s">
        <v>253</v>
      </c>
      <c r="F29" s="327" t="s">
        <v>4130</v>
      </c>
      <c r="G29" s="326">
        <v>18</v>
      </c>
      <c r="H29" s="328">
        <v>0.36319444444444443</v>
      </c>
      <c r="I29" s="329">
        <v>1982</v>
      </c>
      <c r="K29" s="14">
        <f>VLOOKUP(L29,id!$A:$C,3,0)</f>
        <v>418</v>
      </c>
      <c r="L29" s="14" t="str">
        <f t="shared" si="0"/>
        <v>KobusPiotr1982</v>
      </c>
      <c r="M29" s="9" t="str">
        <f t="shared" si="1"/>
        <v>Kobus</v>
      </c>
      <c r="N29" s="9" t="str">
        <f t="shared" si="2"/>
        <v>Piotr</v>
      </c>
      <c r="O29" s="9" t="str">
        <f t="shared" si="3"/>
        <v>POLONICA</v>
      </c>
      <c r="P29" s="9">
        <f t="shared" si="4"/>
        <v>1982</v>
      </c>
      <c r="Q29" s="9">
        <f t="shared" ref="Q29:Q39" si="8">Q28*IF(U29&lt;1,U29,IF(V29&lt;1,V29,IF(T29&lt;1,T29,IF(S29&lt;1,S29,1))))</f>
        <v>34.142104057251359</v>
      </c>
      <c r="R29" s="9"/>
      <c r="S29" s="9">
        <f t="shared" ref="S29:S39" si="9">H28/H29</f>
        <v>1.2600382409177819</v>
      </c>
      <c r="T29" s="9">
        <f t="shared" ref="T29:T39" si="10">G29/G28</f>
        <v>0.9</v>
      </c>
      <c r="U29" s="9">
        <v>1</v>
      </c>
      <c r="V29" s="9">
        <v>1</v>
      </c>
    </row>
    <row r="30" spans="1:22">
      <c r="A30" s="326">
        <v>29</v>
      </c>
      <c r="B30" s="326"/>
      <c r="C30" s="326" t="s">
        <v>392</v>
      </c>
      <c r="D30" s="326" t="s">
        <v>393</v>
      </c>
      <c r="E30" s="326" t="s">
        <v>3668</v>
      </c>
      <c r="F30" s="327" t="s">
        <v>391</v>
      </c>
      <c r="G30" s="326">
        <v>18</v>
      </c>
      <c r="H30" s="328">
        <v>0.36319444444444443</v>
      </c>
      <c r="I30" s="329">
        <v>1969</v>
      </c>
      <c r="K30" s="14">
        <f>VLOOKUP(L30,id!$A:$C,3,0)</f>
        <v>96</v>
      </c>
      <c r="L30" s="14" t="str">
        <f t="shared" si="0"/>
        <v>PotockiMirosław1969</v>
      </c>
      <c r="M30" s="9" t="str">
        <f t="shared" si="1"/>
        <v>Potocki</v>
      </c>
      <c r="N30" s="9" t="str">
        <f t="shared" si="2"/>
        <v>Mirosław</v>
      </c>
      <c r="O30" s="9" t="str">
        <f t="shared" si="3"/>
        <v>GREY WOLF</v>
      </c>
      <c r="P30" s="9">
        <f t="shared" si="4"/>
        <v>1969</v>
      </c>
      <c r="Q30" s="9">
        <f t="shared" si="8"/>
        <v>34.142104057251359</v>
      </c>
      <c r="R30" s="9"/>
      <c r="S30" s="9">
        <f t="shared" si="9"/>
        <v>1</v>
      </c>
      <c r="T30" s="9">
        <f t="shared" si="10"/>
        <v>1</v>
      </c>
      <c r="U30" s="9">
        <v>1</v>
      </c>
      <c r="V30" s="9">
        <v>1</v>
      </c>
    </row>
    <row r="31" spans="1:22">
      <c r="A31" s="326">
        <v>30</v>
      </c>
      <c r="B31" s="326">
        <v>20</v>
      </c>
      <c r="C31" s="326" t="s">
        <v>322</v>
      </c>
      <c r="D31" s="326" t="s">
        <v>321</v>
      </c>
      <c r="E31" s="326" t="s">
        <v>3554</v>
      </c>
      <c r="F31" s="326"/>
      <c r="G31" s="326">
        <v>18</v>
      </c>
      <c r="H31" s="328">
        <v>0.37638888888888888</v>
      </c>
      <c r="I31" s="329">
        <v>1973</v>
      </c>
      <c r="K31" s="14">
        <f>VLOOKUP(L31,id!$A:$C,3,0)</f>
        <v>391</v>
      </c>
      <c r="L31" s="14" t="str">
        <f t="shared" si="0"/>
        <v>NikonowiczAdrian1973</v>
      </c>
      <c r="M31" s="9" t="str">
        <f t="shared" si="1"/>
        <v>Nikonowicz</v>
      </c>
      <c r="N31" s="9" t="str">
        <f t="shared" si="2"/>
        <v>Adrian</v>
      </c>
      <c r="O31" s="9">
        <f t="shared" si="3"/>
        <v>0</v>
      </c>
      <c r="P31" s="9">
        <f t="shared" si="4"/>
        <v>1973</v>
      </c>
      <c r="Q31" s="9">
        <f t="shared" si="8"/>
        <v>32.945240630890147</v>
      </c>
      <c r="R31" s="9"/>
      <c r="S31" s="9">
        <f t="shared" si="9"/>
        <v>0.9649446494464945</v>
      </c>
      <c r="T31" s="9">
        <f t="shared" si="10"/>
        <v>1</v>
      </c>
      <c r="U31" s="9">
        <v>1</v>
      </c>
      <c r="V31" s="9">
        <v>1</v>
      </c>
    </row>
    <row r="32" spans="1:22" ht="27.6">
      <c r="A32" s="326">
        <v>31</v>
      </c>
      <c r="B32" s="326">
        <v>21</v>
      </c>
      <c r="C32" s="326" t="s">
        <v>92</v>
      </c>
      <c r="D32" s="326" t="s">
        <v>93</v>
      </c>
      <c r="E32" s="326" t="s">
        <v>3554</v>
      </c>
      <c r="F32" s="327" t="s">
        <v>4131</v>
      </c>
      <c r="G32" s="326">
        <v>16</v>
      </c>
      <c r="H32" s="328">
        <v>0.54166666666666663</v>
      </c>
      <c r="I32" s="329">
        <v>1974</v>
      </c>
      <c r="K32" s="14">
        <f>VLOOKUP(L32,id!$A:$C,3,0)</f>
        <v>57</v>
      </c>
      <c r="L32" s="14" t="str">
        <f t="shared" si="0"/>
        <v>MakowiecSławomir1974</v>
      </c>
      <c r="M32" s="9" t="str">
        <f t="shared" si="1"/>
        <v>Makowiec</v>
      </c>
      <c r="N32" s="9" t="str">
        <f t="shared" si="2"/>
        <v>Sławomir</v>
      </c>
      <c r="O32" s="9" t="str">
        <f t="shared" si="3"/>
        <v>Zamykam stawkę</v>
      </c>
      <c r="P32" s="9">
        <f t="shared" si="4"/>
        <v>1974</v>
      </c>
      <c r="Q32" s="9">
        <f t="shared" si="8"/>
        <v>29.284658338569017</v>
      </c>
      <c r="R32" s="9"/>
      <c r="S32" s="9">
        <f t="shared" si="9"/>
        <v>0.69487179487179496</v>
      </c>
      <c r="T32" s="9">
        <f t="shared" si="10"/>
        <v>0.88888888888888884</v>
      </c>
      <c r="U32" s="9">
        <v>1</v>
      </c>
      <c r="V32" s="9">
        <v>1</v>
      </c>
    </row>
    <row r="33" spans="1:22">
      <c r="A33" s="326">
        <v>32</v>
      </c>
      <c r="B33" s="326">
        <v>22</v>
      </c>
      <c r="C33" s="326" t="s">
        <v>22</v>
      </c>
      <c r="D33" s="326" t="s">
        <v>653</v>
      </c>
      <c r="E33" s="326" t="s">
        <v>3688</v>
      </c>
      <c r="F33" s="327" t="s">
        <v>1725</v>
      </c>
      <c r="G33" s="326">
        <v>11</v>
      </c>
      <c r="H33" s="328">
        <v>0.14305555555555557</v>
      </c>
      <c r="I33" s="329">
        <v>1977</v>
      </c>
      <c r="K33" s="14">
        <f>VLOOKUP(L33,id!$A:$C,3,0)</f>
        <v>225</v>
      </c>
      <c r="L33" s="14" t="str">
        <f t="shared" si="0"/>
        <v>DeptułaKrzysztof1977</v>
      </c>
      <c r="M33" s="9" t="str">
        <f t="shared" si="1"/>
        <v>Deptuła</v>
      </c>
      <c r="N33" s="9" t="str">
        <f t="shared" si="2"/>
        <v>Krzysztof</v>
      </c>
      <c r="O33" s="9" t="str">
        <f t="shared" si="3"/>
        <v>flypics.pl</v>
      </c>
      <c r="P33" s="9">
        <f t="shared" si="4"/>
        <v>1977</v>
      </c>
      <c r="Q33" s="9">
        <f t="shared" si="8"/>
        <v>20.133202607766201</v>
      </c>
      <c r="R33" s="9"/>
      <c r="S33" s="9">
        <f t="shared" si="9"/>
        <v>3.7864077669902905</v>
      </c>
      <c r="T33" s="9">
        <f t="shared" si="10"/>
        <v>0.6875</v>
      </c>
      <c r="U33" s="9">
        <v>1</v>
      </c>
      <c r="V33" s="9">
        <v>1</v>
      </c>
    </row>
    <row r="34" spans="1:22">
      <c r="A34" s="326">
        <v>33</v>
      </c>
      <c r="B34" s="326"/>
      <c r="C34" s="326" t="s">
        <v>139</v>
      </c>
      <c r="D34" s="326" t="s">
        <v>460</v>
      </c>
      <c r="E34" s="326" t="s">
        <v>3726</v>
      </c>
      <c r="F34" s="326"/>
      <c r="G34" s="326">
        <v>11</v>
      </c>
      <c r="H34" s="328">
        <v>0.14305555555555557</v>
      </c>
      <c r="I34" s="329">
        <v>1980</v>
      </c>
      <c r="K34" s="14">
        <f>VLOOKUP(L34,id!$A:$C,3,0)</f>
        <v>224</v>
      </c>
      <c r="L34" s="14" t="str">
        <f t="shared" si="0"/>
        <v>BlockDaniel1980</v>
      </c>
      <c r="M34" s="9" t="str">
        <f t="shared" si="1"/>
        <v>Block</v>
      </c>
      <c r="N34" s="9" t="str">
        <f t="shared" si="2"/>
        <v>Daniel</v>
      </c>
      <c r="O34" s="9">
        <f t="shared" si="3"/>
        <v>0</v>
      </c>
      <c r="P34" s="9">
        <f t="shared" si="4"/>
        <v>1980</v>
      </c>
      <c r="Q34" s="9">
        <f t="shared" si="8"/>
        <v>20.133202607766201</v>
      </c>
      <c r="R34" s="9"/>
      <c r="S34" s="9">
        <f t="shared" si="9"/>
        <v>1</v>
      </c>
      <c r="T34" s="9">
        <f t="shared" si="10"/>
        <v>1</v>
      </c>
      <c r="U34" s="9">
        <v>1</v>
      </c>
      <c r="V34" s="9">
        <v>1</v>
      </c>
    </row>
    <row r="35" spans="1:22">
      <c r="A35" s="326">
        <v>34</v>
      </c>
      <c r="B35" s="326">
        <v>23</v>
      </c>
      <c r="C35" s="326" t="s">
        <v>272</v>
      </c>
      <c r="D35" s="326" t="s">
        <v>298</v>
      </c>
      <c r="E35" s="326" t="s">
        <v>3668</v>
      </c>
      <c r="F35" s="327" t="s">
        <v>143</v>
      </c>
      <c r="G35" s="326">
        <v>11</v>
      </c>
      <c r="H35" s="328">
        <v>0.17222222222222225</v>
      </c>
      <c r="I35" s="329">
        <v>1972</v>
      </c>
      <c r="K35" s="14">
        <f>VLOOKUP(L35,id!$A:$C,3,0)</f>
        <v>105</v>
      </c>
      <c r="L35" s="14" t="str">
        <f t="shared" si="0"/>
        <v>BoberBartłomiej1972</v>
      </c>
      <c r="M35" s="9" t="str">
        <f t="shared" si="1"/>
        <v>Bober</v>
      </c>
      <c r="N35" s="9" t="str">
        <f t="shared" si="2"/>
        <v>Bartłomiej</v>
      </c>
      <c r="O35" s="9" t="str">
        <f t="shared" si="3"/>
        <v>Harpagan</v>
      </c>
      <c r="P35" s="9">
        <f t="shared" si="4"/>
        <v>1972</v>
      </c>
      <c r="Q35" s="9">
        <f t="shared" si="8"/>
        <v>16.723547327418697</v>
      </c>
      <c r="R35" s="9"/>
      <c r="S35" s="9">
        <f t="shared" si="9"/>
        <v>0.83064516129032251</v>
      </c>
      <c r="T35" s="9">
        <f t="shared" si="10"/>
        <v>1</v>
      </c>
      <c r="U35" s="9">
        <v>1</v>
      </c>
      <c r="V35" s="9">
        <v>1</v>
      </c>
    </row>
    <row r="36" spans="1:22" ht="41.4">
      <c r="A36" s="326">
        <v>35</v>
      </c>
      <c r="B36" s="326">
        <v>24</v>
      </c>
      <c r="C36" s="326" t="s">
        <v>241</v>
      </c>
      <c r="D36" s="326" t="s">
        <v>434</v>
      </c>
      <c r="E36" s="326" t="s">
        <v>3481</v>
      </c>
      <c r="F36" s="327" t="s">
        <v>433</v>
      </c>
      <c r="G36" s="326">
        <v>6</v>
      </c>
      <c r="H36" s="328">
        <v>0.21527777777777779</v>
      </c>
      <c r="I36" s="329">
        <v>1978</v>
      </c>
      <c r="K36" s="14">
        <f>VLOOKUP(L36,id!$A:$C,3,0)</f>
        <v>77</v>
      </c>
      <c r="L36" s="14" t="str">
        <f t="shared" si="0"/>
        <v>PoździkRadosław1978</v>
      </c>
      <c r="M36" s="9" t="str">
        <f t="shared" si="1"/>
        <v>Poździk</v>
      </c>
      <c r="N36" s="9" t="str">
        <f t="shared" si="2"/>
        <v>Radosław</v>
      </c>
      <c r="O36" s="9" t="str">
        <f t="shared" si="3"/>
        <v>Barlinecka Grupa Kolarska</v>
      </c>
      <c r="P36" s="9">
        <f t="shared" si="4"/>
        <v>1978</v>
      </c>
      <c r="Q36" s="9">
        <f t="shared" si="8"/>
        <v>9.1219349058647428</v>
      </c>
      <c r="R36" s="9"/>
      <c r="S36" s="9">
        <f t="shared" si="9"/>
        <v>0.8</v>
      </c>
      <c r="T36" s="9">
        <f t="shared" si="10"/>
        <v>0.54545454545454541</v>
      </c>
      <c r="U36" s="9">
        <v>1</v>
      </c>
      <c r="V36" s="9">
        <v>1</v>
      </c>
    </row>
    <row r="37" spans="1:22">
      <c r="A37" s="326">
        <v>36</v>
      </c>
      <c r="B37" s="326"/>
      <c r="C37" s="326" t="s">
        <v>17</v>
      </c>
      <c r="D37" s="326" t="s">
        <v>493</v>
      </c>
      <c r="E37" s="326" t="s">
        <v>3554</v>
      </c>
      <c r="F37" s="326"/>
      <c r="G37" s="326">
        <v>6</v>
      </c>
      <c r="H37" s="328">
        <v>0.21527777777777779</v>
      </c>
      <c r="I37" s="329">
        <v>1976</v>
      </c>
      <c r="K37" s="14">
        <f>VLOOKUP(L37,id!$A:$C,3,0)</f>
        <v>279</v>
      </c>
      <c r="L37" s="14" t="str">
        <f t="shared" si="0"/>
        <v>KotowskiMarcin1976</v>
      </c>
      <c r="M37" s="9" t="str">
        <f t="shared" si="1"/>
        <v>Kotowski</v>
      </c>
      <c r="N37" s="9" t="str">
        <f t="shared" si="2"/>
        <v>Marcin</v>
      </c>
      <c r="O37" s="9">
        <f t="shared" si="3"/>
        <v>0</v>
      </c>
      <c r="P37" s="9">
        <f t="shared" si="4"/>
        <v>1976</v>
      </c>
      <c r="Q37" s="9">
        <f t="shared" si="8"/>
        <v>9.1219349058647428</v>
      </c>
      <c r="R37" s="9"/>
      <c r="S37" s="9">
        <f t="shared" si="9"/>
        <v>1</v>
      </c>
      <c r="T37" s="9">
        <f t="shared" si="10"/>
        <v>1</v>
      </c>
      <c r="U37" s="9">
        <v>1</v>
      </c>
      <c r="V37" s="9">
        <v>1</v>
      </c>
    </row>
    <row r="38" spans="1:22">
      <c r="A38" s="326">
        <v>37</v>
      </c>
      <c r="B38" s="326">
        <v>25</v>
      </c>
      <c r="C38" s="326" t="s">
        <v>21</v>
      </c>
      <c r="D38" s="326" t="s">
        <v>320</v>
      </c>
      <c r="E38" s="326" t="s">
        <v>3554</v>
      </c>
      <c r="F38" s="326"/>
      <c r="G38" s="326">
        <v>5</v>
      </c>
      <c r="H38" s="328">
        <v>0.17222222222222225</v>
      </c>
      <c r="I38" s="329">
        <v>1980</v>
      </c>
      <c r="K38" s="14">
        <f>VLOOKUP(L38,id!$A:$C,3,0)</f>
        <v>419</v>
      </c>
      <c r="L38" s="14" t="str">
        <f t="shared" si="0"/>
        <v>DąbrowskiJacek1980</v>
      </c>
      <c r="M38" s="9" t="str">
        <f t="shared" si="1"/>
        <v>Dąbrowski</v>
      </c>
      <c r="N38" s="9" t="str">
        <f t="shared" si="2"/>
        <v>Jacek</v>
      </c>
      <c r="O38" s="9">
        <f t="shared" si="3"/>
        <v>0</v>
      </c>
      <c r="P38" s="9">
        <f t="shared" si="4"/>
        <v>1980</v>
      </c>
      <c r="Q38" s="9">
        <f t="shared" si="8"/>
        <v>7.6016124215539529</v>
      </c>
      <c r="R38" s="9"/>
      <c r="S38" s="9">
        <f t="shared" si="9"/>
        <v>1.2499999999999998</v>
      </c>
      <c r="T38" s="9">
        <f t="shared" si="10"/>
        <v>0.83333333333333337</v>
      </c>
      <c r="U38" s="9">
        <v>1</v>
      </c>
      <c r="V38" s="9">
        <v>1</v>
      </c>
    </row>
    <row r="39" spans="1:22">
      <c r="A39" s="326">
        <v>38</v>
      </c>
      <c r="B39" s="326">
        <v>26</v>
      </c>
      <c r="C39" s="326" t="s">
        <v>373</v>
      </c>
      <c r="D39" s="326" t="s">
        <v>3739</v>
      </c>
      <c r="E39" s="326" t="s">
        <v>273</v>
      </c>
      <c r="F39" s="326"/>
      <c r="G39" s="326">
        <v>4</v>
      </c>
      <c r="H39" s="328">
        <v>0.21041666666666667</v>
      </c>
      <c r="I39" s="329">
        <v>1983</v>
      </c>
      <c r="K39" s="14">
        <f>VLOOKUP(L39,id!$A:$C,3,0)</f>
        <v>247</v>
      </c>
      <c r="L39" s="14" t="str">
        <f t="shared" si="0"/>
        <v>WołodźkoDominik1983</v>
      </c>
      <c r="M39" s="9" t="str">
        <f t="shared" si="1"/>
        <v>Wołodźko</v>
      </c>
      <c r="N39" s="9" t="str">
        <f t="shared" si="2"/>
        <v>Dominik</v>
      </c>
      <c r="O39" s="9">
        <f t="shared" si="3"/>
        <v>0</v>
      </c>
      <c r="P39" s="9">
        <f t="shared" si="4"/>
        <v>1983</v>
      </c>
      <c r="Q39" s="9">
        <f t="shared" si="8"/>
        <v>6.081289937243163</v>
      </c>
      <c r="R39" s="9"/>
      <c r="S39" s="9">
        <f t="shared" si="9"/>
        <v>0.81848184818481862</v>
      </c>
      <c r="T39" s="9">
        <f t="shared" si="10"/>
        <v>0.8</v>
      </c>
      <c r="U39" s="9">
        <v>1</v>
      </c>
      <c r="V39" s="9">
        <v>1</v>
      </c>
    </row>
  </sheetData>
  <hyperlinks>
    <hyperlink ref="F3" r:id="rId1" display="http://zkompasem.pl/taxonomy/term/418"/>
    <hyperlink ref="F5" r:id="rId2" display="http://zkompasem.pl/taxonomy/term/896"/>
    <hyperlink ref="F6" r:id="rId3" display="http://zkompasem.pl/taxonomy/term/45"/>
    <hyperlink ref="F7" r:id="rId4" display="http://zkompasem.pl/taxonomy/term/311"/>
    <hyperlink ref="F8" r:id="rId5" display="http://zkompasem.pl/taxonomy/term/418"/>
    <hyperlink ref="F12" r:id="rId6" display="http://zkompasem.pl/taxonomy/term/45"/>
    <hyperlink ref="F15" r:id="rId7" display="http://zkompasem.pl/taxonomy/term/886"/>
    <hyperlink ref="F16" r:id="rId8" display="http://zkompasem.pl/taxonomy/term/166"/>
    <hyperlink ref="F17" r:id="rId9" display="http://zkompasem.pl/taxonomy/term/858"/>
    <hyperlink ref="F18" r:id="rId10" display="http://zkompasem.pl/taxonomy/term/166"/>
    <hyperlink ref="F20" r:id="rId11" display="http://zkompasem.pl/taxonomy/term/106"/>
    <hyperlink ref="F21" r:id="rId12" display="http://zkompasem.pl/taxonomy/term/106"/>
    <hyperlink ref="F23" r:id="rId13" display="http://zkompasem.pl/taxonomy/term/580"/>
    <hyperlink ref="F26" r:id="rId14" display="http://zkompasem.pl/taxonomy/term/653"/>
    <hyperlink ref="F27" r:id="rId15" display="http://zkompasem.pl/taxonomy/term/578"/>
    <hyperlink ref="F28" r:id="rId16" display="http://zkompasem.pl/taxonomy/term/633"/>
    <hyperlink ref="F29" r:id="rId17" display="http://zkompasem.pl/taxonomy/term/872"/>
    <hyperlink ref="F30" r:id="rId18" display="http://zkompasem.pl/taxonomy/term/45"/>
    <hyperlink ref="F32" r:id="rId19" display="http://zkompasem.pl/taxonomy/term/354"/>
    <hyperlink ref="F33" r:id="rId20" display="http://zkompasem.pl/taxonomy/term/894"/>
    <hyperlink ref="F35" r:id="rId21" display="http://zkompasem.pl/taxonomy/term/101"/>
    <hyperlink ref="F36" r:id="rId22" display="http://zkompasem.pl/taxonomy/term/884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"/>
  <sheetViews>
    <sheetView workbookViewId="0"/>
  </sheetViews>
  <sheetFormatPr defaultRowHeight="13.8"/>
  <cols>
    <col min="1" max="1" width="7.5546875" style="77" customWidth="1"/>
    <col min="2" max="3" width="18" style="77" customWidth="1"/>
    <col min="4" max="5" width="10.88671875" style="77" customWidth="1"/>
    <col min="6" max="6" width="7.109375" style="77" customWidth="1"/>
    <col min="7" max="7" width="11.109375" style="77" customWidth="1"/>
    <col min="8" max="8" width="7.33203125" style="77" customWidth="1"/>
    <col min="9" max="1025" width="9.5546875" style="77" customWidth="1"/>
    <col min="1026" max="16384" width="8.88671875" style="77"/>
  </cols>
  <sheetData>
    <row r="1" spans="1:21">
      <c r="A1" s="333"/>
      <c r="B1" s="334"/>
      <c r="C1" s="334"/>
      <c r="D1" s="334"/>
      <c r="E1" s="333"/>
      <c r="F1" s="335"/>
      <c r="G1" s="333"/>
      <c r="H1" s="333"/>
      <c r="I1" s="333"/>
    </row>
    <row r="2" spans="1:21" s="336" customFormat="1">
      <c r="A2" s="336" t="s">
        <v>3559</v>
      </c>
      <c r="B2" s="336" t="s">
        <v>161</v>
      </c>
      <c r="C2" s="336" t="s">
        <v>4136</v>
      </c>
      <c r="E2" s="336" t="s">
        <v>4133</v>
      </c>
      <c r="F2" s="336" t="s">
        <v>39</v>
      </c>
      <c r="G2" s="336" t="s">
        <v>4134</v>
      </c>
      <c r="H2" s="336" t="s">
        <v>894</v>
      </c>
    </row>
    <row r="3" spans="1:21">
      <c r="A3" s="333"/>
      <c r="B3" s="334"/>
      <c r="C3" s="334"/>
      <c r="D3" s="334"/>
      <c r="E3" s="333"/>
      <c r="F3" s="335"/>
      <c r="G3" s="333"/>
      <c r="H3" s="333"/>
      <c r="I3" s="333"/>
    </row>
    <row r="4" spans="1:21">
      <c r="A4" s="333"/>
      <c r="B4" s="337" t="s">
        <v>4137</v>
      </c>
      <c r="C4" s="337" t="s">
        <v>4138</v>
      </c>
      <c r="D4" s="337"/>
      <c r="E4" s="333"/>
      <c r="F4" s="335"/>
      <c r="G4" s="333"/>
      <c r="H4" s="333"/>
      <c r="I4" s="333"/>
    </row>
    <row r="5" spans="1:21">
      <c r="A5" s="333"/>
      <c r="B5" s="333"/>
      <c r="C5" s="333"/>
      <c r="D5" s="333"/>
      <c r="E5" s="333"/>
      <c r="F5" s="335"/>
      <c r="G5" s="333"/>
      <c r="H5" s="333"/>
      <c r="I5" s="333"/>
      <c r="J5" s="14" t="s">
        <v>71</v>
      </c>
      <c r="K5" s="14" t="s">
        <v>72</v>
      </c>
      <c r="L5" s="9" t="s">
        <v>99</v>
      </c>
      <c r="M5" s="9" t="s">
        <v>100</v>
      </c>
      <c r="N5" s="9" t="s">
        <v>75</v>
      </c>
      <c r="O5" s="9" t="s">
        <v>73</v>
      </c>
      <c r="P5" s="9" t="s">
        <v>42</v>
      </c>
      <c r="Q5" s="9"/>
      <c r="R5" s="9" t="s">
        <v>39</v>
      </c>
      <c r="S5" s="9" t="s">
        <v>40</v>
      </c>
      <c r="T5" s="9" t="s">
        <v>31</v>
      </c>
      <c r="U5" s="9" t="s">
        <v>41</v>
      </c>
    </row>
    <row r="6" spans="1:21">
      <c r="A6" s="333">
        <v>1</v>
      </c>
      <c r="B6" s="333" t="s">
        <v>231</v>
      </c>
      <c r="C6" s="333" t="s">
        <v>232</v>
      </c>
      <c r="D6" s="333">
        <v>1979</v>
      </c>
      <c r="E6" s="333">
        <v>160</v>
      </c>
      <c r="F6" s="335">
        <v>16.54</v>
      </c>
      <c r="G6" s="333">
        <v>0</v>
      </c>
      <c r="H6" s="333">
        <v>160</v>
      </c>
      <c r="I6" s="335">
        <f>ROUNDDOWN(F6,0)-9+(F6-ROUNDDOWN(F6,0))*100/60</f>
        <v>7.8999999999999986</v>
      </c>
      <c r="J6" s="14">
        <f>VLOOKUP(K6,id!$A:$C,3,0)</f>
        <v>124</v>
      </c>
      <c r="K6" s="14" t="str">
        <f>L6&amp;M6&amp;O6</f>
        <v>Motyl-AdamczykAgata1979</v>
      </c>
      <c r="L6" s="9" t="str">
        <f>C6</f>
        <v>Motyl-Adamczyk</v>
      </c>
      <c r="M6" s="9" t="str">
        <f>B6</f>
        <v>Agata</v>
      </c>
      <c r="N6" s="9"/>
      <c r="O6" s="9">
        <f>D6</f>
        <v>1979</v>
      </c>
      <c r="P6" s="9">
        <v>50</v>
      </c>
      <c r="Q6" s="9"/>
      <c r="R6" s="9"/>
      <c r="S6" s="9"/>
      <c r="T6" s="9"/>
      <c r="U6" s="9"/>
    </row>
    <row r="7" spans="1:21">
      <c r="A7" s="333"/>
      <c r="B7" s="334" t="s">
        <v>36</v>
      </c>
      <c r="C7" s="334" t="s">
        <v>716</v>
      </c>
      <c r="D7" s="334">
        <v>1984</v>
      </c>
      <c r="E7" s="333">
        <v>160</v>
      </c>
      <c r="F7" s="335">
        <v>16.59</v>
      </c>
      <c r="G7" s="333">
        <v>0</v>
      </c>
      <c r="H7" s="333">
        <v>160</v>
      </c>
      <c r="I7" s="335">
        <f t="shared" ref="I7:I10" si="0">ROUNDDOWN(F7,0)-9+(F7-ROUNDDOWN(F7,0))*100/60</f>
        <v>7.9833333333333334</v>
      </c>
      <c r="J7" s="14">
        <f>VLOOKUP(K7,id!$A:$C,3,0)</f>
        <v>122</v>
      </c>
      <c r="K7" s="14" t="str">
        <f t="shared" ref="K7:K10" si="1">L7&amp;M7&amp;O7</f>
        <v>DudekMagdalena1984</v>
      </c>
      <c r="L7" s="9" t="str">
        <f t="shared" ref="L7:L10" si="2">C7</f>
        <v>Dudek</v>
      </c>
      <c r="M7" s="9" t="str">
        <f t="shared" ref="M7:M10" si="3">B7</f>
        <v>Magdalena</v>
      </c>
      <c r="N7" s="9"/>
      <c r="O7" s="9">
        <f t="shared" ref="O7:O10" si="4">D7</f>
        <v>1984</v>
      </c>
      <c r="P7" s="9">
        <f>P6*IF(T7&lt;1,T7,IF(U7&lt;1,U7,IF(S7&lt;1,S7,IF(R7&lt;1,R7,1))))</f>
        <v>49.478079331941537</v>
      </c>
      <c r="Q7" s="9"/>
      <c r="R7" s="9">
        <f>I6/I7</f>
        <v>0.98956158663883076</v>
      </c>
      <c r="S7" s="9">
        <v>1</v>
      </c>
      <c r="T7" s="9">
        <f>H7/H6</f>
        <v>1</v>
      </c>
      <c r="U7" s="9">
        <v>1</v>
      </c>
    </row>
    <row r="8" spans="1:21">
      <c r="A8" s="333">
        <v>2</v>
      </c>
      <c r="B8" s="334" t="s">
        <v>133</v>
      </c>
      <c r="C8" s="334" t="s">
        <v>4139</v>
      </c>
      <c r="D8" s="334">
        <v>1991</v>
      </c>
      <c r="E8" s="333">
        <v>114</v>
      </c>
      <c r="F8" s="335">
        <v>17.03</v>
      </c>
      <c r="G8" s="333">
        <v>2</v>
      </c>
      <c r="H8" s="333">
        <v>112</v>
      </c>
      <c r="I8" s="335">
        <f t="shared" si="0"/>
        <v>8.0500000000000025</v>
      </c>
      <c r="J8" s="14">
        <f>VLOOKUP(K8,id!$A:$C,3,0)</f>
        <v>420</v>
      </c>
      <c r="K8" s="14" t="str">
        <f t="shared" si="1"/>
        <v>MoskałaAgnieszka1991</v>
      </c>
      <c r="L8" s="9" t="str">
        <f t="shared" si="2"/>
        <v>Moskała</v>
      </c>
      <c r="M8" s="9" t="str">
        <f t="shared" si="3"/>
        <v>Agnieszka</v>
      </c>
      <c r="N8" s="9"/>
      <c r="O8" s="9">
        <f t="shared" si="4"/>
        <v>1991</v>
      </c>
      <c r="P8" s="9">
        <f t="shared" ref="P8:P10" si="5">P7*IF(T8&lt;1,T8,IF(U8&lt;1,U8,IF(S8&lt;1,S8,IF(R8&lt;1,R8,1))))</f>
        <v>34.634655532359076</v>
      </c>
      <c r="Q8" s="9"/>
      <c r="R8" s="9">
        <f t="shared" ref="R8:R10" si="6">I7/I8</f>
        <v>0.99171842650103492</v>
      </c>
      <c r="S8" s="9">
        <v>1</v>
      </c>
      <c r="T8" s="9">
        <f t="shared" ref="T8:T10" si="7">H8/H7</f>
        <v>0.7</v>
      </c>
      <c r="U8" s="9">
        <v>1</v>
      </c>
    </row>
    <row r="9" spans="1:21">
      <c r="A9" s="333">
        <v>3</v>
      </c>
      <c r="B9" s="334" t="s">
        <v>276</v>
      </c>
      <c r="C9" s="334" t="s">
        <v>748</v>
      </c>
      <c r="D9" s="334">
        <v>1983</v>
      </c>
      <c r="E9" s="333">
        <v>114</v>
      </c>
      <c r="F9" s="335">
        <v>17.100000000000001</v>
      </c>
      <c r="G9" s="333">
        <v>4</v>
      </c>
      <c r="H9" s="333">
        <v>110</v>
      </c>
      <c r="I9" s="335">
        <f t="shared" si="0"/>
        <v>8.1666666666666696</v>
      </c>
      <c r="J9" s="14">
        <f>VLOOKUP(K9,id!$A:$C,3,0)</f>
        <v>128</v>
      </c>
      <c r="K9" s="14" t="str">
        <f t="shared" si="1"/>
        <v>RychlikAnna1983</v>
      </c>
      <c r="L9" s="9" t="str">
        <f t="shared" si="2"/>
        <v>Rychlik</v>
      </c>
      <c r="M9" s="9" t="str">
        <f t="shared" si="3"/>
        <v>Anna</v>
      </c>
      <c r="N9" s="9"/>
      <c r="O9" s="9">
        <f t="shared" si="4"/>
        <v>1983</v>
      </c>
      <c r="P9" s="9">
        <f t="shared" si="5"/>
        <v>34.016179540709807</v>
      </c>
      <c r="Q9" s="23"/>
      <c r="R9" s="9">
        <f t="shared" si="6"/>
        <v>0.98571428571428565</v>
      </c>
      <c r="S9" s="9">
        <v>1</v>
      </c>
      <c r="T9" s="9">
        <f t="shared" si="7"/>
        <v>0.9821428571428571</v>
      </c>
      <c r="U9" s="9">
        <v>1</v>
      </c>
    </row>
    <row r="10" spans="1:21">
      <c r="A10" s="333"/>
      <c r="B10" s="333" t="s">
        <v>940</v>
      </c>
      <c r="C10" s="333" t="s">
        <v>943</v>
      </c>
      <c r="D10" s="333">
        <v>1977</v>
      </c>
      <c r="E10" s="333">
        <v>114</v>
      </c>
      <c r="F10" s="335">
        <v>17.100000000000001</v>
      </c>
      <c r="G10" s="333">
        <v>4</v>
      </c>
      <c r="H10" s="333">
        <v>110</v>
      </c>
      <c r="I10" s="335">
        <f t="shared" si="0"/>
        <v>8.1666666666666696</v>
      </c>
      <c r="J10" s="14">
        <f>VLOOKUP(K10,id!$A:$C,3,0)</f>
        <v>421</v>
      </c>
      <c r="K10" s="14" t="str">
        <f t="shared" si="1"/>
        <v>NowińskaRenata1977</v>
      </c>
      <c r="L10" s="9" t="str">
        <f t="shared" si="2"/>
        <v>Nowińska</v>
      </c>
      <c r="M10" s="9" t="str">
        <f t="shared" si="3"/>
        <v>Renata</v>
      </c>
      <c r="N10" s="9"/>
      <c r="O10" s="9">
        <f t="shared" si="4"/>
        <v>1977</v>
      </c>
      <c r="P10" s="9">
        <f t="shared" si="5"/>
        <v>34.016179540709807</v>
      </c>
      <c r="Q10" s="23"/>
      <c r="R10" s="9">
        <f t="shared" si="6"/>
        <v>1</v>
      </c>
      <c r="S10" s="9">
        <v>1</v>
      </c>
      <c r="T10" s="9">
        <f t="shared" si="7"/>
        <v>1</v>
      </c>
      <c r="U10" s="9">
        <v>1</v>
      </c>
    </row>
    <row r="11" spans="1:21">
      <c r="A11" s="333"/>
      <c r="B11" s="333"/>
      <c r="C11" s="333"/>
      <c r="D11" s="333"/>
      <c r="E11" s="333"/>
      <c r="F11" s="335"/>
      <c r="G11" s="333"/>
      <c r="H11" s="333"/>
      <c r="I11" s="333"/>
      <c r="J11" s="14"/>
      <c r="K11" s="14"/>
      <c r="L11" s="9"/>
      <c r="M11" s="9"/>
      <c r="N11" s="9"/>
      <c r="O11" s="9"/>
      <c r="P11" s="9"/>
      <c r="Q11" s="23"/>
      <c r="R11" s="9"/>
      <c r="S11" s="9"/>
      <c r="T11" s="9"/>
      <c r="U11" s="9"/>
    </row>
    <row r="12" spans="1:21">
      <c r="A12" s="333"/>
      <c r="B12" s="333"/>
      <c r="C12" s="333"/>
      <c r="D12" s="333"/>
      <c r="E12" s="333"/>
      <c r="F12" s="335"/>
      <c r="G12" s="333"/>
      <c r="H12" s="333"/>
      <c r="I12" s="333"/>
      <c r="J12" s="14"/>
      <c r="K12" s="14"/>
      <c r="L12" s="9"/>
      <c r="M12" s="9"/>
      <c r="N12" s="9"/>
      <c r="O12" s="9"/>
      <c r="P12" s="9"/>
      <c r="Q12" s="23"/>
      <c r="R12" s="9"/>
      <c r="S12" s="9"/>
      <c r="T12" s="9"/>
      <c r="U12" s="9"/>
    </row>
    <row r="13" spans="1:21">
      <c r="A13" s="333"/>
      <c r="B13" s="333"/>
      <c r="C13" s="333"/>
      <c r="D13" s="333"/>
      <c r="E13" s="333"/>
      <c r="F13" s="335"/>
      <c r="G13" s="333"/>
      <c r="H13" s="333"/>
      <c r="I13" s="333"/>
      <c r="J13" s="14"/>
      <c r="K13" s="14"/>
      <c r="L13" s="9"/>
      <c r="M13" s="9"/>
      <c r="N13" s="9"/>
      <c r="O13" s="9"/>
      <c r="P13" s="9"/>
      <c r="Q13" s="23"/>
      <c r="R13" s="9"/>
      <c r="S13" s="9"/>
      <c r="T13" s="9"/>
      <c r="U13" s="9"/>
    </row>
    <row r="14" spans="1:21">
      <c r="A14" s="333"/>
      <c r="B14" s="334"/>
      <c r="C14" s="334"/>
      <c r="D14" s="334"/>
      <c r="E14" s="333"/>
      <c r="F14" s="335"/>
      <c r="G14" s="333"/>
      <c r="H14" s="333"/>
      <c r="I14" s="333"/>
      <c r="J14" s="14"/>
      <c r="K14" s="14"/>
      <c r="L14" s="9"/>
      <c r="M14" s="9"/>
      <c r="N14" s="9"/>
      <c r="O14" s="9"/>
      <c r="P14" s="9"/>
      <c r="Q14" s="23"/>
      <c r="R14" s="9"/>
      <c r="S14" s="9"/>
      <c r="T14" s="9"/>
      <c r="U14" s="9"/>
    </row>
    <row r="15" spans="1:21">
      <c r="A15" s="333"/>
      <c r="B15" s="338"/>
      <c r="C15" s="338"/>
      <c r="D15" s="338"/>
      <c r="E15" s="333"/>
      <c r="F15" s="335"/>
      <c r="G15" s="333"/>
      <c r="H15" s="333"/>
      <c r="I15" s="333"/>
      <c r="J15" s="14"/>
      <c r="K15" s="14"/>
      <c r="L15" s="9"/>
      <c r="M15" s="9"/>
      <c r="N15" s="9"/>
      <c r="O15" s="9"/>
      <c r="P15" s="9"/>
      <c r="Q15" s="23"/>
      <c r="R15" s="9"/>
      <c r="S15" s="9"/>
      <c r="T15" s="9"/>
      <c r="U15" s="9"/>
    </row>
    <row r="16" spans="1:21">
      <c r="A16" s="333"/>
      <c r="B16" s="334"/>
      <c r="C16" s="334"/>
      <c r="D16" s="334"/>
      <c r="E16" s="333"/>
      <c r="F16" s="335"/>
      <c r="G16" s="333"/>
      <c r="H16" s="333"/>
      <c r="I16" s="333"/>
      <c r="J16" s="14"/>
      <c r="K16" s="14"/>
      <c r="L16" s="9"/>
      <c r="M16" s="9"/>
      <c r="N16" s="9"/>
      <c r="O16" s="9"/>
      <c r="P16" s="9"/>
      <c r="Q16" s="23"/>
      <c r="R16" s="9"/>
      <c r="S16" s="9"/>
      <c r="T16" s="9"/>
      <c r="U16" s="9"/>
    </row>
    <row r="17" spans="1:21">
      <c r="A17" s="333"/>
      <c r="B17" s="334"/>
      <c r="C17" s="334"/>
      <c r="D17" s="334"/>
      <c r="E17" s="333"/>
      <c r="F17" s="335"/>
      <c r="G17" s="333"/>
      <c r="H17" s="333"/>
      <c r="I17" s="335"/>
      <c r="J17" s="14"/>
      <c r="K17" s="14"/>
      <c r="L17" s="9"/>
      <c r="M17" s="9"/>
      <c r="N17" s="9"/>
      <c r="O17" s="9"/>
      <c r="P17" s="9"/>
      <c r="Q17" s="23"/>
      <c r="R17" s="9"/>
      <c r="S17" s="9"/>
      <c r="T17" s="9"/>
      <c r="U17" s="9"/>
    </row>
    <row r="18" spans="1:21">
      <c r="A18" s="333"/>
      <c r="B18" s="334"/>
      <c r="C18" s="334"/>
      <c r="D18" s="334"/>
      <c r="E18" s="333"/>
      <c r="F18" s="335"/>
      <c r="G18" s="333"/>
      <c r="H18" s="333"/>
      <c r="I18" s="335"/>
      <c r="J18" s="14"/>
      <c r="K18" s="14"/>
      <c r="L18" s="9"/>
      <c r="M18" s="9"/>
      <c r="N18" s="9"/>
      <c r="O18" s="9"/>
      <c r="P18" s="9"/>
      <c r="Q18" s="23"/>
      <c r="R18" s="9"/>
      <c r="S18" s="9"/>
      <c r="T18" s="9"/>
      <c r="U18" s="9"/>
    </row>
    <row r="19" spans="1:21">
      <c r="A19" s="333"/>
      <c r="B19" s="333"/>
      <c r="C19" s="333"/>
      <c r="D19" s="333"/>
      <c r="E19" s="333"/>
      <c r="F19" s="335"/>
      <c r="G19" s="333"/>
      <c r="H19" s="333"/>
      <c r="I19" s="335"/>
      <c r="J19" s="14"/>
      <c r="K19" s="14"/>
      <c r="L19" s="9"/>
      <c r="M19" s="9"/>
      <c r="N19" s="9"/>
      <c r="O19" s="9"/>
      <c r="P19" s="9"/>
      <c r="Q19" s="23"/>
      <c r="R19" s="9"/>
      <c r="S19" s="9"/>
      <c r="T19" s="9"/>
      <c r="U19" s="9"/>
    </row>
    <row r="20" spans="1:21">
      <c r="A20" s="333"/>
      <c r="B20" s="333"/>
      <c r="C20" s="333"/>
      <c r="D20" s="333"/>
      <c r="E20" s="333"/>
      <c r="F20" s="335"/>
      <c r="G20" s="333"/>
      <c r="H20" s="333"/>
      <c r="I20" s="335"/>
      <c r="J20" s="14"/>
      <c r="K20" s="14"/>
      <c r="L20" s="9"/>
      <c r="M20" s="9"/>
      <c r="N20" s="9"/>
      <c r="O20" s="9"/>
      <c r="P20" s="9"/>
      <c r="Q20" s="23"/>
      <c r="R20" s="9"/>
      <c r="S20" s="9"/>
      <c r="T20" s="9"/>
      <c r="U20" s="9"/>
    </row>
    <row r="21" spans="1:21">
      <c r="A21" s="333"/>
      <c r="B21" s="333"/>
      <c r="C21" s="333"/>
      <c r="D21" s="333"/>
      <c r="E21" s="333"/>
      <c r="F21" s="335"/>
      <c r="G21" s="333"/>
      <c r="H21" s="333"/>
      <c r="I21" s="335"/>
      <c r="J21" s="14"/>
      <c r="K21" s="14"/>
      <c r="L21" s="9"/>
      <c r="M21" s="9"/>
      <c r="N21" s="9"/>
      <c r="O21" s="9"/>
      <c r="P21" s="9"/>
      <c r="Q21" s="23"/>
      <c r="R21" s="9"/>
      <c r="S21" s="9"/>
      <c r="T21" s="9"/>
      <c r="U21" s="9"/>
    </row>
    <row r="22" spans="1:21">
      <c r="A22" s="333"/>
      <c r="B22" s="333"/>
      <c r="C22" s="333"/>
      <c r="D22" s="333"/>
      <c r="E22" s="333"/>
      <c r="F22" s="335"/>
      <c r="G22" s="333"/>
      <c r="H22" s="333"/>
      <c r="I22" s="335"/>
      <c r="J22" s="14"/>
      <c r="K22" s="14"/>
      <c r="L22" s="9"/>
      <c r="M22" s="9"/>
      <c r="N22" s="9"/>
      <c r="O22" s="9"/>
      <c r="P22" s="9"/>
      <c r="Q22" s="23"/>
      <c r="R22" s="9"/>
      <c r="S22" s="9"/>
      <c r="T22" s="9"/>
      <c r="U22" s="9"/>
    </row>
    <row r="23" spans="1:21">
      <c r="A23" s="333"/>
      <c r="B23" s="333"/>
      <c r="C23" s="333"/>
      <c r="D23" s="333"/>
      <c r="E23" s="333"/>
      <c r="F23" s="335"/>
      <c r="G23" s="333"/>
      <c r="H23" s="333"/>
      <c r="I23" s="335"/>
      <c r="J23" s="14"/>
      <c r="K23" s="14"/>
      <c r="L23" s="9"/>
      <c r="M23" s="9"/>
      <c r="N23" s="9"/>
      <c r="O23" s="9"/>
      <c r="P23" s="9"/>
      <c r="Q23" s="23"/>
      <c r="R23" s="9"/>
      <c r="S23" s="9"/>
      <c r="T23" s="9"/>
      <c r="U23" s="9"/>
    </row>
    <row r="24" spans="1:21">
      <c r="A24" s="333"/>
      <c r="B24" s="333"/>
      <c r="C24" s="333"/>
      <c r="D24" s="333"/>
      <c r="E24" s="333"/>
      <c r="F24" s="335"/>
      <c r="G24" s="333"/>
      <c r="H24" s="333"/>
      <c r="I24" s="335"/>
      <c r="J24" s="14"/>
      <c r="K24" s="14"/>
      <c r="L24" s="9"/>
      <c r="M24" s="9"/>
      <c r="N24" s="9"/>
      <c r="O24" s="9"/>
      <c r="P24" s="9"/>
      <c r="Q24" s="23"/>
      <c r="R24" s="9"/>
      <c r="S24" s="9"/>
      <c r="T24" s="9"/>
      <c r="U24" s="9"/>
    </row>
    <row r="25" spans="1:21">
      <c r="A25" s="333"/>
      <c r="B25" s="333"/>
      <c r="C25" s="333"/>
      <c r="D25" s="333"/>
      <c r="E25" s="333"/>
      <c r="F25" s="335"/>
      <c r="G25" s="333"/>
      <c r="H25" s="333"/>
      <c r="I25" s="335"/>
      <c r="J25" s="14"/>
      <c r="K25" s="14"/>
      <c r="L25" s="9"/>
      <c r="M25" s="9"/>
      <c r="N25" s="9"/>
      <c r="O25" s="9"/>
      <c r="P25" s="9"/>
      <c r="Q25" s="23"/>
      <c r="R25" s="9"/>
      <c r="S25" s="9"/>
      <c r="T25" s="9"/>
      <c r="U25" s="9"/>
    </row>
    <row r="26" spans="1:21">
      <c r="A26" s="333"/>
      <c r="B26" s="333"/>
      <c r="C26" s="333"/>
      <c r="D26" s="333"/>
      <c r="E26" s="333"/>
      <c r="F26" s="335"/>
      <c r="G26" s="333"/>
      <c r="H26" s="333"/>
      <c r="I26" s="335"/>
      <c r="J26" s="14"/>
      <c r="K26" s="14"/>
      <c r="L26" s="9"/>
      <c r="M26" s="9"/>
      <c r="N26" s="9"/>
      <c r="O26" s="9"/>
      <c r="P26" s="9"/>
      <c r="Q26" s="23"/>
      <c r="R26" s="9"/>
      <c r="S26" s="9"/>
      <c r="T26" s="9"/>
      <c r="U26" s="9"/>
    </row>
    <row r="27" spans="1:21">
      <c r="A27" s="333"/>
      <c r="B27" s="333"/>
      <c r="C27" s="333"/>
      <c r="D27" s="333"/>
      <c r="E27" s="333"/>
      <c r="F27" s="335"/>
      <c r="G27" s="333"/>
      <c r="H27" s="333"/>
      <c r="I27" s="335"/>
      <c r="J27" s="14"/>
      <c r="K27" s="14"/>
      <c r="L27" s="9"/>
      <c r="M27" s="9"/>
      <c r="N27" s="9"/>
      <c r="O27" s="9"/>
      <c r="P27" s="9"/>
      <c r="Q27" s="23"/>
      <c r="R27" s="9"/>
      <c r="S27" s="9"/>
      <c r="T27" s="9"/>
      <c r="U27" s="9"/>
    </row>
    <row r="28" spans="1:21">
      <c r="A28" s="333"/>
      <c r="B28" s="333"/>
      <c r="C28" s="333"/>
      <c r="D28" s="333"/>
      <c r="E28" s="333"/>
      <c r="F28" s="333"/>
      <c r="G28" s="333"/>
      <c r="H28" s="333"/>
      <c r="I28" s="335"/>
      <c r="J28" s="14"/>
      <c r="K28" s="14"/>
      <c r="L28" s="9"/>
      <c r="M28" s="9"/>
      <c r="N28" s="9"/>
      <c r="O28" s="9"/>
      <c r="P28" s="9"/>
      <c r="Q28" s="23"/>
      <c r="R28" s="9"/>
      <c r="S28" s="9"/>
      <c r="T28" s="9"/>
      <c r="U28" s="9"/>
    </row>
    <row r="29" spans="1:21">
      <c r="A29" s="333"/>
      <c r="B29" s="333"/>
      <c r="C29" s="333"/>
      <c r="D29" s="333"/>
      <c r="E29" s="333"/>
      <c r="F29" s="333"/>
      <c r="G29" s="333"/>
      <c r="H29" s="333"/>
      <c r="I29" s="335"/>
      <c r="J29" s="14"/>
      <c r="K29" s="14"/>
      <c r="L29" s="9"/>
      <c r="M29" s="9"/>
      <c r="N29" s="9"/>
      <c r="O29" s="9"/>
      <c r="P29" s="9"/>
      <c r="Q29" s="23"/>
      <c r="R29" s="9"/>
      <c r="S29" s="9"/>
      <c r="T29" s="9"/>
      <c r="U29" s="9"/>
    </row>
    <row r="30" spans="1:21">
      <c r="A30" s="333"/>
      <c r="B30" s="333"/>
      <c r="C30" s="333"/>
      <c r="D30" s="333"/>
      <c r="E30" s="333"/>
      <c r="F30" s="335"/>
      <c r="G30" s="333"/>
      <c r="H30" s="333"/>
      <c r="I30" s="335"/>
      <c r="J30" s="14"/>
      <c r="K30" s="14"/>
      <c r="L30" s="9"/>
      <c r="M30" s="9"/>
      <c r="N30" s="9"/>
      <c r="O30" s="9"/>
      <c r="P30" s="9"/>
      <c r="Q30" s="23"/>
      <c r="R30" s="9"/>
      <c r="S30" s="9"/>
      <c r="T30" s="9"/>
      <c r="U30" s="9"/>
    </row>
    <row r="31" spans="1:21">
      <c r="A31" s="333"/>
      <c r="B31" s="333"/>
      <c r="C31" s="333"/>
      <c r="D31" s="333"/>
      <c r="E31" s="333"/>
      <c r="F31" s="335"/>
      <c r="G31" s="333"/>
      <c r="H31" s="333"/>
      <c r="I31" s="335"/>
      <c r="J31" s="14"/>
      <c r="K31" s="14"/>
      <c r="L31" s="9"/>
      <c r="M31" s="9"/>
      <c r="N31" s="9"/>
      <c r="O31" s="9"/>
      <c r="P31" s="9"/>
      <c r="Q31" s="23"/>
      <c r="R31" s="9"/>
      <c r="S31" s="9"/>
      <c r="T31" s="9"/>
      <c r="U31" s="9"/>
    </row>
    <row r="32" spans="1:21">
      <c r="A32" s="333"/>
      <c r="B32" s="333"/>
      <c r="C32" s="333"/>
      <c r="D32" s="333"/>
      <c r="E32" s="333"/>
      <c r="F32" s="335"/>
      <c r="G32" s="333"/>
      <c r="H32" s="333"/>
      <c r="I32" s="335"/>
      <c r="J32" s="14"/>
      <c r="K32" s="14"/>
      <c r="L32" s="9"/>
      <c r="M32" s="9"/>
      <c r="N32" s="9"/>
      <c r="O32" s="9"/>
      <c r="P32" s="9"/>
      <c r="Q32" s="23"/>
      <c r="R32" s="9"/>
      <c r="S32" s="9"/>
      <c r="T32" s="9"/>
      <c r="U32" s="9"/>
    </row>
    <row r="33" spans="1:21">
      <c r="A33" s="333"/>
      <c r="B33" s="333"/>
      <c r="C33" s="333"/>
      <c r="D33" s="333"/>
      <c r="E33" s="333"/>
      <c r="F33" s="335"/>
      <c r="G33" s="333"/>
      <c r="H33" s="333"/>
      <c r="I33" s="335"/>
      <c r="J33" s="14"/>
      <c r="K33" s="14"/>
      <c r="L33" s="9"/>
      <c r="M33" s="9"/>
      <c r="N33" s="9"/>
      <c r="O33" s="9"/>
      <c r="P33" s="9"/>
      <c r="Q33" s="23"/>
      <c r="R33" s="9"/>
      <c r="S33" s="9"/>
      <c r="T33" s="9"/>
      <c r="U33" s="9"/>
    </row>
    <row r="34" spans="1:21">
      <c r="A34" s="333"/>
      <c r="B34" s="333"/>
      <c r="C34" s="333"/>
      <c r="D34" s="333"/>
      <c r="E34" s="333"/>
      <c r="F34" s="335"/>
      <c r="G34" s="333"/>
      <c r="H34" s="333"/>
      <c r="I34" s="335"/>
      <c r="J34" s="14"/>
      <c r="K34" s="14"/>
      <c r="L34" s="9"/>
      <c r="M34" s="9"/>
      <c r="N34" s="9"/>
      <c r="O34" s="9"/>
      <c r="P34" s="9"/>
      <c r="Q34" s="23"/>
      <c r="R34" s="9"/>
      <c r="S34" s="9"/>
      <c r="T34" s="9"/>
      <c r="U34" s="9"/>
    </row>
    <row r="35" spans="1:21">
      <c r="A35" s="333"/>
      <c r="B35" s="333"/>
      <c r="C35" s="333"/>
      <c r="D35" s="333"/>
      <c r="E35" s="333"/>
      <c r="F35" s="335"/>
      <c r="G35" s="333"/>
      <c r="H35" s="333"/>
      <c r="I35" s="335"/>
      <c r="J35" s="14"/>
      <c r="K35" s="14"/>
      <c r="L35" s="9"/>
      <c r="M35" s="9"/>
      <c r="N35" s="9"/>
      <c r="O35" s="9"/>
      <c r="P35" s="9"/>
      <c r="Q35" s="23"/>
      <c r="R35" s="9"/>
      <c r="S35" s="9"/>
      <c r="T35" s="9"/>
      <c r="U35" s="9"/>
    </row>
    <row r="36" spans="1:21">
      <c r="A36" s="333"/>
      <c r="B36" s="333"/>
      <c r="C36" s="333"/>
      <c r="D36" s="333"/>
      <c r="E36" s="333"/>
      <c r="F36" s="335"/>
      <c r="G36" s="333"/>
      <c r="H36" s="333"/>
      <c r="I36" s="335"/>
      <c r="J36" s="14"/>
      <c r="K36" s="14"/>
      <c r="L36" s="9"/>
      <c r="M36" s="9"/>
      <c r="N36" s="9"/>
      <c r="O36" s="9"/>
      <c r="P36" s="9"/>
      <c r="Q36" s="23"/>
      <c r="R36" s="9"/>
      <c r="S36" s="9"/>
      <c r="T36" s="9"/>
      <c r="U36" s="9"/>
    </row>
    <row r="37" spans="1:21">
      <c r="A37" s="333"/>
      <c r="B37" s="333"/>
      <c r="C37" s="333"/>
      <c r="D37" s="333"/>
      <c r="E37" s="333"/>
      <c r="F37" s="335"/>
      <c r="G37" s="339"/>
      <c r="H37" s="339"/>
      <c r="I37" s="333"/>
      <c r="J37" s="14"/>
      <c r="K37" s="14"/>
      <c r="L37" s="9"/>
      <c r="M37" s="9"/>
      <c r="N37" s="9"/>
      <c r="O37" s="9"/>
      <c r="P37" s="9"/>
      <c r="Q37" s="23"/>
      <c r="R37" s="9"/>
      <c r="S37" s="9"/>
      <c r="T37" s="9"/>
      <c r="U37" s="9"/>
    </row>
    <row r="38" spans="1:21">
      <c r="A38" s="333"/>
      <c r="B38" s="333"/>
      <c r="C38" s="333"/>
      <c r="D38" s="333"/>
      <c r="E38" s="333"/>
      <c r="F38" s="335"/>
      <c r="G38" s="339"/>
      <c r="H38" s="339"/>
      <c r="I38" s="333"/>
      <c r="J38" s="14"/>
      <c r="K38" s="14"/>
      <c r="L38" s="9"/>
      <c r="M38" s="9"/>
      <c r="N38" s="9"/>
      <c r="O38" s="9"/>
      <c r="P38" s="9"/>
      <c r="Q38" s="23"/>
      <c r="R38" s="9"/>
      <c r="S38" s="9"/>
      <c r="T38" s="9"/>
      <c r="U38" s="9"/>
    </row>
    <row r="39" spans="1:21">
      <c r="F39" s="340"/>
    </row>
    <row r="40" spans="1:21">
      <c r="F40" s="340"/>
    </row>
    <row r="41" spans="1:21">
      <c r="F41" s="340"/>
    </row>
    <row r="42" spans="1:21">
      <c r="F42" s="340"/>
    </row>
    <row r="43" spans="1:21">
      <c r="F43" s="340"/>
    </row>
    <row r="44" spans="1:21">
      <c r="F44" s="340"/>
    </row>
    <row r="45" spans="1:21">
      <c r="F45" s="340"/>
    </row>
    <row r="46" spans="1:21">
      <c r="F46" s="340"/>
    </row>
    <row r="47" spans="1:21">
      <c r="F47" s="340"/>
    </row>
    <row r="48" spans="1:21">
      <c r="F48" s="340"/>
    </row>
    <row r="49" spans="6:6">
      <c r="F49" s="340"/>
    </row>
    <row r="50" spans="6:6">
      <c r="F50" s="340"/>
    </row>
    <row r="51" spans="6:6">
      <c r="F51" s="340"/>
    </row>
    <row r="52" spans="6:6">
      <c r="F52" s="340"/>
    </row>
    <row r="53" spans="6:6">
      <c r="F53" s="340"/>
    </row>
    <row r="54" spans="6:6">
      <c r="F54" s="340"/>
    </row>
    <row r="55" spans="6:6">
      <c r="F55" s="340"/>
    </row>
    <row r="56" spans="6:6">
      <c r="F56" s="340"/>
    </row>
    <row r="57" spans="6:6">
      <c r="F57" s="340"/>
    </row>
    <row r="58" spans="6:6">
      <c r="F58" s="340"/>
    </row>
    <row r="59" spans="6:6">
      <c r="F59" s="340"/>
    </row>
    <row r="60" spans="6:6">
      <c r="F60" s="340"/>
    </row>
    <row r="61" spans="6:6">
      <c r="F61" s="340"/>
    </row>
    <row r="62" spans="6:6">
      <c r="F62" s="340"/>
    </row>
    <row r="63" spans="6:6">
      <c r="F63" s="340"/>
    </row>
    <row r="64" spans="6:6">
      <c r="F64" s="340"/>
    </row>
    <row r="65" spans="6:6">
      <c r="F65" s="340"/>
    </row>
    <row r="66" spans="6:6">
      <c r="F66" s="340"/>
    </row>
    <row r="67" spans="6:6">
      <c r="F67" s="340"/>
    </row>
    <row r="68" spans="6:6">
      <c r="F68" s="340"/>
    </row>
    <row r="69" spans="6:6">
      <c r="F69" s="340"/>
    </row>
    <row r="70" spans="6:6">
      <c r="F70" s="340"/>
    </row>
    <row r="71" spans="6:6">
      <c r="F71" s="340"/>
    </row>
    <row r="72" spans="6:6">
      <c r="F72" s="340"/>
    </row>
    <row r="73" spans="6:6">
      <c r="F73" s="340"/>
    </row>
    <row r="74" spans="6:6">
      <c r="F74" s="340"/>
    </row>
    <row r="75" spans="6:6">
      <c r="F75" s="340"/>
    </row>
    <row r="76" spans="6:6">
      <c r="F76" s="340"/>
    </row>
  </sheetData>
  <pageMargins left="0" right="0" top="0.39370078740157483" bottom="0.39370078740157483" header="0" footer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workbookViewId="0"/>
  </sheetViews>
  <sheetFormatPr defaultRowHeight="13.8"/>
  <cols>
    <col min="1" max="1" width="7.5546875" style="77" customWidth="1"/>
    <col min="2" max="3" width="18" style="77" customWidth="1"/>
    <col min="4" max="5" width="10.88671875" style="77" customWidth="1"/>
    <col min="6" max="6" width="7.109375" style="77" customWidth="1"/>
    <col min="7" max="7" width="11.109375" style="77" customWidth="1"/>
    <col min="8" max="8" width="7.33203125" style="77" customWidth="1"/>
    <col min="9" max="1025" width="9.5546875" style="77" customWidth="1"/>
    <col min="1026" max="16384" width="8.88671875" style="77"/>
  </cols>
  <sheetData>
    <row r="1" spans="1:21">
      <c r="A1" s="333"/>
      <c r="B1" s="334"/>
      <c r="C1" s="334"/>
      <c r="D1" s="334"/>
      <c r="E1" s="333"/>
      <c r="F1" s="335"/>
      <c r="G1" s="333"/>
      <c r="H1" s="333"/>
      <c r="I1" s="333"/>
    </row>
    <row r="2" spans="1:21" s="336" customFormat="1">
      <c r="A2" s="336" t="s">
        <v>3559</v>
      </c>
      <c r="B2" s="336" t="s">
        <v>161</v>
      </c>
      <c r="C2" s="336" t="s">
        <v>4136</v>
      </c>
      <c r="E2" s="336" t="s">
        <v>4133</v>
      </c>
      <c r="F2" s="336" t="s">
        <v>39</v>
      </c>
      <c r="G2" s="336" t="s">
        <v>4134</v>
      </c>
      <c r="H2" s="336" t="s">
        <v>894</v>
      </c>
    </row>
    <row r="3" spans="1:21">
      <c r="A3" s="333"/>
      <c r="B3" s="334"/>
      <c r="C3" s="334"/>
      <c r="D3" s="334"/>
      <c r="E3" s="333"/>
      <c r="F3" s="335"/>
      <c r="G3" s="333"/>
      <c r="H3" s="333"/>
      <c r="I3" s="333"/>
    </row>
    <row r="4" spans="1:21">
      <c r="A4" s="333"/>
      <c r="B4" s="337" t="s">
        <v>4137</v>
      </c>
      <c r="C4" s="337" t="s">
        <v>4138</v>
      </c>
      <c r="D4" s="337"/>
      <c r="E4" s="333"/>
      <c r="F4" s="335"/>
      <c r="G4" s="333"/>
      <c r="H4" s="333"/>
      <c r="I4" s="333"/>
    </row>
    <row r="5" spans="1:21">
      <c r="A5" s="333"/>
      <c r="B5" s="333"/>
      <c r="C5" s="333"/>
      <c r="D5" s="333"/>
      <c r="E5" s="333"/>
      <c r="F5" s="335"/>
      <c r="G5" s="333"/>
      <c r="H5" s="333"/>
      <c r="I5" s="333"/>
      <c r="J5" s="14" t="s">
        <v>71</v>
      </c>
      <c r="K5" s="14" t="s">
        <v>72</v>
      </c>
      <c r="L5" s="9" t="s">
        <v>99</v>
      </c>
      <c r="M5" s="9" t="s">
        <v>100</v>
      </c>
      <c r="N5" s="9" t="s">
        <v>75</v>
      </c>
      <c r="O5" s="9" t="s">
        <v>73</v>
      </c>
      <c r="P5" s="9" t="s">
        <v>42</v>
      </c>
      <c r="Q5" s="9"/>
      <c r="R5" s="9" t="s">
        <v>39</v>
      </c>
      <c r="S5" s="9" t="s">
        <v>40</v>
      </c>
      <c r="T5" s="9" t="s">
        <v>31</v>
      </c>
      <c r="U5" s="9" t="s">
        <v>41</v>
      </c>
    </row>
    <row r="6" spans="1:21">
      <c r="A6" s="333">
        <v>1</v>
      </c>
      <c r="B6" s="334" t="s">
        <v>92</v>
      </c>
      <c r="C6" s="334" t="s">
        <v>1489</v>
      </c>
      <c r="D6" s="334">
        <v>1972</v>
      </c>
      <c r="E6" s="333">
        <v>234</v>
      </c>
      <c r="F6" s="335">
        <v>17.02</v>
      </c>
      <c r="G6" s="333">
        <v>2</v>
      </c>
      <c r="H6" s="333">
        <v>232</v>
      </c>
      <c r="I6" s="335">
        <f t="shared" ref="I6:I25" si="0">ROUNDDOWN(F6,0)-9+(F6-ROUNDDOWN(F6,0))*100/60</f>
        <v>8.0333333333333332</v>
      </c>
      <c r="J6" s="14">
        <f>VLOOKUP(K6,id!$A:$C,3,0)</f>
        <v>137</v>
      </c>
      <c r="K6" s="14" t="str">
        <f t="shared" ref="K6:K27" si="1">L6&amp;M6&amp;O6</f>
        <v>KielakSławomir1972</v>
      </c>
      <c r="L6" s="9" t="str">
        <f t="shared" ref="L6:L27" si="2">C6</f>
        <v>Kielak</v>
      </c>
      <c r="M6" s="9" t="str">
        <f t="shared" ref="M6:M27" si="3">B6</f>
        <v>Sławomir</v>
      </c>
      <c r="N6" s="9"/>
      <c r="O6" s="9">
        <f t="shared" ref="O6:O27" si="4">D6</f>
        <v>1972</v>
      </c>
      <c r="P6" s="9">
        <v>50</v>
      </c>
      <c r="Q6" s="23"/>
      <c r="R6" s="9"/>
      <c r="S6" s="9"/>
      <c r="T6" s="9"/>
      <c r="U6" s="9"/>
    </row>
    <row r="7" spans="1:21">
      <c r="A7" s="333"/>
      <c r="B7" s="334" t="s">
        <v>710</v>
      </c>
      <c r="C7" s="334" t="s">
        <v>1489</v>
      </c>
      <c r="D7" s="334">
        <v>1996</v>
      </c>
      <c r="E7" s="333">
        <v>234</v>
      </c>
      <c r="F7" s="335">
        <v>17.02</v>
      </c>
      <c r="G7" s="333">
        <v>2</v>
      </c>
      <c r="H7" s="333">
        <v>232</v>
      </c>
      <c r="I7" s="335">
        <f t="shared" si="0"/>
        <v>8.0333333333333332</v>
      </c>
      <c r="J7" s="14">
        <f>VLOOKUP(K7,id!$A:$C,3,0)</f>
        <v>134</v>
      </c>
      <c r="K7" s="14" t="str">
        <f t="shared" si="1"/>
        <v>KielakHubert1996</v>
      </c>
      <c r="L7" s="9" t="str">
        <f t="shared" si="2"/>
        <v>Kielak</v>
      </c>
      <c r="M7" s="9" t="str">
        <f t="shared" si="3"/>
        <v>Hubert</v>
      </c>
      <c r="N7" s="9"/>
      <c r="O7" s="9">
        <f t="shared" si="4"/>
        <v>1996</v>
      </c>
      <c r="P7" s="9">
        <f t="shared" ref="P7:P25" si="5">P6*IF(T7&lt;1,T7,IF(U7&lt;1,U7,IF(S7&lt;1,S7,IF(R7&lt;1,R7,1))))</f>
        <v>50</v>
      </c>
      <c r="Q7" s="23"/>
      <c r="R7" s="9">
        <f t="shared" ref="R7:R27" si="6">I6/I7</f>
        <v>1</v>
      </c>
      <c r="S7" s="9">
        <v>1</v>
      </c>
      <c r="T7" s="9">
        <f>H7/H6</f>
        <v>1</v>
      </c>
      <c r="U7" s="9">
        <v>1</v>
      </c>
    </row>
    <row r="8" spans="1:21">
      <c r="A8" s="333">
        <v>2</v>
      </c>
      <c r="B8" s="333" t="s">
        <v>90</v>
      </c>
      <c r="C8" s="333" t="s">
        <v>79</v>
      </c>
      <c r="D8" s="333">
        <v>1984</v>
      </c>
      <c r="E8" s="333">
        <v>223</v>
      </c>
      <c r="F8" s="335">
        <v>16.59</v>
      </c>
      <c r="G8" s="333">
        <v>0</v>
      </c>
      <c r="H8" s="333">
        <v>223</v>
      </c>
      <c r="I8" s="335">
        <f t="shared" si="0"/>
        <v>7.9833333333333334</v>
      </c>
      <c r="J8" s="14">
        <f>VLOOKUP(K8,id!$A:$C,3,0)</f>
        <v>41</v>
      </c>
      <c r="K8" s="14" t="str">
        <f t="shared" si="1"/>
        <v>WieczorekJarosław1984</v>
      </c>
      <c r="L8" s="9" t="str">
        <f t="shared" si="2"/>
        <v>Wieczorek</v>
      </c>
      <c r="M8" s="9" t="str">
        <f t="shared" si="3"/>
        <v>Jarosław</v>
      </c>
      <c r="N8" s="9"/>
      <c r="O8" s="9">
        <f t="shared" si="4"/>
        <v>1984</v>
      </c>
      <c r="P8" s="9">
        <f t="shared" si="5"/>
        <v>48.060344827586206</v>
      </c>
      <c r="Q8" s="23"/>
      <c r="R8" s="9">
        <f t="shared" si="6"/>
        <v>1.0062630480167014</v>
      </c>
      <c r="S8" s="9">
        <v>1</v>
      </c>
      <c r="T8" s="9">
        <f t="shared" ref="T8:T27" si="7">H8/H7</f>
        <v>0.96120689655172409</v>
      </c>
      <c r="U8" s="9">
        <v>1</v>
      </c>
    </row>
    <row r="9" spans="1:21">
      <c r="A9" s="333">
        <v>3</v>
      </c>
      <c r="B9" s="333" t="s">
        <v>19</v>
      </c>
      <c r="C9" s="333" t="s">
        <v>18</v>
      </c>
      <c r="D9" s="333">
        <v>1964</v>
      </c>
      <c r="E9" s="333">
        <v>230</v>
      </c>
      <c r="F9" s="335">
        <v>17.22</v>
      </c>
      <c r="G9" s="333">
        <v>10</v>
      </c>
      <c r="H9" s="333">
        <v>220</v>
      </c>
      <c r="I9" s="335">
        <f t="shared" si="0"/>
        <v>8.3666666666666654</v>
      </c>
      <c r="J9" s="14">
        <f>VLOOKUP(K9,id!$A:$C,3,0)</f>
        <v>11</v>
      </c>
      <c r="K9" s="14" t="str">
        <f t="shared" si="1"/>
        <v>LiszkaGrzegorz1964</v>
      </c>
      <c r="L9" s="9" t="str">
        <f t="shared" si="2"/>
        <v>Liszka</v>
      </c>
      <c r="M9" s="9" t="str">
        <f t="shared" si="3"/>
        <v>Grzegorz</v>
      </c>
      <c r="N9" s="9"/>
      <c r="O9" s="9">
        <f t="shared" si="4"/>
        <v>1964</v>
      </c>
      <c r="P9" s="9">
        <f t="shared" si="5"/>
        <v>47.41379310344827</v>
      </c>
      <c r="Q9" s="23"/>
      <c r="R9" s="9">
        <f t="shared" si="6"/>
        <v>0.95418326693227107</v>
      </c>
      <c r="S9" s="9">
        <v>1</v>
      </c>
      <c r="T9" s="9">
        <f t="shared" si="7"/>
        <v>0.98654708520179368</v>
      </c>
      <c r="U9" s="9">
        <v>1</v>
      </c>
    </row>
    <row r="10" spans="1:21">
      <c r="A10" s="333">
        <v>4</v>
      </c>
      <c r="B10" s="333" t="s">
        <v>234</v>
      </c>
      <c r="C10" s="333" t="s">
        <v>265</v>
      </c>
      <c r="D10" s="333">
        <v>1963</v>
      </c>
      <c r="E10" s="333">
        <v>208</v>
      </c>
      <c r="F10" s="335">
        <v>16.59</v>
      </c>
      <c r="G10" s="333">
        <v>0</v>
      </c>
      <c r="H10" s="333">
        <v>208</v>
      </c>
      <c r="I10" s="335">
        <f t="shared" si="0"/>
        <v>7.9833333333333334</v>
      </c>
      <c r="J10" s="14">
        <f>VLOOKUP(K10,id!$A:$C,3,0)</f>
        <v>7</v>
      </c>
      <c r="K10" s="14" t="str">
        <f t="shared" si="1"/>
        <v>KrólikowskiRoman1963</v>
      </c>
      <c r="L10" s="9" t="str">
        <f t="shared" si="2"/>
        <v>Królikowski</v>
      </c>
      <c r="M10" s="9" t="str">
        <f t="shared" si="3"/>
        <v>Roman</v>
      </c>
      <c r="N10" s="9"/>
      <c r="O10" s="9">
        <f t="shared" si="4"/>
        <v>1963</v>
      </c>
      <c r="P10" s="9">
        <f t="shared" si="5"/>
        <v>44.827586206896548</v>
      </c>
      <c r="Q10" s="23"/>
      <c r="R10" s="9">
        <f t="shared" si="6"/>
        <v>1.0480167014613777</v>
      </c>
      <c r="S10" s="9">
        <v>1</v>
      </c>
      <c r="T10" s="9">
        <f t="shared" si="7"/>
        <v>0.94545454545454544</v>
      </c>
      <c r="U10" s="9">
        <v>1</v>
      </c>
    </row>
    <row r="11" spans="1:21">
      <c r="A11" s="333">
        <v>5</v>
      </c>
      <c r="B11" s="333" t="s">
        <v>46</v>
      </c>
      <c r="C11" s="333" t="s">
        <v>230</v>
      </c>
      <c r="D11" s="333">
        <v>1980</v>
      </c>
      <c r="E11" s="333">
        <v>202</v>
      </c>
      <c r="F11" s="335">
        <v>17.190000000000001</v>
      </c>
      <c r="G11" s="333">
        <v>8</v>
      </c>
      <c r="H11" s="333">
        <v>194</v>
      </c>
      <c r="I11" s="335">
        <f t="shared" si="0"/>
        <v>8.3166666666666682</v>
      </c>
      <c r="J11" s="14">
        <f>VLOOKUP(K11,id!$A:$C,3,0)</f>
        <v>112</v>
      </c>
      <c r="K11" s="14" t="str">
        <f t="shared" si="1"/>
        <v>AdamczykBartosz1980</v>
      </c>
      <c r="L11" s="9" t="str">
        <f t="shared" si="2"/>
        <v>Adamczyk</v>
      </c>
      <c r="M11" s="9" t="str">
        <f t="shared" si="3"/>
        <v>Bartosz</v>
      </c>
      <c r="N11" s="9"/>
      <c r="O11" s="9">
        <f t="shared" si="4"/>
        <v>1980</v>
      </c>
      <c r="P11" s="9">
        <f t="shared" si="5"/>
        <v>41.810344827586206</v>
      </c>
      <c r="Q11" s="23"/>
      <c r="R11" s="9">
        <f t="shared" si="6"/>
        <v>0.95991983967935857</v>
      </c>
      <c r="S11" s="9">
        <v>1</v>
      </c>
      <c r="T11" s="9">
        <f t="shared" si="7"/>
        <v>0.93269230769230771</v>
      </c>
      <c r="U11" s="9">
        <v>1</v>
      </c>
    </row>
    <row r="12" spans="1:21">
      <c r="A12" s="333">
        <v>6</v>
      </c>
      <c r="B12" s="333" t="s">
        <v>59</v>
      </c>
      <c r="C12" s="333" t="s">
        <v>748</v>
      </c>
      <c r="D12" s="333">
        <v>1978</v>
      </c>
      <c r="E12" s="333">
        <v>186</v>
      </c>
      <c r="F12" s="335">
        <v>16.579999999999998</v>
      </c>
      <c r="G12" s="333">
        <v>0</v>
      </c>
      <c r="H12" s="333">
        <v>186</v>
      </c>
      <c r="I12" s="335">
        <f t="shared" si="0"/>
        <v>7.9666666666666641</v>
      </c>
      <c r="J12" s="14">
        <f>VLOOKUP(K12,id!$A:$C,3,0)</f>
        <v>26</v>
      </c>
      <c r="K12" s="14" t="str">
        <f t="shared" si="1"/>
        <v>RychlikMichał1978</v>
      </c>
      <c r="L12" s="9" t="str">
        <f t="shared" si="2"/>
        <v>Rychlik</v>
      </c>
      <c r="M12" s="9" t="str">
        <f t="shared" si="3"/>
        <v>Michał</v>
      </c>
      <c r="N12" s="9"/>
      <c r="O12" s="9">
        <f t="shared" si="4"/>
        <v>1978</v>
      </c>
      <c r="P12" s="9">
        <f t="shared" si="5"/>
        <v>40.086206896551722</v>
      </c>
      <c r="Q12" s="23"/>
      <c r="R12" s="9">
        <f t="shared" si="6"/>
        <v>1.0439330543933059</v>
      </c>
      <c r="S12" s="9">
        <v>1</v>
      </c>
      <c r="T12" s="9">
        <f t="shared" si="7"/>
        <v>0.95876288659793818</v>
      </c>
      <c r="U12" s="9">
        <v>1</v>
      </c>
    </row>
    <row r="13" spans="1:21">
      <c r="A13" s="333">
        <v>7</v>
      </c>
      <c r="B13" s="333" t="s">
        <v>26</v>
      </c>
      <c r="C13" s="333" t="s">
        <v>3368</v>
      </c>
      <c r="D13" s="333">
        <v>1963</v>
      </c>
      <c r="E13" s="333">
        <v>183</v>
      </c>
      <c r="F13" s="335">
        <v>17.059999999999999</v>
      </c>
      <c r="G13" s="333">
        <v>4</v>
      </c>
      <c r="H13" s="333">
        <v>179</v>
      </c>
      <c r="I13" s="335">
        <f t="shared" si="0"/>
        <v>8.0999999999999979</v>
      </c>
      <c r="J13" s="14">
        <f>VLOOKUP(K13,id!$A:$C,3,0)</f>
        <v>14</v>
      </c>
      <c r="K13" s="14" t="str">
        <f t="shared" si="1"/>
        <v>ŻelaskoAndrzej1963</v>
      </c>
      <c r="L13" s="9" t="str">
        <f t="shared" si="2"/>
        <v>Żelasko</v>
      </c>
      <c r="M13" s="9" t="str">
        <f t="shared" si="3"/>
        <v>Andrzej</v>
      </c>
      <c r="N13" s="9"/>
      <c r="O13" s="9">
        <f t="shared" si="4"/>
        <v>1963</v>
      </c>
      <c r="P13" s="9">
        <f t="shared" si="5"/>
        <v>38.577586206896548</v>
      </c>
      <c r="Q13" s="23"/>
      <c r="R13" s="9">
        <f t="shared" si="6"/>
        <v>0.98353909465020573</v>
      </c>
      <c r="S13" s="9">
        <v>1</v>
      </c>
      <c r="T13" s="9">
        <f t="shared" si="7"/>
        <v>0.9623655913978495</v>
      </c>
      <c r="U13" s="9">
        <v>1</v>
      </c>
    </row>
    <row r="14" spans="1:21">
      <c r="A14" s="333">
        <v>8</v>
      </c>
      <c r="B14" s="333" t="s">
        <v>15</v>
      </c>
      <c r="C14" s="333" t="s">
        <v>4140</v>
      </c>
      <c r="D14" s="333">
        <v>1970</v>
      </c>
      <c r="E14" s="333">
        <v>174</v>
      </c>
      <c r="F14" s="335">
        <v>16.07</v>
      </c>
      <c r="G14" s="333">
        <v>0</v>
      </c>
      <c r="H14" s="333">
        <v>174</v>
      </c>
      <c r="I14" s="335">
        <f t="shared" si="0"/>
        <v>7.1166666666666671</v>
      </c>
      <c r="J14" s="14">
        <f>VLOOKUP(K14,id!$A:$C,3,0)</f>
        <v>422</v>
      </c>
      <c r="K14" s="14" t="str">
        <f t="shared" si="1"/>
        <v>BanachPiotr1970</v>
      </c>
      <c r="L14" s="9" t="str">
        <f t="shared" si="2"/>
        <v>Banach</v>
      </c>
      <c r="M14" s="9" t="str">
        <f t="shared" si="3"/>
        <v>Piotr</v>
      </c>
      <c r="N14" s="9"/>
      <c r="O14" s="9">
        <f t="shared" si="4"/>
        <v>1970</v>
      </c>
      <c r="P14" s="9">
        <f t="shared" si="5"/>
        <v>37.499999999999993</v>
      </c>
      <c r="Q14" s="23"/>
      <c r="R14" s="9">
        <f t="shared" si="6"/>
        <v>1.138173302107728</v>
      </c>
      <c r="S14" s="9">
        <v>1</v>
      </c>
      <c r="T14" s="9">
        <f t="shared" si="7"/>
        <v>0.97206703910614523</v>
      </c>
      <c r="U14" s="9">
        <v>1</v>
      </c>
    </row>
    <row r="15" spans="1:21">
      <c r="A15" s="333"/>
      <c r="B15" s="333" t="s">
        <v>92</v>
      </c>
      <c r="C15" s="333" t="s">
        <v>4141</v>
      </c>
      <c r="D15" s="333">
        <v>1976</v>
      </c>
      <c r="E15" s="333">
        <v>174</v>
      </c>
      <c r="F15" s="335">
        <v>16.07</v>
      </c>
      <c r="G15" s="333">
        <v>0</v>
      </c>
      <c r="H15" s="333">
        <v>174</v>
      </c>
      <c r="I15" s="335">
        <f t="shared" si="0"/>
        <v>7.1166666666666671</v>
      </c>
      <c r="J15" s="14">
        <f>VLOOKUP(K15,id!$A:$C,3,0)</f>
        <v>423</v>
      </c>
      <c r="K15" s="14" t="str">
        <f t="shared" si="1"/>
        <v>SkrynickiSławomir1976</v>
      </c>
      <c r="L15" s="9" t="str">
        <f t="shared" si="2"/>
        <v>Skrynicki</v>
      </c>
      <c r="M15" s="9" t="str">
        <f t="shared" si="3"/>
        <v>Sławomir</v>
      </c>
      <c r="N15" s="9"/>
      <c r="O15" s="9">
        <f t="shared" si="4"/>
        <v>1976</v>
      </c>
      <c r="P15" s="9">
        <f t="shared" si="5"/>
        <v>37.499999999999993</v>
      </c>
      <c r="Q15" s="23"/>
      <c r="R15" s="9">
        <f t="shared" si="6"/>
        <v>1</v>
      </c>
      <c r="S15" s="9">
        <v>1</v>
      </c>
      <c r="T15" s="9">
        <f t="shared" si="7"/>
        <v>1</v>
      </c>
      <c r="U15" s="9">
        <v>1</v>
      </c>
    </row>
    <row r="16" spans="1:21">
      <c r="A16" s="333">
        <v>10</v>
      </c>
      <c r="B16" s="333" t="s">
        <v>70</v>
      </c>
      <c r="C16" s="333" t="s">
        <v>4142</v>
      </c>
      <c r="D16" s="333">
        <v>1985</v>
      </c>
      <c r="E16" s="333">
        <v>176</v>
      </c>
      <c r="F16" s="335">
        <v>17.100000000000001</v>
      </c>
      <c r="G16" s="333">
        <v>6</v>
      </c>
      <c r="H16" s="333">
        <v>170</v>
      </c>
      <c r="I16" s="335">
        <f t="shared" si="0"/>
        <v>8.1666666666666696</v>
      </c>
      <c r="J16" s="14">
        <f>VLOOKUP(K16,id!$A:$C,3,0)</f>
        <v>424</v>
      </c>
      <c r="K16" s="14" t="str">
        <f t="shared" si="1"/>
        <v>ZłotnickiMaciej1985</v>
      </c>
      <c r="L16" s="9" t="str">
        <f t="shared" si="2"/>
        <v>Złotnicki</v>
      </c>
      <c r="M16" s="9" t="str">
        <f t="shared" si="3"/>
        <v>Maciej</v>
      </c>
      <c r="N16" s="9"/>
      <c r="O16" s="9">
        <f t="shared" si="4"/>
        <v>1985</v>
      </c>
      <c r="P16" s="9">
        <f t="shared" si="5"/>
        <v>36.637931034482754</v>
      </c>
      <c r="Q16" s="23"/>
      <c r="R16" s="9">
        <f t="shared" si="6"/>
        <v>0.87142857142857122</v>
      </c>
      <c r="S16" s="9">
        <v>1</v>
      </c>
      <c r="T16" s="9">
        <f t="shared" si="7"/>
        <v>0.97701149425287359</v>
      </c>
      <c r="U16" s="9">
        <v>1</v>
      </c>
    </row>
    <row r="17" spans="1:21">
      <c r="A17" s="333">
        <v>11</v>
      </c>
      <c r="B17" s="333" t="s">
        <v>70</v>
      </c>
      <c r="C17" s="333" t="s">
        <v>244</v>
      </c>
      <c r="D17" s="333">
        <v>1984</v>
      </c>
      <c r="E17" s="333">
        <v>160</v>
      </c>
      <c r="F17" s="333">
        <v>17.03</v>
      </c>
      <c r="G17" s="333">
        <v>2</v>
      </c>
      <c r="H17" s="333">
        <v>158</v>
      </c>
      <c r="I17" s="335">
        <f t="shared" si="0"/>
        <v>8.0500000000000025</v>
      </c>
      <c r="J17" s="14">
        <f>VLOOKUP(K17,id!$A:$C,3,0)</f>
        <v>106</v>
      </c>
      <c r="K17" s="14" t="str">
        <f t="shared" si="1"/>
        <v>KotMaciej1984</v>
      </c>
      <c r="L17" s="9" t="str">
        <f t="shared" si="2"/>
        <v>Kot</v>
      </c>
      <c r="M17" s="9" t="str">
        <f t="shared" si="3"/>
        <v>Maciej</v>
      </c>
      <c r="N17" s="9"/>
      <c r="O17" s="9">
        <f t="shared" si="4"/>
        <v>1984</v>
      </c>
      <c r="P17" s="9">
        <f t="shared" si="5"/>
        <v>34.051724137931032</v>
      </c>
      <c r="Q17" s="23"/>
      <c r="R17" s="9">
        <f t="shared" si="6"/>
        <v>1.0144927536231885</v>
      </c>
      <c r="S17" s="9">
        <v>1</v>
      </c>
      <c r="T17" s="9">
        <f t="shared" si="7"/>
        <v>0.92941176470588238</v>
      </c>
      <c r="U17" s="9">
        <v>1</v>
      </c>
    </row>
    <row r="18" spans="1:21">
      <c r="A18" s="333">
        <v>12</v>
      </c>
      <c r="B18" s="333" t="s">
        <v>15</v>
      </c>
      <c r="C18" s="333" t="s">
        <v>725</v>
      </c>
      <c r="D18" s="333">
        <v>1982</v>
      </c>
      <c r="E18" s="333">
        <v>118</v>
      </c>
      <c r="F18" s="333">
        <v>16.489999999999998</v>
      </c>
      <c r="G18" s="333">
        <v>0</v>
      </c>
      <c r="H18" s="333">
        <v>118</v>
      </c>
      <c r="I18" s="335">
        <f t="shared" si="0"/>
        <v>7.8166666666666638</v>
      </c>
      <c r="J18" s="14">
        <f>VLOOKUP(K18,id!$A:$C,3,0)</f>
        <v>425</v>
      </c>
      <c r="K18" s="14" t="str">
        <f t="shared" si="1"/>
        <v>PotocznyPiotr1982</v>
      </c>
      <c r="L18" s="9" t="str">
        <f t="shared" si="2"/>
        <v>Potoczny</v>
      </c>
      <c r="M18" s="9" t="str">
        <f t="shared" si="3"/>
        <v>Piotr</v>
      </c>
      <c r="N18" s="9"/>
      <c r="O18" s="9">
        <f t="shared" si="4"/>
        <v>1982</v>
      </c>
      <c r="P18" s="9">
        <f t="shared" si="5"/>
        <v>25.431034482758619</v>
      </c>
      <c r="Q18" s="23"/>
      <c r="R18" s="9">
        <f t="shared" si="6"/>
        <v>1.0298507462686575</v>
      </c>
      <c r="S18" s="9">
        <v>1</v>
      </c>
      <c r="T18" s="9">
        <f t="shared" si="7"/>
        <v>0.74683544303797467</v>
      </c>
      <c r="U18" s="9">
        <v>1</v>
      </c>
    </row>
    <row r="19" spans="1:21">
      <c r="A19" s="333">
        <v>13</v>
      </c>
      <c r="B19" s="333" t="s">
        <v>431</v>
      </c>
      <c r="C19" s="333" t="s">
        <v>713</v>
      </c>
      <c r="D19" s="333">
        <v>1984</v>
      </c>
      <c r="E19" s="333">
        <v>121</v>
      </c>
      <c r="F19" s="335">
        <v>17.059999999999999</v>
      </c>
      <c r="G19" s="333">
        <v>4</v>
      </c>
      <c r="H19" s="333">
        <v>117</v>
      </c>
      <c r="I19" s="335">
        <f t="shared" si="0"/>
        <v>8.0999999999999979</v>
      </c>
      <c r="J19" s="14">
        <f>VLOOKUP(K19,id!$A:$C,3,0)</f>
        <v>426</v>
      </c>
      <c r="K19" s="14" t="str">
        <f t="shared" si="1"/>
        <v>KsiążekMikołaj1984</v>
      </c>
      <c r="L19" s="9" t="str">
        <f t="shared" si="2"/>
        <v>Książek</v>
      </c>
      <c r="M19" s="9" t="str">
        <f t="shared" si="3"/>
        <v>Mikołaj</v>
      </c>
      <c r="N19" s="9"/>
      <c r="O19" s="9">
        <f t="shared" si="4"/>
        <v>1984</v>
      </c>
      <c r="P19" s="9">
        <f t="shared" si="5"/>
        <v>25.21551724137931</v>
      </c>
      <c r="Q19" s="23"/>
      <c r="R19" s="9">
        <f t="shared" si="6"/>
        <v>0.96502057613168712</v>
      </c>
      <c r="S19" s="9">
        <v>1</v>
      </c>
      <c r="T19" s="9">
        <f t="shared" si="7"/>
        <v>0.99152542372881358</v>
      </c>
      <c r="U19" s="9">
        <v>1</v>
      </c>
    </row>
    <row r="20" spans="1:21">
      <c r="A20" s="333">
        <v>14</v>
      </c>
      <c r="B20" s="333" t="s">
        <v>15</v>
      </c>
      <c r="C20" s="333" t="s">
        <v>714</v>
      </c>
      <c r="D20" s="333">
        <v>1985</v>
      </c>
      <c r="E20" s="333">
        <v>114</v>
      </c>
      <c r="F20" s="335">
        <v>17.03</v>
      </c>
      <c r="G20" s="333">
        <v>2</v>
      </c>
      <c r="H20" s="333">
        <v>112</v>
      </c>
      <c r="I20" s="335">
        <f t="shared" si="0"/>
        <v>8.0500000000000025</v>
      </c>
      <c r="J20" s="14">
        <f>VLOOKUP(K20,id!$A:$C,3,0)</f>
        <v>118</v>
      </c>
      <c r="K20" s="14" t="str">
        <f t="shared" si="1"/>
        <v>JakubasPiotr1985</v>
      </c>
      <c r="L20" s="9" t="str">
        <f t="shared" si="2"/>
        <v>Jakubas</v>
      </c>
      <c r="M20" s="9" t="str">
        <f t="shared" si="3"/>
        <v>Piotr</v>
      </c>
      <c r="N20" s="9"/>
      <c r="O20" s="9">
        <f t="shared" si="4"/>
        <v>1985</v>
      </c>
      <c r="P20" s="9">
        <f t="shared" si="5"/>
        <v>24.137931034482758</v>
      </c>
      <c r="Q20" s="23"/>
      <c r="R20" s="9">
        <f t="shared" si="6"/>
        <v>1.0062111801242231</v>
      </c>
      <c r="S20" s="9">
        <v>1</v>
      </c>
      <c r="T20" s="9">
        <f t="shared" si="7"/>
        <v>0.95726495726495731</v>
      </c>
      <c r="U20" s="9">
        <v>1</v>
      </c>
    </row>
    <row r="21" spans="1:21">
      <c r="A21" s="333">
        <v>15</v>
      </c>
      <c r="B21" s="333" t="s">
        <v>4143</v>
      </c>
      <c r="C21" s="333" t="s">
        <v>472</v>
      </c>
      <c r="D21" s="333">
        <v>1978</v>
      </c>
      <c r="E21" s="333">
        <v>61</v>
      </c>
      <c r="F21" s="335">
        <v>16.55</v>
      </c>
      <c r="G21" s="333">
        <v>0</v>
      </c>
      <c r="H21" s="333">
        <v>61</v>
      </c>
      <c r="I21" s="335">
        <f t="shared" si="0"/>
        <v>7.9166666666666679</v>
      </c>
      <c r="J21" s="14">
        <f>VLOOKUP(K21,id!$A:$C,3,0)</f>
        <v>427</v>
      </c>
      <c r="K21" s="14" t="str">
        <f t="shared" si="1"/>
        <v>MazurEryk1978</v>
      </c>
      <c r="L21" s="9" t="str">
        <f t="shared" si="2"/>
        <v>Mazur</v>
      </c>
      <c r="M21" s="9" t="str">
        <f t="shared" si="3"/>
        <v>Eryk</v>
      </c>
      <c r="N21" s="9"/>
      <c r="O21" s="9">
        <f t="shared" si="4"/>
        <v>1978</v>
      </c>
      <c r="P21" s="9">
        <f t="shared" si="5"/>
        <v>13.146551724137929</v>
      </c>
      <c r="Q21" s="23"/>
      <c r="R21" s="9">
        <f t="shared" si="6"/>
        <v>1.016842105263158</v>
      </c>
      <c r="S21" s="9">
        <v>1</v>
      </c>
      <c r="T21" s="9">
        <f t="shared" si="7"/>
        <v>0.5446428571428571</v>
      </c>
      <c r="U21" s="9">
        <v>1</v>
      </c>
    </row>
    <row r="22" spans="1:21">
      <c r="A22" s="333"/>
      <c r="B22" s="333" t="s">
        <v>17</v>
      </c>
      <c r="C22" s="333" t="s">
        <v>4144</v>
      </c>
      <c r="D22" s="333">
        <v>1978</v>
      </c>
      <c r="E22" s="333">
        <v>61</v>
      </c>
      <c r="F22" s="335">
        <v>16.55</v>
      </c>
      <c r="G22" s="333">
        <v>0</v>
      </c>
      <c r="H22" s="333">
        <v>61</v>
      </c>
      <c r="I22" s="335">
        <f t="shared" si="0"/>
        <v>7.9166666666666679</v>
      </c>
      <c r="J22" s="14">
        <f>VLOOKUP(K22,id!$A:$C,3,0)</f>
        <v>428</v>
      </c>
      <c r="K22" s="14" t="str">
        <f t="shared" si="1"/>
        <v>SiemionMarcin1978</v>
      </c>
      <c r="L22" s="9" t="str">
        <f t="shared" si="2"/>
        <v>Siemion</v>
      </c>
      <c r="M22" s="9" t="str">
        <f t="shared" si="3"/>
        <v>Marcin</v>
      </c>
      <c r="N22" s="9"/>
      <c r="O22" s="9">
        <f t="shared" si="4"/>
        <v>1978</v>
      </c>
      <c r="P22" s="9">
        <f t="shared" si="5"/>
        <v>13.146551724137929</v>
      </c>
      <c r="Q22" s="23"/>
      <c r="R22" s="9">
        <f t="shared" si="6"/>
        <v>1</v>
      </c>
      <c r="S22" s="9">
        <v>1</v>
      </c>
      <c r="T22" s="9">
        <f t="shared" si="7"/>
        <v>1</v>
      </c>
      <c r="U22" s="9">
        <v>1</v>
      </c>
    </row>
    <row r="23" spans="1:21">
      <c r="A23" s="333"/>
      <c r="B23" s="333" t="s">
        <v>92</v>
      </c>
      <c r="C23" s="333" t="s">
        <v>1194</v>
      </c>
      <c r="D23" s="333">
        <v>1973</v>
      </c>
      <c r="E23" s="333">
        <v>61</v>
      </c>
      <c r="F23" s="335">
        <v>16.55</v>
      </c>
      <c r="G23" s="333">
        <v>0</v>
      </c>
      <c r="H23" s="333">
        <v>61</v>
      </c>
      <c r="I23" s="335">
        <f t="shared" si="0"/>
        <v>7.9166666666666679</v>
      </c>
      <c r="J23" s="14">
        <f>VLOOKUP(K23,id!$A:$C,3,0)</f>
        <v>429</v>
      </c>
      <c r="K23" s="14" t="str">
        <f t="shared" si="1"/>
        <v>KrupkaSławomir1973</v>
      </c>
      <c r="L23" s="9" t="str">
        <f t="shared" si="2"/>
        <v>Krupka</v>
      </c>
      <c r="M23" s="9" t="str">
        <f t="shared" si="3"/>
        <v>Sławomir</v>
      </c>
      <c r="N23" s="9"/>
      <c r="O23" s="9">
        <f t="shared" si="4"/>
        <v>1973</v>
      </c>
      <c r="P23" s="9">
        <f t="shared" si="5"/>
        <v>13.146551724137929</v>
      </c>
      <c r="Q23" s="23"/>
      <c r="R23" s="9">
        <f t="shared" si="6"/>
        <v>1</v>
      </c>
      <c r="S23" s="9">
        <v>1</v>
      </c>
      <c r="T23" s="9">
        <f t="shared" si="7"/>
        <v>1</v>
      </c>
      <c r="U23" s="9">
        <v>1</v>
      </c>
    </row>
    <row r="24" spans="1:21">
      <c r="A24" s="333"/>
      <c r="B24" s="333" t="s">
        <v>17</v>
      </c>
      <c r="C24" s="333" t="s">
        <v>4145</v>
      </c>
      <c r="D24" s="333">
        <v>1979</v>
      </c>
      <c r="E24" s="333">
        <v>59</v>
      </c>
      <c r="F24" s="335">
        <v>14.12</v>
      </c>
      <c r="G24" s="333">
        <v>0</v>
      </c>
      <c r="H24" s="333">
        <v>59</v>
      </c>
      <c r="I24" s="335">
        <f t="shared" si="0"/>
        <v>5.1999999999999984</v>
      </c>
      <c r="J24" s="14">
        <f>VLOOKUP(K24,id!$A:$C,3,0)</f>
        <v>430</v>
      </c>
      <c r="K24" s="14" t="str">
        <f t="shared" si="1"/>
        <v>KosaMarcin1979</v>
      </c>
      <c r="L24" s="9" t="str">
        <f t="shared" si="2"/>
        <v>Kosa</v>
      </c>
      <c r="M24" s="9" t="str">
        <f t="shared" si="3"/>
        <v>Marcin</v>
      </c>
      <c r="N24" s="9"/>
      <c r="O24" s="9">
        <f t="shared" si="4"/>
        <v>1979</v>
      </c>
      <c r="P24" s="9">
        <f t="shared" si="5"/>
        <v>12.715517241379308</v>
      </c>
      <c r="Q24" s="23"/>
      <c r="R24" s="9">
        <f t="shared" si="6"/>
        <v>1.522435897435898</v>
      </c>
      <c r="S24" s="9">
        <v>1</v>
      </c>
      <c r="T24" s="9">
        <f t="shared" si="7"/>
        <v>0.96721311475409832</v>
      </c>
      <c r="U24" s="9">
        <v>1</v>
      </c>
    </row>
    <row r="25" spans="1:21">
      <c r="A25" s="333"/>
      <c r="B25" s="333" t="s">
        <v>322</v>
      </c>
      <c r="C25" s="333" t="s">
        <v>4145</v>
      </c>
      <c r="D25" s="333">
        <v>2004</v>
      </c>
      <c r="E25" s="333">
        <v>59</v>
      </c>
      <c r="F25" s="335">
        <v>14.12</v>
      </c>
      <c r="G25" s="333">
        <v>0</v>
      </c>
      <c r="H25" s="333">
        <v>59</v>
      </c>
      <c r="I25" s="335">
        <f t="shared" si="0"/>
        <v>5.1999999999999984</v>
      </c>
      <c r="J25" s="14">
        <f>VLOOKUP(K25,id!$A:$C,3,0)</f>
        <v>431</v>
      </c>
      <c r="K25" s="14" t="str">
        <f t="shared" si="1"/>
        <v>KosaAdrian2004</v>
      </c>
      <c r="L25" s="9" t="str">
        <f t="shared" si="2"/>
        <v>Kosa</v>
      </c>
      <c r="M25" s="9" t="str">
        <f t="shared" si="3"/>
        <v>Adrian</v>
      </c>
      <c r="N25" s="9"/>
      <c r="O25" s="9">
        <f t="shared" si="4"/>
        <v>2004</v>
      </c>
      <c r="P25" s="9">
        <f t="shared" si="5"/>
        <v>12.715517241379308</v>
      </c>
      <c r="Q25" s="23"/>
      <c r="R25" s="9">
        <f t="shared" si="6"/>
        <v>1</v>
      </c>
      <c r="S25" s="9">
        <v>1</v>
      </c>
      <c r="T25" s="9">
        <f t="shared" si="7"/>
        <v>1</v>
      </c>
      <c r="U25" s="9">
        <v>1</v>
      </c>
    </row>
    <row r="26" spans="1:21">
      <c r="A26" s="333"/>
      <c r="B26" s="333" t="s">
        <v>742</v>
      </c>
      <c r="C26" s="333" t="s">
        <v>4146</v>
      </c>
      <c r="D26" s="333">
        <v>1976</v>
      </c>
      <c r="E26" s="333"/>
      <c r="F26" s="335"/>
      <c r="G26" s="339" t="s">
        <v>4135</v>
      </c>
      <c r="H26" s="339" t="s">
        <v>3848</v>
      </c>
      <c r="I26" s="333"/>
      <c r="J26" s="14">
        <f>VLOOKUP(K26,id!$A:$C,3,0)</f>
        <v>432</v>
      </c>
      <c r="K26" s="14" t="str">
        <f t="shared" si="1"/>
        <v>BielakWłodzimierz1976</v>
      </c>
      <c r="L26" s="9" t="str">
        <f t="shared" si="2"/>
        <v>Bielak</v>
      </c>
      <c r="M26" s="9" t="str">
        <f t="shared" si="3"/>
        <v>Włodzimierz</v>
      </c>
      <c r="N26" s="9"/>
      <c r="O26" s="9">
        <f t="shared" si="4"/>
        <v>1976</v>
      </c>
      <c r="P26" s="9">
        <v>0</v>
      </c>
      <c r="Q26" s="23"/>
      <c r="R26" s="9" t="e">
        <f t="shared" si="6"/>
        <v>#DIV/0!</v>
      </c>
      <c r="S26" s="9">
        <v>1</v>
      </c>
      <c r="T26" s="9" t="e">
        <f t="shared" si="7"/>
        <v>#VALUE!</v>
      </c>
      <c r="U26" s="9">
        <v>1</v>
      </c>
    </row>
    <row r="27" spans="1:21">
      <c r="A27" s="333"/>
      <c r="B27" s="333" t="s">
        <v>141</v>
      </c>
      <c r="C27" s="333" t="s">
        <v>4146</v>
      </c>
      <c r="D27" s="333">
        <v>1999</v>
      </c>
      <c r="E27" s="333"/>
      <c r="F27" s="335"/>
      <c r="G27" s="339" t="s">
        <v>4135</v>
      </c>
      <c r="H27" s="339" t="s">
        <v>3848</v>
      </c>
      <c r="I27" s="333"/>
      <c r="J27" s="14">
        <f>VLOOKUP(K27,id!$A:$C,3,0)</f>
        <v>433</v>
      </c>
      <c r="K27" s="14" t="str">
        <f t="shared" si="1"/>
        <v>BielakJakub1999</v>
      </c>
      <c r="L27" s="9" t="str">
        <f t="shared" si="2"/>
        <v>Bielak</v>
      </c>
      <c r="M27" s="9" t="str">
        <f t="shared" si="3"/>
        <v>Jakub</v>
      </c>
      <c r="N27" s="9"/>
      <c r="O27" s="9">
        <f t="shared" si="4"/>
        <v>1999</v>
      </c>
      <c r="P27" s="9">
        <v>0</v>
      </c>
      <c r="Q27" s="23"/>
      <c r="R27" s="9" t="e">
        <f t="shared" si="6"/>
        <v>#DIV/0!</v>
      </c>
      <c r="S27" s="9">
        <v>1</v>
      </c>
      <c r="T27" s="9" t="e">
        <f t="shared" si="7"/>
        <v>#VALUE!</v>
      </c>
      <c r="U27" s="9">
        <v>1</v>
      </c>
    </row>
    <row r="28" spans="1:21">
      <c r="F28" s="340"/>
    </row>
    <row r="29" spans="1:21">
      <c r="F29" s="340"/>
    </row>
    <row r="30" spans="1:21">
      <c r="F30" s="340"/>
    </row>
    <row r="31" spans="1:21">
      <c r="F31" s="340"/>
    </row>
    <row r="32" spans="1:21">
      <c r="F32" s="340"/>
    </row>
    <row r="33" spans="6:6">
      <c r="F33" s="340"/>
    </row>
    <row r="34" spans="6:6">
      <c r="F34" s="340"/>
    </row>
    <row r="35" spans="6:6">
      <c r="F35" s="340"/>
    </row>
    <row r="36" spans="6:6">
      <c r="F36" s="340"/>
    </row>
    <row r="37" spans="6:6">
      <c r="F37" s="340"/>
    </row>
    <row r="38" spans="6:6">
      <c r="F38" s="340"/>
    </row>
    <row r="39" spans="6:6">
      <c r="F39" s="340"/>
    </row>
    <row r="40" spans="6:6">
      <c r="F40" s="340"/>
    </row>
    <row r="41" spans="6:6">
      <c r="F41" s="340"/>
    </row>
    <row r="42" spans="6:6">
      <c r="F42" s="340"/>
    </row>
    <row r="43" spans="6:6">
      <c r="F43" s="340"/>
    </row>
    <row r="44" spans="6:6">
      <c r="F44" s="340"/>
    </row>
    <row r="45" spans="6:6">
      <c r="F45" s="340"/>
    </row>
    <row r="46" spans="6:6">
      <c r="F46" s="340"/>
    </row>
    <row r="47" spans="6:6">
      <c r="F47" s="340"/>
    </row>
    <row r="48" spans="6:6">
      <c r="F48" s="340"/>
    </row>
    <row r="49" spans="6:6">
      <c r="F49" s="340"/>
    </row>
    <row r="50" spans="6:6">
      <c r="F50" s="340"/>
    </row>
    <row r="51" spans="6:6">
      <c r="F51" s="340"/>
    </row>
    <row r="52" spans="6:6">
      <c r="F52" s="340"/>
    </row>
    <row r="53" spans="6:6">
      <c r="F53" s="340"/>
    </row>
    <row r="54" spans="6:6">
      <c r="F54" s="340"/>
    </row>
    <row r="55" spans="6:6">
      <c r="F55" s="340"/>
    </row>
    <row r="56" spans="6:6">
      <c r="F56" s="340"/>
    </row>
    <row r="57" spans="6:6">
      <c r="F57" s="340"/>
    </row>
    <row r="58" spans="6:6">
      <c r="F58" s="340"/>
    </row>
    <row r="59" spans="6:6">
      <c r="F59" s="340"/>
    </row>
    <row r="60" spans="6:6">
      <c r="F60" s="340"/>
    </row>
    <row r="61" spans="6:6">
      <c r="F61" s="340"/>
    </row>
    <row r="62" spans="6:6">
      <c r="F62" s="340"/>
    </row>
    <row r="63" spans="6:6">
      <c r="F63" s="340"/>
    </row>
    <row r="64" spans="6:6">
      <c r="F64" s="340"/>
    </row>
    <row r="65" spans="6:6">
      <c r="F65" s="340"/>
    </row>
  </sheetData>
  <pageMargins left="0" right="0" top="0.39370078740157483" bottom="0.39370078740157483" header="0" footer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3"/>
  <sheetViews>
    <sheetView workbookViewId="0"/>
  </sheetViews>
  <sheetFormatPr defaultColWidth="10" defaultRowHeight="13.8"/>
  <cols>
    <col min="1" max="2" width="10" style="342"/>
    <col min="3" max="4" width="8.77734375" style="342" customWidth="1"/>
    <col min="5" max="5" width="19" style="342" customWidth="1"/>
    <col min="6" max="6" width="22.77734375" style="342" customWidth="1"/>
    <col min="7" max="7" width="14.6640625" style="359" customWidth="1"/>
    <col min="8" max="8" width="14.6640625" style="342" customWidth="1"/>
    <col min="9" max="9" width="23.33203125" style="342" bestFit="1" customWidth="1"/>
    <col min="10" max="10" width="36.77734375" style="342" bestFit="1" customWidth="1"/>
    <col min="11" max="11" width="10" style="360" customWidth="1"/>
    <col min="12" max="13" width="10" style="342" customWidth="1"/>
    <col min="14" max="14" width="10" style="342" hidden="1" customWidth="1"/>
    <col min="15" max="15" width="14.6640625" style="342" customWidth="1"/>
    <col min="16" max="16384" width="10" style="342"/>
  </cols>
  <sheetData>
    <row r="2" spans="1:28" ht="23.25" customHeight="1">
      <c r="A2" s="341"/>
      <c r="B2" s="364" t="s">
        <v>4147</v>
      </c>
      <c r="C2" s="365"/>
      <c r="D2" s="365"/>
      <c r="E2" s="365"/>
      <c r="F2" s="365"/>
      <c r="G2" s="367"/>
      <c r="H2" s="365"/>
      <c r="I2" s="365"/>
      <c r="J2" s="365"/>
      <c r="K2" s="365"/>
      <c r="L2" s="365"/>
      <c r="M2" s="365"/>
      <c r="N2" s="365"/>
      <c r="O2" s="366"/>
    </row>
    <row r="3" spans="1:28" ht="28.8">
      <c r="A3" s="341"/>
      <c r="B3" s="343" t="s">
        <v>4148</v>
      </c>
      <c r="C3" s="343" t="s">
        <v>4149</v>
      </c>
      <c r="D3" s="343" t="s">
        <v>4150</v>
      </c>
      <c r="E3" s="343" t="s">
        <v>4151</v>
      </c>
      <c r="F3" s="343" t="s">
        <v>4152</v>
      </c>
      <c r="G3" s="368" t="s">
        <v>4153</v>
      </c>
      <c r="H3" s="343" t="s">
        <v>4154</v>
      </c>
      <c r="I3" s="343" t="s">
        <v>3661</v>
      </c>
      <c r="J3" s="343" t="s">
        <v>3957</v>
      </c>
      <c r="K3" s="343"/>
      <c r="L3" s="343" t="s">
        <v>4155</v>
      </c>
      <c r="M3" s="343" t="s">
        <v>4156</v>
      </c>
      <c r="N3" s="343" t="s">
        <v>3618</v>
      </c>
      <c r="O3" s="343" t="s">
        <v>4157</v>
      </c>
      <c r="Q3" s="14" t="s">
        <v>71</v>
      </c>
      <c r="R3" s="14" t="s">
        <v>72</v>
      </c>
      <c r="S3" s="9" t="s">
        <v>99</v>
      </c>
      <c r="T3" s="9" t="s">
        <v>100</v>
      </c>
      <c r="U3" s="9" t="s">
        <v>75</v>
      </c>
      <c r="V3" s="9" t="s">
        <v>73</v>
      </c>
      <c r="W3" s="9" t="s">
        <v>42</v>
      </c>
      <c r="X3" s="9"/>
      <c r="Y3" s="9" t="s">
        <v>39</v>
      </c>
      <c r="Z3" s="9" t="s">
        <v>40</v>
      </c>
      <c r="AA3" s="9" t="s">
        <v>31</v>
      </c>
      <c r="AB3" s="9" t="s">
        <v>41</v>
      </c>
    </row>
    <row r="4" spans="1:28" s="351" customFormat="1" ht="14.4">
      <c r="A4" s="344"/>
      <c r="B4" s="345">
        <v>14</v>
      </c>
      <c r="C4" s="346">
        <v>1</v>
      </c>
      <c r="D4" s="347" t="s">
        <v>4184</v>
      </c>
      <c r="E4" s="346" t="s">
        <v>36</v>
      </c>
      <c r="F4" s="346" t="s">
        <v>4046</v>
      </c>
      <c r="G4" s="361">
        <v>1976</v>
      </c>
      <c r="H4" s="346" t="s">
        <v>4185</v>
      </c>
      <c r="I4" s="346" t="s">
        <v>3758</v>
      </c>
      <c r="J4" s="346" t="s">
        <v>4168</v>
      </c>
      <c r="K4" s="346">
        <v>27</v>
      </c>
      <c r="L4" s="346"/>
      <c r="M4" s="348">
        <f t="shared" ref="M4:M10" si="0">K4-L4</f>
        <v>27</v>
      </c>
      <c r="N4" s="349" t="s">
        <v>4186</v>
      </c>
      <c r="O4" s="350">
        <f t="shared" ref="O4:O10" si="1">TIMEVALUE(N4)-1/48</f>
        <v>0.41512731481481485</v>
      </c>
      <c r="Q4" s="14">
        <f>VLOOKUP(R4,id!$A:$C,3,0)</f>
        <v>37</v>
      </c>
      <c r="R4" s="14" t="str">
        <f t="shared" ref="R4:R10" si="2">S4&amp;T4&amp;V4</f>
        <v>Gruziel-SłomkaMagdalena1976</v>
      </c>
      <c r="S4" s="9" t="str">
        <f t="shared" ref="S4:S10" si="3">F4</f>
        <v>Gruziel-Słomka</v>
      </c>
      <c r="T4" s="9" t="str">
        <f t="shared" ref="T4:T10" si="4">E4</f>
        <v>Magdalena</v>
      </c>
      <c r="U4" s="9" t="str">
        <f t="shared" ref="U4:U10" si="5">J4</f>
        <v>team360</v>
      </c>
      <c r="V4" s="9">
        <f t="shared" ref="V4:V10" si="6">G4</f>
        <v>1976</v>
      </c>
      <c r="W4" s="9">
        <v>100</v>
      </c>
      <c r="X4" s="23"/>
      <c r="Y4" s="9"/>
      <c r="Z4" s="9"/>
      <c r="AA4" s="9"/>
      <c r="AB4" s="9"/>
    </row>
    <row r="5" spans="1:28" s="351" customFormat="1" ht="14.4">
      <c r="A5" s="344"/>
      <c r="B5" s="345">
        <v>19</v>
      </c>
      <c r="C5" s="346">
        <v>2</v>
      </c>
      <c r="D5" s="347" t="s">
        <v>4196</v>
      </c>
      <c r="E5" s="346" t="s">
        <v>61</v>
      </c>
      <c r="F5" s="346" t="s">
        <v>60</v>
      </c>
      <c r="G5" s="361">
        <v>1981</v>
      </c>
      <c r="H5" s="346" t="s">
        <v>4185</v>
      </c>
      <c r="I5" s="346" t="s">
        <v>4197</v>
      </c>
      <c r="J5" s="346" t="s">
        <v>136</v>
      </c>
      <c r="K5" s="346">
        <v>27</v>
      </c>
      <c r="L5" s="346"/>
      <c r="M5" s="348">
        <f t="shared" si="0"/>
        <v>27</v>
      </c>
      <c r="N5" s="349" t="s">
        <v>4198</v>
      </c>
      <c r="O5" s="350">
        <f t="shared" si="1"/>
        <v>0.44172453703703707</v>
      </c>
      <c r="Q5" s="14">
        <f>VLOOKUP(R5,id!$A:$C,3,0)</f>
        <v>411</v>
      </c>
      <c r="R5" s="14" t="str">
        <f t="shared" si="2"/>
        <v>BlankDanuta1981</v>
      </c>
      <c r="S5" s="9" t="str">
        <f t="shared" si="3"/>
        <v>Blank</v>
      </c>
      <c r="T5" s="9" t="str">
        <f t="shared" si="4"/>
        <v>Danuta</v>
      </c>
      <c r="U5" s="9" t="str">
        <f t="shared" si="5"/>
        <v>Towanda</v>
      </c>
      <c r="V5" s="9">
        <f t="shared" si="6"/>
        <v>1981</v>
      </c>
      <c r="W5" s="9">
        <f t="shared" ref="W5:W13" si="7">W4*IF(AA5&lt;1,AA5,IF(AB5&lt;1,AB5,IF(Z5&lt;1,Z5,IF(Y5&lt;1,Y5,1))))</f>
        <v>93.978776365780163</v>
      </c>
      <c r="X5" s="23"/>
      <c r="Y5" s="9">
        <f t="shared" ref="Y5:Y13" si="8">O4/O5</f>
        <v>0.9397877636578017</v>
      </c>
      <c r="Z5" s="9">
        <f t="shared" ref="Z5:Z13" si="9">M5/M4</f>
        <v>1</v>
      </c>
      <c r="AA5" s="9">
        <v>1</v>
      </c>
      <c r="AB5" s="9">
        <v>1</v>
      </c>
    </row>
    <row r="6" spans="1:28" s="351" customFormat="1" ht="14.4">
      <c r="A6" s="344"/>
      <c r="B6" s="345">
        <v>27</v>
      </c>
      <c r="C6" s="346"/>
      <c r="D6" s="347" t="s">
        <v>4213</v>
      </c>
      <c r="E6" s="346" t="s">
        <v>334</v>
      </c>
      <c r="F6" s="346" t="s">
        <v>230</v>
      </c>
      <c r="G6" s="361">
        <v>1975</v>
      </c>
      <c r="H6" s="346" t="s">
        <v>4185</v>
      </c>
      <c r="I6" s="346" t="s">
        <v>1319</v>
      </c>
      <c r="J6" s="346" t="s">
        <v>335</v>
      </c>
      <c r="K6" s="346">
        <v>27</v>
      </c>
      <c r="L6" s="346"/>
      <c r="M6" s="348">
        <f t="shared" si="0"/>
        <v>27</v>
      </c>
      <c r="N6" s="349" t="s">
        <v>4214</v>
      </c>
      <c r="O6" s="350">
        <f t="shared" si="1"/>
        <v>0.48038194444444443</v>
      </c>
      <c r="Q6" s="14">
        <f>VLOOKUP(R6,id!$A:$C,3,0)</f>
        <v>35</v>
      </c>
      <c r="R6" s="14" t="str">
        <f t="shared" si="2"/>
        <v>AdamczykEwa1975</v>
      </c>
      <c r="S6" s="9" t="str">
        <f t="shared" si="3"/>
        <v>Adamczyk</v>
      </c>
      <c r="T6" s="9" t="str">
        <f t="shared" si="4"/>
        <v>Ewa</v>
      </c>
      <c r="U6" s="9" t="str">
        <f t="shared" si="5"/>
        <v>Zbieranina z Niesięcina</v>
      </c>
      <c r="V6" s="9">
        <f t="shared" si="6"/>
        <v>1975</v>
      </c>
      <c r="W6" s="9">
        <f t="shared" si="7"/>
        <v>86.416094446452234</v>
      </c>
      <c r="X6" s="23"/>
      <c r="Y6" s="9">
        <f t="shared" si="8"/>
        <v>0.91952776773882672</v>
      </c>
      <c r="Z6" s="9">
        <f t="shared" si="9"/>
        <v>1</v>
      </c>
      <c r="AA6" s="9">
        <v>1</v>
      </c>
      <c r="AB6" s="9">
        <v>1</v>
      </c>
    </row>
    <row r="7" spans="1:28" s="351" customFormat="1" ht="14.4">
      <c r="B7" s="345">
        <v>33</v>
      </c>
      <c r="C7" s="346">
        <v>4</v>
      </c>
      <c r="D7" s="347" t="s">
        <v>4224</v>
      </c>
      <c r="E7" s="346" t="s">
        <v>199</v>
      </c>
      <c r="F7" s="346" t="s">
        <v>198</v>
      </c>
      <c r="G7" s="361">
        <v>1980</v>
      </c>
      <c r="H7" s="346" t="s">
        <v>4185</v>
      </c>
      <c r="I7" s="346" t="s">
        <v>3554</v>
      </c>
      <c r="J7" s="346" t="s">
        <v>4165</v>
      </c>
      <c r="K7" s="346">
        <v>26</v>
      </c>
      <c r="L7" s="346"/>
      <c r="M7" s="348">
        <f t="shared" si="0"/>
        <v>26</v>
      </c>
      <c r="N7" s="349" t="s">
        <v>4225</v>
      </c>
      <c r="O7" s="350">
        <f t="shared" si="1"/>
        <v>0.46521990740740743</v>
      </c>
      <c r="Q7" s="14">
        <f>VLOOKUP(R7,id!$A:$C,3,0)</f>
        <v>125</v>
      </c>
      <c r="R7" s="14" t="str">
        <f t="shared" si="2"/>
        <v>TruszkowskaKamila1980</v>
      </c>
      <c r="S7" s="9" t="str">
        <f t="shared" si="3"/>
        <v>Truszkowska</v>
      </c>
      <c r="T7" s="9" t="str">
        <f t="shared" si="4"/>
        <v>Kamila</v>
      </c>
      <c r="U7" s="9" t="str">
        <f t="shared" si="5"/>
        <v>Polska</v>
      </c>
      <c r="V7" s="9">
        <f t="shared" si="6"/>
        <v>1980</v>
      </c>
      <c r="W7" s="9">
        <f t="shared" si="7"/>
        <v>83.215498355842882</v>
      </c>
      <c r="X7" s="23"/>
      <c r="Y7" s="9">
        <f t="shared" si="8"/>
        <v>1.0325911182982956</v>
      </c>
      <c r="Z7" s="9">
        <f t="shared" si="9"/>
        <v>0.96296296296296291</v>
      </c>
      <c r="AA7" s="9">
        <v>1</v>
      </c>
      <c r="AB7" s="9">
        <v>1</v>
      </c>
    </row>
    <row r="8" spans="1:28" s="351" customFormat="1" ht="14.4">
      <c r="B8" s="345">
        <v>58</v>
      </c>
      <c r="C8" s="346">
        <v>5</v>
      </c>
      <c r="D8" s="347" t="s">
        <v>4276</v>
      </c>
      <c r="E8" s="346" t="s">
        <v>806</v>
      </c>
      <c r="F8" s="346" t="s">
        <v>267</v>
      </c>
      <c r="G8" s="361">
        <v>2007</v>
      </c>
      <c r="H8" s="346" t="s">
        <v>4185</v>
      </c>
      <c r="I8" s="346" t="s">
        <v>253</v>
      </c>
      <c r="J8" s="346" t="s">
        <v>1263</v>
      </c>
      <c r="K8" s="346">
        <v>16</v>
      </c>
      <c r="L8" s="346"/>
      <c r="M8" s="348">
        <f t="shared" si="0"/>
        <v>16</v>
      </c>
      <c r="N8" s="349" t="s">
        <v>4277</v>
      </c>
      <c r="O8" s="350">
        <f t="shared" si="1"/>
        <v>0.45452546296296303</v>
      </c>
      <c r="Q8" s="14">
        <f>VLOOKUP(R8,id!$A:$C,3,0)</f>
        <v>457</v>
      </c>
      <c r="R8" s="14" t="str">
        <f t="shared" si="2"/>
        <v>BrudłoBasia2007</v>
      </c>
      <c r="S8" s="9" t="str">
        <f t="shared" si="3"/>
        <v>Brudło</v>
      </c>
      <c r="T8" s="9" t="str">
        <f t="shared" si="4"/>
        <v>Basia</v>
      </c>
      <c r="U8" s="9" t="str">
        <f t="shared" si="5"/>
        <v>Ba-Bi</v>
      </c>
      <c r="V8" s="9">
        <f t="shared" si="6"/>
        <v>2007</v>
      </c>
      <c r="W8" s="9">
        <f t="shared" si="7"/>
        <v>51.209537449749469</v>
      </c>
      <c r="X8" s="23"/>
      <c r="Y8" s="9">
        <f t="shared" si="8"/>
        <v>1.0235288126098137</v>
      </c>
      <c r="Z8" s="9">
        <f t="shared" si="9"/>
        <v>0.61538461538461542</v>
      </c>
      <c r="AA8" s="9">
        <v>1</v>
      </c>
      <c r="AB8" s="9">
        <v>1</v>
      </c>
    </row>
    <row r="9" spans="1:28" s="351" customFormat="1" ht="14.4">
      <c r="B9" s="345">
        <v>60</v>
      </c>
      <c r="C9" s="346">
        <v>6</v>
      </c>
      <c r="D9" s="347" t="s">
        <v>4279</v>
      </c>
      <c r="E9" s="346" t="s">
        <v>1690</v>
      </c>
      <c r="F9" s="346" t="s">
        <v>1689</v>
      </c>
      <c r="G9" s="361">
        <v>1977</v>
      </c>
      <c r="H9" s="346" t="s">
        <v>4185</v>
      </c>
      <c r="I9" s="346" t="s">
        <v>253</v>
      </c>
      <c r="J9" s="346" t="s">
        <v>1263</v>
      </c>
      <c r="K9" s="346">
        <v>16</v>
      </c>
      <c r="L9" s="346"/>
      <c r="M9" s="348">
        <f t="shared" si="0"/>
        <v>16</v>
      </c>
      <c r="N9" s="349" t="s">
        <v>4277</v>
      </c>
      <c r="O9" s="350">
        <f t="shared" si="1"/>
        <v>0.45452546296296303</v>
      </c>
      <c r="Q9" s="14">
        <f>VLOOKUP(R9,id!$A:$C,3,0)</f>
        <v>458</v>
      </c>
      <c r="R9" s="14" t="str">
        <f t="shared" si="2"/>
        <v>Pacowska-BrudłoOla1977</v>
      </c>
      <c r="S9" s="9" t="str">
        <f t="shared" si="3"/>
        <v>Pacowska-Brudło</v>
      </c>
      <c r="T9" s="9" t="str">
        <f t="shared" si="4"/>
        <v>Ola</v>
      </c>
      <c r="U9" s="9" t="str">
        <f t="shared" si="5"/>
        <v>Ba-Bi</v>
      </c>
      <c r="V9" s="9">
        <f t="shared" si="6"/>
        <v>1977</v>
      </c>
      <c r="W9" s="9">
        <f t="shared" si="7"/>
        <v>51.209537449749469</v>
      </c>
      <c r="X9" s="23"/>
      <c r="Y9" s="9">
        <f t="shared" si="8"/>
        <v>1</v>
      </c>
      <c r="Z9" s="9">
        <f t="shared" si="9"/>
        <v>1</v>
      </c>
      <c r="AA9" s="9">
        <v>1</v>
      </c>
      <c r="AB9" s="9">
        <v>1</v>
      </c>
    </row>
    <row r="10" spans="1:28" s="351" customFormat="1" ht="14.4">
      <c r="B10" s="345">
        <v>63</v>
      </c>
      <c r="C10" s="346">
        <v>7</v>
      </c>
      <c r="D10" s="347" t="s">
        <v>4284</v>
      </c>
      <c r="E10" s="346" t="s">
        <v>770</v>
      </c>
      <c r="F10" s="346" t="s">
        <v>769</v>
      </c>
      <c r="G10" s="361">
        <v>1969</v>
      </c>
      <c r="H10" s="346" t="s">
        <v>4185</v>
      </c>
      <c r="I10" s="346" t="s">
        <v>253</v>
      </c>
      <c r="J10" s="346" t="s">
        <v>549</v>
      </c>
      <c r="K10" s="346">
        <v>15</v>
      </c>
      <c r="L10" s="346"/>
      <c r="M10" s="348">
        <f t="shared" si="0"/>
        <v>15</v>
      </c>
      <c r="N10" s="349" t="s">
        <v>4285</v>
      </c>
      <c r="O10" s="350">
        <f t="shared" si="1"/>
        <v>0.45241898148148152</v>
      </c>
      <c r="Q10" s="14">
        <f>VLOOKUP(R10,id!$A:$C,3,0)</f>
        <v>459</v>
      </c>
      <c r="R10" s="14" t="str">
        <f t="shared" si="2"/>
        <v>TrykozkoUrszula1969</v>
      </c>
      <c r="S10" s="9" t="str">
        <f t="shared" si="3"/>
        <v>Trykozko</v>
      </c>
      <c r="T10" s="9" t="str">
        <f t="shared" si="4"/>
        <v>Urszula</v>
      </c>
      <c r="U10" s="9" t="str">
        <f t="shared" si="5"/>
        <v>Team 360</v>
      </c>
      <c r="V10" s="9">
        <f t="shared" si="6"/>
        <v>1969</v>
      </c>
      <c r="W10" s="9">
        <f t="shared" si="7"/>
        <v>48.008941359140124</v>
      </c>
      <c r="X10" s="23"/>
      <c r="Y10" s="9">
        <f t="shared" si="8"/>
        <v>1.004656041341554</v>
      </c>
      <c r="Z10" s="9">
        <f t="shared" si="9"/>
        <v>0.9375</v>
      </c>
      <c r="AA10" s="9">
        <v>1</v>
      </c>
      <c r="AB10" s="9">
        <v>1</v>
      </c>
    </row>
    <row r="11" spans="1:28" ht="14.4">
      <c r="A11" s="351"/>
      <c r="B11" s="345">
        <v>69</v>
      </c>
      <c r="C11" s="346">
        <v>8</v>
      </c>
      <c r="D11" s="347" t="s">
        <v>4300</v>
      </c>
      <c r="E11" s="346" t="s">
        <v>764</v>
      </c>
      <c r="F11" s="346" t="s">
        <v>763</v>
      </c>
      <c r="G11" s="361">
        <v>1985</v>
      </c>
      <c r="H11" s="346" t="s">
        <v>4185</v>
      </c>
      <c r="I11" s="346" t="s">
        <v>4301</v>
      </c>
      <c r="J11" s="346" t="s">
        <v>4302</v>
      </c>
      <c r="K11" s="346">
        <v>11</v>
      </c>
      <c r="L11" s="346"/>
      <c r="M11" s="348">
        <f t="shared" ref="M11:M13" si="10">K11-L11</f>
        <v>11</v>
      </c>
      <c r="N11" s="349" t="s">
        <v>4303</v>
      </c>
      <c r="O11" s="350">
        <f t="shared" ref="O11:O13" si="11">TIMEVALUE(N11)-1/48</f>
        <v>0.49709490740740742</v>
      </c>
      <c r="P11" s="351"/>
      <c r="Q11" s="14">
        <f>VLOOKUP(R11,id!$A:$C,3,0)</f>
        <v>460</v>
      </c>
      <c r="R11" s="14" t="str">
        <f t="shared" ref="R11:R13" si="12">S11&amp;T11&amp;V11</f>
        <v>OlechowskaEmilia1985</v>
      </c>
      <c r="S11" s="9" t="str">
        <f t="shared" ref="S11:S13" si="13">F11</f>
        <v>Olechowska</v>
      </c>
      <c r="T11" s="9" t="str">
        <f t="shared" ref="T11:T13" si="14">E11</f>
        <v>Emilia</v>
      </c>
      <c r="U11" s="9" t="str">
        <f t="shared" ref="U11:U13" si="15">J11</f>
        <v>Przyjemna jazda rowerem od świtu do zmroku</v>
      </c>
      <c r="V11" s="9">
        <f t="shared" ref="V11:V13" si="16">G11</f>
        <v>1985</v>
      </c>
      <c r="W11" s="9">
        <f t="shared" si="7"/>
        <v>35.206556996702759</v>
      </c>
      <c r="X11" s="23"/>
      <c r="Y11" s="9">
        <f t="shared" si="8"/>
        <v>0.91012596335188256</v>
      </c>
      <c r="Z11" s="9">
        <f t="shared" si="9"/>
        <v>0.73333333333333328</v>
      </c>
      <c r="AA11" s="9">
        <v>1</v>
      </c>
      <c r="AB11" s="9">
        <v>1</v>
      </c>
    </row>
    <row r="12" spans="1:28" ht="14.4">
      <c r="A12" s="351"/>
      <c r="B12" s="345">
        <v>70</v>
      </c>
      <c r="C12" s="346">
        <v>9</v>
      </c>
      <c r="D12" s="347" t="s">
        <v>4304</v>
      </c>
      <c r="E12" s="346" t="s">
        <v>1548</v>
      </c>
      <c r="F12" s="346" t="s">
        <v>4305</v>
      </c>
      <c r="G12" s="361">
        <v>1971</v>
      </c>
      <c r="H12" s="346" t="s">
        <v>4185</v>
      </c>
      <c r="I12" s="346" t="s">
        <v>253</v>
      </c>
      <c r="J12" s="346"/>
      <c r="K12" s="346">
        <v>10</v>
      </c>
      <c r="L12" s="346"/>
      <c r="M12" s="348">
        <f t="shared" si="10"/>
        <v>10</v>
      </c>
      <c r="N12" s="349" t="s">
        <v>4306</v>
      </c>
      <c r="O12" s="350">
        <f t="shared" si="11"/>
        <v>0.46466435185185184</v>
      </c>
      <c r="P12" s="351"/>
      <c r="Q12" s="14">
        <f>VLOOKUP(R12,id!$A:$C,3,0)</f>
        <v>461</v>
      </c>
      <c r="R12" s="14" t="str">
        <f t="shared" si="12"/>
        <v>SkrzętaIwona1971</v>
      </c>
      <c r="S12" s="9" t="str">
        <f t="shared" si="13"/>
        <v>Skrzęta</v>
      </c>
      <c r="T12" s="9" t="str">
        <f t="shared" si="14"/>
        <v>Iwona</v>
      </c>
      <c r="U12" s="9">
        <f t="shared" si="15"/>
        <v>0</v>
      </c>
      <c r="V12" s="9">
        <f t="shared" si="16"/>
        <v>1971</v>
      </c>
      <c r="W12" s="9">
        <f t="shared" si="7"/>
        <v>32.005960906093414</v>
      </c>
      <c r="X12" s="23"/>
      <c r="Y12" s="9">
        <f t="shared" si="8"/>
        <v>1.0697935088549582</v>
      </c>
      <c r="Z12" s="9">
        <f t="shared" si="9"/>
        <v>0.90909090909090906</v>
      </c>
      <c r="AA12" s="9">
        <v>1</v>
      </c>
      <c r="AB12" s="9">
        <v>1</v>
      </c>
    </row>
    <row r="13" spans="1:28" ht="14.4">
      <c r="A13" s="351"/>
      <c r="B13" s="345">
        <v>71</v>
      </c>
      <c r="C13" s="346">
        <v>10</v>
      </c>
      <c r="D13" s="347" t="s">
        <v>4307</v>
      </c>
      <c r="E13" s="346" t="s">
        <v>768</v>
      </c>
      <c r="F13" s="346" t="s">
        <v>1307</v>
      </c>
      <c r="G13" s="361">
        <v>1988</v>
      </c>
      <c r="H13" s="346" t="s">
        <v>4185</v>
      </c>
      <c r="I13" s="346" t="s">
        <v>253</v>
      </c>
      <c r="J13" s="346"/>
      <c r="K13" s="346">
        <v>19</v>
      </c>
      <c r="L13" s="346">
        <v>2</v>
      </c>
      <c r="M13" s="348">
        <f t="shared" si="10"/>
        <v>17</v>
      </c>
      <c r="N13" s="349" t="s">
        <v>4308</v>
      </c>
      <c r="O13" s="350">
        <f t="shared" si="11"/>
        <v>0.50770833333333332</v>
      </c>
      <c r="P13" s="351"/>
      <c r="Q13" s="14">
        <f>VLOOKUP(R13,id!$A:$C,3,0)</f>
        <v>382</v>
      </c>
      <c r="R13" s="14" t="str">
        <f t="shared" si="12"/>
        <v>LipińskaKatarzyna1988</v>
      </c>
      <c r="S13" s="9" t="str">
        <f t="shared" si="13"/>
        <v>Lipińska</v>
      </c>
      <c r="T13" s="9" t="str">
        <f t="shared" si="14"/>
        <v>Katarzyna</v>
      </c>
      <c r="U13" s="9">
        <f t="shared" si="15"/>
        <v>0</v>
      </c>
      <c r="V13" s="9">
        <f t="shared" si="16"/>
        <v>1988</v>
      </c>
      <c r="W13" s="9">
        <f t="shared" si="7"/>
        <v>29.292465975856754</v>
      </c>
      <c r="X13" s="23"/>
      <c r="Y13" s="9">
        <f t="shared" si="8"/>
        <v>0.91521907627775501</v>
      </c>
      <c r="Z13" s="9">
        <f t="shared" si="9"/>
        <v>1.7</v>
      </c>
      <c r="AA13" s="9">
        <v>1</v>
      </c>
      <c r="AB13" s="9">
        <v>1</v>
      </c>
    </row>
  </sheetData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66"/>
  <sheetViews>
    <sheetView workbookViewId="0"/>
  </sheetViews>
  <sheetFormatPr defaultColWidth="10" defaultRowHeight="13.8"/>
  <cols>
    <col min="1" max="2" width="10" style="342"/>
    <col min="3" max="4" width="8.77734375" style="342" customWidth="1"/>
    <col min="5" max="5" width="19" style="342" customWidth="1"/>
    <col min="6" max="6" width="22.77734375" style="342" customWidth="1"/>
    <col min="7" max="7" width="14.6640625" style="359" customWidth="1"/>
    <col min="8" max="8" width="14.6640625" style="342" customWidth="1"/>
    <col min="9" max="9" width="23.33203125" style="342" bestFit="1" customWidth="1"/>
    <col min="10" max="10" width="36.77734375" style="342" bestFit="1" customWidth="1"/>
    <col min="11" max="11" width="10" style="360" customWidth="1"/>
    <col min="12" max="13" width="10" style="342" customWidth="1"/>
    <col min="14" max="14" width="10" style="342" hidden="1" customWidth="1"/>
    <col min="15" max="15" width="14.6640625" style="342" customWidth="1"/>
    <col min="16" max="16384" width="10" style="342"/>
  </cols>
  <sheetData>
    <row r="2" spans="1:28" ht="23.25" customHeight="1">
      <c r="A2" s="341"/>
      <c r="B2" s="364" t="s">
        <v>4147</v>
      </c>
      <c r="C2" s="365"/>
      <c r="D2" s="365"/>
      <c r="E2" s="365"/>
      <c r="F2" s="365"/>
      <c r="G2" s="367"/>
      <c r="H2" s="365"/>
      <c r="I2" s="365"/>
      <c r="J2" s="365"/>
      <c r="K2" s="365"/>
      <c r="L2" s="365"/>
      <c r="M2" s="365"/>
      <c r="N2" s="365"/>
      <c r="O2" s="366"/>
    </row>
    <row r="3" spans="1:28" ht="28.8">
      <c r="A3" s="341"/>
      <c r="B3" s="343" t="s">
        <v>4148</v>
      </c>
      <c r="C3" s="343" t="s">
        <v>4149</v>
      </c>
      <c r="D3" s="343" t="s">
        <v>4150</v>
      </c>
      <c r="E3" s="343" t="s">
        <v>4151</v>
      </c>
      <c r="F3" s="343" t="s">
        <v>4152</v>
      </c>
      <c r="G3" s="368" t="s">
        <v>4153</v>
      </c>
      <c r="H3" s="343" t="s">
        <v>4154</v>
      </c>
      <c r="I3" s="343" t="s">
        <v>3661</v>
      </c>
      <c r="J3" s="343" t="s">
        <v>3957</v>
      </c>
      <c r="K3" s="343"/>
      <c r="L3" s="343" t="s">
        <v>4155</v>
      </c>
      <c r="M3" s="343" t="s">
        <v>4156</v>
      </c>
      <c r="N3" s="343" t="s">
        <v>3618</v>
      </c>
      <c r="O3" s="343" t="s">
        <v>4157</v>
      </c>
      <c r="Q3" s="14" t="s">
        <v>71</v>
      </c>
      <c r="R3" s="14" t="s">
        <v>72</v>
      </c>
      <c r="S3" s="9" t="s">
        <v>99</v>
      </c>
      <c r="T3" s="9" t="s">
        <v>100</v>
      </c>
      <c r="U3" s="9" t="s">
        <v>75</v>
      </c>
      <c r="V3" s="9" t="s">
        <v>73</v>
      </c>
      <c r="W3" s="9" t="s">
        <v>42</v>
      </c>
      <c r="X3" s="9"/>
      <c r="Y3" s="9" t="s">
        <v>39</v>
      </c>
      <c r="Z3" s="9" t="s">
        <v>40</v>
      </c>
      <c r="AA3" s="9" t="s">
        <v>31</v>
      </c>
      <c r="AB3" s="9" t="s">
        <v>41</v>
      </c>
    </row>
    <row r="4" spans="1:28" s="351" customFormat="1" ht="14.4">
      <c r="A4" s="344"/>
      <c r="B4" s="345">
        <v>1</v>
      </c>
      <c r="C4" s="346"/>
      <c r="D4" s="347" t="s">
        <v>4158</v>
      </c>
      <c r="E4" s="346" t="s">
        <v>63</v>
      </c>
      <c r="F4" s="346" t="s">
        <v>80</v>
      </c>
      <c r="G4" s="361">
        <v>1986</v>
      </c>
      <c r="H4" s="346" t="s">
        <v>4159</v>
      </c>
      <c r="I4" s="346" t="s">
        <v>246</v>
      </c>
      <c r="J4" s="346" t="s">
        <v>4160</v>
      </c>
      <c r="K4" s="346">
        <v>27</v>
      </c>
      <c r="L4" s="346"/>
      <c r="M4" s="348">
        <f t="shared" ref="M4:M60" si="0">K4-L4</f>
        <v>27</v>
      </c>
      <c r="N4" s="349" t="s">
        <v>4161</v>
      </c>
      <c r="O4" s="350">
        <f t="shared" ref="O4:O60" si="1">TIMEVALUE(N4)-1/48</f>
        <v>0.32118055555555558</v>
      </c>
      <c r="Q4" s="14">
        <f>VLOOKUP(R4,id!$A:$C,3,0)</f>
        <v>38</v>
      </c>
      <c r="R4" s="14" t="str">
        <f t="shared" ref="R4:R60" si="2">S4&amp;T4&amp;V4</f>
        <v>MirowskiŁukasz1986</v>
      </c>
      <c r="S4" s="9" t="str">
        <f>F4</f>
        <v>Mirowski</v>
      </c>
      <c r="T4" s="9" t="str">
        <f>E4</f>
        <v>Łukasz</v>
      </c>
      <c r="U4" s="9" t="str">
        <f>J4</f>
        <v>Anna Pieróg Racing Team</v>
      </c>
      <c r="V4" s="9">
        <f>G4</f>
        <v>1986</v>
      </c>
      <c r="W4" s="9">
        <v>100</v>
      </c>
      <c r="X4" s="23"/>
      <c r="Y4" s="9"/>
      <c r="Z4" s="9"/>
      <c r="AA4" s="9"/>
      <c r="AB4" s="9"/>
    </row>
    <row r="5" spans="1:28" s="351" customFormat="1" ht="14.4">
      <c r="A5" s="344"/>
      <c r="B5" s="345">
        <v>2</v>
      </c>
      <c r="C5" s="346"/>
      <c r="D5" s="347" t="s">
        <v>4162</v>
      </c>
      <c r="E5" s="346" t="s">
        <v>16</v>
      </c>
      <c r="F5" s="346" t="s">
        <v>267</v>
      </c>
      <c r="G5" s="362">
        <v>1979</v>
      </c>
      <c r="H5" s="346" t="s">
        <v>4159</v>
      </c>
      <c r="I5" s="346" t="s">
        <v>253</v>
      </c>
      <c r="J5" s="346" t="s">
        <v>1263</v>
      </c>
      <c r="K5" s="346">
        <v>27</v>
      </c>
      <c r="L5" s="346"/>
      <c r="M5" s="348">
        <f t="shared" si="0"/>
        <v>27</v>
      </c>
      <c r="N5" s="349" t="s">
        <v>4161</v>
      </c>
      <c r="O5" s="350">
        <f t="shared" si="1"/>
        <v>0.32118055555555558</v>
      </c>
      <c r="Q5" s="14">
        <f>VLOOKUP(R5,id!$A:$C,3,0)</f>
        <v>1</v>
      </c>
      <c r="R5" s="14" t="str">
        <f t="shared" si="2"/>
        <v>BrudłoPaweł1979</v>
      </c>
      <c r="S5" s="9" t="str">
        <f t="shared" ref="S5:S61" si="3">F5</f>
        <v>Brudło</v>
      </c>
      <c r="T5" s="9" t="str">
        <f t="shared" ref="T5:T61" si="4">E5</f>
        <v>Paweł</v>
      </c>
      <c r="U5" s="9" t="str">
        <f t="shared" ref="U5:U61" si="5">J5</f>
        <v>Ba-Bi</v>
      </c>
      <c r="V5" s="9">
        <f t="shared" ref="V5:V61" si="6">G5</f>
        <v>1979</v>
      </c>
      <c r="W5" s="9">
        <f t="shared" ref="W5:W16" si="7">W4*IF(AA5&lt;1,AA5,IF(AB5&lt;1,AB5,IF(Z5&lt;1,Z5,IF(Y5&lt;1,Y5,1))))</f>
        <v>100</v>
      </c>
      <c r="X5" s="23"/>
      <c r="Y5" s="9">
        <f>O4/O5</f>
        <v>1</v>
      </c>
      <c r="Z5" s="9">
        <f>M5/M4</f>
        <v>1</v>
      </c>
      <c r="AA5" s="9">
        <v>1</v>
      </c>
      <c r="AB5" s="9">
        <v>1</v>
      </c>
    </row>
    <row r="6" spans="1:28" s="351" customFormat="1" ht="14.4">
      <c r="A6" s="344"/>
      <c r="B6" s="345">
        <v>3</v>
      </c>
      <c r="C6" s="346"/>
      <c r="D6" s="347" t="s">
        <v>4163</v>
      </c>
      <c r="E6" s="346" t="s">
        <v>22</v>
      </c>
      <c r="F6" s="346" t="s">
        <v>55</v>
      </c>
      <c r="G6" s="361">
        <v>1969</v>
      </c>
      <c r="H6" s="346" t="s">
        <v>4159</v>
      </c>
      <c r="I6" s="346" t="s">
        <v>246</v>
      </c>
      <c r="J6" s="346"/>
      <c r="K6" s="346">
        <v>27</v>
      </c>
      <c r="L6" s="346"/>
      <c r="M6" s="348">
        <f t="shared" si="0"/>
        <v>27</v>
      </c>
      <c r="N6" s="349" t="s">
        <v>4161</v>
      </c>
      <c r="O6" s="350">
        <f t="shared" si="1"/>
        <v>0.32118055555555558</v>
      </c>
      <c r="Q6" s="14">
        <f>VLOOKUP(R6,id!$A:$C,3,0)</f>
        <v>5</v>
      </c>
      <c r="R6" s="14" t="str">
        <f t="shared" si="2"/>
        <v>SzawdzinKrzysztof1969</v>
      </c>
      <c r="S6" s="9" t="str">
        <f t="shared" si="3"/>
        <v>Szawdzin</v>
      </c>
      <c r="T6" s="9" t="str">
        <f t="shared" si="4"/>
        <v>Krzysztof</v>
      </c>
      <c r="U6" s="9">
        <f t="shared" si="5"/>
        <v>0</v>
      </c>
      <c r="V6" s="9">
        <f t="shared" si="6"/>
        <v>1969</v>
      </c>
      <c r="W6" s="9">
        <f t="shared" si="7"/>
        <v>100</v>
      </c>
      <c r="X6" s="23"/>
      <c r="Y6" s="9">
        <f t="shared" ref="Y6:Y16" si="8">O5/O6</f>
        <v>1</v>
      </c>
      <c r="Z6" s="9">
        <f t="shared" ref="Z6:Z16" si="9">M6/M5</f>
        <v>1</v>
      </c>
      <c r="AA6" s="9">
        <v>1</v>
      </c>
      <c r="AB6" s="9">
        <v>1</v>
      </c>
    </row>
    <row r="7" spans="1:28" s="351" customFormat="1" ht="14.4">
      <c r="A7" s="344"/>
      <c r="B7" s="345">
        <v>4</v>
      </c>
      <c r="C7" s="346"/>
      <c r="D7" s="347" t="s">
        <v>4164</v>
      </c>
      <c r="E7" s="346" t="s">
        <v>241</v>
      </c>
      <c r="F7" s="346" t="s">
        <v>245</v>
      </c>
      <c r="G7" s="361">
        <v>1979</v>
      </c>
      <c r="H7" s="346" t="s">
        <v>4159</v>
      </c>
      <c r="I7" s="346" t="s">
        <v>1324</v>
      </c>
      <c r="J7" s="346" t="s">
        <v>4165</v>
      </c>
      <c r="K7" s="346">
        <v>27</v>
      </c>
      <c r="L7" s="346"/>
      <c r="M7" s="348">
        <f t="shared" si="0"/>
        <v>27</v>
      </c>
      <c r="N7" s="349" t="s">
        <v>4166</v>
      </c>
      <c r="O7" s="350">
        <f t="shared" si="1"/>
        <v>0.33622685185185186</v>
      </c>
      <c r="Q7" s="14">
        <f>VLOOKUP(R7,id!$A:$C,3,0)</f>
        <v>8</v>
      </c>
      <c r="R7" s="14" t="str">
        <f t="shared" si="2"/>
        <v>WalentowskiRadosław1979</v>
      </c>
      <c r="S7" s="9" t="str">
        <f t="shared" si="3"/>
        <v>Walentowski</v>
      </c>
      <c r="T7" s="9" t="str">
        <f t="shared" si="4"/>
        <v>Radosław</v>
      </c>
      <c r="U7" s="9" t="str">
        <f t="shared" si="5"/>
        <v>Polska</v>
      </c>
      <c r="V7" s="9">
        <f t="shared" si="6"/>
        <v>1979</v>
      </c>
      <c r="W7" s="9">
        <f t="shared" si="7"/>
        <v>95.524956970740106</v>
      </c>
      <c r="X7" s="23"/>
      <c r="Y7" s="9">
        <f t="shared" si="8"/>
        <v>0.95524956970740105</v>
      </c>
      <c r="Z7" s="9">
        <f t="shared" si="9"/>
        <v>1</v>
      </c>
      <c r="AA7" s="9">
        <v>1</v>
      </c>
      <c r="AB7" s="9">
        <v>1</v>
      </c>
    </row>
    <row r="8" spans="1:28" s="351" customFormat="1" ht="14.4">
      <c r="A8" s="344"/>
      <c r="B8" s="345">
        <v>5</v>
      </c>
      <c r="C8" s="346"/>
      <c r="D8" s="347" t="s">
        <v>4167</v>
      </c>
      <c r="E8" s="346" t="s">
        <v>16</v>
      </c>
      <c r="F8" s="346" t="s">
        <v>297</v>
      </c>
      <c r="G8" s="361">
        <v>1990</v>
      </c>
      <c r="H8" s="346" t="s">
        <v>4159</v>
      </c>
      <c r="I8" s="346" t="s">
        <v>3758</v>
      </c>
      <c r="J8" s="346" t="s">
        <v>4168</v>
      </c>
      <c r="K8" s="346">
        <v>27</v>
      </c>
      <c r="L8" s="346"/>
      <c r="M8" s="348">
        <f t="shared" si="0"/>
        <v>27</v>
      </c>
      <c r="N8" s="349" t="s">
        <v>4166</v>
      </c>
      <c r="O8" s="350">
        <f t="shared" si="1"/>
        <v>0.33622685185185186</v>
      </c>
      <c r="Q8" s="14">
        <f>VLOOKUP(R8,id!$A:$C,3,0)</f>
        <v>4</v>
      </c>
      <c r="R8" s="14" t="str">
        <f t="shared" si="2"/>
        <v>SłomkaPaweł1990</v>
      </c>
      <c r="S8" s="9" t="str">
        <f t="shared" si="3"/>
        <v>Słomka</v>
      </c>
      <c r="T8" s="9" t="str">
        <f t="shared" si="4"/>
        <v>Paweł</v>
      </c>
      <c r="U8" s="9" t="str">
        <f t="shared" si="5"/>
        <v>team360</v>
      </c>
      <c r="V8" s="9">
        <f t="shared" si="6"/>
        <v>1990</v>
      </c>
      <c r="W8" s="9">
        <f t="shared" si="7"/>
        <v>95.524956970740106</v>
      </c>
      <c r="X8" s="23"/>
      <c r="Y8" s="9">
        <f t="shared" si="8"/>
        <v>1</v>
      </c>
      <c r="Z8" s="9">
        <f t="shared" si="9"/>
        <v>1</v>
      </c>
      <c r="AA8" s="9">
        <v>1</v>
      </c>
      <c r="AB8" s="9">
        <v>1</v>
      </c>
    </row>
    <row r="9" spans="1:28" s="351" customFormat="1" ht="14.4">
      <c r="A9" s="344"/>
      <c r="B9" s="345">
        <v>6</v>
      </c>
      <c r="C9" s="346"/>
      <c r="D9" s="347" t="s">
        <v>4169</v>
      </c>
      <c r="E9" s="346" t="s">
        <v>17</v>
      </c>
      <c r="F9" s="346" t="s">
        <v>749</v>
      </c>
      <c r="G9" s="361">
        <v>1972</v>
      </c>
      <c r="H9" s="346" t="s">
        <v>4159</v>
      </c>
      <c r="I9" s="346" t="s">
        <v>253</v>
      </c>
      <c r="J9" s="346" t="s">
        <v>4058</v>
      </c>
      <c r="K9" s="346">
        <v>27</v>
      </c>
      <c r="L9" s="346"/>
      <c r="M9" s="348">
        <f t="shared" si="0"/>
        <v>27</v>
      </c>
      <c r="N9" s="349" t="s">
        <v>4170</v>
      </c>
      <c r="O9" s="350">
        <f t="shared" si="1"/>
        <v>0.34047453703703701</v>
      </c>
      <c r="Q9" s="14">
        <f>VLOOKUP(R9,id!$A:$C,3,0)</f>
        <v>404</v>
      </c>
      <c r="R9" s="14" t="str">
        <f t="shared" si="2"/>
        <v>KrasuskiMarcin1972</v>
      </c>
      <c r="S9" s="9" t="str">
        <f t="shared" si="3"/>
        <v>Krasuski</v>
      </c>
      <c r="T9" s="9" t="str">
        <f t="shared" si="4"/>
        <v>Marcin</v>
      </c>
      <c r="U9" s="9" t="str">
        <f t="shared" si="5"/>
        <v>OK!Sport Warszawa</v>
      </c>
      <c r="V9" s="9">
        <f t="shared" si="6"/>
        <v>1972</v>
      </c>
      <c r="W9" s="9">
        <f t="shared" si="7"/>
        <v>94.333208688853389</v>
      </c>
      <c r="X9" s="23"/>
      <c r="Y9" s="9">
        <f t="shared" si="8"/>
        <v>0.98752422068871748</v>
      </c>
      <c r="Z9" s="9">
        <f t="shared" si="9"/>
        <v>1</v>
      </c>
      <c r="AA9" s="9">
        <v>1</v>
      </c>
      <c r="AB9" s="9">
        <v>1</v>
      </c>
    </row>
    <row r="10" spans="1:28" s="351" customFormat="1" ht="14.4">
      <c r="A10" s="344"/>
      <c r="B10" s="345">
        <v>7</v>
      </c>
      <c r="C10" s="346"/>
      <c r="D10" s="347" t="s">
        <v>4171</v>
      </c>
      <c r="E10" s="346" t="s">
        <v>34</v>
      </c>
      <c r="F10" s="346" t="s">
        <v>165</v>
      </c>
      <c r="G10" s="361">
        <v>1968</v>
      </c>
      <c r="H10" s="346" t="s">
        <v>4159</v>
      </c>
      <c r="I10" s="346" t="s">
        <v>3554</v>
      </c>
      <c r="J10" s="346" t="s">
        <v>391</v>
      </c>
      <c r="K10" s="346">
        <v>27</v>
      </c>
      <c r="L10" s="346"/>
      <c r="M10" s="348">
        <f t="shared" si="0"/>
        <v>27</v>
      </c>
      <c r="N10" s="349" t="s">
        <v>4172</v>
      </c>
      <c r="O10" s="350">
        <f t="shared" si="1"/>
        <v>0.35108796296296302</v>
      </c>
      <c r="Q10" s="14">
        <f>VLOOKUP(R10,id!$A:$C,3,0)</f>
        <v>40</v>
      </c>
      <c r="R10" s="14" t="str">
        <f t="shared" si="2"/>
        <v>PachulskiMarek1968</v>
      </c>
      <c r="S10" s="9" t="str">
        <f t="shared" si="3"/>
        <v>Pachulski</v>
      </c>
      <c r="T10" s="9" t="str">
        <f t="shared" si="4"/>
        <v>Marek</v>
      </c>
      <c r="U10" s="9" t="str">
        <f t="shared" si="5"/>
        <v>GREY WOLF</v>
      </c>
      <c r="V10" s="9">
        <f t="shared" si="6"/>
        <v>1968</v>
      </c>
      <c r="W10" s="9">
        <f t="shared" si="7"/>
        <v>91.481505900969196</v>
      </c>
      <c r="X10" s="23"/>
      <c r="Y10" s="9">
        <f t="shared" si="8"/>
        <v>0.96976989516713896</v>
      </c>
      <c r="Z10" s="9">
        <f t="shared" si="9"/>
        <v>1</v>
      </c>
      <c r="AA10" s="9">
        <v>1</v>
      </c>
      <c r="AB10" s="9">
        <v>1</v>
      </c>
    </row>
    <row r="11" spans="1:28" s="351" customFormat="1" ht="14.4">
      <c r="A11" s="344"/>
      <c r="B11" s="345">
        <v>8</v>
      </c>
      <c r="C11" s="346"/>
      <c r="D11" s="347" t="s">
        <v>4173</v>
      </c>
      <c r="E11" s="346" t="s">
        <v>25</v>
      </c>
      <c r="F11" s="346" t="s">
        <v>165</v>
      </c>
      <c r="G11" s="361">
        <v>1967</v>
      </c>
      <c r="H11" s="346" t="s">
        <v>4159</v>
      </c>
      <c r="I11" s="346" t="s">
        <v>3669</v>
      </c>
      <c r="J11" s="346" t="s">
        <v>4174</v>
      </c>
      <c r="K11" s="346">
        <v>27</v>
      </c>
      <c r="L11" s="346"/>
      <c r="M11" s="348">
        <f t="shared" si="0"/>
        <v>27</v>
      </c>
      <c r="N11" s="349" t="s">
        <v>4172</v>
      </c>
      <c r="O11" s="350">
        <f t="shared" si="1"/>
        <v>0.35108796296296302</v>
      </c>
      <c r="Q11" s="14">
        <f>VLOOKUP(R11,id!$A:$C,3,0)</f>
        <v>92</v>
      </c>
      <c r="R11" s="14" t="str">
        <f t="shared" si="2"/>
        <v>PachulskiLeszek1967</v>
      </c>
      <c r="S11" s="9" t="str">
        <f t="shared" si="3"/>
        <v>Pachulski</v>
      </c>
      <c r="T11" s="9" t="str">
        <f t="shared" si="4"/>
        <v>Leszek</v>
      </c>
      <c r="U11" s="9" t="str">
        <f t="shared" si="5"/>
        <v>WISŁA 1200</v>
      </c>
      <c r="V11" s="9">
        <f t="shared" si="6"/>
        <v>1967</v>
      </c>
      <c r="W11" s="9">
        <f t="shared" si="7"/>
        <v>91.481505900969196</v>
      </c>
      <c r="X11" s="23"/>
      <c r="Y11" s="9">
        <f t="shared" si="8"/>
        <v>1</v>
      </c>
      <c r="Z11" s="9">
        <f t="shared" si="9"/>
        <v>1</v>
      </c>
      <c r="AA11" s="9">
        <v>1</v>
      </c>
      <c r="AB11" s="9">
        <v>1</v>
      </c>
    </row>
    <row r="12" spans="1:28" s="351" customFormat="1" ht="14.4">
      <c r="A12" s="344"/>
      <c r="B12" s="345">
        <v>9</v>
      </c>
      <c r="C12" s="346"/>
      <c r="D12" s="347" t="s">
        <v>4175</v>
      </c>
      <c r="E12" s="346" t="s">
        <v>383</v>
      </c>
      <c r="F12" s="346" t="s">
        <v>1296</v>
      </c>
      <c r="G12" s="361">
        <v>1980</v>
      </c>
      <c r="H12" s="346" t="s">
        <v>4159</v>
      </c>
      <c r="I12" s="346" t="s">
        <v>3673</v>
      </c>
      <c r="J12" s="346" t="s">
        <v>827</v>
      </c>
      <c r="K12" s="346">
        <v>27</v>
      </c>
      <c r="L12" s="346"/>
      <c r="M12" s="348">
        <f t="shared" si="0"/>
        <v>27</v>
      </c>
      <c r="N12" s="349" t="s">
        <v>4176</v>
      </c>
      <c r="O12" s="350">
        <f t="shared" si="1"/>
        <v>0.36025462962962962</v>
      </c>
      <c r="Q12" s="14">
        <f>VLOOKUP(R12,id!$A:$C,3,0)</f>
        <v>173</v>
      </c>
      <c r="R12" s="14" t="str">
        <f t="shared" si="2"/>
        <v>ŁosiewiczMariusz1980</v>
      </c>
      <c r="S12" s="9" t="str">
        <f t="shared" si="3"/>
        <v>Łosiewicz</v>
      </c>
      <c r="T12" s="9" t="str">
        <f t="shared" si="4"/>
        <v>Mariusz</v>
      </c>
      <c r="U12" s="9" t="str">
        <f t="shared" si="5"/>
        <v>Morenka Team</v>
      </c>
      <c r="V12" s="9">
        <f t="shared" si="6"/>
        <v>1980</v>
      </c>
      <c r="W12" s="9">
        <f t="shared" si="7"/>
        <v>89.153762128124399</v>
      </c>
      <c r="X12" s="23"/>
      <c r="Y12" s="9">
        <f t="shared" si="8"/>
        <v>0.97455503437640578</v>
      </c>
      <c r="Z12" s="9">
        <f t="shared" si="9"/>
        <v>1</v>
      </c>
      <c r="AA12" s="9">
        <v>1</v>
      </c>
      <c r="AB12" s="9">
        <v>1</v>
      </c>
    </row>
    <row r="13" spans="1:28" s="351" customFormat="1" ht="14.4">
      <c r="A13" s="344"/>
      <c r="B13" s="345">
        <v>10</v>
      </c>
      <c r="C13" s="346"/>
      <c r="D13" s="347" t="s">
        <v>4177</v>
      </c>
      <c r="E13" s="346" t="s">
        <v>19</v>
      </c>
      <c r="F13" s="346" t="s">
        <v>18</v>
      </c>
      <c r="G13" s="361">
        <v>1964</v>
      </c>
      <c r="H13" s="346" t="s">
        <v>4159</v>
      </c>
      <c r="I13" s="346" t="s">
        <v>233</v>
      </c>
      <c r="J13" s="346" t="s">
        <v>677</v>
      </c>
      <c r="K13" s="346">
        <v>27</v>
      </c>
      <c r="L13" s="346"/>
      <c r="M13" s="348">
        <f t="shared" si="0"/>
        <v>27</v>
      </c>
      <c r="N13" s="349" t="s">
        <v>4178</v>
      </c>
      <c r="O13" s="350">
        <f t="shared" si="1"/>
        <v>0.36226851851851855</v>
      </c>
      <c r="Q13" s="14">
        <f>VLOOKUP(R13,id!$A:$C,3,0)</f>
        <v>11</v>
      </c>
      <c r="R13" s="14" t="str">
        <f t="shared" si="2"/>
        <v>LiszkaGrzegorz1964</v>
      </c>
      <c r="S13" s="9" t="str">
        <f t="shared" si="3"/>
        <v>Liszka</v>
      </c>
      <c r="T13" s="9" t="str">
        <f t="shared" si="4"/>
        <v>Grzegorz</v>
      </c>
      <c r="U13" s="9" t="str">
        <f t="shared" si="5"/>
        <v>Trezado BikeTires.pl</v>
      </c>
      <c r="V13" s="9">
        <f t="shared" si="6"/>
        <v>1964</v>
      </c>
      <c r="W13" s="9">
        <f t="shared" si="7"/>
        <v>88.658146964856229</v>
      </c>
      <c r="X13" s="23"/>
      <c r="Y13" s="9">
        <f t="shared" si="8"/>
        <v>0.99444089456869</v>
      </c>
      <c r="Z13" s="9">
        <f t="shared" si="9"/>
        <v>1</v>
      </c>
      <c r="AA13" s="9">
        <v>1</v>
      </c>
      <c r="AB13" s="9">
        <v>1</v>
      </c>
    </row>
    <row r="14" spans="1:28" s="351" customFormat="1" ht="14.4">
      <c r="A14" s="344"/>
      <c r="B14" s="345">
        <v>11</v>
      </c>
      <c r="C14" s="346"/>
      <c r="D14" s="347" t="s">
        <v>4179</v>
      </c>
      <c r="E14" s="346" t="s">
        <v>63</v>
      </c>
      <c r="F14" s="346" t="s">
        <v>295</v>
      </c>
      <c r="G14" s="361">
        <v>1977</v>
      </c>
      <c r="H14" s="346" t="s">
        <v>4159</v>
      </c>
      <c r="I14" s="346" t="s">
        <v>253</v>
      </c>
      <c r="J14" s="346" t="s">
        <v>294</v>
      </c>
      <c r="K14" s="346">
        <v>27</v>
      </c>
      <c r="L14" s="346"/>
      <c r="M14" s="348">
        <f t="shared" si="0"/>
        <v>27</v>
      </c>
      <c r="N14" s="349" t="s">
        <v>4178</v>
      </c>
      <c r="O14" s="350">
        <f t="shared" si="1"/>
        <v>0.36226851851851855</v>
      </c>
      <c r="Q14" s="14">
        <f>VLOOKUP(R14,id!$A:$C,3,0)</f>
        <v>138</v>
      </c>
      <c r="R14" s="14" t="str">
        <f t="shared" si="2"/>
        <v>SenderekŁukasz1977</v>
      </c>
      <c r="S14" s="9" t="str">
        <f t="shared" si="3"/>
        <v>Senderek</v>
      </c>
      <c r="T14" s="9" t="str">
        <f t="shared" si="4"/>
        <v>Łukasz</v>
      </c>
      <c r="U14" s="9" t="str">
        <f t="shared" si="5"/>
        <v>Team 360°</v>
      </c>
      <c r="V14" s="9">
        <f t="shared" si="6"/>
        <v>1977</v>
      </c>
      <c r="W14" s="9">
        <f t="shared" si="7"/>
        <v>88.658146964856229</v>
      </c>
      <c r="X14" s="23"/>
      <c r="Y14" s="9">
        <f t="shared" si="8"/>
        <v>1</v>
      </c>
      <c r="Z14" s="9">
        <f t="shared" si="9"/>
        <v>1</v>
      </c>
      <c r="AA14" s="9">
        <v>1</v>
      </c>
      <c r="AB14" s="9">
        <v>1</v>
      </c>
    </row>
    <row r="15" spans="1:28" s="351" customFormat="1" ht="14.4">
      <c r="A15" s="344"/>
      <c r="B15" s="345">
        <v>12</v>
      </c>
      <c r="C15" s="346"/>
      <c r="D15" s="347" t="s">
        <v>4180</v>
      </c>
      <c r="E15" s="346" t="s">
        <v>272</v>
      </c>
      <c r="F15" s="346" t="s">
        <v>298</v>
      </c>
      <c r="G15" s="361">
        <v>1972</v>
      </c>
      <c r="H15" s="346" t="s">
        <v>4159</v>
      </c>
      <c r="I15" s="346" t="s">
        <v>3668</v>
      </c>
      <c r="J15" s="346" t="s">
        <v>4165</v>
      </c>
      <c r="K15" s="346">
        <v>27</v>
      </c>
      <c r="L15" s="346"/>
      <c r="M15" s="348">
        <f t="shared" si="0"/>
        <v>27</v>
      </c>
      <c r="N15" s="349" t="s">
        <v>4181</v>
      </c>
      <c r="O15" s="350">
        <f t="shared" si="1"/>
        <v>0.37005787037037041</v>
      </c>
      <c r="Q15" s="14">
        <f>VLOOKUP(R15,id!$A:$C,3,0)</f>
        <v>105</v>
      </c>
      <c r="R15" s="14" t="str">
        <f t="shared" si="2"/>
        <v>BoberBartłomiej1972</v>
      </c>
      <c r="S15" s="9" t="str">
        <f t="shared" si="3"/>
        <v>Bober</v>
      </c>
      <c r="T15" s="9" t="str">
        <f t="shared" si="4"/>
        <v>Bartłomiej</v>
      </c>
      <c r="U15" s="9" t="str">
        <f t="shared" si="5"/>
        <v>Polska</v>
      </c>
      <c r="V15" s="9">
        <f t="shared" si="6"/>
        <v>1972</v>
      </c>
      <c r="W15" s="9">
        <f t="shared" si="7"/>
        <v>86.791980733744097</v>
      </c>
      <c r="X15" s="23"/>
      <c r="Y15" s="9">
        <f t="shared" si="8"/>
        <v>0.97895098989772622</v>
      </c>
      <c r="Z15" s="9">
        <f t="shared" si="9"/>
        <v>1</v>
      </c>
      <c r="AA15" s="9">
        <v>1</v>
      </c>
      <c r="AB15" s="9">
        <v>1</v>
      </c>
    </row>
    <row r="16" spans="1:28" s="351" customFormat="1" ht="14.4">
      <c r="A16" s="344"/>
      <c r="B16" s="345">
        <v>13</v>
      </c>
      <c r="C16" s="346"/>
      <c r="D16" s="347" t="s">
        <v>4182</v>
      </c>
      <c r="E16" s="346" t="s">
        <v>151</v>
      </c>
      <c r="F16" s="346" t="s">
        <v>138</v>
      </c>
      <c r="G16" s="361">
        <v>1977</v>
      </c>
      <c r="H16" s="346" t="s">
        <v>4159</v>
      </c>
      <c r="I16" s="346" t="s">
        <v>3554</v>
      </c>
      <c r="J16" s="346" t="s">
        <v>143</v>
      </c>
      <c r="K16" s="346">
        <v>27</v>
      </c>
      <c r="L16" s="346"/>
      <c r="M16" s="348">
        <f t="shared" si="0"/>
        <v>27</v>
      </c>
      <c r="N16" s="349" t="s">
        <v>4183</v>
      </c>
      <c r="O16" s="350">
        <f t="shared" si="1"/>
        <v>0.41274305555555557</v>
      </c>
      <c r="Q16" s="14">
        <f>VLOOKUP(R16,id!$A:$C,3,0)</f>
        <v>91</v>
      </c>
      <c r="R16" s="14" t="str">
        <f t="shared" si="2"/>
        <v>PiwakowskiWojciech1977</v>
      </c>
      <c r="S16" s="9" t="str">
        <f t="shared" si="3"/>
        <v>Piwakowski</v>
      </c>
      <c r="T16" s="9" t="str">
        <f t="shared" si="4"/>
        <v>Wojciech</v>
      </c>
      <c r="U16" s="9" t="str">
        <f t="shared" si="5"/>
        <v>Harpagan</v>
      </c>
      <c r="V16" s="9">
        <f t="shared" si="6"/>
        <v>1977</v>
      </c>
      <c r="W16" s="9">
        <f t="shared" si="7"/>
        <v>77.816101623622444</v>
      </c>
      <c r="X16" s="23"/>
      <c r="Y16" s="9">
        <f t="shared" si="8"/>
        <v>0.89658169989624525</v>
      </c>
      <c r="Z16" s="9">
        <f t="shared" si="9"/>
        <v>1</v>
      </c>
      <c r="AA16" s="9">
        <v>1</v>
      </c>
      <c r="AB16" s="9">
        <v>1</v>
      </c>
    </row>
    <row r="17" spans="1:28" s="351" customFormat="1" ht="14.4">
      <c r="A17" s="344"/>
      <c r="B17" s="345">
        <v>15</v>
      </c>
      <c r="C17" s="346"/>
      <c r="D17" s="347" t="s">
        <v>4187</v>
      </c>
      <c r="E17" s="346" t="s">
        <v>17</v>
      </c>
      <c r="F17" s="346" t="s">
        <v>1378</v>
      </c>
      <c r="G17" s="361">
        <v>1979</v>
      </c>
      <c r="H17" s="346" t="s">
        <v>4159</v>
      </c>
      <c r="I17" s="346" t="s">
        <v>4188</v>
      </c>
      <c r="J17" s="346" t="s">
        <v>1377</v>
      </c>
      <c r="K17" s="346">
        <v>27</v>
      </c>
      <c r="L17" s="346"/>
      <c r="M17" s="348">
        <f t="shared" si="0"/>
        <v>27</v>
      </c>
      <c r="N17" s="349" t="s">
        <v>4189</v>
      </c>
      <c r="O17" s="350">
        <f t="shared" si="1"/>
        <v>0.42472222222222222</v>
      </c>
      <c r="Q17" s="14">
        <f>VLOOKUP(R17,id!$A:$C,3,0)</f>
        <v>434</v>
      </c>
      <c r="R17" s="14" t="str">
        <f t="shared" si="2"/>
        <v>MiśkiewiczMarcin1979</v>
      </c>
      <c r="S17" s="9" t="str">
        <f t="shared" si="3"/>
        <v>Miśkiewicz</v>
      </c>
      <c r="T17" s="9" t="str">
        <f t="shared" si="4"/>
        <v>Marcin</v>
      </c>
      <c r="U17" s="9" t="str">
        <f t="shared" si="5"/>
        <v>KB Galeria Warszawa AT</v>
      </c>
      <c r="V17" s="9">
        <f t="shared" si="6"/>
        <v>1979</v>
      </c>
      <c r="W17" s="9">
        <f t="shared" ref="W17:W65" si="10">W16*IF(AA17&lt;1,AA17,IF(AB17&lt;1,AB17,IF(Z17&lt;1,Z17,IF(Y17&lt;1,Y17,1))))</f>
        <v>75.621321124918254</v>
      </c>
      <c r="X17" s="23"/>
      <c r="Y17" s="9">
        <f t="shared" ref="Y17:Y66" si="11">O16/O17</f>
        <v>0.97179529103989537</v>
      </c>
      <c r="Z17" s="9">
        <f t="shared" ref="Z17:Z66" si="12">M17/M16</f>
        <v>1</v>
      </c>
      <c r="AA17" s="9">
        <v>1</v>
      </c>
      <c r="AB17" s="9">
        <v>1</v>
      </c>
    </row>
    <row r="18" spans="1:28" s="351" customFormat="1" ht="14.4">
      <c r="A18" s="344"/>
      <c r="B18" s="345">
        <v>16</v>
      </c>
      <c r="C18" s="346"/>
      <c r="D18" s="347" t="s">
        <v>4190</v>
      </c>
      <c r="E18" s="346" t="s">
        <v>48</v>
      </c>
      <c r="F18" s="346" t="s">
        <v>85</v>
      </c>
      <c r="G18" s="361">
        <v>1982</v>
      </c>
      <c r="H18" s="346" t="s">
        <v>4159</v>
      </c>
      <c r="I18" s="346" t="s">
        <v>253</v>
      </c>
      <c r="J18" s="346" t="s">
        <v>185</v>
      </c>
      <c r="K18" s="346">
        <v>27</v>
      </c>
      <c r="L18" s="346"/>
      <c r="M18" s="348">
        <f t="shared" si="0"/>
        <v>27</v>
      </c>
      <c r="N18" s="349" t="s">
        <v>4191</v>
      </c>
      <c r="O18" s="350">
        <f t="shared" si="1"/>
        <v>0.42515046296296299</v>
      </c>
      <c r="Q18" s="14">
        <f>VLOOKUP(R18,id!$A:$C,3,0)</f>
        <v>47</v>
      </c>
      <c r="R18" s="14" t="str">
        <f t="shared" si="2"/>
        <v>StefańskiTomasz1982</v>
      </c>
      <c r="S18" s="9" t="str">
        <f t="shared" si="3"/>
        <v>Stefański</v>
      </c>
      <c r="T18" s="9" t="str">
        <f t="shared" si="4"/>
        <v>Tomasz</v>
      </c>
      <c r="U18" s="9" t="str">
        <f t="shared" si="5"/>
        <v>Welocypedy</v>
      </c>
      <c r="V18" s="9">
        <f t="shared" si="6"/>
        <v>1982</v>
      </c>
      <c r="W18" s="9">
        <f t="shared" si="10"/>
        <v>75.545150137478558</v>
      </c>
      <c r="X18" s="23"/>
      <c r="Y18" s="9">
        <f t="shared" si="11"/>
        <v>0.99899273133150024</v>
      </c>
      <c r="Z18" s="9">
        <f t="shared" si="12"/>
        <v>1</v>
      </c>
      <c r="AA18" s="9">
        <v>1</v>
      </c>
      <c r="AB18" s="9">
        <v>1</v>
      </c>
    </row>
    <row r="19" spans="1:28" s="351" customFormat="1" ht="14.4">
      <c r="A19" s="344"/>
      <c r="B19" s="345">
        <v>17</v>
      </c>
      <c r="C19" s="346"/>
      <c r="D19" s="347" t="s">
        <v>4192</v>
      </c>
      <c r="E19" s="346" t="s">
        <v>26</v>
      </c>
      <c r="F19" s="346" t="s">
        <v>1644</v>
      </c>
      <c r="G19" s="361">
        <v>1988</v>
      </c>
      <c r="H19" s="346" t="s">
        <v>4159</v>
      </c>
      <c r="I19" s="346" t="s">
        <v>273</v>
      </c>
      <c r="J19" s="346"/>
      <c r="K19" s="346">
        <v>27</v>
      </c>
      <c r="L19" s="346"/>
      <c r="M19" s="348">
        <f t="shared" si="0"/>
        <v>27</v>
      </c>
      <c r="N19" s="349" t="s">
        <v>4193</v>
      </c>
      <c r="O19" s="350">
        <f t="shared" si="1"/>
        <v>0.43927083333333339</v>
      </c>
      <c r="Q19" s="14">
        <f>VLOOKUP(R19,id!$A:$C,3,0)</f>
        <v>413</v>
      </c>
      <c r="R19" s="14" t="str">
        <f t="shared" si="2"/>
        <v>Żmuda-TrzebiatowskiAndrzej1988</v>
      </c>
      <c r="S19" s="9" t="str">
        <f t="shared" si="3"/>
        <v>Żmuda-Trzebiatowski</v>
      </c>
      <c r="T19" s="9" t="str">
        <f t="shared" si="4"/>
        <v>Andrzej</v>
      </c>
      <c r="U19" s="9">
        <f t="shared" si="5"/>
        <v>0</v>
      </c>
      <c r="V19" s="9">
        <f t="shared" si="6"/>
        <v>1988</v>
      </c>
      <c r="W19" s="9">
        <f t="shared" si="10"/>
        <v>73.116749664058176</v>
      </c>
      <c r="X19" s="23"/>
      <c r="Y19" s="9">
        <f t="shared" si="11"/>
        <v>0.96785497852607172</v>
      </c>
      <c r="Z19" s="9">
        <f t="shared" si="12"/>
        <v>1</v>
      </c>
      <c r="AA19" s="9">
        <v>1</v>
      </c>
      <c r="AB19" s="9">
        <v>1</v>
      </c>
    </row>
    <row r="20" spans="1:28" s="351" customFormat="1" ht="14.4">
      <c r="A20" s="344"/>
      <c r="B20" s="345">
        <v>18</v>
      </c>
      <c r="C20" s="346"/>
      <c r="D20" s="347" t="s">
        <v>4194</v>
      </c>
      <c r="E20" s="346" t="s">
        <v>279</v>
      </c>
      <c r="F20" s="346" t="s">
        <v>436</v>
      </c>
      <c r="G20" s="361">
        <v>1983</v>
      </c>
      <c r="H20" s="346" t="s">
        <v>4159</v>
      </c>
      <c r="I20" s="346" t="s">
        <v>287</v>
      </c>
      <c r="J20" s="346"/>
      <c r="K20" s="346">
        <v>27</v>
      </c>
      <c r="L20" s="346"/>
      <c r="M20" s="348">
        <f t="shared" si="0"/>
        <v>27</v>
      </c>
      <c r="N20" s="349" t="s">
        <v>4195</v>
      </c>
      <c r="O20" s="350">
        <f t="shared" si="1"/>
        <v>0.44084490740740739</v>
      </c>
      <c r="Q20" s="14">
        <f>VLOOKUP(R20,id!$A:$C,3,0)</f>
        <v>139</v>
      </c>
      <c r="R20" s="14" t="str">
        <f t="shared" si="2"/>
        <v>RuchlickiStanisław1983</v>
      </c>
      <c r="S20" s="9" t="str">
        <f t="shared" si="3"/>
        <v>Ruchlicki</v>
      </c>
      <c r="T20" s="9" t="str">
        <f t="shared" si="4"/>
        <v>Stanisław</v>
      </c>
      <c r="U20" s="9">
        <f t="shared" si="5"/>
        <v>0</v>
      </c>
      <c r="V20" s="9">
        <f t="shared" si="6"/>
        <v>1983</v>
      </c>
      <c r="W20" s="9">
        <f t="shared" si="10"/>
        <v>72.855680117619272</v>
      </c>
      <c r="X20" s="23"/>
      <c r="Y20" s="9">
        <f t="shared" si="11"/>
        <v>0.99642941531675833</v>
      </c>
      <c r="Z20" s="9">
        <f t="shared" si="12"/>
        <v>1</v>
      </c>
      <c r="AA20" s="9">
        <v>1</v>
      </c>
      <c r="AB20" s="9">
        <v>1</v>
      </c>
    </row>
    <row r="21" spans="1:28" s="353" customFormat="1" ht="14.4">
      <c r="A21" s="352"/>
      <c r="B21" s="345">
        <v>20</v>
      </c>
      <c r="C21" s="346"/>
      <c r="D21" s="347" t="s">
        <v>4199</v>
      </c>
      <c r="E21" s="346" t="s">
        <v>63</v>
      </c>
      <c r="F21" s="346" t="s">
        <v>62</v>
      </c>
      <c r="G21" s="363">
        <v>1981</v>
      </c>
      <c r="H21" s="346" t="s">
        <v>4159</v>
      </c>
      <c r="I21" s="346" t="s">
        <v>1373</v>
      </c>
      <c r="J21" s="346" t="s">
        <v>136</v>
      </c>
      <c r="K21" s="346">
        <v>27</v>
      </c>
      <c r="L21" s="346"/>
      <c r="M21" s="348">
        <f t="shared" si="0"/>
        <v>27</v>
      </c>
      <c r="N21" s="349" t="s">
        <v>4198</v>
      </c>
      <c r="O21" s="350">
        <f t="shared" si="1"/>
        <v>0.44172453703703707</v>
      </c>
      <c r="P21" s="351"/>
      <c r="Q21" s="14">
        <f>VLOOKUP(R21,id!$A:$C,3,0)</f>
        <v>406</v>
      </c>
      <c r="R21" s="14" t="str">
        <f t="shared" si="2"/>
        <v>WronaŁukasz1981</v>
      </c>
      <c r="S21" s="9" t="str">
        <f t="shared" si="3"/>
        <v>Wrona</v>
      </c>
      <c r="T21" s="9" t="str">
        <f t="shared" si="4"/>
        <v>Łukasz</v>
      </c>
      <c r="U21" s="9" t="str">
        <f t="shared" si="5"/>
        <v>Towanda</v>
      </c>
      <c r="V21" s="9">
        <f t="shared" si="6"/>
        <v>1981</v>
      </c>
      <c r="W21" s="9">
        <f t="shared" si="10"/>
        <v>72.710598716101146</v>
      </c>
      <c r="X21" s="23"/>
      <c r="Y21" s="9">
        <f t="shared" si="11"/>
        <v>0.99800864666579314</v>
      </c>
      <c r="Z21" s="9">
        <f t="shared" si="12"/>
        <v>1</v>
      </c>
      <c r="AA21" s="9">
        <v>1</v>
      </c>
      <c r="AB21" s="9">
        <v>1</v>
      </c>
    </row>
    <row r="22" spans="1:28" s="351" customFormat="1" ht="14.4">
      <c r="A22" s="344"/>
      <c r="B22" s="345">
        <v>21</v>
      </c>
      <c r="C22" s="346"/>
      <c r="D22" s="347" t="s">
        <v>4200</v>
      </c>
      <c r="E22" s="346" t="s">
        <v>49</v>
      </c>
      <c r="F22" s="346" t="s">
        <v>50</v>
      </c>
      <c r="G22" s="361">
        <v>1967</v>
      </c>
      <c r="H22" s="346" t="s">
        <v>4159</v>
      </c>
      <c r="I22" s="346" t="s">
        <v>307</v>
      </c>
      <c r="J22" s="346" t="s">
        <v>135</v>
      </c>
      <c r="K22" s="346">
        <v>27</v>
      </c>
      <c r="L22" s="346"/>
      <c r="M22" s="348">
        <f t="shared" si="0"/>
        <v>27</v>
      </c>
      <c r="N22" s="349" t="s">
        <v>4201</v>
      </c>
      <c r="O22" s="350">
        <f t="shared" si="1"/>
        <v>0.44821759259259258</v>
      </c>
      <c r="Q22" s="14">
        <f>VLOOKUP(R22,id!$A:$C,3,0)</f>
        <v>70</v>
      </c>
      <c r="R22" s="14" t="str">
        <f t="shared" si="2"/>
        <v>StanekRobert1967</v>
      </c>
      <c r="S22" s="9" t="str">
        <f t="shared" si="3"/>
        <v>Stanek</v>
      </c>
      <c r="T22" s="9" t="str">
        <f t="shared" si="4"/>
        <v>Robert</v>
      </c>
      <c r="U22" s="9" t="str">
        <f t="shared" si="5"/>
        <v>RUDY KOT</v>
      </c>
      <c r="V22" s="9">
        <f t="shared" si="6"/>
        <v>1967</v>
      </c>
      <c r="W22" s="9">
        <f t="shared" si="10"/>
        <v>71.657284511697583</v>
      </c>
      <c r="X22" s="23"/>
      <c r="Y22" s="9">
        <f t="shared" si="11"/>
        <v>0.98551360842844604</v>
      </c>
      <c r="Z22" s="9">
        <f t="shared" si="12"/>
        <v>1</v>
      </c>
      <c r="AA22" s="9">
        <v>1</v>
      </c>
      <c r="AB22" s="9">
        <v>1</v>
      </c>
    </row>
    <row r="23" spans="1:28" s="351" customFormat="1" ht="14.4">
      <c r="A23" s="344"/>
      <c r="B23" s="345">
        <v>22</v>
      </c>
      <c r="C23" s="346"/>
      <c r="D23" s="347" t="s">
        <v>4202</v>
      </c>
      <c r="E23" s="346" t="s">
        <v>15</v>
      </c>
      <c r="F23" s="346" t="s">
        <v>153</v>
      </c>
      <c r="G23" s="361">
        <v>1978</v>
      </c>
      <c r="H23" s="346" t="s">
        <v>4159</v>
      </c>
      <c r="I23" s="346" t="s">
        <v>273</v>
      </c>
      <c r="J23" s="346"/>
      <c r="K23" s="346">
        <v>27</v>
      </c>
      <c r="L23" s="346"/>
      <c r="M23" s="348">
        <f t="shared" si="0"/>
        <v>27</v>
      </c>
      <c r="N23" s="349" t="s">
        <v>4203</v>
      </c>
      <c r="O23" s="350">
        <f t="shared" si="1"/>
        <v>0.46849537037037042</v>
      </c>
      <c r="Q23" s="14">
        <f>VLOOKUP(R23,id!$A:$C,3,0)</f>
        <v>435</v>
      </c>
      <c r="R23" s="14" t="str">
        <f t="shared" si="2"/>
        <v>OrzołPiotr1978</v>
      </c>
      <c r="S23" s="9" t="str">
        <f t="shared" si="3"/>
        <v>Orzoł</v>
      </c>
      <c r="T23" s="9" t="str">
        <f t="shared" si="4"/>
        <v>Piotr</v>
      </c>
      <c r="U23" s="9">
        <f t="shared" si="5"/>
        <v>0</v>
      </c>
      <c r="V23" s="9">
        <f t="shared" si="6"/>
        <v>1978</v>
      </c>
      <c r="W23" s="9">
        <f t="shared" si="10"/>
        <v>68.555758683729437</v>
      </c>
      <c r="X23" s="23"/>
      <c r="Y23" s="9">
        <f t="shared" si="11"/>
        <v>0.9567172291121101</v>
      </c>
      <c r="Z23" s="9">
        <f t="shared" si="12"/>
        <v>1</v>
      </c>
      <c r="AA23" s="9">
        <v>1</v>
      </c>
      <c r="AB23" s="9">
        <v>1</v>
      </c>
    </row>
    <row r="24" spans="1:28" s="351" customFormat="1" ht="14.4">
      <c r="A24" s="344"/>
      <c r="B24" s="345">
        <v>23</v>
      </c>
      <c r="C24" s="346"/>
      <c r="D24" s="347" t="s">
        <v>4204</v>
      </c>
      <c r="E24" s="346" t="s">
        <v>49</v>
      </c>
      <c r="F24" s="346" t="s">
        <v>991</v>
      </c>
      <c r="G24" s="361">
        <v>1979</v>
      </c>
      <c r="H24" s="346" t="s">
        <v>4159</v>
      </c>
      <c r="I24" s="346" t="s">
        <v>253</v>
      </c>
      <c r="J24" s="346" t="s">
        <v>4205</v>
      </c>
      <c r="K24" s="346">
        <v>27</v>
      </c>
      <c r="L24" s="346"/>
      <c r="M24" s="348">
        <f t="shared" si="0"/>
        <v>27</v>
      </c>
      <c r="N24" s="349" t="s">
        <v>4206</v>
      </c>
      <c r="O24" s="350">
        <f t="shared" si="1"/>
        <v>0.47113425925925928</v>
      </c>
      <c r="Q24" s="14">
        <f>VLOOKUP(R24,id!$A:$C,3,0)</f>
        <v>16</v>
      </c>
      <c r="R24" s="14" t="str">
        <f t="shared" si="2"/>
        <v>BelicaRobert1979</v>
      </c>
      <c r="S24" s="9" t="str">
        <f t="shared" si="3"/>
        <v>Belica</v>
      </c>
      <c r="T24" s="9" t="str">
        <f t="shared" si="4"/>
        <v>Robert</v>
      </c>
      <c r="U24" s="9" t="str">
        <f t="shared" si="5"/>
        <v>Poland</v>
      </c>
      <c r="V24" s="9">
        <f t="shared" si="6"/>
        <v>1979</v>
      </c>
      <c r="W24" s="9">
        <f t="shared" si="10"/>
        <v>68.171768289687037</v>
      </c>
      <c r="X24" s="23"/>
      <c r="Y24" s="9">
        <f t="shared" si="11"/>
        <v>0.99439886011890144</v>
      </c>
      <c r="Z24" s="9">
        <f t="shared" si="12"/>
        <v>1</v>
      </c>
      <c r="AA24" s="9">
        <v>1</v>
      </c>
      <c r="AB24" s="9">
        <v>1</v>
      </c>
    </row>
    <row r="25" spans="1:28" s="351" customFormat="1" ht="14.4">
      <c r="A25" s="344"/>
      <c r="B25" s="345">
        <v>24</v>
      </c>
      <c r="C25" s="346"/>
      <c r="D25" s="347" t="s">
        <v>4207</v>
      </c>
      <c r="E25" s="346" t="s">
        <v>70</v>
      </c>
      <c r="F25" s="346" t="s">
        <v>771</v>
      </c>
      <c r="G25" s="361">
        <v>1989</v>
      </c>
      <c r="H25" s="346" t="s">
        <v>4159</v>
      </c>
      <c r="I25" s="346" t="s">
        <v>3732</v>
      </c>
      <c r="J25" s="346" t="s">
        <v>417</v>
      </c>
      <c r="K25" s="346">
        <v>27</v>
      </c>
      <c r="L25" s="346"/>
      <c r="M25" s="348">
        <f t="shared" si="0"/>
        <v>27</v>
      </c>
      <c r="N25" s="349" t="s">
        <v>4208</v>
      </c>
      <c r="O25" s="350">
        <f t="shared" si="1"/>
        <v>0.47597222222222224</v>
      </c>
      <c r="Q25" s="14">
        <f>VLOOKUP(R25,id!$A:$C,3,0)</f>
        <v>235</v>
      </c>
      <c r="R25" s="14" t="str">
        <f t="shared" si="2"/>
        <v>TumińskiMaciej1989</v>
      </c>
      <c r="S25" s="9" t="str">
        <f t="shared" si="3"/>
        <v>Tumiński</v>
      </c>
      <c r="T25" s="9" t="str">
        <f t="shared" si="4"/>
        <v>Maciej</v>
      </c>
      <c r="U25" s="9" t="str">
        <f t="shared" si="5"/>
        <v>ITS</v>
      </c>
      <c r="V25" s="9">
        <f t="shared" si="6"/>
        <v>1989</v>
      </c>
      <c r="W25" s="9">
        <f t="shared" si="10"/>
        <v>67.478844470382271</v>
      </c>
      <c r="X25" s="23"/>
      <c r="Y25" s="9">
        <f t="shared" si="11"/>
        <v>0.98983561910320006</v>
      </c>
      <c r="Z25" s="9">
        <f t="shared" si="12"/>
        <v>1</v>
      </c>
      <c r="AA25" s="9">
        <v>1</v>
      </c>
      <c r="AB25" s="9">
        <v>1</v>
      </c>
    </row>
    <row r="26" spans="1:28" s="351" customFormat="1" ht="14.4">
      <c r="A26" s="344"/>
      <c r="B26" s="345">
        <v>25</v>
      </c>
      <c r="C26" s="346"/>
      <c r="D26" s="347" t="s">
        <v>4209</v>
      </c>
      <c r="E26" s="346" t="s">
        <v>15</v>
      </c>
      <c r="F26" s="346" t="s">
        <v>420</v>
      </c>
      <c r="G26" s="361">
        <v>1983</v>
      </c>
      <c r="H26" s="346" t="s">
        <v>4159</v>
      </c>
      <c r="I26" s="346" t="s">
        <v>3732</v>
      </c>
      <c r="J26" s="346" t="s">
        <v>4210</v>
      </c>
      <c r="K26" s="346">
        <v>27</v>
      </c>
      <c r="L26" s="346"/>
      <c r="M26" s="348">
        <f t="shared" si="0"/>
        <v>27</v>
      </c>
      <c r="N26" s="349" t="s">
        <v>4208</v>
      </c>
      <c r="O26" s="350">
        <f t="shared" si="1"/>
        <v>0.47597222222222224</v>
      </c>
      <c r="Q26" s="14">
        <f>VLOOKUP(R26,id!$A:$C,3,0)</f>
        <v>436</v>
      </c>
      <c r="R26" s="14" t="str">
        <f t="shared" si="2"/>
        <v>KozdrykPiotr1983</v>
      </c>
      <c r="S26" s="9" t="str">
        <f t="shared" si="3"/>
        <v>Kozdryk</v>
      </c>
      <c r="T26" s="9" t="str">
        <f t="shared" si="4"/>
        <v>Piotr</v>
      </c>
      <c r="U26" s="9" t="str">
        <f t="shared" si="5"/>
        <v>Centrum Rowerowe Olsztyn</v>
      </c>
      <c r="V26" s="9">
        <f t="shared" si="6"/>
        <v>1983</v>
      </c>
      <c r="W26" s="9">
        <f t="shared" si="10"/>
        <v>67.478844470382271</v>
      </c>
      <c r="X26" s="23"/>
      <c r="Y26" s="9">
        <f t="shared" si="11"/>
        <v>1</v>
      </c>
      <c r="Z26" s="9">
        <f t="shared" si="12"/>
        <v>1</v>
      </c>
      <c r="AA26" s="9">
        <v>1</v>
      </c>
      <c r="AB26" s="9">
        <v>1</v>
      </c>
    </row>
    <row r="27" spans="1:28" s="351" customFormat="1" ht="14.4">
      <c r="A27" s="344"/>
      <c r="B27" s="345">
        <v>26</v>
      </c>
      <c r="C27" s="346"/>
      <c r="D27" s="347" t="s">
        <v>4211</v>
      </c>
      <c r="E27" s="346" t="s">
        <v>45</v>
      </c>
      <c r="F27" s="346" t="s">
        <v>274</v>
      </c>
      <c r="G27" s="361">
        <v>1983</v>
      </c>
      <c r="H27" s="346" t="s">
        <v>4159</v>
      </c>
      <c r="I27" s="346"/>
      <c r="J27" s="346"/>
      <c r="K27" s="346">
        <v>27</v>
      </c>
      <c r="L27" s="346"/>
      <c r="M27" s="348">
        <f t="shared" si="0"/>
        <v>27</v>
      </c>
      <c r="N27" s="349" t="s">
        <v>4212</v>
      </c>
      <c r="O27" s="350">
        <f t="shared" si="1"/>
        <v>0.47839120370370369</v>
      </c>
      <c r="Q27" s="14">
        <f>VLOOKUP(R27,id!$A:$C,3,0)</f>
        <v>437</v>
      </c>
      <c r="R27" s="14" t="str">
        <f t="shared" si="2"/>
        <v>SirockiRafał1983</v>
      </c>
      <c r="S27" s="9" t="str">
        <f t="shared" si="3"/>
        <v>Sirocki</v>
      </c>
      <c r="T27" s="9" t="str">
        <f t="shared" si="4"/>
        <v>Rafał</v>
      </c>
      <c r="U27" s="9">
        <f t="shared" si="5"/>
        <v>0</v>
      </c>
      <c r="V27" s="9">
        <f t="shared" si="6"/>
        <v>1983</v>
      </c>
      <c r="W27" s="9">
        <f t="shared" si="10"/>
        <v>67.137638206759746</v>
      </c>
      <c r="X27" s="23"/>
      <c r="Y27" s="9">
        <f t="shared" si="11"/>
        <v>0.99494350760893235</v>
      </c>
      <c r="Z27" s="9">
        <f t="shared" si="12"/>
        <v>1</v>
      </c>
      <c r="AA27" s="9">
        <v>1</v>
      </c>
      <c r="AB27" s="9">
        <v>1</v>
      </c>
    </row>
    <row r="28" spans="1:28" s="351" customFormat="1" ht="14.4">
      <c r="A28" s="344"/>
      <c r="B28" s="345">
        <v>28</v>
      </c>
      <c r="C28" s="346"/>
      <c r="D28" s="347" t="s">
        <v>4215</v>
      </c>
      <c r="E28" s="346" t="s">
        <v>336</v>
      </c>
      <c r="F28" s="346" t="s">
        <v>230</v>
      </c>
      <c r="G28" s="361">
        <v>1967</v>
      </c>
      <c r="H28" s="346" t="s">
        <v>4159</v>
      </c>
      <c r="I28" s="346" t="s">
        <v>1319</v>
      </c>
      <c r="J28" s="346" t="s">
        <v>335</v>
      </c>
      <c r="K28" s="346">
        <v>27</v>
      </c>
      <c r="L28" s="346"/>
      <c r="M28" s="348">
        <f t="shared" si="0"/>
        <v>27</v>
      </c>
      <c r="N28" s="349" t="s">
        <v>4214</v>
      </c>
      <c r="O28" s="350">
        <f t="shared" si="1"/>
        <v>0.48038194444444443</v>
      </c>
      <c r="Q28" s="14">
        <f>VLOOKUP(R28,id!$A:$C,3,0)</f>
        <v>390</v>
      </c>
      <c r="R28" s="14" t="str">
        <f t="shared" si="2"/>
        <v>AdamczykJarek1967</v>
      </c>
      <c r="S28" s="9" t="str">
        <f t="shared" si="3"/>
        <v>Adamczyk</v>
      </c>
      <c r="T28" s="9" t="str">
        <f t="shared" si="4"/>
        <v>Jarek</v>
      </c>
      <c r="U28" s="9" t="str">
        <f t="shared" si="5"/>
        <v>Zbieranina z Niesięcina</v>
      </c>
      <c r="V28" s="9">
        <f t="shared" si="6"/>
        <v>1967</v>
      </c>
      <c r="W28" s="9">
        <f t="shared" si="10"/>
        <v>66.859414528370095</v>
      </c>
      <c r="X28" s="23"/>
      <c r="Y28" s="9">
        <f t="shared" si="11"/>
        <v>0.99585592097337672</v>
      </c>
      <c r="Z28" s="9">
        <f t="shared" si="12"/>
        <v>1</v>
      </c>
      <c r="AA28" s="9">
        <v>1</v>
      </c>
      <c r="AB28" s="9">
        <v>1</v>
      </c>
    </row>
    <row r="29" spans="1:28" s="351" customFormat="1" ht="14.4">
      <c r="A29" s="344"/>
      <c r="B29" s="345">
        <v>29</v>
      </c>
      <c r="C29" s="346">
        <v>3</v>
      </c>
      <c r="D29" s="347" t="s">
        <v>4216</v>
      </c>
      <c r="E29" s="346" t="s">
        <v>59</v>
      </c>
      <c r="F29" s="346" t="s">
        <v>748</v>
      </c>
      <c r="G29" s="361">
        <v>1978</v>
      </c>
      <c r="H29" s="346" t="s">
        <v>4159</v>
      </c>
      <c r="I29" s="346" t="s">
        <v>238</v>
      </c>
      <c r="J29" s="346" t="s">
        <v>747</v>
      </c>
      <c r="K29" s="346">
        <v>27</v>
      </c>
      <c r="L29" s="346"/>
      <c r="M29" s="348">
        <f t="shared" si="0"/>
        <v>27</v>
      </c>
      <c r="N29" s="349" t="s">
        <v>4217</v>
      </c>
      <c r="O29" s="350">
        <f t="shared" si="1"/>
        <v>0.49729166666666674</v>
      </c>
      <c r="Q29" s="14">
        <f>VLOOKUP(R29,id!$A:$C,3,0)</f>
        <v>26</v>
      </c>
      <c r="R29" s="14" t="str">
        <f t="shared" si="2"/>
        <v>RychlikMichał1978</v>
      </c>
      <c r="S29" s="9" t="str">
        <f t="shared" si="3"/>
        <v>Rychlik</v>
      </c>
      <c r="T29" s="9" t="str">
        <f t="shared" si="4"/>
        <v>Michał</v>
      </c>
      <c r="U29" s="9" t="str">
        <f t="shared" si="5"/>
        <v>OrientAkcja</v>
      </c>
      <c r="V29" s="9">
        <f t="shared" si="6"/>
        <v>1978</v>
      </c>
      <c r="W29" s="9">
        <f t="shared" si="10"/>
        <v>64.585951682725877</v>
      </c>
      <c r="X29" s="23"/>
      <c r="Y29" s="9">
        <f t="shared" si="11"/>
        <v>0.96599636922217547</v>
      </c>
      <c r="Z29" s="9">
        <f t="shared" si="12"/>
        <v>1</v>
      </c>
      <c r="AA29" s="9">
        <v>1</v>
      </c>
      <c r="AB29" s="9">
        <v>1</v>
      </c>
    </row>
    <row r="30" spans="1:28" s="351" customFormat="1" ht="14.4">
      <c r="B30" s="345">
        <v>30</v>
      </c>
      <c r="C30" s="346"/>
      <c r="D30" s="347" t="s">
        <v>4218</v>
      </c>
      <c r="E30" s="346" t="s">
        <v>25</v>
      </c>
      <c r="F30" s="346" t="s">
        <v>2</v>
      </c>
      <c r="G30" s="361">
        <v>1958</v>
      </c>
      <c r="H30" s="346" t="s">
        <v>4159</v>
      </c>
      <c r="I30" s="346" t="s">
        <v>253</v>
      </c>
      <c r="J30" s="346"/>
      <c r="K30" s="346">
        <v>27</v>
      </c>
      <c r="L30" s="346"/>
      <c r="M30" s="348">
        <f t="shared" si="0"/>
        <v>27</v>
      </c>
      <c r="N30" s="349" t="s">
        <v>4219</v>
      </c>
      <c r="O30" s="350">
        <f t="shared" si="1"/>
        <v>0.49928240740740742</v>
      </c>
      <c r="Q30" s="14">
        <f>VLOOKUP(R30,id!$A:$C,3,0)</f>
        <v>111</v>
      </c>
      <c r="R30" s="14" t="str">
        <f t="shared" si="2"/>
        <v>Herman-IżyckiLeszek1958</v>
      </c>
      <c r="S30" s="9" t="str">
        <f t="shared" si="3"/>
        <v>Herman-Iżycki</v>
      </c>
      <c r="T30" s="9" t="str">
        <f t="shared" si="4"/>
        <v>Leszek</v>
      </c>
      <c r="U30" s="9">
        <f t="shared" si="5"/>
        <v>0</v>
      </c>
      <c r="V30" s="9">
        <f t="shared" si="6"/>
        <v>1958</v>
      </c>
      <c r="W30" s="9">
        <f t="shared" si="10"/>
        <v>64.328434327043453</v>
      </c>
      <c r="X30" s="23"/>
      <c r="Y30" s="9">
        <f t="shared" si="11"/>
        <v>0.99601279614261218</v>
      </c>
      <c r="Z30" s="9">
        <f t="shared" si="12"/>
        <v>1</v>
      </c>
      <c r="AA30" s="9">
        <v>1</v>
      </c>
      <c r="AB30" s="9">
        <v>1</v>
      </c>
    </row>
    <row r="31" spans="1:28" s="351" customFormat="1" ht="14.4">
      <c r="B31" s="345">
        <v>31</v>
      </c>
      <c r="C31" s="346"/>
      <c r="D31" s="347" t="s">
        <v>4220</v>
      </c>
      <c r="E31" s="346" t="s">
        <v>25</v>
      </c>
      <c r="F31" s="346" t="s">
        <v>27</v>
      </c>
      <c r="G31" s="361">
        <v>1958</v>
      </c>
      <c r="H31" s="346" t="s">
        <v>4159</v>
      </c>
      <c r="I31" s="346" t="s">
        <v>3681</v>
      </c>
      <c r="J31" s="346" t="s">
        <v>4221</v>
      </c>
      <c r="K31" s="346">
        <v>26</v>
      </c>
      <c r="L31" s="346"/>
      <c r="M31" s="348">
        <f t="shared" si="0"/>
        <v>26</v>
      </c>
      <c r="N31" s="349" t="s">
        <v>4222</v>
      </c>
      <c r="O31" s="350">
        <f t="shared" si="1"/>
        <v>0.4649537037037037</v>
      </c>
      <c r="Q31" s="14">
        <f>VLOOKUP(R31,id!$A:$C,3,0)</f>
        <v>62</v>
      </c>
      <c r="R31" s="14" t="str">
        <f t="shared" si="2"/>
        <v>PapisLeszek1958</v>
      </c>
      <c r="S31" s="9" t="str">
        <f t="shared" si="3"/>
        <v>Papis</v>
      </c>
      <c r="T31" s="9" t="str">
        <f t="shared" si="4"/>
        <v>Leszek</v>
      </c>
      <c r="U31" s="9" t="str">
        <f t="shared" si="5"/>
        <v>TrollTeam</v>
      </c>
      <c r="V31" s="9">
        <f t="shared" si="6"/>
        <v>1958</v>
      </c>
      <c r="W31" s="9">
        <f t="shared" si="10"/>
        <v>61.94589972233814</v>
      </c>
      <c r="X31" s="23"/>
      <c r="Y31" s="9">
        <f t="shared" si="11"/>
        <v>1.0738325201632979</v>
      </c>
      <c r="Z31" s="9">
        <f t="shared" si="12"/>
        <v>0.96296296296296291</v>
      </c>
      <c r="AA31" s="9">
        <v>1</v>
      </c>
      <c r="AB31" s="9">
        <v>1</v>
      </c>
    </row>
    <row r="32" spans="1:28" s="351" customFormat="1" ht="14.4">
      <c r="B32" s="345">
        <v>32</v>
      </c>
      <c r="C32" s="346"/>
      <c r="D32" s="347" t="s">
        <v>4223</v>
      </c>
      <c r="E32" s="346" t="s">
        <v>25</v>
      </c>
      <c r="F32" s="346" t="s">
        <v>28</v>
      </c>
      <c r="G32" s="361">
        <v>1958</v>
      </c>
      <c r="H32" s="346" t="s">
        <v>4159</v>
      </c>
      <c r="I32" s="346" t="s">
        <v>3681</v>
      </c>
      <c r="J32" s="346" t="s">
        <v>150</v>
      </c>
      <c r="K32" s="346">
        <v>26</v>
      </c>
      <c r="L32" s="346"/>
      <c r="M32" s="348">
        <f t="shared" si="0"/>
        <v>26</v>
      </c>
      <c r="N32" s="349" t="s">
        <v>4222</v>
      </c>
      <c r="O32" s="350">
        <f t="shared" si="1"/>
        <v>0.4649537037037037</v>
      </c>
      <c r="Q32" s="14">
        <f>VLOOKUP(R32,id!$A:$C,3,0)</f>
        <v>65</v>
      </c>
      <c r="R32" s="14" t="str">
        <f t="shared" si="2"/>
        <v>OrłowskiLeszek1958</v>
      </c>
      <c r="S32" s="9" t="str">
        <f t="shared" si="3"/>
        <v>Orłowski</v>
      </c>
      <c r="T32" s="9" t="str">
        <f t="shared" si="4"/>
        <v>Leszek</v>
      </c>
      <c r="U32" s="9" t="str">
        <f t="shared" si="5"/>
        <v>Troll Team</v>
      </c>
      <c r="V32" s="9">
        <f t="shared" si="6"/>
        <v>1958</v>
      </c>
      <c r="W32" s="9">
        <f t="shared" si="10"/>
        <v>61.94589972233814</v>
      </c>
      <c r="X32" s="23"/>
      <c r="Y32" s="9">
        <f t="shared" si="11"/>
        <v>1</v>
      </c>
      <c r="Z32" s="9">
        <f t="shared" si="12"/>
        <v>1</v>
      </c>
      <c r="AA32" s="9">
        <v>1</v>
      </c>
      <c r="AB32" s="9">
        <v>1</v>
      </c>
    </row>
    <row r="33" spans="2:28" s="351" customFormat="1" ht="14.4">
      <c r="B33" s="345">
        <v>34</v>
      </c>
      <c r="C33" s="346"/>
      <c r="D33" s="347" t="s">
        <v>4226</v>
      </c>
      <c r="E33" s="346" t="s">
        <v>34</v>
      </c>
      <c r="F33" s="346" t="s">
        <v>94</v>
      </c>
      <c r="G33" s="361">
        <v>1978</v>
      </c>
      <c r="H33" s="346" t="s">
        <v>4159</v>
      </c>
      <c r="I33" s="346" t="s">
        <v>313</v>
      </c>
      <c r="J33" s="346" t="s">
        <v>4056</v>
      </c>
      <c r="K33" s="346">
        <v>26</v>
      </c>
      <c r="L33" s="346"/>
      <c r="M33" s="348">
        <f t="shared" si="0"/>
        <v>26</v>
      </c>
      <c r="N33" s="349" t="s">
        <v>4227</v>
      </c>
      <c r="O33" s="350">
        <f t="shared" si="1"/>
        <v>0.48803240740740744</v>
      </c>
      <c r="Q33" s="14">
        <f>VLOOKUP(R33,id!$A:$C,3,0)</f>
        <v>34</v>
      </c>
      <c r="R33" s="14" t="str">
        <f t="shared" si="2"/>
        <v>SadowskiMarek1978</v>
      </c>
      <c r="S33" s="9" t="str">
        <f t="shared" si="3"/>
        <v>Sadowski</v>
      </c>
      <c r="T33" s="9" t="str">
        <f t="shared" si="4"/>
        <v>Marek</v>
      </c>
      <c r="U33" s="9" t="str">
        <f t="shared" si="5"/>
        <v>JMDekoratornia.pl</v>
      </c>
      <c r="V33" s="9">
        <f t="shared" si="6"/>
        <v>1978</v>
      </c>
      <c r="W33" s="9">
        <f t="shared" si="10"/>
        <v>59.016522403020623</v>
      </c>
      <c r="X33" s="23"/>
      <c r="Y33" s="9">
        <f t="shared" si="11"/>
        <v>0.95271071479390967</v>
      </c>
      <c r="Z33" s="9">
        <f t="shared" si="12"/>
        <v>1</v>
      </c>
      <c r="AA33" s="9">
        <v>1</v>
      </c>
      <c r="AB33" s="9">
        <v>1</v>
      </c>
    </row>
    <row r="34" spans="2:28" s="351" customFormat="1" ht="14.4">
      <c r="B34" s="345">
        <v>35</v>
      </c>
      <c r="C34" s="346"/>
      <c r="D34" s="347" t="s">
        <v>4228</v>
      </c>
      <c r="E34" s="346" t="s">
        <v>83</v>
      </c>
      <c r="F34" s="346" t="s">
        <v>97</v>
      </c>
      <c r="G34" s="361">
        <v>1983</v>
      </c>
      <c r="H34" s="346" t="s">
        <v>4159</v>
      </c>
      <c r="I34" s="346" t="s">
        <v>3732</v>
      </c>
      <c r="J34" s="346" t="s">
        <v>4229</v>
      </c>
      <c r="K34" s="346">
        <v>25</v>
      </c>
      <c r="L34" s="346"/>
      <c r="M34" s="348">
        <f t="shared" si="0"/>
        <v>25</v>
      </c>
      <c r="N34" s="349" t="s">
        <v>4230</v>
      </c>
      <c r="O34" s="350">
        <f t="shared" si="1"/>
        <v>0.41498842592592594</v>
      </c>
      <c r="Q34" s="14">
        <f>VLOOKUP(R34,id!$A:$C,3,0)</f>
        <v>236</v>
      </c>
      <c r="R34" s="14" t="str">
        <f t="shared" si="2"/>
        <v>GrabowskiAdam1983</v>
      </c>
      <c r="S34" s="9" t="str">
        <f t="shared" si="3"/>
        <v>Grabowski</v>
      </c>
      <c r="T34" s="9" t="str">
        <f t="shared" si="4"/>
        <v>Adam</v>
      </c>
      <c r="U34" s="9" t="str">
        <f t="shared" si="5"/>
        <v>Inca Terror Squad</v>
      </c>
      <c r="V34" s="9">
        <f t="shared" si="6"/>
        <v>1983</v>
      </c>
      <c r="W34" s="9">
        <f t="shared" si="10"/>
        <v>56.746656156750603</v>
      </c>
      <c r="X34" s="23"/>
      <c r="Y34" s="9">
        <f t="shared" si="11"/>
        <v>1.1760145028587365</v>
      </c>
      <c r="Z34" s="9">
        <f t="shared" si="12"/>
        <v>0.96153846153846156</v>
      </c>
      <c r="AA34" s="9">
        <v>1</v>
      </c>
      <c r="AB34" s="9">
        <v>1</v>
      </c>
    </row>
    <row r="35" spans="2:28" s="351" customFormat="1" ht="14.4">
      <c r="B35" s="345">
        <v>36</v>
      </c>
      <c r="C35" s="346"/>
      <c r="D35" s="347" t="s">
        <v>4231</v>
      </c>
      <c r="E35" s="346" t="s">
        <v>398</v>
      </c>
      <c r="F35" s="346" t="s">
        <v>1082</v>
      </c>
      <c r="G35" s="361">
        <v>1983</v>
      </c>
      <c r="H35" s="346" t="s">
        <v>4159</v>
      </c>
      <c r="I35" s="346" t="s">
        <v>273</v>
      </c>
      <c r="J35" s="346"/>
      <c r="K35" s="346">
        <v>25</v>
      </c>
      <c r="L35" s="346"/>
      <c r="M35" s="348">
        <f t="shared" si="0"/>
        <v>25</v>
      </c>
      <c r="N35" s="349" t="s">
        <v>4232</v>
      </c>
      <c r="O35" s="350">
        <f t="shared" si="1"/>
        <v>0.46244212962962966</v>
      </c>
      <c r="Q35" s="14">
        <f>VLOOKUP(R35,id!$A:$C,3,0)</f>
        <v>249</v>
      </c>
      <c r="R35" s="14" t="str">
        <f t="shared" si="2"/>
        <v>KuprianSzymon1983</v>
      </c>
      <c r="S35" s="9" t="str">
        <f t="shared" si="3"/>
        <v>Kuprian</v>
      </c>
      <c r="T35" s="9" t="str">
        <f t="shared" si="4"/>
        <v>Szymon</v>
      </c>
      <c r="U35" s="9">
        <f t="shared" si="5"/>
        <v>0</v>
      </c>
      <c r="V35" s="9">
        <f t="shared" si="6"/>
        <v>1983</v>
      </c>
      <c r="W35" s="9">
        <f t="shared" si="10"/>
        <v>50.923572932055883</v>
      </c>
      <c r="X35" s="23"/>
      <c r="Y35" s="9">
        <f t="shared" si="11"/>
        <v>0.89738455762733071</v>
      </c>
      <c r="Z35" s="9">
        <f t="shared" si="12"/>
        <v>1</v>
      </c>
      <c r="AA35" s="9">
        <v>1</v>
      </c>
      <c r="AB35" s="9">
        <v>1</v>
      </c>
    </row>
    <row r="36" spans="2:28" s="353" customFormat="1" ht="14.4">
      <c r="B36" s="345">
        <v>37</v>
      </c>
      <c r="C36" s="346"/>
      <c r="D36" s="347" t="s">
        <v>4233</v>
      </c>
      <c r="E36" s="346" t="s">
        <v>91</v>
      </c>
      <c r="F36" s="346" t="s">
        <v>1053</v>
      </c>
      <c r="G36" s="361">
        <v>1983</v>
      </c>
      <c r="H36" s="346" t="s">
        <v>4159</v>
      </c>
      <c r="I36" s="346"/>
      <c r="J36" s="346"/>
      <c r="K36" s="346">
        <v>25</v>
      </c>
      <c r="L36" s="346"/>
      <c r="M36" s="348">
        <f t="shared" si="0"/>
        <v>25</v>
      </c>
      <c r="N36" s="349" t="s">
        <v>4232</v>
      </c>
      <c r="O36" s="350">
        <f t="shared" si="1"/>
        <v>0.46244212962962966</v>
      </c>
      <c r="P36" s="351"/>
      <c r="Q36" s="14">
        <f>VLOOKUP(R36,id!$A:$C,3,0)</f>
        <v>248</v>
      </c>
      <c r="R36" s="14" t="str">
        <f t="shared" si="2"/>
        <v>MechlińskiMateusz1983</v>
      </c>
      <c r="S36" s="9" t="str">
        <f t="shared" si="3"/>
        <v>Mechliński</v>
      </c>
      <c r="T36" s="9" t="str">
        <f t="shared" si="4"/>
        <v>Mateusz</v>
      </c>
      <c r="U36" s="9">
        <f t="shared" si="5"/>
        <v>0</v>
      </c>
      <c r="V36" s="9">
        <f t="shared" si="6"/>
        <v>1983</v>
      </c>
      <c r="W36" s="9">
        <f t="shared" si="10"/>
        <v>50.923572932055883</v>
      </c>
      <c r="X36" s="23"/>
      <c r="Y36" s="9">
        <f t="shared" si="11"/>
        <v>1</v>
      </c>
      <c r="Z36" s="9">
        <f t="shared" si="12"/>
        <v>1</v>
      </c>
      <c r="AA36" s="9">
        <v>1</v>
      </c>
      <c r="AB36" s="9">
        <v>1</v>
      </c>
    </row>
    <row r="37" spans="2:28" s="351" customFormat="1" ht="14.4">
      <c r="B37" s="345">
        <v>38</v>
      </c>
      <c r="C37" s="346"/>
      <c r="D37" s="347" t="s">
        <v>4234</v>
      </c>
      <c r="E37" s="346" t="s">
        <v>4089</v>
      </c>
      <c r="F37" s="346" t="s">
        <v>4098</v>
      </c>
      <c r="G37" s="361">
        <v>1961</v>
      </c>
      <c r="H37" s="346" t="s">
        <v>4159</v>
      </c>
      <c r="I37" s="346"/>
      <c r="J37" s="346" t="s">
        <v>4053</v>
      </c>
      <c r="K37" s="346">
        <v>25</v>
      </c>
      <c r="L37" s="346"/>
      <c r="M37" s="348">
        <f t="shared" si="0"/>
        <v>25</v>
      </c>
      <c r="N37" s="349" t="s">
        <v>4235</v>
      </c>
      <c r="O37" s="350">
        <f t="shared" si="1"/>
        <v>0.47383101851851855</v>
      </c>
      <c r="Q37" s="14">
        <f>VLOOKUP(R37,id!$A:$C,3,0)</f>
        <v>405</v>
      </c>
      <c r="R37" s="14" t="str">
        <f t="shared" si="2"/>
        <v>NOWAKANDRZEJ1961</v>
      </c>
      <c r="S37" s="9" t="str">
        <f t="shared" si="3"/>
        <v>NOWAK</v>
      </c>
      <c r="T37" s="9" t="str">
        <f t="shared" si="4"/>
        <v>ANDRZEJ</v>
      </c>
      <c r="U37" s="9" t="str">
        <f t="shared" si="5"/>
        <v>GERAPPA</v>
      </c>
      <c r="V37" s="9">
        <f t="shared" si="6"/>
        <v>1961</v>
      </c>
      <c r="W37" s="9">
        <f t="shared" si="10"/>
        <v>49.699586128149022</v>
      </c>
      <c r="X37" s="23"/>
      <c r="Y37" s="9">
        <f t="shared" si="11"/>
        <v>0.97596423947824806</v>
      </c>
      <c r="Z37" s="9">
        <f t="shared" si="12"/>
        <v>1</v>
      </c>
      <c r="AA37" s="9">
        <v>1</v>
      </c>
      <c r="AB37" s="9">
        <v>1</v>
      </c>
    </row>
    <row r="38" spans="2:28" s="351" customFormat="1" ht="14.4">
      <c r="B38" s="345">
        <v>39</v>
      </c>
      <c r="C38" s="346"/>
      <c r="D38" s="347" t="s">
        <v>4236</v>
      </c>
      <c r="E38" s="346" t="s">
        <v>17</v>
      </c>
      <c r="F38" s="346" t="s">
        <v>4237</v>
      </c>
      <c r="G38" s="361">
        <v>1975</v>
      </c>
      <c r="H38" s="346" t="s">
        <v>4159</v>
      </c>
      <c r="I38" s="346"/>
      <c r="J38" s="346"/>
      <c r="K38" s="346">
        <v>24</v>
      </c>
      <c r="L38" s="346"/>
      <c r="M38" s="348">
        <f t="shared" si="0"/>
        <v>24</v>
      </c>
      <c r="N38" s="349" t="s">
        <v>4238</v>
      </c>
      <c r="O38" s="350">
        <f t="shared" si="1"/>
        <v>0.45015046296296302</v>
      </c>
      <c r="Q38" s="14">
        <f>VLOOKUP(R38,id!$A:$C,3,0)</f>
        <v>438</v>
      </c>
      <c r="R38" s="14" t="str">
        <f t="shared" si="2"/>
        <v>MińkowskiMarcin1975</v>
      </c>
      <c r="S38" s="9" t="str">
        <f t="shared" si="3"/>
        <v>Mińkowski</v>
      </c>
      <c r="T38" s="9" t="str">
        <f t="shared" si="4"/>
        <v>Marcin</v>
      </c>
      <c r="U38" s="9">
        <f t="shared" si="5"/>
        <v>0</v>
      </c>
      <c r="V38" s="9">
        <f t="shared" si="6"/>
        <v>1975</v>
      </c>
      <c r="W38" s="9">
        <f t="shared" si="10"/>
        <v>47.71160268302306</v>
      </c>
      <c r="X38" s="23"/>
      <c r="Y38" s="9">
        <f t="shared" si="11"/>
        <v>1.0526058673797341</v>
      </c>
      <c r="Z38" s="9">
        <f t="shared" si="12"/>
        <v>0.96</v>
      </c>
      <c r="AA38" s="9">
        <v>1</v>
      </c>
      <c r="AB38" s="9">
        <v>1</v>
      </c>
    </row>
    <row r="39" spans="2:28" s="351" customFormat="1" ht="14.4">
      <c r="B39" s="345">
        <v>40</v>
      </c>
      <c r="C39" s="346"/>
      <c r="D39" s="347" t="s">
        <v>4239</v>
      </c>
      <c r="E39" s="346" t="s">
        <v>742</v>
      </c>
      <c r="F39" s="346" t="s">
        <v>98</v>
      </c>
      <c r="G39" s="361">
        <v>1971</v>
      </c>
      <c r="H39" s="346" t="s">
        <v>4159</v>
      </c>
      <c r="I39" s="346" t="s">
        <v>273</v>
      </c>
      <c r="J39" s="346" t="s">
        <v>1173</v>
      </c>
      <c r="K39" s="346">
        <v>24</v>
      </c>
      <c r="L39" s="346"/>
      <c r="M39" s="348">
        <f t="shared" si="0"/>
        <v>24</v>
      </c>
      <c r="N39" s="349" t="s">
        <v>4240</v>
      </c>
      <c r="O39" s="350">
        <f t="shared" si="1"/>
        <v>0.4669444444444445</v>
      </c>
      <c r="Q39" s="14">
        <f>VLOOKUP(R39,id!$A:$C,3,0)</f>
        <v>439</v>
      </c>
      <c r="R39" s="14" t="str">
        <f t="shared" si="2"/>
        <v>WiśniewskiWłodzimierz1971</v>
      </c>
      <c r="S39" s="9" t="str">
        <f t="shared" si="3"/>
        <v>Wiśniewski</v>
      </c>
      <c r="T39" s="9" t="str">
        <f t="shared" si="4"/>
        <v>Włodzimierz</v>
      </c>
      <c r="U39" s="9" t="str">
        <f t="shared" si="5"/>
        <v>Milordzi</v>
      </c>
      <c r="V39" s="9">
        <f t="shared" si="6"/>
        <v>1971</v>
      </c>
      <c r="W39" s="9">
        <f t="shared" si="10"/>
        <v>45.995621731876263</v>
      </c>
      <c r="X39" s="23"/>
      <c r="Y39" s="9">
        <f t="shared" si="11"/>
        <v>0.96403430497719611</v>
      </c>
      <c r="Z39" s="9">
        <f t="shared" si="12"/>
        <v>1</v>
      </c>
      <c r="AA39" s="9">
        <v>1</v>
      </c>
      <c r="AB39" s="9">
        <v>1</v>
      </c>
    </row>
    <row r="40" spans="2:28" s="351" customFormat="1" ht="14.4">
      <c r="B40" s="345">
        <v>41</v>
      </c>
      <c r="C40" s="346"/>
      <c r="D40" s="347" t="s">
        <v>4241</v>
      </c>
      <c r="E40" s="346" t="s">
        <v>26</v>
      </c>
      <c r="F40" s="346" t="s">
        <v>1174</v>
      </c>
      <c r="G40" s="361">
        <v>1977</v>
      </c>
      <c r="H40" s="346" t="s">
        <v>4159</v>
      </c>
      <c r="I40" s="346" t="s">
        <v>273</v>
      </c>
      <c r="J40" s="346" t="s">
        <v>1173</v>
      </c>
      <c r="K40" s="346">
        <v>24</v>
      </c>
      <c r="L40" s="346"/>
      <c r="M40" s="348">
        <f t="shared" si="0"/>
        <v>24</v>
      </c>
      <c r="N40" s="349" t="s">
        <v>4240</v>
      </c>
      <c r="O40" s="350">
        <f t="shared" si="1"/>
        <v>0.4669444444444445</v>
      </c>
      <c r="Q40" s="14">
        <f>VLOOKUP(R40,id!$A:$C,3,0)</f>
        <v>440</v>
      </c>
      <c r="R40" s="14" t="str">
        <f t="shared" si="2"/>
        <v>LindemannAndrzej1977</v>
      </c>
      <c r="S40" s="9" t="str">
        <f t="shared" si="3"/>
        <v>Lindemann</v>
      </c>
      <c r="T40" s="9" t="str">
        <f t="shared" si="4"/>
        <v>Andrzej</v>
      </c>
      <c r="U40" s="9" t="str">
        <f t="shared" si="5"/>
        <v>Milordzi</v>
      </c>
      <c r="V40" s="9">
        <f t="shared" si="6"/>
        <v>1977</v>
      </c>
      <c r="W40" s="9">
        <f t="shared" si="10"/>
        <v>45.995621731876263</v>
      </c>
      <c r="X40" s="23"/>
      <c r="Y40" s="9">
        <f t="shared" si="11"/>
        <v>1</v>
      </c>
      <c r="Z40" s="9">
        <f t="shared" si="12"/>
        <v>1</v>
      </c>
      <c r="AA40" s="9">
        <v>1</v>
      </c>
      <c r="AB40" s="9">
        <v>1</v>
      </c>
    </row>
    <row r="41" spans="2:28" s="351" customFormat="1" ht="14.4">
      <c r="B41" s="345">
        <v>42</v>
      </c>
      <c r="C41" s="346"/>
      <c r="D41" s="347" t="s">
        <v>4242</v>
      </c>
      <c r="E41" s="346" t="s">
        <v>26</v>
      </c>
      <c r="F41" s="346" t="s">
        <v>29</v>
      </c>
      <c r="G41" s="361">
        <v>1965</v>
      </c>
      <c r="H41" s="346" t="s">
        <v>4159</v>
      </c>
      <c r="I41" s="346" t="s">
        <v>253</v>
      </c>
      <c r="J41" s="346"/>
      <c r="K41" s="346">
        <v>24</v>
      </c>
      <c r="L41" s="346"/>
      <c r="M41" s="348">
        <f t="shared" si="0"/>
        <v>24</v>
      </c>
      <c r="N41" s="349" t="s">
        <v>4243</v>
      </c>
      <c r="O41" s="350">
        <f t="shared" si="1"/>
        <v>0.47699074074074077</v>
      </c>
      <c r="Q41" s="14">
        <f>VLOOKUP(R41,id!$A:$C,3,0)</f>
        <v>12</v>
      </c>
      <c r="R41" s="14" t="str">
        <f t="shared" si="2"/>
        <v>SmejdaAndrzej1965</v>
      </c>
      <c r="S41" s="9" t="str">
        <f t="shared" si="3"/>
        <v>Smejda</v>
      </c>
      <c r="T41" s="9" t="str">
        <f t="shared" si="4"/>
        <v>Andrzej</v>
      </c>
      <c r="U41" s="9">
        <f t="shared" si="5"/>
        <v>0</v>
      </c>
      <c r="V41" s="9">
        <f t="shared" si="6"/>
        <v>1965</v>
      </c>
      <c r="W41" s="9">
        <f t="shared" si="10"/>
        <v>45.02686992018868</v>
      </c>
      <c r="X41" s="23"/>
      <c r="Y41" s="9">
        <f t="shared" si="11"/>
        <v>0.97893817334756872</v>
      </c>
      <c r="Z41" s="9">
        <f t="shared" si="12"/>
        <v>1</v>
      </c>
      <c r="AA41" s="9">
        <v>1</v>
      </c>
      <c r="AB41" s="9">
        <v>1</v>
      </c>
    </row>
    <row r="42" spans="2:28" s="351" customFormat="1" ht="14.4">
      <c r="B42" s="345">
        <v>43</v>
      </c>
      <c r="C42" s="346"/>
      <c r="D42" s="347" t="s">
        <v>4244</v>
      </c>
      <c r="E42" s="346" t="s">
        <v>15</v>
      </c>
      <c r="F42" s="346" t="s">
        <v>507</v>
      </c>
      <c r="G42" s="361">
        <v>1982</v>
      </c>
      <c r="H42" s="346" t="s">
        <v>4159</v>
      </c>
      <c r="I42" s="346" t="s">
        <v>3668</v>
      </c>
      <c r="J42" s="346" t="s">
        <v>4245</v>
      </c>
      <c r="K42" s="346">
        <v>23</v>
      </c>
      <c r="L42" s="346"/>
      <c r="M42" s="348">
        <f t="shared" si="0"/>
        <v>23</v>
      </c>
      <c r="N42" s="349" t="s">
        <v>4206</v>
      </c>
      <c r="O42" s="350">
        <f t="shared" si="1"/>
        <v>0.47113425925925928</v>
      </c>
      <c r="Q42" s="14">
        <f>VLOOKUP(R42,id!$A:$C,3,0)</f>
        <v>441</v>
      </c>
      <c r="R42" s="14" t="str">
        <f t="shared" si="2"/>
        <v>CiskowskiPiotr1982</v>
      </c>
      <c r="S42" s="9" t="str">
        <f t="shared" si="3"/>
        <v>Ciskowski</v>
      </c>
      <c r="T42" s="9" t="str">
        <f t="shared" si="4"/>
        <v>Piotr</v>
      </c>
      <c r="U42" s="9" t="str">
        <f t="shared" si="5"/>
        <v>Ciski</v>
      </c>
      <c r="V42" s="9">
        <f t="shared" si="6"/>
        <v>1982</v>
      </c>
      <c r="W42" s="9">
        <f t="shared" si="10"/>
        <v>43.150750340180821</v>
      </c>
      <c r="X42" s="23"/>
      <c r="Y42" s="9">
        <f t="shared" si="11"/>
        <v>1.012430599911561</v>
      </c>
      <c r="Z42" s="9">
        <f t="shared" si="12"/>
        <v>0.95833333333333337</v>
      </c>
      <c r="AA42" s="9">
        <v>1</v>
      </c>
      <c r="AB42" s="9">
        <v>1</v>
      </c>
    </row>
    <row r="43" spans="2:28" s="351" customFormat="1" ht="14.4">
      <c r="B43" s="345">
        <v>44</v>
      </c>
      <c r="C43" s="346"/>
      <c r="D43" s="347" t="s">
        <v>4246</v>
      </c>
      <c r="E43" s="346" t="s">
        <v>365</v>
      </c>
      <c r="F43" s="346" t="s">
        <v>507</v>
      </c>
      <c r="G43" s="361">
        <v>1955</v>
      </c>
      <c r="H43" s="346" t="s">
        <v>4159</v>
      </c>
      <c r="I43" s="346"/>
      <c r="J43" s="346"/>
      <c r="K43" s="346">
        <v>23</v>
      </c>
      <c r="L43" s="346"/>
      <c r="M43" s="348">
        <f t="shared" si="0"/>
        <v>23</v>
      </c>
      <c r="N43" s="349" t="s">
        <v>4247</v>
      </c>
      <c r="O43" s="350">
        <f t="shared" si="1"/>
        <v>0.47138888888888886</v>
      </c>
      <c r="Q43" s="14">
        <f>VLOOKUP(R43,id!$A:$C,3,0)</f>
        <v>442</v>
      </c>
      <c r="R43" s="14" t="str">
        <f t="shared" si="2"/>
        <v>CiskowskiWaldemar1955</v>
      </c>
      <c r="S43" s="9" t="str">
        <f t="shared" si="3"/>
        <v>Ciskowski</v>
      </c>
      <c r="T43" s="9" t="str">
        <f t="shared" si="4"/>
        <v>Waldemar</v>
      </c>
      <c r="U43" s="9">
        <f t="shared" si="5"/>
        <v>0</v>
      </c>
      <c r="V43" s="9">
        <f t="shared" si="6"/>
        <v>1955</v>
      </c>
      <c r="W43" s="9">
        <f t="shared" si="10"/>
        <v>43.127441645732681</v>
      </c>
      <c r="X43" s="23"/>
      <c r="Y43" s="9">
        <f t="shared" si="11"/>
        <v>0.99945983107444525</v>
      </c>
      <c r="Z43" s="9">
        <f t="shared" si="12"/>
        <v>1</v>
      </c>
      <c r="AA43" s="9">
        <v>1</v>
      </c>
      <c r="AB43" s="9">
        <v>1</v>
      </c>
    </row>
    <row r="44" spans="2:28" s="351" customFormat="1" ht="14.4">
      <c r="B44" s="345">
        <v>45</v>
      </c>
      <c r="C44" s="346"/>
      <c r="D44" s="347" t="s">
        <v>4248</v>
      </c>
      <c r="E44" s="346" t="s">
        <v>51</v>
      </c>
      <c r="F44" s="346" t="s">
        <v>183</v>
      </c>
      <c r="G44" s="361">
        <v>1970</v>
      </c>
      <c r="H44" s="346" t="s">
        <v>4159</v>
      </c>
      <c r="I44" s="346" t="s">
        <v>3987</v>
      </c>
      <c r="J44" s="346" t="s">
        <v>3986</v>
      </c>
      <c r="K44" s="346">
        <v>22</v>
      </c>
      <c r="L44" s="346"/>
      <c r="M44" s="348">
        <f t="shared" si="0"/>
        <v>22</v>
      </c>
      <c r="N44" s="349" t="s">
        <v>4249</v>
      </c>
      <c r="O44" s="350">
        <f t="shared" si="1"/>
        <v>0.3457175925925926</v>
      </c>
      <c r="Q44" s="14">
        <f>VLOOKUP(R44,id!$A:$C,3,0)</f>
        <v>43</v>
      </c>
      <c r="R44" s="14" t="str">
        <f t="shared" si="2"/>
        <v>ZawadzkiArtur1970</v>
      </c>
      <c r="S44" s="9" t="str">
        <f t="shared" si="3"/>
        <v>Zawadzki</v>
      </c>
      <c r="T44" s="9" t="str">
        <f t="shared" si="4"/>
        <v>Artur</v>
      </c>
      <c r="U44" s="9" t="str">
        <f t="shared" si="5"/>
        <v>ASP</v>
      </c>
      <c r="V44" s="9">
        <f t="shared" si="6"/>
        <v>1970</v>
      </c>
      <c r="W44" s="9">
        <f t="shared" si="10"/>
        <v>41.252335487222567</v>
      </c>
      <c r="X44" s="23"/>
      <c r="Y44" s="9">
        <f t="shared" si="11"/>
        <v>1.3635085369936391</v>
      </c>
      <c r="Z44" s="9">
        <f t="shared" si="12"/>
        <v>0.95652173913043481</v>
      </c>
      <c r="AA44" s="9">
        <v>1</v>
      </c>
      <c r="AB44" s="9">
        <v>1</v>
      </c>
    </row>
    <row r="45" spans="2:28" s="351" customFormat="1" ht="14.4">
      <c r="B45" s="345">
        <v>46</v>
      </c>
      <c r="C45" s="346"/>
      <c r="D45" s="347" t="s">
        <v>4250</v>
      </c>
      <c r="E45" s="346" t="s">
        <v>241</v>
      </c>
      <c r="F45" s="346" t="s">
        <v>1803</v>
      </c>
      <c r="G45" s="361">
        <v>1978</v>
      </c>
      <c r="H45" s="346" t="s">
        <v>4159</v>
      </c>
      <c r="I45" s="346"/>
      <c r="J45" s="346"/>
      <c r="K45" s="346">
        <v>22</v>
      </c>
      <c r="L45" s="346"/>
      <c r="M45" s="348">
        <f t="shared" si="0"/>
        <v>22</v>
      </c>
      <c r="N45" s="349" t="s">
        <v>4251</v>
      </c>
      <c r="O45" s="350">
        <f t="shared" si="1"/>
        <v>0.43810185185185191</v>
      </c>
      <c r="Q45" s="14">
        <f>VLOOKUP(R45,id!$A:$C,3,0)</f>
        <v>44</v>
      </c>
      <c r="R45" s="14" t="str">
        <f t="shared" si="2"/>
        <v>GołębiewskiRadosław1978</v>
      </c>
      <c r="S45" s="9" t="str">
        <f t="shared" si="3"/>
        <v>Gołębiewski</v>
      </c>
      <c r="T45" s="9" t="str">
        <f t="shared" si="4"/>
        <v>Radosław</v>
      </c>
      <c r="U45" s="9">
        <f t="shared" si="5"/>
        <v>0</v>
      </c>
      <c r="V45" s="9">
        <f t="shared" si="6"/>
        <v>1978</v>
      </c>
      <c r="W45" s="9">
        <f t="shared" si="10"/>
        <v>32.553293379566156</v>
      </c>
      <c r="X45" s="23"/>
      <c r="Y45" s="9">
        <f t="shared" si="11"/>
        <v>0.78912606995667334</v>
      </c>
      <c r="Z45" s="9">
        <f t="shared" si="12"/>
        <v>1</v>
      </c>
      <c r="AA45" s="9">
        <v>1</v>
      </c>
      <c r="AB45" s="9">
        <v>1</v>
      </c>
    </row>
    <row r="46" spans="2:28" s="353" customFormat="1" ht="14.4">
      <c r="B46" s="345">
        <v>47</v>
      </c>
      <c r="C46" s="346"/>
      <c r="D46" s="347" t="s">
        <v>4252</v>
      </c>
      <c r="E46" s="346" t="s">
        <v>373</v>
      </c>
      <c r="F46" s="346" t="s">
        <v>3739</v>
      </c>
      <c r="G46" s="361">
        <v>1983</v>
      </c>
      <c r="H46" s="346" t="s">
        <v>4159</v>
      </c>
      <c r="I46" s="346" t="s">
        <v>273</v>
      </c>
      <c r="J46" s="346"/>
      <c r="K46" s="346">
        <v>21</v>
      </c>
      <c r="L46" s="346"/>
      <c r="M46" s="348">
        <f t="shared" si="0"/>
        <v>21</v>
      </c>
      <c r="N46" s="349" t="s">
        <v>4253</v>
      </c>
      <c r="O46" s="350">
        <f t="shared" si="1"/>
        <v>0.4316550925925926</v>
      </c>
      <c r="P46" s="351"/>
      <c r="Q46" s="14">
        <f>VLOOKUP(R46,id!$A:$C,3,0)</f>
        <v>247</v>
      </c>
      <c r="R46" s="14" t="str">
        <f t="shared" si="2"/>
        <v>WołodźkoDominik1983</v>
      </c>
      <c r="S46" s="9" t="str">
        <f t="shared" si="3"/>
        <v>Wołodźko</v>
      </c>
      <c r="T46" s="9" t="str">
        <f t="shared" si="4"/>
        <v>Dominik</v>
      </c>
      <c r="U46" s="9">
        <f t="shared" si="5"/>
        <v>0</v>
      </c>
      <c r="V46" s="9">
        <f t="shared" si="6"/>
        <v>1983</v>
      </c>
      <c r="W46" s="9">
        <f t="shared" si="10"/>
        <v>31.073598225949514</v>
      </c>
      <c r="X46" s="23"/>
      <c r="Y46" s="9">
        <f t="shared" si="11"/>
        <v>1.0149349778790724</v>
      </c>
      <c r="Z46" s="9">
        <f t="shared" si="12"/>
        <v>0.95454545454545459</v>
      </c>
      <c r="AA46" s="9">
        <v>1</v>
      </c>
      <c r="AB46" s="9">
        <v>1</v>
      </c>
    </row>
    <row r="47" spans="2:28" s="351" customFormat="1" ht="14.4">
      <c r="B47" s="345">
        <v>48</v>
      </c>
      <c r="C47" s="346"/>
      <c r="D47" s="347" t="s">
        <v>4254</v>
      </c>
      <c r="E47" s="346" t="s">
        <v>70</v>
      </c>
      <c r="F47" s="346" t="s">
        <v>3764</v>
      </c>
      <c r="G47" s="361">
        <v>1985</v>
      </c>
      <c r="H47" s="346" t="s">
        <v>4159</v>
      </c>
      <c r="I47" s="346" t="s">
        <v>253</v>
      </c>
      <c r="J47" s="346" t="s">
        <v>4255</v>
      </c>
      <c r="K47" s="346">
        <v>21</v>
      </c>
      <c r="L47" s="346"/>
      <c r="M47" s="348">
        <f t="shared" si="0"/>
        <v>21</v>
      </c>
      <c r="N47" s="349" t="s">
        <v>4256</v>
      </c>
      <c r="O47" s="350">
        <f t="shared" si="1"/>
        <v>0.43443287037037037</v>
      </c>
      <c r="Q47" s="14">
        <f>VLOOKUP(R47,id!$A:$C,3,0)</f>
        <v>278</v>
      </c>
      <c r="R47" s="14" t="str">
        <f t="shared" si="2"/>
        <v>WybranowskiMaciej1985</v>
      </c>
      <c r="S47" s="9" t="str">
        <f t="shared" si="3"/>
        <v>Wybranowski</v>
      </c>
      <c r="T47" s="9" t="str">
        <f t="shared" si="4"/>
        <v>Maciej</v>
      </c>
      <c r="U47" s="9" t="str">
        <f t="shared" si="5"/>
        <v>aby dojechac</v>
      </c>
      <c r="V47" s="9">
        <f t="shared" si="6"/>
        <v>1985</v>
      </c>
      <c r="W47" s="9">
        <f t="shared" si="10"/>
        <v>30.874912637186284</v>
      </c>
      <c r="X47" s="23"/>
      <c r="Y47" s="9">
        <f t="shared" si="11"/>
        <v>0.99360596776342081</v>
      </c>
      <c r="Z47" s="9">
        <f t="shared" si="12"/>
        <v>1</v>
      </c>
      <c r="AA47" s="9">
        <v>1</v>
      </c>
      <c r="AB47" s="9">
        <v>1</v>
      </c>
    </row>
    <row r="48" spans="2:28" s="351" customFormat="1" ht="14.4">
      <c r="B48" s="345">
        <v>49</v>
      </c>
      <c r="C48" s="346"/>
      <c r="D48" s="347" t="s">
        <v>4257</v>
      </c>
      <c r="E48" s="346" t="s">
        <v>19</v>
      </c>
      <c r="F48" s="346" t="s">
        <v>87</v>
      </c>
      <c r="G48" s="361">
        <v>1974</v>
      </c>
      <c r="H48" s="346" t="s">
        <v>4159</v>
      </c>
      <c r="I48" s="346" t="s">
        <v>3480</v>
      </c>
      <c r="J48" s="346" t="s">
        <v>185</v>
      </c>
      <c r="K48" s="346">
        <v>20</v>
      </c>
      <c r="L48" s="346"/>
      <c r="M48" s="348">
        <f t="shared" si="0"/>
        <v>20</v>
      </c>
      <c r="N48" s="349" t="s">
        <v>4258</v>
      </c>
      <c r="O48" s="350">
        <f t="shared" si="1"/>
        <v>0.34288194444444442</v>
      </c>
      <c r="Q48" s="14">
        <f>VLOOKUP(R48,id!$A:$C,3,0)</f>
        <v>48</v>
      </c>
      <c r="R48" s="14" t="str">
        <f t="shared" si="2"/>
        <v>RygalskiGrzegorz1974</v>
      </c>
      <c r="S48" s="9" t="str">
        <f t="shared" si="3"/>
        <v>Rygalski</v>
      </c>
      <c r="T48" s="9" t="str">
        <f t="shared" si="4"/>
        <v>Grzegorz</v>
      </c>
      <c r="U48" s="9" t="str">
        <f t="shared" si="5"/>
        <v>Welocypedy</v>
      </c>
      <c r="V48" s="9">
        <f t="shared" si="6"/>
        <v>1974</v>
      </c>
      <c r="W48" s="9">
        <f t="shared" si="10"/>
        <v>29.404678702082172</v>
      </c>
      <c r="X48" s="23"/>
      <c r="Y48" s="9">
        <f t="shared" si="11"/>
        <v>1.2670042194092828</v>
      </c>
      <c r="Z48" s="9">
        <f t="shared" si="12"/>
        <v>0.95238095238095233</v>
      </c>
      <c r="AA48" s="9">
        <v>1</v>
      </c>
      <c r="AB48" s="9">
        <v>1</v>
      </c>
    </row>
    <row r="49" spans="1:28" s="351" customFormat="1" ht="14.4">
      <c r="B49" s="345">
        <v>50</v>
      </c>
      <c r="C49" s="346"/>
      <c r="D49" s="347" t="s">
        <v>4259</v>
      </c>
      <c r="E49" s="346" t="s">
        <v>48</v>
      </c>
      <c r="F49" s="346" t="s">
        <v>4260</v>
      </c>
      <c r="G49" s="361">
        <v>1981</v>
      </c>
      <c r="H49" s="346" t="s">
        <v>4159</v>
      </c>
      <c r="I49" s="346" t="s">
        <v>253</v>
      </c>
      <c r="J49" s="346" t="s">
        <v>4261</v>
      </c>
      <c r="K49" s="346">
        <v>19</v>
      </c>
      <c r="L49" s="346"/>
      <c r="M49" s="348">
        <f t="shared" si="0"/>
        <v>19</v>
      </c>
      <c r="N49" s="349" t="s">
        <v>4262</v>
      </c>
      <c r="O49" s="350">
        <f t="shared" si="1"/>
        <v>0.48836805555555557</v>
      </c>
      <c r="Q49" s="14">
        <f>VLOOKUP(R49,id!$A:$C,3,0)</f>
        <v>443</v>
      </c>
      <c r="R49" s="14" t="str">
        <f t="shared" si="2"/>
        <v>WolszczakTomasz1981</v>
      </c>
      <c r="S49" s="9" t="str">
        <f t="shared" si="3"/>
        <v>Wolszczak</v>
      </c>
      <c r="T49" s="9" t="str">
        <f t="shared" si="4"/>
        <v>Tomasz</v>
      </c>
      <c r="U49" s="9" t="str">
        <f t="shared" si="5"/>
        <v>SKG</v>
      </c>
      <c r="V49" s="9">
        <f t="shared" si="6"/>
        <v>1981</v>
      </c>
      <c r="W49" s="9">
        <f t="shared" si="10"/>
        <v>27.934444766978064</v>
      </c>
      <c r="X49" s="23"/>
      <c r="Y49" s="9">
        <f t="shared" si="11"/>
        <v>0.70209740490579442</v>
      </c>
      <c r="Z49" s="9">
        <f t="shared" si="12"/>
        <v>0.95</v>
      </c>
      <c r="AA49" s="9">
        <v>1</v>
      </c>
      <c r="AB49" s="9">
        <v>1</v>
      </c>
    </row>
    <row r="50" spans="1:28" s="351" customFormat="1" ht="14.4">
      <c r="B50" s="345">
        <v>51</v>
      </c>
      <c r="C50" s="346"/>
      <c r="D50" s="347" t="s">
        <v>4263</v>
      </c>
      <c r="E50" s="346" t="s">
        <v>17</v>
      </c>
      <c r="F50" s="346" t="s">
        <v>317</v>
      </c>
      <c r="G50" s="361">
        <v>1980</v>
      </c>
      <c r="H50" s="346" t="s">
        <v>4159</v>
      </c>
      <c r="I50" s="346" t="s">
        <v>3554</v>
      </c>
      <c r="J50" s="346" t="s">
        <v>1260</v>
      </c>
      <c r="K50" s="346">
        <v>18</v>
      </c>
      <c r="L50" s="346"/>
      <c r="M50" s="348">
        <f t="shared" si="0"/>
        <v>18</v>
      </c>
      <c r="N50" s="349" t="s">
        <v>4264</v>
      </c>
      <c r="O50" s="350">
        <f t="shared" si="1"/>
        <v>0.3863773148148148</v>
      </c>
      <c r="Q50" s="14">
        <f>VLOOKUP(R50,id!$A:$C,3,0)</f>
        <v>90</v>
      </c>
      <c r="R50" s="14" t="str">
        <f t="shared" si="2"/>
        <v>RóżakMarcin1980</v>
      </c>
      <c r="S50" s="9" t="str">
        <f t="shared" si="3"/>
        <v>Różak</v>
      </c>
      <c r="T50" s="9" t="str">
        <f t="shared" si="4"/>
        <v>Marcin</v>
      </c>
      <c r="U50" s="9" t="str">
        <f t="shared" si="5"/>
        <v>Zespół Niespokojnych Nóg</v>
      </c>
      <c r="V50" s="9">
        <f t="shared" si="6"/>
        <v>1980</v>
      </c>
      <c r="W50" s="9">
        <f t="shared" si="10"/>
        <v>26.464210831873952</v>
      </c>
      <c r="X50" s="23"/>
      <c r="Y50" s="9">
        <f t="shared" si="11"/>
        <v>1.2639666896324477</v>
      </c>
      <c r="Z50" s="9">
        <f t="shared" si="12"/>
        <v>0.94736842105263153</v>
      </c>
      <c r="AA50" s="9">
        <v>1</v>
      </c>
      <c r="AB50" s="9">
        <v>1</v>
      </c>
    </row>
    <row r="51" spans="1:28" s="351" customFormat="1" ht="14.4">
      <c r="B51" s="345">
        <v>52</v>
      </c>
      <c r="C51" s="346"/>
      <c r="D51" s="347" t="s">
        <v>4265</v>
      </c>
      <c r="E51" s="346" t="s">
        <v>15</v>
      </c>
      <c r="F51" s="346" t="s">
        <v>761</v>
      </c>
      <c r="G51" s="361">
        <v>1975</v>
      </c>
      <c r="H51" s="346" t="s">
        <v>4159</v>
      </c>
      <c r="I51" s="346" t="s">
        <v>273</v>
      </c>
      <c r="J51" s="346" t="s">
        <v>756</v>
      </c>
      <c r="K51" s="346">
        <v>18</v>
      </c>
      <c r="L51" s="346"/>
      <c r="M51" s="348">
        <f t="shared" si="0"/>
        <v>18</v>
      </c>
      <c r="N51" s="349" t="s">
        <v>4266</v>
      </c>
      <c r="O51" s="350">
        <f t="shared" si="1"/>
        <v>0.46214120370370371</v>
      </c>
      <c r="Q51" s="14">
        <f>VLOOKUP(R51,id!$A:$C,3,0)</f>
        <v>444</v>
      </c>
      <c r="R51" s="14" t="str">
        <f t="shared" si="2"/>
        <v>KuncewiczPiotr1975</v>
      </c>
      <c r="S51" s="9" t="str">
        <f t="shared" si="3"/>
        <v>Kuncewicz</v>
      </c>
      <c r="T51" s="9" t="str">
        <f t="shared" si="4"/>
        <v>Piotr</v>
      </c>
      <c r="U51" s="9" t="str">
        <f t="shared" si="5"/>
        <v>Szybcy Inaczej</v>
      </c>
      <c r="V51" s="9">
        <f t="shared" si="6"/>
        <v>1975</v>
      </c>
      <c r="W51" s="9">
        <f t="shared" si="10"/>
        <v>22.125641769151446</v>
      </c>
      <c r="X51" s="23"/>
      <c r="Y51" s="9">
        <f t="shared" si="11"/>
        <v>0.83605900473340178</v>
      </c>
      <c r="Z51" s="9">
        <f t="shared" si="12"/>
        <v>1</v>
      </c>
      <c r="AA51" s="9">
        <v>1</v>
      </c>
      <c r="AB51" s="9">
        <v>1</v>
      </c>
    </row>
    <row r="52" spans="1:28" s="351" customFormat="1" ht="14.4">
      <c r="B52" s="345">
        <v>53</v>
      </c>
      <c r="C52" s="346"/>
      <c r="D52" s="347" t="s">
        <v>4267</v>
      </c>
      <c r="E52" s="346" t="s">
        <v>193</v>
      </c>
      <c r="F52" s="346" t="s">
        <v>757</v>
      </c>
      <c r="G52" s="361">
        <v>1975</v>
      </c>
      <c r="H52" s="346" t="s">
        <v>4159</v>
      </c>
      <c r="I52" s="346" t="s">
        <v>253</v>
      </c>
      <c r="J52" s="346" t="s">
        <v>756</v>
      </c>
      <c r="K52" s="346">
        <v>18</v>
      </c>
      <c r="L52" s="346"/>
      <c r="M52" s="348">
        <f t="shared" si="0"/>
        <v>18</v>
      </c>
      <c r="N52" s="349" t="s">
        <v>4232</v>
      </c>
      <c r="O52" s="350">
        <f t="shared" si="1"/>
        <v>0.46244212962962966</v>
      </c>
      <c r="Q52" s="14">
        <f>VLOOKUP(R52,id!$A:$C,3,0)</f>
        <v>445</v>
      </c>
      <c r="R52" s="14" t="str">
        <f t="shared" si="2"/>
        <v>SawkoKamil1975</v>
      </c>
      <c r="S52" s="9" t="str">
        <f t="shared" si="3"/>
        <v>Sawko</v>
      </c>
      <c r="T52" s="9" t="str">
        <f t="shared" si="4"/>
        <v>Kamil</v>
      </c>
      <c r="U52" s="9" t="str">
        <f t="shared" si="5"/>
        <v>Szybcy Inaczej</v>
      </c>
      <c r="V52" s="9">
        <f t="shared" si="6"/>
        <v>1975</v>
      </c>
      <c r="W52" s="9">
        <f t="shared" si="10"/>
        <v>22.111243904403658</v>
      </c>
      <c r="X52" s="23"/>
      <c r="Y52" s="9">
        <f t="shared" si="11"/>
        <v>0.99934926792641721</v>
      </c>
      <c r="Z52" s="9">
        <f t="shared" si="12"/>
        <v>1</v>
      </c>
      <c r="AA52" s="9">
        <v>1</v>
      </c>
      <c r="AB52" s="9">
        <v>1</v>
      </c>
    </row>
    <row r="53" spans="1:28" s="351" customFormat="1" ht="14.4">
      <c r="B53" s="345">
        <v>54</v>
      </c>
      <c r="C53" s="346"/>
      <c r="D53" s="347" t="s">
        <v>4268</v>
      </c>
      <c r="E53" s="346" t="s">
        <v>34</v>
      </c>
      <c r="F53" s="346" t="s">
        <v>759</v>
      </c>
      <c r="G53" s="363">
        <v>1975</v>
      </c>
      <c r="H53" s="346" t="s">
        <v>4159</v>
      </c>
      <c r="I53" s="346" t="s">
        <v>273</v>
      </c>
      <c r="J53" s="346" t="s">
        <v>756</v>
      </c>
      <c r="K53" s="346">
        <v>18</v>
      </c>
      <c r="L53" s="346"/>
      <c r="M53" s="348">
        <f t="shared" si="0"/>
        <v>18</v>
      </c>
      <c r="N53" s="349" t="s">
        <v>4269</v>
      </c>
      <c r="O53" s="350">
        <f t="shared" si="1"/>
        <v>0.46319444444444446</v>
      </c>
      <c r="Q53" s="14">
        <f>VLOOKUP(R53,id!$A:$C,3,0)</f>
        <v>446</v>
      </c>
      <c r="R53" s="14" t="str">
        <f t="shared" si="2"/>
        <v>WalczykMarek1975</v>
      </c>
      <c r="S53" s="9" t="str">
        <f t="shared" si="3"/>
        <v>Walczyk</v>
      </c>
      <c r="T53" s="9" t="str">
        <f t="shared" si="4"/>
        <v>Marek</v>
      </c>
      <c r="U53" s="9" t="str">
        <f t="shared" si="5"/>
        <v>Szybcy Inaczej</v>
      </c>
      <c r="V53" s="9">
        <f t="shared" si="6"/>
        <v>1975</v>
      </c>
      <c r="W53" s="9">
        <f t="shared" si="10"/>
        <v>22.075331089466474</v>
      </c>
      <c r="X53" s="23"/>
      <c r="Y53" s="9">
        <f t="shared" si="11"/>
        <v>0.9983758120939531</v>
      </c>
      <c r="Z53" s="9">
        <f t="shared" si="12"/>
        <v>1</v>
      </c>
      <c r="AA53" s="9">
        <v>1</v>
      </c>
      <c r="AB53" s="9">
        <v>1</v>
      </c>
    </row>
    <row r="54" spans="1:28" s="353" customFormat="1" ht="14.4">
      <c r="B54" s="345">
        <v>55</v>
      </c>
      <c r="C54" s="346"/>
      <c r="D54" s="347" t="s">
        <v>4270</v>
      </c>
      <c r="E54" s="346" t="s">
        <v>19</v>
      </c>
      <c r="F54" s="346" t="s">
        <v>760</v>
      </c>
      <c r="G54" s="361">
        <v>1975</v>
      </c>
      <c r="H54" s="346" t="s">
        <v>4159</v>
      </c>
      <c r="I54" s="346"/>
      <c r="J54" s="346"/>
      <c r="K54" s="346">
        <v>18</v>
      </c>
      <c r="L54" s="346"/>
      <c r="M54" s="348">
        <f t="shared" si="0"/>
        <v>18</v>
      </c>
      <c r="N54" s="349" t="s">
        <v>4271</v>
      </c>
      <c r="O54" s="350">
        <f t="shared" si="1"/>
        <v>0.46423611111111118</v>
      </c>
      <c r="P54" s="351"/>
      <c r="Q54" s="14">
        <f>VLOOKUP(R54,id!$A:$C,3,0)</f>
        <v>447</v>
      </c>
      <c r="R54" s="14" t="str">
        <f t="shared" si="2"/>
        <v>SadłowskiGrzegorz1975</v>
      </c>
      <c r="S54" s="9" t="str">
        <f t="shared" si="3"/>
        <v>Sadłowski</v>
      </c>
      <c r="T54" s="9" t="str">
        <f t="shared" si="4"/>
        <v>Grzegorz</v>
      </c>
      <c r="U54" s="9">
        <f t="shared" si="5"/>
        <v>0</v>
      </c>
      <c r="V54" s="9">
        <f t="shared" si="6"/>
        <v>1975</v>
      </c>
      <c r="W54" s="9">
        <f t="shared" si="10"/>
        <v>22.02579781103087</v>
      </c>
      <c r="X54" s="23"/>
      <c r="Y54" s="9">
        <f t="shared" si="11"/>
        <v>0.99775617053103949</v>
      </c>
      <c r="Z54" s="9">
        <f t="shared" si="12"/>
        <v>1</v>
      </c>
      <c r="AA54" s="9">
        <v>1</v>
      </c>
      <c r="AB54" s="9">
        <v>1</v>
      </c>
    </row>
    <row r="55" spans="1:28" s="353" customFormat="1" ht="14.4">
      <c r="B55" s="345">
        <v>56</v>
      </c>
      <c r="C55" s="346"/>
      <c r="D55" s="347" t="s">
        <v>4272</v>
      </c>
      <c r="E55" s="346" t="s">
        <v>68</v>
      </c>
      <c r="F55" s="346" t="s">
        <v>140</v>
      </c>
      <c r="G55" s="361">
        <v>1980</v>
      </c>
      <c r="H55" s="346" t="s">
        <v>4159</v>
      </c>
      <c r="I55" s="346" t="s">
        <v>3554</v>
      </c>
      <c r="J55" s="346"/>
      <c r="K55" s="346">
        <v>17</v>
      </c>
      <c r="L55" s="346"/>
      <c r="M55" s="348">
        <f t="shared" si="0"/>
        <v>17</v>
      </c>
      <c r="N55" s="349" t="s">
        <v>4273</v>
      </c>
      <c r="O55" s="350">
        <f t="shared" si="1"/>
        <v>0.37280092592592595</v>
      </c>
      <c r="P55" s="351"/>
      <c r="Q55" s="14">
        <f>VLOOKUP(R55,id!$A:$C,3,0)</f>
        <v>58</v>
      </c>
      <c r="R55" s="14" t="str">
        <f t="shared" si="2"/>
        <v>JaskólskiKonrad1980</v>
      </c>
      <c r="S55" s="9" t="str">
        <f t="shared" si="3"/>
        <v>Jaskólski</v>
      </c>
      <c r="T55" s="9" t="str">
        <f t="shared" si="4"/>
        <v>Konrad</v>
      </c>
      <c r="U55" s="9">
        <f t="shared" si="5"/>
        <v>0</v>
      </c>
      <c r="V55" s="9">
        <f t="shared" si="6"/>
        <v>1980</v>
      </c>
      <c r="W55" s="9">
        <f t="shared" si="10"/>
        <v>20.80214237708471</v>
      </c>
      <c r="X55" s="23"/>
      <c r="Y55" s="9">
        <f t="shared" si="11"/>
        <v>1.2452654455138157</v>
      </c>
      <c r="Z55" s="9">
        <f t="shared" si="12"/>
        <v>0.94444444444444442</v>
      </c>
      <c r="AA55" s="9">
        <v>1</v>
      </c>
      <c r="AB55" s="9">
        <v>1</v>
      </c>
    </row>
    <row r="56" spans="1:28" s="351" customFormat="1" ht="14.4">
      <c r="B56" s="345">
        <v>57</v>
      </c>
      <c r="C56" s="346"/>
      <c r="D56" s="347" t="s">
        <v>4274</v>
      </c>
      <c r="E56" s="346" t="s">
        <v>26</v>
      </c>
      <c r="F56" s="346" t="s">
        <v>138</v>
      </c>
      <c r="G56" s="361">
        <v>1951</v>
      </c>
      <c r="H56" s="346" t="s">
        <v>4159</v>
      </c>
      <c r="I56" s="346" t="s">
        <v>3554</v>
      </c>
      <c r="J56" s="346" t="s">
        <v>143</v>
      </c>
      <c r="K56" s="346">
        <v>17</v>
      </c>
      <c r="L56" s="346"/>
      <c r="M56" s="348">
        <f t="shared" si="0"/>
        <v>17</v>
      </c>
      <c r="N56" s="349" t="s">
        <v>4275</v>
      </c>
      <c r="O56" s="350">
        <f t="shared" si="1"/>
        <v>0.50348379629629625</v>
      </c>
      <c r="Q56" s="14">
        <f>VLOOKUP(R56,id!$A:$C,3,0)</f>
        <v>219</v>
      </c>
      <c r="R56" s="14" t="str">
        <f t="shared" si="2"/>
        <v>PiwakowskiAndrzej1951</v>
      </c>
      <c r="S56" s="9" t="str">
        <f t="shared" si="3"/>
        <v>Piwakowski</v>
      </c>
      <c r="T56" s="9" t="str">
        <f t="shared" si="4"/>
        <v>Andrzej</v>
      </c>
      <c r="U56" s="9" t="str">
        <f t="shared" si="5"/>
        <v>Harpagan</v>
      </c>
      <c r="V56" s="9">
        <f t="shared" si="6"/>
        <v>1951</v>
      </c>
      <c r="W56" s="9">
        <f t="shared" si="10"/>
        <v>15.402795475182147</v>
      </c>
      <c r="X56" s="23"/>
      <c r="Y56" s="9">
        <f t="shared" si="11"/>
        <v>0.74044274844256464</v>
      </c>
      <c r="Z56" s="9">
        <f t="shared" si="12"/>
        <v>1</v>
      </c>
      <c r="AA56" s="9">
        <v>1</v>
      </c>
      <c r="AB56" s="9">
        <v>1</v>
      </c>
    </row>
    <row r="57" spans="1:28" s="353" customFormat="1" ht="14.4">
      <c r="B57" s="345">
        <v>59</v>
      </c>
      <c r="C57" s="346"/>
      <c r="D57" s="347" t="s">
        <v>4278</v>
      </c>
      <c r="E57" s="346" t="s">
        <v>1691</v>
      </c>
      <c r="F57" s="346" t="s">
        <v>267</v>
      </c>
      <c r="G57" s="361">
        <v>2010</v>
      </c>
      <c r="H57" s="346" t="s">
        <v>4159</v>
      </c>
      <c r="I57" s="346" t="s">
        <v>253</v>
      </c>
      <c r="J57" s="346" t="s">
        <v>1263</v>
      </c>
      <c r="K57" s="346">
        <v>16</v>
      </c>
      <c r="L57" s="346"/>
      <c r="M57" s="348">
        <f t="shared" si="0"/>
        <v>16</v>
      </c>
      <c r="N57" s="349" t="s">
        <v>4277</v>
      </c>
      <c r="O57" s="350">
        <f t="shared" si="1"/>
        <v>0.45452546296296303</v>
      </c>
      <c r="P57" s="351"/>
      <c r="Q57" s="14">
        <f>VLOOKUP(R57,id!$A:$C,3,0)</f>
        <v>448</v>
      </c>
      <c r="R57" s="14" t="str">
        <f t="shared" si="2"/>
        <v>BrudłoZbych2010</v>
      </c>
      <c r="S57" s="9" t="str">
        <f t="shared" si="3"/>
        <v>Brudło</v>
      </c>
      <c r="T57" s="9" t="str">
        <f t="shared" si="4"/>
        <v>Zbych</v>
      </c>
      <c r="U57" s="9" t="str">
        <f t="shared" si="5"/>
        <v>Ba-Bi</v>
      </c>
      <c r="V57" s="9">
        <f t="shared" si="6"/>
        <v>2010</v>
      </c>
      <c r="W57" s="9">
        <f t="shared" si="10"/>
        <v>14.496748682524373</v>
      </c>
      <c r="X57" s="23"/>
      <c r="Y57" s="9">
        <f t="shared" si="11"/>
        <v>1.1077130707137579</v>
      </c>
      <c r="Z57" s="9">
        <f t="shared" si="12"/>
        <v>0.94117647058823528</v>
      </c>
      <c r="AA57" s="9">
        <v>1</v>
      </c>
      <c r="AB57" s="9">
        <v>1</v>
      </c>
    </row>
    <row r="58" spans="1:28" s="351" customFormat="1" ht="14.4">
      <c r="B58" s="345">
        <v>61</v>
      </c>
      <c r="C58" s="346"/>
      <c r="D58" s="347" t="s">
        <v>4280</v>
      </c>
      <c r="E58" s="346" t="s">
        <v>48</v>
      </c>
      <c r="F58" s="346" t="s">
        <v>772</v>
      </c>
      <c r="G58" s="361">
        <v>1968</v>
      </c>
      <c r="H58" s="346" t="s">
        <v>4159</v>
      </c>
      <c r="I58" s="346" t="s">
        <v>253</v>
      </c>
      <c r="J58" s="346"/>
      <c r="K58" s="346">
        <v>16</v>
      </c>
      <c r="L58" s="346"/>
      <c r="M58" s="348">
        <f t="shared" si="0"/>
        <v>16</v>
      </c>
      <c r="N58" s="349" t="s">
        <v>4281</v>
      </c>
      <c r="O58" s="350">
        <f t="shared" si="1"/>
        <v>0.48597222222222231</v>
      </c>
      <c r="Q58" s="14">
        <f>VLOOKUP(R58,id!$A:$C,3,0)</f>
        <v>449</v>
      </c>
      <c r="R58" s="14" t="str">
        <f t="shared" si="2"/>
        <v>BrodowiczTomasz1968</v>
      </c>
      <c r="S58" s="9" t="str">
        <f t="shared" si="3"/>
        <v>Brodowicz</v>
      </c>
      <c r="T58" s="9" t="str">
        <f t="shared" si="4"/>
        <v>Tomasz</v>
      </c>
      <c r="U58" s="9">
        <f t="shared" si="5"/>
        <v>0</v>
      </c>
      <c r="V58" s="9">
        <f t="shared" si="6"/>
        <v>1968</v>
      </c>
      <c r="W58" s="9">
        <f t="shared" si="10"/>
        <v>13.558679087153822</v>
      </c>
      <c r="X58" s="23"/>
      <c r="Y58" s="9">
        <f t="shared" si="11"/>
        <v>0.93529103553396209</v>
      </c>
      <c r="Z58" s="9">
        <f t="shared" si="12"/>
        <v>1</v>
      </c>
      <c r="AA58" s="9">
        <v>1</v>
      </c>
      <c r="AB58" s="9">
        <v>1</v>
      </c>
    </row>
    <row r="59" spans="1:28" s="351" customFormat="1" ht="14.4">
      <c r="B59" s="345">
        <v>62</v>
      </c>
      <c r="C59" s="346"/>
      <c r="D59" s="347" t="s">
        <v>4282</v>
      </c>
      <c r="E59" s="346" t="s">
        <v>90</v>
      </c>
      <c r="F59" s="346" t="s">
        <v>79</v>
      </c>
      <c r="G59" s="361">
        <v>1984</v>
      </c>
      <c r="H59" s="346" t="s">
        <v>4159</v>
      </c>
      <c r="I59" s="346" t="s">
        <v>246</v>
      </c>
      <c r="J59" s="346" t="s">
        <v>1538</v>
      </c>
      <c r="K59" s="346">
        <v>15</v>
      </c>
      <c r="L59" s="346"/>
      <c r="M59" s="348">
        <f t="shared" si="0"/>
        <v>15</v>
      </c>
      <c r="N59" s="349" t="s">
        <v>4283</v>
      </c>
      <c r="O59" s="350">
        <f t="shared" si="1"/>
        <v>0.31650462962962966</v>
      </c>
      <c r="Q59" s="14">
        <f>VLOOKUP(R59,id!$A:$C,3,0)</f>
        <v>41</v>
      </c>
      <c r="R59" s="14" t="str">
        <f t="shared" si="2"/>
        <v>WieczorekJarosław1984</v>
      </c>
      <c r="S59" s="9" t="str">
        <f t="shared" si="3"/>
        <v>Wieczorek</v>
      </c>
      <c r="T59" s="9" t="str">
        <f t="shared" si="4"/>
        <v>Jarosław</v>
      </c>
      <c r="U59" s="9" t="str">
        <f t="shared" si="5"/>
        <v>Rajd Liczyrzepy / Europa Ubezpieczenia</v>
      </c>
      <c r="V59" s="9">
        <f t="shared" si="6"/>
        <v>1984</v>
      </c>
      <c r="W59" s="9">
        <f t="shared" si="10"/>
        <v>12.711261644206708</v>
      </c>
      <c r="X59" s="23"/>
      <c r="Y59" s="9">
        <f t="shared" si="11"/>
        <v>1.5354347985080086</v>
      </c>
      <c r="Z59" s="9">
        <f t="shared" si="12"/>
        <v>0.9375</v>
      </c>
      <c r="AA59" s="9">
        <v>1</v>
      </c>
      <c r="AB59" s="9">
        <v>1</v>
      </c>
    </row>
    <row r="60" spans="1:28" s="351" customFormat="1" ht="14.4">
      <c r="B60" s="345">
        <v>64</v>
      </c>
      <c r="C60" s="346"/>
      <c r="D60" s="347" t="s">
        <v>4286</v>
      </c>
      <c r="E60" s="346" t="s">
        <v>46</v>
      </c>
      <c r="F60" s="346" t="s">
        <v>1511</v>
      </c>
      <c r="G60" s="361">
        <v>1976</v>
      </c>
      <c r="H60" s="346" t="s">
        <v>4159</v>
      </c>
      <c r="I60" s="346" t="s">
        <v>253</v>
      </c>
      <c r="J60" s="346"/>
      <c r="K60" s="346">
        <v>13</v>
      </c>
      <c r="L60" s="346"/>
      <c r="M60" s="348">
        <f t="shared" si="0"/>
        <v>13</v>
      </c>
      <c r="N60" s="349" t="s">
        <v>4287</v>
      </c>
      <c r="O60" s="350">
        <f t="shared" si="1"/>
        <v>0.4132291666666667</v>
      </c>
      <c r="Q60" s="14">
        <f>VLOOKUP(R60,id!$A:$C,3,0)</f>
        <v>450</v>
      </c>
      <c r="R60" s="14" t="str">
        <f t="shared" si="2"/>
        <v>NiezgódkaBartosz1976</v>
      </c>
      <c r="S60" s="9" t="str">
        <f t="shared" si="3"/>
        <v>Niezgódka</v>
      </c>
      <c r="T60" s="9" t="str">
        <f t="shared" si="4"/>
        <v>Bartosz</v>
      </c>
      <c r="U60" s="9">
        <f t="shared" si="5"/>
        <v>0</v>
      </c>
      <c r="V60" s="9">
        <f t="shared" si="6"/>
        <v>1976</v>
      </c>
      <c r="W60" s="9">
        <f t="shared" si="10"/>
        <v>11.01642675831248</v>
      </c>
      <c r="X60" s="23"/>
      <c r="Y60" s="9">
        <f t="shared" si="11"/>
        <v>0.76593003389070946</v>
      </c>
      <c r="Z60" s="9">
        <f t="shared" si="12"/>
        <v>0.8666666666666667</v>
      </c>
      <c r="AA60" s="9">
        <v>1</v>
      </c>
      <c r="AB60" s="9">
        <v>1</v>
      </c>
    </row>
    <row r="61" spans="1:28" s="351" customFormat="1" ht="14.4">
      <c r="B61" s="345">
        <v>65</v>
      </c>
      <c r="C61" s="346"/>
      <c r="D61" s="347" t="s">
        <v>4288</v>
      </c>
      <c r="E61" s="346" t="s">
        <v>21</v>
      </c>
      <c r="F61" s="346" t="s">
        <v>1304</v>
      </c>
      <c r="G61" s="361">
        <v>1966</v>
      </c>
      <c r="H61" s="346" t="s">
        <v>4159</v>
      </c>
      <c r="I61" s="346" t="s">
        <v>4289</v>
      </c>
      <c r="J61" s="346" t="s">
        <v>1269</v>
      </c>
      <c r="K61" s="346">
        <v>12</v>
      </c>
      <c r="L61" s="346"/>
      <c r="M61" s="348">
        <f t="shared" ref="M61:M66" si="13">K61-L61</f>
        <v>12</v>
      </c>
      <c r="N61" s="349" t="s">
        <v>4290</v>
      </c>
      <c r="O61" s="350">
        <f t="shared" ref="O61:O66" si="14">TIMEVALUE(N61)-1/48</f>
        <v>0.30347222222222225</v>
      </c>
      <c r="Q61" s="14">
        <f>VLOOKUP(R61,id!$A:$C,3,0)</f>
        <v>451</v>
      </c>
      <c r="R61" s="14" t="str">
        <f t="shared" ref="R61:R66" si="15">S61&amp;T61&amp;V61</f>
        <v>SkorupowskiJacek1966</v>
      </c>
      <c r="S61" s="9" t="str">
        <f t="shared" si="3"/>
        <v>Skorupowski</v>
      </c>
      <c r="T61" s="9" t="str">
        <f t="shared" si="4"/>
        <v>Jacek</v>
      </c>
      <c r="U61" s="9" t="str">
        <f t="shared" si="5"/>
        <v>Cenzus Pro MTB Team</v>
      </c>
      <c r="V61" s="9">
        <f t="shared" si="6"/>
        <v>1966</v>
      </c>
      <c r="W61" s="9">
        <f t="shared" si="10"/>
        <v>10.169009315365367</v>
      </c>
      <c r="X61" s="23"/>
      <c r="Y61" s="9">
        <f t="shared" si="11"/>
        <v>1.361670480549199</v>
      </c>
      <c r="Z61" s="9">
        <f t="shared" si="12"/>
        <v>0.92307692307692313</v>
      </c>
      <c r="AA61" s="9">
        <v>1</v>
      </c>
      <c r="AB61" s="9">
        <v>1</v>
      </c>
    </row>
    <row r="62" spans="1:28" s="351" customFormat="1" ht="14.4">
      <c r="B62" s="345">
        <v>66</v>
      </c>
      <c r="C62" s="346"/>
      <c r="D62" s="347" t="s">
        <v>4291</v>
      </c>
      <c r="E62" s="346" t="s">
        <v>1528</v>
      </c>
      <c r="F62" s="346" t="s">
        <v>1527</v>
      </c>
      <c r="G62" s="361">
        <v>1975</v>
      </c>
      <c r="H62" s="346" t="s">
        <v>4159</v>
      </c>
      <c r="I62" s="346" t="s">
        <v>253</v>
      </c>
      <c r="J62" s="346" t="s">
        <v>4292</v>
      </c>
      <c r="K62" s="346">
        <v>12</v>
      </c>
      <c r="L62" s="346"/>
      <c r="M62" s="348">
        <f t="shared" si="13"/>
        <v>12</v>
      </c>
      <c r="N62" s="349" t="s">
        <v>4290</v>
      </c>
      <c r="O62" s="350">
        <f t="shared" si="14"/>
        <v>0.30347222222222225</v>
      </c>
      <c r="Q62" s="14">
        <f>VLOOKUP(R62,id!$A:$C,3,0)</f>
        <v>452</v>
      </c>
      <c r="R62" s="14" t="str">
        <f t="shared" si="15"/>
        <v>WasiakGerard1975</v>
      </c>
      <c r="S62" s="9" t="str">
        <f t="shared" ref="S62:S66" si="16">F62</f>
        <v>Wasiak</v>
      </c>
      <c r="T62" s="9" t="str">
        <f t="shared" ref="T62:T66" si="17">E62</f>
        <v>Gerard</v>
      </c>
      <c r="U62" s="9" t="str">
        <f t="shared" ref="U62:U66" si="18">J62</f>
        <v>IBOX MTB Team</v>
      </c>
      <c r="V62" s="9">
        <f t="shared" ref="V62:V66" si="19">G62</f>
        <v>1975</v>
      </c>
      <c r="W62" s="9">
        <f t="shared" si="10"/>
        <v>10.169009315365367</v>
      </c>
      <c r="X62" s="23"/>
      <c r="Y62" s="9">
        <f t="shared" si="11"/>
        <v>1</v>
      </c>
      <c r="Z62" s="9">
        <f t="shared" si="12"/>
        <v>1</v>
      </c>
      <c r="AA62" s="9">
        <v>1</v>
      </c>
      <c r="AB62" s="9">
        <v>1</v>
      </c>
    </row>
    <row r="63" spans="1:28" ht="14.4">
      <c r="A63" s="351"/>
      <c r="B63" s="345">
        <v>67</v>
      </c>
      <c r="C63" s="346"/>
      <c r="D63" s="347" t="s">
        <v>4293</v>
      </c>
      <c r="E63" s="346" t="s">
        <v>383</v>
      </c>
      <c r="F63" s="346" t="s">
        <v>4294</v>
      </c>
      <c r="G63" s="361">
        <v>1974</v>
      </c>
      <c r="H63" s="346" t="s">
        <v>4159</v>
      </c>
      <c r="I63" s="346" t="s">
        <v>4295</v>
      </c>
      <c r="J63" s="346" t="s">
        <v>391</v>
      </c>
      <c r="K63" s="346">
        <v>12</v>
      </c>
      <c r="L63" s="346"/>
      <c r="M63" s="348">
        <f t="shared" si="13"/>
        <v>12</v>
      </c>
      <c r="N63" s="349" t="s">
        <v>4296</v>
      </c>
      <c r="O63" s="350">
        <f t="shared" si="14"/>
        <v>0.49721064814814814</v>
      </c>
      <c r="P63" s="351"/>
      <c r="Q63" s="14">
        <f>VLOOKUP(R63,id!$A:$C,3,0)</f>
        <v>453</v>
      </c>
      <c r="R63" s="14" t="str">
        <f t="shared" si="15"/>
        <v>RychcikMariusz1974</v>
      </c>
      <c r="S63" s="9" t="str">
        <f t="shared" si="16"/>
        <v>Rychcik</v>
      </c>
      <c r="T63" s="9" t="str">
        <f t="shared" si="17"/>
        <v>Mariusz</v>
      </c>
      <c r="U63" s="9" t="str">
        <f t="shared" si="18"/>
        <v>GREY WOLF</v>
      </c>
      <c r="V63" s="9">
        <f t="shared" si="19"/>
        <v>1974</v>
      </c>
      <c r="W63" s="9">
        <f t="shared" si="10"/>
        <v>6.2066487639116357</v>
      </c>
      <c r="X63" s="23"/>
      <c r="Y63" s="9">
        <f t="shared" si="11"/>
        <v>0.61034940291906248</v>
      </c>
      <c r="Z63" s="9">
        <f t="shared" si="12"/>
        <v>1</v>
      </c>
      <c r="AA63" s="9">
        <v>1</v>
      </c>
      <c r="AB63" s="9">
        <v>1</v>
      </c>
    </row>
    <row r="64" spans="1:28" ht="14.4">
      <c r="A64" s="351"/>
      <c r="B64" s="345">
        <v>68</v>
      </c>
      <c r="C64" s="346"/>
      <c r="D64" s="347" t="s">
        <v>4297</v>
      </c>
      <c r="E64" s="346" t="s">
        <v>34</v>
      </c>
      <c r="F64" s="346" t="s">
        <v>190</v>
      </c>
      <c r="G64" s="361">
        <v>1987</v>
      </c>
      <c r="H64" s="346" t="s">
        <v>4159</v>
      </c>
      <c r="I64" s="346" t="s">
        <v>4298</v>
      </c>
      <c r="J64" s="346"/>
      <c r="K64" s="346">
        <v>11</v>
      </c>
      <c r="L64" s="346"/>
      <c r="M64" s="348">
        <f t="shared" si="13"/>
        <v>11</v>
      </c>
      <c r="N64" s="349" t="s">
        <v>4299</v>
      </c>
      <c r="O64" s="350">
        <f t="shared" si="14"/>
        <v>0.28402777777777777</v>
      </c>
      <c r="P64" s="351"/>
      <c r="Q64" s="14">
        <f>VLOOKUP(R64,id!$A:$C,3,0)</f>
        <v>454</v>
      </c>
      <c r="R64" s="14" t="str">
        <f t="shared" si="15"/>
        <v>WysockiMarek1987</v>
      </c>
      <c r="S64" s="9" t="str">
        <f t="shared" si="16"/>
        <v>Wysocki</v>
      </c>
      <c r="T64" s="9" t="str">
        <f t="shared" si="17"/>
        <v>Marek</v>
      </c>
      <c r="U64" s="9">
        <f t="shared" si="18"/>
        <v>0</v>
      </c>
      <c r="V64" s="9">
        <f t="shared" si="19"/>
        <v>1987</v>
      </c>
      <c r="W64" s="9">
        <f t="shared" si="10"/>
        <v>5.6894280335856662</v>
      </c>
      <c r="X64" s="23"/>
      <c r="Y64" s="9">
        <f t="shared" si="11"/>
        <v>1.7505704971475142</v>
      </c>
      <c r="Z64" s="9">
        <f t="shared" si="12"/>
        <v>0.91666666666666663</v>
      </c>
      <c r="AA64" s="9">
        <v>1</v>
      </c>
      <c r="AB64" s="9">
        <v>1</v>
      </c>
    </row>
    <row r="65" spans="1:28" ht="14.4">
      <c r="A65" s="351"/>
      <c r="B65" s="354">
        <v>72</v>
      </c>
      <c r="C65" s="355"/>
      <c r="D65" s="356" t="s">
        <v>4309</v>
      </c>
      <c r="E65" s="355" t="s">
        <v>17</v>
      </c>
      <c r="F65" s="355" t="s">
        <v>4310</v>
      </c>
      <c r="G65" s="361">
        <v>2002</v>
      </c>
      <c r="H65" s="355" t="s">
        <v>4159</v>
      </c>
      <c r="I65" s="355" t="s">
        <v>253</v>
      </c>
      <c r="J65" s="355" t="s">
        <v>4311</v>
      </c>
      <c r="K65" s="355"/>
      <c r="L65" s="355"/>
      <c r="M65" s="348">
        <f t="shared" si="13"/>
        <v>0</v>
      </c>
      <c r="N65" s="357" t="s">
        <v>4312</v>
      </c>
      <c r="O65" s="358">
        <f t="shared" si="14"/>
        <v>0.27083333333333337</v>
      </c>
      <c r="P65" s="351"/>
      <c r="Q65" s="14">
        <f>VLOOKUP(R65,id!$A:$C,3,0)</f>
        <v>455</v>
      </c>
      <c r="R65" s="14" t="str">
        <f t="shared" si="15"/>
        <v>JarczewskiMarcin2002</v>
      </c>
      <c r="S65" s="9" t="str">
        <f t="shared" si="16"/>
        <v>Jarczewski</v>
      </c>
      <c r="T65" s="9" t="str">
        <f t="shared" si="17"/>
        <v>Marcin</v>
      </c>
      <c r="U65" s="9" t="str">
        <f t="shared" si="18"/>
        <v>Włoszczyzna</v>
      </c>
      <c r="V65" s="9">
        <f t="shared" si="19"/>
        <v>2002</v>
      </c>
      <c r="W65" s="9">
        <f t="shared" si="10"/>
        <v>0</v>
      </c>
      <c r="X65" s="23"/>
      <c r="Y65" s="9">
        <f t="shared" si="11"/>
        <v>1.0487179487179485</v>
      </c>
      <c r="Z65" s="9">
        <f t="shared" si="12"/>
        <v>0</v>
      </c>
      <c r="AA65" s="9">
        <v>1</v>
      </c>
      <c r="AB65" s="9">
        <v>1</v>
      </c>
    </row>
    <row r="66" spans="1:28" ht="14.4">
      <c r="A66" s="351"/>
      <c r="B66" s="354">
        <v>73</v>
      </c>
      <c r="C66" s="355"/>
      <c r="D66" s="356" t="s">
        <v>4313</v>
      </c>
      <c r="E66" s="355" t="s">
        <v>70</v>
      </c>
      <c r="F66" s="355" t="s">
        <v>4314</v>
      </c>
      <c r="G66" s="361">
        <v>1983</v>
      </c>
      <c r="H66" s="355" t="s">
        <v>4159</v>
      </c>
      <c r="I66" s="355" t="s">
        <v>4315</v>
      </c>
      <c r="J66" s="355" t="s">
        <v>4311</v>
      </c>
      <c r="K66" s="355"/>
      <c r="L66" s="355"/>
      <c r="M66" s="348">
        <f t="shared" si="13"/>
        <v>0</v>
      </c>
      <c r="N66" s="357" t="s">
        <v>4312</v>
      </c>
      <c r="O66" s="358">
        <f t="shared" si="14"/>
        <v>0.27083333333333337</v>
      </c>
      <c r="P66" s="351"/>
      <c r="Q66" s="14">
        <f>VLOOKUP(R66,id!$A:$C,3,0)</f>
        <v>456</v>
      </c>
      <c r="R66" s="14" t="str">
        <f t="shared" si="15"/>
        <v>SzaryńskiMaciej1983</v>
      </c>
      <c r="S66" s="9" t="str">
        <f t="shared" si="16"/>
        <v>Szaryński</v>
      </c>
      <c r="T66" s="9" t="str">
        <f t="shared" si="17"/>
        <v>Maciej</v>
      </c>
      <c r="U66" s="9" t="str">
        <f t="shared" si="18"/>
        <v>Włoszczyzna</v>
      </c>
      <c r="V66" s="9">
        <f t="shared" si="19"/>
        <v>1983</v>
      </c>
      <c r="W66" s="9">
        <v>0</v>
      </c>
      <c r="X66" s="23"/>
      <c r="Y66" s="9">
        <f t="shared" si="11"/>
        <v>1</v>
      </c>
      <c r="Z66" s="9" t="e">
        <f t="shared" si="12"/>
        <v>#DIV/0!</v>
      </c>
      <c r="AA66" s="9">
        <v>1</v>
      </c>
      <c r="AB66" s="9">
        <v>1</v>
      </c>
    </row>
  </sheetData>
  <pageMargins left="0.19685039370078741" right="0.19685039370078741" top="0.15748031496062992" bottom="0.19685039370078741" header="0.31496062992125984" footer="0.31496062992125984"/>
  <pageSetup paperSize="9" scale="77" fitToHeight="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/>
  </sheetViews>
  <sheetFormatPr defaultRowHeight="13.2"/>
  <cols>
    <col min="3" max="3" width="10.5546875" bestFit="1" customWidth="1"/>
    <col min="4" max="4" width="9.5546875" bestFit="1" customWidth="1"/>
    <col min="5" max="5" width="11.21875" bestFit="1" customWidth="1"/>
    <col min="6" max="6" width="9.88671875" bestFit="1" customWidth="1"/>
    <col min="7" max="7" width="8.109375" bestFit="1" customWidth="1"/>
    <col min="8" max="8" width="5.5546875" bestFit="1" customWidth="1"/>
  </cols>
  <sheetData>
    <row r="1" spans="1:21">
      <c r="A1" t="s">
        <v>137</v>
      </c>
      <c r="B1" t="s">
        <v>4324</v>
      </c>
      <c r="C1" t="s">
        <v>99</v>
      </c>
      <c r="D1" t="s">
        <v>4325</v>
      </c>
      <c r="E1" t="s">
        <v>3661</v>
      </c>
      <c r="F1" t="s">
        <v>39</v>
      </c>
      <c r="G1" t="s">
        <v>4326</v>
      </c>
      <c r="H1" t="s">
        <v>4327</v>
      </c>
      <c r="I1" t="s">
        <v>73</v>
      </c>
      <c r="J1" s="14" t="s">
        <v>71</v>
      </c>
      <c r="K1" s="14" t="s">
        <v>72</v>
      </c>
      <c r="L1" s="9" t="s">
        <v>99</v>
      </c>
      <c r="M1" s="9" t="s">
        <v>100</v>
      </c>
      <c r="N1" s="9" t="s">
        <v>75</v>
      </c>
      <c r="O1" s="9" t="s">
        <v>73</v>
      </c>
      <c r="P1" s="9" t="s">
        <v>42</v>
      </c>
      <c r="Q1" s="9"/>
      <c r="R1" s="9" t="s">
        <v>39</v>
      </c>
      <c r="S1" s="9" t="s">
        <v>40</v>
      </c>
      <c r="T1" s="9" t="s">
        <v>31</v>
      </c>
      <c r="U1" s="9" t="s">
        <v>41</v>
      </c>
    </row>
    <row r="2" spans="1:21">
      <c r="A2">
        <v>1</v>
      </c>
      <c r="B2" t="s">
        <v>139</v>
      </c>
      <c r="C2" t="s">
        <v>157</v>
      </c>
      <c r="D2" t="s">
        <v>164</v>
      </c>
      <c r="E2" t="s">
        <v>307</v>
      </c>
      <c r="F2" s="370">
        <v>0.41041666666666665</v>
      </c>
      <c r="G2">
        <v>44</v>
      </c>
      <c r="H2">
        <v>1320</v>
      </c>
      <c r="I2">
        <v>1982</v>
      </c>
      <c r="J2" s="14">
        <f>VLOOKUP(K2,id!$A:$C,3,0)</f>
        <v>3</v>
      </c>
      <c r="K2" s="14" t="str">
        <f t="shared" ref="K2:K6" si="0">L2&amp;M2&amp;O2</f>
        <v>ŚmiejaDaniel1982</v>
      </c>
      <c r="L2" s="9" t="str">
        <f>C2</f>
        <v>Śmieja</v>
      </c>
      <c r="M2" s="9" t="str">
        <f>B2</f>
        <v>Daniel</v>
      </c>
      <c r="N2" s="9" t="str">
        <f>D2</f>
        <v>mrdp.pl</v>
      </c>
      <c r="O2" s="9">
        <f>I2</f>
        <v>1982</v>
      </c>
      <c r="P2" s="9">
        <v>50</v>
      </c>
      <c r="Q2" s="23"/>
      <c r="R2" s="9"/>
      <c r="S2" s="9"/>
      <c r="T2" s="9"/>
      <c r="U2" s="9"/>
    </row>
    <row r="3" spans="1:21">
      <c r="A3">
        <v>2</v>
      </c>
      <c r="B3" t="s">
        <v>77</v>
      </c>
      <c r="C3" t="s">
        <v>78</v>
      </c>
      <c r="D3" t="s">
        <v>162</v>
      </c>
      <c r="E3" t="s">
        <v>246</v>
      </c>
      <c r="F3" s="370">
        <v>0.41041666666666665</v>
      </c>
      <c r="G3">
        <v>44</v>
      </c>
      <c r="H3">
        <v>1320</v>
      </c>
      <c r="I3">
        <v>1992</v>
      </c>
      <c r="J3" s="14">
        <f>VLOOKUP(K3,id!$A:$C,3,0)</f>
        <v>6</v>
      </c>
      <c r="K3" s="14" t="str">
        <f t="shared" si="0"/>
        <v>JakubekKrystian1992</v>
      </c>
      <c r="L3" s="9" t="str">
        <f t="shared" ref="L3:L6" si="1">C3</f>
        <v>Jakubek</v>
      </c>
      <c r="M3" s="9" t="str">
        <f t="shared" ref="M3:M6" si="2">B3</f>
        <v>Krystian</v>
      </c>
      <c r="N3" s="9" t="str">
        <f t="shared" ref="N3:N6" si="3">D3</f>
        <v>Mitutoyo AZS Wratislavia</v>
      </c>
      <c r="O3" s="9">
        <f t="shared" ref="O3:O9" si="4">I3</f>
        <v>1992</v>
      </c>
      <c r="P3" s="9">
        <f t="shared" ref="P3:P6" si="5">P2*IF(T3&lt;1,T3,IF(U3&lt;1,U3,IF(S3&lt;1,S3,IF(R3&lt;1,R3,1))))</f>
        <v>50</v>
      </c>
      <c r="Q3" s="23"/>
      <c r="R3" s="9">
        <f>F2/F3</f>
        <v>1</v>
      </c>
      <c r="S3" s="9">
        <f>G3/G2</f>
        <v>1</v>
      </c>
      <c r="T3" s="9">
        <f>H3/H2</f>
        <v>1</v>
      </c>
      <c r="U3" s="9">
        <f>S3^0.2</f>
        <v>1</v>
      </c>
    </row>
    <row r="4" spans="1:21">
      <c r="A4">
        <v>3</v>
      </c>
      <c r="B4" t="s">
        <v>22</v>
      </c>
      <c r="C4" t="s">
        <v>10</v>
      </c>
      <c r="E4" t="s">
        <v>3474</v>
      </c>
      <c r="F4" s="370">
        <v>0.53125</v>
      </c>
      <c r="G4">
        <v>36</v>
      </c>
      <c r="H4">
        <v>1080</v>
      </c>
      <c r="I4">
        <v>1975</v>
      </c>
      <c r="J4" s="14">
        <f>VLOOKUP(K4,id!$A:$C,3,0)</f>
        <v>39</v>
      </c>
      <c r="K4" s="14" t="str">
        <f t="shared" si="0"/>
        <v>CecułaKrzysztof1975</v>
      </c>
      <c r="L4" s="9" t="str">
        <f t="shared" si="1"/>
        <v>Cecuła</v>
      </c>
      <c r="M4" s="9" t="str">
        <f t="shared" si="2"/>
        <v>Krzysztof</v>
      </c>
      <c r="N4" s="9">
        <f t="shared" si="3"/>
        <v>0</v>
      </c>
      <c r="O4" s="9">
        <f t="shared" si="4"/>
        <v>1975</v>
      </c>
      <c r="P4" s="9">
        <f t="shared" si="5"/>
        <v>40.909090909090914</v>
      </c>
      <c r="Q4" s="23"/>
      <c r="R4" s="9">
        <f t="shared" ref="R4:R6" si="6">F3/F4</f>
        <v>0.77254901960784306</v>
      </c>
      <c r="S4" s="9">
        <f t="shared" ref="S4:S6" si="7">G4/G3</f>
        <v>0.81818181818181823</v>
      </c>
      <c r="T4" s="9">
        <f t="shared" ref="T4:T6" si="8">H4/H3</f>
        <v>0.81818181818181823</v>
      </c>
      <c r="U4" s="9">
        <f t="shared" ref="U4:U6" si="9">S4^0.2</f>
        <v>0.96066056837243674</v>
      </c>
    </row>
    <row r="5" spans="1:21">
      <c r="A5">
        <v>4</v>
      </c>
      <c r="B5" t="s">
        <v>49</v>
      </c>
      <c r="C5" t="s">
        <v>50</v>
      </c>
      <c r="D5" t="s">
        <v>4329</v>
      </c>
      <c r="E5" t="s">
        <v>307</v>
      </c>
      <c r="F5" s="370">
        <v>0.57986111111111105</v>
      </c>
      <c r="G5">
        <v>35</v>
      </c>
      <c r="H5">
        <v>1050</v>
      </c>
      <c r="I5">
        <v>1967</v>
      </c>
      <c r="J5" s="14">
        <f>VLOOKUP(K5,id!$A:$C,3,0)</f>
        <v>70</v>
      </c>
      <c r="K5" s="14" t="str">
        <f t="shared" si="0"/>
        <v>StanekRobert1967</v>
      </c>
      <c r="L5" s="9" t="str">
        <f t="shared" si="1"/>
        <v>Stanek</v>
      </c>
      <c r="M5" s="9" t="str">
        <f t="shared" si="2"/>
        <v>Robert</v>
      </c>
      <c r="N5" s="9" t="str">
        <f t="shared" si="3"/>
        <v>Rudy Kot</v>
      </c>
      <c r="O5" s="9">
        <f t="shared" si="4"/>
        <v>1967</v>
      </c>
      <c r="P5" s="9">
        <f t="shared" si="5"/>
        <v>39.772727272727273</v>
      </c>
      <c r="Q5" s="23"/>
      <c r="R5" s="9">
        <f t="shared" si="6"/>
        <v>0.9161676646706588</v>
      </c>
      <c r="S5" s="9">
        <f t="shared" si="7"/>
        <v>0.97222222222222221</v>
      </c>
      <c r="T5" s="9">
        <f t="shared" si="8"/>
        <v>0.97222222222222221</v>
      </c>
      <c r="U5" s="9">
        <f t="shared" si="9"/>
        <v>0.99438166680630102</v>
      </c>
    </row>
    <row r="6" spans="1:21">
      <c r="A6">
        <v>5</v>
      </c>
      <c r="B6" t="s">
        <v>45</v>
      </c>
      <c r="C6" t="s">
        <v>746</v>
      </c>
      <c r="D6" t="s">
        <v>744</v>
      </c>
      <c r="E6" t="s">
        <v>3488</v>
      </c>
      <c r="F6" s="370">
        <v>0.5395833333333333</v>
      </c>
      <c r="G6">
        <v>29</v>
      </c>
      <c r="H6">
        <v>870</v>
      </c>
      <c r="I6">
        <v>1981</v>
      </c>
      <c r="J6" s="14">
        <f>VLOOKUP(K6,id!$A:$C,3,0)</f>
        <v>79</v>
      </c>
      <c r="K6" s="14" t="str">
        <f t="shared" si="0"/>
        <v>KucharskiRafał1981</v>
      </c>
      <c r="L6" s="9" t="str">
        <f t="shared" si="1"/>
        <v>Kucharski</v>
      </c>
      <c r="M6" s="9" t="str">
        <f t="shared" si="2"/>
        <v>Rafał</v>
      </c>
      <c r="N6" s="9" t="str">
        <f t="shared" si="3"/>
        <v>Rower Janka</v>
      </c>
      <c r="O6" s="9">
        <f t="shared" si="4"/>
        <v>1981</v>
      </c>
      <c r="P6" s="9">
        <f t="shared" si="5"/>
        <v>32.95454545454546</v>
      </c>
      <c r="Q6" s="23"/>
      <c r="R6" s="9">
        <f t="shared" si="6"/>
        <v>1.0746460746460746</v>
      </c>
      <c r="S6" s="9">
        <f t="shared" si="7"/>
        <v>0.82857142857142863</v>
      </c>
      <c r="T6" s="9">
        <f t="shared" si="8"/>
        <v>0.82857142857142863</v>
      </c>
      <c r="U6" s="9">
        <f t="shared" si="9"/>
        <v>0.96308804233512957</v>
      </c>
    </row>
    <row r="7" spans="1:21">
      <c r="A7">
        <v>6</v>
      </c>
      <c r="B7" t="s">
        <v>241</v>
      </c>
      <c r="C7" t="s">
        <v>434</v>
      </c>
      <c r="D7" t="s">
        <v>433</v>
      </c>
      <c r="E7" t="s">
        <v>3481</v>
      </c>
      <c r="F7" s="370">
        <v>0.47361111111111115</v>
      </c>
      <c r="G7">
        <v>28</v>
      </c>
      <c r="H7">
        <v>840</v>
      </c>
      <c r="I7">
        <v>1978</v>
      </c>
      <c r="J7" s="14">
        <f>VLOOKUP(K7,id!$A:$C,3,0)</f>
        <v>77</v>
      </c>
      <c r="K7" s="14" t="str">
        <f t="shared" ref="K7:K9" si="10">L7&amp;M7&amp;O7</f>
        <v>PoździkRadosław1978</v>
      </c>
      <c r="L7" s="9" t="str">
        <f t="shared" ref="L7:L9" si="11">C7</f>
        <v>Poździk</v>
      </c>
      <c r="M7" s="9" t="str">
        <f t="shared" ref="M7:M9" si="12">B7</f>
        <v>Radosław</v>
      </c>
      <c r="N7" s="9" t="str">
        <f t="shared" ref="N7:N9" si="13">D7</f>
        <v>Barlinecka Grupa Kolarska</v>
      </c>
      <c r="O7" s="9">
        <f t="shared" si="4"/>
        <v>1978</v>
      </c>
      <c r="P7" s="9">
        <f t="shared" ref="P7:P9" si="14">P6*IF(T7&lt;1,T7,IF(U7&lt;1,U7,IF(S7&lt;1,S7,IF(R7&lt;1,R7,1))))</f>
        <v>31.818181818181824</v>
      </c>
      <c r="Q7" s="23"/>
      <c r="R7" s="9">
        <f t="shared" ref="R7:R9" si="15">F6/F7</f>
        <v>1.1392961876832843</v>
      </c>
      <c r="S7" s="9">
        <f t="shared" ref="S7:S9" si="16">G7/G6</f>
        <v>0.96551724137931039</v>
      </c>
      <c r="T7" s="9">
        <f t="shared" ref="T7:T9" si="17">H7/H6</f>
        <v>0.96551724137931039</v>
      </c>
      <c r="U7" s="9">
        <f t="shared" ref="U7:U9" si="18">S7^0.2</f>
        <v>0.99300630653791377</v>
      </c>
    </row>
    <row r="8" spans="1:21">
      <c r="A8">
        <v>7</v>
      </c>
      <c r="B8" t="s">
        <v>19</v>
      </c>
      <c r="C8" t="s">
        <v>745</v>
      </c>
      <c r="D8" t="s">
        <v>744</v>
      </c>
      <c r="E8" t="s">
        <v>4330</v>
      </c>
      <c r="F8" s="370">
        <v>0.52083333333333337</v>
      </c>
      <c r="G8">
        <v>26</v>
      </c>
      <c r="H8">
        <v>780</v>
      </c>
      <c r="I8">
        <v>1982</v>
      </c>
      <c r="J8" s="14">
        <f>VLOOKUP(K8,id!$A:$C,3,0)</f>
        <v>462</v>
      </c>
      <c r="K8" s="14" t="str">
        <f t="shared" si="10"/>
        <v>BaworowskiGrzegorz1982</v>
      </c>
      <c r="L8" s="9" t="str">
        <f t="shared" si="11"/>
        <v>Baworowski</v>
      </c>
      <c r="M8" s="9" t="str">
        <f t="shared" si="12"/>
        <v>Grzegorz</v>
      </c>
      <c r="N8" s="9" t="str">
        <f t="shared" si="13"/>
        <v>Rower Janka</v>
      </c>
      <c r="O8" s="9">
        <f t="shared" si="4"/>
        <v>1982</v>
      </c>
      <c r="P8" s="9">
        <f t="shared" si="14"/>
        <v>29.54545454545455</v>
      </c>
      <c r="Q8" s="23"/>
      <c r="R8" s="9">
        <f t="shared" si="15"/>
        <v>0.90933333333333333</v>
      </c>
      <c r="S8" s="9">
        <f t="shared" si="16"/>
        <v>0.9285714285714286</v>
      </c>
      <c r="T8" s="9">
        <f t="shared" si="17"/>
        <v>0.9285714285714286</v>
      </c>
      <c r="U8" s="9">
        <f t="shared" si="18"/>
        <v>0.98528770473770133</v>
      </c>
    </row>
    <row r="9" spans="1:21">
      <c r="A9">
        <v>8</v>
      </c>
      <c r="B9" t="s">
        <v>1375</v>
      </c>
      <c r="C9" t="s">
        <v>1532</v>
      </c>
      <c r="D9" t="s">
        <v>4052</v>
      </c>
      <c r="E9" t="s">
        <v>4328</v>
      </c>
      <c r="F9" s="370">
        <v>0.44722222222222219</v>
      </c>
      <c r="G9">
        <v>17</v>
      </c>
      <c r="H9">
        <v>510</v>
      </c>
      <c r="I9">
        <v>1989</v>
      </c>
      <c r="J9" s="14">
        <f>VLOOKUP(K9,id!$A:$C,3,0)</f>
        <v>407</v>
      </c>
      <c r="K9" s="14" t="str">
        <f t="shared" si="10"/>
        <v>WesołowskiStefan1989</v>
      </c>
      <c r="L9" s="9" t="str">
        <f t="shared" si="11"/>
        <v>Wesołowski</v>
      </c>
      <c r="M9" s="9" t="str">
        <f t="shared" si="12"/>
        <v>Stefan</v>
      </c>
      <c r="N9" s="9" t="str">
        <f t="shared" si="13"/>
        <v>Koło Brzegu</v>
      </c>
      <c r="O9" s="9">
        <f t="shared" si="4"/>
        <v>1989</v>
      </c>
      <c r="P9" s="9">
        <f t="shared" si="14"/>
        <v>19.31818181818182</v>
      </c>
      <c r="Q9" s="23"/>
      <c r="R9" s="9">
        <f t="shared" si="15"/>
        <v>1.1645962732919257</v>
      </c>
      <c r="S9" s="9">
        <f t="shared" si="16"/>
        <v>0.65384615384615385</v>
      </c>
      <c r="T9" s="9">
        <f t="shared" si="17"/>
        <v>0.65384615384615385</v>
      </c>
      <c r="U9" s="9">
        <f t="shared" si="18"/>
        <v>0.9185337422076556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/>
  </sheetViews>
  <sheetFormatPr defaultRowHeight="13.2"/>
  <cols>
    <col min="4" max="4" width="9.77734375" bestFit="1" customWidth="1"/>
    <col min="5" max="5" width="9.109375" bestFit="1" customWidth="1"/>
    <col min="6" max="6" width="9.109375" customWidth="1"/>
    <col min="7" max="7" width="9.5546875" bestFit="1" customWidth="1"/>
  </cols>
  <sheetData>
    <row r="1" spans="1:19">
      <c r="B1" t="s">
        <v>4316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19">
      <c r="A2" t="s">
        <v>4317</v>
      </c>
      <c r="B2">
        <v>55</v>
      </c>
      <c r="C2" s="8">
        <f>495+30/60</f>
        <v>495.5</v>
      </c>
      <c r="D2" t="s">
        <v>550</v>
      </c>
      <c r="E2" t="s">
        <v>551</v>
      </c>
      <c r="F2">
        <v>1988</v>
      </c>
      <c r="H2" s="14">
        <f>VLOOKUP(I2,id!$A:$C,3,0)</f>
        <v>130</v>
      </c>
      <c r="I2" s="14" t="str">
        <f t="shared" ref="I2" si="0">J2&amp;K2&amp;M2</f>
        <v>PacekKarolina1988</v>
      </c>
      <c r="J2" s="9" t="str">
        <f>E2</f>
        <v>Pacek</v>
      </c>
      <c r="K2" s="9" t="str">
        <f>D2</f>
        <v>Karolina</v>
      </c>
      <c r="L2" s="9"/>
      <c r="M2" s="9">
        <f>F2</f>
        <v>1988</v>
      </c>
      <c r="N2" s="9">
        <v>50</v>
      </c>
      <c r="O2" s="23"/>
      <c r="P2" s="9"/>
      <c r="Q2" s="9"/>
      <c r="R2" s="9"/>
      <c r="S2" s="9"/>
    </row>
    <row r="3" spans="1:19">
      <c r="A3" t="s">
        <v>4318</v>
      </c>
      <c r="B3">
        <v>55</v>
      </c>
      <c r="C3" s="8">
        <f>558+2/60</f>
        <v>558.0333333333333</v>
      </c>
      <c r="D3" t="s">
        <v>500</v>
      </c>
      <c r="E3" t="s">
        <v>1308</v>
      </c>
      <c r="F3">
        <v>1973</v>
      </c>
      <c r="H3" s="14">
        <f>VLOOKUP(I3,id!$A:$C,3,0)</f>
        <v>412</v>
      </c>
      <c r="I3" s="14" t="str">
        <f t="shared" ref="I3" si="1">J3&amp;K3&amp;M3</f>
        <v>CzeczottMałgorzata1973</v>
      </c>
      <c r="J3" s="9" t="str">
        <f t="shared" ref="J3" si="2">E3</f>
        <v>Czeczott</v>
      </c>
      <c r="K3" s="9" t="str">
        <f t="shared" ref="K3" si="3">D3</f>
        <v>Małgorzata</v>
      </c>
      <c r="L3" s="9"/>
      <c r="M3" s="9">
        <f t="shared" ref="M3" si="4">F3</f>
        <v>1973</v>
      </c>
      <c r="N3" s="9">
        <f t="shared" ref="N3" si="5">N2*IF(R3&lt;1,R3,IF(S3&lt;1,S3,IF(Q3&lt;1,Q3,IF(P3&lt;1,P3,1))))</f>
        <v>44.396989427154892</v>
      </c>
      <c r="O3" s="23"/>
      <c r="P3" s="9">
        <f>C2/C3</f>
        <v>0.88793978854309785</v>
      </c>
      <c r="Q3" s="9">
        <f>B3/B2</f>
        <v>1</v>
      </c>
      <c r="R3" s="9">
        <v>1</v>
      </c>
      <c r="S3" s="9">
        <v>1</v>
      </c>
    </row>
    <row r="4" spans="1:19">
      <c r="H4" s="14"/>
      <c r="I4" s="14"/>
      <c r="J4" s="9"/>
      <c r="K4" s="9"/>
      <c r="L4" s="9"/>
      <c r="M4" s="9"/>
      <c r="N4" s="9"/>
      <c r="O4" s="23"/>
      <c r="P4" s="9"/>
      <c r="Q4" s="9"/>
      <c r="R4" s="9"/>
      <c r="S4" s="9"/>
    </row>
    <row r="5" spans="1:19">
      <c r="H5" s="14"/>
      <c r="I5" s="14"/>
      <c r="J5" s="9"/>
      <c r="K5" s="9"/>
      <c r="L5" s="9"/>
      <c r="M5" s="9"/>
      <c r="N5" s="9"/>
      <c r="O5" s="23"/>
      <c r="P5" s="9"/>
      <c r="Q5" s="9"/>
      <c r="R5" s="9"/>
      <c r="S5" s="9"/>
    </row>
    <row r="6" spans="1:19">
      <c r="C6" s="369"/>
      <c r="H6" s="14"/>
      <c r="I6" s="14"/>
      <c r="J6" s="9"/>
      <c r="K6" s="9"/>
      <c r="L6" s="9"/>
      <c r="M6" s="9"/>
      <c r="N6" s="9"/>
      <c r="O6" s="23"/>
      <c r="P6" s="9"/>
      <c r="Q6" s="9"/>
      <c r="R6" s="9"/>
      <c r="S6" s="9"/>
    </row>
    <row r="7" spans="1:19">
      <c r="C7" s="369"/>
      <c r="H7" s="14"/>
      <c r="I7" s="14"/>
      <c r="J7" s="9"/>
      <c r="K7" s="9"/>
      <c r="L7" s="9"/>
      <c r="M7" s="9"/>
      <c r="N7" s="9"/>
      <c r="O7" s="23"/>
      <c r="P7" s="9"/>
      <c r="Q7" s="9"/>
      <c r="R7" s="9"/>
      <c r="S7" s="9"/>
    </row>
    <row r="8" spans="1:19">
      <c r="C8" s="369"/>
      <c r="H8" s="14"/>
      <c r="I8" s="14"/>
      <c r="J8" s="9"/>
      <c r="K8" s="9"/>
      <c r="L8" s="9"/>
      <c r="M8" s="9"/>
      <c r="N8" s="9"/>
      <c r="O8" s="23"/>
      <c r="P8" s="9"/>
      <c r="Q8" s="9"/>
      <c r="R8" s="9"/>
      <c r="S8" s="9"/>
    </row>
    <row r="9" spans="1:19">
      <c r="C9" s="369"/>
      <c r="H9" s="14"/>
      <c r="I9" s="14"/>
      <c r="J9" s="9"/>
      <c r="K9" s="9"/>
      <c r="L9" s="9"/>
      <c r="M9" s="9"/>
      <c r="N9" s="9"/>
      <c r="O9" s="23"/>
      <c r="P9" s="9"/>
      <c r="Q9" s="9"/>
      <c r="R9" s="9"/>
      <c r="S9" s="9"/>
    </row>
    <row r="10" spans="1:19">
      <c r="C10" s="369"/>
      <c r="H10" s="14"/>
      <c r="I10" s="14"/>
      <c r="J10" s="9"/>
      <c r="K10" s="9"/>
      <c r="L10" s="9"/>
      <c r="M10" s="9"/>
      <c r="N10" s="9"/>
      <c r="O10" s="23"/>
      <c r="P10" s="9"/>
      <c r="Q10" s="9"/>
      <c r="R10" s="9"/>
      <c r="S10" s="9"/>
    </row>
    <row r="11" spans="1:19">
      <c r="C11" s="369"/>
      <c r="H11" s="14"/>
      <c r="I11" s="14"/>
      <c r="J11" s="9"/>
      <c r="K11" s="9"/>
      <c r="L11" s="9"/>
      <c r="M11" s="9"/>
      <c r="N11" s="9"/>
      <c r="O11" s="23"/>
      <c r="P11" s="9"/>
      <c r="Q11" s="9"/>
      <c r="R11" s="9"/>
      <c r="S11" s="9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workbookViewId="0"/>
  </sheetViews>
  <sheetFormatPr defaultRowHeight="13.2"/>
  <cols>
    <col min="4" max="4" width="9.77734375" bestFit="1" customWidth="1"/>
    <col min="5" max="5" width="9.109375" bestFit="1" customWidth="1"/>
    <col min="6" max="6" width="9.109375" customWidth="1"/>
    <col min="7" max="7" width="9.5546875" bestFit="1" customWidth="1"/>
  </cols>
  <sheetData>
    <row r="1" spans="1:19">
      <c r="B1" t="s">
        <v>4319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19">
      <c r="A2" t="s">
        <v>4317</v>
      </c>
      <c r="B2">
        <v>55</v>
      </c>
      <c r="C2" s="8">
        <f>324+25/60</f>
        <v>324.41666666666669</v>
      </c>
      <c r="D2" t="s">
        <v>16</v>
      </c>
      <c r="E2" t="s">
        <v>297</v>
      </c>
      <c r="F2">
        <v>1990</v>
      </c>
      <c r="H2" s="14">
        <f>VLOOKUP(I2,id!$A:$C,3,0)</f>
        <v>4</v>
      </c>
      <c r="I2" s="14" t="str">
        <f t="shared" ref="I2:I7" si="0">J2&amp;K2&amp;M2</f>
        <v>SłomkaPaweł1990</v>
      </c>
      <c r="J2" s="9" t="str">
        <f t="shared" ref="J2:J7" si="1">E2</f>
        <v>Słomka</v>
      </c>
      <c r="K2" s="9" t="str">
        <f t="shared" ref="K2:K7" si="2">D2</f>
        <v>Paweł</v>
      </c>
      <c r="L2" s="9"/>
      <c r="M2" s="9">
        <f t="shared" ref="M2:M7" si="3">F2</f>
        <v>1990</v>
      </c>
      <c r="N2" s="9">
        <v>50</v>
      </c>
      <c r="O2" s="23"/>
      <c r="P2" s="9"/>
      <c r="Q2" s="9"/>
      <c r="R2" s="9"/>
      <c r="S2" s="9"/>
    </row>
    <row r="3" spans="1:19">
      <c r="A3" t="s">
        <v>4318</v>
      </c>
      <c r="B3">
        <v>55</v>
      </c>
      <c r="C3" s="8">
        <f>328+45/60</f>
        <v>328.75</v>
      </c>
      <c r="D3" t="s">
        <v>17</v>
      </c>
      <c r="E3" t="s">
        <v>749</v>
      </c>
      <c r="F3">
        <v>1972</v>
      </c>
      <c r="H3" s="14">
        <f>VLOOKUP(I3,id!$A:$C,3,0)</f>
        <v>404</v>
      </c>
      <c r="I3" s="14" t="str">
        <f t="shared" si="0"/>
        <v>KrasuskiMarcin1972</v>
      </c>
      <c r="J3" s="9" t="str">
        <f t="shared" si="1"/>
        <v>Krasuski</v>
      </c>
      <c r="K3" s="9" t="str">
        <f t="shared" si="2"/>
        <v>Marcin</v>
      </c>
      <c r="L3" s="9"/>
      <c r="M3" s="9">
        <f t="shared" si="3"/>
        <v>1972</v>
      </c>
      <c r="N3" s="9">
        <f t="shared" ref="N3:N7" si="4">N2*IF(R3&lt;1,R3,IF(S3&lt;1,S3,IF(Q3&lt;1,Q3,IF(P3&lt;1,P3,1))))</f>
        <v>49.340937896070983</v>
      </c>
      <c r="O3" s="23"/>
      <c r="P3" s="9">
        <f t="shared" ref="P3:P7" si="5">C2/C3</f>
        <v>0.9868187579214196</v>
      </c>
      <c r="Q3" s="9">
        <f t="shared" ref="Q3:Q7" si="6">B3/B2</f>
        <v>1</v>
      </c>
      <c r="R3" s="9">
        <v>1</v>
      </c>
      <c r="S3" s="9">
        <v>1</v>
      </c>
    </row>
    <row r="4" spans="1:19">
      <c r="A4" t="s">
        <v>4320</v>
      </c>
      <c r="B4">
        <v>55</v>
      </c>
      <c r="C4" s="8">
        <f>348+44/60</f>
        <v>348.73333333333335</v>
      </c>
      <c r="D4" t="s">
        <v>63</v>
      </c>
      <c r="E4" t="s">
        <v>295</v>
      </c>
      <c r="F4">
        <v>1977</v>
      </c>
      <c r="H4" s="14">
        <f>VLOOKUP(I4,id!$A:$C,3,0)</f>
        <v>138</v>
      </c>
      <c r="I4" s="14" t="str">
        <f t="shared" si="0"/>
        <v>SenderekŁukasz1977</v>
      </c>
      <c r="J4" s="9" t="str">
        <f t="shared" si="1"/>
        <v>Senderek</v>
      </c>
      <c r="K4" s="9" t="str">
        <f t="shared" si="2"/>
        <v>Łukasz</v>
      </c>
      <c r="L4" s="9"/>
      <c r="M4" s="9">
        <f t="shared" si="3"/>
        <v>1977</v>
      </c>
      <c r="N4" s="9">
        <f t="shared" si="4"/>
        <v>46.51357293060601</v>
      </c>
      <c r="O4" s="23"/>
      <c r="P4" s="9">
        <f t="shared" si="5"/>
        <v>0.94269738099789713</v>
      </c>
      <c r="Q4" s="9">
        <f t="shared" si="6"/>
        <v>1</v>
      </c>
      <c r="R4" s="9">
        <v>1</v>
      </c>
      <c r="S4" s="9">
        <v>1</v>
      </c>
    </row>
    <row r="5" spans="1:19">
      <c r="A5" t="s">
        <v>4321</v>
      </c>
      <c r="B5">
        <v>55</v>
      </c>
      <c r="C5" s="8">
        <f>404+20/60</f>
        <v>404.33333333333331</v>
      </c>
      <c r="D5" t="s">
        <v>282</v>
      </c>
      <c r="E5" t="s">
        <v>281</v>
      </c>
      <c r="F5">
        <v>1979</v>
      </c>
      <c r="H5" s="14">
        <f>VLOOKUP(I5,id!$A:$C,3,0)</f>
        <v>140</v>
      </c>
      <c r="I5" s="14" t="str">
        <f t="shared" si="0"/>
        <v>KędziorekDamian1979</v>
      </c>
      <c r="J5" s="9" t="str">
        <f t="shared" si="1"/>
        <v>Kędziorek</v>
      </c>
      <c r="K5" s="9" t="str">
        <f t="shared" si="2"/>
        <v>Damian</v>
      </c>
      <c r="L5" s="9"/>
      <c r="M5" s="9">
        <f t="shared" si="3"/>
        <v>1979</v>
      </c>
      <c r="N5" s="9">
        <f t="shared" si="4"/>
        <v>40.117477328936531</v>
      </c>
      <c r="O5" s="23"/>
      <c r="P5" s="9">
        <f t="shared" si="5"/>
        <v>0.86248969497114603</v>
      </c>
      <c r="Q5" s="9">
        <f t="shared" si="6"/>
        <v>1</v>
      </c>
      <c r="R5" s="9">
        <v>1</v>
      </c>
      <c r="S5" s="9">
        <v>1</v>
      </c>
    </row>
    <row r="6" spans="1:19">
      <c r="A6" t="s">
        <v>4322</v>
      </c>
      <c r="B6">
        <v>55</v>
      </c>
      <c r="C6" s="8">
        <f>438+27/60</f>
        <v>438.45</v>
      </c>
      <c r="D6" t="s">
        <v>51</v>
      </c>
      <c r="E6" t="s">
        <v>183</v>
      </c>
      <c r="F6">
        <v>1970</v>
      </c>
      <c r="H6" s="14">
        <f>VLOOKUP(I6,id!$A:$C,3,0)</f>
        <v>43</v>
      </c>
      <c r="I6" s="14" t="str">
        <f t="shared" si="0"/>
        <v>ZawadzkiArtur1970</v>
      </c>
      <c r="J6" s="9" t="str">
        <f t="shared" si="1"/>
        <v>Zawadzki</v>
      </c>
      <c r="K6" s="9" t="str">
        <f t="shared" si="2"/>
        <v>Artur</v>
      </c>
      <c r="L6" s="9"/>
      <c r="M6" s="9">
        <f t="shared" si="3"/>
        <v>1970</v>
      </c>
      <c r="N6" s="9">
        <f t="shared" si="4"/>
        <v>36.995856616109791</v>
      </c>
      <c r="O6" s="23"/>
      <c r="P6" s="9">
        <f t="shared" si="5"/>
        <v>0.92218801079560575</v>
      </c>
      <c r="Q6" s="9">
        <f t="shared" si="6"/>
        <v>1</v>
      </c>
      <c r="R6" s="9">
        <v>1</v>
      </c>
      <c r="S6" s="9">
        <v>1</v>
      </c>
    </row>
    <row r="7" spans="1:19">
      <c r="A7" t="s">
        <v>4323</v>
      </c>
      <c r="B7">
        <v>55</v>
      </c>
      <c r="C7" s="8">
        <f>602+12/60</f>
        <v>602.20000000000005</v>
      </c>
      <c r="D7" t="s">
        <v>26</v>
      </c>
      <c r="E7" t="s">
        <v>29</v>
      </c>
      <c r="F7">
        <v>1965</v>
      </c>
      <c r="H7" s="14">
        <f>VLOOKUP(I7,id!$A:$C,3,0)</f>
        <v>12</v>
      </c>
      <c r="I7" s="14" t="str">
        <f t="shared" si="0"/>
        <v>SmejdaAndrzej1965</v>
      </c>
      <c r="J7" s="9" t="str">
        <f t="shared" si="1"/>
        <v>Smejda</v>
      </c>
      <c r="K7" s="9" t="str">
        <f t="shared" si="2"/>
        <v>Andrzej</v>
      </c>
      <c r="L7" s="9"/>
      <c r="M7" s="9">
        <f t="shared" si="3"/>
        <v>1965</v>
      </c>
      <c r="N7" s="9">
        <f t="shared" si="4"/>
        <v>26.935957046385479</v>
      </c>
      <c r="O7" s="23"/>
      <c r="P7" s="9">
        <f t="shared" si="5"/>
        <v>0.72808037196944531</v>
      </c>
      <c r="Q7" s="9">
        <f t="shared" si="6"/>
        <v>1</v>
      </c>
      <c r="R7" s="9">
        <v>1</v>
      </c>
      <c r="S7" s="9">
        <v>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6"/>
  <sheetViews>
    <sheetView workbookViewId="0"/>
  </sheetViews>
  <sheetFormatPr defaultRowHeight="14.4"/>
  <cols>
    <col min="1" max="1" width="8.88671875" style="371"/>
    <col min="2" max="2" width="5" style="371" bestFit="1" customWidth="1"/>
    <col min="3" max="3" width="15.21875" style="371" bestFit="1" customWidth="1"/>
    <col min="4" max="4" width="10" style="371" bestFit="1" customWidth="1"/>
    <col min="5" max="5" width="3.77734375" style="371" bestFit="1" customWidth="1"/>
    <col min="6" max="6" width="5" style="371" bestFit="1" customWidth="1"/>
    <col min="7" max="7" width="15.5546875" style="371" bestFit="1" customWidth="1"/>
    <col min="8" max="8" width="11.109375" style="371" customWidth="1"/>
    <col min="9" max="9" width="15.44140625" style="371" bestFit="1" customWidth="1"/>
    <col min="10" max="10" width="8.109375" style="371" bestFit="1" customWidth="1"/>
    <col min="11" max="11" width="7.109375" style="371" bestFit="1" customWidth="1"/>
    <col min="12" max="12" width="10.33203125" style="371" customWidth="1"/>
    <col min="13" max="13" width="8.109375" style="373" bestFit="1" customWidth="1"/>
    <col min="14" max="14" width="6.5546875" style="373" bestFit="1" customWidth="1"/>
    <col min="15" max="15" width="4.77734375" style="371" bestFit="1" customWidth="1"/>
    <col min="16" max="16" width="8.44140625" style="371" bestFit="1" customWidth="1"/>
    <col min="17" max="19" width="9.109375" style="372" customWidth="1"/>
    <col min="20" max="77" width="0" style="371" hidden="1" customWidth="1"/>
    <col min="78" max="16384" width="8.88671875" style="371"/>
  </cols>
  <sheetData>
    <row r="1" spans="1:90" ht="23.4">
      <c r="A1" s="389" t="s">
        <v>3419</v>
      </c>
      <c r="H1" s="388">
        <v>43274</v>
      </c>
    </row>
    <row r="2" spans="1:90">
      <c r="H2" s="388">
        <v>43275</v>
      </c>
    </row>
    <row r="3" spans="1:90" ht="18">
      <c r="A3" s="387" t="s">
        <v>4363</v>
      </c>
    </row>
    <row r="5" spans="1:90" ht="43.2">
      <c r="A5" s="383" t="s">
        <v>3417</v>
      </c>
      <c r="B5" s="383" t="s">
        <v>3416</v>
      </c>
      <c r="C5" s="383"/>
      <c r="D5" s="383"/>
      <c r="E5" s="383" t="s">
        <v>3415</v>
      </c>
      <c r="F5" s="383" t="s">
        <v>3414</v>
      </c>
      <c r="G5" s="383" t="s">
        <v>3413</v>
      </c>
      <c r="H5" s="383" t="s">
        <v>4362</v>
      </c>
      <c r="I5" s="383" t="s">
        <v>4362</v>
      </c>
      <c r="J5" s="383" t="s">
        <v>39</v>
      </c>
      <c r="K5" s="383" t="s">
        <v>4361</v>
      </c>
      <c r="L5" s="383" t="s">
        <v>4360</v>
      </c>
      <c r="M5" s="386" t="s">
        <v>4359</v>
      </c>
      <c r="N5" s="386" t="s">
        <v>4358</v>
      </c>
      <c r="O5" s="383" t="s">
        <v>3411</v>
      </c>
      <c r="P5" s="383" t="s">
        <v>3410</v>
      </c>
      <c r="Q5" s="385" t="s">
        <v>3409</v>
      </c>
      <c r="R5" s="385" t="s">
        <v>4357</v>
      </c>
      <c r="S5" s="385" t="s">
        <v>3412</v>
      </c>
      <c r="T5" s="383" t="s">
        <v>4356</v>
      </c>
      <c r="U5" s="383" t="s">
        <v>4355</v>
      </c>
      <c r="V5" s="383" t="s">
        <v>4354</v>
      </c>
      <c r="W5" s="383" t="s">
        <v>4353</v>
      </c>
      <c r="X5" s="383" t="s">
        <v>4352</v>
      </c>
      <c r="Y5" s="383" t="s">
        <v>4351</v>
      </c>
      <c r="Z5" s="383" t="s">
        <v>4350</v>
      </c>
      <c r="AA5" s="383" t="s">
        <v>4349</v>
      </c>
      <c r="AB5" s="383" t="s">
        <v>4348</v>
      </c>
      <c r="AC5" s="383" t="s">
        <v>4347</v>
      </c>
      <c r="AD5" s="383" t="s">
        <v>4346</v>
      </c>
      <c r="AE5" s="383" t="s">
        <v>4345</v>
      </c>
      <c r="AF5" s="383" t="s">
        <v>4344</v>
      </c>
      <c r="AG5" s="383" t="s">
        <v>4343</v>
      </c>
      <c r="AH5" s="383" t="s">
        <v>4342</v>
      </c>
      <c r="AI5" s="383" t="s">
        <v>4341</v>
      </c>
      <c r="AJ5" s="383" t="s">
        <v>4340</v>
      </c>
      <c r="AK5" s="383" t="s">
        <v>4339</v>
      </c>
      <c r="AL5" s="383" t="s">
        <v>4338</v>
      </c>
      <c r="AM5" s="383" t="s">
        <v>4337</v>
      </c>
      <c r="AN5" s="383" t="s">
        <v>4336</v>
      </c>
      <c r="AO5" s="383" t="s">
        <v>4335</v>
      </c>
      <c r="AP5" s="383" t="s">
        <v>3408</v>
      </c>
      <c r="AQ5" s="383" t="s">
        <v>3407</v>
      </c>
      <c r="AR5" s="383" t="s">
        <v>3406</v>
      </c>
      <c r="AS5" s="383" t="s">
        <v>3405</v>
      </c>
      <c r="AT5" s="383" t="s">
        <v>3404</v>
      </c>
      <c r="AU5" s="383" t="s">
        <v>3403</v>
      </c>
      <c r="AV5" s="383" t="s">
        <v>3402</v>
      </c>
      <c r="AW5" s="383" t="s">
        <v>3401</v>
      </c>
      <c r="AX5" s="383" t="s">
        <v>3400</v>
      </c>
      <c r="AY5" s="383" t="s">
        <v>3399</v>
      </c>
      <c r="AZ5" s="383" t="s">
        <v>3398</v>
      </c>
      <c r="BA5" s="383" t="s">
        <v>3397</v>
      </c>
      <c r="BB5" s="383" t="s">
        <v>3396</v>
      </c>
      <c r="BC5" s="383" t="s">
        <v>3395</v>
      </c>
      <c r="BD5" s="383" t="s">
        <v>3394</v>
      </c>
      <c r="BE5" s="383" t="s">
        <v>3393</v>
      </c>
      <c r="BF5" s="383" t="s">
        <v>3392</v>
      </c>
      <c r="BG5" s="383" t="s">
        <v>3391</v>
      </c>
      <c r="BH5" s="383" t="s">
        <v>3390</v>
      </c>
      <c r="BI5" s="383" t="s">
        <v>3389</v>
      </c>
      <c r="BJ5" s="383" t="s">
        <v>3388</v>
      </c>
      <c r="BK5" s="383" t="s">
        <v>3387</v>
      </c>
      <c r="BL5" s="383" t="s">
        <v>3386</v>
      </c>
      <c r="BM5" s="383" t="s">
        <v>3385</v>
      </c>
      <c r="BN5" s="383" t="s">
        <v>3384</v>
      </c>
      <c r="BO5" s="383" t="s">
        <v>4334</v>
      </c>
      <c r="BP5" s="383" t="s">
        <v>3383</v>
      </c>
      <c r="BQ5" s="383" t="s">
        <v>4333</v>
      </c>
      <c r="BR5" s="383" t="s">
        <v>4332</v>
      </c>
      <c r="BS5" s="383" t="s">
        <v>4331</v>
      </c>
      <c r="BT5" s="383" t="s">
        <v>3608</v>
      </c>
      <c r="BU5" s="383" t="s">
        <v>3607</v>
      </c>
      <c r="BV5" s="383" t="s">
        <v>3606</v>
      </c>
      <c r="BW5" s="383" t="s">
        <v>3605</v>
      </c>
      <c r="BX5" s="383" t="s">
        <v>3604</v>
      </c>
      <c r="BY5" s="383" t="s">
        <v>3382</v>
      </c>
      <c r="CA5" s="14" t="s">
        <v>71</v>
      </c>
      <c r="CB5" s="14" t="s">
        <v>72</v>
      </c>
      <c r="CC5" s="9" t="s">
        <v>99</v>
      </c>
      <c r="CD5" s="9" t="s">
        <v>100</v>
      </c>
      <c r="CE5" s="9" t="s">
        <v>75</v>
      </c>
      <c r="CF5" s="9" t="s">
        <v>73</v>
      </c>
      <c r="CG5" s="9" t="s">
        <v>42</v>
      </c>
      <c r="CH5" s="9"/>
      <c r="CI5" s="9" t="s">
        <v>39</v>
      </c>
      <c r="CJ5" s="9" t="s">
        <v>40</v>
      </c>
      <c r="CK5" s="9" t="s">
        <v>31</v>
      </c>
      <c r="CL5" s="9" t="s">
        <v>41</v>
      </c>
    </row>
    <row r="6" spans="1:90">
      <c r="A6" s="383">
        <v>18</v>
      </c>
      <c r="B6" s="371" t="s">
        <v>4381</v>
      </c>
      <c r="C6" s="371" t="s">
        <v>4046</v>
      </c>
      <c r="D6" s="371" t="s">
        <v>36</v>
      </c>
      <c r="E6" s="379" t="s">
        <v>0</v>
      </c>
      <c r="F6" s="379">
        <v>1976</v>
      </c>
      <c r="G6" s="382">
        <v>43274.458333333336</v>
      </c>
      <c r="H6" s="381">
        <v>0.24437500000000001</v>
      </c>
      <c r="I6" s="382">
        <f t="shared" ref="I6:I16" si="0">IF(H6&lt;1/24*13,$H$2+H6,$H$1+H6)</f>
        <v>43275.244375000002</v>
      </c>
      <c r="J6" s="381">
        <f t="shared" ref="J6:J16" si="1">I6-G6</f>
        <v>0.78604166666627862</v>
      </c>
      <c r="K6" s="381">
        <f t="shared" ref="K6:K16" si="2">IF(U6-T6&gt;1/24,1/24,U6-T6)</f>
        <v>4.0972222222222299E-2</v>
      </c>
      <c r="L6" s="381">
        <f t="shared" ref="L6:L16" si="3">J6-K6</f>
        <v>0.74506944444405632</v>
      </c>
      <c r="M6" s="380">
        <f t="shared" ref="M6:M16" si="4">ROUNDUP(DAY(L6)*1440+HOUR(L6)*60+MINUTE(L6)+SECOND(L6)/60,0)</f>
        <v>2513</v>
      </c>
      <c r="N6" s="380" t="b">
        <f t="shared" ref="N6:N16" si="5">AND(M6=S6)</f>
        <v>0</v>
      </c>
      <c r="O6" s="379">
        <v>0</v>
      </c>
      <c r="P6" s="379">
        <v>31</v>
      </c>
      <c r="Q6" s="378">
        <v>1350</v>
      </c>
      <c r="R6" s="377">
        <f t="shared" ref="R6:R16" si="6">P6-1</f>
        <v>30</v>
      </c>
      <c r="S6" s="377">
        <v>1073</v>
      </c>
      <c r="T6" s="376">
        <v>0.71736111111111101</v>
      </c>
      <c r="U6" s="376">
        <v>0.7583333333333333</v>
      </c>
      <c r="V6" s="376">
        <v>0.5805555555555556</v>
      </c>
      <c r="W6" s="376">
        <v>0.9784722222222223</v>
      </c>
      <c r="X6" s="376">
        <v>0.8666666666666667</v>
      </c>
      <c r="Y6" s="376">
        <v>0.5444444444444444</v>
      </c>
      <c r="Z6" s="376">
        <v>4.8611111111111112E-2</v>
      </c>
      <c r="AA6" s="376">
        <v>0.90208333333333324</v>
      </c>
      <c r="AB6" s="376">
        <v>0.60555555555555551</v>
      </c>
      <c r="AC6" s="376">
        <v>0.56458333333333333</v>
      </c>
      <c r="AD6" s="376">
        <v>0.83888888888888891</v>
      </c>
      <c r="AE6" s="376">
        <v>0.82638888888888884</v>
      </c>
      <c r="AF6" s="376">
        <v>0.65902777777777777</v>
      </c>
      <c r="AG6" s="376">
        <v>0.67986111111111114</v>
      </c>
      <c r="AH6" s="376">
        <v>0.63541666666666663</v>
      </c>
      <c r="AI6" s="376">
        <v>0.80625000000000002</v>
      </c>
      <c r="AJ6" s="376">
        <v>0.6972222222222223</v>
      </c>
      <c r="AK6" s="376">
        <v>0.94791666666666663</v>
      </c>
      <c r="AL6" s="376">
        <v>3.4027777777777775E-2</v>
      </c>
      <c r="AM6" s="376">
        <v>6.2499999999999995E-3</v>
      </c>
      <c r="AN6" s="376">
        <v>0.49652777777777773</v>
      </c>
      <c r="AO6" s="376">
        <v>0.77638888888888891</v>
      </c>
      <c r="AP6" s="376">
        <v>0.17916666666666667</v>
      </c>
      <c r="AQ6" s="375"/>
      <c r="AR6" s="375"/>
      <c r="AS6" s="375"/>
      <c r="AT6" s="375"/>
      <c r="AU6" s="376">
        <v>9.4444444444444442E-2</v>
      </c>
      <c r="AV6" s="375"/>
      <c r="AW6" s="375"/>
      <c r="AX6" s="375"/>
      <c r="AY6" s="375"/>
      <c r="AZ6" s="375"/>
      <c r="BA6" s="376">
        <v>0.15694444444444444</v>
      </c>
      <c r="BB6" s="375"/>
      <c r="BC6" s="375"/>
      <c r="BD6" s="375"/>
      <c r="BE6" s="375"/>
      <c r="BF6" s="376">
        <v>8.4722222222222213E-2</v>
      </c>
      <c r="BG6" s="376">
        <v>0.48680555555555555</v>
      </c>
      <c r="BH6" s="375"/>
      <c r="BI6" s="375"/>
      <c r="BJ6" s="375"/>
      <c r="BK6" s="375"/>
      <c r="BL6" s="375"/>
      <c r="BM6" s="375"/>
      <c r="BN6" s="375"/>
      <c r="BO6" s="375"/>
      <c r="BP6" s="376">
        <v>0.47638888888888892</v>
      </c>
      <c r="BQ6" s="375"/>
      <c r="BR6" s="375"/>
      <c r="BS6" s="376">
        <v>0.51944444444444449</v>
      </c>
      <c r="BT6" s="375"/>
      <c r="BU6" s="375"/>
      <c r="BV6" s="376">
        <v>7.1527777777777787E-2</v>
      </c>
      <c r="BW6" s="376">
        <v>0.21041666666666667</v>
      </c>
      <c r="BX6" s="375"/>
      <c r="BY6" s="374">
        <v>0.24437500000000001</v>
      </c>
      <c r="CA6" s="14">
        <f>VLOOKUP(CB6,id!$A:$C,3,0)</f>
        <v>37</v>
      </c>
      <c r="CB6" s="14" t="str">
        <f t="shared" ref="CB6:CB16" si="7">CC6&amp;CD6&amp;CF6</f>
        <v>Gruziel-SłomkaMagdalena1976</v>
      </c>
      <c r="CC6" s="9" t="str">
        <f t="shared" ref="CC6:CD16" si="8">C6</f>
        <v>Gruziel-Słomka</v>
      </c>
      <c r="CD6" s="9" t="str">
        <f t="shared" si="8"/>
        <v>Magdalena</v>
      </c>
      <c r="CE6" s="9"/>
      <c r="CF6" s="9">
        <f t="shared" ref="CF6:CF16" si="9">F6</f>
        <v>1976</v>
      </c>
      <c r="CG6" s="9">
        <v>100</v>
      </c>
      <c r="CH6" s="23"/>
      <c r="CI6" s="9"/>
      <c r="CJ6" s="9"/>
      <c r="CK6" s="9"/>
      <c r="CL6" s="9"/>
    </row>
    <row r="7" spans="1:90">
      <c r="A7" s="383">
        <v>20</v>
      </c>
      <c r="B7" s="371" t="s">
        <v>4383</v>
      </c>
      <c r="C7" s="371" t="s">
        <v>1220</v>
      </c>
      <c r="D7" s="371" t="s">
        <v>1219</v>
      </c>
      <c r="E7" s="379" t="s">
        <v>0</v>
      </c>
      <c r="F7" s="379">
        <v>1976</v>
      </c>
      <c r="G7" s="382">
        <v>43274.458333333336</v>
      </c>
      <c r="H7" s="381">
        <v>0.50987268518518525</v>
      </c>
      <c r="I7" s="382">
        <f t="shared" si="0"/>
        <v>43275.509872685187</v>
      </c>
      <c r="J7" s="381">
        <f t="shared" si="1"/>
        <v>1.0515393518508063</v>
      </c>
      <c r="K7" s="381">
        <f t="shared" si="2"/>
        <v>3.7499999999999992E-2</v>
      </c>
      <c r="L7" s="381">
        <f t="shared" si="3"/>
        <v>1.0140393518508062</v>
      </c>
      <c r="M7" s="380">
        <f t="shared" si="4"/>
        <v>2901</v>
      </c>
      <c r="N7" s="380" t="b">
        <f t="shared" si="5"/>
        <v>0</v>
      </c>
      <c r="O7" s="379">
        <v>21</v>
      </c>
      <c r="P7" s="379">
        <v>34</v>
      </c>
      <c r="Q7" s="378">
        <v>1309</v>
      </c>
      <c r="R7" s="377">
        <f t="shared" si="6"/>
        <v>33</v>
      </c>
      <c r="S7" s="377">
        <v>1461</v>
      </c>
      <c r="T7" s="376">
        <v>4.6527777777777779E-2</v>
      </c>
      <c r="U7" s="376">
        <v>8.4027777777777771E-2</v>
      </c>
      <c r="V7" s="376">
        <v>0.8618055555555556</v>
      </c>
      <c r="W7" s="376">
        <v>0.44861111111111113</v>
      </c>
      <c r="X7" s="376">
        <v>0.30624999999999997</v>
      </c>
      <c r="Y7" s="376">
        <v>0.8041666666666667</v>
      </c>
      <c r="Z7" s="375"/>
      <c r="AA7" s="376">
        <v>0.35555555555555557</v>
      </c>
      <c r="AB7" s="375"/>
      <c r="AC7" s="376">
        <v>0.83680555555555547</v>
      </c>
      <c r="AD7" s="376">
        <v>0.2722222222222222</v>
      </c>
      <c r="AE7" s="376">
        <v>0.25763888888888892</v>
      </c>
      <c r="AF7" s="376">
        <v>0.97013888888888899</v>
      </c>
      <c r="AG7" s="376">
        <v>0</v>
      </c>
      <c r="AH7" s="376">
        <v>0.93402777777777779</v>
      </c>
      <c r="AI7" s="376">
        <v>0.22847222222222222</v>
      </c>
      <c r="AJ7" s="376">
        <v>2.4305555555555556E-2</v>
      </c>
      <c r="AK7" s="376">
        <v>0.3979166666666667</v>
      </c>
      <c r="AL7" s="375"/>
      <c r="AM7" s="375"/>
      <c r="AN7" s="376">
        <v>0.7715277777777777</v>
      </c>
      <c r="AO7" s="376">
        <v>0.10277777777777779</v>
      </c>
      <c r="AP7" s="375"/>
      <c r="AQ7" s="376">
        <v>0.60555555555555551</v>
      </c>
      <c r="AR7" s="375"/>
      <c r="AS7" s="375"/>
      <c r="AT7" s="376">
        <v>0.67083333333333339</v>
      </c>
      <c r="AU7" s="375"/>
      <c r="AV7" s="375"/>
      <c r="AW7" s="375"/>
      <c r="AX7" s="376">
        <v>0.69374999999999998</v>
      </c>
      <c r="AY7" s="376">
        <v>0.62013888888888891</v>
      </c>
      <c r="AZ7" s="376">
        <v>0.59375</v>
      </c>
      <c r="BA7" s="375"/>
      <c r="BB7" s="375"/>
      <c r="BC7" s="376">
        <v>0.63055555555555554</v>
      </c>
      <c r="BD7" s="375"/>
      <c r="BE7" s="375"/>
      <c r="BF7" s="375"/>
      <c r="BG7" s="376">
        <v>0.72222222222222221</v>
      </c>
      <c r="BH7" s="376">
        <v>0.49374999999999997</v>
      </c>
      <c r="BI7" s="376">
        <v>0.63888888888888895</v>
      </c>
      <c r="BJ7" s="375"/>
      <c r="BK7" s="376">
        <v>0.5625</v>
      </c>
      <c r="BL7" s="376">
        <v>0.57777777777777783</v>
      </c>
      <c r="BM7" s="376">
        <v>0.51666666666666672</v>
      </c>
      <c r="BN7" s="376">
        <v>0.54027777777777775</v>
      </c>
      <c r="BO7" s="375"/>
      <c r="BP7" s="376">
        <v>0.50138888888888888</v>
      </c>
      <c r="BQ7" s="375"/>
      <c r="BR7" s="376">
        <v>0.4861111111111111</v>
      </c>
      <c r="BS7" s="376">
        <v>0.74513888888888891</v>
      </c>
      <c r="BT7" s="375"/>
      <c r="BU7" s="375"/>
      <c r="BV7" s="375"/>
      <c r="BW7" s="375"/>
      <c r="BX7" s="375"/>
      <c r="BY7" s="374">
        <v>0.50987268518518525</v>
      </c>
      <c r="CA7" s="14">
        <f>VLOOKUP(CB7,id!$A:$C,3,0)</f>
        <v>66</v>
      </c>
      <c r="CB7" s="14" t="str">
        <f t="shared" si="7"/>
        <v>NowackaElżbieta1976</v>
      </c>
      <c r="CC7" s="9" t="str">
        <f t="shared" si="8"/>
        <v>Nowacka</v>
      </c>
      <c r="CD7" s="9" t="str">
        <f t="shared" si="8"/>
        <v>Elżbieta</v>
      </c>
      <c r="CE7" s="9"/>
      <c r="CF7" s="9">
        <f t="shared" si="9"/>
        <v>1976</v>
      </c>
      <c r="CG7" s="9">
        <f t="shared" ref="CG7:CG16" si="10">CG6*IF(CK7&lt;1,CK7,IF(CL7&lt;1,CL7,IF(CJ7&lt;1,CJ7,IF(CI7&lt;1,CI7,1))))</f>
        <v>96.962962962962962</v>
      </c>
      <c r="CH7" s="23"/>
      <c r="CI7" s="9">
        <f t="shared" ref="CI7:CI16" si="11">S6/S7</f>
        <v>0.7344284736481862</v>
      </c>
      <c r="CJ7" s="9">
        <f t="shared" ref="CJ7:CJ16" si="12">R7/R6</f>
        <v>1.1000000000000001</v>
      </c>
      <c r="CK7" s="9">
        <f t="shared" ref="CK7:CK16" si="13">Q7/Q6</f>
        <v>0.96962962962962962</v>
      </c>
      <c r="CL7" s="9">
        <f t="shared" ref="CL7:CL16" si="14">CJ7^0.2</f>
        <v>1.0192448764914566</v>
      </c>
    </row>
    <row r="8" spans="1:90">
      <c r="A8" s="383">
        <v>27</v>
      </c>
      <c r="B8" s="371" t="s">
        <v>4391</v>
      </c>
      <c r="C8" s="371" t="s">
        <v>230</v>
      </c>
      <c r="D8" s="371" t="s">
        <v>334</v>
      </c>
      <c r="E8" s="379" t="s">
        <v>0</v>
      </c>
      <c r="F8" s="379">
        <v>1975</v>
      </c>
      <c r="G8" s="382">
        <v>43274.458333333336</v>
      </c>
      <c r="H8" s="381">
        <v>0.50545138888888885</v>
      </c>
      <c r="I8" s="382">
        <f t="shared" si="0"/>
        <v>43275.50545138889</v>
      </c>
      <c r="J8" s="381">
        <f t="shared" si="1"/>
        <v>1.047118055554165</v>
      </c>
      <c r="K8" s="381">
        <f t="shared" si="2"/>
        <v>2.6388888888888878E-2</v>
      </c>
      <c r="L8" s="381">
        <f t="shared" si="3"/>
        <v>1.0207291666652762</v>
      </c>
      <c r="M8" s="380">
        <f t="shared" si="4"/>
        <v>2910</v>
      </c>
      <c r="N8" s="380" t="b">
        <f t="shared" si="5"/>
        <v>0</v>
      </c>
      <c r="O8" s="379">
        <v>30</v>
      </c>
      <c r="P8" s="379">
        <v>32</v>
      </c>
      <c r="Q8" s="378">
        <v>1220</v>
      </c>
      <c r="R8" s="377">
        <f t="shared" si="6"/>
        <v>31</v>
      </c>
      <c r="S8" s="377">
        <v>1470</v>
      </c>
      <c r="T8" s="376">
        <v>7.013888888888889E-2</v>
      </c>
      <c r="U8" s="376">
        <v>9.6527777777777768E-2</v>
      </c>
      <c r="V8" s="376">
        <v>0.84861111111111109</v>
      </c>
      <c r="W8" s="375"/>
      <c r="X8" s="376">
        <v>0.35625000000000001</v>
      </c>
      <c r="Y8" s="376">
        <v>0.78611111111111109</v>
      </c>
      <c r="Z8" s="375"/>
      <c r="AA8" s="376">
        <v>0.39444444444444443</v>
      </c>
      <c r="AB8" s="376">
        <v>0.89513888888888893</v>
      </c>
      <c r="AC8" s="376">
        <v>0.82638888888888884</v>
      </c>
      <c r="AD8" s="376">
        <v>0.31458333333333333</v>
      </c>
      <c r="AE8" s="376">
        <v>0.29652777777777778</v>
      </c>
      <c r="AF8" s="376">
        <v>0.99097222222222225</v>
      </c>
      <c r="AG8" s="376">
        <v>2.2916666666666669E-2</v>
      </c>
      <c r="AH8" s="376">
        <v>0.94444444444444453</v>
      </c>
      <c r="AI8" s="376">
        <v>0.19583333333333333</v>
      </c>
      <c r="AJ8" s="376">
        <v>4.9305555555555554E-2</v>
      </c>
      <c r="AK8" s="375"/>
      <c r="AL8" s="375"/>
      <c r="AM8" s="375"/>
      <c r="AN8" s="376">
        <v>0.75486111111111109</v>
      </c>
      <c r="AO8" s="376">
        <v>0.12291666666666667</v>
      </c>
      <c r="AP8" s="375"/>
      <c r="AQ8" s="376">
        <v>0.59375</v>
      </c>
      <c r="AR8" s="375"/>
      <c r="AS8" s="375"/>
      <c r="AT8" s="376">
        <v>0.65625</v>
      </c>
      <c r="AU8" s="375"/>
      <c r="AV8" s="375"/>
      <c r="AW8" s="375"/>
      <c r="AX8" s="376">
        <v>0.68402777777777779</v>
      </c>
      <c r="AY8" s="376">
        <v>0.60763888888888895</v>
      </c>
      <c r="AZ8" s="376">
        <v>0.57986111111111105</v>
      </c>
      <c r="BA8" s="375"/>
      <c r="BB8" s="375"/>
      <c r="BC8" s="376">
        <v>0.61875000000000002</v>
      </c>
      <c r="BD8" s="375"/>
      <c r="BE8" s="375"/>
      <c r="BF8" s="375"/>
      <c r="BG8" s="376">
        <v>0.74097222222222225</v>
      </c>
      <c r="BH8" s="376">
        <v>0.48958333333333331</v>
      </c>
      <c r="BI8" s="376">
        <v>0.62916666666666665</v>
      </c>
      <c r="BJ8" s="375"/>
      <c r="BK8" s="376">
        <v>0.55138888888888882</v>
      </c>
      <c r="BL8" s="376">
        <v>0.56180555555555556</v>
      </c>
      <c r="BM8" s="376">
        <v>0.51111111111111118</v>
      </c>
      <c r="BN8" s="376">
        <v>0.53055555555555556</v>
      </c>
      <c r="BO8" s="375"/>
      <c r="BP8" s="375"/>
      <c r="BQ8" s="375"/>
      <c r="BR8" s="376">
        <v>0.48055555555555557</v>
      </c>
      <c r="BS8" s="376">
        <v>0.71458333333333324</v>
      </c>
      <c r="BT8" s="375"/>
      <c r="BU8" s="375"/>
      <c r="BV8" s="375"/>
      <c r="BW8" s="375"/>
      <c r="BX8" s="375"/>
      <c r="BY8" s="374">
        <v>0.50545138888888885</v>
      </c>
      <c r="CA8" s="14">
        <f>VLOOKUP(CB8,id!$A:$C,3,0)</f>
        <v>35</v>
      </c>
      <c r="CB8" s="14" t="str">
        <f t="shared" si="7"/>
        <v>AdamczykEwa1975</v>
      </c>
      <c r="CC8" s="9" t="str">
        <f t="shared" si="8"/>
        <v>Adamczyk</v>
      </c>
      <c r="CD8" s="9" t="str">
        <f t="shared" si="8"/>
        <v>Ewa</v>
      </c>
      <c r="CE8" s="9"/>
      <c r="CF8" s="9">
        <f t="shared" si="9"/>
        <v>1975</v>
      </c>
      <c r="CG8" s="9">
        <f t="shared" si="10"/>
        <v>90.370370370370367</v>
      </c>
      <c r="CH8" s="23"/>
      <c r="CI8" s="9">
        <f t="shared" si="11"/>
        <v>0.9938775510204082</v>
      </c>
      <c r="CJ8" s="9">
        <f t="shared" si="12"/>
        <v>0.93939393939393945</v>
      </c>
      <c r="CK8" s="9">
        <f t="shared" si="13"/>
        <v>0.93200916730328498</v>
      </c>
      <c r="CL8" s="9">
        <f t="shared" si="14"/>
        <v>0.98757377968149651</v>
      </c>
    </row>
    <row r="9" spans="1:90">
      <c r="A9" s="383">
        <v>30</v>
      </c>
      <c r="B9" s="371" t="s">
        <v>4394</v>
      </c>
      <c r="C9" s="371" t="s">
        <v>807</v>
      </c>
      <c r="D9" s="371" t="s">
        <v>409</v>
      </c>
      <c r="E9" s="379" t="s">
        <v>0</v>
      </c>
      <c r="F9" s="379">
        <v>1982</v>
      </c>
      <c r="G9" s="382">
        <v>43274.458333333336</v>
      </c>
      <c r="H9" s="381">
        <v>0.34300925925925929</v>
      </c>
      <c r="I9" s="382">
        <f t="shared" si="0"/>
        <v>43275.343009259261</v>
      </c>
      <c r="J9" s="381">
        <f t="shared" si="1"/>
        <v>0.88467592592496658</v>
      </c>
      <c r="K9" s="381">
        <f t="shared" si="2"/>
        <v>0</v>
      </c>
      <c r="L9" s="381">
        <f t="shared" si="3"/>
        <v>0.88467592592496658</v>
      </c>
      <c r="M9" s="380">
        <f t="shared" si="4"/>
        <v>2714</v>
      </c>
      <c r="N9" s="380" t="b">
        <f t="shared" si="5"/>
        <v>0</v>
      </c>
      <c r="O9" s="379">
        <v>0</v>
      </c>
      <c r="P9" s="379">
        <v>35</v>
      </c>
      <c r="Q9" s="378">
        <v>1110</v>
      </c>
      <c r="R9" s="377">
        <f t="shared" si="6"/>
        <v>34</v>
      </c>
      <c r="S9" s="377">
        <v>1274</v>
      </c>
      <c r="T9" s="375"/>
      <c r="U9" s="375"/>
      <c r="V9" s="375"/>
      <c r="W9" s="375"/>
      <c r="X9" s="375"/>
      <c r="Y9" s="375"/>
      <c r="Z9" s="376">
        <v>0.14097222222222222</v>
      </c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6">
        <v>0.17222222222222225</v>
      </c>
      <c r="AM9" s="375"/>
      <c r="AN9" s="376">
        <v>0.26666666666666666</v>
      </c>
      <c r="AO9" s="375"/>
      <c r="AP9" s="376">
        <v>0.77916666666666667</v>
      </c>
      <c r="AQ9" s="376">
        <v>0.53333333333333333</v>
      </c>
      <c r="AR9" s="376">
        <v>0.84583333333333333</v>
      </c>
      <c r="AS9" s="376">
        <v>0.94652777777777775</v>
      </c>
      <c r="AT9" s="375"/>
      <c r="AU9" s="376">
        <v>6.1111111111111116E-2</v>
      </c>
      <c r="AV9" s="376">
        <v>0.80902777777777779</v>
      </c>
      <c r="AW9" s="376">
        <v>0.68819444444444444</v>
      </c>
      <c r="AX9" s="375"/>
      <c r="AY9" s="376">
        <v>0.52500000000000002</v>
      </c>
      <c r="AZ9" s="376">
        <v>0.54999999999999993</v>
      </c>
      <c r="BA9" s="376">
        <v>0.90347222222222223</v>
      </c>
      <c r="BB9" s="376">
        <v>0.82777777777777783</v>
      </c>
      <c r="BC9" s="376">
        <v>0.50555555555555554</v>
      </c>
      <c r="BD9" s="376">
        <v>0.88541666666666663</v>
      </c>
      <c r="BE9" s="376">
        <v>0.93541666666666667</v>
      </c>
      <c r="BF9" s="376">
        <v>7.4305555555555555E-2</v>
      </c>
      <c r="BG9" s="376">
        <v>0.29444444444444445</v>
      </c>
      <c r="BH9" s="376">
        <v>0.48125000000000001</v>
      </c>
      <c r="BI9" s="376">
        <v>0.49652777777777773</v>
      </c>
      <c r="BJ9" s="376">
        <v>0.7055555555555556</v>
      </c>
      <c r="BK9" s="376">
        <v>0.57986111111111105</v>
      </c>
      <c r="BL9" s="376">
        <v>0.56458333333333333</v>
      </c>
      <c r="BM9" s="376">
        <v>0.61111111111111105</v>
      </c>
      <c r="BN9" s="376">
        <v>0.62986111111111109</v>
      </c>
      <c r="BO9" s="376">
        <v>3.888888888888889E-2</v>
      </c>
      <c r="BP9" s="375"/>
      <c r="BQ9" s="376">
        <v>0.73402777777777783</v>
      </c>
      <c r="BR9" s="376">
        <v>0.47361111111111115</v>
      </c>
      <c r="BS9" s="375"/>
      <c r="BT9" s="376">
        <v>0.66041666666666665</v>
      </c>
      <c r="BU9" s="376">
        <v>0.96180555555555547</v>
      </c>
      <c r="BV9" s="376">
        <v>0.10486111111111111</v>
      </c>
      <c r="BW9" s="376">
        <v>0.75069444444444444</v>
      </c>
      <c r="BX9" s="376">
        <v>0.97986111111111107</v>
      </c>
      <c r="BY9" s="374">
        <v>0.34300925925925929</v>
      </c>
      <c r="CA9" s="14">
        <f>VLOOKUP(CB9,id!$A:$C,3,0)</f>
        <v>36</v>
      </c>
      <c r="CB9" s="14" t="str">
        <f t="shared" si="7"/>
        <v>CzarnyBarbara1982</v>
      </c>
      <c r="CC9" s="9" t="str">
        <f t="shared" si="8"/>
        <v>Czarny</v>
      </c>
      <c r="CD9" s="9" t="str">
        <f t="shared" si="8"/>
        <v>Barbara</v>
      </c>
      <c r="CE9" s="9"/>
      <c r="CF9" s="9">
        <f t="shared" si="9"/>
        <v>1982</v>
      </c>
      <c r="CG9" s="9">
        <f t="shared" si="10"/>
        <v>82.222222222222214</v>
      </c>
      <c r="CH9" s="23"/>
      <c r="CI9" s="9">
        <f t="shared" si="11"/>
        <v>1.1538461538461537</v>
      </c>
      <c r="CJ9" s="9">
        <f t="shared" si="12"/>
        <v>1.096774193548387</v>
      </c>
      <c r="CK9" s="9">
        <f t="shared" si="13"/>
        <v>0.9098360655737705</v>
      </c>
      <c r="CL9" s="9">
        <f t="shared" si="14"/>
        <v>1.0186463764447298</v>
      </c>
    </row>
    <row r="10" spans="1:90">
      <c r="A10" s="383">
        <v>35</v>
      </c>
      <c r="B10" s="371" t="s">
        <v>4399</v>
      </c>
      <c r="C10" s="371" t="s">
        <v>3497</v>
      </c>
      <c r="D10" s="371" t="s">
        <v>768</v>
      </c>
      <c r="E10" s="379" t="s">
        <v>0</v>
      </c>
      <c r="F10" s="379">
        <v>1972</v>
      </c>
      <c r="G10" s="382">
        <v>43274.458333333336</v>
      </c>
      <c r="H10" s="381">
        <v>0.46038194444444441</v>
      </c>
      <c r="I10" s="382">
        <f t="shared" si="0"/>
        <v>43275.460381944446</v>
      </c>
      <c r="J10" s="381">
        <f t="shared" si="1"/>
        <v>1.0020486111097853</v>
      </c>
      <c r="K10" s="381">
        <f t="shared" si="2"/>
        <v>0</v>
      </c>
      <c r="L10" s="381">
        <f t="shared" si="3"/>
        <v>1.0020486111097853</v>
      </c>
      <c r="M10" s="380">
        <f t="shared" si="4"/>
        <v>2883</v>
      </c>
      <c r="N10" s="380" t="b">
        <f t="shared" si="5"/>
        <v>0</v>
      </c>
      <c r="O10" s="379">
        <v>3</v>
      </c>
      <c r="P10" s="379">
        <v>22</v>
      </c>
      <c r="Q10" s="378">
        <v>697</v>
      </c>
      <c r="R10" s="377">
        <f t="shared" si="6"/>
        <v>21</v>
      </c>
      <c r="S10" s="377">
        <v>1443</v>
      </c>
      <c r="T10" s="375"/>
      <c r="U10" s="375"/>
      <c r="V10" s="375"/>
      <c r="W10" s="375"/>
      <c r="X10" s="375"/>
      <c r="Y10" s="375"/>
      <c r="Z10" s="376">
        <v>0.6479166666666667</v>
      </c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6">
        <v>0.63124999999999998</v>
      </c>
      <c r="AM10" s="375"/>
      <c r="AN10" s="375"/>
      <c r="AO10" s="375"/>
      <c r="AP10" s="376">
        <v>0.85833333333333339</v>
      </c>
      <c r="AQ10" s="375"/>
      <c r="AR10" s="375"/>
      <c r="AS10" s="376">
        <v>0.81111111111111101</v>
      </c>
      <c r="AT10" s="375"/>
      <c r="AU10" s="376">
        <v>0.69444444444444453</v>
      </c>
      <c r="AV10" s="376">
        <v>0.57986111111111105</v>
      </c>
      <c r="AW10" s="376">
        <v>0.51527777777777783</v>
      </c>
      <c r="AX10" s="375"/>
      <c r="AY10" s="375"/>
      <c r="AZ10" s="376">
        <v>0.43611111111111112</v>
      </c>
      <c r="BA10" s="376">
        <v>0.83888888888888891</v>
      </c>
      <c r="BB10" s="376">
        <v>0.59722222222222221</v>
      </c>
      <c r="BC10" s="375"/>
      <c r="BD10" s="375"/>
      <c r="BE10" s="376">
        <v>0.81874999999999998</v>
      </c>
      <c r="BF10" s="376">
        <v>0.68541666666666667</v>
      </c>
      <c r="BG10" s="375"/>
      <c r="BH10" s="375"/>
      <c r="BI10" s="375"/>
      <c r="BJ10" s="376">
        <v>0.49236111111111108</v>
      </c>
      <c r="BK10" s="376">
        <v>0.375</v>
      </c>
      <c r="BL10" s="375"/>
      <c r="BM10" s="375"/>
      <c r="BN10" s="376">
        <v>0.34236111111111112</v>
      </c>
      <c r="BO10" s="376">
        <v>0.75208333333333333</v>
      </c>
      <c r="BP10" s="376">
        <v>0.47638888888888892</v>
      </c>
      <c r="BQ10" s="376">
        <v>0.53611111111111109</v>
      </c>
      <c r="BR10" s="375"/>
      <c r="BS10" s="375"/>
      <c r="BT10" s="375"/>
      <c r="BU10" s="376">
        <v>0.79652777777777783</v>
      </c>
      <c r="BV10" s="375"/>
      <c r="BW10" s="376">
        <v>0.55555555555555558</v>
      </c>
      <c r="BX10" s="376">
        <v>0.77708333333333324</v>
      </c>
      <c r="BY10" s="374">
        <v>0.46038194444444441</v>
      </c>
      <c r="CA10" s="14">
        <f>VLOOKUP(CB10,id!$A:$C,3,0)</f>
        <v>86</v>
      </c>
      <c r="CB10" s="14" t="str">
        <f t="shared" si="7"/>
        <v>PokoraKatarzyna1972</v>
      </c>
      <c r="CC10" s="9" t="str">
        <f t="shared" si="8"/>
        <v>Pokora</v>
      </c>
      <c r="CD10" s="9" t="str">
        <f t="shared" si="8"/>
        <v>Katarzyna</v>
      </c>
      <c r="CE10" s="9"/>
      <c r="CF10" s="9">
        <f t="shared" si="9"/>
        <v>1972</v>
      </c>
      <c r="CG10" s="9">
        <f t="shared" si="10"/>
        <v>51.629629629629626</v>
      </c>
      <c r="CH10" s="23"/>
      <c r="CI10" s="9">
        <f t="shared" si="11"/>
        <v>0.88288288288288286</v>
      </c>
      <c r="CJ10" s="9">
        <f t="shared" si="12"/>
        <v>0.61764705882352944</v>
      </c>
      <c r="CK10" s="9">
        <f t="shared" si="13"/>
        <v>0.62792792792792795</v>
      </c>
      <c r="CL10" s="9">
        <f t="shared" si="14"/>
        <v>0.90813011028715851</v>
      </c>
    </row>
    <row r="11" spans="1:90">
      <c r="A11" s="383">
        <v>37</v>
      </c>
      <c r="B11" s="371" t="s">
        <v>4401</v>
      </c>
      <c r="C11" s="371" t="s">
        <v>1596</v>
      </c>
      <c r="D11" s="371" t="s">
        <v>993</v>
      </c>
      <c r="E11" s="379" t="s">
        <v>0</v>
      </c>
      <c r="F11" s="379">
        <v>1970</v>
      </c>
      <c r="G11" s="382">
        <v>43274.458333333336</v>
      </c>
      <c r="H11" s="381">
        <v>0.95056712962962964</v>
      </c>
      <c r="I11" s="382">
        <f t="shared" si="0"/>
        <v>43274.950567129628</v>
      </c>
      <c r="J11" s="381">
        <f t="shared" si="1"/>
        <v>0.49223379629256669</v>
      </c>
      <c r="K11" s="381">
        <f t="shared" si="2"/>
        <v>0</v>
      </c>
      <c r="L11" s="381">
        <f t="shared" si="3"/>
        <v>0.49223379629256669</v>
      </c>
      <c r="M11" s="380">
        <f t="shared" si="4"/>
        <v>2149</v>
      </c>
      <c r="N11" s="380" t="b">
        <f t="shared" si="5"/>
        <v>0</v>
      </c>
      <c r="O11" s="379">
        <v>0</v>
      </c>
      <c r="P11" s="379">
        <v>22</v>
      </c>
      <c r="Q11" s="378">
        <v>680</v>
      </c>
      <c r="R11" s="377">
        <f t="shared" si="6"/>
        <v>21</v>
      </c>
      <c r="S11" s="377">
        <v>709</v>
      </c>
      <c r="T11" s="375"/>
      <c r="U11" s="375"/>
      <c r="V11" s="375"/>
      <c r="W11" s="375"/>
      <c r="X11" s="375"/>
      <c r="Y11" s="375"/>
      <c r="Z11" s="375"/>
      <c r="AA11" s="375"/>
      <c r="AB11" s="375"/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6">
        <v>0.8930555555555556</v>
      </c>
      <c r="AO11" s="375"/>
      <c r="AP11" s="376">
        <v>0.77986111111111101</v>
      </c>
      <c r="AQ11" s="376">
        <v>0.5180555555555556</v>
      </c>
      <c r="AR11" s="375"/>
      <c r="AS11" s="375"/>
      <c r="AT11" s="375"/>
      <c r="AU11" s="375"/>
      <c r="AV11" s="376">
        <v>0.80902777777777779</v>
      </c>
      <c r="AW11" s="376">
        <v>0.71458333333333324</v>
      </c>
      <c r="AX11" s="375"/>
      <c r="AY11" s="376">
        <v>0.51111111111111118</v>
      </c>
      <c r="AZ11" s="376">
        <v>0.53888888888888886</v>
      </c>
      <c r="BA11" s="375"/>
      <c r="BB11" s="375"/>
      <c r="BC11" s="376">
        <v>0.50416666666666665</v>
      </c>
      <c r="BD11" s="375"/>
      <c r="BE11" s="375"/>
      <c r="BF11" s="375"/>
      <c r="BG11" s="376">
        <v>0.90972222222222221</v>
      </c>
      <c r="BH11" s="376">
        <v>0.4777777777777778</v>
      </c>
      <c r="BI11" s="376">
        <v>0.49583333333333335</v>
      </c>
      <c r="BJ11" s="376">
        <v>0.67083333333333339</v>
      </c>
      <c r="BK11" s="376">
        <v>0.57638888888888895</v>
      </c>
      <c r="BL11" s="376">
        <v>0.56111111111111112</v>
      </c>
      <c r="BM11" s="376">
        <v>0.59722222222222221</v>
      </c>
      <c r="BN11" s="376">
        <v>0.61875000000000002</v>
      </c>
      <c r="BO11" s="375"/>
      <c r="BP11" s="376">
        <v>0.65347222222222223</v>
      </c>
      <c r="BQ11" s="376">
        <v>0.84791666666666676</v>
      </c>
      <c r="BR11" s="376">
        <v>0.47013888888888888</v>
      </c>
      <c r="BS11" s="375"/>
      <c r="BT11" s="376">
        <v>0.74236111111111114</v>
      </c>
      <c r="BU11" s="375"/>
      <c r="BV11" s="375"/>
      <c r="BW11" s="376">
        <v>0.83263888888888893</v>
      </c>
      <c r="BX11" s="375"/>
      <c r="BY11" s="374">
        <v>0.95056712962962964</v>
      </c>
      <c r="CA11" s="14">
        <f>VLOOKUP(CB11,id!$A:$C,3,0)</f>
        <v>467</v>
      </c>
      <c r="CB11" s="14" t="str">
        <f t="shared" si="7"/>
        <v>FałowskaWioletta1970</v>
      </c>
      <c r="CC11" s="9" t="str">
        <f t="shared" si="8"/>
        <v>Fałowska</v>
      </c>
      <c r="CD11" s="9" t="str">
        <f t="shared" si="8"/>
        <v>Wioletta</v>
      </c>
      <c r="CE11" s="9"/>
      <c r="CF11" s="9">
        <f t="shared" si="9"/>
        <v>1970</v>
      </c>
      <c r="CG11" s="9">
        <f t="shared" si="10"/>
        <v>50.370370370370367</v>
      </c>
      <c r="CH11" s="23"/>
      <c r="CI11" s="9">
        <f t="shared" si="11"/>
        <v>2.0352609308885756</v>
      </c>
      <c r="CJ11" s="9">
        <f t="shared" si="12"/>
        <v>1</v>
      </c>
      <c r="CK11" s="9">
        <f t="shared" si="13"/>
        <v>0.97560975609756095</v>
      </c>
      <c r="CL11" s="9">
        <f t="shared" si="14"/>
        <v>1</v>
      </c>
    </row>
    <row r="12" spans="1:90">
      <c r="A12" s="383">
        <v>38</v>
      </c>
      <c r="B12" s="371" t="s">
        <v>4402</v>
      </c>
      <c r="C12" s="371" t="s">
        <v>748</v>
      </c>
      <c r="D12" s="371" t="s">
        <v>276</v>
      </c>
      <c r="E12" s="379" t="s">
        <v>0</v>
      </c>
      <c r="F12" s="379">
        <v>1983</v>
      </c>
      <c r="G12" s="382">
        <v>43274.458333333336</v>
      </c>
      <c r="H12" s="381">
        <v>8.3333333333333339E-4</v>
      </c>
      <c r="I12" s="382">
        <f t="shared" si="0"/>
        <v>43275.000833333332</v>
      </c>
      <c r="J12" s="381">
        <f t="shared" si="1"/>
        <v>0.54249999999592546</v>
      </c>
      <c r="K12" s="381">
        <f t="shared" si="2"/>
        <v>0</v>
      </c>
      <c r="L12" s="381">
        <f t="shared" si="3"/>
        <v>0.54249999999592546</v>
      </c>
      <c r="M12" s="380">
        <f t="shared" si="4"/>
        <v>2222</v>
      </c>
      <c r="N12" s="380" t="b">
        <f t="shared" si="5"/>
        <v>0</v>
      </c>
      <c r="O12" s="379">
        <v>0</v>
      </c>
      <c r="P12" s="379">
        <v>20</v>
      </c>
      <c r="Q12" s="378">
        <v>650</v>
      </c>
      <c r="R12" s="377">
        <f t="shared" si="6"/>
        <v>19</v>
      </c>
      <c r="S12" s="377">
        <v>782</v>
      </c>
      <c r="T12" s="375"/>
      <c r="U12" s="375"/>
      <c r="V12" s="376">
        <v>0.77430555555555547</v>
      </c>
      <c r="W12" s="375"/>
      <c r="X12" s="375"/>
      <c r="Y12" s="376">
        <v>0.70694444444444438</v>
      </c>
      <c r="Z12" s="375"/>
      <c r="AA12" s="375"/>
      <c r="AB12" s="375"/>
      <c r="AC12" s="376">
        <v>0.74652777777777779</v>
      </c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6">
        <v>0.67083333333333339</v>
      </c>
      <c r="AO12" s="375"/>
      <c r="AP12" s="375"/>
      <c r="AQ12" s="376">
        <v>0.51597222222222217</v>
      </c>
      <c r="AR12" s="375"/>
      <c r="AS12" s="375"/>
      <c r="AT12" s="376">
        <v>0.58263888888888882</v>
      </c>
      <c r="AU12" s="375"/>
      <c r="AV12" s="375"/>
      <c r="AW12" s="376">
        <v>0.9159722222222223</v>
      </c>
      <c r="AX12" s="376">
        <v>0.60625000000000007</v>
      </c>
      <c r="AY12" s="376">
        <v>0.53194444444444444</v>
      </c>
      <c r="AZ12" s="376">
        <v>0.50208333333333333</v>
      </c>
      <c r="BA12" s="375"/>
      <c r="BB12" s="375"/>
      <c r="BC12" s="376">
        <v>0.54236111111111118</v>
      </c>
      <c r="BD12" s="375"/>
      <c r="BE12" s="375"/>
      <c r="BF12" s="375"/>
      <c r="BG12" s="376">
        <v>0.65486111111111112</v>
      </c>
      <c r="BH12" s="376">
        <v>0.48541666666666666</v>
      </c>
      <c r="BI12" s="376">
        <v>0.55833333333333335</v>
      </c>
      <c r="BJ12" s="376">
        <v>0.9375</v>
      </c>
      <c r="BK12" s="375"/>
      <c r="BL12" s="375"/>
      <c r="BM12" s="375"/>
      <c r="BN12" s="375"/>
      <c r="BO12" s="375"/>
      <c r="BP12" s="376">
        <v>0.98749999999999993</v>
      </c>
      <c r="BQ12" s="376">
        <v>0.89027777777777783</v>
      </c>
      <c r="BR12" s="376">
        <v>0.4777777777777778</v>
      </c>
      <c r="BS12" s="376">
        <v>0.63055555555555554</v>
      </c>
      <c r="BT12" s="375"/>
      <c r="BU12" s="375"/>
      <c r="BV12" s="375"/>
      <c r="BW12" s="375"/>
      <c r="BX12" s="375"/>
      <c r="BY12" s="374">
        <v>8.3333333333333339E-4</v>
      </c>
      <c r="CA12" s="14">
        <f>VLOOKUP(CB12,id!$A:$C,3,0)</f>
        <v>128</v>
      </c>
      <c r="CB12" s="14" t="str">
        <f t="shared" si="7"/>
        <v>RychlikAnna1983</v>
      </c>
      <c r="CC12" s="9" t="str">
        <f t="shared" si="8"/>
        <v>Rychlik</v>
      </c>
      <c r="CD12" s="9" t="str">
        <f t="shared" si="8"/>
        <v>Anna</v>
      </c>
      <c r="CE12" s="9"/>
      <c r="CF12" s="9">
        <f t="shared" si="9"/>
        <v>1983</v>
      </c>
      <c r="CG12" s="9">
        <f t="shared" si="10"/>
        <v>48.148148148148145</v>
      </c>
      <c r="CH12" s="23"/>
      <c r="CI12" s="9">
        <f t="shared" si="11"/>
        <v>0.90664961636828645</v>
      </c>
      <c r="CJ12" s="9">
        <f t="shared" si="12"/>
        <v>0.90476190476190477</v>
      </c>
      <c r="CK12" s="9">
        <f t="shared" si="13"/>
        <v>0.95588235294117652</v>
      </c>
      <c r="CL12" s="9">
        <f t="shared" si="14"/>
        <v>0.98018231224993657</v>
      </c>
    </row>
    <row r="13" spans="1:90">
      <c r="A13" s="383">
        <v>41</v>
      </c>
      <c r="B13" s="371" t="s">
        <v>4405</v>
      </c>
      <c r="C13" s="371" t="s">
        <v>1689</v>
      </c>
      <c r="D13" s="371" t="s">
        <v>1690</v>
      </c>
      <c r="E13" s="379" t="s">
        <v>0</v>
      </c>
      <c r="F13" s="379">
        <v>1977</v>
      </c>
      <c r="G13" s="382">
        <v>43274.458333333336</v>
      </c>
      <c r="H13" s="381">
        <v>0.88138888888888889</v>
      </c>
      <c r="I13" s="382">
        <f t="shared" si="0"/>
        <v>43274.881388888891</v>
      </c>
      <c r="J13" s="381">
        <f t="shared" si="1"/>
        <v>0.42305555555503815</v>
      </c>
      <c r="K13" s="381">
        <f t="shared" si="2"/>
        <v>0</v>
      </c>
      <c r="L13" s="381">
        <f t="shared" si="3"/>
        <v>0.42305555555503815</v>
      </c>
      <c r="M13" s="380">
        <f t="shared" si="4"/>
        <v>2050</v>
      </c>
      <c r="N13" s="380" t="b">
        <f t="shared" si="5"/>
        <v>0</v>
      </c>
      <c r="O13" s="379">
        <v>0</v>
      </c>
      <c r="P13" s="379">
        <v>12</v>
      </c>
      <c r="Q13" s="378">
        <v>330</v>
      </c>
      <c r="R13" s="377">
        <f t="shared" si="6"/>
        <v>11</v>
      </c>
      <c r="S13" s="377">
        <v>610</v>
      </c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6">
        <v>0.71250000000000002</v>
      </c>
      <c r="AR13" s="375"/>
      <c r="AS13" s="375"/>
      <c r="AT13" s="376">
        <v>0.60277777777777775</v>
      </c>
      <c r="AU13" s="375"/>
      <c r="AV13" s="375"/>
      <c r="AW13" s="375"/>
      <c r="AX13" s="375"/>
      <c r="AY13" s="376">
        <v>0.68819444444444444</v>
      </c>
      <c r="AZ13" s="376">
        <v>0.7597222222222223</v>
      </c>
      <c r="BA13" s="375"/>
      <c r="BB13" s="375"/>
      <c r="BC13" s="376">
        <v>0.66805555555555562</v>
      </c>
      <c r="BD13" s="375"/>
      <c r="BE13" s="375"/>
      <c r="BF13" s="375"/>
      <c r="BG13" s="375"/>
      <c r="BH13" s="376">
        <v>0.54166666666666663</v>
      </c>
      <c r="BI13" s="376">
        <v>0.63472222222222219</v>
      </c>
      <c r="BJ13" s="375"/>
      <c r="BK13" s="376">
        <v>0.80763888888888891</v>
      </c>
      <c r="BL13" s="376">
        <v>0.78125</v>
      </c>
      <c r="BM13" s="375"/>
      <c r="BN13" s="376">
        <v>0.84930555555555554</v>
      </c>
      <c r="BO13" s="375"/>
      <c r="BP13" s="375"/>
      <c r="BQ13" s="375"/>
      <c r="BR13" s="376">
        <v>0.55694444444444446</v>
      </c>
      <c r="BS13" s="375"/>
      <c r="BT13" s="375"/>
      <c r="BU13" s="375"/>
      <c r="BV13" s="375"/>
      <c r="BW13" s="375"/>
      <c r="BX13" s="375"/>
      <c r="BY13" s="374">
        <v>0.88138888888888889</v>
      </c>
      <c r="CA13" s="14">
        <f>VLOOKUP(CB13,id!$A:$C,3,0)</f>
        <v>458</v>
      </c>
      <c r="CB13" s="14" t="str">
        <f t="shared" si="7"/>
        <v>Pacowska-BrudłoOla1977</v>
      </c>
      <c r="CC13" s="9" t="str">
        <f t="shared" si="8"/>
        <v>Pacowska-Brudło</v>
      </c>
      <c r="CD13" s="9" t="str">
        <f t="shared" si="8"/>
        <v>Ola</v>
      </c>
      <c r="CE13" s="9"/>
      <c r="CF13" s="9">
        <f t="shared" si="9"/>
        <v>1977</v>
      </c>
      <c r="CG13" s="9">
        <f t="shared" si="10"/>
        <v>24.444444444444443</v>
      </c>
      <c r="CH13" s="23"/>
      <c r="CI13" s="9">
        <f t="shared" si="11"/>
        <v>1.2819672131147541</v>
      </c>
      <c r="CJ13" s="9">
        <f t="shared" si="12"/>
        <v>0.57894736842105265</v>
      </c>
      <c r="CK13" s="9">
        <f t="shared" si="13"/>
        <v>0.50769230769230766</v>
      </c>
      <c r="CL13" s="9">
        <f t="shared" si="14"/>
        <v>0.89645360254134865</v>
      </c>
    </row>
    <row r="14" spans="1:90">
      <c r="A14" s="383">
        <v>42</v>
      </c>
      <c r="B14" s="371" t="s">
        <v>4406</v>
      </c>
      <c r="C14" s="371" t="s">
        <v>267</v>
      </c>
      <c r="D14" s="371" t="s">
        <v>806</v>
      </c>
      <c r="E14" s="379" t="s">
        <v>0</v>
      </c>
      <c r="F14" s="379">
        <v>2007</v>
      </c>
      <c r="G14" s="382">
        <v>43274.458333333336</v>
      </c>
      <c r="H14" s="381">
        <v>0.88138888888888889</v>
      </c>
      <c r="I14" s="382">
        <f t="shared" si="0"/>
        <v>43274.881388888891</v>
      </c>
      <c r="J14" s="381">
        <f t="shared" si="1"/>
        <v>0.42305555555503815</v>
      </c>
      <c r="K14" s="381">
        <f t="shared" si="2"/>
        <v>0</v>
      </c>
      <c r="L14" s="381">
        <f t="shared" si="3"/>
        <v>0.42305555555503815</v>
      </c>
      <c r="M14" s="380">
        <f t="shared" si="4"/>
        <v>2050</v>
      </c>
      <c r="N14" s="380" t="b">
        <f t="shared" si="5"/>
        <v>0</v>
      </c>
      <c r="O14" s="379">
        <v>0</v>
      </c>
      <c r="P14" s="379">
        <v>12</v>
      </c>
      <c r="Q14" s="378">
        <v>330</v>
      </c>
      <c r="R14" s="377">
        <f t="shared" si="6"/>
        <v>11</v>
      </c>
      <c r="S14" s="377">
        <v>610</v>
      </c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6">
        <v>0.71250000000000002</v>
      </c>
      <c r="AR14" s="375"/>
      <c r="AS14" s="375"/>
      <c r="AT14" s="376">
        <v>0.60277777777777775</v>
      </c>
      <c r="AU14" s="375"/>
      <c r="AV14" s="375"/>
      <c r="AW14" s="375"/>
      <c r="AX14" s="375"/>
      <c r="AY14" s="376">
        <v>0.68819444444444444</v>
      </c>
      <c r="AZ14" s="376">
        <v>0.7597222222222223</v>
      </c>
      <c r="BA14" s="375"/>
      <c r="BB14" s="375"/>
      <c r="BC14" s="376">
        <v>0.66805555555555562</v>
      </c>
      <c r="BD14" s="375"/>
      <c r="BE14" s="375"/>
      <c r="BF14" s="375"/>
      <c r="BG14" s="375"/>
      <c r="BH14" s="376">
        <v>0.54166666666666663</v>
      </c>
      <c r="BI14" s="376">
        <v>0.63472222222222219</v>
      </c>
      <c r="BJ14" s="375"/>
      <c r="BK14" s="376">
        <v>0.80763888888888891</v>
      </c>
      <c r="BL14" s="376">
        <v>0.78125</v>
      </c>
      <c r="BM14" s="375"/>
      <c r="BN14" s="376">
        <v>0.84930555555555554</v>
      </c>
      <c r="BO14" s="375"/>
      <c r="BP14" s="375"/>
      <c r="BQ14" s="375"/>
      <c r="BR14" s="376">
        <v>0.55694444444444446</v>
      </c>
      <c r="BS14" s="375"/>
      <c r="BT14" s="375"/>
      <c r="BU14" s="375"/>
      <c r="BV14" s="375"/>
      <c r="BW14" s="375"/>
      <c r="BX14" s="375"/>
      <c r="BY14" s="374">
        <v>0.88138888888888889</v>
      </c>
      <c r="CA14" s="14">
        <f>VLOOKUP(CB14,id!$A:$C,3,0)</f>
        <v>457</v>
      </c>
      <c r="CB14" s="14" t="str">
        <f t="shared" si="7"/>
        <v>BrudłoBasia2007</v>
      </c>
      <c r="CC14" s="9" t="str">
        <f t="shared" si="8"/>
        <v>Brudło</v>
      </c>
      <c r="CD14" s="9" t="str">
        <f t="shared" si="8"/>
        <v>Basia</v>
      </c>
      <c r="CE14" s="9"/>
      <c r="CF14" s="9">
        <f t="shared" si="9"/>
        <v>2007</v>
      </c>
      <c r="CG14" s="9">
        <f t="shared" si="10"/>
        <v>24.444444444444443</v>
      </c>
      <c r="CH14" s="23"/>
      <c r="CI14" s="9">
        <f t="shared" si="11"/>
        <v>1</v>
      </c>
      <c r="CJ14" s="9">
        <f t="shared" si="12"/>
        <v>1</v>
      </c>
      <c r="CK14" s="9">
        <f t="shared" si="13"/>
        <v>1</v>
      </c>
      <c r="CL14" s="9">
        <f t="shared" si="14"/>
        <v>1</v>
      </c>
    </row>
    <row r="15" spans="1:90">
      <c r="A15" s="383">
        <v>44</v>
      </c>
      <c r="B15" s="371" t="s">
        <v>4408</v>
      </c>
      <c r="C15" s="371" t="s">
        <v>3496</v>
      </c>
      <c r="D15" s="371" t="s">
        <v>753</v>
      </c>
      <c r="E15" s="379" t="s">
        <v>0</v>
      </c>
      <c r="F15" s="379">
        <v>1981</v>
      </c>
      <c r="G15" s="382">
        <v>43274.458333333336</v>
      </c>
      <c r="H15" s="381">
        <v>0.79166666666666663</v>
      </c>
      <c r="I15" s="382">
        <f t="shared" si="0"/>
        <v>43274.791666666664</v>
      </c>
      <c r="J15" s="381">
        <f t="shared" si="1"/>
        <v>0.33333333332848269</v>
      </c>
      <c r="K15" s="381">
        <f t="shared" si="2"/>
        <v>0</v>
      </c>
      <c r="L15" s="381">
        <f t="shared" si="3"/>
        <v>0.33333333332848269</v>
      </c>
      <c r="M15" s="380">
        <f t="shared" si="4"/>
        <v>1920</v>
      </c>
      <c r="N15" s="380" t="b">
        <f t="shared" si="5"/>
        <v>0</v>
      </c>
      <c r="O15" s="379">
        <v>0</v>
      </c>
      <c r="P15" s="379">
        <v>7</v>
      </c>
      <c r="Q15" s="378">
        <v>180</v>
      </c>
      <c r="R15" s="377">
        <f t="shared" si="6"/>
        <v>6</v>
      </c>
      <c r="S15" s="377">
        <v>480</v>
      </c>
      <c r="T15" s="375"/>
      <c r="U15" s="375"/>
      <c r="V15" s="375"/>
      <c r="W15" s="375"/>
      <c r="X15" s="375"/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  <c r="AV15" s="375"/>
      <c r="AW15" s="376">
        <v>0.51597222222222217</v>
      </c>
      <c r="AX15" s="375"/>
      <c r="AY15" s="375"/>
      <c r="AZ15" s="375"/>
      <c r="BA15" s="375"/>
      <c r="BB15" s="375"/>
      <c r="BC15" s="375"/>
      <c r="BD15" s="375"/>
      <c r="BE15" s="375"/>
      <c r="BF15" s="375"/>
      <c r="BG15" s="375"/>
      <c r="BH15" s="375"/>
      <c r="BI15" s="375"/>
      <c r="BJ15" s="376">
        <v>0.49236111111111108</v>
      </c>
      <c r="BK15" s="375"/>
      <c r="BL15" s="375"/>
      <c r="BM15" s="376">
        <v>0.6958333333333333</v>
      </c>
      <c r="BN15" s="376">
        <v>0.6430555555555556</v>
      </c>
      <c r="BO15" s="375"/>
      <c r="BP15" s="376">
        <v>0.47638888888888892</v>
      </c>
      <c r="BQ15" s="375"/>
      <c r="BR15" s="375"/>
      <c r="BS15" s="375"/>
      <c r="BT15" s="376">
        <v>0.58888888888888891</v>
      </c>
      <c r="BU15" s="375"/>
      <c r="BV15" s="375"/>
      <c r="BW15" s="375"/>
      <c r="BX15" s="375"/>
      <c r="BY15" s="374">
        <v>0.79166666666666663</v>
      </c>
      <c r="CA15" s="14">
        <f>VLOOKUP(CB15,id!$A:$C,3,0)</f>
        <v>85</v>
      </c>
      <c r="CB15" s="14" t="str">
        <f t="shared" si="7"/>
        <v>OstaszkiewiczJolanta1981</v>
      </c>
      <c r="CC15" s="9" t="str">
        <f t="shared" si="8"/>
        <v>Ostaszkiewicz</v>
      </c>
      <c r="CD15" s="9" t="str">
        <f t="shared" si="8"/>
        <v>Jolanta</v>
      </c>
      <c r="CE15" s="9"/>
      <c r="CF15" s="9">
        <f t="shared" si="9"/>
        <v>1981</v>
      </c>
      <c r="CG15" s="9">
        <f t="shared" si="10"/>
        <v>13.333333333333332</v>
      </c>
      <c r="CH15" s="23"/>
      <c r="CI15" s="9">
        <f t="shared" si="11"/>
        <v>1.2708333333333333</v>
      </c>
      <c r="CJ15" s="9">
        <f t="shared" si="12"/>
        <v>0.54545454545454541</v>
      </c>
      <c r="CK15" s="9">
        <f t="shared" si="13"/>
        <v>0.54545454545454541</v>
      </c>
      <c r="CL15" s="9">
        <f t="shared" si="14"/>
        <v>0.88583271034475719</v>
      </c>
    </row>
    <row r="16" spans="1:90">
      <c r="A16" s="383">
        <v>45</v>
      </c>
      <c r="B16" s="371" t="s">
        <v>4409</v>
      </c>
      <c r="C16" s="371" t="s">
        <v>3496</v>
      </c>
      <c r="D16" s="371" t="s">
        <v>4410</v>
      </c>
      <c r="E16" s="379" t="s">
        <v>0</v>
      </c>
      <c r="F16" s="379">
        <v>2007</v>
      </c>
      <c r="G16" s="382">
        <v>43274.458333333336</v>
      </c>
      <c r="H16" s="381">
        <v>0.79166666666666663</v>
      </c>
      <c r="I16" s="382">
        <f t="shared" si="0"/>
        <v>43274.791666666664</v>
      </c>
      <c r="J16" s="381">
        <f t="shared" si="1"/>
        <v>0.33333333332848269</v>
      </c>
      <c r="K16" s="381">
        <f t="shared" si="2"/>
        <v>0</v>
      </c>
      <c r="L16" s="381">
        <f t="shared" si="3"/>
        <v>0.33333333332848269</v>
      </c>
      <c r="M16" s="380">
        <f t="shared" si="4"/>
        <v>1920</v>
      </c>
      <c r="N16" s="380" t="b">
        <f t="shared" si="5"/>
        <v>0</v>
      </c>
      <c r="O16" s="379">
        <v>0</v>
      </c>
      <c r="P16" s="379">
        <v>7</v>
      </c>
      <c r="Q16" s="378">
        <v>180</v>
      </c>
      <c r="R16" s="377">
        <f t="shared" si="6"/>
        <v>6</v>
      </c>
      <c r="S16" s="377">
        <v>480</v>
      </c>
      <c r="T16" s="375"/>
      <c r="U16" s="375"/>
      <c r="V16" s="375"/>
      <c r="W16" s="375"/>
      <c r="X16" s="375"/>
      <c r="Y16" s="375"/>
      <c r="Z16" s="375"/>
      <c r="AA16" s="375"/>
      <c r="AB16" s="375"/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  <c r="AO16" s="375"/>
      <c r="AP16" s="375"/>
      <c r="AQ16" s="375"/>
      <c r="AR16" s="375"/>
      <c r="AS16" s="375"/>
      <c r="AT16" s="375"/>
      <c r="AU16" s="375"/>
      <c r="AV16" s="375"/>
      <c r="AW16" s="376">
        <v>0.51597222222222217</v>
      </c>
      <c r="AX16" s="375"/>
      <c r="AY16" s="375"/>
      <c r="AZ16" s="375"/>
      <c r="BA16" s="375"/>
      <c r="BB16" s="375"/>
      <c r="BC16" s="375"/>
      <c r="BD16" s="375"/>
      <c r="BE16" s="375"/>
      <c r="BF16" s="375"/>
      <c r="BG16" s="375"/>
      <c r="BH16" s="375"/>
      <c r="BI16" s="375"/>
      <c r="BJ16" s="376">
        <v>0.49236111111111108</v>
      </c>
      <c r="BK16" s="375"/>
      <c r="BL16" s="375"/>
      <c r="BM16" s="376">
        <v>0.69652777777777775</v>
      </c>
      <c r="BN16" s="376">
        <v>0.6430555555555556</v>
      </c>
      <c r="BO16" s="375"/>
      <c r="BP16" s="376">
        <v>0.47638888888888892</v>
      </c>
      <c r="BQ16" s="375"/>
      <c r="BR16" s="375"/>
      <c r="BS16" s="375"/>
      <c r="BT16" s="376">
        <v>0.58888888888888891</v>
      </c>
      <c r="BU16" s="375"/>
      <c r="BV16" s="375"/>
      <c r="BW16" s="375"/>
      <c r="BX16" s="375"/>
      <c r="BY16" s="374">
        <v>0.79166666666666663</v>
      </c>
      <c r="CA16" s="14">
        <f>VLOOKUP(CB16,id!$A:$C,3,0)</f>
        <v>468</v>
      </c>
      <c r="CB16" s="14" t="str">
        <f t="shared" si="7"/>
        <v>OstaszkiewiczPola2007</v>
      </c>
      <c r="CC16" s="9" t="str">
        <f t="shared" si="8"/>
        <v>Ostaszkiewicz</v>
      </c>
      <c r="CD16" s="9" t="str">
        <f t="shared" si="8"/>
        <v>Pola</v>
      </c>
      <c r="CE16" s="9"/>
      <c r="CF16" s="9">
        <f t="shared" si="9"/>
        <v>2007</v>
      </c>
      <c r="CG16" s="9">
        <f t="shared" si="10"/>
        <v>13.333333333333332</v>
      </c>
      <c r="CH16" s="23"/>
      <c r="CI16" s="9">
        <f t="shared" si="11"/>
        <v>1</v>
      </c>
      <c r="CJ16" s="9">
        <f t="shared" si="12"/>
        <v>1</v>
      </c>
      <c r="CK16" s="9">
        <f t="shared" si="13"/>
        <v>1</v>
      </c>
      <c r="CL16" s="9">
        <f t="shared" si="14"/>
        <v>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9"/>
  <sheetViews>
    <sheetView topLeftCell="A5" workbookViewId="0">
      <selection activeCell="A28" sqref="A28"/>
    </sheetView>
  </sheetViews>
  <sheetFormatPr defaultRowHeight="14.4"/>
  <cols>
    <col min="1" max="1" width="8.88671875" style="371"/>
    <col min="2" max="2" width="5" style="371" bestFit="1" customWidth="1"/>
    <col min="3" max="3" width="15.21875" style="371" bestFit="1" customWidth="1"/>
    <col min="4" max="4" width="10" style="371" bestFit="1" customWidth="1"/>
    <col min="5" max="5" width="3.77734375" style="371" bestFit="1" customWidth="1"/>
    <col min="6" max="6" width="5" style="371" bestFit="1" customWidth="1"/>
    <col min="7" max="7" width="15.5546875" style="371" bestFit="1" customWidth="1"/>
    <col min="8" max="8" width="11.109375" style="371" customWidth="1"/>
    <col min="9" max="9" width="15.44140625" style="371" bestFit="1" customWidth="1"/>
    <col min="10" max="10" width="8.109375" style="371" bestFit="1" customWidth="1"/>
    <col min="11" max="11" width="7.109375" style="371" bestFit="1" customWidth="1"/>
    <col min="12" max="12" width="10.33203125" style="371" customWidth="1"/>
    <col min="13" max="13" width="8.109375" style="373" bestFit="1" customWidth="1"/>
    <col min="14" max="14" width="6.5546875" style="373" bestFit="1" customWidth="1"/>
    <col min="15" max="15" width="4.77734375" style="371" bestFit="1" customWidth="1"/>
    <col min="16" max="16" width="8.44140625" style="371" bestFit="1" customWidth="1"/>
    <col min="17" max="19" width="9.109375" style="372" customWidth="1"/>
    <col min="20" max="77" width="0" style="371" hidden="1" customWidth="1"/>
    <col min="78" max="16384" width="8.88671875" style="371"/>
  </cols>
  <sheetData>
    <row r="1" spans="1:90" ht="23.4">
      <c r="A1" s="389" t="s">
        <v>3419</v>
      </c>
      <c r="H1" s="388">
        <v>43274</v>
      </c>
    </row>
    <row r="2" spans="1:90">
      <c r="H2" s="388">
        <v>43275</v>
      </c>
    </row>
    <row r="3" spans="1:90" ht="18">
      <c r="A3" s="387" t="s">
        <v>4363</v>
      </c>
    </row>
    <row r="5" spans="1:90" ht="43.2">
      <c r="A5" s="383" t="s">
        <v>3417</v>
      </c>
      <c r="B5" s="383" t="s">
        <v>3416</v>
      </c>
      <c r="C5" s="383"/>
      <c r="D5" s="383"/>
      <c r="E5" s="383" t="s">
        <v>3415</v>
      </c>
      <c r="F5" s="383" t="s">
        <v>3414</v>
      </c>
      <c r="G5" s="383" t="s">
        <v>3413</v>
      </c>
      <c r="H5" s="383" t="s">
        <v>4362</v>
      </c>
      <c r="I5" s="383" t="s">
        <v>4362</v>
      </c>
      <c r="J5" s="383" t="s">
        <v>39</v>
      </c>
      <c r="K5" s="383" t="s">
        <v>4361</v>
      </c>
      <c r="L5" s="383" t="s">
        <v>4360</v>
      </c>
      <c r="M5" s="386" t="s">
        <v>4359</v>
      </c>
      <c r="N5" s="386" t="s">
        <v>4358</v>
      </c>
      <c r="O5" s="383" t="s">
        <v>3411</v>
      </c>
      <c r="P5" s="383" t="s">
        <v>3410</v>
      </c>
      <c r="Q5" s="385" t="s">
        <v>3409</v>
      </c>
      <c r="R5" s="385" t="s">
        <v>4357</v>
      </c>
      <c r="S5" s="385" t="s">
        <v>3412</v>
      </c>
      <c r="T5" s="383" t="s">
        <v>4356</v>
      </c>
      <c r="U5" s="383" t="s">
        <v>4355</v>
      </c>
      <c r="V5" s="383" t="s">
        <v>4354</v>
      </c>
      <c r="W5" s="383" t="s">
        <v>4353</v>
      </c>
      <c r="X5" s="383" t="s">
        <v>4352</v>
      </c>
      <c r="Y5" s="383" t="s">
        <v>4351</v>
      </c>
      <c r="Z5" s="383" t="s">
        <v>4350</v>
      </c>
      <c r="AA5" s="383" t="s">
        <v>4349</v>
      </c>
      <c r="AB5" s="383" t="s">
        <v>4348</v>
      </c>
      <c r="AC5" s="383" t="s">
        <v>4347</v>
      </c>
      <c r="AD5" s="383" t="s">
        <v>4346</v>
      </c>
      <c r="AE5" s="383" t="s">
        <v>4345</v>
      </c>
      <c r="AF5" s="383" t="s">
        <v>4344</v>
      </c>
      <c r="AG5" s="383" t="s">
        <v>4343</v>
      </c>
      <c r="AH5" s="383" t="s">
        <v>4342</v>
      </c>
      <c r="AI5" s="383" t="s">
        <v>4341</v>
      </c>
      <c r="AJ5" s="383" t="s">
        <v>4340</v>
      </c>
      <c r="AK5" s="383" t="s">
        <v>4339</v>
      </c>
      <c r="AL5" s="383" t="s">
        <v>4338</v>
      </c>
      <c r="AM5" s="383" t="s">
        <v>4337</v>
      </c>
      <c r="AN5" s="383" t="s">
        <v>4336</v>
      </c>
      <c r="AO5" s="383" t="s">
        <v>4335</v>
      </c>
      <c r="AP5" s="383" t="s">
        <v>3408</v>
      </c>
      <c r="AQ5" s="383" t="s">
        <v>3407</v>
      </c>
      <c r="AR5" s="383" t="s">
        <v>3406</v>
      </c>
      <c r="AS5" s="383" t="s">
        <v>3405</v>
      </c>
      <c r="AT5" s="383" t="s">
        <v>3404</v>
      </c>
      <c r="AU5" s="383" t="s">
        <v>3403</v>
      </c>
      <c r="AV5" s="383" t="s">
        <v>3402</v>
      </c>
      <c r="AW5" s="383" t="s">
        <v>3401</v>
      </c>
      <c r="AX5" s="383" t="s">
        <v>3400</v>
      </c>
      <c r="AY5" s="383" t="s">
        <v>3399</v>
      </c>
      <c r="AZ5" s="383" t="s">
        <v>3398</v>
      </c>
      <c r="BA5" s="383" t="s">
        <v>3397</v>
      </c>
      <c r="BB5" s="383" t="s">
        <v>3396</v>
      </c>
      <c r="BC5" s="383" t="s">
        <v>3395</v>
      </c>
      <c r="BD5" s="383" t="s">
        <v>3394</v>
      </c>
      <c r="BE5" s="383" t="s">
        <v>3393</v>
      </c>
      <c r="BF5" s="383" t="s">
        <v>3392</v>
      </c>
      <c r="BG5" s="383" t="s">
        <v>3391</v>
      </c>
      <c r="BH5" s="383" t="s">
        <v>3390</v>
      </c>
      <c r="BI5" s="383" t="s">
        <v>3389</v>
      </c>
      <c r="BJ5" s="383" t="s">
        <v>3388</v>
      </c>
      <c r="BK5" s="383" t="s">
        <v>3387</v>
      </c>
      <c r="BL5" s="383" t="s">
        <v>3386</v>
      </c>
      <c r="BM5" s="383" t="s">
        <v>3385</v>
      </c>
      <c r="BN5" s="383" t="s">
        <v>3384</v>
      </c>
      <c r="BO5" s="383" t="s">
        <v>4334</v>
      </c>
      <c r="BP5" s="383" t="s">
        <v>3383</v>
      </c>
      <c r="BQ5" s="383" t="s">
        <v>4333</v>
      </c>
      <c r="BR5" s="383" t="s">
        <v>4332</v>
      </c>
      <c r="BS5" s="383" t="s">
        <v>4331</v>
      </c>
      <c r="BT5" s="383" t="s">
        <v>3608</v>
      </c>
      <c r="BU5" s="383" t="s">
        <v>3607</v>
      </c>
      <c r="BV5" s="383" t="s">
        <v>3606</v>
      </c>
      <c r="BW5" s="383" t="s">
        <v>3605</v>
      </c>
      <c r="BX5" s="383" t="s">
        <v>3604</v>
      </c>
      <c r="BY5" s="383" t="s">
        <v>3382</v>
      </c>
      <c r="CA5" s="14" t="s">
        <v>71</v>
      </c>
      <c r="CB5" s="14" t="s">
        <v>72</v>
      </c>
      <c r="CC5" s="9" t="s">
        <v>99</v>
      </c>
      <c r="CD5" s="9" t="s">
        <v>100</v>
      </c>
      <c r="CE5" s="9" t="s">
        <v>75</v>
      </c>
      <c r="CF5" s="9" t="s">
        <v>73</v>
      </c>
      <c r="CG5" s="9" t="s">
        <v>42</v>
      </c>
      <c r="CH5" s="9"/>
      <c r="CI5" s="9" t="s">
        <v>39</v>
      </c>
      <c r="CJ5" s="9" t="s">
        <v>40</v>
      </c>
      <c r="CK5" s="9" t="s">
        <v>31</v>
      </c>
      <c r="CL5" s="9" t="s">
        <v>41</v>
      </c>
    </row>
    <row r="6" spans="1:90">
      <c r="A6" s="383">
        <v>1</v>
      </c>
      <c r="B6" s="371" t="s">
        <v>4364</v>
      </c>
      <c r="C6" s="371" t="s">
        <v>80</v>
      </c>
      <c r="D6" s="371" t="s">
        <v>63</v>
      </c>
      <c r="E6" s="379" t="s">
        <v>32</v>
      </c>
      <c r="F6" s="379">
        <v>1986</v>
      </c>
      <c r="G6" s="382">
        <v>43274.458333333336</v>
      </c>
      <c r="H6" s="381">
        <v>0.42851851851851852</v>
      </c>
      <c r="I6" s="382">
        <f t="shared" ref="I6:I39" si="0">IF(H6&lt;1/24*13,$H$2+H6,$H$1+H6)</f>
        <v>43275.428518518522</v>
      </c>
      <c r="J6" s="381">
        <f t="shared" ref="J6:J39" si="1">I6-G6</f>
        <v>0.97018518518598285</v>
      </c>
      <c r="K6" s="381">
        <f t="shared" ref="K6:K16" si="2">IF(U6-T6&gt;1/24,1/24,U6-T6)</f>
        <v>4.1666666666666664E-2</v>
      </c>
      <c r="L6" s="381">
        <f t="shared" ref="L6:L39" si="3">J6-K6</f>
        <v>0.92851851851931622</v>
      </c>
      <c r="M6" s="380">
        <f t="shared" ref="M6:M39" si="4">ROUNDUP(DAY(L6)*1440+HOUR(L6)*60+MINUTE(L6)+SECOND(L6)/60,0)</f>
        <v>2778</v>
      </c>
      <c r="N6" s="380" t="b">
        <f t="shared" ref="N6:N39" si="5">AND(M6=S6)</f>
        <v>0</v>
      </c>
      <c r="O6" s="379">
        <v>0</v>
      </c>
      <c r="P6" s="379">
        <v>57</v>
      </c>
      <c r="Q6" s="378">
        <v>2130</v>
      </c>
      <c r="R6" s="377">
        <f t="shared" ref="R6:R39" si="6">P6-1</f>
        <v>56</v>
      </c>
      <c r="S6" s="377">
        <v>1338</v>
      </c>
      <c r="T6" s="376">
        <v>0.11388888888888889</v>
      </c>
      <c r="U6" s="376">
        <v>0.15625</v>
      </c>
      <c r="V6" s="376">
        <v>0.25763888888888892</v>
      </c>
      <c r="W6" s="376">
        <v>0.89722222222222225</v>
      </c>
      <c r="X6" s="376">
        <v>9.0277777777777787E-3</v>
      </c>
      <c r="Y6" s="376">
        <v>0.31319444444444444</v>
      </c>
      <c r="Z6" s="376">
        <v>0.82152777777777775</v>
      </c>
      <c r="AA6" s="376">
        <v>0.97361111111111109</v>
      </c>
      <c r="AB6" s="376">
        <v>0.29444444444444445</v>
      </c>
      <c r="AC6" s="376">
        <v>0.2722222222222222</v>
      </c>
      <c r="AD6" s="376">
        <v>3.4722222222222224E-2</v>
      </c>
      <c r="AE6" s="376">
        <v>5.1388888888888894E-2</v>
      </c>
      <c r="AF6" s="376">
        <v>0.20347222222222219</v>
      </c>
      <c r="AG6" s="376">
        <v>0.18611111111111112</v>
      </c>
      <c r="AH6" s="376">
        <v>0.22222222222222221</v>
      </c>
      <c r="AI6" s="376">
        <v>7.0833333333333331E-2</v>
      </c>
      <c r="AJ6" s="376">
        <v>0.17361111111111113</v>
      </c>
      <c r="AK6" s="376">
        <v>0.9506944444444444</v>
      </c>
      <c r="AL6" s="376">
        <v>0.84305555555555556</v>
      </c>
      <c r="AM6" s="376">
        <v>0.86041666666666661</v>
      </c>
      <c r="AN6" s="376">
        <v>0.33333333333333331</v>
      </c>
      <c r="AO6" s="376">
        <v>9.930555555555555E-2</v>
      </c>
      <c r="AP6" s="376">
        <v>0.6972222222222223</v>
      </c>
      <c r="AQ6" s="376">
        <v>0.51736111111111105</v>
      </c>
      <c r="AR6" s="376">
        <v>0.68541666666666667</v>
      </c>
      <c r="AS6" s="376">
        <v>0.72777777777777775</v>
      </c>
      <c r="AT6" s="376">
        <v>0.48749999999999999</v>
      </c>
      <c r="AU6" s="376">
        <v>0.77500000000000002</v>
      </c>
      <c r="AV6" s="376">
        <v>0.66111111111111109</v>
      </c>
      <c r="AW6" s="376">
        <v>0.61875000000000002</v>
      </c>
      <c r="AX6" s="376">
        <v>0.38055555555555554</v>
      </c>
      <c r="AY6" s="376">
        <v>0.51180555555555551</v>
      </c>
      <c r="AZ6" s="376">
        <v>0.52708333333333335</v>
      </c>
      <c r="BA6" s="376">
        <v>0.71180555555555547</v>
      </c>
      <c r="BB6" s="376">
        <v>0.67291666666666661</v>
      </c>
      <c r="BC6" s="376">
        <v>0.50555555555555554</v>
      </c>
      <c r="BD6" s="376">
        <v>0.78819444444444453</v>
      </c>
      <c r="BE6" s="376">
        <v>0.72222222222222221</v>
      </c>
      <c r="BF6" s="376">
        <v>0.79791666666666661</v>
      </c>
      <c r="BG6" s="376">
        <v>0.34513888888888888</v>
      </c>
      <c r="BH6" s="376">
        <v>0.47013888888888888</v>
      </c>
      <c r="BI6" s="376">
        <v>0.5</v>
      </c>
      <c r="BJ6" s="376">
        <v>0.41180555555555554</v>
      </c>
      <c r="BK6" s="376">
        <v>0.55069444444444449</v>
      </c>
      <c r="BL6" s="376">
        <v>0.53819444444444442</v>
      </c>
      <c r="BM6" s="376">
        <v>0.56319444444444444</v>
      </c>
      <c r="BN6" s="376">
        <v>0.57847222222222217</v>
      </c>
      <c r="BO6" s="376">
        <v>0.75277777777777777</v>
      </c>
      <c r="BP6" s="376">
        <v>0.40138888888888885</v>
      </c>
      <c r="BQ6" s="376">
        <v>0.63541666666666663</v>
      </c>
      <c r="BR6" s="376">
        <v>0.47569444444444442</v>
      </c>
      <c r="BS6" s="376">
        <v>0.35833333333333334</v>
      </c>
      <c r="BT6" s="376">
        <v>0.6069444444444444</v>
      </c>
      <c r="BU6" s="376">
        <v>0.73541666666666661</v>
      </c>
      <c r="BV6" s="376">
        <v>0.80833333333333324</v>
      </c>
      <c r="BW6" s="376">
        <v>0.64652777777777781</v>
      </c>
      <c r="BX6" s="376">
        <v>0.74444444444444446</v>
      </c>
      <c r="BY6" s="374">
        <v>0.42851851851851852</v>
      </c>
      <c r="CA6" s="14">
        <f>VLOOKUP(CB6,id!$A:$C,3,0)</f>
        <v>38</v>
      </c>
      <c r="CB6" s="14" t="str">
        <f t="shared" ref="CB6:CB11" si="7">CC6&amp;CD6&amp;CF6</f>
        <v>MirowskiŁukasz1986</v>
      </c>
      <c r="CC6" s="9" t="str">
        <f>C6</f>
        <v>Mirowski</v>
      </c>
      <c r="CD6" s="9" t="str">
        <f>D6</f>
        <v>Łukasz</v>
      </c>
      <c r="CE6" s="9"/>
      <c r="CF6" s="9">
        <f>F6</f>
        <v>1986</v>
      </c>
      <c r="CG6" s="9">
        <v>100</v>
      </c>
      <c r="CH6" s="23"/>
      <c r="CI6" s="9"/>
      <c r="CJ6" s="9"/>
      <c r="CK6" s="9"/>
      <c r="CL6" s="9"/>
    </row>
    <row r="7" spans="1:90">
      <c r="A7" s="383">
        <v>2</v>
      </c>
      <c r="B7" s="371" t="s">
        <v>4365</v>
      </c>
      <c r="C7" s="371" t="s">
        <v>157</v>
      </c>
      <c r="D7" s="371" t="s">
        <v>139</v>
      </c>
      <c r="E7" s="379" t="s">
        <v>32</v>
      </c>
      <c r="F7" s="379">
        <v>1982</v>
      </c>
      <c r="G7" s="382">
        <v>43274.458333333336</v>
      </c>
      <c r="H7" s="381">
        <v>0.45947916666666666</v>
      </c>
      <c r="I7" s="382">
        <f t="shared" si="0"/>
        <v>43275.459479166668</v>
      </c>
      <c r="J7" s="381">
        <f t="shared" si="1"/>
        <v>1.0011458333319752</v>
      </c>
      <c r="K7" s="381">
        <f t="shared" si="2"/>
        <v>4.1666666666666664E-2</v>
      </c>
      <c r="L7" s="381">
        <f t="shared" si="3"/>
        <v>0.95947916666530852</v>
      </c>
      <c r="M7" s="380">
        <f t="shared" si="4"/>
        <v>2822</v>
      </c>
      <c r="N7" s="380" t="b">
        <f t="shared" si="5"/>
        <v>0</v>
      </c>
      <c r="O7" s="379">
        <v>0</v>
      </c>
      <c r="P7" s="379">
        <v>57</v>
      </c>
      <c r="Q7" s="378">
        <v>2130</v>
      </c>
      <c r="R7" s="377">
        <f t="shared" si="6"/>
        <v>56</v>
      </c>
      <c r="S7" s="377">
        <v>1382</v>
      </c>
      <c r="T7" s="376">
        <v>0.79236111111111107</v>
      </c>
      <c r="U7" s="376">
        <v>0.83750000000000002</v>
      </c>
      <c r="V7" s="376">
        <v>0.67152777777777783</v>
      </c>
      <c r="W7" s="376">
        <v>3.3333333333333333E-2</v>
      </c>
      <c r="X7" s="376">
        <v>0.9375</v>
      </c>
      <c r="Y7" s="376">
        <v>0.63611111111111118</v>
      </c>
      <c r="Z7" s="376">
        <v>0.11319444444444444</v>
      </c>
      <c r="AA7" s="376">
        <v>0.97291666666666676</v>
      </c>
      <c r="AB7" s="376">
        <v>0.6972222222222223</v>
      </c>
      <c r="AC7" s="376">
        <v>0.65416666666666667</v>
      </c>
      <c r="AD7" s="376">
        <v>0.91180555555555554</v>
      </c>
      <c r="AE7" s="376">
        <v>0.9</v>
      </c>
      <c r="AF7" s="376">
        <v>0.74791666666666667</v>
      </c>
      <c r="AG7" s="376">
        <v>0.76527777777777783</v>
      </c>
      <c r="AH7" s="376">
        <v>0.72638888888888886</v>
      </c>
      <c r="AI7" s="376">
        <v>0.88055555555555554</v>
      </c>
      <c r="AJ7" s="376">
        <v>0.78055555555555556</v>
      </c>
      <c r="AK7" s="376">
        <v>7.6388888888888886E-3</v>
      </c>
      <c r="AL7" s="376">
        <v>9.6527777777777768E-2</v>
      </c>
      <c r="AM7" s="376">
        <v>5.9722222222222225E-2</v>
      </c>
      <c r="AN7" s="376">
        <v>0.61805555555555558</v>
      </c>
      <c r="AO7" s="376">
        <v>0.85277777777777775</v>
      </c>
      <c r="AP7" s="376">
        <v>0.2673611111111111</v>
      </c>
      <c r="AQ7" s="376">
        <v>0.53402777777777777</v>
      </c>
      <c r="AR7" s="376">
        <v>0.28472222222222221</v>
      </c>
      <c r="AS7" s="376">
        <v>0.23263888888888887</v>
      </c>
      <c r="AT7" s="376">
        <v>0.56458333333333333</v>
      </c>
      <c r="AU7" s="376">
        <v>0.15277777777777776</v>
      </c>
      <c r="AV7" s="376">
        <v>0.31597222222222221</v>
      </c>
      <c r="AW7" s="376">
        <v>0.36319444444444443</v>
      </c>
      <c r="AX7" s="376">
        <v>0.57708333333333328</v>
      </c>
      <c r="AY7" s="376">
        <v>0.53888888888888886</v>
      </c>
      <c r="AZ7" s="376">
        <v>0.52638888888888891</v>
      </c>
      <c r="BA7" s="376">
        <v>0.25277777777777777</v>
      </c>
      <c r="BB7" s="376">
        <v>0.29652777777777778</v>
      </c>
      <c r="BC7" s="376">
        <v>0.54375000000000007</v>
      </c>
      <c r="BD7" s="376">
        <v>0.17361111111111113</v>
      </c>
      <c r="BE7" s="376">
        <v>0.23750000000000002</v>
      </c>
      <c r="BF7" s="376">
        <v>0.14583333333333334</v>
      </c>
      <c r="BG7" s="376">
        <v>0.6069444444444444</v>
      </c>
      <c r="BH7" s="376">
        <v>0.47500000000000003</v>
      </c>
      <c r="BI7" s="376">
        <v>0.55069444444444449</v>
      </c>
      <c r="BJ7" s="376">
        <v>0.43611111111111112</v>
      </c>
      <c r="BK7" s="376">
        <v>0.5083333333333333</v>
      </c>
      <c r="BL7" s="376">
        <v>0.51527777777777783</v>
      </c>
      <c r="BM7" s="376">
        <v>0.49305555555555558</v>
      </c>
      <c r="BN7" s="376">
        <v>0.41666666666666669</v>
      </c>
      <c r="BO7" s="376">
        <v>0.19930555555555554</v>
      </c>
      <c r="BP7" s="376">
        <v>0.45069444444444445</v>
      </c>
      <c r="BQ7" s="376">
        <v>0.3444444444444445</v>
      </c>
      <c r="BR7" s="376">
        <v>0.47013888888888888</v>
      </c>
      <c r="BS7" s="376">
        <v>0.59305555555555556</v>
      </c>
      <c r="BT7" s="376">
        <v>0.38472222222222219</v>
      </c>
      <c r="BU7" s="376">
        <v>0.22152777777777777</v>
      </c>
      <c r="BV7" s="376">
        <v>0.13402777777777777</v>
      </c>
      <c r="BW7" s="376">
        <v>0.33333333333333331</v>
      </c>
      <c r="BX7" s="376">
        <v>0.21041666666666667</v>
      </c>
      <c r="BY7" s="374">
        <v>0.45947916666666666</v>
      </c>
      <c r="CA7" s="14">
        <f>VLOOKUP(CB7,id!$A:$C,3,0)</f>
        <v>3</v>
      </c>
      <c r="CB7" s="14" t="str">
        <f t="shared" si="7"/>
        <v>ŚmiejaDaniel1982</v>
      </c>
      <c r="CC7" s="9" t="str">
        <f t="shared" ref="CC7:CC11" si="8">C7</f>
        <v>Śmieja</v>
      </c>
      <c r="CD7" s="9" t="str">
        <f t="shared" ref="CD7:CD11" si="9">D7</f>
        <v>Daniel</v>
      </c>
      <c r="CE7" s="9"/>
      <c r="CF7" s="9">
        <f t="shared" ref="CF7:CF11" si="10">F7</f>
        <v>1982</v>
      </c>
      <c r="CG7" s="9">
        <f t="shared" ref="CG7:CG11" si="11">CG6*IF(CK7&lt;1,CK7,IF(CL7&lt;1,CL7,IF(CJ7&lt;1,CJ7,IF(CI7&lt;1,CI7,1))))</f>
        <v>96.816208393632422</v>
      </c>
      <c r="CH7" s="23"/>
      <c r="CI7" s="9">
        <f>S6/S7</f>
        <v>0.96816208393632419</v>
      </c>
      <c r="CJ7" s="9">
        <f>R7/R6</f>
        <v>1</v>
      </c>
      <c r="CK7" s="9">
        <f>Q7/Q6</f>
        <v>1</v>
      </c>
      <c r="CL7" s="9">
        <f>CJ7^0.2</f>
        <v>1</v>
      </c>
    </row>
    <row r="8" spans="1:90">
      <c r="A8" s="383">
        <v>3</v>
      </c>
      <c r="B8" s="371" t="s">
        <v>4366</v>
      </c>
      <c r="C8" s="371" t="s">
        <v>55</v>
      </c>
      <c r="D8" s="371" t="s">
        <v>22</v>
      </c>
      <c r="E8" s="379" t="s">
        <v>32</v>
      </c>
      <c r="F8" s="379">
        <v>1969</v>
      </c>
      <c r="G8" s="382">
        <v>43274.458333333336</v>
      </c>
      <c r="H8" s="381">
        <v>0.42532407407407408</v>
      </c>
      <c r="I8" s="382">
        <f t="shared" si="0"/>
        <v>43275.425324074073</v>
      </c>
      <c r="J8" s="381">
        <f t="shared" si="1"/>
        <v>0.96699074073694646</v>
      </c>
      <c r="K8" s="381">
        <f t="shared" si="2"/>
        <v>4.1666666666666671E-2</v>
      </c>
      <c r="L8" s="381">
        <f t="shared" si="3"/>
        <v>0.92532407407027983</v>
      </c>
      <c r="M8" s="380">
        <f t="shared" si="4"/>
        <v>2773</v>
      </c>
      <c r="N8" s="380" t="b">
        <f t="shared" si="5"/>
        <v>0</v>
      </c>
      <c r="O8" s="379">
        <v>0</v>
      </c>
      <c r="P8" s="379">
        <v>55</v>
      </c>
      <c r="Q8" s="378">
        <v>2070</v>
      </c>
      <c r="R8" s="377">
        <f t="shared" si="6"/>
        <v>54</v>
      </c>
      <c r="S8" s="377">
        <v>1333</v>
      </c>
      <c r="T8" s="376">
        <v>0.11388888888888889</v>
      </c>
      <c r="U8" s="376">
        <v>0.15555555555555556</v>
      </c>
      <c r="V8" s="376">
        <v>0.25763888888888892</v>
      </c>
      <c r="W8" s="376">
        <v>0.89722222222222225</v>
      </c>
      <c r="X8" s="376">
        <v>8.3333333333333332E-3</v>
      </c>
      <c r="Y8" s="376">
        <v>0.31319444444444444</v>
      </c>
      <c r="Z8" s="376">
        <v>0.82152777777777775</v>
      </c>
      <c r="AA8" s="376">
        <v>0.97361111111111109</v>
      </c>
      <c r="AB8" s="376">
        <v>0.29444444444444445</v>
      </c>
      <c r="AC8" s="376">
        <v>0.2722222222222222</v>
      </c>
      <c r="AD8" s="376">
        <v>3.4027777777777775E-2</v>
      </c>
      <c r="AE8" s="376">
        <v>5.1388888888888894E-2</v>
      </c>
      <c r="AF8" s="376">
        <v>0.20347222222222219</v>
      </c>
      <c r="AG8" s="376">
        <v>0.18611111111111112</v>
      </c>
      <c r="AH8" s="376">
        <v>0.22222222222222221</v>
      </c>
      <c r="AI8" s="376">
        <v>7.0833333333333331E-2</v>
      </c>
      <c r="AJ8" s="376">
        <v>0.17361111111111113</v>
      </c>
      <c r="AK8" s="376">
        <v>0.9506944444444444</v>
      </c>
      <c r="AL8" s="376">
        <v>0.84305555555555556</v>
      </c>
      <c r="AM8" s="376">
        <v>0.86041666666666661</v>
      </c>
      <c r="AN8" s="376">
        <v>0.33333333333333331</v>
      </c>
      <c r="AO8" s="376">
        <v>9.930555555555555E-2</v>
      </c>
      <c r="AP8" s="376">
        <v>0.69652777777777775</v>
      </c>
      <c r="AQ8" s="376">
        <v>0.51736111111111105</v>
      </c>
      <c r="AR8" s="376">
        <v>0.68541666666666667</v>
      </c>
      <c r="AS8" s="376">
        <v>0.72777777777777775</v>
      </c>
      <c r="AT8" s="376">
        <v>0.48749999999999999</v>
      </c>
      <c r="AU8" s="376">
        <v>0.77500000000000002</v>
      </c>
      <c r="AV8" s="376">
        <v>0.66111111111111109</v>
      </c>
      <c r="AW8" s="376">
        <v>0.61875000000000002</v>
      </c>
      <c r="AX8" s="376">
        <v>0.38055555555555554</v>
      </c>
      <c r="AY8" s="376">
        <v>0.51111111111111118</v>
      </c>
      <c r="AZ8" s="376">
        <v>0.52708333333333335</v>
      </c>
      <c r="BA8" s="376">
        <v>0.71111111111111114</v>
      </c>
      <c r="BB8" s="376">
        <v>0.67291666666666661</v>
      </c>
      <c r="BC8" s="376">
        <v>0.50555555555555554</v>
      </c>
      <c r="BD8" s="376">
        <v>0.78680555555555554</v>
      </c>
      <c r="BE8" s="376">
        <v>0.72222222222222221</v>
      </c>
      <c r="BF8" s="376">
        <v>0.79791666666666661</v>
      </c>
      <c r="BG8" s="376">
        <v>0.34513888888888888</v>
      </c>
      <c r="BH8" s="376">
        <v>0.47569444444444442</v>
      </c>
      <c r="BI8" s="376">
        <v>0.4993055555555555</v>
      </c>
      <c r="BJ8" s="375"/>
      <c r="BK8" s="376">
        <v>0.54999999999999993</v>
      </c>
      <c r="BL8" s="376">
        <v>0.53819444444444442</v>
      </c>
      <c r="BM8" s="376">
        <v>0.5625</v>
      </c>
      <c r="BN8" s="376">
        <v>0.57847222222222217</v>
      </c>
      <c r="BO8" s="376">
        <v>0.75277777777777777</v>
      </c>
      <c r="BP8" s="375"/>
      <c r="BQ8" s="376">
        <v>0.63472222222222219</v>
      </c>
      <c r="BR8" s="376">
        <v>0.47569444444444442</v>
      </c>
      <c r="BS8" s="376">
        <v>0.35902777777777778</v>
      </c>
      <c r="BT8" s="376">
        <v>0.6069444444444444</v>
      </c>
      <c r="BU8" s="376">
        <v>0.73541666666666661</v>
      </c>
      <c r="BV8" s="376">
        <v>0.80833333333333324</v>
      </c>
      <c r="BW8" s="376">
        <v>0.64652777777777781</v>
      </c>
      <c r="BX8" s="376">
        <v>0.74444444444444446</v>
      </c>
      <c r="BY8" s="374">
        <v>0.42532407407407408</v>
      </c>
      <c r="CA8" s="14">
        <f>VLOOKUP(CB8,id!$A:$C,3,0)</f>
        <v>5</v>
      </c>
      <c r="CB8" s="14" t="str">
        <f t="shared" si="7"/>
        <v>SzawdzinKrzysztof1969</v>
      </c>
      <c r="CC8" s="9" t="str">
        <f t="shared" si="8"/>
        <v>Szawdzin</v>
      </c>
      <c r="CD8" s="9" t="str">
        <f t="shared" si="9"/>
        <v>Krzysztof</v>
      </c>
      <c r="CE8" s="9"/>
      <c r="CF8" s="9">
        <f t="shared" si="10"/>
        <v>1969</v>
      </c>
      <c r="CG8" s="9">
        <f t="shared" si="11"/>
        <v>94.088991255783625</v>
      </c>
      <c r="CH8" s="23"/>
      <c r="CI8" s="9">
        <f t="shared" ref="CI8:CI11" si="12">S7/S8</f>
        <v>1.0367591897974493</v>
      </c>
      <c r="CJ8" s="9">
        <f t="shared" ref="CJ8:CJ11" si="13">R8/R7</f>
        <v>0.9642857142857143</v>
      </c>
      <c r="CK8" s="9">
        <f t="shared" ref="CK8:CK11" si="14">Q8/Q7</f>
        <v>0.971830985915493</v>
      </c>
      <c r="CL8" s="9">
        <f t="shared" ref="CL8:CL11" si="15">CJ8^0.2</f>
        <v>0.99275285925972845</v>
      </c>
    </row>
    <row r="9" spans="1:90">
      <c r="A9" s="383">
        <v>4</v>
      </c>
      <c r="B9" s="371" t="s">
        <v>4367</v>
      </c>
      <c r="C9" s="371" t="s">
        <v>79</v>
      </c>
      <c r="D9" s="371" t="s">
        <v>90</v>
      </c>
      <c r="E9" s="379" t="s">
        <v>32</v>
      </c>
      <c r="F9" s="379">
        <v>1984</v>
      </c>
      <c r="G9" s="382">
        <v>43274.458333333336</v>
      </c>
      <c r="H9" s="381">
        <v>0.49376157407407412</v>
      </c>
      <c r="I9" s="382">
        <f t="shared" si="0"/>
        <v>43275.493761574071</v>
      </c>
      <c r="J9" s="381">
        <f t="shared" si="1"/>
        <v>1.0354282407352002</v>
      </c>
      <c r="K9" s="381">
        <f t="shared" si="2"/>
        <v>2.8472222222222232E-2</v>
      </c>
      <c r="L9" s="381">
        <f t="shared" si="3"/>
        <v>1.006956018512978</v>
      </c>
      <c r="M9" s="380">
        <f t="shared" si="4"/>
        <v>2891</v>
      </c>
      <c r="N9" s="380" t="b">
        <f t="shared" si="5"/>
        <v>0</v>
      </c>
      <c r="O9" s="379">
        <v>11</v>
      </c>
      <c r="P9" s="379">
        <v>52</v>
      </c>
      <c r="Q9" s="378">
        <v>1929</v>
      </c>
      <c r="R9" s="377">
        <f t="shared" si="6"/>
        <v>51</v>
      </c>
      <c r="S9" s="377">
        <v>1451</v>
      </c>
      <c r="T9" s="376">
        <v>0.20555555555555557</v>
      </c>
      <c r="U9" s="376">
        <v>0.23402777777777781</v>
      </c>
      <c r="V9" s="376">
        <v>0.37222222222222223</v>
      </c>
      <c r="W9" s="376">
        <v>0.93472222222222223</v>
      </c>
      <c r="X9" s="376">
        <v>6.805555555555555E-2</v>
      </c>
      <c r="Y9" s="376">
        <v>0.4291666666666667</v>
      </c>
      <c r="Z9" s="376">
        <v>0.86041666666666661</v>
      </c>
      <c r="AA9" s="376">
        <v>3.125E-2</v>
      </c>
      <c r="AB9" s="375"/>
      <c r="AC9" s="376">
        <v>0.39374999999999999</v>
      </c>
      <c r="AD9" s="376">
        <v>9.6527777777777768E-2</v>
      </c>
      <c r="AE9" s="376">
        <v>0.12916666666666668</v>
      </c>
      <c r="AF9" s="376">
        <v>0.29722222222222222</v>
      </c>
      <c r="AG9" s="376">
        <v>0.2722222222222222</v>
      </c>
      <c r="AH9" s="376">
        <v>0.33749999999999997</v>
      </c>
      <c r="AI9" s="376">
        <v>0.17500000000000002</v>
      </c>
      <c r="AJ9" s="376">
        <v>0.25763888888888892</v>
      </c>
      <c r="AK9" s="376">
        <v>6.2499999999999995E-3</v>
      </c>
      <c r="AL9" s="376">
        <v>0.8847222222222223</v>
      </c>
      <c r="AM9" s="376">
        <v>0.90555555555555556</v>
      </c>
      <c r="AN9" s="376">
        <v>0.46388888888888885</v>
      </c>
      <c r="AO9" s="375"/>
      <c r="AP9" s="376">
        <v>0.71527777777777779</v>
      </c>
      <c r="AQ9" s="376">
        <v>0.52361111111111114</v>
      </c>
      <c r="AR9" s="376">
        <v>0.69861111111111107</v>
      </c>
      <c r="AS9" s="376">
        <v>0.75694444444444453</v>
      </c>
      <c r="AT9" s="376">
        <v>0.48749999999999999</v>
      </c>
      <c r="AU9" s="376">
        <v>0.82916666666666661</v>
      </c>
      <c r="AV9" s="376">
        <v>0.66597222222222219</v>
      </c>
      <c r="AW9" s="376">
        <v>0.62291666666666667</v>
      </c>
      <c r="AX9" s="375"/>
      <c r="AY9" s="376">
        <v>0.51736111111111105</v>
      </c>
      <c r="AZ9" s="376">
        <v>0.53819444444444442</v>
      </c>
      <c r="BA9" s="376">
        <v>0.73958333333333337</v>
      </c>
      <c r="BB9" s="376">
        <v>0.68125000000000002</v>
      </c>
      <c r="BC9" s="376">
        <v>0.51111111111111118</v>
      </c>
      <c r="BD9" s="376">
        <v>0.81527777777777777</v>
      </c>
      <c r="BE9" s="376">
        <v>0.75069444444444444</v>
      </c>
      <c r="BF9" s="376">
        <v>0.8340277777777777</v>
      </c>
      <c r="BG9" s="376">
        <v>0.47500000000000003</v>
      </c>
      <c r="BH9" s="376">
        <v>0.47500000000000003</v>
      </c>
      <c r="BI9" s="376">
        <v>0.50416666666666665</v>
      </c>
      <c r="BJ9" s="375"/>
      <c r="BK9" s="376">
        <v>0.55833333333333335</v>
      </c>
      <c r="BL9" s="376">
        <v>0.54791666666666672</v>
      </c>
      <c r="BM9" s="376">
        <v>0.57291666666666663</v>
      </c>
      <c r="BN9" s="376">
        <v>0.58888888888888891</v>
      </c>
      <c r="BO9" s="376">
        <v>0.7909722222222223</v>
      </c>
      <c r="BP9" s="376">
        <v>0.48680555555555555</v>
      </c>
      <c r="BQ9" s="376">
        <v>0.63750000000000007</v>
      </c>
      <c r="BR9" s="376">
        <v>0.47500000000000003</v>
      </c>
      <c r="BS9" s="375"/>
      <c r="BT9" s="376">
        <v>0.61111111111111105</v>
      </c>
      <c r="BU9" s="376">
        <v>0.77013888888888893</v>
      </c>
      <c r="BV9" s="376">
        <v>0.84513888888888899</v>
      </c>
      <c r="BW9" s="376">
        <v>0.65</v>
      </c>
      <c r="BX9" s="376">
        <v>0.77916666666666667</v>
      </c>
      <c r="BY9" s="374">
        <v>0.49376157407407412</v>
      </c>
      <c r="CA9" s="14">
        <f>VLOOKUP(CB9,id!$A:$C,3,0)</f>
        <v>41</v>
      </c>
      <c r="CB9" s="14" t="str">
        <f t="shared" si="7"/>
        <v>WieczorekJarosław1984</v>
      </c>
      <c r="CC9" s="9" t="str">
        <f t="shared" si="8"/>
        <v>Wieczorek</v>
      </c>
      <c r="CD9" s="9" t="str">
        <f t="shared" si="9"/>
        <v>Jarosław</v>
      </c>
      <c r="CE9" s="9"/>
      <c r="CF9" s="9">
        <f t="shared" si="10"/>
        <v>1984</v>
      </c>
      <c r="CG9" s="9">
        <f t="shared" si="11"/>
        <v>87.680030981838939</v>
      </c>
      <c r="CH9" s="23"/>
      <c r="CI9" s="9">
        <f t="shared" si="12"/>
        <v>0.91867677463818054</v>
      </c>
      <c r="CJ9" s="9">
        <f t="shared" si="13"/>
        <v>0.94444444444444442</v>
      </c>
      <c r="CK9" s="9">
        <f t="shared" si="14"/>
        <v>0.93188405797101448</v>
      </c>
      <c r="CL9" s="9">
        <f t="shared" si="15"/>
        <v>0.98863341063895649</v>
      </c>
    </row>
    <row r="10" spans="1:90">
      <c r="A10" s="383">
        <v>5</v>
      </c>
      <c r="B10" s="371" t="s">
        <v>4368</v>
      </c>
      <c r="C10" s="371" t="s">
        <v>265</v>
      </c>
      <c r="D10" s="371" t="s">
        <v>234</v>
      </c>
      <c r="E10" s="379" t="s">
        <v>32</v>
      </c>
      <c r="F10" s="379">
        <v>1963</v>
      </c>
      <c r="G10" s="382">
        <v>43274.458333333336</v>
      </c>
      <c r="H10" s="381">
        <v>0.49376157407407412</v>
      </c>
      <c r="I10" s="382">
        <f t="shared" si="0"/>
        <v>43275.493761574071</v>
      </c>
      <c r="J10" s="381">
        <f t="shared" si="1"/>
        <v>1.0354282407352002</v>
      </c>
      <c r="K10" s="381">
        <f t="shared" si="2"/>
        <v>2.8472222222222232E-2</v>
      </c>
      <c r="L10" s="381">
        <f t="shared" si="3"/>
        <v>1.006956018512978</v>
      </c>
      <c r="M10" s="380">
        <f t="shared" si="4"/>
        <v>2891</v>
      </c>
      <c r="N10" s="380" t="b">
        <f t="shared" si="5"/>
        <v>0</v>
      </c>
      <c r="O10" s="379">
        <v>11</v>
      </c>
      <c r="P10" s="379">
        <v>52</v>
      </c>
      <c r="Q10" s="378">
        <v>1929</v>
      </c>
      <c r="R10" s="377">
        <f t="shared" si="6"/>
        <v>51</v>
      </c>
      <c r="S10" s="377">
        <v>1451</v>
      </c>
      <c r="T10" s="376">
        <v>0.20555555555555557</v>
      </c>
      <c r="U10" s="376">
        <v>0.23402777777777781</v>
      </c>
      <c r="V10" s="376">
        <v>0.37152777777777773</v>
      </c>
      <c r="W10" s="376">
        <v>0.93402777777777779</v>
      </c>
      <c r="X10" s="376">
        <v>6.805555555555555E-2</v>
      </c>
      <c r="Y10" s="376">
        <v>0.43124999999999997</v>
      </c>
      <c r="Z10" s="376">
        <v>0.86041666666666661</v>
      </c>
      <c r="AA10" s="376">
        <v>3.125E-2</v>
      </c>
      <c r="AB10" s="375"/>
      <c r="AC10" s="376">
        <v>0.39374999999999999</v>
      </c>
      <c r="AD10" s="376">
        <v>9.7222222222222224E-2</v>
      </c>
      <c r="AE10" s="376">
        <v>0.12986111111111112</v>
      </c>
      <c r="AF10" s="376">
        <v>0.29722222222222222</v>
      </c>
      <c r="AG10" s="376">
        <v>0.2722222222222222</v>
      </c>
      <c r="AH10" s="376">
        <v>0.33680555555555558</v>
      </c>
      <c r="AI10" s="376">
        <v>0.1763888888888889</v>
      </c>
      <c r="AJ10" s="376">
        <v>0.25763888888888892</v>
      </c>
      <c r="AK10" s="376">
        <v>6.2499999999999995E-3</v>
      </c>
      <c r="AL10" s="376">
        <v>0.88541666666666663</v>
      </c>
      <c r="AM10" s="376">
        <v>0.90555555555555556</v>
      </c>
      <c r="AN10" s="376">
        <v>0.46527777777777773</v>
      </c>
      <c r="AO10" s="375"/>
      <c r="AP10" s="376">
        <v>0.71527777777777779</v>
      </c>
      <c r="AQ10" s="376">
        <v>0.52361111111111114</v>
      </c>
      <c r="AR10" s="376">
        <v>0.69930555555555562</v>
      </c>
      <c r="AS10" s="376">
        <v>0.75763888888888886</v>
      </c>
      <c r="AT10" s="376">
        <v>0.48819444444444443</v>
      </c>
      <c r="AU10" s="376">
        <v>0.82916666666666661</v>
      </c>
      <c r="AV10" s="376">
        <v>0.66666666666666663</v>
      </c>
      <c r="AW10" s="376">
        <v>0.62291666666666667</v>
      </c>
      <c r="AX10" s="375"/>
      <c r="AY10" s="376">
        <v>0.5180555555555556</v>
      </c>
      <c r="AZ10" s="376">
        <v>0.53749999999999998</v>
      </c>
      <c r="BA10" s="376">
        <v>0.73888888888888893</v>
      </c>
      <c r="BB10" s="376">
        <v>0.68125000000000002</v>
      </c>
      <c r="BC10" s="376">
        <v>0.51111111111111118</v>
      </c>
      <c r="BD10" s="376">
        <v>0.81805555555555554</v>
      </c>
      <c r="BE10" s="376">
        <v>0.75069444444444444</v>
      </c>
      <c r="BF10" s="376">
        <v>0.8340277777777777</v>
      </c>
      <c r="BG10" s="376">
        <v>0.47500000000000003</v>
      </c>
      <c r="BH10" s="376">
        <v>0.46875</v>
      </c>
      <c r="BI10" s="376">
        <v>0.50416666666666665</v>
      </c>
      <c r="BJ10" s="375"/>
      <c r="BK10" s="376">
        <v>0.55902777777777779</v>
      </c>
      <c r="BL10" s="376">
        <v>0.54791666666666672</v>
      </c>
      <c r="BM10" s="376">
        <v>0.57361111111111118</v>
      </c>
      <c r="BN10" s="376">
        <v>0.58888888888888891</v>
      </c>
      <c r="BO10" s="376">
        <v>0.7909722222222223</v>
      </c>
      <c r="BP10" s="376">
        <v>0.48680555555555555</v>
      </c>
      <c r="BQ10" s="376">
        <v>0.63750000000000007</v>
      </c>
      <c r="BR10" s="376">
        <v>0.47500000000000003</v>
      </c>
      <c r="BS10" s="375"/>
      <c r="BT10" s="376">
        <v>0.6118055555555556</v>
      </c>
      <c r="BU10" s="376">
        <v>0.77083333333333337</v>
      </c>
      <c r="BV10" s="376">
        <v>0.84444444444444444</v>
      </c>
      <c r="BW10" s="376">
        <v>0.65</v>
      </c>
      <c r="BX10" s="376">
        <v>0.77986111111111101</v>
      </c>
      <c r="BY10" s="374">
        <v>0.49376157407407412</v>
      </c>
      <c r="CA10" s="14">
        <f>VLOOKUP(CB10,id!$A:$C,3,0)</f>
        <v>7</v>
      </c>
      <c r="CB10" s="14" t="str">
        <f t="shared" si="7"/>
        <v>KrólikowskiRoman1963</v>
      </c>
      <c r="CC10" s="9" t="str">
        <f t="shared" si="8"/>
        <v>Królikowski</v>
      </c>
      <c r="CD10" s="9" t="str">
        <f t="shared" si="9"/>
        <v>Roman</v>
      </c>
      <c r="CE10" s="9"/>
      <c r="CF10" s="9">
        <f t="shared" si="10"/>
        <v>1963</v>
      </c>
      <c r="CG10" s="9">
        <f t="shared" si="11"/>
        <v>87.680030981838939</v>
      </c>
      <c r="CH10" s="23"/>
      <c r="CI10" s="9">
        <f t="shared" si="12"/>
        <v>1</v>
      </c>
      <c r="CJ10" s="9">
        <f t="shared" si="13"/>
        <v>1</v>
      </c>
      <c r="CK10" s="9">
        <f t="shared" si="14"/>
        <v>1</v>
      </c>
      <c r="CL10" s="9">
        <f t="shared" si="15"/>
        <v>1</v>
      </c>
    </row>
    <row r="11" spans="1:90">
      <c r="A11" s="383">
        <v>6</v>
      </c>
      <c r="B11" s="371" t="s">
        <v>4369</v>
      </c>
      <c r="C11" s="371" t="s">
        <v>261</v>
      </c>
      <c r="D11" s="371" t="s">
        <v>16</v>
      </c>
      <c r="E11" s="379" t="s">
        <v>32</v>
      </c>
      <c r="F11" s="379">
        <v>1987</v>
      </c>
      <c r="G11" s="382">
        <v>43274.458333333336</v>
      </c>
      <c r="H11" s="381">
        <v>0.4881712962962963</v>
      </c>
      <c r="I11" s="382">
        <f t="shared" si="0"/>
        <v>43275.488171296296</v>
      </c>
      <c r="J11" s="381">
        <f t="shared" si="1"/>
        <v>1.0298379629603005</v>
      </c>
      <c r="K11" s="381">
        <f t="shared" si="2"/>
        <v>2.8472222222222177E-2</v>
      </c>
      <c r="L11" s="381">
        <f t="shared" si="3"/>
        <v>1.0013657407380783</v>
      </c>
      <c r="M11" s="380">
        <f t="shared" si="4"/>
        <v>2882</v>
      </c>
      <c r="N11" s="380" t="b">
        <f t="shared" si="5"/>
        <v>0</v>
      </c>
      <c r="O11" s="379">
        <v>3</v>
      </c>
      <c r="P11" s="379">
        <v>51</v>
      </c>
      <c r="Q11" s="378">
        <v>1887</v>
      </c>
      <c r="R11" s="377">
        <f t="shared" si="6"/>
        <v>50</v>
      </c>
      <c r="S11" s="377">
        <v>1442</v>
      </c>
      <c r="T11" s="376">
        <v>0.20625000000000002</v>
      </c>
      <c r="U11" s="376">
        <v>0.23472222222222219</v>
      </c>
      <c r="V11" s="376">
        <v>0.37222222222222223</v>
      </c>
      <c r="W11" s="376">
        <v>0.93402777777777779</v>
      </c>
      <c r="X11" s="376">
        <v>6.805555555555555E-2</v>
      </c>
      <c r="Y11" s="376">
        <v>0.4291666666666667</v>
      </c>
      <c r="Z11" s="376">
        <v>0.86041666666666661</v>
      </c>
      <c r="AA11" s="376">
        <v>3.1944444444444449E-2</v>
      </c>
      <c r="AB11" s="375"/>
      <c r="AC11" s="376">
        <v>0.39444444444444443</v>
      </c>
      <c r="AD11" s="376">
        <v>9.7916666666666666E-2</v>
      </c>
      <c r="AE11" s="376">
        <v>0.12986111111111112</v>
      </c>
      <c r="AF11" s="376">
        <v>0.29722222222222222</v>
      </c>
      <c r="AG11" s="376">
        <v>0.2722222222222222</v>
      </c>
      <c r="AH11" s="376">
        <v>0.33749999999999997</v>
      </c>
      <c r="AI11" s="376">
        <v>0.17569444444444446</v>
      </c>
      <c r="AJ11" s="376">
        <v>0.25763888888888892</v>
      </c>
      <c r="AK11" s="376">
        <v>6.2499999999999995E-3</v>
      </c>
      <c r="AL11" s="376">
        <v>0.88541666666666663</v>
      </c>
      <c r="AM11" s="376">
        <v>0.90555555555555556</v>
      </c>
      <c r="AN11" s="375"/>
      <c r="AO11" s="375"/>
      <c r="AP11" s="376">
        <v>0.71527777777777779</v>
      </c>
      <c r="AQ11" s="376">
        <v>0.52361111111111114</v>
      </c>
      <c r="AR11" s="376">
        <v>0.69930555555555562</v>
      </c>
      <c r="AS11" s="376">
        <v>0.75763888888888886</v>
      </c>
      <c r="AT11" s="376">
        <v>0.48819444444444443</v>
      </c>
      <c r="AU11" s="376">
        <v>0.82777777777777783</v>
      </c>
      <c r="AV11" s="376">
        <v>0.66666666666666663</v>
      </c>
      <c r="AW11" s="376">
        <v>0.62291666666666667</v>
      </c>
      <c r="AX11" s="375"/>
      <c r="AY11" s="376">
        <v>0.51874999999999993</v>
      </c>
      <c r="AZ11" s="376">
        <v>0.53541666666666665</v>
      </c>
      <c r="BA11" s="376">
        <v>0.73958333333333337</v>
      </c>
      <c r="BB11" s="376">
        <v>0.68125000000000002</v>
      </c>
      <c r="BC11" s="376">
        <v>0.51111111111111118</v>
      </c>
      <c r="BD11" s="376">
        <v>0.81597222222222221</v>
      </c>
      <c r="BE11" s="376">
        <v>0.75</v>
      </c>
      <c r="BF11" s="376">
        <v>0.83472222222222225</v>
      </c>
      <c r="BG11" s="376">
        <v>0.46527777777777773</v>
      </c>
      <c r="BH11" s="376">
        <v>0.47013888888888888</v>
      </c>
      <c r="BI11" s="376">
        <v>0.50416666666666665</v>
      </c>
      <c r="BJ11" s="375"/>
      <c r="BK11" s="376">
        <v>0.5541666666666667</v>
      </c>
      <c r="BL11" s="376">
        <v>0.54513888888888895</v>
      </c>
      <c r="BM11" s="376">
        <v>0.57430555555555551</v>
      </c>
      <c r="BN11" s="376">
        <v>0.58958333333333335</v>
      </c>
      <c r="BO11" s="376">
        <v>0.7909722222222223</v>
      </c>
      <c r="BP11" s="376">
        <v>0.48055555555555557</v>
      </c>
      <c r="BQ11" s="376">
        <v>0.6381944444444444</v>
      </c>
      <c r="BR11" s="376">
        <v>0.47638888888888892</v>
      </c>
      <c r="BS11" s="375"/>
      <c r="BT11" s="376">
        <v>0.6118055555555556</v>
      </c>
      <c r="BU11" s="376">
        <v>0.77013888888888893</v>
      </c>
      <c r="BV11" s="376">
        <v>0.84513888888888899</v>
      </c>
      <c r="BW11" s="376">
        <v>0.64930555555555558</v>
      </c>
      <c r="BX11" s="376">
        <v>0.77986111111111101</v>
      </c>
      <c r="BY11" s="374">
        <v>0.4881712962962963</v>
      </c>
      <c r="CA11" s="14">
        <f>VLOOKUP(CB11,id!$A:$C,3,0)</f>
        <v>402</v>
      </c>
      <c r="CB11" s="14" t="str">
        <f t="shared" si="7"/>
        <v>BanaszkiewiczPaweł1987</v>
      </c>
      <c r="CC11" s="9" t="str">
        <f t="shared" si="8"/>
        <v>Banaszkiewicz</v>
      </c>
      <c r="CD11" s="9" t="str">
        <f t="shared" si="9"/>
        <v>Paweł</v>
      </c>
      <c r="CE11" s="9"/>
      <c r="CF11" s="9">
        <f t="shared" si="10"/>
        <v>1987</v>
      </c>
      <c r="CG11" s="9">
        <f t="shared" si="11"/>
        <v>85.770978985344783</v>
      </c>
      <c r="CH11" s="23"/>
      <c r="CI11" s="9">
        <f t="shared" si="12"/>
        <v>1.0062413314840499</v>
      </c>
      <c r="CJ11" s="9">
        <f t="shared" si="13"/>
        <v>0.98039215686274506</v>
      </c>
      <c r="CK11" s="9">
        <f t="shared" si="14"/>
        <v>0.97822706065318821</v>
      </c>
      <c r="CL11" s="9">
        <f t="shared" si="15"/>
        <v>0.99604730707798783</v>
      </c>
    </row>
    <row r="12" spans="1:90">
      <c r="A12" s="383">
        <v>7</v>
      </c>
      <c r="B12" s="371" t="s">
        <v>4370</v>
      </c>
      <c r="C12" s="371" t="s">
        <v>20</v>
      </c>
      <c r="D12" s="371" t="s">
        <v>21</v>
      </c>
      <c r="E12" s="379" t="s">
        <v>32</v>
      </c>
      <c r="F12" s="379">
        <v>1973</v>
      </c>
      <c r="G12" s="382">
        <v>43274.458333333336</v>
      </c>
      <c r="H12" s="381">
        <v>0.47751157407407407</v>
      </c>
      <c r="I12" s="382">
        <f t="shared" si="0"/>
        <v>43275.477511574078</v>
      </c>
      <c r="J12" s="381">
        <f t="shared" si="1"/>
        <v>1.0191782407418941</v>
      </c>
      <c r="K12" s="381">
        <f t="shared" si="2"/>
        <v>3.7500000000000033E-2</v>
      </c>
      <c r="L12" s="381">
        <f t="shared" si="3"/>
        <v>0.98167824074189403</v>
      </c>
      <c r="M12" s="380">
        <f t="shared" si="4"/>
        <v>2854</v>
      </c>
      <c r="N12" s="380" t="b">
        <f t="shared" si="5"/>
        <v>0</v>
      </c>
      <c r="O12" s="379">
        <v>0</v>
      </c>
      <c r="P12" s="379">
        <v>49</v>
      </c>
      <c r="Q12" s="378">
        <v>1790</v>
      </c>
      <c r="R12" s="377">
        <f t="shared" si="6"/>
        <v>48</v>
      </c>
      <c r="S12" s="377">
        <v>1414</v>
      </c>
      <c r="T12" s="376">
        <v>0.19999999999999998</v>
      </c>
      <c r="U12" s="376">
        <v>0.23750000000000002</v>
      </c>
      <c r="V12" s="376">
        <v>0.34652777777777777</v>
      </c>
      <c r="W12" s="376">
        <v>0.97222222222222221</v>
      </c>
      <c r="X12" s="376">
        <v>0.11458333333333333</v>
      </c>
      <c r="Y12" s="376">
        <v>0.3979166666666667</v>
      </c>
      <c r="Z12" s="376">
        <v>0.88611111111111107</v>
      </c>
      <c r="AA12" s="376">
        <v>5.4166666666666669E-2</v>
      </c>
      <c r="AB12" s="375"/>
      <c r="AC12" s="376">
        <v>0.36249999999999999</v>
      </c>
      <c r="AD12" s="375"/>
      <c r="AE12" s="375"/>
      <c r="AF12" s="376">
        <v>0.28402777777777777</v>
      </c>
      <c r="AG12" s="376">
        <v>0.14444444444444446</v>
      </c>
      <c r="AH12" s="376">
        <v>0.31041666666666667</v>
      </c>
      <c r="AI12" s="375"/>
      <c r="AJ12" s="376">
        <v>0.25694444444444448</v>
      </c>
      <c r="AK12" s="376">
        <v>1.8749999999999999E-2</v>
      </c>
      <c r="AL12" s="376">
        <v>0.90486111111111101</v>
      </c>
      <c r="AM12" s="376">
        <v>0.93333333333333324</v>
      </c>
      <c r="AN12" s="376">
        <v>0.42638888888888887</v>
      </c>
      <c r="AO12" s="375"/>
      <c r="AP12" s="376">
        <v>0.72777777777777775</v>
      </c>
      <c r="AQ12" s="376">
        <v>0.5229166666666667</v>
      </c>
      <c r="AR12" s="376">
        <v>0.7104166666666667</v>
      </c>
      <c r="AS12" s="376">
        <v>0.77013888888888893</v>
      </c>
      <c r="AT12" s="376">
        <v>0.48680555555555555</v>
      </c>
      <c r="AU12" s="376">
        <v>0.84513888888888899</v>
      </c>
      <c r="AV12" s="376">
        <v>0.68125000000000002</v>
      </c>
      <c r="AW12" s="376">
        <v>0.62638888888888888</v>
      </c>
      <c r="AX12" s="375"/>
      <c r="AY12" s="376">
        <v>0.51388888888888895</v>
      </c>
      <c r="AZ12" s="376">
        <v>0.53541666666666665</v>
      </c>
      <c r="BA12" s="376">
        <v>0.75</v>
      </c>
      <c r="BB12" s="376">
        <v>0.6958333333333333</v>
      </c>
      <c r="BC12" s="376">
        <v>0.50486111111111109</v>
      </c>
      <c r="BD12" s="376">
        <v>0.8305555555555556</v>
      </c>
      <c r="BE12" s="376">
        <v>0.7631944444444444</v>
      </c>
      <c r="BF12" s="376">
        <v>0.85138888888888886</v>
      </c>
      <c r="BG12" s="376">
        <v>0.44027777777777777</v>
      </c>
      <c r="BH12" s="376">
        <v>0.46875</v>
      </c>
      <c r="BI12" s="376">
        <v>0.4993055555555555</v>
      </c>
      <c r="BJ12" s="376">
        <v>0.61041666666666672</v>
      </c>
      <c r="BK12" s="376">
        <v>0.55347222222222225</v>
      </c>
      <c r="BL12" s="376">
        <v>0.54513888888888895</v>
      </c>
      <c r="BM12" s="375"/>
      <c r="BN12" s="376">
        <v>0.59236111111111112</v>
      </c>
      <c r="BO12" s="376">
        <v>0.81388888888888899</v>
      </c>
      <c r="BP12" s="376">
        <v>0.46597222222222223</v>
      </c>
      <c r="BQ12" s="376">
        <v>0.64722222222222225</v>
      </c>
      <c r="BR12" s="376">
        <v>0.47500000000000003</v>
      </c>
      <c r="BS12" s="375"/>
      <c r="BT12" s="376">
        <v>0.57638888888888895</v>
      </c>
      <c r="BU12" s="376">
        <v>0.78055555555555556</v>
      </c>
      <c r="BV12" s="376">
        <v>0.86875000000000002</v>
      </c>
      <c r="BW12" s="376">
        <v>0.65972222222222221</v>
      </c>
      <c r="BX12" s="376">
        <v>0.79305555555555562</v>
      </c>
      <c r="BY12" s="374">
        <v>0.47751157407407407</v>
      </c>
      <c r="CA12" s="14">
        <f>VLOOKUP(CB12,id!$A:$C,3,0)</f>
        <v>463</v>
      </c>
      <c r="CB12" s="14" t="str">
        <f t="shared" ref="CB12:CB39" si="16">CC12&amp;CD12&amp;CF12</f>
        <v>NowickiJacek1973</v>
      </c>
      <c r="CC12" s="9" t="str">
        <f t="shared" ref="CC12:CC39" si="17">C12</f>
        <v>Nowicki</v>
      </c>
      <c r="CD12" s="9" t="str">
        <f t="shared" ref="CD12:CD39" si="18">D12</f>
        <v>Jacek</v>
      </c>
      <c r="CE12" s="9"/>
      <c r="CF12" s="9">
        <f t="shared" ref="CF12:CF39" si="19">F12</f>
        <v>1973</v>
      </c>
      <c r="CG12" s="9">
        <f t="shared" ref="CG12:CG22" si="20">CG11*IF(CK12&lt;1,CK12,IF(CL12&lt;1,CL12,IF(CJ12&lt;1,CJ12,IF(CI12&lt;1,CI12,1))))</f>
        <v>81.361977945822559</v>
      </c>
      <c r="CH12" s="23"/>
      <c r="CI12" s="9">
        <f t="shared" ref="CI12:CI22" si="21">S11/S12</f>
        <v>1.0198019801980198</v>
      </c>
      <c r="CJ12" s="9">
        <f t="shared" ref="CJ12:CJ22" si="22">R12/R11</f>
        <v>0.96</v>
      </c>
      <c r="CK12" s="9">
        <f t="shared" ref="CK12:CK22" si="23">Q12/Q11</f>
        <v>0.94859565447800742</v>
      </c>
      <c r="CL12" s="9">
        <f t="shared" ref="CL12:CL22" si="24">CJ12^0.2</f>
        <v>0.99186883928256631</v>
      </c>
    </row>
    <row r="13" spans="1:90">
      <c r="A13" s="383">
        <v>8</v>
      </c>
      <c r="B13" s="371" t="s">
        <v>4371</v>
      </c>
      <c r="C13" s="371" t="s">
        <v>1530</v>
      </c>
      <c r="D13" s="371" t="s">
        <v>26</v>
      </c>
      <c r="E13" s="379" t="s">
        <v>32</v>
      </c>
      <c r="F13" s="379">
        <v>1966</v>
      </c>
      <c r="G13" s="382">
        <v>43274.458333333336</v>
      </c>
      <c r="H13" s="381">
        <v>0.53109953703703705</v>
      </c>
      <c r="I13" s="382">
        <f t="shared" si="0"/>
        <v>43275.531099537038</v>
      </c>
      <c r="J13" s="381">
        <f t="shared" si="1"/>
        <v>1.0727662037024857</v>
      </c>
      <c r="K13" s="381">
        <f t="shared" si="2"/>
        <v>3.7500000000000006E-2</v>
      </c>
      <c r="L13" s="381">
        <f t="shared" si="3"/>
        <v>1.0352662037024856</v>
      </c>
      <c r="M13" s="380">
        <f t="shared" si="4"/>
        <v>2931</v>
      </c>
      <c r="N13" s="380" t="b">
        <f t="shared" si="5"/>
        <v>0</v>
      </c>
      <c r="O13" s="379">
        <v>51</v>
      </c>
      <c r="P13" s="379">
        <v>49</v>
      </c>
      <c r="Q13" s="378">
        <v>1779</v>
      </c>
      <c r="R13" s="377">
        <f t="shared" si="6"/>
        <v>48</v>
      </c>
      <c r="S13" s="377">
        <v>1491</v>
      </c>
      <c r="T13" s="376">
        <v>0.24305555555555555</v>
      </c>
      <c r="U13" s="376">
        <v>0.28055555555555556</v>
      </c>
      <c r="V13" s="376">
        <v>0.39583333333333331</v>
      </c>
      <c r="W13" s="376">
        <v>0.9145833333333333</v>
      </c>
      <c r="X13" s="376">
        <v>0.11458333333333333</v>
      </c>
      <c r="Y13" s="376">
        <v>0.44930555555555557</v>
      </c>
      <c r="Z13" s="376">
        <v>0.8652777777777777</v>
      </c>
      <c r="AA13" s="376">
        <v>6.1805555555555558E-2</v>
      </c>
      <c r="AB13" s="375"/>
      <c r="AC13" s="376">
        <v>0.41597222222222219</v>
      </c>
      <c r="AD13" s="376">
        <v>0.15208333333333332</v>
      </c>
      <c r="AE13" s="376">
        <v>0.18124999999999999</v>
      </c>
      <c r="AF13" s="376">
        <v>0.33819444444444446</v>
      </c>
      <c r="AG13" s="376">
        <v>0.31527777777777777</v>
      </c>
      <c r="AH13" s="376">
        <v>0.3611111111111111</v>
      </c>
      <c r="AI13" s="376">
        <v>0.21527777777777779</v>
      </c>
      <c r="AJ13" s="376">
        <v>0.29791666666666666</v>
      </c>
      <c r="AK13" s="376">
        <v>0.97083333333333333</v>
      </c>
      <c r="AL13" s="375"/>
      <c r="AM13" s="376">
        <v>0.88402777777777775</v>
      </c>
      <c r="AN13" s="376">
        <v>0.47430555555555554</v>
      </c>
      <c r="AO13" s="375"/>
      <c r="AP13" s="376">
        <v>0.66597222222222219</v>
      </c>
      <c r="AQ13" s="376">
        <v>0.52361111111111114</v>
      </c>
      <c r="AR13" s="376">
        <v>0.71666666666666667</v>
      </c>
      <c r="AS13" s="376">
        <v>0.75347222222222221</v>
      </c>
      <c r="AT13" s="375"/>
      <c r="AU13" s="376">
        <v>0.82777777777777783</v>
      </c>
      <c r="AV13" s="376">
        <v>0.68680555555555556</v>
      </c>
      <c r="AW13" s="376">
        <v>0.62291666666666667</v>
      </c>
      <c r="AX13" s="375"/>
      <c r="AY13" s="376">
        <v>0.5180555555555556</v>
      </c>
      <c r="AZ13" s="376">
        <v>0.53541666666666665</v>
      </c>
      <c r="BA13" s="376">
        <v>0.73472222222222217</v>
      </c>
      <c r="BB13" s="376">
        <v>0.7006944444444444</v>
      </c>
      <c r="BC13" s="376">
        <v>0.51180555555555551</v>
      </c>
      <c r="BD13" s="376">
        <v>0.81597222222222221</v>
      </c>
      <c r="BE13" s="376">
        <v>0.74652777777777779</v>
      </c>
      <c r="BF13" s="376">
        <v>0.83472222222222225</v>
      </c>
      <c r="BG13" s="376">
        <v>0.50347222222222221</v>
      </c>
      <c r="BH13" s="376">
        <v>0.48958333333333331</v>
      </c>
      <c r="BI13" s="376">
        <v>0.50416666666666665</v>
      </c>
      <c r="BJ13" s="375"/>
      <c r="BK13" s="376">
        <v>0.55833333333333335</v>
      </c>
      <c r="BL13" s="376">
        <v>0.54513888888888895</v>
      </c>
      <c r="BM13" s="376">
        <v>0.5756944444444444</v>
      </c>
      <c r="BN13" s="376">
        <v>0.59236111111111112</v>
      </c>
      <c r="BO13" s="376">
        <v>0.7909722222222223</v>
      </c>
      <c r="BP13" s="376">
        <v>0.52083333333333337</v>
      </c>
      <c r="BQ13" s="375"/>
      <c r="BR13" s="376">
        <v>0.48194444444444445</v>
      </c>
      <c r="BS13" s="375"/>
      <c r="BT13" s="376">
        <v>0.6118055555555556</v>
      </c>
      <c r="BU13" s="376">
        <v>0.77222222222222225</v>
      </c>
      <c r="BV13" s="376">
        <v>0.84444444444444444</v>
      </c>
      <c r="BW13" s="376">
        <v>0.64097222222222217</v>
      </c>
      <c r="BX13" s="376">
        <v>0.78055555555555556</v>
      </c>
      <c r="BY13" s="374">
        <v>0.53109953703703705</v>
      </c>
      <c r="CA13" s="14">
        <f>VLOOKUP(CB13,id!$A:$C,3,0)</f>
        <v>94</v>
      </c>
      <c r="CB13" s="14" t="str">
        <f t="shared" si="16"/>
        <v>BuchajewiczAndrzej1966</v>
      </c>
      <c r="CC13" s="9" t="str">
        <f t="shared" si="17"/>
        <v>Buchajewicz</v>
      </c>
      <c r="CD13" s="9" t="str">
        <f t="shared" si="18"/>
        <v>Andrzej</v>
      </c>
      <c r="CE13" s="9"/>
      <c r="CF13" s="9">
        <f t="shared" si="19"/>
        <v>1966</v>
      </c>
      <c r="CG13" s="9">
        <f t="shared" si="20"/>
        <v>80.861988137216954</v>
      </c>
      <c r="CH13" s="23"/>
      <c r="CI13" s="9">
        <f t="shared" si="21"/>
        <v>0.94835680751173712</v>
      </c>
      <c r="CJ13" s="9">
        <f t="shared" si="22"/>
        <v>1</v>
      </c>
      <c r="CK13" s="9">
        <f t="shared" si="23"/>
        <v>0.99385474860335199</v>
      </c>
      <c r="CL13" s="9">
        <f t="shared" si="24"/>
        <v>1</v>
      </c>
    </row>
    <row r="14" spans="1:90">
      <c r="A14" s="383">
        <v>9</v>
      </c>
      <c r="B14" s="371" t="s">
        <v>4372</v>
      </c>
      <c r="C14" s="371" t="s">
        <v>78</v>
      </c>
      <c r="D14" s="371" t="s">
        <v>77</v>
      </c>
      <c r="E14" s="379" t="s">
        <v>32</v>
      </c>
      <c r="F14" s="379">
        <v>1992</v>
      </c>
      <c r="G14" s="382">
        <v>43274.458333333336</v>
      </c>
      <c r="H14" s="381">
        <v>0.52870370370370368</v>
      </c>
      <c r="I14" s="382">
        <f t="shared" si="0"/>
        <v>43275.528703703705</v>
      </c>
      <c r="J14" s="381">
        <f t="shared" si="1"/>
        <v>1.0703703703693463</v>
      </c>
      <c r="K14" s="381">
        <f t="shared" si="2"/>
        <v>4.1666666666666664E-2</v>
      </c>
      <c r="L14" s="381">
        <f t="shared" si="3"/>
        <v>1.0287037037026796</v>
      </c>
      <c r="M14" s="380">
        <f t="shared" si="4"/>
        <v>2922</v>
      </c>
      <c r="N14" s="380" t="b">
        <f t="shared" si="5"/>
        <v>0</v>
      </c>
      <c r="O14" s="379">
        <v>42</v>
      </c>
      <c r="P14" s="379">
        <v>46</v>
      </c>
      <c r="Q14" s="378">
        <v>1758</v>
      </c>
      <c r="R14" s="377">
        <f t="shared" si="6"/>
        <v>45</v>
      </c>
      <c r="S14" s="377">
        <v>1482</v>
      </c>
      <c r="T14" s="376">
        <v>0.74791666666666667</v>
      </c>
      <c r="U14" s="376">
        <v>0.79583333333333339</v>
      </c>
      <c r="V14" s="376">
        <v>0.62083333333333335</v>
      </c>
      <c r="W14" s="376">
        <v>0</v>
      </c>
      <c r="X14" s="376">
        <v>0.89513888888888893</v>
      </c>
      <c r="Y14" s="376">
        <v>0.57430555555555551</v>
      </c>
      <c r="Z14" s="376">
        <v>9.5138888888888884E-2</v>
      </c>
      <c r="AA14" s="376">
        <v>0.93472222222222223</v>
      </c>
      <c r="AB14" s="376">
        <v>0.64652777777777781</v>
      </c>
      <c r="AC14" s="376">
        <v>0.59791666666666665</v>
      </c>
      <c r="AD14" s="376">
        <v>0.87013888888888891</v>
      </c>
      <c r="AE14" s="376">
        <v>0.85972222222222217</v>
      </c>
      <c r="AF14" s="376">
        <v>0.70138888888888884</v>
      </c>
      <c r="AG14" s="376">
        <v>0.72013888888888899</v>
      </c>
      <c r="AH14" s="376">
        <v>0.67708333333333337</v>
      </c>
      <c r="AI14" s="376">
        <v>0.84375</v>
      </c>
      <c r="AJ14" s="376">
        <v>0.73472222222222217</v>
      </c>
      <c r="AK14" s="376">
        <v>0.96458333333333324</v>
      </c>
      <c r="AL14" s="376">
        <v>6.3194444444444442E-2</v>
      </c>
      <c r="AM14" s="376">
        <v>3.5416666666666666E-2</v>
      </c>
      <c r="AN14" s="376">
        <v>0.55277777777777781</v>
      </c>
      <c r="AO14" s="376">
        <v>0.81180555555555556</v>
      </c>
      <c r="AP14" s="376">
        <v>0.31388888888888888</v>
      </c>
      <c r="AQ14" s="375"/>
      <c r="AR14" s="375"/>
      <c r="AS14" s="376">
        <v>0.27083333333333331</v>
      </c>
      <c r="AT14" s="375"/>
      <c r="AU14" s="376">
        <v>0.16874999999999998</v>
      </c>
      <c r="AV14" s="376">
        <v>0.33680555555555558</v>
      </c>
      <c r="AW14" s="376">
        <v>0.38125000000000003</v>
      </c>
      <c r="AX14" s="376">
        <v>0.51458333333333328</v>
      </c>
      <c r="AY14" s="375"/>
      <c r="AZ14" s="375"/>
      <c r="BA14" s="376">
        <v>0.29652777777777778</v>
      </c>
      <c r="BB14" s="375"/>
      <c r="BC14" s="375"/>
      <c r="BD14" s="376">
        <v>0.20138888888888887</v>
      </c>
      <c r="BE14" s="376">
        <v>0.27847222222222223</v>
      </c>
      <c r="BF14" s="376">
        <v>0.16041666666666668</v>
      </c>
      <c r="BG14" s="376">
        <v>0.49513888888888885</v>
      </c>
      <c r="BH14" s="376">
        <v>0.50972222222222219</v>
      </c>
      <c r="BI14" s="375"/>
      <c r="BJ14" s="376">
        <v>0.47847222222222219</v>
      </c>
      <c r="BK14" s="375"/>
      <c r="BL14" s="375"/>
      <c r="BM14" s="375"/>
      <c r="BN14" s="376">
        <v>0.44166666666666665</v>
      </c>
      <c r="BO14" s="376">
        <v>0.22916666666666666</v>
      </c>
      <c r="BP14" s="376">
        <v>0.46875</v>
      </c>
      <c r="BQ14" s="376">
        <v>0.36180555555555555</v>
      </c>
      <c r="BR14" s="376">
        <v>0.52013888888888882</v>
      </c>
      <c r="BS14" s="376">
        <v>0.53125</v>
      </c>
      <c r="BT14" s="376">
        <v>0.42152777777777778</v>
      </c>
      <c r="BU14" s="376">
        <v>0.26041666666666669</v>
      </c>
      <c r="BV14" s="376">
        <v>0.14930555555555555</v>
      </c>
      <c r="BW14" s="376">
        <v>0.35138888888888892</v>
      </c>
      <c r="BX14" s="376">
        <v>0.24236111111111111</v>
      </c>
      <c r="BY14" s="374">
        <v>0.52870370370370368</v>
      </c>
      <c r="CA14" s="14">
        <f>VLOOKUP(CB14,id!$A:$C,3,0)</f>
        <v>6</v>
      </c>
      <c r="CB14" s="14" t="str">
        <f t="shared" si="16"/>
        <v>JakubekKrystian1992</v>
      </c>
      <c r="CC14" s="9" t="str">
        <f t="shared" si="17"/>
        <v>Jakubek</v>
      </c>
      <c r="CD14" s="9" t="str">
        <f t="shared" si="18"/>
        <v>Krystian</v>
      </c>
      <c r="CE14" s="9"/>
      <c r="CF14" s="9">
        <f t="shared" si="19"/>
        <v>1992</v>
      </c>
      <c r="CG14" s="9">
        <f t="shared" si="20"/>
        <v>79.907462138969876</v>
      </c>
      <c r="CH14" s="23"/>
      <c r="CI14" s="9">
        <f t="shared" si="21"/>
        <v>1.0060728744939271</v>
      </c>
      <c r="CJ14" s="9">
        <f t="shared" si="22"/>
        <v>0.9375</v>
      </c>
      <c r="CK14" s="9">
        <f t="shared" si="23"/>
        <v>0.98819561551433388</v>
      </c>
      <c r="CL14" s="9">
        <f t="shared" si="24"/>
        <v>0.98717524291740988</v>
      </c>
    </row>
    <row r="15" spans="1:90">
      <c r="A15" s="383">
        <v>10</v>
      </c>
      <c r="B15" s="371" t="s">
        <v>4373</v>
      </c>
      <c r="C15" s="371" t="s">
        <v>50</v>
      </c>
      <c r="D15" s="371" t="s">
        <v>49</v>
      </c>
      <c r="E15" s="379" t="s">
        <v>32</v>
      </c>
      <c r="F15" s="379">
        <v>1967</v>
      </c>
      <c r="G15" s="382">
        <v>43274.458333333336</v>
      </c>
      <c r="H15" s="381">
        <v>0.48814814814814816</v>
      </c>
      <c r="I15" s="382">
        <f t="shared" si="0"/>
        <v>43275.48814814815</v>
      </c>
      <c r="J15" s="381">
        <f t="shared" si="1"/>
        <v>1.0298148148140172</v>
      </c>
      <c r="K15" s="381">
        <f t="shared" si="2"/>
        <v>2.8472222222222232E-2</v>
      </c>
      <c r="L15" s="381">
        <f t="shared" si="3"/>
        <v>1.0013425925917949</v>
      </c>
      <c r="M15" s="380">
        <f t="shared" si="4"/>
        <v>2882</v>
      </c>
      <c r="N15" s="380" t="b">
        <f t="shared" si="5"/>
        <v>0</v>
      </c>
      <c r="O15" s="379">
        <v>2</v>
      </c>
      <c r="P15" s="379">
        <v>46</v>
      </c>
      <c r="Q15" s="378">
        <v>1738</v>
      </c>
      <c r="R15" s="377">
        <f t="shared" si="6"/>
        <v>45</v>
      </c>
      <c r="S15" s="377">
        <v>1442</v>
      </c>
      <c r="T15" s="376">
        <v>0.20555555555555557</v>
      </c>
      <c r="U15" s="376">
        <v>0.23402777777777781</v>
      </c>
      <c r="V15" s="376">
        <v>0.37222222222222223</v>
      </c>
      <c r="W15" s="376">
        <v>0.93472222222222223</v>
      </c>
      <c r="X15" s="376">
        <v>6.6666666666666666E-2</v>
      </c>
      <c r="Y15" s="376">
        <v>0.42986111111111108</v>
      </c>
      <c r="Z15" s="376">
        <v>0.86041666666666661</v>
      </c>
      <c r="AA15" s="376">
        <v>3.1944444444444449E-2</v>
      </c>
      <c r="AB15" s="375"/>
      <c r="AC15" s="376">
        <v>0.39444444444444443</v>
      </c>
      <c r="AD15" s="376">
        <v>9.7222222222222224E-2</v>
      </c>
      <c r="AE15" s="376">
        <v>0.12986111111111112</v>
      </c>
      <c r="AF15" s="376">
        <v>0.29722222222222222</v>
      </c>
      <c r="AG15" s="376">
        <v>0.2722222222222222</v>
      </c>
      <c r="AH15" s="376">
        <v>0.33749999999999997</v>
      </c>
      <c r="AI15" s="376">
        <v>0.17569444444444446</v>
      </c>
      <c r="AJ15" s="376">
        <v>0.25694444444444448</v>
      </c>
      <c r="AK15" s="376">
        <v>9.0277777777777787E-3</v>
      </c>
      <c r="AL15" s="376">
        <v>0.88541666666666663</v>
      </c>
      <c r="AM15" s="376">
        <v>0.90555555555555556</v>
      </c>
      <c r="AN15" s="375"/>
      <c r="AO15" s="375"/>
      <c r="AP15" s="376">
        <v>0.66597222222222219</v>
      </c>
      <c r="AQ15" s="376">
        <v>0.51736111111111105</v>
      </c>
      <c r="AR15" s="375"/>
      <c r="AS15" s="376">
        <v>0.71180555555555547</v>
      </c>
      <c r="AT15" s="375"/>
      <c r="AU15" s="376">
        <v>0.82916666666666661</v>
      </c>
      <c r="AV15" s="375"/>
      <c r="AW15" s="376">
        <v>0.62291666666666667</v>
      </c>
      <c r="AX15" s="375"/>
      <c r="AY15" s="376">
        <v>0.51111111111111118</v>
      </c>
      <c r="AZ15" s="376">
        <v>0.52777777777777779</v>
      </c>
      <c r="BA15" s="376">
        <v>0.68680555555555556</v>
      </c>
      <c r="BB15" s="375"/>
      <c r="BC15" s="376">
        <v>0.50486111111111109</v>
      </c>
      <c r="BD15" s="376">
        <v>0.81597222222222221</v>
      </c>
      <c r="BE15" s="376">
        <v>0.70000000000000007</v>
      </c>
      <c r="BF15" s="376">
        <v>0.83472222222222225</v>
      </c>
      <c r="BG15" s="376">
        <v>0.46527777777777773</v>
      </c>
      <c r="BH15" s="376">
        <v>0.48125000000000001</v>
      </c>
      <c r="BI15" s="376">
        <v>0.49583333333333335</v>
      </c>
      <c r="BJ15" s="375"/>
      <c r="BK15" s="376">
        <v>0.5493055555555556</v>
      </c>
      <c r="BL15" s="376">
        <v>0.53819444444444442</v>
      </c>
      <c r="BM15" s="376">
        <v>0.56736111111111109</v>
      </c>
      <c r="BN15" s="376">
        <v>0.5854166666666667</v>
      </c>
      <c r="BO15" s="376">
        <v>0.75624999999999998</v>
      </c>
      <c r="BP15" s="376">
        <v>0.48055555555555557</v>
      </c>
      <c r="BQ15" s="375"/>
      <c r="BR15" s="376">
        <v>0.47500000000000003</v>
      </c>
      <c r="BS15" s="375"/>
      <c r="BT15" s="376">
        <v>0.61111111111111105</v>
      </c>
      <c r="BU15" s="376">
        <v>0.7284722222222223</v>
      </c>
      <c r="BV15" s="376">
        <v>0.84444444444444444</v>
      </c>
      <c r="BW15" s="376">
        <v>0.64097222222222217</v>
      </c>
      <c r="BX15" s="376">
        <v>0.74305555555555547</v>
      </c>
      <c r="BY15" s="374">
        <v>0.48814814814814816</v>
      </c>
      <c r="CA15" s="14">
        <f>VLOOKUP(CB15,id!$A:$C,3,0)</f>
        <v>70</v>
      </c>
      <c r="CB15" s="14" t="str">
        <f t="shared" si="16"/>
        <v>StanekRobert1967</v>
      </c>
      <c r="CC15" s="9" t="str">
        <f t="shared" si="17"/>
        <v>Stanek</v>
      </c>
      <c r="CD15" s="9" t="str">
        <f t="shared" si="18"/>
        <v>Robert</v>
      </c>
      <c r="CE15" s="9"/>
      <c r="CF15" s="9">
        <f t="shared" si="19"/>
        <v>1967</v>
      </c>
      <c r="CG15" s="9">
        <f t="shared" si="20"/>
        <v>78.998389759686944</v>
      </c>
      <c r="CH15" s="23"/>
      <c r="CI15" s="9">
        <f t="shared" si="21"/>
        <v>1.0277392510402219</v>
      </c>
      <c r="CJ15" s="9">
        <f t="shared" si="22"/>
        <v>1</v>
      </c>
      <c r="CK15" s="9">
        <f t="shared" si="23"/>
        <v>0.98862343572241185</v>
      </c>
      <c r="CL15" s="9">
        <f t="shared" si="24"/>
        <v>1</v>
      </c>
    </row>
    <row r="16" spans="1:90">
      <c r="A16" s="383">
        <v>11</v>
      </c>
      <c r="B16" s="371" t="s">
        <v>4374</v>
      </c>
      <c r="C16" s="371" t="s">
        <v>436</v>
      </c>
      <c r="D16" s="371" t="s">
        <v>279</v>
      </c>
      <c r="E16" s="379" t="s">
        <v>32</v>
      </c>
      <c r="F16" s="379">
        <v>1983</v>
      </c>
      <c r="G16" s="382">
        <v>43274.458333333336</v>
      </c>
      <c r="H16" s="381">
        <v>0.52144675925925921</v>
      </c>
      <c r="I16" s="382">
        <f t="shared" si="0"/>
        <v>43275.52144675926</v>
      </c>
      <c r="J16" s="381">
        <f t="shared" si="1"/>
        <v>1.0631134259238024</v>
      </c>
      <c r="K16" s="381">
        <f t="shared" si="2"/>
        <v>4.1666666666666664E-2</v>
      </c>
      <c r="L16" s="381">
        <f t="shared" si="3"/>
        <v>1.0214467592571357</v>
      </c>
      <c r="M16" s="380">
        <f t="shared" si="4"/>
        <v>2911</v>
      </c>
      <c r="N16" s="380" t="b">
        <f t="shared" si="5"/>
        <v>0</v>
      </c>
      <c r="O16" s="379">
        <v>31</v>
      </c>
      <c r="P16" s="379">
        <v>47</v>
      </c>
      <c r="Q16" s="378">
        <v>1659</v>
      </c>
      <c r="R16" s="377">
        <f t="shared" si="6"/>
        <v>46</v>
      </c>
      <c r="S16" s="377">
        <v>1471</v>
      </c>
      <c r="T16" s="376">
        <v>0.31388888888888888</v>
      </c>
      <c r="U16" s="376">
        <v>0.35902777777777778</v>
      </c>
      <c r="V16" s="376">
        <v>0.44861111111111113</v>
      </c>
      <c r="W16" s="376">
        <v>8.0555555555555561E-2</v>
      </c>
      <c r="X16" s="376">
        <v>0.23263888888888887</v>
      </c>
      <c r="Y16" s="375"/>
      <c r="Z16" s="376">
        <v>0</v>
      </c>
      <c r="AA16" s="376">
        <v>0.18819444444444444</v>
      </c>
      <c r="AB16" s="375"/>
      <c r="AC16" s="375"/>
      <c r="AD16" s="376">
        <v>0.28194444444444444</v>
      </c>
      <c r="AE16" s="375"/>
      <c r="AF16" s="376">
        <v>0.4152777777777778</v>
      </c>
      <c r="AG16" s="376">
        <v>0.38958333333333334</v>
      </c>
      <c r="AH16" s="375"/>
      <c r="AI16" s="375"/>
      <c r="AJ16" s="376">
        <v>0.3743055555555555</v>
      </c>
      <c r="AK16" s="376">
        <v>0.15625</v>
      </c>
      <c r="AL16" s="376">
        <v>2.9166666666666664E-2</v>
      </c>
      <c r="AM16" s="376">
        <v>4.8611111111111112E-2</v>
      </c>
      <c r="AN16" s="376">
        <v>0.49374999999999997</v>
      </c>
      <c r="AO16" s="375"/>
      <c r="AP16" s="376">
        <v>0.78263888888888899</v>
      </c>
      <c r="AQ16" s="376">
        <v>0.5756944444444444</v>
      </c>
      <c r="AR16" s="376">
        <v>0.8305555555555556</v>
      </c>
      <c r="AS16" s="376">
        <v>0.89722222222222225</v>
      </c>
      <c r="AT16" s="375"/>
      <c r="AU16" s="376">
        <v>0.9458333333333333</v>
      </c>
      <c r="AV16" s="376">
        <v>0.80486111111111114</v>
      </c>
      <c r="AW16" s="376">
        <v>0.73055555555555562</v>
      </c>
      <c r="AX16" s="375"/>
      <c r="AY16" s="376">
        <v>0.57152777777777775</v>
      </c>
      <c r="AZ16" s="376">
        <v>0.58750000000000002</v>
      </c>
      <c r="BA16" s="376">
        <v>0.875</v>
      </c>
      <c r="BB16" s="376">
        <v>0.81736111111111109</v>
      </c>
      <c r="BC16" s="376">
        <v>0.56597222222222221</v>
      </c>
      <c r="BD16" s="376">
        <v>0.8569444444444444</v>
      </c>
      <c r="BE16" s="376">
        <v>0.88888888888888884</v>
      </c>
      <c r="BF16" s="376">
        <v>0.95624999999999993</v>
      </c>
      <c r="BG16" s="376">
        <v>0.50486111111111109</v>
      </c>
      <c r="BH16" s="376">
        <v>0.54236111111111118</v>
      </c>
      <c r="BI16" s="376">
        <v>0.55833333333333335</v>
      </c>
      <c r="BJ16" s="376">
        <v>0.6791666666666667</v>
      </c>
      <c r="BK16" s="376">
        <v>0.60902777777777783</v>
      </c>
      <c r="BL16" s="376">
        <v>0.59652777777777777</v>
      </c>
      <c r="BM16" s="376">
        <v>0.62361111111111112</v>
      </c>
      <c r="BN16" s="376">
        <v>0.6381944444444444</v>
      </c>
      <c r="BO16" s="376">
        <v>0.93611111111111101</v>
      </c>
      <c r="BP16" s="376">
        <v>0.66666666666666663</v>
      </c>
      <c r="BQ16" s="376">
        <v>0.74652777777777779</v>
      </c>
      <c r="BR16" s="376">
        <v>0.52013888888888882</v>
      </c>
      <c r="BS16" s="375"/>
      <c r="BT16" s="376">
        <v>0.71597222222222223</v>
      </c>
      <c r="BU16" s="376">
        <v>0.90972222222222221</v>
      </c>
      <c r="BV16" s="376">
        <v>0.97222222222222221</v>
      </c>
      <c r="BW16" s="376">
        <v>0.76458333333333339</v>
      </c>
      <c r="BX16" s="376">
        <v>0.92013888888888884</v>
      </c>
      <c r="BY16" s="374">
        <v>0.52144675925925921</v>
      </c>
      <c r="CA16" s="14">
        <f>VLOOKUP(CB16,id!$A:$C,3,0)</f>
        <v>139</v>
      </c>
      <c r="CB16" s="14" t="str">
        <f t="shared" si="16"/>
        <v>RuchlickiStanisław1983</v>
      </c>
      <c r="CC16" s="9" t="str">
        <f t="shared" si="17"/>
        <v>Ruchlicki</v>
      </c>
      <c r="CD16" s="9" t="str">
        <f t="shared" si="18"/>
        <v>Stanisław</v>
      </c>
      <c r="CE16" s="9"/>
      <c r="CF16" s="9">
        <f t="shared" si="19"/>
        <v>1983</v>
      </c>
      <c r="CG16" s="9">
        <f t="shared" si="20"/>
        <v>75.407553861519361</v>
      </c>
      <c r="CH16" s="23"/>
      <c r="CI16" s="9">
        <f t="shared" si="21"/>
        <v>0.98028552005438474</v>
      </c>
      <c r="CJ16" s="9">
        <f t="shared" si="22"/>
        <v>1.0222222222222221</v>
      </c>
      <c r="CK16" s="9">
        <f t="shared" si="23"/>
        <v>0.95454545454545459</v>
      </c>
      <c r="CL16" s="9">
        <f t="shared" si="24"/>
        <v>1.0044054569626728</v>
      </c>
    </row>
    <row r="17" spans="1:90">
      <c r="A17" s="383">
        <v>12</v>
      </c>
      <c r="B17" s="371" t="s">
        <v>4375</v>
      </c>
      <c r="C17" s="371" t="s">
        <v>18</v>
      </c>
      <c r="D17" s="371" t="s">
        <v>19</v>
      </c>
      <c r="E17" s="379" t="s">
        <v>32</v>
      </c>
      <c r="F17" s="379">
        <v>1964</v>
      </c>
      <c r="G17" s="382">
        <v>43274.458333333336</v>
      </c>
      <c r="H17" s="381">
        <v>0.48716435185185186</v>
      </c>
      <c r="I17" s="382">
        <f t="shared" si="0"/>
        <v>43275.487164351849</v>
      </c>
      <c r="J17" s="381">
        <f t="shared" si="1"/>
        <v>1.0288310185133014</v>
      </c>
      <c r="K17" s="381">
        <f>1/24</f>
        <v>4.1666666666666664E-2</v>
      </c>
      <c r="L17" s="381">
        <f t="shared" si="3"/>
        <v>0.98716435184663476</v>
      </c>
      <c r="M17" s="380">
        <f t="shared" si="4"/>
        <v>2862</v>
      </c>
      <c r="N17" s="380" t="b">
        <f t="shared" si="5"/>
        <v>0</v>
      </c>
      <c r="O17" s="379">
        <v>0</v>
      </c>
      <c r="P17" s="379">
        <v>38</v>
      </c>
      <c r="Q17" s="378">
        <v>1530</v>
      </c>
      <c r="R17" s="377">
        <f t="shared" si="6"/>
        <v>37</v>
      </c>
      <c r="S17" s="377">
        <v>1422</v>
      </c>
      <c r="T17" s="376">
        <v>0.96597222222222223</v>
      </c>
      <c r="U17" s="376">
        <v>9.7222222222222224E-2</v>
      </c>
      <c r="V17" s="376">
        <v>0.83333333333333337</v>
      </c>
      <c r="W17" s="376">
        <v>0.3666666666666667</v>
      </c>
      <c r="X17" s="376">
        <v>0.23333333333333331</v>
      </c>
      <c r="Y17" s="376">
        <v>0.74930555555555556</v>
      </c>
      <c r="Z17" s="376">
        <v>0.41180555555555554</v>
      </c>
      <c r="AA17" s="376">
        <v>0.28541666666666665</v>
      </c>
      <c r="AB17" s="376">
        <v>0.79861111111111116</v>
      </c>
      <c r="AC17" s="376">
        <v>0.81874999999999998</v>
      </c>
      <c r="AD17" s="376">
        <v>0.20486111111111113</v>
      </c>
      <c r="AE17" s="376">
        <v>0.19166666666666665</v>
      </c>
      <c r="AF17" s="376">
        <v>0.91041666666666676</v>
      </c>
      <c r="AG17" s="376">
        <v>0.93194444444444446</v>
      </c>
      <c r="AH17" s="376">
        <v>0.87083333333333324</v>
      </c>
      <c r="AI17" s="376">
        <v>0.16874999999999998</v>
      </c>
      <c r="AJ17" s="376">
        <v>0.95138888888888884</v>
      </c>
      <c r="AK17" s="376">
        <v>0.33958333333333335</v>
      </c>
      <c r="AL17" s="376">
        <v>0.43194444444444446</v>
      </c>
      <c r="AM17" s="376">
        <v>0.39305555555555555</v>
      </c>
      <c r="AN17" s="376">
        <v>0.7284722222222223</v>
      </c>
      <c r="AO17" s="376">
        <v>0.11319444444444444</v>
      </c>
      <c r="AP17" s="375"/>
      <c r="AQ17" s="376">
        <v>0.61458333333333337</v>
      </c>
      <c r="AR17" s="375"/>
      <c r="AS17" s="375"/>
      <c r="AT17" s="376">
        <v>0.65625</v>
      </c>
      <c r="AU17" s="375"/>
      <c r="AV17" s="375"/>
      <c r="AW17" s="375"/>
      <c r="AX17" s="376">
        <v>0.68541666666666667</v>
      </c>
      <c r="AY17" s="376">
        <v>0.62083333333333335</v>
      </c>
      <c r="AZ17" s="376">
        <v>0.60555555555555551</v>
      </c>
      <c r="BA17" s="375"/>
      <c r="BB17" s="375"/>
      <c r="BC17" s="376">
        <v>0.62847222222222221</v>
      </c>
      <c r="BD17" s="375"/>
      <c r="BE17" s="375"/>
      <c r="BF17" s="375"/>
      <c r="BG17" s="376">
        <v>0.71736111111111101</v>
      </c>
      <c r="BH17" s="376">
        <v>0.55763888888888891</v>
      </c>
      <c r="BI17" s="376">
        <v>0.63680555555555551</v>
      </c>
      <c r="BJ17" s="375"/>
      <c r="BK17" s="376">
        <v>0.58680555555555558</v>
      </c>
      <c r="BL17" s="376">
        <v>0.59375</v>
      </c>
      <c r="BM17" s="376">
        <v>0.57013888888888886</v>
      </c>
      <c r="BN17" s="375"/>
      <c r="BO17" s="375"/>
      <c r="BP17" s="376">
        <v>0.47847222222222219</v>
      </c>
      <c r="BQ17" s="376">
        <v>0.45555555555555555</v>
      </c>
      <c r="BR17" s="376">
        <v>0.54861111111111105</v>
      </c>
      <c r="BS17" s="376">
        <v>0.70208333333333339</v>
      </c>
      <c r="BT17" s="375"/>
      <c r="BU17" s="375"/>
      <c r="BV17" s="375"/>
      <c r="BW17" s="375"/>
      <c r="BX17" s="375"/>
      <c r="BY17" s="374">
        <v>0.48716435185185186</v>
      </c>
      <c r="CA17" s="14">
        <f>VLOOKUP(CB17,id!$A:$C,3,0)</f>
        <v>11</v>
      </c>
      <c r="CB17" s="14" t="str">
        <f t="shared" si="16"/>
        <v>LiszkaGrzegorz1964</v>
      </c>
      <c r="CC17" s="9" t="str">
        <f t="shared" si="17"/>
        <v>Liszka</v>
      </c>
      <c r="CD17" s="9" t="str">
        <f t="shared" si="18"/>
        <v>Grzegorz</v>
      </c>
      <c r="CE17" s="9"/>
      <c r="CF17" s="9">
        <f t="shared" si="19"/>
        <v>1964</v>
      </c>
      <c r="CG17" s="9">
        <f t="shared" si="20"/>
        <v>69.54403701514444</v>
      </c>
      <c r="CH17" s="23"/>
      <c r="CI17" s="9">
        <f t="shared" si="21"/>
        <v>1.0344585091420535</v>
      </c>
      <c r="CJ17" s="9">
        <f t="shared" si="22"/>
        <v>0.80434782608695654</v>
      </c>
      <c r="CK17" s="9">
        <f t="shared" si="23"/>
        <v>0.92224231464737794</v>
      </c>
      <c r="CL17" s="9">
        <f t="shared" si="24"/>
        <v>0.95738976090565409</v>
      </c>
    </row>
    <row r="18" spans="1:90">
      <c r="A18" s="383">
        <v>13</v>
      </c>
      <c r="B18" s="371" t="s">
        <v>4376</v>
      </c>
      <c r="C18" s="371" t="s">
        <v>837</v>
      </c>
      <c r="D18" s="371" t="s">
        <v>22</v>
      </c>
      <c r="E18" s="379" t="s">
        <v>32</v>
      </c>
      <c r="F18" s="379">
        <v>1963</v>
      </c>
      <c r="G18" s="382">
        <v>43274.458333333336</v>
      </c>
      <c r="H18" s="381">
        <v>0.49763888888888891</v>
      </c>
      <c r="I18" s="382">
        <f t="shared" si="0"/>
        <v>43275.49763888889</v>
      </c>
      <c r="J18" s="381">
        <f t="shared" si="1"/>
        <v>1.039305555554165</v>
      </c>
      <c r="K18" s="381">
        <f t="shared" ref="K18:K39" si="25">IF(U18-T18&gt;1/24,1/24,U18-T18)</f>
        <v>4.1666666666666664E-2</v>
      </c>
      <c r="L18" s="381">
        <f t="shared" si="3"/>
        <v>0.99763888888749841</v>
      </c>
      <c r="M18" s="380">
        <f t="shared" si="4"/>
        <v>2877</v>
      </c>
      <c r="N18" s="380" t="b">
        <f t="shared" si="5"/>
        <v>0</v>
      </c>
      <c r="O18" s="379">
        <v>0</v>
      </c>
      <c r="P18" s="379">
        <v>35</v>
      </c>
      <c r="Q18" s="378">
        <v>1360</v>
      </c>
      <c r="R18" s="377">
        <f t="shared" si="6"/>
        <v>34</v>
      </c>
      <c r="S18" s="377">
        <v>1437</v>
      </c>
      <c r="T18" s="376">
        <v>3.6111111111111115E-2</v>
      </c>
      <c r="U18" s="376">
        <v>8.4027777777777771E-2</v>
      </c>
      <c r="V18" s="376">
        <v>0.83958333333333324</v>
      </c>
      <c r="W18" s="376">
        <v>0.42430555555555555</v>
      </c>
      <c r="X18" s="376">
        <v>0.2986111111111111</v>
      </c>
      <c r="Y18" s="376">
        <v>0.7729166666666667</v>
      </c>
      <c r="Z18" s="375"/>
      <c r="AA18" s="376">
        <v>0.35138888888888892</v>
      </c>
      <c r="AB18" s="376">
        <v>0.87291666666666667</v>
      </c>
      <c r="AC18" s="376">
        <v>0.8222222222222223</v>
      </c>
      <c r="AD18" s="376">
        <v>0.22222222222222221</v>
      </c>
      <c r="AE18" s="376">
        <v>0.20347222222222219</v>
      </c>
      <c r="AF18" s="376">
        <v>0.94305555555555554</v>
      </c>
      <c r="AG18" s="376">
        <v>0.27361111111111108</v>
      </c>
      <c r="AH18" s="376">
        <v>0.91249999999999998</v>
      </c>
      <c r="AI18" s="376">
        <v>0.17569444444444446</v>
      </c>
      <c r="AJ18" s="376">
        <v>0.25694444444444448</v>
      </c>
      <c r="AK18" s="375"/>
      <c r="AL18" s="375"/>
      <c r="AM18" s="375"/>
      <c r="AN18" s="376">
        <v>0.74652777777777779</v>
      </c>
      <c r="AO18" s="376">
        <v>0.10347222222222223</v>
      </c>
      <c r="AP18" s="375"/>
      <c r="AQ18" s="376">
        <v>0.61527777777777781</v>
      </c>
      <c r="AR18" s="375"/>
      <c r="AS18" s="375"/>
      <c r="AT18" s="376">
        <v>0.66249999999999998</v>
      </c>
      <c r="AU18" s="375"/>
      <c r="AV18" s="375"/>
      <c r="AW18" s="375"/>
      <c r="AX18" s="376">
        <v>0.68888888888888899</v>
      </c>
      <c r="AY18" s="376">
        <v>0.62361111111111112</v>
      </c>
      <c r="AZ18" s="376">
        <v>0.59305555555555556</v>
      </c>
      <c r="BA18" s="375"/>
      <c r="BB18" s="375"/>
      <c r="BC18" s="376">
        <v>0.63124999999999998</v>
      </c>
      <c r="BD18" s="375"/>
      <c r="BE18" s="375"/>
      <c r="BF18" s="375"/>
      <c r="BG18" s="376">
        <v>0.7319444444444444</v>
      </c>
      <c r="BH18" s="376">
        <v>0.4770833333333333</v>
      </c>
      <c r="BI18" s="376">
        <v>0.64513888888888882</v>
      </c>
      <c r="BJ18" s="375"/>
      <c r="BK18" s="376">
        <v>0.5708333333333333</v>
      </c>
      <c r="BL18" s="376">
        <v>0.57986111111111105</v>
      </c>
      <c r="BM18" s="376">
        <v>0.49722222222222223</v>
      </c>
      <c r="BN18" s="376">
        <v>0.51736111111111105</v>
      </c>
      <c r="BO18" s="375"/>
      <c r="BP18" s="376">
        <v>0.48958333333333331</v>
      </c>
      <c r="BQ18" s="375"/>
      <c r="BR18" s="376">
        <v>0.47152777777777777</v>
      </c>
      <c r="BS18" s="376">
        <v>0.71458333333333324</v>
      </c>
      <c r="BT18" s="376">
        <v>0.54513888888888895</v>
      </c>
      <c r="BU18" s="375"/>
      <c r="BV18" s="375"/>
      <c r="BW18" s="375"/>
      <c r="BX18" s="375"/>
      <c r="BY18" s="374">
        <v>0.49763888888888891</v>
      </c>
      <c r="CA18" s="14">
        <f>VLOOKUP(CB18,id!$A:$C,3,0)</f>
        <v>19</v>
      </c>
      <c r="CB18" s="14" t="str">
        <f t="shared" si="16"/>
        <v>KowalskiKrzysztof1963</v>
      </c>
      <c r="CC18" s="9" t="str">
        <f t="shared" si="17"/>
        <v>Kowalski</v>
      </c>
      <c r="CD18" s="9" t="str">
        <f t="shared" si="18"/>
        <v>Krzysztof</v>
      </c>
      <c r="CE18" s="9"/>
      <c r="CF18" s="9">
        <f t="shared" si="19"/>
        <v>1963</v>
      </c>
      <c r="CG18" s="9">
        <f t="shared" si="20"/>
        <v>61.816921791239501</v>
      </c>
      <c r="CH18" s="23"/>
      <c r="CI18" s="9">
        <f t="shared" si="21"/>
        <v>0.98956158663883087</v>
      </c>
      <c r="CJ18" s="9">
        <f t="shared" si="22"/>
        <v>0.91891891891891897</v>
      </c>
      <c r="CK18" s="9">
        <f t="shared" si="23"/>
        <v>0.88888888888888884</v>
      </c>
      <c r="CL18" s="9">
        <f t="shared" si="24"/>
        <v>0.98323071872007639</v>
      </c>
    </row>
    <row r="19" spans="1:90">
      <c r="A19" s="383">
        <v>14</v>
      </c>
      <c r="B19" s="371" t="s">
        <v>4377</v>
      </c>
      <c r="C19" s="371" t="s">
        <v>836</v>
      </c>
      <c r="D19" s="371" t="s">
        <v>383</v>
      </c>
      <c r="E19" s="379" t="s">
        <v>32</v>
      </c>
      <c r="F19" s="379">
        <v>1966</v>
      </c>
      <c r="G19" s="382">
        <v>43274.458333333336</v>
      </c>
      <c r="H19" s="381">
        <v>0.49763888888888891</v>
      </c>
      <c r="I19" s="382">
        <f t="shared" si="0"/>
        <v>43275.49763888889</v>
      </c>
      <c r="J19" s="381">
        <f t="shared" si="1"/>
        <v>1.039305555554165</v>
      </c>
      <c r="K19" s="381">
        <f t="shared" si="25"/>
        <v>4.1666666666666664E-2</v>
      </c>
      <c r="L19" s="381">
        <f t="shared" si="3"/>
        <v>0.99763888888749841</v>
      </c>
      <c r="M19" s="380">
        <f t="shared" si="4"/>
        <v>2877</v>
      </c>
      <c r="N19" s="380" t="b">
        <f t="shared" si="5"/>
        <v>0</v>
      </c>
      <c r="O19" s="379">
        <v>0</v>
      </c>
      <c r="P19" s="379">
        <v>35</v>
      </c>
      <c r="Q19" s="378">
        <v>1360</v>
      </c>
      <c r="R19" s="377">
        <f t="shared" si="6"/>
        <v>34</v>
      </c>
      <c r="S19" s="377">
        <v>1437</v>
      </c>
      <c r="T19" s="376">
        <v>3.6111111111111115E-2</v>
      </c>
      <c r="U19" s="376">
        <v>8.3333333333333329E-2</v>
      </c>
      <c r="V19" s="376">
        <v>0.83888888888888891</v>
      </c>
      <c r="W19" s="376">
        <v>0.42430555555555555</v>
      </c>
      <c r="X19" s="376">
        <v>0.29791666666666666</v>
      </c>
      <c r="Y19" s="376">
        <v>0.7729166666666667</v>
      </c>
      <c r="Z19" s="375"/>
      <c r="AA19" s="376">
        <v>0.35069444444444442</v>
      </c>
      <c r="AB19" s="376">
        <v>0.87222222222222223</v>
      </c>
      <c r="AC19" s="376">
        <v>0.82152777777777775</v>
      </c>
      <c r="AD19" s="376">
        <v>0.22152777777777777</v>
      </c>
      <c r="AE19" s="376">
        <v>0.20277777777777781</v>
      </c>
      <c r="AF19" s="376">
        <v>0.94305555555555554</v>
      </c>
      <c r="AG19" s="376">
        <v>0.27291666666666664</v>
      </c>
      <c r="AH19" s="376">
        <v>0.91180555555555554</v>
      </c>
      <c r="AI19" s="376">
        <v>0.17569444444444446</v>
      </c>
      <c r="AJ19" s="376">
        <v>0.25763888888888892</v>
      </c>
      <c r="AK19" s="375"/>
      <c r="AL19" s="375"/>
      <c r="AM19" s="375"/>
      <c r="AN19" s="376">
        <v>0.74652777777777779</v>
      </c>
      <c r="AO19" s="376">
        <v>0.10347222222222223</v>
      </c>
      <c r="AP19" s="375"/>
      <c r="AQ19" s="376">
        <v>0.61527777777777781</v>
      </c>
      <c r="AR19" s="375"/>
      <c r="AS19" s="375"/>
      <c r="AT19" s="376">
        <v>0.66249999999999998</v>
      </c>
      <c r="AU19" s="375"/>
      <c r="AV19" s="375"/>
      <c r="AW19" s="375"/>
      <c r="AX19" s="376">
        <v>0.68819444444444444</v>
      </c>
      <c r="AY19" s="376">
        <v>0.62291666666666667</v>
      </c>
      <c r="AZ19" s="376">
        <v>0.59305555555555556</v>
      </c>
      <c r="BA19" s="375"/>
      <c r="BB19" s="375"/>
      <c r="BC19" s="376">
        <v>0.63124999999999998</v>
      </c>
      <c r="BD19" s="375"/>
      <c r="BE19" s="375"/>
      <c r="BF19" s="375"/>
      <c r="BG19" s="376">
        <v>0.73125000000000007</v>
      </c>
      <c r="BH19" s="376">
        <v>0.4777777777777778</v>
      </c>
      <c r="BI19" s="376">
        <v>0.64444444444444449</v>
      </c>
      <c r="BJ19" s="375"/>
      <c r="BK19" s="376">
        <v>0.5708333333333333</v>
      </c>
      <c r="BL19" s="376">
        <v>0.57986111111111105</v>
      </c>
      <c r="BM19" s="376">
        <v>0.49652777777777773</v>
      </c>
      <c r="BN19" s="376">
        <v>0.51736111111111105</v>
      </c>
      <c r="BO19" s="375"/>
      <c r="BP19" s="376">
        <v>0.48888888888888887</v>
      </c>
      <c r="BQ19" s="375"/>
      <c r="BR19" s="376">
        <v>0.47152777777777777</v>
      </c>
      <c r="BS19" s="376">
        <v>0.71527777777777779</v>
      </c>
      <c r="BT19" s="376">
        <v>0.54513888888888895</v>
      </c>
      <c r="BU19" s="375"/>
      <c r="BV19" s="375"/>
      <c r="BW19" s="375"/>
      <c r="BX19" s="375"/>
      <c r="BY19" s="374">
        <v>0.49763888888888891</v>
      </c>
      <c r="CA19" s="14">
        <f>VLOOKUP(CB19,id!$A:$C,3,0)</f>
        <v>18</v>
      </c>
      <c r="CB19" s="14" t="str">
        <f t="shared" si="16"/>
        <v>RudnickiMariusz1966</v>
      </c>
      <c r="CC19" s="9" t="str">
        <f t="shared" si="17"/>
        <v>Rudnicki</v>
      </c>
      <c r="CD19" s="9" t="str">
        <f t="shared" si="18"/>
        <v>Mariusz</v>
      </c>
      <c r="CE19" s="9"/>
      <c r="CF19" s="9">
        <f t="shared" si="19"/>
        <v>1966</v>
      </c>
      <c r="CG19" s="9">
        <f t="shared" si="20"/>
        <v>61.816921791239501</v>
      </c>
      <c r="CH19" s="23"/>
      <c r="CI19" s="9">
        <f t="shared" si="21"/>
        <v>1</v>
      </c>
      <c r="CJ19" s="9">
        <f t="shared" si="22"/>
        <v>1</v>
      </c>
      <c r="CK19" s="9">
        <f t="shared" si="23"/>
        <v>1</v>
      </c>
      <c r="CL19" s="9">
        <f t="shared" si="24"/>
        <v>1</v>
      </c>
    </row>
    <row r="20" spans="1:90">
      <c r="A20" s="383">
        <v>15</v>
      </c>
      <c r="B20" s="371" t="s">
        <v>4378</v>
      </c>
      <c r="C20" s="371" t="s">
        <v>154</v>
      </c>
      <c r="D20" s="371" t="s">
        <v>151</v>
      </c>
      <c r="E20" s="379" t="s">
        <v>32</v>
      </c>
      <c r="F20" s="379">
        <v>1978</v>
      </c>
      <c r="G20" s="382">
        <v>43274.458333333336</v>
      </c>
      <c r="H20" s="381">
        <v>0.51624999999999999</v>
      </c>
      <c r="I20" s="382">
        <f t="shared" si="0"/>
        <v>43275.516250000001</v>
      </c>
      <c r="J20" s="381">
        <f t="shared" si="1"/>
        <v>1.0579166666648234</v>
      </c>
      <c r="K20" s="381">
        <f t="shared" si="25"/>
        <v>4.1666666666666664E-2</v>
      </c>
      <c r="L20" s="381">
        <f t="shared" si="3"/>
        <v>1.0162499999981567</v>
      </c>
      <c r="M20" s="380">
        <f t="shared" si="4"/>
        <v>2904</v>
      </c>
      <c r="N20" s="380" t="b">
        <f t="shared" si="5"/>
        <v>0</v>
      </c>
      <c r="O20" s="379">
        <v>24</v>
      </c>
      <c r="P20" s="379">
        <v>36</v>
      </c>
      <c r="Q20" s="378">
        <v>1356</v>
      </c>
      <c r="R20" s="377">
        <f t="shared" si="6"/>
        <v>35</v>
      </c>
      <c r="S20" s="377">
        <v>1464</v>
      </c>
      <c r="T20" s="376">
        <v>0.23541666666666669</v>
      </c>
      <c r="U20" s="376">
        <v>0.30416666666666664</v>
      </c>
      <c r="V20" s="376">
        <v>0.39583333333333331</v>
      </c>
      <c r="W20" s="376">
        <v>0.96597222222222223</v>
      </c>
      <c r="X20" s="376">
        <v>0.15486111111111112</v>
      </c>
      <c r="Y20" s="376">
        <v>0.44722222222222219</v>
      </c>
      <c r="Z20" s="376">
        <v>0.87916666666666676</v>
      </c>
      <c r="AA20" s="376">
        <v>0.12430555555555556</v>
      </c>
      <c r="AB20" s="375"/>
      <c r="AC20" s="376">
        <v>0.41597222222222219</v>
      </c>
      <c r="AD20" s="375"/>
      <c r="AE20" s="375"/>
      <c r="AF20" s="376">
        <v>0.34861111111111115</v>
      </c>
      <c r="AG20" s="376">
        <v>0.18194444444444444</v>
      </c>
      <c r="AH20" s="375"/>
      <c r="AI20" s="375"/>
      <c r="AJ20" s="376">
        <v>0.21875</v>
      </c>
      <c r="AK20" s="376">
        <v>7.4305555555555555E-2</v>
      </c>
      <c r="AL20" s="376">
        <v>0.90694444444444444</v>
      </c>
      <c r="AM20" s="376">
        <v>0.93194444444444446</v>
      </c>
      <c r="AN20" s="376">
        <v>0.47430555555555554</v>
      </c>
      <c r="AO20" s="375"/>
      <c r="AP20" s="376">
        <v>0.69305555555555554</v>
      </c>
      <c r="AQ20" s="375"/>
      <c r="AR20" s="376">
        <v>0.67708333333333337</v>
      </c>
      <c r="AS20" s="376">
        <v>0.73888888888888893</v>
      </c>
      <c r="AT20" s="375"/>
      <c r="AU20" s="376">
        <v>0.81736111111111109</v>
      </c>
      <c r="AV20" s="376">
        <v>0.62222222222222223</v>
      </c>
      <c r="AW20" s="376">
        <v>0.55833333333333335</v>
      </c>
      <c r="AX20" s="375"/>
      <c r="AY20" s="375"/>
      <c r="AZ20" s="375"/>
      <c r="BA20" s="376">
        <v>0.71666666666666667</v>
      </c>
      <c r="BB20" s="375"/>
      <c r="BC20" s="375"/>
      <c r="BD20" s="376">
        <v>0.80208333333333337</v>
      </c>
      <c r="BE20" s="376">
        <v>0.72986111111111107</v>
      </c>
      <c r="BF20" s="376">
        <v>0.82291666666666663</v>
      </c>
      <c r="BG20" s="376">
        <v>0.4909722222222222</v>
      </c>
      <c r="BH20" s="375"/>
      <c r="BI20" s="375"/>
      <c r="BJ20" s="375"/>
      <c r="BK20" s="375"/>
      <c r="BL20" s="375"/>
      <c r="BM20" s="375"/>
      <c r="BN20" s="376">
        <v>0.52500000000000002</v>
      </c>
      <c r="BO20" s="376">
        <v>0.77847222222222223</v>
      </c>
      <c r="BP20" s="376">
        <v>0.50624999999999998</v>
      </c>
      <c r="BQ20" s="376">
        <v>0.57916666666666672</v>
      </c>
      <c r="BR20" s="375"/>
      <c r="BS20" s="375"/>
      <c r="BT20" s="376">
        <v>0.5444444444444444</v>
      </c>
      <c r="BU20" s="376">
        <v>0.75624999999999998</v>
      </c>
      <c r="BV20" s="376">
        <v>0.84305555555555556</v>
      </c>
      <c r="BW20" s="376">
        <v>0.59791666666666665</v>
      </c>
      <c r="BX20" s="376">
        <v>0.76736111111111116</v>
      </c>
      <c r="BY20" s="374">
        <v>0.51624999999999999</v>
      </c>
      <c r="CA20" s="14">
        <f>VLOOKUP(CB20,id!$A:$C,3,0)</f>
        <v>50</v>
      </c>
      <c r="CB20" s="14" t="str">
        <f t="shared" si="16"/>
        <v>PaszkowskiWojciech1978</v>
      </c>
      <c r="CC20" s="9" t="str">
        <f t="shared" si="17"/>
        <v>Paszkowski</v>
      </c>
      <c r="CD20" s="9" t="str">
        <f t="shared" si="18"/>
        <v>Wojciech</v>
      </c>
      <c r="CE20" s="9"/>
      <c r="CF20" s="9">
        <f t="shared" si="19"/>
        <v>1978</v>
      </c>
      <c r="CG20" s="9">
        <f t="shared" si="20"/>
        <v>61.635107315382918</v>
      </c>
      <c r="CH20" s="23"/>
      <c r="CI20" s="9">
        <f t="shared" si="21"/>
        <v>0.98155737704918034</v>
      </c>
      <c r="CJ20" s="9">
        <f t="shared" si="22"/>
        <v>1.0294117647058822</v>
      </c>
      <c r="CK20" s="9">
        <f t="shared" si="23"/>
        <v>0.99705882352941178</v>
      </c>
      <c r="CL20" s="9">
        <f t="shared" si="24"/>
        <v>1.0058143454444144</v>
      </c>
    </row>
    <row r="21" spans="1:90">
      <c r="A21" s="383">
        <v>16</v>
      </c>
      <c r="B21" s="371" t="s">
        <v>4379</v>
      </c>
      <c r="C21" s="371" t="s">
        <v>69</v>
      </c>
      <c r="D21" s="371" t="s">
        <v>48</v>
      </c>
      <c r="E21" s="379" t="s">
        <v>32</v>
      </c>
      <c r="F21" s="379">
        <v>1963</v>
      </c>
      <c r="G21" s="382">
        <v>43274.458333333336</v>
      </c>
      <c r="H21" s="381">
        <v>0.54040509259259262</v>
      </c>
      <c r="I21" s="382">
        <f t="shared" si="0"/>
        <v>43275.540405092594</v>
      </c>
      <c r="J21" s="381">
        <f t="shared" si="1"/>
        <v>1.0820717592578148</v>
      </c>
      <c r="K21" s="381">
        <f t="shared" si="25"/>
        <v>4.1666666666666664E-2</v>
      </c>
      <c r="L21" s="381">
        <f t="shared" si="3"/>
        <v>1.0404050925911481</v>
      </c>
      <c r="M21" s="380">
        <f t="shared" si="4"/>
        <v>2939</v>
      </c>
      <c r="N21" s="380" t="b">
        <f t="shared" si="5"/>
        <v>0</v>
      </c>
      <c r="O21" s="379">
        <v>59</v>
      </c>
      <c r="P21" s="379">
        <v>36</v>
      </c>
      <c r="Q21" s="378">
        <v>1351</v>
      </c>
      <c r="R21" s="377">
        <f t="shared" si="6"/>
        <v>35</v>
      </c>
      <c r="S21" s="377">
        <v>1499</v>
      </c>
      <c r="T21" s="376">
        <v>0.91875000000000007</v>
      </c>
      <c r="U21" s="376">
        <v>0.97638888888888886</v>
      </c>
      <c r="V21" s="375"/>
      <c r="W21" s="376">
        <v>0.3298611111111111</v>
      </c>
      <c r="X21" s="376">
        <v>0.14027777777777778</v>
      </c>
      <c r="Y21" s="376">
        <v>0.74652777777777779</v>
      </c>
      <c r="Z21" s="376">
        <v>0.40138888888888885</v>
      </c>
      <c r="AA21" s="376">
        <v>0.21388888888888891</v>
      </c>
      <c r="AB21" s="376">
        <v>0.77708333333333324</v>
      </c>
      <c r="AC21" s="375"/>
      <c r="AD21" s="376">
        <v>9.7222222222222224E-2</v>
      </c>
      <c r="AE21" s="376">
        <v>8.1250000000000003E-2</v>
      </c>
      <c r="AF21" s="376">
        <v>0.84791666666666676</v>
      </c>
      <c r="AG21" s="376">
        <v>0.86944444444444446</v>
      </c>
      <c r="AH21" s="376">
        <v>0.82361111111111107</v>
      </c>
      <c r="AI21" s="376">
        <v>3.6111111111111115E-2</v>
      </c>
      <c r="AJ21" s="376">
        <v>0.90069444444444446</v>
      </c>
      <c r="AK21" s="376">
        <v>0.27986111111111112</v>
      </c>
      <c r="AL21" s="375"/>
      <c r="AM21" s="376">
        <v>0.3756944444444445</v>
      </c>
      <c r="AN21" s="376">
        <v>0.71527777777777779</v>
      </c>
      <c r="AO21" s="376">
        <v>0.99791666666666667</v>
      </c>
      <c r="AP21" s="375"/>
      <c r="AQ21" s="376">
        <v>0.57500000000000007</v>
      </c>
      <c r="AR21" s="375"/>
      <c r="AS21" s="375"/>
      <c r="AT21" s="376">
        <v>0.62152777777777779</v>
      </c>
      <c r="AU21" s="375"/>
      <c r="AV21" s="375"/>
      <c r="AW21" s="375"/>
      <c r="AX21" s="376">
        <v>0.64930555555555558</v>
      </c>
      <c r="AY21" s="376">
        <v>0.58472222222222225</v>
      </c>
      <c r="AZ21" s="376">
        <v>0.5625</v>
      </c>
      <c r="BA21" s="376">
        <v>0.47986111111111113</v>
      </c>
      <c r="BB21" s="375"/>
      <c r="BC21" s="376">
        <v>0.59236111111111112</v>
      </c>
      <c r="BD21" s="375"/>
      <c r="BE21" s="375"/>
      <c r="BF21" s="376">
        <v>0.44722222222222219</v>
      </c>
      <c r="BG21" s="376">
        <v>0.70138888888888884</v>
      </c>
      <c r="BH21" s="376">
        <v>0.48680555555555555</v>
      </c>
      <c r="BI21" s="376">
        <v>0.6020833333333333</v>
      </c>
      <c r="BJ21" s="375"/>
      <c r="BK21" s="376">
        <v>0.52916666666666667</v>
      </c>
      <c r="BL21" s="376">
        <v>0.54236111111111118</v>
      </c>
      <c r="BM21" s="376">
        <v>0.50486111111111109</v>
      </c>
      <c r="BN21" s="375"/>
      <c r="BO21" s="375"/>
      <c r="BP21" s="375"/>
      <c r="BQ21" s="375"/>
      <c r="BR21" s="376">
        <v>0.47986111111111113</v>
      </c>
      <c r="BS21" s="376">
        <v>0.67708333333333337</v>
      </c>
      <c r="BT21" s="375"/>
      <c r="BU21" s="375"/>
      <c r="BV21" s="376">
        <v>0.42569444444444443</v>
      </c>
      <c r="BW21" s="375"/>
      <c r="BX21" s="375"/>
      <c r="BY21" s="374">
        <v>0.54040509259259262</v>
      </c>
      <c r="CA21" s="14">
        <f>VLOOKUP(CB21,id!$A:$C,3,0)</f>
        <v>23</v>
      </c>
      <c r="CB21" s="14" t="str">
        <f t="shared" si="16"/>
        <v>SójkaTomasz1963</v>
      </c>
      <c r="CC21" s="9" t="str">
        <f t="shared" si="17"/>
        <v>Sójka</v>
      </c>
      <c r="CD21" s="9" t="str">
        <f t="shared" si="18"/>
        <v>Tomasz</v>
      </c>
      <c r="CE21" s="9"/>
      <c r="CF21" s="9">
        <f t="shared" si="19"/>
        <v>1963</v>
      </c>
      <c r="CG21" s="9">
        <f t="shared" si="20"/>
        <v>61.407839220562181</v>
      </c>
      <c r="CH21" s="23"/>
      <c r="CI21" s="9">
        <f t="shared" si="21"/>
        <v>0.97665110073382255</v>
      </c>
      <c r="CJ21" s="9">
        <f t="shared" si="22"/>
        <v>1</v>
      </c>
      <c r="CK21" s="9">
        <f t="shared" si="23"/>
        <v>0.99631268436578169</v>
      </c>
      <c r="CL21" s="9">
        <f t="shared" si="24"/>
        <v>1</v>
      </c>
    </row>
    <row r="22" spans="1:90">
      <c r="A22" s="383">
        <v>17</v>
      </c>
      <c r="B22" s="371" t="s">
        <v>4380</v>
      </c>
      <c r="C22" s="371" t="s">
        <v>297</v>
      </c>
      <c r="D22" s="371" t="s">
        <v>16</v>
      </c>
      <c r="E22" s="379" t="s">
        <v>32</v>
      </c>
      <c r="F22" s="379">
        <v>1990</v>
      </c>
      <c r="G22" s="382">
        <v>43274.458333333336</v>
      </c>
      <c r="H22" s="381">
        <v>0.24428240740740739</v>
      </c>
      <c r="I22" s="382">
        <f t="shared" si="0"/>
        <v>43275.24428240741</v>
      </c>
      <c r="J22" s="381">
        <f t="shared" si="1"/>
        <v>0.78594907407386927</v>
      </c>
      <c r="K22" s="381">
        <f t="shared" si="25"/>
        <v>4.0972222222222299E-2</v>
      </c>
      <c r="L22" s="381">
        <f t="shared" si="3"/>
        <v>0.74497685185164697</v>
      </c>
      <c r="M22" s="380">
        <f t="shared" si="4"/>
        <v>2513</v>
      </c>
      <c r="N22" s="380" t="b">
        <f t="shared" si="5"/>
        <v>0</v>
      </c>
      <c r="O22" s="379">
        <v>0</v>
      </c>
      <c r="P22" s="379">
        <v>31</v>
      </c>
      <c r="Q22" s="378">
        <v>1350</v>
      </c>
      <c r="R22" s="377">
        <f t="shared" si="6"/>
        <v>30</v>
      </c>
      <c r="S22" s="377">
        <v>1073</v>
      </c>
      <c r="T22" s="376">
        <v>0.71736111111111101</v>
      </c>
      <c r="U22" s="376">
        <v>0.7583333333333333</v>
      </c>
      <c r="V22" s="376">
        <v>0.5805555555555556</v>
      </c>
      <c r="W22" s="376">
        <v>0.9784722222222223</v>
      </c>
      <c r="X22" s="376">
        <v>0.8666666666666667</v>
      </c>
      <c r="Y22" s="376">
        <v>0.5444444444444444</v>
      </c>
      <c r="Z22" s="376">
        <v>4.8611111111111112E-2</v>
      </c>
      <c r="AA22" s="376">
        <v>0.90208333333333324</v>
      </c>
      <c r="AB22" s="376">
        <v>0.60555555555555551</v>
      </c>
      <c r="AC22" s="376">
        <v>0.56458333333333333</v>
      </c>
      <c r="AD22" s="376">
        <v>0.83958333333333324</v>
      </c>
      <c r="AE22" s="376">
        <v>0.82638888888888884</v>
      </c>
      <c r="AF22" s="376">
        <v>0.65902777777777777</v>
      </c>
      <c r="AG22" s="376">
        <v>0.6791666666666667</v>
      </c>
      <c r="AH22" s="376">
        <v>0.63472222222222219</v>
      </c>
      <c r="AI22" s="376">
        <v>0.80555555555555547</v>
      </c>
      <c r="AJ22" s="376">
        <v>0.69652777777777775</v>
      </c>
      <c r="AK22" s="376">
        <v>0.94791666666666663</v>
      </c>
      <c r="AL22" s="376">
        <v>3.3333333333333333E-2</v>
      </c>
      <c r="AM22" s="376">
        <v>6.2499999999999995E-3</v>
      </c>
      <c r="AN22" s="376">
        <v>0.49652777777777773</v>
      </c>
      <c r="AO22" s="376">
        <v>0.77638888888888891</v>
      </c>
      <c r="AP22" s="376">
        <v>0.17916666666666667</v>
      </c>
      <c r="AQ22" s="375"/>
      <c r="AR22" s="375"/>
      <c r="AS22" s="375"/>
      <c r="AT22" s="375"/>
      <c r="AU22" s="376">
        <v>9.4444444444444442E-2</v>
      </c>
      <c r="AV22" s="375"/>
      <c r="AW22" s="375"/>
      <c r="AX22" s="375"/>
      <c r="AY22" s="375"/>
      <c r="AZ22" s="375"/>
      <c r="BA22" s="376">
        <v>0.15625</v>
      </c>
      <c r="BB22" s="375"/>
      <c r="BC22" s="375"/>
      <c r="BD22" s="375"/>
      <c r="BE22" s="375"/>
      <c r="BF22" s="376">
        <v>8.4722222222222213E-2</v>
      </c>
      <c r="BG22" s="376">
        <v>0.48680555555555555</v>
      </c>
      <c r="BH22" s="375"/>
      <c r="BI22" s="375"/>
      <c r="BJ22" s="375"/>
      <c r="BK22" s="375"/>
      <c r="BL22" s="375"/>
      <c r="BM22" s="375"/>
      <c r="BN22" s="375"/>
      <c r="BO22" s="375"/>
      <c r="BP22" s="376">
        <v>0.47638888888888892</v>
      </c>
      <c r="BQ22" s="375"/>
      <c r="BR22" s="375"/>
      <c r="BS22" s="376">
        <v>0.52013888888888882</v>
      </c>
      <c r="BT22" s="375"/>
      <c r="BU22" s="375"/>
      <c r="BV22" s="376">
        <v>7.1527777777777787E-2</v>
      </c>
      <c r="BW22" s="376">
        <v>0.21041666666666667</v>
      </c>
      <c r="BX22" s="375"/>
      <c r="BY22" s="374">
        <v>0.24428240740740739</v>
      </c>
      <c r="CA22" s="14">
        <f>VLOOKUP(CB22,id!$A:$C,3,0)</f>
        <v>4</v>
      </c>
      <c r="CB22" s="14" t="str">
        <f t="shared" si="16"/>
        <v>SłomkaPaweł1990</v>
      </c>
      <c r="CC22" s="9" t="str">
        <f t="shared" si="17"/>
        <v>Słomka</v>
      </c>
      <c r="CD22" s="9" t="str">
        <f t="shared" si="18"/>
        <v>Paweł</v>
      </c>
      <c r="CE22" s="9"/>
      <c r="CF22" s="9">
        <f t="shared" si="19"/>
        <v>1990</v>
      </c>
      <c r="CG22" s="9">
        <f t="shared" si="20"/>
        <v>61.362385601598035</v>
      </c>
      <c r="CH22" s="23"/>
      <c r="CI22" s="9">
        <f t="shared" si="21"/>
        <v>1.3970177073625349</v>
      </c>
      <c r="CJ22" s="9">
        <f t="shared" si="22"/>
        <v>0.8571428571428571</v>
      </c>
      <c r="CK22" s="9">
        <f t="shared" si="23"/>
        <v>0.99925980754996302</v>
      </c>
      <c r="CL22" s="9">
        <f t="shared" si="24"/>
        <v>0.96964026609557907</v>
      </c>
    </row>
    <row r="23" spans="1:90">
      <c r="A23" s="383">
        <v>19</v>
      </c>
      <c r="B23" s="371" t="s">
        <v>4382</v>
      </c>
      <c r="C23" s="371" t="s">
        <v>2</v>
      </c>
      <c r="D23" s="371" t="s">
        <v>25</v>
      </c>
      <c r="E23" s="379" t="s">
        <v>32</v>
      </c>
      <c r="F23" s="379">
        <v>1958</v>
      </c>
      <c r="G23" s="382">
        <v>43274.458333333336</v>
      </c>
      <c r="H23" s="381">
        <v>0.53612268518518513</v>
      </c>
      <c r="I23" s="382">
        <f t="shared" si="0"/>
        <v>43275.536122685182</v>
      </c>
      <c r="J23" s="381">
        <f t="shared" si="1"/>
        <v>1.0777893518461497</v>
      </c>
      <c r="K23" s="381">
        <f t="shared" si="25"/>
        <v>4.0972222222222229E-2</v>
      </c>
      <c r="L23" s="381">
        <f t="shared" si="3"/>
        <v>1.0368171296239275</v>
      </c>
      <c r="M23" s="380">
        <f t="shared" si="4"/>
        <v>2934</v>
      </c>
      <c r="N23" s="380" t="b">
        <f t="shared" si="5"/>
        <v>0</v>
      </c>
      <c r="O23" s="379">
        <v>54</v>
      </c>
      <c r="P23" s="379">
        <v>34</v>
      </c>
      <c r="Q23" s="378">
        <v>1316</v>
      </c>
      <c r="R23" s="377">
        <f t="shared" si="6"/>
        <v>33</v>
      </c>
      <c r="S23" s="377">
        <v>1494</v>
      </c>
      <c r="T23" s="376">
        <v>6.9444444444444434E-2</v>
      </c>
      <c r="U23" s="376">
        <v>0.11041666666666666</v>
      </c>
      <c r="V23" s="376">
        <v>0.83333333333333337</v>
      </c>
      <c r="W23" s="376">
        <v>0.44236111111111115</v>
      </c>
      <c r="X23" s="376">
        <v>0.29305555555555557</v>
      </c>
      <c r="Y23" s="376">
        <v>0.7680555555555556</v>
      </c>
      <c r="Z23" s="375"/>
      <c r="AA23" s="376">
        <v>0.3430555555555555</v>
      </c>
      <c r="AB23" s="376">
        <v>0.88124999999999998</v>
      </c>
      <c r="AC23" s="376">
        <v>0.81388888888888899</v>
      </c>
      <c r="AD23" s="376">
        <v>0.24374999999999999</v>
      </c>
      <c r="AE23" s="376">
        <v>0.22777777777777777</v>
      </c>
      <c r="AF23" s="376">
        <v>0.96250000000000002</v>
      </c>
      <c r="AG23" s="376">
        <v>2.4999999999999998E-2</v>
      </c>
      <c r="AH23" s="376">
        <v>0.9277777777777777</v>
      </c>
      <c r="AI23" s="376">
        <v>0.19999999999999998</v>
      </c>
      <c r="AJ23" s="376">
        <v>4.7916666666666663E-2</v>
      </c>
      <c r="AK23" s="376">
        <v>0.39305555555555555</v>
      </c>
      <c r="AL23" s="375"/>
      <c r="AM23" s="376">
        <v>0.4770833333333333</v>
      </c>
      <c r="AN23" s="376">
        <v>0.73749999999999993</v>
      </c>
      <c r="AO23" s="376">
        <v>0.12986111111111112</v>
      </c>
      <c r="AP23" s="375"/>
      <c r="AQ23" s="376">
        <v>0.58680555555555558</v>
      </c>
      <c r="AR23" s="375"/>
      <c r="AS23" s="375"/>
      <c r="AT23" s="376">
        <v>0.65416666666666667</v>
      </c>
      <c r="AU23" s="375"/>
      <c r="AV23" s="375"/>
      <c r="AW23" s="375"/>
      <c r="AX23" s="376">
        <v>0.67569444444444438</v>
      </c>
      <c r="AY23" s="376">
        <v>0.59722222222222221</v>
      </c>
      <c r="AZ23" s="376">
        <v>0.57361111111111118</v>
      </c>
      <c r="BA23" s="375"/>
      <c r="BB23" s="375"/>
      <c r="BC23" s="376">
        <v>0.60555555555555551</v>
      </c>
      <c r="BD23" s="375"/>
      <c r="BE23" s="375"/>
      <c r="BF23" s="375"/>
      <c r="BG23" s="376">
        <v>0.72291666666666676</v>
      </c>
      <c r="BH23" s="376">
        <v>0.5131944444444444</v>
      </c>
      <c r="BI23" s="376">
        <v>0.62847222222222221</v>
      </c>
      <c r="BJ23" s="375"/>
      <c r="BK23" s="376">
        <v>0.55138888888888882</v>
      </c>
      <c r="BL23" s="376">
        <v>0.56180555555555556</v>
      </c>
      <c r="BM23" s="376">
        <v>0.53333333333333333</v>
      </c>
      <c r="BN23" s="375"/>
      <c r="BO23" s="375"/>
      <c r="BP23" s="375"/>
      <c r="BQ23" s="375"/>
      <c r="BR23" s="376">
        <v>0.4861111111111111</v>
      </c>
      <c r="BS23" s="376">
        <v>0.70138888888888884</v>
      </c>
      <c r="BT23" s="375"/>
      <c r="BU23" s="375"/>
      <c r="BV23" s="375"/>
      <c r="BW23" s="375"/>
      <c r="BX23" s="375"/>
      <c r="BY23" s="374">
        <v>0.53612268518518513</v>
      </c>
      <c r="CA23" s="14">
        <f>VLOOKUP(CB23,id!$A:$C,3,0)</f>
        <v>111</v>
      </c>
      <c r="CB23" s="14" t="str">
        <f t="shared" si="16"/>
        <v>Herman-IżyckiLeszek1958</v>
      </c>
      <c r="CC23" s="9" t="str">
        <f t="shared" si="17"/>
        <v>Herman-Iżycki</v>
      </c>
      <c r="CD23" s="9" t="str">
        <f t="shared" si="18"/>
        <v>Leszek</v>
      </c>
      <c r="CE23" s="9"/>
      <c r="CF23" s="9">
        <f t="shared" si="19"/>
        <v>1958</v>
      </c>
      <c r="CG23" s="9">
        <f t="shared" ref="CG23:CG39" si="26">CG22*IF(CK23&lt;1,CK23,IF(CL23&lt;1,CL23,IF(CJ23&lt;1,CJ23,IF(CI23&lt;1,CI23,1))))</f>
        <v>59.816962556817046</v>
      </c>
      <c r="CH23" s="23"/>
      <c r="CI23" s="9">
        <f t="shared" ref="CI23:CI39" si="27">S22/S23</f>
        <v>0.71820615796519416</v>
      </c>
      <c r="CJ23" s="9">
        <f t="shared" ref="CJ23:CJ39" si="28">R23/R22</f>
        <v>1.1000000000000001</v>
      </c>
      <c r="CK23" s="9">
        <f t="shared" ref="CK23:CK39" si="29">Q23/Q22</f>
        <v>0.9748148148148148</v>
      </c>
      <c r="CL23" s="9">
        <f t="shared" ref="CL23:CL39" si="30">CJ23^0.2</f>
        <v>1.0192448764914566</v>
      </c>
    </row>
    <row r="24" spans="1:90">
      <c r="A24" s="383">
        <v>21</v>
      </c>
      <c r="B24" s="371" t="s">
        <v>4384</v>
      </c>
      <c r="C24" s="371" t="s">
        <v>4385</v>
      </c>
      <c r="D24" s="371" t="s">
        <v>19</v>
      </c>
      <c r="E24" s="379" t="s">
        <v>32</v>
      </c>
      <c r="F24" s="379">
        <v>1975</v>
      </c>
      <c r="G24" s="382">
        <v>43274.458333333336</v>
      </c>
      <c r="H24" s="381">
        <v>0.50993055555555555</v>
      </c>
      <c r="I24" s="382">
        <f t="shared" si="0"/>
        <v>43275.509930555556</v>
      </c>
      <c r="J24" s="381">
        <f t="shared" si="1"/>
        <v>1.0515972222201526</v>
      </c>
      <c r="K24" s="381">
        <f t="shared" si="25"/>
        <v>3.7499999999999992E-2</v>
      </c>
      <c r="L24" s="381">
        <f t="shared" si="3"/>
        <v>1.0140972222201525</v>
      </c>
      <c r="M24" s="380">
        <f t="shared" si="4"/>
        <v>2901</v>
      </c>
      <c r="N24" s="380" t="b">
        <f t="shared" si="5"/>
        <v>0</v>
      </c>
      <c r="O24" s="379">
        <v>21</v>
      </c>
      <c r="P24" s="379">
        <v>34</v>
      </c>
      <c r="Q24" s="378">
        <v>1309</v>
      </c>
      <c r="R24" s="377">
        <f t="shared" si="6"/>
        <v>33</v>
      </c>
      <c r="S24" s="377">
        <v>1461</v>
      </c>
      <c r="T24" s="376">
        <v>4.7222222222222221E-2</v>
      </c>
      <c r="U24" s="376">
        <v>8.4722222222222213E-2</v>
      </c>
      <c r="V24" s="376">
        <v>0.86249999999999993</v>
      </c>
      <c r="W24" s="376">
        <v>0.44861111111111113</v>
      </c>
      <c r="X24" s="376">
        <v>0.30624999999999997</v>
      </c>
      <c r="Y24" s="376">
        <v>0.8041666666666667</v>
      </c>
      <c r="Z24" s="375"/>
      <c r="AA24" s="376">
        <v>0.35555555555555557</v>
      </c>
      <c r="AB24" s="375"/>
      <c r="AC24" s="376">
        <v>0.83888888888888891</v>
      </c>
      <c r="AD24" s="376">
        <v>0.2722222222222222</v>
      </c>
      <c r="AE24" s="376">
        <v>0.25763888888888892</v>
      </c>
      <c r="AF24" s="376">
        <v>0.97013888888888899</v>
      </c>
      <c r="AG24" s="376">
        <v>0</v>
      </c>
      <c r="AH24" s="376">
        <v>0.93402777777777779</v>
      </c>
      <c r="AI24" s="376">
        <v>0.22847222222222222</v>
      </c>
      <c r="AJ24" s="376">
        <v>2.4305555555555556E-2</v>
      </c>
      <c r="AK24" s="376">
        <v>0.3979166666666667</v>
      </c>
      <c r="AL24" s="375"/>
      <c r="AM24" s="375"/>
      <c r="AN24" s="376">
        <v>0.7715277777777777</v>
      </c>
      <c r="AO24" s="376">
        <v>0.10277777777777779</v>
      </c>
      <c r="AP24" s="375"/>
      <c r="AQ24" s="376">
        <v>0.60555555555555551</v>
      </c>
      <c r="AR24" s="375"/>
      <c r="AS24" s="375"/>
      <c r="AT24" s="376">
        <v>0.67083333333333339</v>
      </c>
      <c r="AU24" s="375"/>
      <c r="AV24" s="375"/>
      <c r="AW24" s="375"/>
      <c r="AX24" s="376">
        <v>0.69374999999999998</v>
      </c>
      <c r="AY24" s="376">
        <v>0.62013888888888891</v>
      </c>
      <c r="AZ24" s="376">
        <v>0.59305555555555556</v>
      </c>
      <c r="BA24" s="375"/>
      <c r="BB24" s="375"/>
      <c r="BC24" s="376">
        <v>0.63055555555555554</v>
      </c>
      <c r="BD24" s="375"/>
      <c r="BE24" s="375"/>
      <c r="BF24" s="375"/>
      <c r="BG24" s="376">
        <v>0.72291666666666676</v>
      </c>
      <c r="BH24" s="376">
        <v>0.49374999999999997</v>
      </c>
      <c r="BI24" s="376">
        <v>0.63888888888888895</v>
      </c>
      <c r="BJ24" s="375"/>
      <c r="BK24" s="376">
        <v>0.5625</v>
      </c>
      <c r="BL24" s="376">
        <v>0.57777777777777783</v>
      </c>
      <c r="BM24" s="376">
        <v>0.51666666666666672</v>
      </c>
      <c r="BN24" s="376">
        <v>0.54027777777777775</v>
      </c>
      <c r="BO24" s="375"/>
      <c r="BP24" s="376">
        <v>0.50138888888888888</v>
      </c>
      <c r="BQ24" s="375"/>
      <c r="BR24" s="376">
        <v>0.4861111111111111</v>
      </c>
      <c r="BS24" s="376">
        <v>0.74513888888888891</v>
      </c>
      <c r="BT24" s="375"/>
      <c r="BU24" s="375"/>
      <c r="BV24" s="375"/>
      <c r="BW24" s="375"/>
      <c r="BX24" s="375"/>
      <c r="BY24" s="374">
        <v>0.50993055555555555</v>
      </c>
      <c r="CA24" s="14">
        <f>VLOOKUP(CB24,id!$A:$C,3,0)</f>
        <v>464</v>
      </c>
      <c r="CB24" s="14" t="str">
        <f t="shared" si="16"/>
        <v>WawrzynGrzegorz1975</v>
      </c>
      <c r="CC24" s="9" t="str">
        <f t="shared" si="17"/>
        <v>Wawrzyn</v>
      </c>
      <c r="CD24" s="9" t="str">
        <f t="shared" si="18"/>
        <v>Grzegorz</v>
      </c>
      <c r="CE24" s="9"/>
      <c r="CF24" s="9">
        <f t="shared" si="19"/>
        <v>1975</v>
      </c>
      <c r="CG24" s="9">
        <f t="shared" si="26"/>
        <v>59.498787224068018</v>
      </c>
      <c r="CH24" s="23"/>
      <c r="CI24" s="9">
        <f t="shared" si="27"/>
        <v>1.0225872689938398</v>
      </c>
      <c r="CJ24" s="9">
        <f t="shared" si="28"/>
        <v>1</v>
      </c>
      <c r="CK24" s="9">
        <f t="shared" si="29"/>
        <v>0.99468085106382975</v>
      </c>
      <c r="CL24" s="9">
        <f t="shared" si="30"/>
        <v>1</v>
      </c>
    </row>
    <row r="25" spans="1:90">
      <c r="A25" s="383">
        <v>22</v>
      </c>
      <c r="B25" s="371" t="s">
        <v>4386</v>
      </c>
      <c r="C25" s="371" t="s">
        <v>1279</v>
      </c>
      <c r="D25" s="371" t="s">
        <v>788</v>
      </c>
      <c r="E25" s="379" t="s">
        <v>32</v>
      </c>
      <c r="F25" s="379">
        <v>1975</v>
      </c>
      <c r="G25" s="382">
        <v>43274.458333333336</v>
      </c>
      <c r="H25" s="381">
        <v>0.50996527777777778</v>
      </c>
      <c r="I25" s="382">
        <f t="shared" si="0"/>
        <v>43275.509965277779</v>
      </c>
      <c r="J25" s="381">
        <f t="shared" si="1"/>
        <v>1.0516319444432156</v>
      </c>
      <c r="K25" s="381">
        <f t="shared" si="25"/>
        <v>3.7499999999999992E-2</v>
      </c>
      <c r="L25" s="381">
        <f t="shared" si="3"/>
        <v>1.0141319444432155</v>
      </c>
      <c r="M25" s="380">
        <f t="shared" si="4"/>
        <v>2901</v>
      </c>
      <c r="N25" s="380" t="b">
        <f t="shared" si="5"/>
        <v>0</v>
      </c>
      <c r="O25" s="379">
        <v>21</v>
      </c>
      <c r="P25" s="379">
        <v>34</v>
      </c>
      <c r="Q25" s="378">
        <v>1309</v>
      </c>
      <c r="R25" s="377">
        <f t="shared" si="6"/>
        <v>33</v>
      </c>
      <c r="S25" s="377">
        <v>1461</v>
      </c>
      <c r="T25" s="376">
        <v>4.7222222222222221E-2</v>
      </c>
      <c r="U25" s="384">
        <v>8.4722222222222213E-2</v>
      </c>
      <c r="V25" s="376">
        <v>0.8618055555555556</v>
      </c>
      <c r="W25" s="376">
        <v>0.44861111111111113</v>
      </c>
      <c r="X25" s="376">
        <v>0.30624999999999997</v>
      </c>
      <c r="Y25" s="376">
        <v>0.80347222222222225</v>
      </c>
      <c r="Z25" s="375"/>
      <c r="AA25" s="376">
        <v>0.35555555555555557</v>
      </c>
      <c r="AB25" s="375"/>
      <c r="AC25" s="376">
        <v>0.83680555555555547</v>
      </c>
      <c r="AD25" s="376">
        <v>0.2722222222222222</v>
      </c>
      <c r="AE25" s="376">
        <v>0.25694444444444448</v>
      </c>
      <c r="AF25" s="376">
        <v>0.97013888888888899</v>
      </c>
      <c r="AG25" s="376">
        <v>0.99930555555555556</v>
      </c>
      <c r="AH25" s="376">
        <v>0.93402777777777779</v>
      </c>
      <c r="AI25" s="376">
        <v>0.22777777777777777</v>
      </c>
      <c r="AJ25" s="376">
        <v>2.4305555555555556E-2</v>
      </c>
      <c r="AK25" s="376">
        <v>0.3972222222222222</v>
      </c>
      <c r="AL25" s="375"/>
      <c r="AM25" s="375"/>
      <c r="AN25" s="376">
        <v>0.7715277777777777</v>
      </c>
      <c r="AO25" s="376">
        <v>0.10277777777777779</v>
      </c>
      <c r="AP25" s="375"/>
      <c r="AQ25" s="376">
        <v>0.60555555555555551</v>
      </c>
      <c r="AR25" s="375"/>
      <c r="AS25" s="375"/>
      <c r="AT25" s="376">
        <v>0.67083333333333339</v>
      </c>
      <c r="AU25" s="375"/>
      <c r="AV25" s="375"/>
      <c r="AW25" s="375"/>
      <c r="AX25" s="376">
        <v>0.69374999999999998</v>
      </c>
      <c r="AY25" s="376">
        <v>0.62013888888888891</v>
      </c>
      <c r="AZ25" s="376">
        <v>0.59375</v>
      </c>
      <c r="BA25" s="375"/>
      <c r="BB25" s="375"/>
      <c r="BC25" s="376">
        <v>0.63055555555555554</v>
      </c>
      <c r="BD25" s="375"/>
      <c r="BE25" s="375"/>
      <c r="BF25" s="375"/>
      <c r="BG25" s="376">
        <v>0.72222222222222221</v>
      </c>
      <c r="BH25" s="376">
        <v>0.49374999999999997</v>
      </c>
      <c r="BI25" s="376">
        <v>0.63888888888888895</v>
      </c>
      <c r="BJ25" s="375"/>
      <c r="BK25" s="376">
        <v>0.5625</v>
      </c>
      <c r="BL25" s="376">
        <v>0.57777777777777783</v>
      </c>
      <c r="BM25" s="376">
        <v>0.51666666666666672</v>
      </c>
      <c r="BN25" s="376">
        <v>0.5395833333333333</v>
      </c>
      <c r="BO25" s="375"/>
      <c r="BP25" s="376">
        <v>0.50138888888888888</v>
      </c>
      <c r="BQ25" s="375"/>
      <c r="BR25" s="376">
        <v>0.48541666666666666</v>
      </c>
      <c r="BS25" s="376">
        <v>0.74513888888888891</v>
      </c>
      <c r="BT25" s="375"/>
      <c r="BU25" s="375"/>
      <c r="BV25" s="375"/>
      <c r="BW25" s="375"/>
      <c r="BX25" s="375"/>
      <c r="BY25" s="374">
        <v>0.50996527777777778</v>
      </c>
      <c r="CA25" s="14">
        <f>VLOOKUP(CB25,id!$A:$C,3,0)</f>
        <v>52</v>
      </c>
      <c r="CB25" s="14" t="str">
        <f t="shared" si="16"/>
        <v>BeszterdaSebastian1975</v>
      </c>
      <c r="CC25" s="9" t="str">
        <f t="shared" si="17"/>
        <v>Beszterda</v>
      </c>
      <c r="CD25" s="9" t="str">
        <f t="shared" si="18"/>
        <v>Sebastian</v>
      </c>
      <c r="CE25" s="9"/>
      <c r="CF25" s="9">
        <f t="shared" si="19"/>
        <v>1975</v>
      </c>
      <c r="CG25" s="9">
        <f t="shared" si="26"/>
        <v>59.498787224068018</v>
      </c>
      <c r="CH25" s="23"/>
      <c r="CI25" s="9">
        <f t="shared" si="27"/>
        <v>1</v>
      </c>
      <c r="CJ25" s="9">
        <f t="shared" si="28"/>
        <v>1</v>
      </c>
      <c r="CK25" s="9">
        <f t="shared" si="29"/>
        <v>1</v>
      </c>
      <c r="CL25" s="9">
        <f t="shared" si="30"/>
        <v>1</v>
      </c>
    </row>
    <row r="26" spans="1:90">
      <c r="A26" s="383">
        <v>23</v>
      </c>
      <c r="B26" s="371" t="s">
        <v>4387</v>
      </c>
      <c r="C26" s="371" t="s">
        <v>408</v>
      </c>
      <c r="D26" s="371" t="s">
        <v>209</v>
      </c>
      <c r="E26" s="379" t="s">
        <v>32</v>
      </c>
      <c r="F26" s="379">
        <v>1955</v>
      </c>
      <c r="G26" s="382">
        <v>43274.458333333336</v>
      </c>
      <c r="H26" s="381">
        <v>0.35792824074074076</v>
      </c>
      <c r="I26" s="382">
        <f t="shared" si="0"/>
        <v>43275.357928240737</v>
      </c>
      <c r="J26" s="381">
        <f t="shared" si="1"/>
        <v>0.89959490740147885</v>
      </c>
      <c r="K26" s="381">
        <f t="shared" si="25"/>
        <v>0</v>
      </c>
      <c r="L26" s="381">
        <f t="shared" si="3"/>
        <v>0.89959490740147885</v>
      </c>
      <c r="M26" s="380">
        <f t="shared" si="4"/>
        <v>2736</v>
      </c>
      <c r="N26" s="380" t="b">
        <f t="shared" si="5"/>
        <v>0</v>
      </c>
      <c r="O26" s="379">
        <v>0</v>
      </c>
      <c r="P26" s="379">
        <v>37</v>
      </c>
      <c r="Q26" s="378">
        <v>1290</v>
      </c>
      <c r="R26" s="377">
        <f t="shared" si="6"/>
        <v>36</v>
      </c>
      <c r="S26" s="377">
        <v>1296</v>
      </c>
      <c r="T26" s="375"/>
      <c r="U26" s="375"/>
      <c r="V26" s="376">
        <v>0.17222222222222225</v>
      </c>
      <c r="W26" s="376">
        <v>0.97499999999999998</v>
      </c>
      <c r="X26" s="375"/>
      <c r="Y26" s="376">
        <v>0.24791666666666667</v>
      </c>
      <c r="Z26" s="376">
        <v>0.86041666666666661</v>
      </c>
      <c r="AA26" s="375"/>
      <c r="AB26" s="375"/>
      <c r="AC26" s="376">
        <v>0.1986111111111111</v>
      </c>
      <c r="AD26" s="375"/>
      <c r="AE26" s="375"/>
      <c r="AF26" s="375"/>
      <c r="AG26" s="375"/>
      <c r="AH26" s="375"/>
      <c r="AI26" s="375"/>
      <c r="AJ26" s="375"/>
      <c r="AK26" s="376">
        <v>5.5555555555555552E-2</v>
      </c>
      <c r="AL26" s="376">
        <v>0.88611111111111107</v>
      </c>
      <c r="AM26" s="376">
        <v>0.93263888888888891</v>
      </c>
      <c r="AN26" s="376">
        <v>0.29722222222222222</v>
      </c>
      <c r="AO26" s="375"/>
      <c r="AP26" s="376">
        <v>0.66597222222222219</v>
      </c>
      <c r="AQ26" s="376">
        <v>0.51736111111111105</v>
      </c>
      <c r="AR26" s="375"/>
      <c r="AS26" s="376">
        <v>0.71875</v>
      </c>
      <c r="AT26" s="375"/>
      <c r="AU26" s="376">
        <v>0.82986111111111116</v>
      </c>
      <c r="AV26" s="375"/>
      <c r="AW26" s="376">
        <v>0.62291666666666667</v>
      </c>
      <c r="AX26" s="375"/>
      <c r="AY26" s="376">
        <v>0.51111111111111118</v>
      </c>
      <c r="AZ26" s="376">
        <v>0.52916666666666667</v>
      </c>
      <c r="BA26" s="376">
        <v>0.68680555555555556</v>
      </c>
      <c r="BB26" s="375"/>
      <c r="BC26" s="376">
        <v>0.50416666666666665</v>
      </c>
      <c r="BD26" s="376">
        <v>0.81597222222222221</v>
      </c>
      <c r="BE26" s="376">
        <v>0.7006944444444444</v>
      </c>
      <c r="BF26" s="376">
        <v>0.8354166666666667</v>
      </c>
      <c r="BG26" s="376">
        <v>0.32361111111111113</v>
      </c>
      <c r="BH26" s="376">
        <v>0.48125000000000001</v>
      </c>
      <c r="BI26" s="376">
        <v>0.49583333333333335</v>
      </c>
      <c r="BJ26" s="375"/>
      <c r="BK26" s="376">
        <v>0.54999999999999993</v>
      </c>
      <c r="BL26" s="376">
        <v>0.53888888888888886</v>
      </c>
      <c r="BM26" s="376">
        <v>0.56736111111111109</v>
      </c>
      <c r="BN26" s="376">
        <v>0.5854166666666667</v>
      </c>
      <c r="BO26" s="376">
        <v>0.75486111111111109</v>
      </c>
      <c r="BP26" s="376">
        <v>0.34652777777777777</v>
      </c>
      <c r="BQ26" s="375"/>
      <c r="BR26" s="376">
        <v>0.47291666666666665</v>
      </c>
      <c r="BS26" s="375"/>
      <c r="BT26" s="376">
        <v>0.61111111111111105</v>
      </c>
      <c r="BU26" s="376">
        <v>0.7284722222222223</v>
      </c>
      <c r="BV26" s="376">
        <v>0.84652777777777777</v>
      </c>
      <c r="BW26" s="376">
        <v>0.64166666666666672</v>
      </c>
      <c r="BX26" s="376">
        <v>0.74305555555555547</v>
      </c>
      <c r="BY26" s="374">
        <v>0.35792824074074076</v>
      </c>
      <c r="CA26" s="14">
        <f>VLOOKUP(CB26,id!$A:$C,3,0)</f>
        <v>465</v>
      </c>
      <c r="CB26" s="14" t="str">
        <f t="shared" si="16"/>
        <v>ŚcibiszJerzy1955</v>
      </c>
      <c r="CC26" s="9" t="str">
        <f t="shared" si="17"/>
        <v>Ścibisz</v>
      </c>
      <c r="CD26" s="9" t="str">
        <f t="shared" si="18"/>
        <v>Jerzy</v>
      </c>
      <c r="CE26" s="9"/>
      <c r="CF26" s="9">
        <f t="shared" si="19"/>
        <v>1955</v>
      </c>
      <c r="CG26" s="9">
        <f t="shared" si="26"/>
        <v>58.635168463749231</v>
      </c>
      <c r="CH26" s="23"/>
      <c r="CI26" s="9">
        <f t="shared" si="27"/>
        <v>1.1273148148148149</v>
      </c>
      <c r="CJ26" s="9">
        <f t="shared" si="28"/>
        <v>1.0909090909090908</v>
      </c>
      <c r="CK26" s="9">
        <f t="shared" si="29"/>
        <v>0.98548510313216198</v>
      </c>
      <c r="CL26" s="9">
        <f t="shared" si="30"/>
        <v>1.0175545771755876</v>
      </c>
    </row>
    <row r="27" spans="1:90">
      <c r="A27" s="383">
        <v>24</v>
      </c>
      <c r="B27" s="371" t="s">
        <v>4388</v>
      </c>
      <c r="C27" s="371" t="s">
        <v>107</v>
      </c>
      <c r="D27" s="371" t="s">
        <v>16</v>
      </c>
      <c r="E27" s="379" t="s">
        <v>32</v>
      </c>
      <c r="F27" s="379">
        <v>1984</v>
      </c>
      <c r="G27" s="382">
        <v>43274.458333333336</v>
      </c>
      <c r="H27" s="381">
        <v>0.47456018518518522</v>
      </c>
      <c r="I27" s="382">
        <f t="shared" si="0"/>
        <v>43275.474560185183</v>
      </c>
      <c r="J27" s="381">
        <f t="shared" si="1"/>
        <v>1.0162268518470228</v>
      </c>
      <c r="K27" s="381">
        <f t="shared" si="25"/>
        <v>0</v>
      </c>
      <c r="L27" s="381">
        <f t="shared" si="3"/>
        <v>1.0162268518470228</v>
      </c>
      <c r="M27" s="380">
        <f t="shared" si="4"/>
        <v>2904</v>
      </c>
      <c r="N27" s="380" t="b">
        <f t="shared" si="5"/>
        <v>0</v>
      </c>
      <c r="O27" s="379">
        <v>24</v>
      </c>
      <c r="P27" s="379">
        <v>38</v>
      </c>
      <c r="Q27" s="378">
        <v>1276</v>
      </c>
      <c r="R27" s="377">
        <f t="shared" si="6"/>
        <v>37</v>
      </c>
      <c r="S27" s="377">
        <v>1464</v>
      </c>
      <c r="T27" s="375"/>
      <c r="U27" s="375"/>
      <c r="V27" s="376">
        <v>0.33680555555555558</v>
      </c>
      <c r="W27" s="376">
        <v>0.26111111111111113</v>
      </c>
      <c r="X27" s="375"/>
      <c r="Y27" s="376">
        <v>0.4055555555555555</v>
      </c>
      <c r="Z27" s="376">
        <v>0.10208333333333335</v>
      </c>
      <c r="AA27" s="375"/>
      <c r="AB27" s="375"/>
      <c r="AC27" s="376">
        <v>0.36458333333333331</v>
      </c>
      <c r="AD27" s="375"/>
      <c r="AE27" s="375"/>
      <c r="AF27" s="375"/>
      <c r="AG27" s="375"/>
      <c r="AH27" s="375"/>
      <c r="AI27" s="375"/>
      <c r="AJ27" s="375"/>
      <c r="AK27" s="375"/>
      <c r="AL27" s="376">
        <v>0.12916666666666668</v>
      </c>
      <c r="AM27" s="376">
        <v>0.18888888888888888</v>
      </c>
      <c r="AN27" s="376">
        <v>0.4381944444444445</v>
      </c>
      <c r="AO27" s="375"/>
      <c r="AP27" s="376">
        <v>0.82291666666666663</v>
      </c>
      <c r="AQ27" s="376">
        <v>0.55694444444444446</v>
      </c>
      <c r="AR27" s="376">
        <v>0.80208333333333337</v>
      </c>
      <c r="AS27" s="376">
        <v>0.875</v>
      </c>
      <c r="AT27" s="376">
        <v>0.5083333333333333</v>
      </c>
      <c r="AU27" s="376">
        <v>0.96597222222222223</v>
      </c>
      <c r="AV27" s="376">
        <v>0.76736111111111116</v>
      </c>
      <c r="AW27" s="376">
        <v>0.70138888888888884</v>
      </c>
      <c r="AX27" s="375"/>
      <c r="AY27" s="376">
        <v>0.54999999999999993</v>
      </c>
      <c r="AZ27" s="376">
        <v>0.57152777777777775</v>
      </c>
      <c r="BA27" s="376">
        <v>0.84722222222222221</v>
      </c>
      <c r="BB27" s="376">
        <v>0.78333333333333333</v>
      </c>
      <c r="BC27" s="376">
        <v>0.5444444444444444</v>
      </c>
      <c r="BD27" s="375"/>
      <c r="BE27" s="376">
        <v>0.86388888888888893</v>
      </c>
      <c r="BF27" s="376">
        <v>0.97986111111111107</v>
      </c>
      <c r="BG27" s="375"/>
      <c r="BH27" s="376">
        <v>0.48194444444444445</v>
      </c>
      <c r="BI27" s="376">
        <v>0.53472222222222221</v>
      </c>
      <c r="BJ27" s="375"/>
      <c r="BK27" s="376">
        <v>0.60555555555555551</v>
      </c>
      <c r="BL27" s="376">
        <v>0.58819444444444446</v>
      </c>
      <c r="BM27" s="376">
        <v>0.62430555555555556</v>
      </c>
      <c r="BN27" s="376">
        <v>0.64236111111111105</v>
      </c>
      <c r="BO27" s="376">
        <v>0.93194444444444446</v>
      </c>
      <c r="BP27" s="376">
        <v>0.46597222222222223</v>
      </c>
      <c r="BQ27" s="375"/>
      <c r="BR27" s="376">
        <v>0.4916666666666667</v>
      </c>
      <c r="BS27" s="375"/>
      <c r="BT27" s="376">
        <v>0.68055555555555547</v>
      </c>
      <c r="BU27" s="376">
        <v>0.89027777777777783</v>
      </c>
      <c r="BV27" s="376">
        <v>7.1527777777777787E-2</v>
      </c>
      <c r="BW27" s="376">
        <v>0.71944444444444444</v>
      </c>
      <c r="BX27" s="376">
        <v>0.91736111111111107</v>
      </c>
      <c r="BY27" s="374">
        <v>0.47456018518518522</v>
      </c>
      <c r="CA27" s="14">
        <f>VLOOKUP(CB27,id!$A:$C,3,0)</f>
        <v>54</v>
      </c>
      <c r="CB27" s="14" t="str">
        <f t="shared" si="16"/>
        <v>CichońPaweł1984</v>
      </c>
      <c r="CC27" s="9" t="str">
        <f t="shared" si="17"/>
        <v>Cichoń</v>
      </c>
      <c r="CD27" s="9" t="str">
        <f t="shared" si="18"/>
        <v>Paweł</v>
      </c>
      <c r="CE27" s="9"/>
      <c r="CF27" s="9">
        <f t="shared" si="19"/>
        <v>1984</v>
      </c>
      <c r="CG27" s="9">
        <f t="shared" si="26"/>
        <v>57.998817798251174</v>
      </c>
      <c r="CH27" s="23"/>
      <c r="CI27" s="9">
        <f t="shared" si="27"/>
        <v>0.88524590163934425</v>
      </c>
      <c r="CJ27" s="9">
        <f t="shared" si="28"/>
        <v>1.0277777777777777</v>
      </c>
      <c r="CK27" s="9">
        <f t="shared" si="29"/>
        <v>0.98914728682170538</v>
      </c>
      <c r="CL27" s="9">
        <f t="shared" si="30"/>
        <v>1.0054948363756506</v>
      </c>
    </row>
    <row r="28" spans="1:90">
      <c r="A28" s="383">
        <v>25</v>
      </c>
      <c r="B28" s="371" t="s">
        <v>4389</v>
      </c>
      <c r="C28" s="608" t="s">
        <v>1532</v>
      </c>
      <c r="D28" s="371" t="s">
        <v>1375</v>
      </c>
      <c r="E28" s="379" t="s">
        <v>32</v>
      </c>
      <c r="F28" s="379">
        <v>1989</v>
      </c>
      <c r="G28" s="382">
        <v>43274.458333333336</v>
      </c>
      <c r="H28" s="381">
        <v>0.52611111111111108</v>
      </c>
      <c r="I28" s="382">
        <f t="shared" si="0"/>
        <v>43275.52611111111</v>
      </c>
      <c r="J28" s="381">
        <f t="shared" si="1"/>
        <v>1.0677777777746087</v>
      </c>
      <c r="K28" s="381">
        <f t="shared" si="25"/>
        <v>4.1666666666666664E-2</v>
      </c>
      <c r="L28" s="381">
        <f t="shared" si="3"/>
        <v>1.026111111107942</v>
      </c>
      <c r="M28" s="380">
        <f t="shared" si="4"/>
        <v>2918</v>
      </c>
      <c r="N28" s="380" t="b">
        <f t="shared" si="5"/>
        <v>0</v>
      </c>
      <c r="O28" s="379">
        <v>38</v>
      </c>
      <c r="P28" s="379">
        <v>33</v>
      </c>
      <c r="Q28" s="378">
        <v>1262</v>
      </c>
      <c r="R28" s="377">
        <f t="shared" si="6"/>
        <v>32</v>
      </c>
      <c r="S28" s="377">
        <v>1478</v>
      </c>
      <c r="T28" s="376">
        <v>3.5416666666666666E-2</v>
      </c>
      <c r="U28" s="376">
        <v>8.2638888888888887E-2</v>
      </c>
      <c r="V28" s="376">
        <v>0.8354166666666667</v>
      </c>
      <c r="W28" s="376">
        <v>0.43263888888888885</v>
      </c>
      <c r="X28" s="376">
        <v>0.29791666666666666</v>
      </c>
      <c r="Y28" s="376">
        <v>0.78749999999999998</v>
      </c>
      <c r="Z28" s="375"/>
      <c r="AA28" s="376">
        <v>0.35138888888888892</v>
      </c>
      <c r="AB28" s="376">
        <v>0.87291666666666667</v>
      </c>
      <c r="AC28" s="376">
        <v>0.81527777777777777</v>
      </c>
      <c r="AD28" s="376">
        <v>0.22152777777777777</v>
      </c>
      <c r="AE28" s="376">
        <v>0.20347222222222219</v>
      </c>
      <c r="AF28" s="376">
        <v>0.94305555555555554</v>
      </c>
      <c r="AG28" s="376">
        <v>0.27291666666666664</v>
      </c>
      <c r="AH28" s="376">
        <v>0.90416666666666667</v>
      </c>
      <c r="AI28" s="376">
        <v>0.17500000000000002</v>
      </c>
      <c r="AJ28" s="376">
        <v>0.27291666666666664</v>
      </c>
      <c r="AK28" s="375"/>
      <c r="AL28" s="375"/>
      <c r="AM28" s="375"/>
      <c r="AN28" s="376">
        <v>0.75902777777777775</v>
      </c>
      <c r="AO28" s="376">
        <v>0.10347222222222223</v>
      </c>
      <c r="AP28" s="375"/>
      <c r="AQ28" s="376">
        <v>0.57222222222222219</v>
      </c>
      <c r="AR28" s="375"/>
      <c r="AS28" s="375"/>
      <c r="AT28" s="376">
        <v>0.6743055555555556</v>
      </c>
      <c r="AU28" s="375"/>
      <c r="AV28" s="375"/>
      <c r="AW28" s="375"/>
      <c r="AX28" s="376">
        <v>0.69652777777777775</v>
      </c>
      <c r="AY28" s="376">
        <v>0.57916666666666672</v>
      </c>
      <c r="AZ28" s="376">
        <v>0.56041666666666667</v>
      </c>
      <c r="BA28" s="375"/>
      <c r="BB28" s="375"/>
      <c r="BC28" s="376">
        <v>0.59097222222222223</v>
      </c>
      <c r="BD28" s="375"/>
      <c r="BE28" s="375"/>
      <c r="BF28" s="375"/>
      <c r="BG28" s="376">
        <v>0.74652777777777779</v>
      </c>
      <c r="BH28" s="376">
        <v>0.63958333333333328</v>
      </c>
      <c r="BI28" s="376">
        <v>0.60625000000000007</v>
      </c>
      <c r="BJ28" s="375"/>
      <c r="BK28" s="376">
        <v>0.53749999999999998</v>
      </c>
      <c r="BL28" s="376">
        <v>0.54583333333333328</v>
      </c>
      <c r="BM28" s="376">
        <v>0.5180555555555556</v>
      </c>
      <c r="BN28" s="376">
        <v>0.48055555555555557</v>
      </c>
      <c r="BO28" s="375"/>
      <c r="BP28" s="375"/>
      <c r="BQ28" s="375"/>
      <c r="BR28" s="376">
        <v>0.65833333333333333</v>
      </c>
      <c r="BS28" s="376">
        <v>0.7270833333333333</v>
      </c>
      <c r="BT28" s="375"/>
      <c r="BU28" s="375"/>
      <c r="BV28" s="375"/>
      <c r="BW28" s="375"/>
      <c r="BX28" s="375"/>
      <c r="BY28" s="374">
        <v>0.52611111111111108</v>
      </c>
      <c r="CA28" s="14">
        <f>VLOOKUP(CB28,id!$A:$C,3,0)</f>
        <v>407</v>
      </c>
      <c r="CB28" s="14" t="str">
        <f t="shared" si="16"/>
        <v>WesołowskiStefan1989</v>
      </c>
      <c r="CC28" s="9" t="str">
        <f t="shared" si="17"/>
        <v>Wesołowski</v>
      </c>
      <c r="CD28" s="9" t="str">
        <f t="shared" si="18"/>
        <v>Stefan</v>
      </c>
      <c r="CE28" s="9"/>
      <c r="CF28" s="9">
        <f t="shared" si="19"/>
        <v>1989</v>
      </c>
      <c r="CG28" s="9">
        <f t="shared" si="26"/>
        <v>57.362467132753117</v>
      </c>
      <c r="CH28" s="23"/>
      <c r="CI28" s="9">
        <f t="shared" si="27"/>
        <v>0.99052774018944523</v>
      </c>
      <c r="CJ28" s="9">
        <f t="shared" si="28"/>
        <v>0.86486486486486491</v>
      </c>
      <c r="CK28" s="9">
        <f t="shared" si="29"/>
        <v>0.9890282131661442</v>
      </c>
      <c r="CL28" s="9">
        <f t="shared" si="30"/>
        <v>0.97138110363828256</v>
      </c>
    </row>
    <row r="29" spans="1:90">
      <c r="A29" s="383">
        <v>26</v>
      </c>
      <c r="B29" s="371" t="s">
        <v>4390</v>
      </c>
      <c r="C29" s="371" t="s">
        <v>230</v>
      </c>
      <c r="D29" s="371" t="s">
        <v>336</v>
      </c>
      <c r="E29" s="379" t="s">
        <v>32</v>
      </c>
      <c r="F29" s="379">
        <v>1967</v>
      </c>
      <c r="G29" s="382">
        <v>43274.458333333336</v>
      </c>
      <c r="H29" s="381">
        <v>0.50548611111111108</v>
      </c>
      <c r="I29" s="382">
        <f t="shared" si="0"/>
        <v>43275.505486111113</v>
      </c>
      <c r="J29" s="381">
        <f t="shared" si="1"/>
        <v>1.047152777777228</v>
      </c>
      <c r="K29" s="381">
        <f t="shared" si="25"/>
        <v>2.9861111111111102E-2</v>
      </c>
      <c r="L29" s="381">
        <f t="shared" si="3"/>
        <v>1.0172916666661169</v>
      </c>
      <c r="M29" s="380">
        <f t="shared" si="4"/>
        <v>2905</v>
      </c>
      <c r="N29" s="380" t="b">
        <f t="shared" si="5"/>
        <v>0</v>
      </c>
      <c r="O29" s="379">
        <v>25</v>
      </c>
      <c r="P29" s="379">
        <v>32</v>
      </c>
      <c r="Q29" s="378">
        <v>1225</v>
      </c>
      <c r="R29" s="377">
        <f t="shared" si="6"/>
        <v>31</v>
      </c>
      <c r="S29" s="377">
        <v>1465</v>
      </c>
      <c r="T29" s="376">
        <v>7.013888888888889E-2</v>
      </c>
      <c r="U29" s="376">
        <v>9.9999999999999992E-2</v>
      </c>
      <c r="V29" s="376">
        <v>0.84861111111111109</v>
      </c>
      <c r="W29" s="375"/>
      <c r="X29" s="376">
        <v>0.35625000000000001</v>
      </c>
      <c r="Y29" s="376">
        <v>0.78611111111111109</v>
      </c>
      <c r="Z29" s="375"/>
      <c r="AA29" s="376">
        <v>0.39444444444444443</v>
      </c>
      <c r="AB29" s="376">
        <v>0.89513888888888893</v>
      </c>
      <c r="AC29" s="376">
        <v>0.82638888888888884</v>
      </c>
      <c r="AD29" s="376">
        <v>0.31458333333333333</v>
      </c>
      <c r="AE29" s="376">
        <v>0.29722222222222222</v>
      </c>
      <c r="AF29" s="376">
        <v>0.9902777777777777</v>
      </c>
      <c r="AG29" s="376">
        <v>2.2222222222222223E-2</v>
      </c>
      <c r="AH29" s="376">
        <v>0.94444444444444453</v>
      </c>
      <c r="AI29" s="376">
        <v>0.19583333333333333</v>
      </c>
      <c r="AJ29" s="376">
        <v>4.8611111111111112E-2</v>
      </c>
      <c r="AK29" s="375"/>
      <c r="AL29" s="375"/>
      <c r="AM29" s="375"/>
      <c r="AN29" s="376">
        <v>0.75416666666666676</v>
      </c>
      <c r="AO29" s="376">
        <v>0.12291666666666667</v>
      </c>
      <c r="AP29" s="375"/>
      <c r="AQ29" s="376">
        <v>0.59375</v>
      </c>
      <c r="AR29" s="375"/>
      <c r="AS29" s="375"/>
      <c r="AT29" s="376">
        <v>0.65625</v>
      </c>
      <c r="AU29" s="375"/>
      <c r="AV29" s="375"/>
      <c r="AW29" s="375"/>
      <c r="AX29" s="376">
        <v>0.68402777777777779</v>
      </c>
      <c r="AY29" s="376">
        <v>0.60763888888888895</v>
      </c>
      <c r="AZ29" s="376">
        <v>0.57986111111111105</v>
      </c>
      <c r="BA29" s="375"/>
      <c r="BB29" s="375"/>
      <c r="BC29" s="376">
        <v>0.61944444444444446</v>
      </c>
      <c r="BD29" s="375"/>
      <c r="BE29" s="375"/>
      <c r="BF29" s="375"/>
      <c r="BG29" s="376">
        <v>0.74097222222222225</v>
      </c>
      <c r="BH29" s="376">
        <v>0.48958333333333331</v>
      </c>
      <c r="BI29" s="376">
        <v>0.62986111111111109</v>
      </c>
      <c r="BJ29" s="375"/>
      <c r="BK29" s="376">
        <v>0.55069444444444449</v>
      </c>
      <c r="BL29" s="376">
        <v>0.56180555555555556</v>
      </c>
      <c r="BM29" s="376">
        <v>0.51111111111111118</v>
      </c>
      <c r="BN29" s="376">
        <v>0.52986111111111112</v>
      </c>
      <c r="BO29" s="375"/>
      <c r="BP29" s="375"/>
      <c r="BQ29" s="375"/>
      <c r="BR29" s="376">
        <v>0.48055555555555557</v>
      </c>
      <c r="BS29" s="376">
        <v>0.71527777777777779</v>
      </c>
      <c r="BT29" s="375"/>
      <c r="BU29" s="375"/>
      <c r="BV29" s="375"/>
      <c r="BW29" s="375"/>
      <c r="BX29" s="375"/>
      <c r="BY29" s="374">
        <v>0.50548611111111108</v>
      </c>
      <c r="CA29" s="14">
        <f>VLOOKUP(CB29,id!$A:$C,3,0)</f>
        <v>390</v>
      </c>
      <c r="CB29" s="14" t="str">
        <f t="shared" si="16"/>
        <v>AdamczykJarek1967</v>
      </c>
      <c r="CC29" s="9" t="str">
        <f t="shared" si="17"/>
        <v>Adamczyk</v>
      </c>
      <c r="CD29" s="9" t="str">
        <f t="shared" si="18"/>
        <v>Jarek</v>
      </c>
      <c r="CE29" s="9"/>
      <c r="CF29" s="9">
        <f t="shared" si="19"/>
        <v>1967</v>
      </c>
      <c r="CG29" s="9">
        <f t="shared" si="26"/>
        <v>55.680683231079684</v>
      </c>
      <c r="CH29" s="23"/>
      <c r="CI29" s="9">
        <f t="shared" si="27"/>
        <v>1.0088737201365188</v>
      </c>
      <c r="CJ29" s="9">
        <f t="shared" si="28"/>
        <v>0.96875</v>
      </c>
      <c r="CK29" s="9">
        <f t="shared" si="29"/>
        <v>0.97068145800316952</v>
      </c>
      <c r="CL29" s="9">
        <f t="shared" si="30"/>
        <v>0.99367037733222896</v>
      </c>
    </row>
    <row r="30" spans="1:90">
      <c r="A30" s="383">
        <v>28</v>
      </c>
      <c r="B30" s="371" t="s">
        <v>4392</v>
      </c>
      <c r="C30" s="371" t="s">
        <v>93</v>
      </c>
      <c r="D30" s="371" t="s">
        <v>92</v>
      </c>
      <c r="E30" s="379" t="s">
        <v>32</v>
      </c>
      <c r="F30" s="379">
        <v>1974</v>
      </c>
      <c r="G30" s="382">
        <v>43274.458333333336</v>
      </c>
      <c r="H30" s="381">
        <v>0.43115740740740738</v>
      </c>
      <c r="I30" s="382">
        <f t="shared" si="0"/>
        <v>43275.431157407409</v>
      </c>
      <c r="J30" s="381">
        <f t="shared" si="1"/>
        <v>0.97282407407328719</v>
      </c>
      <c r="K30" s="381">
        <f t="shared" si="25"/>
        <v>0</v>
      </c>
      <c r="L30" s="381">
        <f t="shared" si="3"/>
        <v>0.97282407407328719</v>
      </c>
      <c r="M30" s="380">
        <f t="shared" si="4"/>
        <v>2841</v>
      </c>
      <c r="N30" s="380" t="b">
        <f t="shared" si="5"/>
        <v>0</v>
      </c>
      <c r="O30" s="379">
        <v>0</v>
      </c>
      <c r="P30" s="379">
        <v>34</v>
      </c>
      <c r="Q30" s="378">
        <v>1120</v>
      </c>
      <c r="R30" s="377">
        <f t="shared" si="6"/>
        <v>33</v>
      </c>
      <c r="S30" s="377">
        <v>1401</v>
      </c>
      <c r="T30" s="375"/>
      <c r="U30" s="375"/>
      <c r="V30" s="375"/>
      <c r="W30" s="376">
        <v>0.22430555555555556</v>
      </c>
      <c r="X30" s="375"/>
      <c r="Y30" s="375"/>
      <c r="Z30" s="376">
        <v>0.12083333333333333</v>
      </c>
      <c r="AA30" s="375"/>
      <c r="AB30" s="375"/>
      <c r="AC30" s="376">
        <v>0.27777777777777779</v>
      </c>
      <c r="AD30" s="375"/>
      <c r="AE30" s="375"/>
      <c r="AF30" s="375"/>
      <c r="AG30" s="375"/>
      <c r="AH30" s="375"/>
      <c r="AI30" s="375"/>
      <c r="AJ30" s="375"/>
      <c r="AK30" s="375"/>
      <c r="AL30" s="376">
        <v>0.15347222222222223</v>
      </c>
      <c r="AM30" s="376">
        <v>0.18958333333333333</v>
      </c>
      <c r="AN30" s="375"/>
      <c r="AO30" s="375"/>
      <c r="AP30" s="376">
        <v>0.7715277777777777</v>
      </c>
      <c r="AQ30" s="376">
        <v>0.53263888888888888</v>
      </c>
      <c r="AR30" s="376">
        <v>0.7909722222222223</v>
      </c>
      <c r="AS30" s="376">
        <v>0.84444444444444444</v>
      </c>
      <c r="AT30" s="375"/>
      <c r="AU30" s="376">
        <v>2.7777777777777776E-2</v>
      </c>
      <c r="AV30" s="376">
        <v>0.74722222222222223</v>
      </c>
      <c r="AW30" s="376">
        <v>0.70208333333333339</v>
      </c>
      <c r="AX30" s="375"/>
      <c r="AY30" s="376">
        <v>0.52152777777777781</v>
      </c>
      <c r="AZ30" s="376">
        <v>0.55694444444444446</v>
      </c>
      <c r="BA30" s="376">
        <v>0.8125</v>
      </c>
      <c r="BB30" s="375"/>
      <c r="BC30" s="376">
        <v>0.51180555555555551</v>
      </c>
      <c r="BD30" s="375"/>
      <c r="BE30" s="376">
        <v>0.82777777777777783</v>
      </c>
      <c r="BF30" s="376">
        <v>3.9583333333333331E-2</v>
      </c>
      <c r="BG30" s="376">
        <v>0.3923611111111111</v>
      </c>
      <c r="BH30" s="376">
        <v>0.48680555555555555</v>
      </c>
      <c r="BI30" s="376">
        <v>0.50416666666666665</v>
      </c>
      <c r="BJ30" s="375"/>
      <c r="BK30" s="376">
        <v>0.58819444444444446</v>
      </c>
      <c r="BL30" s="376">
        <v>0.57430555555555551</v>
      </c>
      <c r="BM30" s="376">
        <v>0.61388888888888882</v>
      </c>
      <c r="BN30" s="376">
        <v>0.63611111111111118</v>
      </c>
      <c r="BO30" s="376">
        <v>0.93194444444444446</v>
      </c>
      <c r="BP30" s="376">
        <v>0.41597222222222219</v>
      </c>
      <c r="BQ30" s="375"/>
      <c r="BR30" s="376">
        <v>0.4777777777777778</v>
      </c>
      <c r="BS30" s="375"/>
      <c r="BT30" s="376">
        <v>0.68263888888888891</v>
      </c>
      <c r="BU30" s="376">
        <v>0.8618055555555556</v>
      </c>
      <c r="BV30" s="376">
        <v>6.6666666666666666E-2</v>
      </c>
      <c r="BW30" s="376">
        <v>0.71875</v>
      </c>
      <c r="BX30" s="376">
        <v>0.88402777777777775</v>
      </c>
      <c r="BY30" s="374">
        <v>0.43115740740740738</v>
      </c>
      <c r="CA30" s="14">
        <f>VLOOKUP(CB30,id!$A:$C,3,0)</f>
        <v>57</v>
      </c>
      <c r="CB30" s="14" t="str">
        <f t="shared" si="16"/>
        <v>MakowiecSławomir1974</v>
      </c>
      <c r="CC30" s="9" t="str">
        <f t="shared" si="17"/>
        <v>Makowiec</v>
      </c>
      <c r="CD30" s="9" t="str">
        <f t="shared" si="18"/>
        <v>Sławomir</v>
      </c>
      <c r="CE30" s="9"/>
      <c r="CF30" s="9">
        <f t="shared" si="19"/>
        <v>1974</v>
      </c>
      <c r="CG30" s="9">
        <f t="shared" si="26"/>
        <v>50.908053239844278</v>
      </c>
      <c r="CH30" s="23"/>
      <c r="CI30" s="9">
        <f t="shared" si="27"/>
        <v>1.0456816559600286</v>
      </c>
      <c r="CJ30" s="9">
        <f t="shared" si="28"/>
        <v>1.064516129032258</v>
      </c>
      <c r="CK30" s="9">
        <f t="shared" si="29"/>
        <v>0.91428571428571426</v>
      </c>
      <c r="CL30" s="9">
        <f t="shared" si="30"/>
        <v>1.0125825741571541</v>
      </c>
    </row>
    <row r="31" spans="1:90">
      <c r="A31" s="383">
        <v>29</v>
      </c>
      <c r="B31" s="371" t="s">
        <v>4393</v>
      </c>
      <c r="C31" s="371" t="s">
        <v>807</v>
      </c>
      <c r="D31" s="371" t="s">
        <v>19</v>
      </c>
      <c r="E31" s="379" t="s">
        <v>32</v>
      </c>
      <c r="F31" s="379">
        <v>1984</v>
      </c>
      <c r="G31" s="382">
        <v>43274.458333333336</v>
      </c>
      <c r="H31" s="381">
        <v>0.34293981481481484</v>
      </c>
      <c r="I31" s="382">
        <f t="shared" si="0"/>
        <v>43275.342939814815</v>
      </c>
      <c r="J31" s="381">
        <f t="shared" si="1"/>
        <v>0.88460648147884058</v>
      </c>
      <c r="K31" s="381">
        <f t="shared" si="25"/>
        <v>0</v>
      </c>
      <c r="L31" s="381">
        <f t="shared" si="3"/>
        <v>0.88460648147884058</v>
      </c>
      <c r="M31" s="380">
        <f t="shared" si="4"/>
        <v>2714</v>
      </c>
      <c r="N31" s="380" t="b">
        <f t="shared" si="5"/>
        <v>0</v>
      </c>
      <c r="O31" s="379">
        <v>0</v>
      </c>
      <c r="P31" s="379">
        <v>35</v>
      </c>
      <c r="Q31" s="378">
        <v>1110</v>
      </c>
      <c r="R31" s="377">
        <f t="shared" si="6"/>
        <v>34</v>
      </c>
      <c r="S31" s="377">
        <v>1274</v>
      </c>
      <c r="T31" s="375"/>
      <c r="U31" s="375"/>
      <c r="V31" s="375"/>
      <c r="W31" s="375"/>
      <c r="X31" s="375"/>
      <c r="Y31" s="375"/>
      <c r="Z31" s="376">
        <v>0.14027777777777778</v>
      </c>
      <c r="AA31" s="375"/>
      <c r="AB31" s="375"/>
      <c r="AC31" s="375"/>
      <c r="AD31" s="375"/>
      <c r="AE31" s="375"/>
      <c r="AF31" s="375"/>
      <c r="AG31" s="375"/>
      <c r="AH31" s="375"/>
      <c r="AI31" s="375"/>
      <c r="AJ31" s="375"/>
      <c r="AK31" s="375"/>
      <c r="AL31" s="376">
        <v>0.17291666666666669</v>
      </c>
      <c r="AM31" s="375"/>
      <c r="AN31" s="376">
        <v>0.26666666666666666</v>
      </c>
      <c r="AO31" s="375"/>
      <c r="AP31" s="376">
        <v>0.77916666666666667</v>
      </c>
      <c r="AQ31" s="376">
        <v>0.53402777777777777</v>
      </c>
      <c r="AR31" s="376">
        <v>0.84583333333333333</v>
      </c>
      <c r="AS31" s="376">
        <v>0.94652777777777775</v>
      </c>
      <c r="AT31" s="375"/>
      <c r="AU31" s="376">
        <v>6.1805555555555558E-2</v>
      </c>
      <c r="AV31" s="376">
        <v>0.80902777777777779</v>
      </c>
      <c r="AW31" s="376">
        <v>0.68819444444444444</v>
      </c>
      <c r="AX31" s="375"/>
      <c r="AY31" s="376">
        <v>0.52500000000000002</v>
      </c>
      <c r="AZ31" s="376">
        <v>0.54999999999999993</v>
      </c>
      <c r="BA31" s="376">
        <v>0.90347222222222223</v>
      </c>
      <c r="BB31" s="376">
        <v>0.82777777777777783</v>
      </c>
      <c r="BC31" s="376">
        <v>0.50624999999999998</v>
      </c>
      <c r="BD31" s="376">
        <v>0.88541666666666663</v>
      </c>
      <c r="BE31" s="376">
        <v>0.93541666666666667</v>
      </c>
      <c r="BF31" s="376">
        <v>7.3611111111111113E-2</v>
      </c>
      <c r="BG31" s="376">
        <v>0.29583333333333334</v>
      </c>
      <c r="BH31" s="376">
        <v>0.48125000000000001</v>
      </c>
      <c r="BI31" s="376">
        <v>0.49652777777777773</v>
      </c>
      <c r="BJ31" s="376">
        <v>0.7055555555555556</v>
      </c>
      <c r="BK31" s="376">
        <v>0.57986111111111105</v>
      </c>
      <c r="BL31" s="376">
        <v>0.56527777777777777</v>
      </c>
      <c r="BM31" s="376">
        <v>0.61111111111111105</v>
      </c>
      <c r="BN31" s="376">
        <v>0.62986111111111109</v>
      </c>
      <c r="BO31" s="376">
        <v>4.0972222222222222E-2</v>
      </c>
      <c r="BP31" s="375"/>
      <c r="BQ31" s="376">
        <v>0.73402777777777783</v>
      </c>
      <c r="BR31" s="376">
        <v>0.47361111111111115</v>
      </c>
      <c r="BS31" s="375"/>
      <c r="BT31" s="376">
        <v>0.65972222222222221</v>
      </c>
      <c r="BU31" s="376">
        <v>0.96180555555555547</v>
      </c>
      <c r="BV31" s="376">
        <v>0.10486111111111111</v>
      </c>
      <c r="BW31" s="376">
        <v>0.75069444444444444</v>
      </c>
      <c r="BX31" s="376">
        <v>0.98055555555555562</v>
      </c>
      <c r="BY31" s="374">
        <v>0.34293981481481484</v>
      </c>
      <c r="CA31" s="14">
        <f>VLOOKUP(CB31,id!$A:$C,3,0)</f>
        <v>20</v>
      </c>
      <c r="CB31" s="14" t="str">
        <f t="shared" si="16"/>
        <v>CzarnyGrzegorz1984</v>
      </c>
      <c r="CC31" s="9" t="str">
        <f t="shared" si="17"/>
        <v>Czarny</v>
      </c>
      <c r="CD31" s="9" t="str">
        <f t="shared" si="18"/>
        <v>Grzegorz</v>
      </c>
      <c r="CE31" s="9"/>
      <c r="CF31" s="9">
        <f t="shared" si="19"/>
        <v>1984</v>
      </c>
      <c r="CG31" s="9">
        <f t="shared" si="26"/>
        <v>50.453517050202812</v>
      </c>
      <c r="CH31" s="23"/>
      <c r="CI31" s="9">
        <f t="shared" si="27"/>
        <v>1.0996860282574568</v>
      </c>
      <c r="CJ31" s="9">
        <f t="shared" si="28"/>
        <v>1.0303030303030303</v>
      </c>
      <c r="CK31" s="9">
        <f t="shared" si="29"/>
        <v>0.9910714285714286</v>
      </c>
      <c r="CL31" s="9">
        <f t="shared" si="30"/>
        <v>1.0059884521443825</v>
      </c>
    </row>
    <row r="32" spans="1:90">
      <c r="A32" s="383">
        <v>31</v>
      </c>
      <c r="B32" s="371" t="s">
        <v>4395</v>
      </c>
      <c r="C32" s="371" t="s">
        <v>67</v>
      </c>
      <c r="D32" s="371" t="s">
        <v>15</v>
      </c>
      <c r="E32" s="379" t="s">
        <v>32</v>
      </c>
      <c r="F32" s="379">
        <v>1963</v>
      </c>
      <c r="G32" s="382">
        <v>43274.458333333336</v>
      </c>
      <c r="H32" s="381">
        <v>0.39194444444444443</v>
      </c>
      <c r="I32" s="382">
        <f t="shared" si="0"/>
        <v>43275.391944444447</v>
      </c>
      <c r="J32" s="381">
        <f t="shared" si="1"/>
        <v>0.9336111111115315</v>
      </c>
      <c r="K32" s="381">
        <f t="shared" si="25"/>
        <v>4.1666666666666664E-2</v>
      </c>
      <c r="L32" s="381">
        <f t="shared" si="3"/>
        <v>0.89194444444486487</v>
      </c>
      <c r="M32" s="380">
        <f t="shared" si="4"/>
        <v>2725</v>
      </c>
      <c r="N32" s="380" t="b">
        <f t="shared" si="5"/>
        <v>0</v>
      </c>
      <c r="O32" s="379">
        <v>0</v>
      </c>
      <c r="P32" s="379">
        <v>32</v>
      </c>
      <c r="Q32" s="378">
        <v>1080</v>
      </c>
      <c r="R32" s="377">
        <f t="shared" si="6"/>
        <v>31</v>
      </c>
      <c r="S32" s="377">
        <v>1285</v>
      </c>
      <c r="T32" s="376">
        <v>1.1805555555555555E-2</v>
      </c>
      <c r="U32" s="376">
        <v>0.18680555555555556</v>
      </c>
      <c r="V32" s="375"/>
      <c r="W32" s="375"/>
      <c r="X32" s="375"/>
      <c r="Y32" s="375"/>
      <c r="Z32" s="376">
        <v>0.86041666666666661</v>
      </c>
      <c r="AA32" s="375"/>
      <c r="AB32" s="375"/>
      <c r="AC32" s="375"/>
      <c r="AD32" s="375"/>
      <c r="AE32" s="375"/>
      <c r="AF32" s="376">
        <v>0.29791666666666666</v>
      </c>
      <c r="AG32" s="376">
        <v>0.26041666666666669</v>
      </c>
      <c r="AH32" s="375"/>
      <c r="AI32" s="375"/>
      <c r="AJ32" s="376">
        <v>0.22638888888888889</v>
      </c>
      <c r="AK32" s="375"/>
      <c r="AL32" s="376">
        <v>0.8930555555555556</v>
      </c>
      <c r="AM32" s="375"/>
      <c r="AN32" s="375"/>
      <c r="AO32" s="375"/>
      <c r="AP32" s="376">
        <v>0.66597222222222219</v>
      </c>
      <c r="AQ32" s="376">
        <v>0.51736111111111105</v>
      </c>
      <c r="AR32" s="375"/>
      <c r="AS32" s="376">
        <v>0.71250000000000002</v>
      </c>
      <c r="AT32" s="375"/>
      <c r="AU32" s="376">
        <v>0.82916666666666661</v>
      </c>
      <c r="AV32" s="375"/>
      <c r="AW32" s="376">
        <v>0.62291666666666667</v>
      </c>
      <c r="AX32" s="375"/>
      <c r="AY32" s="376">
        <v>0.51180555555555551</v>
      </c>
      <c r="AZ32" s="376">
        <v>0.52847222222222223</v>
      </c>
      <c r="BA32" s="376">
        <v>0.68680555555555556</v>
      </c>
      <c r="BB32" s="375"/>
      <c r="BC32" s="376">
        <v>0.50486111111111109</v>
      </c>
      <c r="BD32" s="376">
        <v>0.81597222222222221</v>
      </c>
      <c r="BE32" s="376">
        <v>0.7006944444444444</v>
      </c>
      <c r="BF32" s="376">
        <v>0.83472222222222225</v>
      </c>
      <c r="BG32" s="375"/>
      <c r="BH32" s="376">
        <v>0.48125000000000001</v>
      </c>
      <c r="BI32" s="376">
        <v>0.49583333333333335</v>
      </c>
      <c r="BJ32" s="375"/>
      <c r="BK32" s="376">
        <v>0.5493055555555556</v>
      </c>
      <c r="BL32" s="376">
        <v>0.53819444444444442</v>
      </c>
      <c r="BM32" s="376">
        <v>0.56736111111111109</v>
      </c>
      <c r="BN32" s="376">
        <v>0.5854166666666667</v>
      </c>
      <c r="BO32" s="376">
        <v>0.75624999999999998</v>
      </c>
      <c r="BP32" s="375"/>
      <c r="BQ32" s="375"/>
      <c r="BR32" s="376">
        <v>0.47291666666666665</v>
      </c>
      <c r="BS32" s="375"/>
      <c r="BT32" s="376">
        <v>0.61111111111111105</v>
      </c>
      <c r="BU32" s="376">
        <v>0.7284722222222223</v>
      </c>
      <c r="BV32" s="376">
        <v>0.84444444444444444</v>
      </c>
      <c r="BW32" s="376">
        <v>0.64166666666666672</v>
      </c>
      <c r="BX32" s="376">
        <v>0.74305555555555547</v>
      </c>
      <c r="BY32" s="374">
        <v>0.39194444444444443</v>
      </c>
      <c r="CA32" s="14">
        <f>VLOOKUP(CB32,id!$A:$C,3,0)</f>
        <v>56</v>
      </c>
      <c r="CB32" s="14" t="str">
        <f t="shared" si="16"/>
        <v>SzajdukPiotr1963</v>
      </c>
      <c r="CC32" s="9" t="str">
        <f t="shared" si="17"/>
        <v>Szajduk</v>
      </c>
      <c r="CD32" s="9" t="str">
        <f t="shared" si="18"/>
        <v>Piotr</v>
      </c>
      <c r="CE32" s="9"/>
      <c r="CF32" s="9">
        <f t="shared" si="19"/>
        <v>1963</v>
      </c>
      <c r="CG32" s="9">
        <f t="shared" si="26"/>
        <v>49.089908481278414</v>
      </c>
      <c r="CH32" s="23"/>
      <c r="CI32" s="9">
        <f t="shared" si="27"/>
        <v>0.99143968871595334</v>
      </c>
      <c r="CJ32" s="9">
        <f t="shared" si="28"/>
        <v>0.91176470588235292</v>
      </c>
      <c r="CK32" s="9">
        <f t="shared" si="29"/>
        <v>0.97297297297297303</v>
      </c>
      <c r="CL32" s="9">
        <f t="shared" si="30"/>
        <v>0.98169494647415401</v>
      </c>
    </row>
    <row r="33" spans="1:90">
      <c r="A33" s="383">
        <v>32</v>
      </c>
      <c r="B33" s="371" t="s">
        <v>4396</v>
      </c>
      <c r="C33" s="371" t="s">
        <v>1585</v>
      </c>
      <c r="D33" s="371" t="s">
        <v>17</v>
      </c>
      <c r="E33" s="379" t="s">
        <v>32</v>
      </c>
      <c r="F33" s="379">
        <v>1976</v>
      </c>
      <c r="G33" s="382">
        <v>43274.458333333336</v>
      </c>
      <c r="H33" s="381">
        <v>0.12096064814814815</v>
      </c>
      <c r="I33" s="382">
        <f t="shared" si="0"/>
        <v>43275.12096064815</v>
      </c>
      <c r="J33" s="381">
        <f t="shared" si="1"/>
        <v>0.66262731481401715</v>
      </c>
      <c r="K33" s="381">
        <f t="shared" si="25"/>
        <v>0</v>
      </c>
      <c r="L33" s="381">
        <f t="shared" si="3"/>
        <v>0.66262731481401715</v>
      </c>
      <c r="M33" s="380">
        <f t="shared" si="4"/>
        <v>2395</v>
      </c>
      <c r="N33" s="380" t="b">
        <f t="shared" si="5"/>
        <v>0</v>
      </c>
      <c r="O33" s="379">
        <v>0</v>
      </c>
      <c r="P33" s="379">
        <v>30</v>
      </c>
      <c r="Q33" s="378">
        <v>960</v>
      </c>
      <c r="R33" s="377">
        <f t="shared" si="6"/>
        <v>29</v>
      </c>
      <c r="S33" s="377">
        <v>955</v>
      </c>
      <c r="T33" s="375"/>
      <c r="U33" s="375"/>
      <c r="V33" s="375"/>
      <c r="W33" s="375"/>
      <c r="X33" s="375"/>
      <c r="Y33" s="375"/>
      <c r="Z33" s="376">
        <v>0.96388888888888891</v>
      </c>
      <c r="AA33" s="375"/>
      <c r="AB33" s="375"/>
      <c r="AC33" s="375"/>
      <c r="AD33" s="375"/>
      <c r="AE33" s="375"/>
      <c r="AF33" s="375"/>
      <c r="AG33" s="375"/>
      <c r="AH33" s="375"/>
      <c r="AI33" s="375"/>
      <c r="AJ33" s="375"/>
      <c r="AK33" s="375"/>
      <c r="AL33" s="376">
        <v>4.3750000000000004E-2</v>
      </c>
      <c r="AM33" s="376">
        <v>1.5972222222222224E-2</v>
      </c>
      <c r="AN33" s="375"/>
      <c r="AO33" s="375"/>
      <c r="AP33" s="376">
        <v>0.75555555555555554</v>
      </c>
      <c r="AQ33" s="376">
        <v>0.54305555555555551</v>
      </c>
      <c r="AR33" s="375"/>
      <c r="AS33" s="376">
        <v>0.7944444444444444</v>
      </c>
      <c r="AT33" s="376">
        <v>0.49027777777777781</v>
      </c>
      <c r="AU33" s="376">
        <v>0.89097222222222217</v>
      </c>
      <c r="AV33" s="375"/>
      <c r="AW33" s="376">
        <v>0.6972222222222223</v>
      </c>
      <c r="AX33" s="375"/>
      <c r="AY33" s="376">
        <v>0.53611111111111109</v>
      </c>
      <c r="AZ33" s="376">
        <v>0.55694444444444446</v>
      </c>
      <c r="BA33" s="376">
        <v>0.77430555555555547</v>
      </c>
      <c r="BB33" s="375"/>
      <c r="BC33" s="376">
        <v>0.53125</v>
      </c>
      <c r="BD33" s="376">
        <v>0.87638888888888899</v>
      </c>
      <c r="BE33" s="376">
        <v>0.78680555555555554</v>
      </c>
      <c r="BF33" s="376">
        <v>0.9</v>
      </c>
      <c r="BG33" s="375"/>
      <c r="BH33" s="376">
        <v>0.46875</v>
      </c>
      <c r="BI33" s="376">
        <v>0.52361111111111114</v>
      </c>
      <c r="BJ33" s="376">
        <v>0.67083333333333339</v>
      </c>
      <c r="BK33" s="376">
        <v>0.58611111111111114</v>
      </c>
      <c r="BL33" s="376">
        <v>0.57430555555555551</v>
      </c>
      <c r="BM33" s="376">
        <v>0.60486111111111118</v>
      </c>
      <c r="BN33" s="376">
        <v>0.62083333333333335</v>
      </c>
      <c r="BO33" s="376">
        <v>0.84861111111111109</v>
      </c>
      <c r="BP33" s="376">
        <v>0.65277777777777779</v>
      </c>
      <c r="BQ33" s="375"/>
      <c r="BR33" s="376">
        <v>0.4770833333333333</v>
      </c>
      <c r="BS33" s="375"/>
      <c r="BT33" s="376">
        <v>0.71180555555555547</v>
      </c>
      <c r="BU33" s="376">
        <v>0.80555555555555547</v>
      </c>
      <c r="BV33" s="375"/>
      <c r="BW33" s="375"/>
      <c r="BX33" s="376">
        <v>0.81527777777777777</v>
      </c>
      <c r="BY33" s="374">
        <v>0.12096064814814815</v>
      </c>
      <c r="CA33" s="14">
        <f>VLOOKUP(CB33,id!$A:$C,3,0)</f>
        <v>13</v>
      </c>
      <c r="CB33" s="14" t="str">
        <f t="shared" si="16"/>
        <v>BiałkaMarcin1976</v>
      </c>
      <c r="CC33" s="9" t="str">
        <f t="shared" si="17"/>
        <v>Białka</v>
      </c>
      <c r="CD33" s="9" t="str">
        <f t="shared" si="18"/>
        <v>Marcin</v>
      </c>
      <c r="CE33" s="9"/>
      <c r="CF33" s="9">
        <f t="shared" si="19"/>
        <v>1976</v>
      </c>
      <c r="CG33" s="9">
        <f t="shared" si="26"/>
        <v>43.635474205580813</v>
      </c>
      <c r="CH33" s="23"/>
      <c r="CI33" s="9">
        <f t="shared" si="27"/>
        <v>1.3455497382198953</v>
      </c>
      <c r="CJ33" s="9">
        <f t="shared" si="28"/>
        <v>0.93548387096774188</v>
      </c>
      <c r="CK33" s="9">
        <f t="shared" si="29"/>
        <v>0.88888888888888884</v>
      </c>
      <c r="CL33" s="9">
        <f t="shared" si="30"/>
        <v>0.98675028570308976</v>
      </c>
    </row>
    <row r="34" spans="1:90">
      <c r="A34" s="383">
        <v>33</v>
      </c>
      <c r="B34" s="371" t="s">
        <v>4397</v>
      </c>
      <c r="C34" s="371" t="s">
        <v>295</v>
      </c>
      <c r="D34" s="371" t="s">
        <v>63</v>
      </c>
      <c r="E34" s="379" t="s">
        <v>32</v>
      </c>
      <c r="F34" s="379">
        <v>1977</v>
      </c>
      <c r="G34" s="382">
        <v>43274.458333333336</v>
      </c>
      <c r="H34" s="381">
        <v>9.6064814814814808E-4</v>
      </c>
      <c r="I34" s="382">
        <f t="shared" si="0"/>
        <v>43275.000960648147</v>
      </c>
      <c r="J34" s="381">
        <f t="shared" si="1"/>
        <v>0.54262731481139781</v>
      </c>
      <c r="K34" s="381">
        <f t="shared" si="25"/>
        <v>0</v>
      </c>
      <c r="L34" s="381">
        <f t="shared" si="3"/>
        <v>0.54262731481139781</v>
      </c>
      <c r="M34" s="380">
        <f t="shared" si="4"/>
        <v>2222</v>
      </c>
      <c r="N34" s="380" t="b">
        <f t="shared" si="5"/>
        <v>0</v>
      </c>
      <c r="O34" s="379">
        <v>0</v>
      </c>
      <c r="P34" s="379">
        <v>26</v>
      </c>
      <c r="Q34" s="378">
        <v>910</v>
      </c>
      <c r="R34" s="377">
        <f t="shared" si="6"/>
        <v>25</v>
      </c>
      <c r="S34" s="377">
        <v>782</v>
      </c>
      <c r="T34" s="375"/>
      <c r="U34" s="375"/>
      <c r="V34" s="376">
        <v>0.67152777777777783</v>
      </c>
      <c r="W34" s="376">
        <v>0.70694444444444438</v>
      </c>
      <c r="X34" s="375"/>
      <c r="Y34" s="376">
        <v>0.6333333333333333</v>
      </c>
      <c r="Z34" s="376">
        <v>0.7631944444444444</v>
      </c>
      <c r="AA34" s="375"/>
      <c r="AB34" s="375"/>
      <c r="AC34" s="376">
        <v>0.65555555555555556</v>
      </c>
      <c r="AD34" s="375"/>
      <c r="AE34" s="375"/>
      <c r="AF34" s="375"/>
      <c r="AG34" s="375"/>
      <c r="AH34" s="375"/>
      <c r="AI34" s="375"/>
      <c r="AJ34" s="375"/>
      <c r="AK34" s="375"/>
      <c r="AL34" s="376">
        <v>0.78888888888888886</v>
      </c>
      <c r="AM34" s="376">
        <v>0.73958333333333337</v>
      </c>
      <c r="AN34" s="376">
        <v>0.60902777777777783</v>
      </c>
      <c r="AO34" s="375"/>
      <c r="AP34" s="375"/>
      <c r="AQ34" s="376">
        <v>0.51527777777777783</v>
      </c>
      <c r="AR34" s="375"/>
      <c r="AS34" s="375"/>
      <c r="AT34" s="376">
        <v>0.55347222222222225</v>
      </c>
      <c r="AU34" s="375"/>
      <c r="AV34" s="376">
        <v>0.83333333333333337</v>
      </c>
      <c r="AW34" s="376">
        <v>0.9159722222222223</v>
      </c>
      <c r="AX34" s="376">
        <v>0.57986111111111105</v>
      </c>
      <c r="AY34" s="376">
        <v>0.52222222222222225</v>
      </c>
      <c r="AZ34" s="376">
        <v>0.5</v>
      </c>
      <c r="BA34" s="375"/>
      <c r="BB34" s="376">
        <v>0.81180555555555556</v>
      </c>
      <c r="BC34" s="376">
        <v>0.52916666666666667</v>
      </c>
      <c r="BD34" s="375"/>
      <c r="BE34" s="375"/>
      <c r="BF34" s="375"/>
      <c r="BG34" s="376">
        <v>0.6</v>
      </c>
      <c r="BH34" s="376">
        <v>0.48541666666666666</v>
      </c>
      <c r="BI34" s="376">
        <v>0.54027777777777775</v>
      </c>
      <c r="BJ34" s="376">
        <v>0.9375</v>
      </c>
      <c r="BK34" s="375"/>
      <c r="BL34" s="375"/>
      <c r="BM34" s="375"/>
      <c r="BN34" s="375"/>
      <c r="BO34" s="375"/>
      <c r="BP34" s="376">
        <v>0.98541666666666661</v>
      </c>
      <c r="BQ34" s="376">
        <v>0.86944444444444446</v>
      </c>
      <c r="BR34" s="376">
        <v>0.47500000000000003</v>
      </c>
      <c r="BS34" s="375"/>
      <c r="BT34" s="375"/>
      <c r="BU34" s="375"/>
      <c r="BV34" s="375"/>
      <c r="BW34" s="376">
        <v>0.84930555555555554</v>
      </c>
      <c r="BX34" s="375"/>
      <c r="BY34" s="374">
        <v>9.6064814814814808E-4</v>
      </c>
      <c r="CA34" s="14">
        <f>VLOOKUP(CB34,id!$A:$C,3,0)</f>
        <v>138</v>
      </c>
      <c r="CB34" s="14" t="str">
        <f t="shared" si="16"/>
        <v>SenderekŁukasz1977</v>
      </c>
      <c r="CC34" s="9" t="str">
        <f t="shared" si="17"/>
        <v>Senderek</v>
      </c>
      <c r="CD34" s="9" t="str">
        <f t="shared" si="18"/>
        <v>Łukasz</v>
      </c>
      <c r="CE34" s="9"/>
      <c r="CF34" s="9">
        <f t="shared" si="19"/>
        <v>1977</v>
      </c>
      <c r="CG34" s="9">
        <f t="shared" si="26"/>
        <v>41.362793257373475</v>
      </c>
      <c r="CH34" s="23"/>
      <c r="CI34" s="9">
        <f t="shared" si="27"/>
        <v>1.2212276214833759</v>
      </c>
      <c r="CJ34" s="9">
        <f t="shared" si="28"/>
        <v>0.86206896551724133</v>
      </c>
      <c r="CK34" s="9">
        <f t="shared" si="29"/>
        <v>0.94791666666666663</v>
      </c>
      <c r="CL34" s="9">
        <f t="shared" si="30"/>
        <v>0.97075224180090314</v>
      </c>
    </row>
    <row r="35" spans="1:90">
      <c r="A35" s="383">
        <v>34</v>
      </c>
      <c r="B35" s="371" t="s">
        <v>4398</v>
      </c>
      <c r="C35" s="371" t="s">
        <v>804</v>
      </c>
      <c r="D35" s="371" t="s">
        <v>26</v>
      </c>
      <c r="E35" s="379" t="s">
        <v>32</v>
      </c>
      <c r="F35" s="379">
        <v>1986</v>
      </c>
      <c r="G35" s="382">
        <v>43274.458333333336</v>
      </c>
      <c r="H35" s="381">
        <v>0.49715277777777778</v>
      </c>
      <c r="I35" s="382">
        <f t="shared" si="0"/>
        <v>43275.497152777774</v>
      </c>
      <c r="J35" s="381">
        <f t="shared" si="1"/>
        <v>1.038819444438559</v>
      </c>
      <c r="K35" s="381">
        <f t="shared" si="25"/>
        <v>4.1666666666666664E-2</v>
      </c>
      <c r="L35" s="381">
        <f t="shared" si="3"/>
        <v>0.99715277777189237</v>
      </c>
      <c r="M35" s="380">
        <f t="shared" si="4"/>
        <v>2876</v>
      </c>
      <c r="N35" s="380" t="b">
        <f t="shared" si="5"/>
        <v>0</v>
      </c>
      <c r="O35" s="379">
        <v>0</v>
      </c>
      <c r="P35" s="379">
        <v>22</v>
      </c>
      <c r="Q35" s="378">
        <v>850</v>
      </c>
      <c r="R35" s="377">
        <f t="shared" si="6"/>
        <v>21</v>
      </c>
      <c r="S35" s="377">
        <v>1436</v>
      </c>
      <c r="T35" s="376">
        <v>0.16111111111111112</v>
      </c>
      <c r="U35" s="376">
        <v>0.21736111111111112</v>
      </c>
      <c r="V35" s="376">
        <v>0.83819444444444446</v>
      </c>
      <c r="W35" s="376">
        <v>0.88194444444444453</v>
      </c>
      <c r="X35" s="376">
        <v>3.125E-2</v>
      </c>
      <c r="Y35" s="376">
        <v>0.75347222222222221</v>
      </c>
      <c r="Z35" s="375"/>
      <c r="AA35" s="376">
        <v>0.98541666666666661</v>
      </c>
      <c r="AB35" s="375"/>
      <c r="AC35" s="376">
        <v>0.81805555555555554</v>
      </c>
      <c r="AD35" s="375"/>
      <c r="AE35" s="375"/>
      <c r="AF35" s="375"/>
      <c r="AG35" s="376">
        <v>8.4722222222222213E-2</v>
      </c>
      <c r="AH35" s="375"/>
      <c r="AI35" s="375"/>
      <c r="AJ35" s="376">
        <v>0.24374999999999999</v>
      </c>
      <c r="AK35" s="376">
        <v>0.95138888888888884</v>
      </c>
      <c r="AL35" s="375"/>
      <c r="AM35" s="375"/>
      <c r="AN35" s="376">
        <v>0.72638888888888886</v>
      </c>
      <c r="AO35" s="375"/>
      <c r="AP35" s="375"/>
      <c r="AQ35" s="376">
        <v>0.53541666666666665</v>
      </c>
      <c r="AR35" s="375"/>
      <c r="AS35" s="375"/>
      <c r="AT35" s="376">
        <v>0.61319444444444449</v>
      </c>
      <c r="AU35" s="375"/>
      <c r="AV35" s="375"/>
      <c r="AW35" s="375"/>
      <c r="AX35" s="376">
        <v>0.63750000000000007</v>
      </c>
      <c r="AY35" s="376">
        <v>0.5444444444444444</v>
      </c>
      <c r="AZ35" s="376">
        <v>0.5229166666666667</v>
      </c>
      <c r="BA35" s="375"/>
      <c r="BB35" s="375"/>
      <c r="BC35" s="376">
        <v>0.56111111111111112</v>
      </c>
      <c r="BD35" s="375"/>
      <c r="BE35" s="375"/>
      <c r="BF35" s="375"/>
      <c r="BG35" s="376">
        <v>0.70972222222222225</v>
      </c>
      <c r="BH35" s="376">
        <v>0.4777777777777778</v>
      </c>
      <c r="BI35" s="376">
        <v>0.57638888888888895</v>
      </c>
      <c r="BJ35" s="375"/>
      <c r="BK35" s="375"/>
      <c r="BL35" s="375"/>
      <c r="BM35" s="375"/>
      <c r="BN35" s="375"/>
      <c r="BO35" s="375"/>
      <c r="BP35" s="375"/>
      <c r="BQ35" s="375"/>
      <c r="BR35" s="376">
        <v>0.48749999999999999</v>
      </c>
      <c r="BS35" s="375"/>
      <c r="BT35" s="375"/>
      <c r="BU35" s="375"/>
      <c r="BV35" s="375"/>
      <c r="BW35" s="375"/>
      <c r="BX35" s="375"/>
      <c r="BY35" s="374">
        <v>0.49715277777777778</v>
      </c>
      <c r="CA35" s="14">
        <f>VLOOKUP(CB35,id!$A:$C,3,0)</f>
        <v>466</v>
      </c>
      <c r="CB35" s="14" t="str">
        <f t="shared" si="16"/>
        <v>JacakAndrzej1986</v>
      </c>
      <c r="CC35" s="9" t="str">
        <f t="shared" si="17"/>
        <v>Jacak</v>
      </c>
      <c r="CD35" s="9" t="str">
        <f t="shared" si="18"/>
        <v>Andrzej</v>
      </c>
      <c r="CE35" s="9"/>
      <c r="CF35" s="9">
        <f t="shared" si="19"/>
        <v>1986</v>
      </c>
      <c r="CG35" s="9">
        <f t="shared" si="26"/>
        <v>38.635576119524679</v>
      </c>
      <c r="CH35" s="23"/>
      <c r="CI35" s="9">
        <f t="shared" si="27"/>
        <v>0.54456824512534818</v>
      </c>
      <c r="CJ35" s="9">
        <f t="shared" si="28"/>
        <v>0.84</v>
      </c>
      <c r="CK35" s="9">
        <f t="shared" si="29"/>
        <v>0.93406593406593408</v>
      </c>
      <c r="CL35" s="9">
        <f t="shared" si="30"/>
        <v>0.96573029890750994</v>
      </c>
    </row>
    <row r="36" spans="1:90">
      <c r="A36" s="383">
        <v>36</v>
      </c>
      <c r="B36" s="371" t="s">
        <v>4400</v>
      </c>
      <c r="C36" s="371" t="s">
        <v>117</v>
      </c>
      <c r="D36" s="371" t="s">
        <v>45</v>
      </c>
      <c r="E36" s="379" t="s">
        <v>32</v>
      </c>
      <c r="F36" s="379">
        <v>1970</v>
      </c>
      <c r="G36" s="382">
        <v>43274.458333333336</v>
      </c>
      <c r="H36" s="381">
        <v>0.95035879629629638</v>
      </c>
      <c r="I36" s="382">
        <f t="shared" si="0"/>
        <v>43274.950358796297</v>
      </c>
      <c r="J36" s="381">
        <f t="shared" si="1"/>
        <v>0.49202546296146465</v>
      </c>
      <c r="K36" s="381">
        <f t="shared" si="25"/>
        <v>0</v>
      </c>
      <c r="L36" s="381">
        <f t="shared" si="3"/>
        <v>0.49202546296146465</v>
      </c>
      <c r="M36" s="380">
        <f t="shared" si="4"/>
        <v>2149</v>
      </c>
      <c r="N36" s="380" t="b">
        <f t="shared" si="5"/>
        <v>0</v>
      </c>
      <c r="O36" s="379">
        <v>0</v>
      </c>
      <c r="P36" s="379">
        <v>22</v>
      </c>
      <c r="Q36" s="378">
        <v>680</v>
      </c>
      <c r="R36" s="377">
        <f t="shared" si="6"/>
        <v>21</v>
      </c>
      <c r="S36" s="377">
        <v>709</v>
      </c>
      <c r="T36" s="375"/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75"/>
      <c r="AI36" s="375"/>
      <c r="AJ36" s="375"/>
      <c r="AK36" s="375"/>
      <c r="AL36" s="375"/>
      <c r="AM36" s="375"/>
      <c r="AN36" s="376">
        <v>0.8930555555555556</v>
      </c>
      <c r="AO36" s="375"/>
      <c r="AP36" s="376">
        <v>0.77986111111111101</v>
      </c>
      <c r="AQ36" s="376">
        <v>0.51736111111111105</v>
      </c>
      <c r="AR36" s="375"/>
      <c r="AS36" s="375"/>
      <c r="AT36" s="375"/>
      <c r="AU36" s="375"/>
      <c r="AV36" s="376">
        <v>0.80902777777777779</v>
      </c>
      <c r="AW36" s="376">
        <v>0.71388888888888891</v>
      </c>
      <c r="AX36" s="375"/>
      <c r="AY36" s="376">
        <v>0.51111111111111118</v>
      </c>
      <c r="AZ36" s="376">
        <v>0.53888888888888886</v>
      </c>
      <c r="BA36" s="375"/>
      <c r="BB36" s="375"/>
      <c r="BC36" s="376">
        <v>0.50416666666666665</v>
      </c>
      <c r="BD36" s="375"/>
      <c r="BE36" s="375"/>
      <c r="BF36" s="375"/>
      <c r="BG36" s="376">
        <v>0.90902777777777777</v>
      </c>
      <c r="BH36" s="376">
        <v>0.4770833333333333</v>
      </c>
      <c r="BI36" s="376">
        <v>0.49583333333333335</v>
      </c>
      <c r="BJ36" s="376">
        <v>0.67083333333333339</v>
      </c>
      <c r="BK36" s="376">
        <v>0.57708333333333328</v>
      </c>
      <c r="BL36" s="376">
        <v>0.56111111111111112</v>
      </c>
      <c r="BM36" s="376">
        <v>0.59722222222222221</v>
      </c>
      <c r="BN36" s="376">
        <v>0.61875000000000002</v>
      </c>
      <c r="BO36" s="375"/>
      <c r="BP36" s="376">
        <v>0.65347222222222223</v>
      </c>
      <c r="BQ36" s="376">
        <v>0.84722222222222221</v>
      </c>
      <c r="BR36" s="376">
        <v>0.47013888888888888</v>
      </c>
      <c r="BS36" s="375"/>
      <c r="BT36" s="376">
        <v>0.74305555555555547</v>
      </c>
      <c r="BU36" s="375"/>
      <c r="BV36" s="375"/>
      <c r="BW36" s="376">
        <v>0.83194444444444438</v>
      </c>
      <c r="BX36" s="375"/>
      <c r="BY36" s="374">
        <v>0.95035879629629638</v>
      </c>
      <c r="CA36" s="14">
        <f>VLOOKUP(CB36,id!$A:$C,3,0)</f>
        <v>22</v>
      </c>
      <c r="CB36" s="14" t="str">
        <f t="shared" si="16"/>
        <v>FałowskiRafał1970</v>
      </c>
      <c r="CC36" s="9" t="str">
        <f t="shared" si="17"/>
        <v>Fałowski</v>
      </c>
      <c r="CD36" s="9" t="str">
        <f t="shared" si="18"/>
        <v>Rafał</v>
      </c>
      <c r="CE36" s="9"/>
      <c r="CF36" s="9">
        <f t="shared" si="19"/>
        <v>1970</v>
      </c>
      <c r="CG36" s="9">
        <f t="shared" si="26"/>
        <v>30.908460895619744</v>
      </c>
      <c r="CH36" s="23"/>
      <c r="CI36" s="9">
        <f t="shared" si="27"/>
        <v>2.0253878702397743</v>
      </c>
      <c r="CJ36" s="9">
        <f t="shared" si="28"/>
        <v>1</v>
      </c>
      <c r="CK36" s="9">
        <f t="shared" si="29"/>
        <v>0.8</v>
      </c>
      <c r="CL36" s="9">
        <f t="shared" si="30"/>
        <v>1</v>
      </c>
    </row>
    <row r="37" spans="1:90">
      <c r="A37" s="383">
        <v>39</v>
      </c>
      <c r="B37" s="371" t="s">
        <v>4403</v>
      </c>
      <c r="C37" s="371" t="s">
        <v>748</v>
      </c>
      <c r="D37" s="371" t="s">
        <v>59</v>
      </c>
      <c r="E37" s="379" t="s">
        <v>32</v>
      </c>
      <c r="F37" s="379">
        <v>1978</v>
      </c>
      <c r="G37" s="382">
        <v>43274.458333333336</v>
      </c>
      <c r="H37" s="381">
        <v>8.564814814814815E-4</v>
      </c>
      <c r="I37" s="382">
        <f t="shared" si="0"/>
        <v>43275.000856481478</v>
      </c>
      <c r="J37" s="381">
        <f t="shared" si="1"/>
        <v>0.54252314814220881</v>
      </c>
      <c r="K37" s="381">
        <f t="shared" si="25"/>
        <v>0</v>
      </c>
      <c r="L37" s="381">
        <f t="shared" si="3"/>
        <v>0.54252314814220881</v>
      </c>
      <c r="M37" s="380">
        <f t="shared" si="4"/>
        <v>2222</v>
      </c>
      <c r="N37" s="380" t="b">
        <f t="shared" si="5"/>
        <v>0</v>
      </c>
      <c r="O37" s="379">
        <v>0</v>
      </c>
      <c r="P37" s="379">
        <v>20</v>
      </c>
      <c r="Q37" s="378">
        <v>650</v>
      </c>
      <c r="R37" s="377">
        <f t="shared" si="6"/>
        <v>19</v>
      </c>
      <c r="S37" s="377">
        <v>782</v>
      </c>
      <c r="T37" s="375"/>
      <c r="U37" s="375"/>
      <c r="V37" s="376">
        <v>0.77430555555555547</v>
      </c>
      <c r="W37" s="375"/>
      <c r="X37" s="375"/>
      <c r="Y37" s="376">
        <v>0.70833333333333337</v>
      </c>
      <c r="Z37" s="375"/>
      <c r="AA37" s="375"/>
      <c r="AB37" s="375"/>
      <c r="AC37" s="376">
        <v>0.74652777777777779</v>
      </c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6">
        <v>0.67083333333333339</v>
      </c>
      <c r="AO37" s="375"/>
      <c r="AP37" s="375"/>
      <c r="AQ37" s="376">
        <v>0.51597222222222217</v>
      </c>
      <c r="AR37" s="375"/>
      <c r="AS37" s="375"/>
      <c r="AT37" s="376">
        <v>0.58263888888888882</v>
      </c>
      <c r="AU37" s="375"/>
      <c r="AV37" s="375"/>
      <c r="AW37" s="376">
        <v>0.9159722222222223</v>
      </c>
      <c r="AX37" s="376">
        <v>0.60625000000000007</v>
      </c>
      <c r="AY37" s="376">
        <v>0.53125</v>
      </c>
      <c r="AZ37" s="376">
        <v>0.50208333333333333</v>
      </c>
      <c r="BA37" s="375"/>
      <c r="BB37" s="375"/>
      <c r="BC37" s="376">
        <v>0.54305555555555551</v>
      </c>
      <c r="BD37" s="375"/>
      <c r="BE37" s="375"/>
      <c r="BF37" s="375"/>
      <c r="BG37" s="376">
        <v>0.65416666666666667</v>
      </c>
      <c r="BH37" s="376">
        <v>0.48541666666666666</v>
      </c>
      <c r="BI37" s="376">
        <v>0.55833333333333335</v>
      </c>
      <c r="BJ37" s="376">
        <v>0.93819444444444444</v>
      </c>
      <c r="BK37" s="375"/>
      <c r="BL37" s="375"/>
      <c r="BM37" s="375"/>
      <c r="BN37" s="375"/>
      <c r="BO37" s="375"/>
      <c r="BP37" s="376">
        <v>0.98749999999999993</v>
      </c>
      <c r="BQ37" s="376">
        <v>0.89027777777777783</v>
      </c>
      <c r="BR37" s="376">
        <v>0.4777777777777778</v>
      </c>
      <c r="BS37" s="376">
        <v>0.62986111111111109</v>
      </c>
      <c r="BT37" s="375"/>
      <c r="BU37" s="375"/>
      <c r="BV37" s="375"/>
      <c r="BW37" s="375"/>
      <c r="BX37" s="375"/>
      <c r="BY37" s="374">
        <v>8.564814814814815E-4</v>
      </c>
      <c r="CA37" s="14">
        <f>VLOOKUP(CB37,id!$A:$C,3,0)</f>
        <v>26</v>
      </c>
      <c r="CB37" s="14" t="str">
        <f t="shared" si="16"/>
        <v>RychlikMichał1978</v>
      </c>
      <c r="CC37" s="9" t="str">
        <f t="shared" si="17"/>
        <v>Rychlik</v>
      </c>
      <c r="CD37" s="9" t="str">
        <f t="shared" si="18"/>
        <v>Michał</v>
      </c>
      <c r="CE37" s="9"/>
      <c r="CF37" s="9">
        <f t="shared" si="19"/>
        <v>1978</v>
      </c>
      <c r="CG37" s="9">
        <f t="shared" si="26"/>
        <v>29.544852326695345</v>
      </c>
      <c r="CH37" s="23"/>
      <c r="CI37" s="9">
        <f t="shared" si="27"/>
        <v>0.90664961636828645</v>
      </c>
      <c r="CJ37" s="9">
        <f t="shared" si="28"/>
        <v>0.90476190476190477</v>
      </c>
      <c r="CK37" s="9">
        <f t="shared" si="29"/>
        <v>0.95588235294117652</v>
      </c>
      <c r="CL37" s="9">
        <f t="shared" si="30"/>
        <v>0.98018231224993657</v>
      </c>
    </row>
    <row r="38" spans="1:90">
      <c r="A38" s="383">
        <v>40</v>
      </c>
      <c r="B38" s="371" t="s">
        <v>4404</v>
      </c>
      <c r="C38" s="371" t="s">
        <v>1296</v>
      </c>
      <c r="D38" s="371" t="s">
        <v>383</v>
      </c>
      <c r="E38" s="379" t="s">
        <v>32</v>
      </c>
      <c r="F38" s="379">
        <v>1980</v>
      </c>
      <c r="G38" s="382">
        <v>43274.458333333336</v>
      </c>
      <c r="H38" s="381">
        <v>0.625</v>
      </c>
      <c r="I38" s="382">
        <f t="shared" si="0"/>
        <v>43274.625</v>
      </c>
      <c r="J38" s="381">
        <f t="shared" si="1"/>
        <v>0.16666666666424135</v>
      </c>
      <c r="K38" s="381">
        <f t="shared" si="25"/>
        <v>0</v>
      </c>
      <c r="L38" s="381">
        <f t="shared" si="3"/>
        <v>0.16666666666424135</v>
      </c>
      <c r="M38" s="380">
        <f t="shared" si="4"/>
        <v>1680</v>
      </c>
      <c r="N38" s="380" t="b">
        <f t="shared" si="5"/>
        <v>0</v>
      </c>
      <c r="O38" s="379">
        <v>0</v>
      </c>
      <c r="P38" s="379">
        <v>13</v>
      </c>
      <c r="Q38" s="378">
        <v>360</v>
      </c>
      <c r="R38" s="377">
        <f t="shared" si="6"/>
        <v>12</v>
      </c>
      <c r="S38" s="377">
        <v>240</v>
      </c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6">
        <v>0.55555555555555558</v>
      </c>
      <c r="AR38" s="375"/>
      <c r="AS38" s="375"/>
      <c r="AT38" s="376">
        <v>0.51597222222222217</v>
      </c>
      <c r="AU38" s="375"/>
      <c r="AV38" s="375"/>
      <c r="AW38" s="375"/>
      <c r="AX38" s="376">
        <v>0.49513888888888885</v>
      </c>
      <c r="AY38" s="376">
        <v>0.54999999999999993</v>
      </c>
      <c r="AZ38" s="376">
        <v>0.56874999999999998</v>
      </c>
      <c r="BA38" s="375"/>
      <c r="BB38" s="375"/>
      <c r="BC38" s="376">
        <v>0.54236111111111118</v>
      </c>
      <c r="BD38" s="375"/>
      <c r="BE38" s="375"/>
      <c r="BF38" s="375"/>
      <c r="BG38" s="375"/>
      <c r="BH38" s="376">
        <v>0.47569444444444442</v>
      </c>
      <c r="BI38" s="376">
        <v>0.53402777777777777</v>
      </c>
      <c r="BJ38" s="375"/>
      <c r="BK38" s="376">
        <v>0.58750000000000002</v>
      </c>
      <c r="BL38" s="376">
        <v>0.57777777777777783</v>
      </c>
      <c r="BM38" s="376">
        <v>0.60486111111111118</v>
      </c>
      <c r="BN38" s="375"/>
      <c r="BO38" s="375"/>
      <c r="BP38" s="375"/>
      <c r="BQ38" s="375"/>
      <c r="BR38" s="376">
        <v>0.48194444444444445</v>
      </c>
      <c r="BS38" s="375"/>
      <c r="BT38" s="375"/>
      <c r="BU38" s="375"/>
      <c r="BV38" s="375"/>
      <c r="BW38" s="375"/>
      <c r="BX38" s="375"/>
      <c r="BY38" s="374">
        <v>0.625</v>
      </c>
      <c r="CA38" s="14">
        <f>VLOOKUP(CB38,id!$A:$C,3,0)</f>
        <v>173</v>
      </c>
      <c r="CB38" s="14" t="str">
        <f t="shared" si="16"/>
        <v>ŁosiewiczMariusz1980</v>
      </c>
      <c r="CC38" s="9" t="str">
        <f t="shared" si="17"/>
        <v>Łosiewicz</v>
      </c>
      <c r="CD38" s="9" t="str">
        <f t="shared" si="18"/>
        <v>Mariusz</v>
      </c>
      <c r="CE38" s="9"/>
      <c r="CF38" s="9">
        <f t="shared" si="19"/>
        <v>1980</v>
      </c>
      <c r="CG38" s="9">
        <f t="shared" si="26"/>
        <v>16.363302827092806</v>
      </c>
      <c r="CH38" s="23"/>
      <c r="CI38" s="9">
        <f t="shared" si="27"/>
        <v>3.2583333333333333</v>
      </c>
      <c r="CJ38" s="9">
        <f t="shared" si="28"/>
        <v>0.63157894736842102</v>
      </c>
      <c r="CK38" s="9">
        <f t="shared" si="29"/>
        <v>0.55384615384615388</v>
      </c>
      <c r="CL38" s="9">
        <f t="shared" si="30"/>
        <v>0.91219046649149427</v>
      </c>
    </row>
    <row r="39" spans="1:90">
      <c r="A39" s="383">
        <v>43</v>
      </c>
      <c r="B39" s="371" t="s">
        <v>4407</v>
      </c>
      <c r="C39" s="371" t="s">
        <v>267</v>
      </c>
      <c r="D39" s="371" t="s">
        <v>1691</v>
      </c>
      <c r="E39" s="379" t="s">
        <v>32</v>
      </c>
      <c r="F39" s="379">
        <v>2010</v>
      </c>
      <c r="G39" s="382">
        <v>43274.458333333336</v>
      </c>
      <c r="H39" s="381">
        <v>0.88138888888888889</v>
      </c>
      <c r="I39" s="382">
        <f t="shared" si="0"/>
        <v>43274.881388888891</v>
      </c>
      <c r="J39" s="381">
        <f t="shared" si="1"/>
        <v>0.42305555555503815</v>
      </c>
      <c r="K39" s="381">
        <f t="shared" si="25"/>
        <v>0</v>
      </c>
      <c r="L39" s="381">
        <f t="shared" si="3"/>
        <v>0.42305555555503815</v>
      </c>
      <c r="M39" s="380">
        <f t="shared" si="4"/>
        <v>2050</v>
      </c>
      <c r="N39" s="380" t="b">
        <f t="shared" si="5"/>
        <v>0</v>
      </c>
      <c r="O39" s="379">
        <v>0</v>
      </c>
      <c r="P39" s="379">
        <v>12</v>
      </c>
      <c r="Q39" s="378">
        <v>330</v>
      </c>
      <c r="R39" s="377">
        <f t="shared" si="6"/>
        <v>11</v>
      </c>
      <c r="S39" s="377">
        <v>610</v>
      </c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6">
        <v>0.71250000000000002</v>
      </c>
      <c r="AR39" s="375"/>
      <c r="AS39" s="375"/>
      <c r="AT39" s="376">
        <v>0.60277777777777775</v>
      </c>
      <c r="AU39" s="375"/>
      <c r="AV39" s="375"/>
      <c r="AW39" s="375"/>
      <c r="AX39" s="375"/>
      <c r="AY39" s="376">
        <v>0.68819444444444444</v>
      </c>
      <c r="AZ39" s="376">
        <v>0.7597222222222223</v>
      </c>
      <c r="BA39" s="375"/>
      <c r="BB39" s="375"/>
      <c r="BC39" s="376">
        <v>0.66805555555555562</v>
      </c>
      <c r="BD39" s="375"/>
      <c r="BE39" s="375"/>
      <c r="BF39" s="375"/>
      <c r="BG39" s="375"/>
      <c r="BH39" s="376">
        <v>0.54166666666666663</v>
      </c>
      <c r="BI39" s="376">
        <v>0.63472222222222219</v>
      </c>
      <c r="BJ39" s="375"/>
      <c r="BK39" s="376">
        <v>0.80763888888888891</v>
      </c>
      <c r="BL39" s="376">
        <v>0.78125</v>
      </c>
      <c r="BM39" s="375"/>
      <c r="BN39" s="376">
        <v>0.84930555555555554</v>
      </c>
      <c r="BO39" s="375"/>
      <c r="BP39" s="375"/>
      <c r="BQ39" s="375"/>
      <c r="BR39" s="376">
        <v>0.55694444444444446</v>
      </c>
      <c r="BS39" s="375"/>
      <c r="BT39" s="375"/>
      <c r="BU39" s="375"/>
      <c r="BV39" s="375"/>
      <c r="BW39" s="375"/>
      <c r="BX39" s="375"/>
      <c r="BY39" s="374">
        <v>0.88138888888888889</v>
      </c>
      <c r="CA39" s="14">
        <f>VLOOKUP(CB39,id!$A:$C,3,0)</f>
        <v>448</v>
      </c>
      <c r="CB39" s="14" t="str">
        <f t="shared" si="16"/>
        <v>BrudłoZbych2010</v>
      </c>
      <c r="CC39" s="9" t="str">
        <f t="shared" si="17"/>
        <v>Brudło</v>
      </c>
      <c r="CD39" s="9" t="str">
        <f t="shared" si="18"/>
        <v>Zbych</v>
      </c>
      <c r="CE39" s="9"/>
      <c r="CF39" s="9">
        <f t="shared" si="19"/>
        <v>2010</v>
      </c>
      <c r="CG39" s="9">
        <f t="shared" si="26"/>
        <v>14.999694258168404</v>
      </c>
      <c r="CH39" s="23"/>
      <c r="CI39" s="9">
        <f t="shared" si="27"/>
        <v>0.39344262295081966</v>
      </c>
      <c r="CJ39" s="9">
        <f t="shared" si="28"/>
        <v>0.91666666666666663</v>
      </c>
      <c r="CK39" s="9">
        <f t="shared" si="29"/>
        <v>0.91666666666666663</v>
      </c>
      <c r="CL39" s="9">
        <f t="shared" si="30"/>
        <v>0.98274826965614603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workbookViewId="0"/>
  </sheetViews>
  <sheetFormatPr defaultRowHeight="13.2"/>
  <cols>
    <col min="1" max="1" width="8.88671875" style="23"/>
    <col min="2" max="3" width="23" style="23" customWidth="1"/>
    <col min="4" max="4" width="9" style="23" bestFit="1" customWidth="1"/>
    <col min="5" max="5" width="16.33203125" style="23" bestFit="1" customWidth="1"/>
    <col min="6" max="6" width="22.5546875" style="23" customWidth="1"/>
    <col min="7" max="7" width="4.44140625" style="23" bestFit="1" customWidth="1"/>
    <col min="8" max="16384" width="8.88671875" style="23"/>
  </cols>
  <sheetData>
    <row r="1" spans="1:24" ht="26.4">
      <c r="A1" s="33" t="s">
        <v>137</v>
      </c>
      <c r="B1" s="43" t="s">
        <v>161</v>
      </c>
      <c r="C1" s="43" t="s">
        <v>160</v>
      </c>
      <c r="D1" s="43" t="s">
        <v>896</v>
      </c>
      <c r="E1" s="43" t="s">
        <v>897</v>
      </c>
      <c r="F1" s="43" t="s">
        <v>1233</v>
      </c>
      <c r="G1" s="35" t="s">
        <v>813</v>
      </c>
      <c r="H1" s="41" t="s">
        <v>1232</v>
      </c>
      <c r="I1" s="42" t="s">
        <v>1231</v>
      </c>
      <c r="J1" s="41" t="s">
        <v>31</v>
      </c>
      <c r="K1" s="41" t="s">
        <v>1492</v>
      </c>
      <c r="M1" s="14" t="s">
        <v>71</v>
      </c>
      <c r="N1" s="14" t="s">
        <v>72</v>
      </c>
      <c r="O1" s="9" t="s">
        <v>99</v>
      </c>
      <c r="P1" s="9" t="s">
        <v>100</v>
      </c>
      <c r="Q1" s="9" t="s">
        <v>75</v>
      </c>
      <c r="R1" s="9" t="s">
        <v>73</v>
      </c>
      <c r="S1" s="9" t="s">
        <v>42</v>
      </c>
      <c r="T1" s="9"/>
      <c r="U1" s="9" t="s">
        <v>39</v>
      </c>
      <c r="V1" s="9" t="s">
        <v>40</v>
      </c>
      <c r="W1" s="9" t="s">
        <v>31</v>
      </c>
      <c r="X1" s="9" t="s">
        <v>41</v>
      </c>
    </row>
    <row r="2" spans="1:24">
      <c r="A2" s="40">
        <v>1</v>
      </c>
      <c r="B2" s="37" t="s">
        <v>16</v>
      </c>
      <c r="C2" s="37" t="s">
        <v>267</v>
      </c>
      <c r="D2" s="36">
        <v>1979</v>
      </c>
      <c r="E2" s="35" t="s">
        <v>253</v>
      </c>
      <c r="F2" s="54" t="s">
        <v>266</v>
      </c>
      <c r="G2" s="35" t="s">
        <v>32</v>
      </c>
      <c r="H2" s="33">
        <v>2090</v>
      </c>
      <c r="I2" s="32">
        <v>0.37152777777777773</v>
      </c>
      <c r="J2" s="39">
        <v>2090</v>
      </c>
      <c r="K2" s="32"/>
      <c r="M2" s="14">
        <f>VLOOKUP(N2,id!$A:$C,3,0)</f>
        <v>1</v>
      </c>
      <c r="N2" s="14" t="str">
        <f>O2&amp;P2&amp;R2</f>
        <v>BrudłoPaweł1979</v>
      </c>
      <c r="O2" s="9" t="str">
        <f t="shared" ref="O2:O20" si="0">C2</f>
        <v>Brudło</v>
      </c>
      <c r="P2" s="9" t="str">
        <f t="shared" ref="P2:P20" si="1">B2</f>
        <v>Paweł</v>
      </c>
      <c r="Q2" s="9" t="str">
        <f t="shared" ref="Q2:Q20" si="2">F2</f>
        <v>KTE Tramp</v>
      </c>
      <c r="R2" s="9">
        <f t="shared" ref="R2:R20" si="3">D2</f>
        <v>1979</v>
      </c>
      <c r="S2" s="9">
        <v>50</v>
      </c>
      <c r="T2" s="9"/>
      <c r="U2" s="9"/>
      <c r="V2" s="9"/>
      <c r="W2" s="9"/>
      <c r="X2" s="9"/>
    </row>
    <row r="3" spans="1:24">
      <c r="A3" s="38">
        <v>2</v>
      </c>
      <c r="B3" s="37" t="s">
        <v>22</v>
      </c>
      <c r="C3" s="37" t="s">
        <v>3367</v>
      </c>
      <c r="D3" s="36">
        <v>1976</v>
      </c>
      <c r="E3" s="35" t="s">
        <v>246</v>
      </c>
      <c r="F3" s="35" t="s">
        <v>1570</v>
      </c>
      <c r="G3" s="34" t="s">
        <v>32</v>
      </c>
      <c r="H3" s="33">
        <v>2080</v>
      </c>
      <c r="I3" s="32">
        <v>0.36527777777777781</v>
      </c>
      <c r="J3" s="33">
        <v>2080</v>
      </c>
      <c r="K3" s="32"/>
      <c r="M3" s="14">
        <f>VLOOKUP(N3,id!$A:$C,3,0)</f>
        <v>2</v>
      </c>
      <c r="N3" s="14" t="str">
        <f t="shared" ref="N3:N20" si="4">O3&amp;P3&amp;R3</f>
        <v>WesołyKrzysztof1976</v>
      </c>
      <c r="O3" s="9" t="str">
        <f t="shared" si="0"/>
        <v>Wesoły</v>
      </c>
      <c r="P3" s="9" t="str">
        <f t="shared" si="1"/>
        <v>Krzysztof</v>
      </c>
      <c r="Q3" s="9" t="str">
        <f t="shared" si="2"/>
        <v>InsERT Team</v>
      </c>
      <c r="R3" s="9">
        <f t="shared" si="3"/>
        <v>1976</v>
      </c>
      <c r="S3" s="9">
        <f>S2*IF(W3&lt;1,W3,IF(X3&lt;1,X3,IF(V3&lt;1,V3,IF(U3&lt;1,U3,1))))</f>
        <v>49.760765550239235</v>
      </c>
      <c r="T3" s="9"/>
      <c r="U3" s="9">
        <f t="shared" ref="U3:U17" si="5">I2/I3</f>
        <v>1.0171102661596956</v>
      </c>
      <c r="V3" s="9">
        <v>1</v>
      </c>
      <c r="W3" s="9">
        <f t="shared" ref="W3:W17" si="6">H3/H2</f>
        <v>0.99521531100478466</v>
      </c>
      <c r="X3" s="9">
        <v>1</v>
      </c>
    </row>
    <row r="4" spans="1:24">
      <c r="A4" s="38">
        <v>3</v>
      </c>
      <c r="B4" s="37" t="s">
        <v>139</v>
      </c>
      <c r="C4" s="37" t="s">
        <v>157</v>
      </c>
      <c r="D4" s="36">
        <v>1982</v>
      </c>
      <c r="E4" s="35" t="s">
        <v>307</v>
      </c>
      <c r="F4" s="35" t="s">
        <v>164</v>
      </c>
      <c r="G4" s="34" t="s">
        <v>32</v>
      </c>
      <c r="H4" s="33">
        <v>2020</v>
      </c>
      <c r="I4" s="32">
        <v>0.37291666666666662</v>
      </c>
      <c r="J4" s="33">
        <v>2020</v>
      </c>
      <c r="K4" s="32"/>
      <c r="M4" s="14">
        <f>VLOOKUP(N4,id!$A:$C,3,0)</f>
        <v>3</v>
      </c>
      <c r="N4" s="14" t="str">
        <f t="shared" si="4"/>
        <v>ŚmiejaDaniel1982</v>
      </c>
      <c r="O4" s="9" t="str">
        <f t="shared" si="0"/>
        <v>Śmieja</v>
      </c>
      <c r="P4" s="9" t="str">
        <f t="shared" si="1"/>
        <v>Daniel</v>
      </c>
      <c r="Q4" s="9" t="str">
        <f t="shared" si="2"/>
        <v>mrdp.pl</v>
      </c>
      <c r="R4" s="9">
        <f t="shared" si="3"/>
        <v>1982</v>
      </c>
      <c r="S4" s="9">
        <f t="shared" ref="S4:S17" si="7">S3*IF(W4&lt;1,W4,IF(X4&lt;1,X4,IF(V4&lt;1,V4,IF(U4&lt;1,U4,1))))</f>
        <v>48.325358851674643</v>
      </c>
      <c r="T4" s="9"/>
      <c r="U4" s="9">
        <f t="shared" si="5"/>
        <v>0.97951582867784004</v>
      </c>
      <c r="V4" s="9">
        <v>1</v>
      </c>
      <c r="W4" s="9">
        <f t="shared" si="6"/>
        <v>0.97115384615384615</v>
      </c>
      <c r="X4" s="9">
        <v>1</v>
      </c>
    </row>
    <row r="5" spans="1:24">
      <c r="A5" s="33">
        <v>4</v>
      </c>
      <c r="B5" s="37" t="s">
        <v>16</v>
      </c>
      <c r="C5" s="37" t="s">
        <v>297</v>
      </c>
      <c r="D5" s="36">
        <v>1990</v>
      </c>
      <c r="E5" s="35" t="s">
        <v>1329</v>
      </c>
      <c r="F5" s="35" t="s">
        <v>296</v>
      </c>
      <c r="G5" s="34" t="s">
        <v>32</v>
      </c>
      <c r="H5" s="33">
        <v>1980</v>
      </c>
      <c r="I5" s="32">
        <v>0.37708333333333338</v>
      </c>
      <c r="J5" s="39">
        <v>2010</v>
      </c>
      <c r="K5" s="39">
        <v>-30</v>
      </c>
      <c r="M5" s="14">
        <f>VLOOKUP(N5,id!$A:$C,3,0)</f>
        <v>4</v>
      </c>
      <c r="N5" s="14" t="str">
        <f t="shared" si="4"/>
        <v>SłomkaPaweł1990</v>
      </c>
      <c r="O5" s="9" t="str">
        <f t="shared" si="0"/>
        <v>Słomka</v>
      </c>
      <c r="P5" s="9" t="str">
        <f t="shared" si="1"/>
        <v>Paweł</v>
      </c>
      <c r="Q5" s="9" t="str">
        <f t="shared" si="2"/>
        <v>KTR Bikeorient</v>
      </c>
      <c r="R5" s="9">
        <f t="shared" si="3"/>
        <v>1990</v>
      </c>
      <c r="S5" s="9">
        <f t="shared" si="7"/>
        <v>47.368421052631582</v>
      </c>
      <c r="U5" s="9">
        <f t="shared" si="5"/>
        <v>0.98895027624309362</v>
      </c>
      <c r="V5" s="9">
        <v>1</v>
      </c>
      <c r="W5" s="9">
        <f t="shared" si="6"/>
        <v>0.98019801980198018</v>
      </c>
      <c r="X5" s="9">
        <v>1</v>
      </c>
    </row>
    <row r="6" spans="1:24">
      <c r="A6" s="33">
        <v>5</v>
      </c>
      <c r="B6" s="37" t="s">
        <v>22</v>
      </c>
      <c r="C6" s="37" t="s">
        <v>55</v>
      </c>
      <c r="D6" s="36">
        <v>1969</v>
      </c>
      <c r="E6" s="35" t="s">
        <v>246</v>
      </c>
      <c r="F6" s="35"/>
      <c r="G6" s="34" t="s">
        <v>32</v>
      </c>
      <c r="H6" s="33">
        <v>1940</v>
      </c>
      <c r="I6" s="32">
        <v>0.36805555555555558</v>
      </c>
      <c r="J6" s="33">
        <v>1940</v>
      </c>
      <c r="K6" s="32"/>
      <c r="M6" s="14">
        <f>VLOOKUP(N6,id!$A:$C,3,0)</f>
        <v>5</v>
      </c>
      <c r="N6" s="14" t="str">
        <f t="shared" si="4"/>
        <v>SzawdzinKrzysztof1969</v>
      </c>
      <c r="O6" s="9" t="str">
        <f t="shared" si="0"/>
        <v>Szawdzin</v>
      </c>
      <c r="P6" s="9" t="str">
        <f t="shared" si="1"/>
        <v>Krzysztof</v>
      </c>
      <c r="Q6" s="9">
        <f t="shared" si="2"/>
        <v>0</v>
      </c>
      <c r="R6" s="9">
        <f t="shared" si="3"/>
        <v>1969</v>
      </c>
      <c r="S6" s="9">
        <f t="shared" si="7"/>
        <v>46.411483253588521</v>
      </c>
      <c r="U6" s="9">
        <f t="shared" si="5"/>
        <v>1.0245283018867926</v>
      </c>
      <c r="V6" s="9">
        <v>1</v>
      </c>
      <c r="W6" s="9">
        <f t="shared" si="6"/>
        <v>0.97979797979797978</v>
      </c>
      <c r="X6" s="9">
        <v>1</v>
      </c>
    </row>
    <row r="7" spans="1:24">
      <c r="A7" s="33">
        <v>6</v>
      </c>
      <c r="B7" s="37" t="s">
        <v>77</v>
      </c>
      <c r="C7" s="37" t="s">
        <v>78</v>
      </c>
      <c r="D7" s="36">
        <v>1992</v>
      </c>
      <c r="E7" s="35" t="s">
        <v>246</v>
      </c>
      <c r="F7" s="35" t="s">
        <v>162</v>
      </c>
      <c r="G7" s="35" t="s">
        <v>32</v>
      </c>
      <c r="H7" s="33">
        <v>1860</v>
      </c>
      <c r="I7" s="32">
        <v>0.37222222222222223</v>
      </c>
      <c r="J7" s="39">
        <v>1860</v>
      </c>
      <c r="K7" s="32"/>
      <c r="M7" s="14">
        <f>VLOOKUP(N7,id!$A:$C,3,0)</f>
        <v>6</v>
      </c>
      <c r="N7" s="14" t="str">
        <f t="shared" si="4"/>
        <v>JakubekKrystian1992</v>
      </c>
      <c r="O7" s="9" t="str">
        <f t="shared" si="0"/>
        <v>Jakubek</v>
      </c>
      <c r="P7" s="9" t="str">
        <f t="shared" si="1"/>
        <v>Krystian</v>
      </c>
      <c r="Q7" s="9" t="str">
        <f t="shared" si="2"/>
        <v>Mitutoyo AZS Wratislavia</v>
      </c>
      <c r="R7" s="9">
        <f t="shared" si="3"/>
        <v>1992</v>
      </c>
      <c r="S7" s="9">
        <f t="shared" si="7"/>
        <v>44.497607655502399</v>
      </c>
      <c r="U7" s="9">
        <f t="shared" si="5"/>
        <v>0.98880597014925375</v>
      </c>
      <c r="V7" s="9">
        <v>1</v>
      </c>
      <c r="W7" s="9">
        <f t="shared" si="6"/>
        <v>0.95876288659793818</v>
      </c>
      <c r="X7" s="9">
        <v>1</v>
      </c>
    </row>
    <row r="8" spans="1:24">
      <c r="A8" s="33">
        <v>7</v>
      </c>
      <c r="B8" s="37" t="s">
        <v>234</v>
      </c>
      <c r="C8" s="37" t="s">
        <v>265</v>
      </c>
      <c r="D8" s="36">
        <v>1963</v>
      </c>
      <c r="E8" s="35" t="s">
        <v>263</v>
      </c>
      <c r="F8" s="35"/>
      <c r="G8" s="35" t="s">
        <v>32</v>
      </c>
      <c r="H8" s="33">
        <v>1730</v>
      </c>
      <c r="I8" s="32">
        <v>0.37222222222222223</v>
      </c>
      <c r="J8" s="39">
        <v>1730</v>
      </c>
      <c r="K8" s="32"/>
      <c r="M8" s="14">
        <f>VLOOKUP(N8,id!$A:$C,3,0)</f>
        <v>7</v>
      </c>
      <c r="N8" s="14" t="str">
        <f t="shared" si="4"/>
        <v>KrólikowskiRoman1963</v>
      </c>
      <c r="O8" s="9" t="str">
        <f t="shared" si="0"/>
        <v>Królikowski</v>
      </c>
      <c r="P8" s="9" t="str">
        <f t="shared" si="1"/>
        <v>Roman</v>
      </c>
      <c r="Q8" s="9">
        <f t="shared" si="2"/>
        <v>0</v>
      </c>
      <c r="R8" s="9">
        <f t="shared" si="3"/>
        <v>1963</v>
      </c>
      <c r="S8" s="9">
        <f t="shared" si="7"/>
        <v>41.387559808612444</v>
      </c>
      <c r="U8" s="9">
        <f t="shared" si="5"/>
        <v>1</v>
      </c>
      <c r="V8" s="9">
        <v>1</v>
      </c>
      <c r="W8" s="9">
        <f t="shared" si="6"/>
        <v>0.93010752688172038</v>
      </c>
      <c r="X8" s="9">
        <v>1</v>
      </c>
    </row>
    <row r="9" spans="1:24">
      <c r="A9" s="33">
        <v>8</v>
      </c>
      <c r="B9" s="37" t="s">
        <v>241</v>
      </c>
      <c r="C9" s="37" t="s">
        <v>245</v>
      </c>
      <c r="D9" s="36">
        <v>1979</v>
      </c>
      <c r="E9" s="35" t="s">
        <v>1324</v>
      </c>
      <c r="F9" s="35" t="s">
        <v>312</v>
      </c>
      <c r="G9" s="34" t="s">
        <v>32</v>
      </c>
      <c r="H9" s="33">
        <v>1710</v>
      </c>
      <c r="I9" s="32">
        <v>0.37152777777777773</v>
      </c>
      <c r="J9" s="33">
        <v>1710</v>
      </c>
      <c r="K9" s="32"/>
      <c r="M9" s="14">
        <f>VLOOKUP(N9,id!$A:$C,3,0)</f>
        <v>8</v>
      </c>
      <c r="N9" s="14" t="str">
        <f t="shared" si="4"/>
        <v>WalentowskiRadosław1979</v>
      </c>
      <c r="O9" s="9" t="str">
        <f t="shared" si="0"/>
        <v>Walentowski</v>
      </c>
      <c r="P9" s="9" t="str">
        <f t="shared" si="1"/>
        <v>Radosław</v>
      </c>
      <c r="Q9" s="9" t="str">
        <f t="shared" si="2"/>
        <v>Los Maruderos</v>
      </c>
      <c r="R9" s="9">
        <f t="shared" si="3"/>
        <v>1979</v>
      </c>
      <c r="S9" s="9">
        <f t="shared" si="7"/>
        <v>40.909090909090914</v>
      </c>
      <c r="U9" s="9">
        <f t="shared" si="5"/>
        <v>1.0018691588785049</v>
      </c>
      <c r="V9" s="9">
        <v>1</v>
      </c>
      <c r="W9" s="9">
        <f t="shared" si="6"/>
        <v>0.98843930635838151</v>
      </c>
      <c r="X9" s="9">
        <v>1</v>
      </c>
    </row>
    <row r="10" spans="1:24">
      <c r="A10" s="33">
        <v>9</v>
      </c>
      <c r="B10" s="37" t="s">
        <v>48</v>
      </c>
      <c r="C10" s="37" t="s">
        <v>259</v>
      </c>
      <c r="D10" s="36">
        <v>1982</v>
      </c>
      <c r="E10" s="35" t="s">
        <v>238</v>
      </c>
      <c r="F10" s="35" t="s">
        <v>3373</v>
      </c>
      <c r="G10" s="34" t="s">
        <v>32</v>
      </c>
      <c r="H10" s="33">
        <v>1660</v>
      </c>
      <c r="I10" s="32">
        <v>0.36736111111111108</v>
      </c>
      <c r="J10" s="33">
        <v>1660</v>
      </c>
      <c r="K10" s="32"/>
      <c r="M10" s="14">
        <f>VLOOKUP(N10,id!$A:$C,3,0)</f>
        <v>9</v>
      </c>
      <c r="N10" s="14" t="str">
        <f t="shared" si="4"/>
        <v>ZadwornyTomasz1982</v>
      </c>
      <c r="O10" s="9" t="str">
        <f t="shared" si="0"/>
        <v>Zadworny</v>
      </c>
      <c r="P10" s="9" t="str">
        <f t="shared" si="1"/>
        <v>Tomasz</v>
      </c>
      <c r="Q10" s="9" t="str">
        <f t="shared" si="2"/>
        <v>siama ja</v>
      </c>
      <c r="R10" s="9">
        <f t="shared" si="3"/>
        <v>1982</v>
      </c>
      <c r="S10" s="9">
        <f t="shared" si="7"/>
        <v>39.71291866028708</v>
      </c>
      <c r="U10" s="9">
        <f t="shared" si="5"/>
        <v>1.0113421550094517</v>
      </c>
      <c r="V10" s="9">
        <v>1</v>
      </c>
      <c r="W10" s="9">
        <f t="shared" si="6"/>
        <v>0.9707602339181286</v>
      </c>
      <c r="X10" s="9">
        <v>1</v>
      </c>
    </row>
    <row r="11" spans="1:24">
      <c r="A11" s="33">
        <v>10</v>
      </c>
      <c r="B11" s="37" t="s">
        <v>22</v>
      </c>
      <c r="C11" s="37" t="s">
        <v>76</v>
      </c>
      <c r="D11" s="36">
        <v>1954</v>
      </c>
      <c r="E11" s="35" t="s">
        <v>238</v>
      </c>
      <c r="F11" s="35"/>
      <c r="G11" s="34" t="s">
        <v>32</v>
      </c>
      <c r="H11" s="33">
        <v>1630</v>
      </c>
      <c r="I11" s="32">
        <v>0.36944444444444446</v>
      </c>
      <c r="J11" s="33">
        <v>1630</v>
      </c>
      <c r="K11" s="32"/>
      <c r="M11" s="14">
        <f>VLOOKUP(N11,id!$A:$C,3,0)</f>
        <v>10</v>
      </c>
      <c r="N11" s="14" t="str">
        <f t="shared" si="4"/>
        <v>WiktorowskiKrzysztof1954</v>
      </c>
      <c r="O11" s="9" t="str">
        <f t="shared" si="0"/>
        <v>Wiktorowski</v>
      </c>
      <c r="P11" s="9" t="str">
        <f t="shared" si="1"/>
        <v>Krzysztof</v>
      </c>
      <c r="Q11" s="9">
        <f t="shared" si="2"/>
        <v>0</v>
      </c>
      <c r="R11" s="9">
        <f t="shared" si="3"/>
        <v>1954</v>
      </c>
      <c r="S11" s="9">
        <f t="shared" si="7"/>
        <v>38.995215311004785</v>
      </c>
      <c r="U11" s="9">
        <f t="shared" si="5"/>
        <v>0.994360902255639</v>
      </c>
      <c r="V11" s="9">
        <v>1</v>
      </c>
      <c r="W11" s="9">
        <f t="shared" si="6"/>
        <v>0.98192771084337349</v>
      </c>
      <c r="X11" s="9">
        <v>1</v>
      </c>
    </row>
    <row r="12" spans="1:24">
      <c r="A12" s="33">
        <v>11</v>
      </c>
      <c r="B12" s="37" t="s">
        <v>19</v>
      </c>
      <c r="C12" s="37" t="s">
        <v>18</v>
      </c>
      <c r="D12" s="36">
        <v>1964</v>
      </c>
      <c r="E12" s="35" t="s">
        <v>233</v>
      </c>
      <c r="F12" s="35" t="s">
        <v>677</v>
      </c>
      <c r="G12" s="34" t="s">
        <v>32</v>
      </c>
      <c r="H12" s="33">
        <v>1600</v>
      </c>
      <c r="I12" s="32">
        <v>0.37152777777777773</v>
      </c>
      <c r="J12" s="33">
        <v>1600</v>
      </c>
      <c r="K12" s="32"/>
      <c r="M12" s="14">
        <f>VLOOKUP(N12,id!$A:$C,3,0)</f>
        <v>11</v>
      </c>
      <c r="N12" s="14" t="str">
        <f t="shared" si="4"/>
        <v>LiszkaGrzegorz1964</v>
      </c>
      <c r="O12" s="9" t="str">
        <f t="shared" si="0"/>
        <v>Liszka</v>
      </c>
      <c r="P12" s="9" t="str">
        <f t="shared" si="1"/>
        <v>Grzegorz</v>
      </c>
      <c r="Q12" s="9" t="str">
        <f t="shared" si="2"/>
        <v>Trezado BikeTires.pl</v>
      </c>
      <c r="R12" s="9">
        <f t="shared" si="3"/>
        <v>1964</v>
      </c>
      <c r="S12" s="9">
        <f t="shared" si="7"/>
        <v>38.277511961722489</v>
      </c>
      <c r="U12" s="9">
        <f t="shared" si="5"/>
        <v>0.99439252336448614</v>
      </c>
      <c r="V12" s="9">
        <v>1</v>
      </c>
      <c r="W12" s="9">
        <f t="shared" si="6"/>
        <v>0.98159509202453987</v>
      </c>
      <c r="X12" s="9">
        <v>1</v>
      </c>
    </row>
    <row r="13" spans="1:24">
      <c r="A13" s="33">
        <v>12</v>
      </c>
      <c r="B13" s="37" t="s">
        <v>26</v>
      </c>
      <c r="C13" s="37" t="s">
        <v>29</v>
      </c>
      <c r="D13" s="36">
        <v>1965</v>
      </c>
      <c r="E13" s="35" t="s">
        <v>253</v>
      </c>
      <c r="F13" s="35"/>
      <c r="G13" s="34" t="s">
        <v>32</v>
      </c>
      <c r="H13" s="33">
        <v>1450</v>
      </c>
      <c r="I13" s="32">
        <v>0.36458333333333331</v>
      </c>
      <c r="J13" s="33">
        <v>1450</v>
      </c>
      <c r="K13" s="32"/>
      <c r="M13" s="14">
        <f>VLOOKUP(N13,id!$A:$C,3,0)</f>
        <v>12</v>
      </c>
      <c r="N13" s="14" t="str">
        <f t="shared" si="4"/>
        <v>SmejdaAndrzej1965</v>
      </c>
      <c r="O13" s="9" t="str">
        <f t="shared" si="0"/>
        <v>Smejda</v>
      </c>
      <c r="P13" s="9" t="str">
        <f t="shared" si="1"/>
        <v>Andrzej</v>
      </c>
      <c r="Q13" s="9">
        <f t="shared" si="2"/>
        <v>0</v>
      </c>
      <c r="R13" s="9">
        <f t="shared" si="3"/>
        <v>1965</v>
      </c>
      <c r="S13" s="9">
        <f t="shared" si="7"/>
        <v>34.688995215311003</v>
      </c>
      <c r="U13" s="9">
        <f t="shared" si="5"/>
        <v>1.019047619047619</v>
      </c>
      <c r="V13" s="9">
        <v>1</v>
      </c>
      <c r="W13" s="9">
        <f t="shared" si="6"/>
        <v>0.90625</v>
      </c>
      <c r="X13" s="9">
        <v>1</v>
      </c>
    </row>
    <row r="14" spans="1:24">
      <c r="A14" s="33">
        <v>13</v>
      </c>
      <c r="B14" s="37" t="s">
        <v>17</v>
      </c>
      <c r="C14" s="37" t="s">
        <v>1585</v>
      </c>
      <c r="D14" s="36">
        <v>1976</v>
      </c>
      <c r="E14" s="35" t="s">
        <v>1382</v>
      </c>
      <c r="F14" s="35"/>
      <c r="G14" s="35" t="s">
        <v>32</v>
      </c>
      <c r="H14" s="33">
        <v>1430</v>
      </c>
      <c r="I14" s="32">
        <v>0.37083333333333335</v>
      </c>
      <c r="J14" s="39">
        <v>1430</v>
      </c>
      <c r="K14" s="32"/>
      <c r="M14" s="14">
        <f>VLOOKUP(N14,id!$A:$C,3,0)</f>
        <v>13</v>
      </c>
      <c r="N14" s="14" t="str">
        <f t="shared" si="4"/>
        <v>BiałkaMarcin1976</v>
      </c>
      <c r="O14" s="9" t="str">
        <f t="shared" si="0"/>
        <v>Białka</v>
      </c>
      <c r="P14" s="9" t="str">
        <f t="shared" si="1"/>
        <v>Marcin</v>
      </c>
      <c r="Q14" s="9">
        <f t="shared" si="2"/>
        <v>0</v>
      </c>
      <c r="R14" s="9">
        <f t="shared" si="3"/>
        <v>1976</v>
      </c>
      <c r="S14" s="9">
        <f t="shared" si="7"/>
        <v>34.210526315789473</v>
      </c>
      <c r="U14" s="9">
        <f t="shared" si="5"/>
        <v>0.9831460674157303</v>
      </c>
      <c r="V14" s="9">
        <v>1</v>
      </c>
      <c r="W14" s="9">
        <f t="shared" si="6"/>
        <v>0.98620689655172411</v>
      </c>
      <c r="X14" s="9">
        <v>1</v>
      </c>
    </row>
    <row r="15" spans="1:24">
      <c r="A15" s="38">
        <v>14</v>
      </c>
      <c r="B15" s="37" t="s">
        <v>26</v>
      </c>
      <c r="C15" s="37" t="s">
        <v>3368</v>
      </c>
      <c r="D15" s="36">
        <v>1963</v>
      </c>
      <c r="E15" s="35" t="s">
        <v>3374</v>
      </c>
      <c r="F15" s="35" t="s">
        <v>3375</v>
      </c>
      <c r="G15" s="34" t="s">
        <v>32</v>
      </c>
      <c r="H15" s="33">
        <v>1330</v>
      </c>
      <c r="I15" s="32">
        <v>0.36527777777777781</v>
      </c>
      <c r="J15" s="33">
        <v>1330</v>
      </c>
      <c r="K15" s="32"/>
      <c r="M15" s="14">
        <f>VLOOKUP(N15,id!$A:$C,3,0)</f>
        <v>14</v>
      </c>
      <c r="N15" s="14" t="str">
        <f t="shared" si="4"/>
        <v>ŻelaskoAndrzej1963</v>
      </c>
      <c r="O15" s="9" t="str">
        <f t="shared" si="0"/>
        <v>Żelasko</v>
      </c>
      <c r="P15" s="9" t="str">
        <f t="shared" si="1"/>
        <v>Andrzej</v>
      </c>
      <c r="Q15" s="9" t="str">
        <f t="shared" si="2"/>
        <v>#teamrazemsam</v>
      </c>
      <c r="R15" s="9">
        <f t="shared" si="3"/>
        <v>1963</v>
      </c>
      <c r="S15" s="9">
        <f t="shared" si="7"/>
        <v>31.81818181818182</v>
      </c>
      <c r="U15" s="9">
        <f t="shared" si="5"/>
        <v>1.0152091254752851</v>
      </c>
      <c r="V15" s="9">
        <v>1</v>
      </c>
      <c r="W15" s="9">
        <f t="shared" si="6"/>
        <v>0.93006993006993011</v>
      </c>
      <c r="X15" s="9">
        <v>1</v>
      </c>
    </row>
    <row r="16" spans="1:24">
      <c r="A16" s="38">
        <v>15</v>
      </c>
      <c r="B16" s="37" t="s">
        <v>15</v>
      </c>
      <c r="C16" s="37" t="s">
        <v>1249</v>
      </c>
      <c r="D16" s="36">
        <v>1976</v>
      </c>
      <c r="E16" s="35" t="s">
        <v>1359</v>
      </c>
      <c r="F16" s="35"/>
      <c r="G16" s="34" t="s">
        <v>32</v>
      </c>
      <c r="H16" s="33">
        <v>1240</v>
      </c>
      <c r="I16" s="32">
        <v>0.37222222222222223</v>
      </c>
      <c r="J16" s="33">
        <v>1240</v>
      </c>
      <c r="K16" s="32"/>
      <c r="M16" s="14">
        <f>VLOOKUP(N16,id!$A:$C,3,0)</f>
        <v>15</v>
      </c>
      <c r="N16" s="14" t="str">
        <f t="shared" si="4"/>
        <v>NiewęgłowskiPiotr1976</v>
      </c>
      <c r="O16" s="9" t="str">
        <f t="shared" si="0"/>
        <v>Niewęgłowski</v>
      </c>
      <c r="P16" s="9" t="str">
        <f t="shared" si="1"/>
        <v>Piotr</v>
      </c>
      <c r="Q16" s="9">
        <f t="shared" si="2"/>
        <v>0</v>
      </c>
      <c r="R16" s="9">
        <f t="shared" si="3"/>
        <v>1976</v>
      </c>
      <c r="S16" s="9">
        <f t="shared" si="7"/>
        <v>29.665071770334929</v>
      </c>
      <c r="U16" s="9">
        <f t="shared" si="5"/>
        <v>0.98134328358208966</v>
      </c>
      <c r="V16" s="9">
        <v>1</v>
      </c>
      <c r="W16" s="9">
        <f t="shared" si="6"/>
        <v>0.93233082706766912</v>
      </c>
      <c r="X16" s="9">
        <v>1</v>
      </c>
    </row>
    <row r="17" spans="1:24">
      <c r="A17" s="33">
        <v>15</v>
      </c>
      <c r="B17" s="37" t="s">
        <v>49</v>
      </c>
      <c r="C17" s="37" t="s">
        <v>991</v>
      </c>
      <c r="D17" s="36">
        <v>1979</v>
      </c>
      <c r="E17" s="35" t="s">
        <v>253</v>
      </c>
      <c r="F17" s="35" t="s">
        <v>1327</v>
      </c>
      <c r="G17" s="34" t="s">
        <v>32</v>
      </c>
      <c r="H17" s="33">
        <v>1240</v>
      </c>
      <c r="I17" s="32">
        <v>0.37222222222222223</v>
      </c>
      <c r="J17" s="33">
        <v>1240</v>
      </c>
      <c r="K17" s="32"/>
      <c r="M17" s="14">
        <f>VLOOKUP(N17,id!$A:$C,3,0)</f>
        <v>16</v>
      </c>
      <c r="N17" s="14" t="str">
        <f t="shared" si="4"/>
        <v>BelicaRobert1979</v>
      </c>
      <c r="O17" s="9" t="str">
        <f t="shared" si="0"/>
        <v>Belica</v>
      </c>
      <c r="P17" s="9" t="str">
        <f t="shared" si="1"/>
        <v>Robert</v>
      </c>
      <c r="Q17" s="9" t="str">
        <f t="shared" si="2"/>
        <v>T-Mobile Cycling Team</v>
      </c>
      <c r="R17" s="9">
        <f t="shared" si="3"/>
        <v>1979</v>
      </c>
      <c r="S17" s="9">
        <f t="shared" si="7"/>
        <v>29.665071770334929</v>
      </c>
      <c r="U17" s="9">
        <f t="shared" si="5"/>
        <v>1</v>
      </c>
      <c r="V17" s="9">
        <v>1</v>
      </c>
      <c r="W17" s="9">
        <f t="shared" si="6"/>
        <v>1</v>
      </c>
      <c r="X17" s="9">
        <v>1</v>
      </c>
    </row>
    <row r="18" spans="1:24" ht="26.4">
      <c r="A18" s="38">
        <v>17</v>
      </c>
      <c r="B18" s="37" t="s">
        <v>336</v>
      </c>
      <c r="C18" s="37" t="s">
        <v>230</v>
      </c>
      <c r="D18" s="36">
        <v>1967</v>
      </c>
      <c r="E18" s="35" t="s">
        <v>1319</v>
      </c>
      <c r="F18" s="35" t="s">
        <v>335</v>
      </c>
      <c r="G18" s="34" t="s">
        <v>32</v>
      </c>
      <c r="H18" s="33">
        <v>1240</v>
      </c>
      <c r="I18" s="32">
        <v>0.37222222222222223</v>
      </c>
      <c r="J18" s="33">
        <v>1240</v>
      </c>
      <c r="K18" s="32"/>
      <c r="M18" s="14">
        <f>VLOOKUP(N18,id!$A:$C,3,0)</f>
        <v>390</v>
      </c>
      <c r="N18" s="14" t="str">
        <f t="shared" si="4"/>
        <v>AdamczykJarek1967</v>
      </c>
      <c r="O18" s="9" t="str">
        <f t="shared" si="0"/>
        <v>Adamczyk</v>
      </c>
      <c r="P18" s="9" t="str">
        <f t="shared" si="1"/>
        <v>Jarek</v>
      </c>
      <c r="Q18" s="9" t="str">
        <f t="shared" si="2"/>
        <v>Zbieranina z Niesięcina</v>
      </c>
      <c r="R18" s="9">
        <f t="shared" si="3"/>
        <v>1967</v>
      </c>
      <c r="S18" s="9">
        <f t="shared" ref="S18:S35" si="8">S17*IF(W18&lt;1,W18,IF(X18&lt;1,X18,IF(V18&lt;1,V18,IF(U18&lt;1,U18,1))))</f>
        <v>29.665071770334929</v>
      </c>
      <c r="U18" s="9">
        <f t="shared" ref="U18:U35" si="9">I17/I18</f>
        <v>1</v>
      </c>
      <c r="V18" s="9">
        <v>2</v>
      </c>
      <c r="W18" s="9">
        <f t="shared" ref="W18:W35" si="10">H18/H17</f>
        <v>1</v>
      </c>
      <c r="X18" s="9">
        <v>2</v>
      </c>
    </row>
    <row r="19" spans="1:24">
      <c r="A19" s="38">
        <v>19</v>
      </c>
      <c r="B19" s="37" t="s">
        <v>383</v>
      </c>
      <c r="C19" s="37" t="s">
        <v>836</v>
      </c>
      <c r="D19" s="36">
        <v>1966</v>
      </c>
      <c r="E19" s="35" t="s">
        <v>870</v>
      </c>
      <c r="F19" s="35" t="s">
        <v>871</v>
      </c>
      <c r="G19" s="34" t="s">
        <v>32</v>
      </c>
      <c r="H19" s="33">
        <v>1220</v>
      </c>
      <c r="I19" s="32">
        <v>0.36388888888888887</v>
      </c>
      <c r="J19" s="33">
        <v>1220</v>
      </c>
      <c r="K19" s="32"/>
      <c r="M19" s="14">
        <f>VLOOKUP(N19,id!$A:$C,3,0)</f>
        <v>18</v>
      </c>
      <c r="N19" s="14" t="str">
        <f t="shared" si="4"/>
        <v>RudnickiMariusz1966</v>
      </c>
      <c r="O19" s="9" t="str">
        <f t="shared" si="0"/>
        <v>Rudnicki</v>
      </c>
      <c r="P19" s="9" t="str">
        <f t="shared" si="1"/>
        <v>Mariusz</v>
      </c>
      <c r="Q19" s="9" t="str">
        <f t="shared" si="2"/>
        <v>Orient Express</v>
      </c>
      <c r="R19" s="9">
        <f t="shared" si="3"/>
        <v>1966</v>
      </c>
      <c r="S19" s="9">
        <f t="shared" si="8"/>
        <v>29.186602870813399</v>
      </c>
      <c r="U19" s="9">
        <f t="shared" si="9"/>
        <v>1.0229007633587788</v>
      </c>
      <c r="V19" s="9">
        <v>3</v>
      </c>
      <c r="W19" s="9">
        <f t="shared" si="10"/>
        <v>0.9838709677419355</v>
      </c>
      <c r="X19" s="9">
        <v>3</v>
      </c>
    </row>
    <row r="20" spans="1:24">
      <c r="A20" s="33">
        <v>19</v>
      </c>
      <c r="B20" s="37" t="s">
        <v>22</v>
      </c>
      <c r="C20" s="37" t="s">
        <v>837</v>
      </c>
      <c r="D20" s="36">
        <v>1963</v>
      </c>
      <c r="E20" s="35" t="s">
        <v>870</v>
      </c>
      <c r="F20" s="35" t="s">
        <v>871</v>
      </c>
      <c r="G20" s="34" t="s">
        <v>32</v>
      </c>
      <c r="H20" s="33">
        <v>1220</v>
      </c>
      <c r="I20" s="32">
        <v>0.36388888888888887</v>
      </c>
      <c r="J20" s="33">
        <v>1220</v>
      </c>
      <c r="K20" s="32"/>
      <c r="M20" s="14">
        <f>VLOOKUP(N20,id!$A:$C,3,0)</f>
        <v>19</v>
      </c>
      <c r="N20" s="14" t="str">
        <f t="shared" si="4"/>
        <v>KowalskiKrzysztof1963</v>
      </c>
      <c r="O20" s="9" t="str">
        <f t="shared" si="0"/>
        <v>Kowalski</v>
      </c>
      <c r="P20" s="9" t="str">
        <f t="shared" si="1"/>
        <v>Krzysztof</v>
      </c>
      <c r="Q20" s="9" t="str">
        <f t="shared" si="2"/>
        <v>Orient Express</v>
      </c>
      <c r="R20" s="9">
        <f t="shared" si="3"/>
        <v>1963</v>
      </c>
      <c r="S20" s="9">
        <f t="shared" si="8"/>
        <v>29.186602870813399</v>
      </c>
      <c r="U20" s="9">
        <f t="shared" si="9"/>
        <v>1</v>
      </c>
      <c r="V20" s="9">
        <v>4</v>
      </c>
      <c r="W20" s="9">
        <f t="shared" si="10"/>
        <v>1</v>
      </c>
      <c r="X20" s="9">
        <v>4</v>
      </c>
    </row>
    <row r="21" spans="1:24" ht="26.4">
      <c r="A21" s="33">
        <v>21</v>
      </c>
      <c r="B21" s="37" t="s">
        <v>19</v>
      </c>
      <c r="C21" s="37" t="s">
        <v>807</v>
      </c>
      <c r="D21" s="36">
        <v>1984</v>
      </c>
      <c r="E21" s="35" t="s">
        <v>201</v>
      </c>
      <c r="F21" s="35" t="s">
        <v>805</v>
      </c>
      <c r="G21" s="34" t="s">
        <v>32</v>
      </c>
      <c r="H21" s="33">
        <v>1180</v>
      </c>
      <c r="I21" s="32">
        <v>0.37152777777777773</v>
      </c>
      <c r="J21" s="33">
        <v>1180</v>
      </c>
      <c r="K21" s="32"/>
      <c r="M21" s="14">
        <f>VLOOKUP(N21,id!$A:$C,3,0)</f>
        <v>20</v>
      </c>
      <c r="N21" s="14" t="str">
        <f t="shared" ref="N21:N35" si="11">O21&amp;P21&amp;R21</f>
        <v>CzarnyGrzegorz1984</v>
      </c>
      <c r="O21" s="9" t="str">
        <f t="shared" ref="O21:O35" si="12">C21</f>
        <v>Czarny</v>
      </c>
      <c r="P21" s="9" t="str">
        <f t="shared" ref="P21:P35" si="13">B21</f>
        <v>Grzegorz</v>
      </c>
      <c r="Q21" s="9" t="str">
        <f t="shared" ref="Q21:Q35" si="14">F21</f>
        <v>Szkoła Fechtunku ARAMIS</v>
      </c>
      <c r="R21" s="9">
        <f t="shared" ref="R21:R35" si="15">D21</f>
        <v>1984</v>
      </c>
      <c r="S21" s="9">
        <f t="shared" si="8"/>
        <v>28.229665071770334</v>
      </c>
      <c r="U21" s="9">
        <f t="shared" si="9"/>
        <v>0.97943925233644868</v>
      </c>
      <c r="V21" s="9">
        <v>5</v>
      </c>
      <c r="W21" s="9">
        <f t="shared" si="10"/>
        <v>0.96721311475409832</v>
      </c>
      <c r="X21" s="9">
        <v>5</v>
      </c>
    </row>
    <row r="22" spans="1:24" ht="26.4">
      <c r="A22" s="33">
        <v>23</v>
      </c>
      <c r="B22" s="37" t="s">
        <v>45</v>
      </c>
      <c r="C22" s="37" t="s">
        <v>3369</v>
      </c>
      <c r="D22" s="36">
        <v>1978</v>
      </c>
      <c r="E22" s="35" t="s">
        <v>3376</v>
      </c>
      <c r="F22" s="35" t="s">
        <v>3377</v>
      </c>
      <c r="G22" s="34" t="s">
        <v>32</v>
      </c>
      <c r="H22" s="33">
        <v>1170</v>
      </c>
      <c r="I22" s="32">
        <v>0.35347222222222219</v>
      </c>
      <c r="J22" s="33">
        <v>1170</v>
      </c>
      <c r="K22" s="32"/>
      <c r="M22" s="14">
        <f>VLOOKUP(N22,id!$A:$C,3,0)</f>
        <v>21</v>
      </c>
      <c r="N22" s="14" t="str">
        <f t="shared" si="11"/>
        <v>MadejRafał1978</v>
      </c>
      <c r="O22" s="9" t="str">
        <f t="shared" si="12"/>
        <v>Madej</v>
      </c>
      <c r="P22" s="9" t="str">
        <f t="shared" si="13"/>
        <v>Rafał</v>
      </c>
      <c r="Q22" s="9" t="str">
        <f t="shared" si="14"/>
        <v>:)</v>
      </c>
      <c r="R22" s="9">
        <f t="shared" si="15"/>
        <v>1978</v>
      </c>
      <c r="S22" s="9">
        <f t="shared" si="8"/>
        <v>27.990430622009569</v>
      </c>
      <c r="U22" s="9">
        <f t="shared" si="9"/>
        <v>1.0510805500982319</v>
      </c>
      <c r="V22" s="9">
        <v>6</v>
      </c>
      <c r="W22" s="9">
        <f t="shared" si="10"/>
        <v>0.99152542372881358</v>
      </c>
      <c r="X22" s="9">
        <v>6</v>
      </c>
    </row>
    <row r="23" spans="1:24">
      <c r="A23" s="33">
        <v>24</v>
      </c>
      <c r="B23" s="37" t="s">
        <v>45</v>
      </c>
      <c r="C23" s="37" t="s">
        <v>117</v>
      </c>
      <c r="D23" s="36">
        <v>1970</v>
      </c>
      <c r="E23" s="35" t="s">
        <v>1206</v>
      </c>
      <c r="F23" s="35"/>
      <c r="G23" s="34" t="s">
        <v>32</v>
      </c>
      <c r="H23" s="33">
        <v>1160</v>
      </c>
      <c r="I23" s="32">
        <v>0.30555555555555552</v>
      </c>
      <c r="J23" s="33">
        <v>1160</v>
      </c>
      <c r="K23" s="32"/>
      <c r="M23" s="14">
        <f>VLOOKUP(N23,id!$A:$C,3,0)</f>
        <v>22</v>
      </c>
      <c r="N23" s="14" t="str">
        <f t="shared" si="11"/>
        <v>FałowskiRafał1970</v>
      </c>
      <c r="O23" s="9" t="str">
        <f t="shared" si="12"/>
        <v>Fałowski</v>
      </c>
      <c r="P23" s="9" t="str">
        <f t="shared" si="13"/>
        <v>Rafał</v>
      </c>
      <c r="Q23" s="9">
        <f t="shared" si="14"/>
        <v>0</v>
      </c>
      <c r="R23" s="9">
        <f t="shared" si="15"/>
        <v>1970</v>
      </c>
      <c r="S23" s="9">
        <f t="shared" si="8"/>
        <v>27.751196172248804</v>
      </c>
      <c r="U23" s="9">
        <f t="shared" si="9"/>
        <v>1.1568181818181817</v>
      </c>
      <c r="V23" s="9">
        <v>7</v>
      </c>
      <c r="W23" s="9">
        <f t="shared" si="10"/>
        <v>0.99145299145299148</v>
      </c>
      <c r="X23" s="9">
        <v>7</v>
      </c>
    </row>
    <row r="24" spans="1:24">
      <c r="A24" s="33">
        <v>25</v>
      </c>
      <c r="B24" s="37" t="s">
        <v>48</v>
      </c>
      <c r="C24" s="37" t="s">
        <v>69</v>
      </c>
      <c r="D24" s="36">
        <v>1963</v>
      </c>
      <c r="E24" s="35" t="s">
        <v>222</v>
      </c>
      <c r="F24" s="35" t="s">
        <v>223</v>
      </c>
      <c r="G24" s="34" t="s">
        <v>32</v>
      </c>
      <c r="H24" s="33">
        <v>1140</v>
      </c>
      <c r="I24" s="32">
        <v>0.37152777777777773</v>
      </c>
      <c r="J24" s="33">
        <v>1140</v>
      </c>
      <c r="K24" s="32"/>
      <c r="M24" s="14">
        <f>VLOOKUP(N24,id!$A:$C,3,0)</f>
        <v>23</v>
      </c>
      <c r="N24" s="14" t="str">
        <f t="shared" si="11"/>
        <v>SójkaTomasz1963</v>
      </c>
      <c r="O24" s="9" t="str">
        <f t="shared" si="12"/>
        <v>Sójka</v>
      </c>
      <c r="P24" s="9" t="str">
        <f t="shared" si="13"/>
        <v>Tomasz</v>
      </c>
      <c r="Q24" s="9" t="str">
        <f t="shared" si="14"/>
        <v>RKS Fiedorek</v>
      </c>
      <c r="R24" s="9">
        <f t="shared" si="15"/>
        <v>1963</v>
      </c>
      <c r="S24" s="9">
        <f t="shared" si="8"/>
        <v>27.272727272727273</v>
      </c>
      <c r="U24" s="9">
        <f t="shared" si="9"/>
        <v>0.82242990654205606</v>
      </c>
      <c r="V24" s="9">
        <v>8</v>
      </c>
      <c r="W24" s="9">
        <f t="shared" si="10"/>
        <v>0.98275862068965514</v>
      </c>
      <c r="X24" s="9">
        <v>8</v>
      </c>
    </row>
    <row r="25" spans="1:24">
      <c r="A25" s="33">
        <v>26</v>
      </c>
      <c r="B25" s="37" t="s">
        <v>17</v>
      </c>
      <c r="C25" s="37" t="s">
        <v>3370</v>
      </c>
      <c r="D25" s="36">
        <v>1981</v>
      </c>
      <c r="E25" s="35" t="s">
        <v>3378</v>
      </c>
      <c r="F25" s="35"/>
      <c r="G25" s="34" t="s">
        <v>32</v>
      </c>
      <c r="H25" s="33">
        <v>1140</v>
      </c>
      <c r="I25" s="32">
        <v>0.37777777777777777</v>
      </c>
      <c r="J25" s="33">
        <v>1180</v>
      </c>
      <c r="K25" s="39">
        <v>-40</v>
      </c>
      <c r="M25" s="14">
        <f>VLOOKUP(N25,id!$A:$C,3,0)</f>
        <v>24</v>
      </c>
      <c r="N25" s="14" t="str">
        <f t="shared" si="11"/>
        <v>PiechotaMarcin1981</v>
      </c>
      <c r="O25" s="9" t="str">
        <f t="shared" si="12"/>
        <v>Piechota</v>
      </c>
      <c r="P25" s="9" t="str">
        <f t="shared" si="13"/>
        <v>Marcin</v>
      </c>
      <c r="Q25" s="9">
        <f t="shared" si="14"/>
        <v>0</v>
      </c>
      <c r="R25" s="9">
        <f t="shared" si="15"/>
        <v>1981</v>
      </c>
      <c r="S25" s="9">
        <f t="shared" si="8"/>
        <v>26.821524064171122</v>
      </c>
      <c r="U25" s="9">
        <f t="shared" si="9"/>
        <v>0.98345588235294112</v>
      </c>
      <c r="V25" s="9">
        <v>9</v>
      </c>
      <c r="W25" s="9">
        <f t="shared" si="10"/>
        <v>1</v>
      </c>
      <c r="X25" s="9">
        <v>9</v>
      </c>
    </row>
    <row r="26" spans="1:24">
      <c r="A26" s="33">
        <v>27</v>
      </c>
      <c r="B26" s="37" t="s">
        <v>17</v>
      </c>
      <c r="C26" s="37" t="s">
        <v>239</v>
      </c>
      <c r="D26" s="36">
        <v>1977</v>
      </c>
      <c r="E26" s="35" t="s">
        <v>238</v>
      </c>
      <c r="F26" s="35"/>
      <c r="G26" s="34" t="s">
        <v>32</v>
      </c>
      <c r="H26" s="33">
        <v>1120</v>
      </c>
      <c r="I26" s="32">
        <v>0.36180555555555555</v>
      </c>
      <c r="J26" s="33">
        <v>1120</v>
      </c>
      <c r="K26" s="32"/>
      <c r="M26" s="14">
        <f>VLOOKUP(N26,id!$A:$C,3,0)</f>
        <v>25</v>
      </c>
      <c r="N26" s="14" t="str">
        <f t="shared" si="11"/>
        <v>GryszkalisMarcin1977</v>
      </c>
      <c r="O26" s="9" t="str">
        <f t="shared" si="12"/>
        <v>Gryszkalis</v>
      </c>
      <c r="P26" s="9" t="str">
        <f t="shared" si="13"/>
        <v>Marcin</v>
      </c>
      <c r="Q26" s="9">
        <f t="shared" si="14"/>
        <v>0</v>
      </c>
      <c r="R26" s="9">
        <f t="shared" si="15"/>
        <v>1977</v>
      </c>
      <c r="S26" s="9">
        <f t="shared" si="8"/>
        <v>26.350971010413733</v>
      </c>
      <c r="U26" s="9">
        <f t="shared" si="9"/>
        <v>1.0441458733205373</v>
      </c>
      <c r="V26" s="9">
        <v>10</v>
      </c>
      <c r="W26" s="9">
        <f t="shared" si="10"/>
        <v>0.98245614035087714</v>
      </c>
      <c r="X26" s="9">
        <v>10</v>
      </c>
    </row>
    <row r="27" spans="1:24">
      <c r="A27" s="33">
        <v>28</v>
      </c>
      <c r="B27" s="37" t="s">
        <v>59</v>
      </c>
      <c r="C27" s="37" t="s">
        <v>748</v>
      </c>
      <c r="D27" s="36">
        <v>1978</v>
      </c>
      <c r="E27" s="35" t="s">
        <v>238</v>
      </c>
      <c r="F27" s="35" t="s">
        <v>747</v>
      </c>
      <c r="G27" s="34" t="s">
        <v>32</v>
      </c>
      <c r="H27" s="33">
        <v>1090</v>
      </c>
      <c r="I27" s="32">
        <v>0.36875000000000002</v>
      </c>
      <c r="J27" s="33">
        <v>1090</v>
      </c>
      <c r="K27" s="32"/>
      <c r="M27" s="14">
        <f>VLOOKUP(N27,id!$A:$C,3,0)</f>
        <v>26</v>
      </c>
      <c r="N27" s="14" t="str">
        <f t="shared" si="11"/>
        <v>RychlikMichał1978</v>
      </c>
      <c r="O27" s="9" t="str">
        <f t="shared" si="12"/>
        <v>Rychlik</v>
      </c>
      <c r="P27" s="9" t="str">
        <f t="shared" si="13"/>
        <v>Michał</v>
      </c>
      <c r="Q27" s="9" t="str">
        <f t="shared" si="14"/>
        <v>OrientAkcja</v>
      </c>
      <c r="R27" s="9">
        <f t="shared" si="15"/>
        <v>1978</v>
      </c>
      <c r="S27" s="9">
        <f t="shared" si="8"/>
        <v>25.645141429777652</v>
      </c>
      <c r="U27" s="9">
        <f t="shared" si="9"/>
        <v>0.98116760828625227</v>
      </c>
      <c r="V27" s="9">
        <v>11</v>
      </c>
      <c r="W27" s="9">
        <f t="shared" si="10"/>
        <v>0.9732142857142857</v>
      </c>
      <c r="X27" s="9">
        <v>11</v>
      </c>
    </row>
    <row r="28" spans="1:24">
      <c r="A28" s="33">
        <v>29</v>
      </c>
      <c r="B28" s="37" t="s">
        <v>16</v>
      </c>
      <c r="C28" s="37" t="s">
        <v>1558</v>
      </c>
      <c r="D28" s="36">
        <v>1983</v>
      </c>
      <c r="E28" s="35" t="s">
        <v>246</v>
      </c>
      <c r="F28" s="35" t="s">
        <v>1580</v>
      </c>
      <c r="G28" s="34" t="s">
        <v>32</v>
      </c>
      <c r="H28" s="33">
        <v>1050</v>
      </c>
      <c r="I28" s="32">
        <v>0.3354166666666667</v>
      </c>
      <c r="J28" s="33">
        <v>1050</v>
      </c>
      <c r="K28" s="32"/>
      <c r="M28" s="14">
        <f>VLOOKUP(N28,id!$A:$C,3,0)</f>
        <v>27</v>
      </c>
      <c r="N28" s="14" t="str">
        <f t="shared" si="11"/>
        <v>FirutaPaweł1983</v>
      </c>
      <c r="O28" s="9" t="str">
        <f t="shared" si="12"/>
        <v>Firuta</v>
      </c>
      <c r="P28" s="9" t="str">
        <f t="shared" si="13"/>
        <v>Paweł</v>
      </c>
      <c r="Q28" s="9" t="str">
        <f t="shared" si="14"/>
        <v>PG KMP Wrocław</v>
      </c>
      <c r="R28" s="9">
        <f t="shared" si="15"/>
        <v>1983</v>
      </c>
      <c r="S28" s="9">
        <f t="shared" si="8"/>
        <v>24.704035322262875</v>
      </c>
      <c r="U28" s="9">
        <f t="shared" si="9"/>
        <v>1.0993788819875776</v>
      </c>
      <c r="V28" s="9">
        <v>12</v>
      </c>
      <c r="W28" s="9">
        <f t="shared" si="10"/>
        <v>0.96330275229357798</v>
      </c>
      <c r="X28" s="9">
        <v>12</v>
      </c>
    </row>
    <row r="29" spans="1:24">
      <c r="A29" s="33">
        <v>30</v>
      </c>
      <c r="B29" s="37" t="s">
        <v>22</v>
      </c>
      <c r="C29" s="37" t="s">
        <v>98</v>
      </c>
      <c r="D29" s="36">
        <v>1964</v>
      </c>
      <c r="E29" s="35" t="s">
        <v>872</v>
      </c>
      <c r="F29" s="35" t="s">
        <v>873</v>
      </c>
      <c r="G29" s="34" t="s">
        <v>32</v>
      </c>
      <c r="H29" s="33">
        <v>680</v>
      </c>
      <c r="I29" s="32">
        <v>0.29791666666666666</v>
      </c>
      <c r="J29" s="33">
        <v>680</v>
      </c>
      <c r="K29" s="32"/>
      <c r="M29" s="14">
        <f>VLOOKUP(N29,id!$A:$C,3,0)</f>
        <v>28</v>
      </c>
      <c r="N29" s="14" t="str">
        <f t="shared" si="11"/>
        <v>WiśniewskiKrzysztof1964</v>
      </c>
      <c r="O29" s="9" t="str">
        <f t="shared" si="12"/>
        <v>Wiśniewski</v>
      </c>
      <c r="P29" s="9" t="str">
        <f t="shared" si="13"/>
        <v>Krzysztof</v>
      </c>
      <c r="Q29" s="9" t="str">
        <f t="shared" si="14"/>
        <v>Ambit Racing Team</v>
      </c>
      <c r="R29" s="9">
        <f t="shared" si="15"/>
        <v>1964</v>
      </c>
      <c r="S29" s="9">
        <f t="shared" si="8"/>
        <v>15.998803827751196</v>
      </c>
      <c r="U29" s="9">
        <f t="shared" si="9"/>
        <v>1.1258741258741261</v>
      </c>
      <c r="V29" s="9">
        <v>13</v>
      </c>
      <c r="W29" s="9">
        <f t="shared" si="10"/>
        <v>0.64761904761904765</v>
      </c>
      <c r="X29" s="9">
        <v>13</v>
      </c>
    </row>
    <row r="30" spans="1:24">
      <c r="A30" s="33">
        <v>30</v>
      </c>
      <c r="B30" s="37" t="s">
        <v>83</v>
      </c>
      <c r="C30" s="37" t="s">
        <v>98</v>
      </c>
      <c r="D30" s="36">
        <v>1989</v>
      </c>
      <c r="E30" s="35" t="s">
        <v>872</v>
      </c>
      <c r="F30" s="35" t="s">
        <v>873</v>
      </c>
      <c r="G30" s="34" t="s">
        <v>32</v>
      </c>
      <c r="H30" s="33">
        <v>680</v>
      </c>
      <c r="I30" s="32">
        <v>0.29791666666666666</v>
      </c>
      <c r="J30" s="33">
        <v>680</v>
      </c>
      <c r="K30" s="32"/>
      <c r="M30" s="14">
        <f>VLOOKUP(N30,id!$A:$C,3,0)</f>
        <v>29</v>
      </c>
      <c r="N30" s="14" t="str">
        <f t="shared" si="11"/>
        <v>WiśniewskiAdam1989</v>
      </c>
      <c r="O30" s="9" t="str">
        <f t="shared" si="12"/>
        <v>Wiśniewski</v>
      </c>
      <c r="P30" s="9" t="str">
        <f t="shared" si="13"/>
        <v>Adam</v>
      </c>
      <c r="Q30" s="9" t="str">
        <f t="shared" si="14"/>
        <v>Ambit Racing Team</v>
      </c>
      <c r="R30" s="9">
        <f t="shared" si="15"/>
        <v>1989</v>
      </c>
      <c r="S30" s="9">
        <f t="shared" si="8"/>
        <v>15.998803827751196</v>
      </c>
      <c r="U30" s="9">
        <f t="shared" si="9"/>
        <v>1</v>
      </c>
      <c r="V30" s="9">
        <v>14</v>
      </c>
      <c r="W30" s="9">
        <f t="shared" si="10"/>
        <v>1</v>
      </c>
      <c r="X30" s="9">
        <v>14</v>
      </c>
    </row>
    <row r="31" spans="1:24">
      <c r="A31" s="33">
        <v>30</v>
      </c>
      <c r="B31" s="37" t="s">
        <v>92</v>
      </c>
      <c r="C31" s="37" t="s">
        <v>81</v>
      </c>
      <c r="D31" s="36">
        <v>1974</v>
      </c>
      <c r="E31" s="35" t="s">
        <v>872</v>
      </c>
      <c r="F31" s="35" t="s">
        <v>873</v>
      </c>
      <c r="G31" s="34" t="s">
        <v>32</v>
      </c>
      <c r="H31" s="33">
        <v>680</v>
      </c>
      <c r="I31" s="32">
        <v>0.29791666666666666</v>
      </c>
      <c r="J31" s="33">
        <v>680</v>
      </c>
      <c r="K31" s="32"/>
      <c r="M31" s="14">
        <f>VLOOKUP(N31,id!$A:$C,3,0)</f>
        <v>30</v>
      </c>
      <c r="N31" s="14" t="str">
        <f t="shared" si="11"/>
        <v>FormanowskiSławomir1974</v>
      </c>
      <c r="O31" s="9" t="str">
        <f t="shared" si="12"/>
        <v>Formanowski</v>
      </c>
      <c r="P31" s="9" t="str">
        <f t="shared" si="13"/>
        <v>Sławomir</v>
      </c>
      <c r="Q31" s="9" t="str">
        <f t="shared" si="14"/>
        <v>Ambit Racing Team</v>
      </c>
      <c r="R31" s="9">
        <f t="shared" si="15"/>
        <v>1974</v>
      </c>
      <c r="S31" s="9">
        <f t="shared" si="8"/>
        <v>15.998803827751196</v>
      </c>
      <c r="U31" s="9">
        <f t="shared" si="9"/>
        <v>1</v>
      </c>
      <c r="V31" s="9">
        <v>15</v>
      </c>
      <c r="W31" s="9">
        <f t="shared" si="10"/>
        <v>1</v>
      </c>
      <c r="X31" s="9">
        <v>15</v>
      </c>
    </row>
    <row r="32" spans="1:24">
      <c r="A32" s="33">
        <v>33</v>
      </c>
      <c r="B32" s="37" t="s">
        <v>234</v>
      </c>
      <c r="C32" s="37" t="s">
        <v>3371</v>
      </c>
      <c r="D32" s="36">
        <v>1985</v>
      </c>
      <c r="E32" s="35" t="s">
        <v>3379</v>
      </c>
      <c r="F32" s="35"/>
      <c r="G32" s="34" t="s">
        <v>32</v>
      </c>
      <c r="H32" s="33">
        <v>640</v>
      </c>
      <c r="I32" s="32">
        <v>0.37152777777777773</v>
      </c>
      <c r="J32" s="33">
        <v>640</v>
      </c>
      <c r="K32" s="32"/>
      <c r="M32" s="14">
        <f>VLOOKUP(N32,id!$A:$C,3,0)</f>
        <v>31</v>
      </c>
      <c r="N32" s="14" t="str">
        <f t="shared" si="11"/>
        <v>ZychowiczRoman1985</v>
      </c>
      <c r="O32" s="9" t="str">
        <f t="shared" si="12"/>
        <v>Zychowicz</v>
      </c>
      <c r="P32" s="9" t="str">
        <f t="shared" si="13"/>
        <v>Roman</v>
      </c>
      <c r="Q32" s="9">
        <f t="shared" si="14"/>
        <v>0</v>
      </c>
      <c r="R32" s="9">
        <f t="shared" si="15"/>
        <v>1985</v>
      </c>
      <c r="S32" s="9">
        <f t="shared" si="8"/>
        <v>15.057697720236419</v>
      </c>
      <c r="U32" s="9">
        <f t="shared" si="9"/>
        <v>0.80186915887850474</v>
      </c>
      <c r="V32" s="9">
        <v>16</v>
      </c>
      <c r="W32" s="9">
        <f t="shared" si="10"/>
        <v>0.94117647058823528</v>
      </c>
      <c r="X32" s="9">
        <v>16</v>
      </c>
    </row>
    <row r="33" spans="1:24">
      <c r="A33" s="33">
        <v>34</v>
      </c>
      <c r="B33" s="37" t="s">
        <v>59</v>
      </c>
      <c r="C33" s="37" t="s">
        <v>80</v>
      </c>
      <c r="D33" s="36">
        <v>1988</v>
      </c>
      <c r="E33" s="35" t="s">
        <v>3380</v>
      </c>
      <c r="F33" s="35" t="s">
        <v>3381</v>
      </c>
      <c r="G33" s="34" t="s">
        <v>32</v>
      </c>
      <c r="H33" s="33">
        <v>490</v>
      </c>
      <c r="I33" s="32">
        <v>0.28541666666666665</v>
      </c>
      <c r="J33" s="33">
        <v>490</v>
      </c>
      <c r="K33" s="32"/>
      <c r="M33" s="14">
        <f>VLOOKUP(N33,id!$A:$C,3,0)</f>
        <v>32</v>
      </c>
      <c r="N33" s="14" t="str">
        <f t="shared" si="11"/>
        <v>MirowskiMichał1988</v>
      </c>
      <c r="O33" s="9" t="str">
        <f t="shared" si="12"/>
        <v>Mirowski</v>
      </c>
      <c r="P33" s="9" t="str">
        <f t="shared" si="13"/>
        <v>Michał</v>
      </c>
      <c r="Q33" s="9" t="str">
        <f t="shared" si="14"/>
        <v>sęk w tym...</v>
      </c>
      <c r="R33" s="9">
        <f t="shared" si="15"/>
        <v>1988</v>
      </c>
      <c r="S33" s="9">
        <f t="shared" si="8"/>
        <v>11.528549817056009</v>
      </c>
      <c r="U33" s="9">
        <f t="shared" si="9"/>
        <v>1.3017031630170315</v>
      </c>
      <c r="V33" s="9">
        <v>17</v>
      </c>
      <c r="W33" s="9">
        <f t="shared" si="10"/>
        <v>0.765625</v>
      </c>
      <c r="X33" s="9">
        <v>17</v>
      </c>
    </row>
    <row r="34" spans="1:24">
      <c r="A34" s="33">
        <v>34</v>
      </c>
      <c r="B34" s="37" t="s">
        <v>467</v>
      </c>
      <c r="C34" s="37" t="s">
        <v>3372</v>
      </c>
      <c r="D34" s="36">
        <v>1990</v>
      </c>
      <c r="E34" s="35" t="s">
        <v>238</v>
      </c>
      <c r="F34" s="35" t="s">
        <v>3381</v>
      </c>
      <c r="G34" s="34" t="s">
        <v>32</v>
      </c>
      <c r="H34" s="33">
        <v>490</v>
      </c>
      <c r="I34" s="32">
        <v>0.28541666666666665</v>
      </c>
      <c r="J34" s="33">
        <v>490</v>
      </c>
      <c r="K34" s="32"/>
      <c r="M34" s="14">
        <f>VLOOKUP(N34,id!$A:$C,3,0)</f>
        <v>33</v>
      </c>
      <c r="N34" s="14" t="str">
        <f t="shared" si="11"/>
        <v>MordakaDawid1990</v>
      </c>
      <c r="O34" s="9" t="str">
        <f t="shared" si="12"/>
        <v>Mordaka</v>
      </c>
      <c r="P34" s="9" t="str">
        <f t="shared" si="13"/>
        <v>Dawid</v>
      </c>
      <c r="Q34" s="9" t="str">
        <f t="shared" si="14"/>
        <v>sęk w tym...</v>
      </c>
      <c r="R34" s="9">
        <f t="shared" si="15"/>
        <v>1990</v>
      </c>
      <c r="S34" s="9">
        <f t="shared" si="8"/>
        <v>11.528549817056009</v>
      </c>
      <c r="U34" s="9">
        <f t="shared" si="9"/>
        <v>1</v>
      </c>
      <c r="V34" s="9">
        <v>18</v>
      </c>
      <c r="W34" s="9">
        <f t="shared" si="10"/>
        <v>1</v>
      </c>
      <c r="X34" s="9">
        <v>18</v>
      </c>
    </row>
    <row r="35" spans="1:24">
      <c r="A35" s="33">
        <v>36</v>
      </c>
      <c r="B35" s="37" t="s">
        <v>34</v>
      </c>
      <c r="C35" s="37" t="s">
        <v>94</v>
      </c>
      <c r="D35" s="36">
        <v>1978</v>
      </c>
      <c r="E35" s="35" t="s">
        <v>313</v>
      </c>
      <c r="F35" s="35" t="s">
        <v>158</v>
      </c>
      <c r="G35" s="34" t="s">
        <v>32</v>
      </c>
      <c r="H35" s="33">
        <v>480</v>
      </c>
      <c r="I35" s="32">
        <v>0.25277777777777777</v>
      </c>
      <c r="J35" s="33">
        <v>480</v>
      </c>
      <c r="K35" s="32"/>
      <c r="M35" s="14">
        <f>VLOOKUP(N35,id!$A:$C,3,0)</f>
        <v>34</v>
      </c>
      <c r="N35" s="14" t="str">
        <f t="shared" si="11"/>
        <v>SadowskiMarek1978</v>
      </c>
      <c r="O35" s="9" t="str">
        <f t="shared" si="12"/>
        <v>Sadowski</v>
      </c>
      <c r="P35" s="9" t="str">
        <f t="shared" si="13"/>
        <v>Marek</v>
      </c>
      <c r="Q35" s="9" t="str">
        <f t="shared" si="14"/>
        <v>GR3miasto</v>
      </c>
      <c r="R35" s="9">
        <f t="shared" si="15"/>
        <v>1978</v>
      </c>
      <c r="S35" s="9">
        <f t="shared" si="8"/>
        <v>11.293273290177314</v>
      </c>
      <c r="U35" s="9">
        <f t="shared" si="9"/>
        <v>1.1291208791208791</v>
      </c>
      <c r="V35" s="9">
        <v>19</v>
      </c>
      <c r="W35" s="9">
        <f t="shared" si="10"/>
        <v>0.97959183673469385</v>
      </c>
      <c r="X35" s="9">
        <v>19</v>
      </c>
    </row>
  </sheetData>
  <hyperlinks>
    <hyperlink ref="F2" r:id="rId1" display="http://mrdp.pl/"/>
  </hyperlinks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"/>
  <sheetViews>
    <sheetView workbookViewId="0"/>
  </sheetViews>
  <sheetFormatPr defaultRowHeight="13.8"/>
  <cols>
    <col min="1" max="1" width="10" style="77" bestFit="1" customWidth="1"/>
    <col min="2" max="2" width="11.77734375" style="77" bestFit="1" customWidth="1"/>
    <col min="3" max="3" width="14.21875" style="77" bestFit="1" customWidth="1"/>
    <col min="4" max="4" width="4" style="77" bestFit="1" customWidth="1"/>
    <col min="5" max="5" width="16.21875" style="77" bestFit="1" customWidth="1"/>
    <col min="6" max="6" width="10.6640625" style="77" bestFit="1" customWidth="1"/>
    <col min="7" max="7" width="4.21875" style="77" bestFit="1" customWidth="1"/>
    <col min="8" max="8" width="6.88671875" style="77" bestFit="1" customWidth="1"/>
    <col min="9" max="9" width="34.5546875" style="77" bestFit="1" customWidth="1"/>
    <col min="10" max="10" width="18.109375" style="77" bestFit="1" customWidth="1"/>
    <col min="11" max="13" width="9.44140625" style="77" customWidth="1"/>
    <col min="14" max="14" width="16.44140625" style="77" bestFit="1" customWidth="1"/>
    <col min="15" max="16384" width="8.88671875" style="77"/>
  </cols>
  <sheetData>
    <row r="1" spans="1:28">
      <c r="A1" s="390" t="s">
        <v>3656</v>
      </c>
      <c r="B1" s="390" t="s">
        <v>3964</v>
      </c>
      <c r="C1" s="390" t="s">
        <v>3965</v>
      </c>
      <c r="D1" s="390" t="s">
        <v>3968</v>
      </c>
      <c r="E1" s="390" t="s">
        <v>160</v>
      </c>
      <c r="F1" s="390" t="s">
        <v>161</v>
      </c>
      <c r="G1" s="390" t="s">
        <v>813</v>
      </c>
      <c r="H1" s="390" t="s">
        <v>73</v>
      </c>
      <c r="I1" s="390" t="s">
        <v>3609</v>
      </c>
      <c r="J1" s="390" t="s">
        <v>3661</v>
      </c>
      <c r="K1" s="390" t="s">
        <v>3618</v>
      </c>
      <c r="L1" s="390" t="s">
        <v>3619</v>
      </c>
      <c r="M1" s="390" t="s">
        <v>4458</v>
      </c>
      <c r="N1" s="390" t="s">
        <v>4457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390">
        <v>15</v>
      </c>
      <c r="B2" s="390">
        <v>1</v>
      </c>
      <c r="C2" s="390"/>
      <c r="D2" s="390">
        <v>147</v>
      </c>
      <c r="E2" s="390" t="s">
        <v>4448</v>
      </c>
      <c r="F2" s="390" t="s">
        <v>36</v>
      </c>
      <c r="G2" s="390" t="s">
        <v>0</v>
      </c>
      <c r="H2" s="390">
        <v>1984</v>
      </c>
      <c r="I2" s="390" t="s">
        <v>715</v>
      </c>
      <c r="J2" s="390" t="s">
        <v>201</v>
      </c>
      <c r="K2" s="391">
        <v>0.37314814814814817</v>
      </c>
      <c r="L2" s="390">
        <v>23</v>
      </c>
      <c r="M2" s="390">
        <v>0</v>
      </c>
      <c r="N2" s="390">
        <v>23</v>
      </c>
      <c r="Q2" s="14">
        <f>VLOOKUP(R2,id!$A:$C,3,0)</f>
        <v>122</v>
      </c>
      <c r="R2" s="14" t="str">
        <f t="shared" ref="R2:R8" si="0">S2&amp;T2&amp;V2</f>
        <v>DudekMagdalena1984</v>
      </c>
      <c r="S2" s="9" t="str">
        <f t="shared" ref="S2:S8" si="1">PROPER(E2)</f>
        <v>Dudek</v>
      </c>
      <c r="T2" s="9" t="str">
        <f t="shared" ref="T2:T8" si="2">F2</f>
        <v>Magdalena</v>
      </c>
      <c r="U2" s="9" t="str">
        <f t="shared" ref="U2:U8" si="3">I2</f>
        <v>Motorola Bike Team</v>
      </c>
      <c r="V2" s="9">
        <f t="shared" ref="V2:V8" si="4">H2</f>
        <v>1984</v>
      </c>
      <c r="W2" s="9">
        <v>100</v>
      </c>
      <c r="X2" s="9"/>
      <c r="Y2" s="9"/>
      <c r="Z2" s="9"/>
      <c r="AA2" s="9"/>
      <c r="AB2" s="9"/>
    </row>
    <row r="3" spans="1:28">
      <c r="A3" s="390">
        <v>17</v>
      </c>
      <c r="B3" s="390">
        <v>2</v>
      </c>
      <c r="C3" s="390"/>
      <c r="D3" s="390">
        <v>172</v>
      </c>
      <c r="E3" s="390" t="s">
        <v>4446</v>
      </c>
      <c r="F3" s="390" t="s">
        <v>463</v>
      </c>
      <c r="G3" s="390" t="s">
        <v>0</v>
      </c>
      <c r="H3" s="390">
        <v>1974</v>
      </c>
      <c r="I3" s="390" t="s">
        <v>4444</v>
      </c>
      <c r="J3" s="390" t="s">
        <v>4443</v>
      </c>
      <c r="K3" s="391">
        <v>0.36475694444444445</v>
      </c>
      <c r="L3" s="390">
        <v>22</v>
      </c>
      <c r="M3" s="390">
        <v>0</v>
      </c>
      <c r="N3" s="390">
        <v>22</v>
      </c>
      <c r="Q3" s="14">
        <f>VLOOKUP(R3,id!$A:$C,3,0)</f>
        <v>484</v>
      </c>
      <c r="R3" s="14" t="str">
        <f t="shared" si="0"/>
        <v>HerbuśEdyta1974</v>
      </c>
      <c r="S3" s="9" t="str">
        <f t="shared" si="1"/>
        <v>Herbuś</v>
      </c>
      <c r="T3" s="9" t="str">
        <f t="shared" si="2"/>
        <v>Edyta</v>
      </c>
      <c r="U3" s="9" t="str">
        <f t="shared" si="3"/>
        <v>Aktywny Ćmińsk</v>
      </c>
      <c r="V3" s="9">
        <f t="shared" si="4"/>
        <v>1974</v>
      </c>
      <c r="W3" s="9">
        <f t="shared" ref="W3:W8" si="5">W2*IF(AA3&lt;1,AA3,IF(AB3&lt;1,AB3,IF(Z3&lt;1,Z3,IF(Y3&lt;1,Y3,1))))</f>
        <v>95.652173913043484</v>
      </c>
      <c r="X3" s="9"/>
      <c r="Y3" s="9">
        <f t="shared" ref="Y3:Y8" si="6">K2/K3</f>
        <v>1.0230049182928764</v>
      </c>
      <c r="Z3" s="9">
        <f t="shared" ref="Z3:Z8" si="7">N3/N2</f>
        <v>0.95652173913043481</v>
      </c>
      <c r="AA3" s="9">
        <v>1</v>
      </c>
      <c r="AB3" s="9">
        <v>1</v>
      </c>
    </row>
    <row r="4" spans="1:28">
      <c r="A4" s="390">
        <v>23</v>
      </c>
      <c r="B4" s="390">
        <v>3</v>
      </c>
      <c r="C4" s="390"/>
      <c r="D4" s="390">
        <v>157</v>
      </c>
      <c r="E4" s="390" t="s">
        <v>4000</v>
      </c>
      <c r="F4" s="390" t="s">
        <v>334</v>
      </c>
      <c r="G4" s="390" t="s">
        <v>0</v>
      </c>
      <c r="H4" s="390">
        <v>1975</v>
      </c>
      <c r="I4" s="390" t="s">
        <v>335</v>
      </c>
      <c r="J4" s="390" t="s">
        <v>1319</v>
      </c>
      <c r="K4" s="391">
        <v>0.38194444444444442</v>
      </c>
      <c r="L4" s="390">
        <v>22</v>
      </c>
      <c r="M4" s="390">
        <v>-2</v>
      </c>
      <c r="N4" s="390">
        <v>20</v>
      </c>
      <c r="Q4" s="14">
        <f>VLOOKUP(R4,id!$A:$C,3,0)</f>
        <v>35</v>
      </c>
      <c r="R4" s="14" t="str">
        <f t="shared" si="0"/>
        <v>AdamczykEwa1975</v>
      </c>
      <c r="S4" s="9" t="str">
        <f t="shared" si="1"/>
        <v>Adamczyk</v>
      </c>
      <c r="T4" s="9" t="str">
        <f t="shared" si="2"/>
        <v>Ewa</v>
      </c>
      <c r="U4" s="9" t="str">
        <f t="shared" si="3"/>
        <v>Zbieranina z Niesięcina</v>
      </c>
      <c r="V4" s="9">
        <f t="shared" si="4"/>
        <v>1975</v>
      </c>
      <c r="W4" s="9">
        <f t="shared" si="5"/>
        <v>86.956521739130437</v>
      </c>
      <c r="X4" s="9"/>
      <c r="Y4" s="9">
        <f t="shared" si="6"/>
        <v>0.95500000000000007</v>
      </c>
      <c r="Z4" s="9">
        <f t="shared" si="7"/>
        <v>0.90909090909090906</v>
      </c>
      <c r="AA4" s="9">
        <v>1</v>
      </c>
      <c r="AB4" s="9">
        <v>1</v>
      </c>
    </row>
    <row r="5" spans="1:28">
      <c r="A5" s="390">
        <v>32</v>
      </c>
      <c r="B5" s="390">
        <v>4</v>
      </c>
      <c r="C5" s="390"/>
      <c r="D5" s="390">
        <v>104</v>
      </c>
      <c r="E5" s="390" t="s">
        <v>4430</v>
      </c>
      <c r="F5" s="390" t="s">
        <v>489</v>
      </c>
      <c r="G5" s="390" t="s">
        <v>0</v>
      </c>
      <c r="H5" s="390"/>
      <c r="I5" s="390"/>
      <c r="J5" s="390" t="s">
        <v>201</v>
      </c>
      <c r="K5" s="391">
        <v>0.37314814814814817</v>
      </c>
      <c r="L5" s="390">
        <v>18</v>
      </c>
      <c r="M5" s="390">
        <v>0</v>
      </c>
      <c r="N5" s="390">
        <v>18</v>
      </c>
      <c r="Q5" s="14">
        <f>VLOOKUP(R5,id!$A:$C,3,0)</f>
        <v>485</v>
      </c>
      <c r="R5" s="14" t="str">
        <f t="shared" si="0"/>
        <v>ChmielarzJoanna0</v>
      </c>
      <c r="S5" s="9" t="str">
        <f t="shared" si="1"/>
        <v>Chmielarz</v>
      </c>
      <c r="T5" s="9" t="str">
        <f t="shared" si="2"/>
        <v>Joanna</v>
      </c>
      <c r="U5" s="9">
        <f t="shared" si="3"/>
        <v>0</v>
      </c>
      <c r="V5" s="9">
        <f t="shared" si="4"/>
        <v>0</v>
      </c>
      <c r="W5" s="9">
        <f t="shared" si="5"/>
        <v>78.260869565217391</v>
      </c>
      <c r="X5" s="9"/>
      <c r="Y5" s="9">
        <f t="shared" si="6"/>
        <v>1.0235732009925558</v>
      </c>
      <c r="Z5" s="9">
        <f t="shared" si="7"/>
        <v>0.9</v>
      </c>
      <c r="AA5" s="9">
        <v>1</v>
      </c>
      <c r="AB5" s="9">
        <v>1</v>
      </c>
    </row>
    <row r="6" spans="1:28">
      <c r="A6" s="390">
        <v>32</v>
      </c>
      <c r="B6" s="390">
        <v>4</v>
      </c>
      <c r="C6" s="390"/>
      <c r="D6" s="390">
        <v>103</v>
      </c>
      <c r="E6" s="390" t="s">
        <v>4429</v>
      </c>
      <c r="F6" s="390" t="s">
        <v>231</v>
      </c>
      <c r="G6" s="390" t="s">
        <v>0</v>
      </c>
      <c r="H6" s="390"/>
      <c r="I6" s="390"/>
      <c r="J6" s="390" t="s">
        <v>4428</v>
      </c>
      <c r="K6" s="391">
        <v>0.37314814814814817</v>
      </c>
      <c r="L6" s="390">
        <v>18</v>
      </c>
      <c r="M6" s="390">
        <v>0</v>
      </c>
      <c r="N6" s="390">
        <v>18</v>
      </c>
      <c r="Q6" s="14">
        <f>VLOOKUP(R6,id!$A:$C,3,0)</f>
        <v>486</v>
      </c>
      <c r="R6" s="14" t="str">
        <f t="shared" si="0"/>
        <v>SiudakAgata0</v>
      </c>
      <c r="S6" s="9" t="str">
        <f t="shared" si="1"/>
        <v>Siudak</v>
      </c>
      <c r="T6" s="9" t="str">
        <f t="shared" si="2"/>
        <v>Agata</v>
      </c>
      <c r="U6" s="9">
        <f t="shared" si="3"/>
        <v>0</v>
      </c>
      <c r="V6" s="9">
        <f t="shared" si="4"/>
        <v>0</v>
      </c>
      <c r="W6" s="9">
        <f t="shared" si="5"/>
        <v>78.260869565217391</v>
      </c>
      <c r="X6" s="9"/>
      <c r="Y6" s="9">
        <f t="shared" si="6"/>
        <v>1</v>
      </c>
      <c r="Z6" s="9">
        <f t="shared" si="7"/>
        <v>1</v>
      </c>
      <c r="AA6" s="9">
        <v>1</v>
      </c>
      <c r="AB6" s="9">
        <v>1</v>
      </c>
    </row>
    <row r="7" spans="1:28">
      <c r="A7" s="390">
        <v>36</v>
      </c>
      <c r="B7" s="390">
        <v>6</v>
      </c>
      <c r="C7" s="390"/>
      <c r="D7" s="390">
        <v>125</v>
      </c>
      <c r="E7" s="390" t="s">
        <v>4425</v>
      </c>
      <c r="F7" s="390" t="s">
        <v>940</v>
      </c>
      <c r="G7" s="390" t="s">
        <v>0</v>
      </c>
      <c r="H7" s="390">
        <v>1977</v>
      </c>
      <c r="I7" s="390" t="s">
        <v>747</v>
      </c>
      <c r="J7" s="390" t="s">
        <v>238</v>
      </c>
      <c r="K7" s="391">
        <v>0.37060185185185179</v>
      </c>
      <c r="L7" s="390">
        <v>17</v>
      </c>
      <c r="M7" s="390">
        <v>0</v>
      </c>
      <c r="N7" s="390">
        <v>17</v>
      </c>
      <c r="Q7" s="14">
        <f>VLOOKUP(R7,id!$A:$C,3,0)</f>
        <v>421</v>
      </c>
      <c r="R7" s="14" t="str">
        <f t="shared" si="0"/>
        <v>NowińskaRenata1977</v>
      </c>
      <c r="S7" s="9" t="str">
        <f t="shared" si="1"/>
        <v>Nowińska</v>
      </c>
      <c r="T7" s="9" t="str">
        <f t="shared" si="2"/>
        <v>Renata</v>
      </c>
      <c r="U7" s="9" t="str">
        <f t="shared" si="3"/>
        <v>OrientAkcja</v>
      </c>
      <c r="V7" s="9">
        <f t="shared" si="4"/>
        <v>1977</v>
      </c>
      <c r="W7" s="9">
        <f t="shared" si="5"/>
        <v>73.91304347826086</v>
      </c>
      <c r="X7" s="9"/>
      <c r="Y7" s="9">
        <f t="shared" si="6"/>
        <v>1.0068707058088697</v>
      </c>
      <c r="Z7" s="9">
        <f t="shared" si="7"/>
        <v>0.94444444444444442</v>
      </c>
      <c r="AA7" s="9">
        <v>1</v>
      </c>
      <c r="AB7" s="9">
        <v>1</v>
      </c>
    </row>
    <row r="8" spans="1:28">
      <c r="A8" s="390">
        <v>36</v>
      </c>
      <c r="B8" s="390">
        <v>6</v>
      </c>
      <c r="C8" s="390"/>
      <c r="D8" s="390">
        <v>123</v>
      </c>
      <c r="E8" s="390" t="s">
        <v>3992</v>
      </c>
      <c r="F8" s="390" t="s">
        <v>276</v>
      </c>
      <c r="G8" s="390" t="s">
        <v>0</v>
      </c>
      <c r="H8" s="390">
        <v>1983</v>
      </c>
      <c r="I8" s="390" t="s">
        <v>747</v>
      </c>
      <c r="J8" s="390" t="s">
        <v>238</v>
      </c>
      <c r="K8" s="391">
        <v>0.37060185185185179</v>
      </c>
      <c r="L8" s="390">
        <v>17</v>
      </c>
      <c r="M8" s="390">
        <v>0</v>
      </c>
      <c r="N8" s="390">
        <v>17</v>
      </c>
      <c r="Q8" s="14">
        <f>VLOOKUP(R8,id!$A:$C,3,0)</f>
        <v>128</v>
      </c>
      <c r="R8" s="14" t="str">
        <f t="shared" si="0"/>
        <v>RychlikAnna1983</v>
      </c>
      <c r="S8" s="9" t="str">
        <f t="shared" si="1"/>
        <v>Rychlik</v>
      </c>
      <c r="T8" s="9" t="str">
        <f t="shared" si="2"/>
        <v>Anna</v>
      </c>
      <c r="U8" s="9" t="str">
        <f t="shared" si="3"/>
        <v>OrientAkcja</v>
      </c>
      <c r="V8" s="9">
        <f t="shared" si="4"/>
        <v>1983</v>
      </c>
      <c r="W8" s="9">
        <f t="shared" si="5"/>
        <v>73.91304347826086</v>
      </c>
      <c r="X8" s="9"/>
      <c r="Y8" s="9">
        <f t="shared" si="6"/>
        <v>1</v>
      </c>
      <c r="Z8" s="9">
        <f t="shared" si="7"/>
        <v>1</v>
      </c>
      <c r="AA8" s="9">
        <v>1</v>
      </c>
      <c r="AB8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"/>
  <sheetViews>
    <sheetView workbookViewId="0"/>
  </sheetViews>
  <sheetFormatPr defaultRowHeight="13.8"/>
  <cols>
    <col min="1" max="1" width="10" style="77" bestFit="1" customWidth="1"/>
    <col min="2" max="2" width="11.77734375" style="77" bestFit="1" customWidth="1"/>
    <col min="3" max="3" width="14.21875" style="77" bestFit="1" customWidth="1"/>
    <col min="4" max="4" width="4" style="77" bestFit="1" customWidth="1"/>
    <col min="5" max="5" width="16.21875" style="77" bestFit="1" customWidth="1"/>
    <col min="6" max="6" width="10.6640625" style="77" bestFit="1" customWidth="1"/>
    <col min="7" max="7" width="4.21875" style="77" bestFit="1" customWidth="1"/>
    <col min="8" max="8" width="6.88671875" style="77" bestFit="1" customWidth="1"/>
    <col min="9" max="9" width="34.5546875" style="77" bestFit="1" customWidth="1"/>
    <col min="10" max="10" width="18.109375" style="77" bestFit="1" customWidth="1"/>
    <col min="11" max="13" width="9.44140625" style="77" customWidth="1"/>
    <col min="14" max="14" width="16.44140625" style="77" bestFit="1" customWidth="1"/>
    <col min="15" max="16384" width="8.88671875" style="77"/>
  </cols>
  <sheetData>
    <row r="1" spans="1:28">
      <c r="A1" s="390" t="s">
        <v>3656</v>
      </c>
      <c r="B1" s="390" t="s">
        <v>3964</v>
      </c>
      <c r="C1" s="390" t="s">
        <v>3965</v>
      </c>
      <c r="D1" s="390" t="s">
        <v>3968</v>
      </c>
      <c r="E1" s="390" t="s">
        <v>160</v>
      </c>
      <c r="F1" s="390" t="s">
        <v>161</v>
      </c>
      <c r="G1" s="390" t="s">
        <v>813</v>
      </c>
      <c r="H1" s="390" t="s">
        <v>73</v>
      </c>
      <c r="I1" s="390" t="s">
        <v>3609</v>
      </c>
      <c r="J1" s="390" t="s">
        <v>3661</v>
      </c>
      <c r="K1" s="390" t="s">
        <v>3618</v>
      </c>
      <c r="L1" s="390" t="s">
        <v>3619</v>
      </c>
      <c r="M1" s="390" t="s">
        <v>4458</v>
      </c>
      <c r="N1" s="390" t="s">
        <v>4457</v>
      </c>
      <c r="Q1" s="14" t="s">
        <v>71</v>
      </c>
      <c r="R1" s="14" t="s">
        <v>72</v>
      </c>
      <c r="S1" s="9" t="s">
        <v>99</v>
      </c>
      <c r="T1" s="9" t="s">
        <v>100</v>
      </c>
      <c r="U1" s="9" t="s">
        <v>75</v>
      </c>
      <c r="V1" s="9" t="s">
        <v>73</v>
      </c>
      <c r="W1" s="9" t="s">
        <v>42</v>
      </c>
      <c r="X1" s="9"/>
      <c r="Y1" s="9" t="s">
        <v>39</v>
      </c>
      <c r="Z1" s="9" t="s">
        <v>40</v>
      </c>
      <c r="AA1" s="9" t="s">
        <v>31</v>
      </c>
      <c r="AB1" s="9" t="s">
        <v>41</v>
      </c>
    </row>
    <row r="2" spans="1:28">
      <c r="A2" s="390">
        <v>1</v>
      </c>
      <c r="B2" s="390"/>
      <c r="C2" s="390">
        <v>1</v>
      </c>
      <c r="D2" s="390">
        <v>27</v>
      </c>
      <c r="E2" s="390" t="s">
        <v>3973</v>
      </c>
      <c r="F2" s="390" t="s">
        <v>63</v>
      </c>
      <c r="G2" s="390" t="s">
        <v>32</v>
      </c>
      <c r="H2" s="390">
        <v>1986</v>
      </c>
      <c r="I2" s="390" t="s">
        <v>1657</v>
      </c>
      <c r="J2" s="390" t="s">
        <v>246</v>
      </c>
      <c r="K2" s="391">
        <v>0.35668981481481477</v>
      </c>
      <c r="L2" s="390">
        <v>30</v>
      </c>
      <c r="M2" s="390">
        <v>0</v>
      </c>
      <c r="N2" s="390">
        <v>30</v>
      </c>
      <c r="Q2" s="14">
        <f>VLOOKUP(R2,id!$A:$C,3,0)</f>
        <v>38</v>
      </c>
      <c r="R2" s="14" t="str">
        <f t="shared" ref="R2:R37" si="0">S2&amp;T2&amp;V2</f>
        <v>MirowskiŁukasz1986</v>
      </c>
      <c r="S2" s="9" t="str">
        <f>PROPER(E2)</f>
        <v>Mirowski</v>
      </c>
      <c r="T2" s="9" t="str">
        <f>F2</f>
        <v>Łukasz</v>
      </c>
      <c r="U2" s="9" t="str">
        <f>I2</f>
        <v>brak</v>
      </c>
      <c r="V2" s="9">
        <f>H2</f>
        <v>1986</v>
      </c>
      <c r="W2" s="9">
        <v>100</v>
      </c>
      <c r="X2" s="9"/>
      <c r="Y2" s="9"/>
      <c r="Z2" s="9"/>
      <c r="AA2" s="9"/>
      <c r="AB2" s="9"/>
    </row>
    <row r="3" spans="1:28">
      <c r="A3" s="390">
        <v>2</v>
      </c>
      <c r="B3" s="390"/>
      <c r="C3" s="390">
        <v>2</v>
      </c>
      <c r="D3" s="390">
        <v>3</v>
      </c>
      <c r="E3" s="390" t="s">
        <v>4078</v>
      </c>
      <c r="F3" s="390" t="s">
        <v>15</v>
      </c>
      <c r="G3" s="390" t="s">
        <v>32</v>
      </c>
      <c r="H3" s="390">
        <v>1979</v>
      </c>
      <c r="I3" s="390" t="s">
        <v>294</v>
      </c>
      <c r="J3" s="390" t="s">
        <v>253</v>
      </c>
      <c r="K3" s="391">
        <v>0.36145833333333333</v>
      </c>
      <c r="L3" s="390">
        <v>30</v>
      </c>
      <c r="M3" s="390">
        <v>0</v>
      </c>
      <c r="N3" s="390">
        <v>30</v>
      </c>
      <c r="Q3" s="14">
        <f>VLOOKUP(R3,id!$A:$C,3,0)</f>
        <v>132</v>
      </c>
      <c r="R3" s="14" t="str">
        <f t="shared" si="0"/>
        <v>BuciakPiotr1979</v>
      </c>
      <c r="S3" s="9" t="str">
        <f t="shared" ref="S3:S37" si="1">PROPER(E3)</f>
        <v>Buciak</v>
      </c>
      <c r="T3" s="9" t="str">
        <f t="shared" ref="T3:T37" si="2">F3</f>
        <v>Piotr</v>
      </c>
      <c r="U3" s="9" t="str">
        <f t="shared" ref="U3:U37" si="3">I3</f>
        <v>Team 360°</v>
      </c>
      <c r="V3" s="9">
        <f t="shared" ref="V3:V37" si="4">H3</f>
        <v>1979</v>
      </c>
      <c r="W3" s="9">
        <f t="shared" ref="W3:W15" si="5">W2*IF(AA3&lt;1,AA3,IF(AB3&lt;1,AB3,IF(Z3&lt;1,Z3,IF(Y3&lt;1,Y3,1))))</f>
        <v>98.680755683637514</v>
      </c>
      <c r="X3" s="9"/>
      <c r="Y3" s="9">
        <f>K2/K3</f>
        <v>0.98680755683637511</v>
      </c>
      <c r="Z3" s="9">
        <f>N3/N2</f>
        <v>1</v>
      </c>
      <c r="AA3" s="9">
        <v>1</v>
      </c>
      <c r="AB3" s="9">
        <v>1</v>
      </c>
    </row>
    <row r="4" spans="1:28">
      <c r="A4" s="390">
        <v>2</v>
      </c>
      <c r="B4" s="390"/>
      <c r="C4" s="390">
        <v>2</v>
      </c>
      <c r="D4" s="390">
        <v>26</v>
      </c>
      <c r="E4" s="390" t="s">
        <v>3974</v>
      </c>
      <c r="F4" s="390" t="s">
        <v>22</v>
      </c>
      <c r="G4" s="390" t="s">
        <v>32</v>
      </c>
      <c r="H4" s="390">
        <v>1969</v>
      </c>
      <c r="I4" s="390" t="s">
        <v>1657</v>
      </c>
      <c r="J4" s="390" t="s">
        <v>246</v>
      </c>
      <c r="K4" s="391">
        <v>0.36145833333333333</v>
      </c>
      <c r="L4" s="390">
        <v>30</v>
      </c>
      <c r="M4" s="390">
        <v>0</v>
      </c>
      <c r="N4" s="390">
        <v>30</v>
      </c>
      <c r="Q4" s="14">
        <f>VLOOKUP(R4,id!$A:$C,3,0)</f>
        <v>5</v>
      </c>
      <c r="R4" s="14" t="str">
        <f t="shared" si="0"/>
        <v>SzawdzinKrzysztof1969</v>
      </c>
      <c r="S4" s="9" t="str">
        <f t="shared" si="1"/>
        <v>Szawdzin</v>
      </c>
      <c r="T4" s="9" t="str">
        <f t="shared" si="2"/>
        <v>Krzysztof</v>
      </c>
      <c r="U4" s="9" t="str">
        <f t="shared" si="3"/>
        <v>brak</v>
      </c>
      <c r="V4" s="9">
        <f t="shared" si="4"/>
        <v>1969</v>
      </c>
      <c r="W4" s="9">
        <f t="shared" si="5"/>
        <v>98.680755683637514</v>
      </c>
      <c r="X4" s="9"/>
      <c r="Y4" s="9">
        <f t="shared" ref="Y4:Y15" si="6">K3/K4</f>
        <v>1</v>
      </c>
      <c r="Z4" s="9">
        <f t="shared" ref="Z4:Z15" si="7">N4/N3</f>
        <v>1</v>
      </c>
      <c r="AA4" s="9">
        <v>1</v>
      </c>
      <c r="AB4" s="9">
        <v>1</v>
      </c>
    </row>
    <row r="5" spans="1:28">
      <c r="A5" s="390">
        <v>4</v>
      </c>
      <c r="B5" s="390"/>
      <c r="C5" s="390">
        <v>4</v>
      </c>
      <c r="D5" s="390">
        <v>197</v>
      </c>
      <c r="E5" s="390" t="s">
        <v>4079</v>
      </c>
      <c r="F5" s="390" t="s">
        <v>16</v>
      </c>
      <c r="G5" s="390" t="s">
        <v>32</v>
      </c>
      <c r="H5" s="390">
        <v>1990</v>
      </c>
      <c r="I5" s="390" t="s">
        <v>294</v>
      </c>
      <c r="J5" s="390" t="s">
        <v>253</v>
      </c>
      <c r="K5" s="391">
        <v>0.36932870370370369</v>
      </c>
      <c r="L5" s="390">
        <v>30</v>
      </c>
      <c r="M5" s="390">
        <v>0</v>
      </c>
      <c r="N5" s="390">
        <v>30</v>
      </c>
      <c r="Q5" s="14">
        <f>VLOOKUP(R5,id!$A:$C,3,0)</f>
        <v>4</v>
      </c>
      <c r="R5" s="14" t="str">
        <f t="shared" si="0"/>
        <v>SłomkaPaweł1990</v>
      </c>
      <c r="S5" s="9" t="str">
        <f t="shared" si="1"/>
        <v>Słomka</v>
      </c>
      <c r="T5" s="9" t="str">
        <f t="shared" si="2"/>
        <v>Paweł</v>
      </c>
      <c r="U5" s="9" t="str">
        <f t="shared" si="3"/>
        <v>Team 360°</v>
      </c>
      <c r="V5" s="9">
        <f t="shared" si="4"/>
        <v>1990</v>
      </c>
      <c r="W5" s="9">
        <f t="shared" si="5"/>
        <v>96.577875274208694</v>
      </c>
      <c r="X5" s="9"/>
      <c r="Y5" s="9">
        <f t="shared" si="6"/>
        <v>0.97869006581009088</v>
      </c>
      <c r="Z5" s="9">
        <f t="shared" si="7"/>
        <v>1</v>
      </c>
      <c r="AA5" s="9">
        <v>1</v>
      </c>
      <c r="AB5" s="9">
        <v>1</v>
      </c>
    </row>
    <row r="6" spans="1:28">
      <c r="A6" s="390">
        <v>5</v>
      </c>
      <c r="B6" s="390"/>
      <c r="C6" s="390">
        <v>5</v>
      </c>
      <c r="D6" s="390">
        <v>12</v>
      </c>
      <c r="E6" s="390" t="s">
        <v>3978</v>
      </c>
      <c r="F6" s="390" t="s">
        <v>272</v>
      </c>
      <c r="G6" s="390" t="s">
        <v>32</v>
      </c>
      <c r="H6" s="390">
        <v>1972</v>
      </c>
      <c r="I6" s="390" t="s">
        <v>1657</v>
      </c>
      <c r="J6" s="390" t="s">
        <v>3668</v>
      </c>
      <c r="K6" s="391">
        <v>0.37083333333333329</v>
      </c>
      <c r="L6" s="390">
        <v>28</v>
      </c>
      <c r="M6" s="390">
        <v>0</v>
      </c>
      <c r="N6" s="390">
        <v>28</v>
      </c>
      <c r="Q6" s="14">
        <f>VLOOKUP(R6,id!$A:$C,3,0)</f>
        <v>105</v>
      </c>
      <c r="R6" s="14" t="str">
        <f t="shared" si="0"/>
        <v>BoberBartłomiej1972</v>
      </c>
      <c r="S6" s="9" t="str">
        <f t="shared" si="1"/>
        <v>Bober</v>
      </c>
      <c r="T6" s="9" t="str">
        <f t="shared" si="2"/>
        <v>Bartłomiej</v>
      </c>
      <c r="U6" s="9" t="str">
        <f t="shared" si="3"/>
        <v>brak</v>
      </c>
      <c r="V6" s="9">
        <f t="shared" si="4"/>
        <v>1972</v>
      </c>
      <c r="W6" s="9">
        <f t="shared" si="5"/>
        <v>90.139350255928122</v>
      </c>
      <c r="X6" s="9"/>
      <c r="Y6" s="9">
        <f t="shared" si="6"/>
        <v>0.99594257178526846</v>
      </c>
      <c r="Z6" s="9">
        <f t="shared" si="7"/>
        <v>0.93333333333333335</v>
      </c>
      <c r="AA6" s="9">
        <v>1</v>
      </c>
      <c r="AB6" s="9">
        <v>1</v>
      </c>
    </row>
    <row r="7" spans="1:28">
      <c r="A7" s="390">
        <v>6</v>
      </c>
      <c r="B7" s="390"/>
      <c r="C7" s="390">
        <v>6</v>
      </c>
      <c r="D7" s="390">
        <v>88</v>
      </c>
      <c r="E7" s="390" t="s">
        <v>3990</v>
      </c>
      <c r="F7" s="390" t="s">
        <v>19</v>
      </c>
      <c r="G7" s="390" t="s">
        <v>32</v>
      </c>
      <c r="H7" s="390">
        <v>1964</v>
      </c>
      <c r="I7" s="390" t="s">
        <v>677</v>
      </c>
      <c r="J7" s="390" t="s">
        <v>233</v>
      </c>
      <c r="K7" s="391">
        <v>0.37314814814814817</v>
      </c>
      <c r="L7" s="390">
        <v>27</v>
      </c>
      <c r="M7" s="390">
        <v>0</v>
      </c>
      <c r="N7" s="390">
        <v>27</v>
      </c>
      <c r="Q7" s="14">
        <f>VLOOKUP(R7,id!$A:$C,3,0)</f>
        <v>11</v>
      </c>
      <c r="R7" s="14" t="str">
        <f t="shared" si="0"/>
        <v>LiszkaGrzegorz1964</v>
      </c>
      <c r="S7" s="9" t="str">
        <f t="shared" si="1"/>
        <v>Liszka</v>
      </c>
      <c r="T7" s="9" t="str">
        <f t="shared" si="2"/>
        <v>Grzegorz</v>
      </c>
      <c r="U7" s="9" t="str">
        <f t="shared" si="3"/>
        <v>Trezado BikeTires.pl</v>
      </c>
      <c r="V7" s="9">
        <f t="shared" si="4"/>
        <v>1964</v>
      </c>
      <c r="W7" s="9">
        <f t="shared" si="5"/>
        <v>86.920087746787829</v>
      </c>
      <c r="X7" s="9"/>
      <c r="Y7" s="9">
        <f t="shared" si="6"/>
        <v>0.99379652605459035</v>
      </c>
      <c r="Z7" s="9">
        <f t="shared" si="7"/>
        <v>0.9642857142857143</v>
      </c>
      <c r="AA7" s="9">
        <v>1</v>
      </c>
      <c r="AB7" s="9">
        <v>1</v>
      </c>
    </row>
    <row r="8" spans="1:28">
      <c r="A8" s="390">
        <v>7</v>
      </c>
      <c r="B8" s="390"/>
      <c r="C8" s="390">
        <v>7</v>
      </c>
      <c r="D8" s="390">
        <v>182</v>
      </c>
      <c r="E8" s="390" t="s">
        <v>4456</v>
      </c>
      <c r="F8" s="390" t="s">
        <v>3960</v>
      </c>
      <c r="G8" s="390" t="s">
        <v>32</v>
      </c>
      <c r="H8" s="390">
        <v>1979</v>
      </c>
      <c r="I8" s="390" t="s">
        <v>4455</v>
      </c>
      <c r="J8" s="390" t="s">
        <v>4454</v>
      </c>
      <c r="K8" s="391">
        <v>0.37430555555555556</v>
      </c>
      <c r="L8" s="390">
        <v>27</v>
      </c>
      <c r="M8" s="390">
        <v>0</v>
      </c>
      <c r="N8" s="390">
        <v>27</v>
      </c>
      <c r="Q8" s="14">
        <f>VLOOKUP(R8,id!$A:$C,3,0)</f>
        <v>377</v>
      </c>
      <c r="R8" s="14" t="str">
        <f t="shared" si="0"/>
        <v>LulekZenon1979</v>
      </c>
      <c r="S8" s="9" t="str">
        <f t="shared" si="1"/>
        <v>Lulek</v>
      </c>
      <c r="T8" s="9" t="str">
        <f t="shared" si="2"/>
        <v>Zenon</v>
      </c>
      <c r="U8" s="9" t="str">
        <f t="shared" si="3"/>
        <v>Motyla Noga</v>
      </c>
      <c r="V8" s="9">
        <f t="shared" si="4"/>
        <v>1979</v>
      </c>
      <c r="W8" s="9">
        <f t="shared" si="5"/>
        <v>86.65131814954978</v>
      </c>
      <c r="X8" s="9"/>
      <c r="Y8" s="9">
        <f t="shared" si="6"/>
        <v>0.99690785405071125</v>
      </c>
      <c r="Z8" s="9">
        <f t="shared" si="7"/>
        <v>1</v>
      </c>
      <c r="AA8" s="9">
        <v>1</v>
      </c>
      <c r="AB8" s="9">
        <v>1</v>
      </c>
    </row>
    <row r="9" spans="1:28">
      <c r="A9" s="390">
        <v>8</v>
      </c>
      <c r="B9" s="390"/>
      <c r="C9" s="390">
        <v>8</v>
      </c>
      <c r="D9" s="390">
        <v>111</v>
      </c>
      <c r="E9" s="390" t="s">
        <v>3977</v>
      </c>
      <c r="F9" s="390" t="s">
        <v>77</v>
      </c>
      <c r="G9" s="390" t="s">
        <v>32</v>
      </c>
      <c r="H9" s="390">
        <v>1992</v>
      </c>
      <c r="I9" s="390" t="s">
        <v>162</v>
      </c>
      <c r="J9" s="390" t="s">
        <v>246</v>
      </c>
      <c r="K9" s="391">
        <v>0.3818287037037037</v>
      </c>
      <c r="L9" s="390">
        <v>29</v>
      </c>
      <c r="M9" s="390">
        <v>-2</v>
      </c>
      <c r="N9" s="390">
        <v>27</v>
      </c>
      <c r="Q9" s="14">
        <f>VLOOKUP(R9,id!$A:$C,3,0)</f>
        <v>6</v>
      </c>
      <c r="R9" s="14" t="str">
        <f t="shared" si="0"/>
        <v>JakubekKrystian1992</v>
      </c>
      <c r="S9" s="9" t="str">
        <f t="shared" si="1"/>
        <v>Jakubek</v>
      </c>
      <c r="T9" s="9" t="str">
        <f t="shared" si="2"/>
        <v>Krystian</v>
      </c>
      <c r="U9" s="9" t="str">
        <f t="shared" si="3"/>
        <v>Mitutoyo AZS Wratislavia</v>
      </c>
      <c r="V9" s="9">
        <f t="shared" si="4"/>
        <v>1992</v>
      </c>
      <c r="W9" s="9">
        <f t="shared" si="5"/>
        <v>84.94403240243831</v>
      </c>
      <c r="X9" s="9"/>
      <c r="Y9" s="9">
        <f t="shared" si="6"/>
        <v>0.9802970597150652</v>
      </c>
      <c r="Z9" s="9">
        <f t="shared" si="7"/>
        <v>1</v>
      </c>
      <c r="AA9" s="9">
        <v>1</v>
      </c>
      <c r="AB9" s="9">
        <v>1</v>
      </c>
    </row>
    <row r="10" spans="1:28">
      <c r="A10" s="390">
        <v>9</v>
      </c>
      <c r="B10" s="390"/>
      <c r="C10" s="390">
        <v>9</v>
      </c>
      <c r="D10" s="390">
        <v>84</v>
      </c>
      <c r="E10" s="390" t="s">
        <v>3975</v>
      </c>
      <c r="F10" s="390" t="s">
        <v>15</v>
      </c>
      <c r="G10" s="390" t="s">
        <v>32</v>
      </c>
      <c r="H10" s="390">
        <v>1989</v>
      </c>
      <c r="I10" s="390" t="s">
        <v>4453</v>
      </c>
      <c r="J10" s="390" t="s">
        <v>238</v>
      </c>
      <c r="K10" s="391">
        <v>0.3576388888888889</v>
      </c>
      <c r="L10" s="390">
        <v>26</v>
      </c>
      <c r="M10" s="390">
        <v>0</v>
      </c>
      <c r="N10" s="390">
        <v>26</v>
      </c>
      <c r="Q10" s="14">
        <f>VLOOKUP(R10,id!$A:$C,3,0)</f>
        <v>385</v>
      </c>
      <c r="R10" s="14" t="str">
        <f t="shared" si="0"/>
        <v>ZarzyckiPiotr1989</v>
      </c>
      <c r="S10" s="9" t="str">
        <f t="shared" si="1"/>
        <v>Zarzycki</v>
      </c>
      <c r="T10" s="9" t="str">
        <f t="shared" si="2"/>
        <v>Piotr</v>
      </c>
      <c r="U10" s="9" t="str">
        <f t="shared" si="3"/>
        <v>KTR BikeOrient / IT Orient</v>
      </c>
      <c r="V10" s="9">
        <f t="shared" si="4"/>
        <v>1989</v>
      </c>
      <c r="W10" s="9">
        <f t="shared" si="5"/>
        <v>81.797957128273922</v>
      </c>
      <c r="X10" s="9"/>
      <c r="Y10" s="9">
        <f t="shared" si="6"/>
        <v>1.0676375404530745</v>
      </c>
      <c r="Z10" s="9">
        <f t="shared" si="7"/>
        <v>0.96296296296296291</v>
      </c>
      <c r="AA10" s="9">
        <v>1</v>
      </c>
      <c r="AB10" s="9">
        <v>1</v>
      </c>
    </row>
    <row r="11" spans="1:28">
      <c r="A11" s="390">
        <v>10</v>
      </c>
      <c r="B11" s="390"/>
      <c r="C11" s="390">
        <v>10</v>
      </c>
      <c r="D11" s="390">
        <v>5</v>
      </c>
      <c r="E11" s="390" t="s">
        <v>4452</v>
      </c>
      <c r="F11" s="390" t="s">
        <v>234</v>
      </c>
      <c r="G11" s="390" t="s">
        <v>32</v>
      </c>
      <c r="H11" s="390">
        <v>1963</v>
      </c>
      <c r="I11" s="390" t="s">
        <v>1657</v>
      </c>
      <c r="J11" s="390" t="s">
        <v>263</v>
      </c>
      <c r="K11" s="391">
        <v>0.36712962962962958</v>
      </c>
      <c r="L11" s="390">
        <v>26</v>
      </c>
      <c r="M11" s="390">
        <v>0</v>
      </c>
      <c r="N11" s="390">
        <v>26</v>
      </c>
      <c r="Q11" s="14">
        <f>VLOOKUP(R11,id!$A:$C,3,0)</f>
        <v>7</v>
      </c>
      <c r="R11" s="14" t="str">
        <f t="shared" si="0"/>
        <v>KrólikowskiRoman1963</v>
      </c>
      <c r="S11" s="9" t="str">
        <f t="shared" si="1"/>
        <v>Królikowski</v>
      </c>
      <c r="T11" s="9" t="str">
        <f t="shared" si="2"/>
        <v>Roman</v>
      </c>
      <c r="U11" s="9" t="str">
        <f t="shared" si="3"/>
        <v>brak</v>
      </c>
      <c r="V11" s="9">
        <f t="shared" si="4"/>
        <v>1963</v>
      </c>
      <c r="W11" s="9">
        <f t="shared" si="5"/>
        <v>79.683381943999521</v>
      </c>
      <c r="X11" s="9"/>
      <c r="Y11" s="9">
        <f t="shared" si="6"/>
        <v>0.97414880201765464</v>
      </c>
      <c r="Z11" s="9">
        <f t="shared" si="7"/>
        <v>1</v>
      </c>
      <c r="AA11" s="9">
        <v>1</v>
      </c>
      <c r="AB11" s="9">
        <v>1</v>
      </c>
    </row>
    <row r="12" spans="1:28">
      <c r="A12" s="390">
        <v>10</v>
      </c>
      <c r="B12" s="390"/>
      <c r="C12" s="390">
        <v>10</v>
      </c>
      <c r="D12" s="390">
        <v>36</v>
      </c>
      <c r="E12" s="390" t="s">
        <v>3984</v>
      </c>
      <c r="F12" s="390" t="s">
        <v>90</v>
      </c>
      <c r="G12" s="390" t="s">
        <v>32</v>
      </c>
      <c r="H12" s="390">
        <v>1984</v>
      </c>
      <c r="I12" s="390" t="s">
        <v>1538</v>
      </c>
      <c r="J12" s="390" t="s">
        <v>246</v>
      </c>
      <c r="K12" s="391">
        <v>0.36712962962962958</v>
      </c>
      <c r="L12" s="390">
        <v>26</v>
      </c>
      <c r="M12" s="390">
        <v>0</v>
      </c>
      <c r="N12" s="390">
        <v>26</v>
      </c>
      <c r="Q12" s="14">
        <f>VLOOKUP(R12,id!$A:$C,3,0)</f>
        <v>41</v>
      </c>
      <c r="R12" s="14" t="str">
        <f t="shared" si="0"/>
        <v>WieczorekJarosław1984</v>
      </c>
      <c r="S12" s="9" t="str">
        <f t="shared" si="1"/>
        <v>Wieczorek</v>
      </c>
      <c r="T12" s="9" t="str">
        <f t="shared" si="2"/>
        <v>Jarosław</v>
      </c>
      <c r="U12" s="9" t="str">
        <f t="shared" si="3"/>
        <v>Rajd Liczyrzepy / Europa Ubezpieczenia</v>
      </c>
      <c r="V12" s="9">
        <f t="shared" si="4"/>
        <v>1984</v>
      </c>
      <c r="W12" s="9">
        <f t="shared" si="5"/>
        <v>79.683381943999521</v>
      </c>
      <c r="X12" s="9"/>
      <c r="Y12" s="9">
        <f t="shared" si="6"/>
        <v>1</v>
      </c>
      <c r="Z12" s="9">
        <f t="shared" si="7"/>
        <v>1</v>
      </c>
      <c r="AA12" s="9">
        <v>1</v>
      </c>
      <c r="AB12" s="9">
        <v>1</v>
      </c>
    </row>
    <row r="13" spans="1:28">
      <c r="A13" s="390">
        <v>12</v>
      </c>
      <c r="B13" s="390"/>
      <c r="C13" s="390">
        <v>12</v>
      </c>
      <c r="D13" s="390">
        <v>85</v>
      </c>
      <c r="E13" s="390" t="s">
        <v>4451</v>
      </c>
      <c r="F13" s="390" t="s">
        <v>59</v>
      </c>
      <c r="G13" s="390" t="s">
        <v>32</v>
      </c>
      <c r="H13" s="390">
        <v>1986</v>
      </c>
      <c r="I13" s="390" t="s">
        <v>1323</v>
      </c>
      <c r="J13" s="390" t="s">
        <v>238</v>
      </c>
      <c r="K13" s="391">
        <v>0.37361111111111112</v>
      </c>
      <c r="L13" s="390">
        <v>26</v>
      </c>
      <c r="M13" s="390">
        <v>0</v>
      </c>
      <c r="N13" s="390">
        <v>26</v>
      </c>
      <c r="Q13" s="14">
        <f>VLOOKUP(R13,id!$A:$C,3,0)</f>
        <v>471</v>
      </c>
      <c r="R13" s="14" t="str">
        <f t="shared" si="0"/>
        <v>BedykMichał1986</v>
      </c>
      <c r="S13" s="9" t="str">
        <f t="shared" si="1"/>
        <v>Bedyk</v>
      </c>
      <c r="T13" s="9" t="str">
        <f t="shared" si="2"/>
        <v>Michał</v>
      </c>
      <c r="U13" s="9" t="str">
        <f t="shared" si="3"/>
        <v>IT Orient</v>
      </c>
      <c r="V13" s="9">
        <f t="shared" si="4"/>
        <v>1986</v>
      </c>
      <c r="W13" s="9">
        <f t="shared" si="5"/>
        <v>78.301018440633968</v>
      </c>
      <c r="X13" s="9"/>
      <c r="Y13" s="9">
        <f t="shared" si="6"/>
        <v>0.9826517967781907</v>
      </c>
      <c r="Z13" s="9">
        <f t="shared" si="7"/>
        <v>1</v>
      </c>
      <c r="AA13" s="9">
        <v>1</v>
      </c>
      <c r="AB13" s="9">
        <v>1</v>
      </c>
    </row>
    <row r="14" spans="1:28">
      <c r="A14" s="390">
        <v>13</v>
      </c>
      <c r="B14" s="390"/>
      <c r="C14" s="390">
        <v>13</v>
      </c>
      <c r="D14" s="390">
        <v>95</v>
      </c>
      <c r="E14" s="390" t="s">
        <v>4000</v>
      </c>
      <c r="F14" s="390" t="s">
        <v>46</v>
      </c>
      <c r="G14" s="390" t="s">
        <v>32</v>
      </c>
      <c r="H14" s="390">
        <v>1980</v>
      </c>
      <c r="I14" s="390" t="s">
        <v>229</v>
      </c>
      <c r="J14" s="390" t="s">
        <v>4450</v>
      </c>
      <c r="K14" s="391">
        <v>0.36712962962962958</v>
      </c>
      <c r="L14" s="390">
        <v>23</v>
      </c>
      <c r="M14" s="390">
        <v>0</v>
      </c>
      <c r="N14" s="390">
        <v>23</v>
      </c>
      <c r="Q14" s="14">
        <f>VLOOKUP(R14,id!$A:$C,3,0)</f>
        <v>112</v>
      </c>
      <c r="R14" s="14" t="str">
        <f t="shared" si="0"/>
        <v>AdamczykBartosz1980</v>
      </c>
      <c r="S14" s="9" t="str">
        <f t="shared" si="1"/>
        <v>Adamczyk</v>
      </c>
      <c r="T14" s="9" t="str">
        <f t="shared" si="2"/>
        <v>Bartosz</v>
      </c>
      <c r="U14" s="9" t="str">
        <f t="shared" si="3"/>
        <v>Zdezorientowani</v>
      </c>
      <c r="V14" s="9">
        <f t="shared" si="4"/>
        <v>1980</v>
      </c>
      <c r="W14" s="9">
        <f t="shared" si="5"/>
        <v>69.266285543637736</v>
      </c>
      <c r="X14" s="9"/>
      <c r="Y14" s="9">
        <f t="shared" si="6"/>
        <v>1.0176544766708702</v>
      </c>
      <c r="Z14" s="9">
        <f t="shared" si="7"/>
        <v>0.88461538461538458</v>
      </c>
      <c r="AA14" s="9">
        <v>1</v>
      </c>
      <c r="AB14" s="9">
        <v>1</v>
      </c>
    </row>
    <row r="15" spans="1:28">
      <c r="A15" s="390">
        <v>14</v>
      </c>
      <c r="B15" s="390"/>
      <c r="C15" s="390">
        <v>14</v>
      </c>
      <c r="D15" s="390">
        <v>148</v>
      </c>
      <c r="E15" s="390" t="s">
        <v>4449</v>
      </c>
      <c r="F15" s="390" t="s">
        <v>70</v>
      </c>
      <c r="G15" s="390" t="s">
        <v>32</v>
      </c>
      <c r="H15" s="390">
        <v>1984</v>
      </c>
      <c r="I15" s="390" t="s">
        <v>3561</v>
      </c>
      <c r="J15" s="390" t="s">
        <v>201</v>
      </c>
      <c r="K15" s="391">
        <v>0.37256944444444445</v>
      </c>
      <c r="L15" s="390">
        <v>23</v>
      </c>
      <c r="M15" s="390">
        <v>0</v>
      </c>
      <c r="N15" s="390">
        <v>23</v>
      </c>
      <c r="Q15" s="14">
        <f>VLOOKUP(R15,id!$A:$C,3,0)</f>
        <v>106</v>
      </c>
      <c r="R15" s="14" t="str">
        <f t="shared" si="0"/>
        <v>KotMaciej1984</v>
      </c>
      <c r="S15" s="9" t="str">
        <f t="shared" si="1"/>
        <v>Kot</v>
      </c>
      <c r="T15" s="9" t="str">
        <f t="shared" si="2"/>
        <v>Maciej</v>
      </c>
      <c r="U15" s="9" t="str">
        <f t="shared" si="3"/>
        <v>Rajd Hawran</v>
      </c>
      <c r="V15" s="9">
        <f t="shared" si="4"/>
        <v>1984</v>
      </c>
      <c r="W15" s="9">
        <f t="shared" si="5"/>
        <v>68.254941828026986</v>
      </c>
      <c r="X15" s="9"/>
      <c r="Y15" s="9">
        <f t="shared" si="6"/>
        <v>0.98539919229574391</v>
      </c>
      <c r="Z15" s="9">
        <f t="shared" si="7"/>
        <v>1</v>
      </c>
      <c r="AA15" s="9">
        <v>1</v>
      </c>
      <c r="AB15" s="9">
        <v>1</v>
      </c>
    </row>
    <row r="16" spans="1:28">
      <c r="A16" s="390">
        <v>16</v>
      </c>
      <c r="B16" s="390"/>
      <c r="C16" s="390">
        <v>15</v>
      </c>
      <c r="D16" s="390">
        <v>102</v>
      </c>
      <c r="E16" s="390" t="s">
        <v>4447</v>
      </c>
      <c r="F16" s="390" t="s">
        <v>15</v>
      </c>
      <c r="G16" s="390" t="s">
        <v>32</v>
      </c>
      <c r="H16" s="390">
        <v>1978</v>
      </c>
      <c r="I16" s="390" t="s">
        <v>3</v>
      </c>
      <c r="J16" s="390" t="s">
        <v>253</v>
      </c>
      <c r="K16" s="391">
        <v>0.3744675925925926</v>
      </c>
      <c r="L16" s="390">
        <v>23</v>
      </c>
      <c r="M16" s="390">
        <v>0</v>
      </c>
      <c r="N16" s="390">
        <v>23</v>
      </c>
      <c r="Q16" s="14">
        <f>VLOOKUP(R16,id!$A:$C,3,0)</f>
        <v>472</v>
      </c>
      <c r="R16" s="14" t="str">
        <f t="shared" si="0"/>
        <v>KwitowskiPiotr1978</v>
      </c>
      <c r="S16" s="9" t="str">
        <f t="shared" si="1"/>
        <v>Kwitowski</v>
      </c>
      <c r="T16" s="9" t="str">
        <f t="shared" si="2"/>
        <v>Piotr</v>
      </c>
      <c r="U16" s="9" t="str">
        <f t="shared" si="3"/>
        <v>Mazurskie Tropy</v>
      </c>
      <c r="V16" s="9">
        <f t="shared" si="4"/>
        <v>1978</v>
      </c>
      <c r="W16" s="9">
        <f t="shared" ref="W16:W37" si="8">W15*IF(AA16&lt;1,AA16,IF(AB16&lt;1,AB16,IF(Z16&lt;1,Z16,IF(Y16&lt;1,Y16,1))))</f>
        <v>67.908962645861067</v>
      </c>
      <c r="X16" s="9"/>
      <c r="Y16" s="9">
        <f t="shared" ref="Y16:Y37" si="9">K15/K16</f>
        <v>0.9949310749830006</v>
      </c>
      <c r="Z16" s="9">
        <f t="shared" ref="Z16:Z37" si="10">N16/N15</f>
        <v>1</v>
      </c>
      <c r="AA16" s="9">
        <v>1</v>
      </c>
      <c r="AB16" s="9">
        <v>1</v>
      </c>
    </row>
    <row r="17" spans="1:28">
      <c r="A17" s="390">
        <v>17</v>
      </c>
      <c r="B17" s="390"/>
      <c r="C17" s="390">
        <v>16</v>
      </c>
      <c r="D17" s="390">
        <v>173</v>
      </c>
      <c r="E17" s="390" t="s">
        <v>4445</v>
      </c>
      <c r="F17" s="390" t="s">
        <v>49</v>
      </c>
      <c r="G17" s="390" t="s">
        <v>32</v>
      </c>
      <c r="H17" s="390">
        <v>1975</v>
      </c>
      <c r="I17" s="390" t="s">
        <v>4444</v>
      </c>
      <c r="J17" s="390" t="s">
        <v>4443</v>
      </c>
      <c r="K17" s="391">
        <v>0.36475694444444445</v>
      </c>
      <c r="L17" s="390">
        <v>22</v>
      </c>
      <c r="M17" s="390">
        <v>0</v>
      </c>
      <c r="N17" s="390">
        <v>22</v>
      </c>
      <c r="Q17" s="14">
        <f>VLOOKUP(R17,id!$A:$C,3,0)</f>
        <v>473</v>
      </c>
      <c r="R17" s="14" t="str">
        <f t="shared" si="0"/>
        <v>GołąbRobert1975</v>
      </c>
      <c r="S17" s="9" t="str">
        <f t="shared" si="1"/>
        <v>Gołąb</v>
      </c>
      <c r="T17" s="9" t="str">
        <f t="shared" si="2"/>
        <v>Robert</v>
      </c>
      <c r="U17" s="9" t="str">
        <f t="shared" si="3"/>
        <v>Aktywny Ćmińsk</v>
      </c>
      <c r="V17" s="9">
        <f t="shared" si="4"/>
        <v>1975</v>
      </c>
      <c r="W17" s="9">
        <f t="shared" si="8"/>
        <v>64.956399052562759</v>
      </c>
      <c r="X17" s="9"/>
      <c r="Y17" s="9">
        <f t="shared" si="9"/>
        <v>1.02662224337617</v>
      </c>
      <c r="Z17" s="9">
        <f t="shared" si="10"/>
        <v>0.95652173913043481</v>
      </c>
      <c r="AA17" s="9">
        <v>1</v>
      </c>
      <c r="AB17" s="9">
        <v>1</v>
      </c>
    </row>
    <row r="18" spans="1:28">
      <c r="A18" s="390">
        <v>19</v>
      </c>
      <c r="B18" s="390"/>
      <c r="C18" s="390">
        <v>17</v>
      </c>
      <c r="D18" s="390">
        <v>167</v>
      </c>
      <c r="E18" s="390" t="s">
        <v>4442</v>
      </c>
      <c r="F18" s="390" t="s">
        <v>15</v>
      </c>
      <c r="G18" s="390" t="s">
        <v>32</v>
      </c>
      <c r="H18" s="390">
        <v>1963</v>
      </c>
      <c r="I18" s="390" t="s">
        <v>4441</v>
      </c>
      <c r="J18" s="390" t="s">
        <v>201</v>
      </c>
      <c r="K18" s="391">
        <v>0.37418981481481484</v>
      </c>
      <c r="L18" s="390">
        <v>21</v>
      </c>
      <c r="M18" s="390">
        <v>0</v>
      </c>
      <c r="N18" s="390">
        <v>21</v>
      </c>
      <c r="Q18" s="14">
        <f>VLOOKUP(R18,id!$A:$C,3,0)</f>
        <v>474</v>
      </c>
      <c r="R18" s="14" t="str">
        <f t="shared" si="0"/>
        <v>NiessnerPiotr1963</v>
      </c>
      <c r="S18" s="9" t="str">
        <f t="shared" si="1"/>
        <v>Niessner</v>
      </c>
      <c r="T18" s="9" t="str">
        <f t="shared" si="2"/>
        <v>Piotr</v>
      </c>
      <c r="U18" s="9" t="str">
        <f t="shared" si="3"/>
        <v>WAWEL Kraków</v>
      </c>
      <c r="V18" s="9">
        <f t="shared" si="4"/>
        <v>1963</v>
      </c>
      <c r="W18" s="9">
        <f t="shared" si="8"/>
        <v>62.003835459264451</v>
      </c>
      <c r="X18" s="9"/>
      <c r="Y18" s="9">
        <f t="shared" si="9"/>
        <v>0.97479121558923598</v>
      </c>
      <c r="Z18" s="9">
        <f t="shared" si="10"/>
        <v>0.95454545454545459</v>
      </c>
      <c r="AA18" s="9">
        <v>1</v>
      </c>
      <c r="AB18" s="9">
        <v>1</v>
      </c>
    </row>
    <row r="19" spans="1:28">
      <c r="A19" s="390">
        <v>20</v>
      </c>
      <c r="B19" s="390"/>
      <c r="C19" s="390">
        <v>18</v>
      </c>
      <c r="D19" s="390">
        <v>169</v>
      </c>
      <c r="E19" s="390" t="s">
        <v>4440</v>
      </c>
      <c r="F19" s="390" t="s">
        <v>26</v>
      </c>
      <c r="G19" s="390" t="s">
        <v>32</v>
      </c>
      <c r="H19" s="390">
        <v>1963</v>
      </c>
      <c r="I19" s="390" t="s">
        <v>1657</v>
      </c>
      <c r="J19" s="390" t="s">
        <v>3374</v>
      </c>
      <c r="K19" s="391">
        <v>0.36284722222222221</v>
      </c>
      <c r="L19" s="390">
        <v>20</v>
      </c>
      <c r="M19" s="390">
        <v>0</v>
      </c>
      <c r="N19" s="390">
        <v>20</v>
      </c>
      <c r="Q19" s="14">
        <f>VLOOKUP(R19,id!$A:$C,3,0)</f>
        <v>14</v>
      </c>
      <c r="R19" s="14" t="str">
        <f t="shared" si="0"/>
        <v>ŻelaskoAndrzej1963</v>
      </c>
      <c r="S19" s="9" t="str">
        <f t="shared" si="1"/>
        <v>Żelasko</v>
      </c>
      <c r="T19" s="9" t="str">
        <f t="shared" si="2"/>
        <v>Andrzej</v>
      </c>
      <c r="U19" s="9" t="str">
        <f t="shared" si="3"/>
        <v>brak</v>
      </c>
      <c r="V19" s="9">
        <f t="shared" si="4"/>
        <v>1963</v>
      </c>
      <c r="W19" s="9">
        <f t="shared" si="8"/>
        <v>59.051271865966143</v>
      </c>
      <c r="X19" s="9"/>
      <c r="Y19" s="9">
        <f t="shared" si="9"/>
        <v>1.0312599681020735</v>
      </c>
      <c r="Z19" s="9">
        <f t="shared" si="10"/>
        <v>0.95238095238095233</v>
      </c>
      <c r="AA19" s="9">
        <v>1</v>
      </c>
      <c r="AB19" s="9">
        <v>1</v>
      </c>
    </row>
    <row r="20" spans="1:28">
      <c r="A20" s="390">
        <v>21</v>
      </c>
      <c r="B20" s="390"/>
      <c r="C20" s="390">
        <v>19</v>
      </c>
      <c r="D20" s="390">
        <v>40</v>
      </c>
      <c r="E20" s="390" t="s">
        <v>3996</v>
      </c>
      <c r="F20" s="390" t="s">
        <v>48</v>
      </c>
      <c r="G20" s="390" t="s">
        <v>32</v>
      </c>
      <c r="H20" s="390">
        <v>1963</v>
      </c>
      <c r="I20" s="390" t="s">
        <v>1657</v>
      </c>
      <c r="J20" s="390" t="s">
        <v>222</v>
      </c>
      <c r="K20" s="391">
        <v>0.36805555555555552</v>
      </c>
      <c r="L20" s="390">
        <v>20</v>
      </c>
      <c r="M20" s="390">
        <v>0</v>
      </c>
      <c r="N20" s="390">
        <v>20</v>
      </c>
      <c r="Q20" s="14">
        <f>VLOOKUP(R20,id!$A:$C,3,0)</f>
        <v>23</v>
      </c>
      <c r="R20" s="14" t="str">
        <f t="shared" si="0"/>
        <v>SójkaTomasz1963</v>
      </c>
      <c r="S20" s="9" t="str">
        <f t="shared" si="1"/>
        <v>Sójka</v>
      </c>
      <c r="T20" s="9" t="str">
        <f t="shared" si="2"/>
        <v>Tomasz</v>
      </c>
      <c r="U20" s="9" t="str">
        <f t="shared" si="3"/>
        <v>brak</v>
      </c>
      <c r="V20" s="9">
        <f t="shared" si="4"/>
        <v>1963</v>
      </c>
      <c r="W20" s="9">
        <f t="shared" si="8"/>
        <v>58.215640660315685</v>
      </c>
      <c r="X20" s="9"/>
      <c r="Y20" s="9">
        <f t="shared" si="9"/>
        <v>0.98584905660377364</v>
      </c>
      <c r="Z20" s="9">
        <f t="shared" si="10"/>
        <v>1</v>
      </c>
      <c r="AA20" s="9">
        <v>1</v>
      </c>
      <c r="AB20" s="9">
        <v>1</v>
      </c>
    </row>
    <row r="21" spans="1:28">
      <c r="A21" s="390">
        <v>22</v>
      </c>
      <c r="B21" s="390"/>
      <c r="C21" s="390">
        <v>20</v>
      </c>
      <c r="D21" s="390">
        <v>175</v>
      </c>
      <c r="E21" s="390" t="s">
        <v>4018</v>
      </c>
      <c r="F21" s="390" t="s">
        <v>26</v>
      </c>
      <c r="G21" s="390" t="s">
        <v>32</v>
      </c>
      <c r="H21" s="390">
        <v>1965</v>
      </c>
      <c r="I21" s="390" t="s">
        <v>1657</v>
      </c>
      <c r="J21" s="390" t="s">
        <v>253</v>
      </c>
      <c r="K21" s="391">
        <v>0.37349537037037039</v>
      </c>
      <c r="L21" s="390">
        <v>20</v>
      </c>
      <c r="M21" s="390">
        <v>0</v>
      </c>
      <c r="N21" s="390">
        <v>20</v>
      </c>
      <c r="Q21" s="14">
        <f>VLOOKUP(R21,id!$A:$C,3,0)</f>
        <v>12</v>
      </c>
      <c r="R21" s="14" t="str">
        <f t="shared" si="0"/>
        <v>SmejdaAndrzej1965</v>
      </c>
      <c r="S21" s="9" t="str">
        <f t="shared" si="1"/>
        <v>Smejda</v>
      </c>
      <c r="T21" s="9" t="str">
        <f t="shared" si="2"/>
        <v>Andrzej</v>
      </c>
      <c r="U21" s="9" t="str">
        <f t="shared" si="3"/>
        <v>brak</v>
      </c>
      <c r="V21" s="9">
        <f t="shared" si="4"/>
        <v>1965</v>
      </c>
      <c r="W21" s="9">
        <f t="shared" si="8"/>
        <v>57.367752494516225</v>
      </c>
      <c r="X21" s="9"/>
      <c r="Y21" s="9">
        <f t="shared" si="9"/>
        <v>0.9854353889061046</v>
      </c>
      <c r="Z21" s="9">
        <f t="shared" si="10"/>
        <v>1</v>
      </c>
      <c r="AA21" s="9">
        <v>1</v>
      </c>
      <c r="AB21" s="9">
        <v>1</v>
      </c>
    </row>
    <row r="22" spans="1:28">
      <c r="A22" s="390">
        <v>23</v>
      </c>
      <c r="B22" s="390"/>
      <c r="C22" s="390">
        <v>21</v>
      </c>
      <c r="D22" s="390">
        <v>158</v>
      </c>
      <c r="E22" s="390" t="s">
        <v>4000</v>
      </c>
      <c r="F22" s="390" t="s">
        <v>336</v>
      </c>
      <c r="G22" s="390" t="s">
        <v>32</v>
      </c>
      <c r="H22" s="390">
        <v>1967</v>
      </c>
      <c r="I22" s="390" t="s">
        <v>335</v>
      </c>
      <c r="J22" s="390" t="s">
        <v>1319</v>
      </c>
      <c r="K22" s="391">
        <v>0.38194444444444442</v>
      </c>
      <c r="L22" s="390">
        <v>22</v>
      </c>
      <c r="M22" s="390">
        <v>-2</v>
      </c>
      <c r="N22" s="390">
        <v>20</v>
      </c>
      <c r="Q22" s="14">
        <f>VLOOKUP(R22,id!$A:$C,3,0)</f>
        <v>390</v>
      </c>
      <c r="R22" s="14" t="str">
        <f t="shared" si="0"/>
        <v>AdamczykJarek1967</v>
      </c>
      <c r="S22" s="9" t="str">
        <f t="shared" si="1"/>
        <v>Adamczyk</v>
      </c>
      <c r="T22" s="9" t="str">
        <f t="shared" si="2"/>
        <v>Jarek</v>
      </c>
      <c r="U22" s="9" t="str">
        <f t="shared" si="3"/>
        <v>Zbieranina z Niesięcina</v>
      </c>
      <c r="V22" s="9">
        <f t="shared" si="4"/>
        <v>1967</v>
      </c>
      <c r="W22" s="9">
        <f t="shared" si="8"/>
        <v>56.098708272667842</v>
      </c>
      <c r="X22" s="9"/>
      <c r="Y22" s="9">
        <f t="shared" si="9"/>
        <v>0.97787878787878801</v>
      </c>
      <c r="Z22" s="9">
        <f t="shared" si="10"/>
        <v>1</v>
      </c>
      <c r="AA22" s="9">
        <v>1</v>
      </c>
      <c r="AB22" s="9">
        <v>1</v>
      </c>
    </row>
    <row r="23" spans="1:28">
      <c r="A23" s="390">
        <v>25</v>
      </c>
      <c r="B23" s="390"/>
      <c r="C23" s="390">
        <v>22</v>
      </c>
      <c r="D23" s="390">
        <v>41</v>
      </c>
      <c r="E23" s="390" t="s">
        <v>4013</v>
      </c>
      <c r="F23" s="390" t="s">
        <v>59</v>
      </c>
      <c r="G23" s="390" t="s">
        <v>32</v>
      </c>
      <c r="H23" s="390">
        <v>1978</v>
      </c>
      <c r="I23" s="390" t="s">
        <v>4014</v>
      </c>
      <c r="J23" s="390" t="s">
        <v>246</v>
      </c>
      <c r="K23" s="391">
        <v>0.35532407407407401</v>
      </c>
      <c r="L23" s="390">
        <v>19</v>
      </c>
      <c r="M23" s="390">
        <v>0</v>
      </c>
      <c r="N23" s="390">
        <v>19</v>
      </c>
      <c r="Q23" s="14">
        <f>VLOOKUP(R23,id!$A:$C,3,0)</f>
        <v>398</v>
      </c>
      <c r="R23" s="14" t="str">
        <f t="shared" si="0"/>
        <v>MłynarkiewiczMichał1978</v>
      </c>
      <c r="S23" s="9" t="str">
        <f t="shared" si="1"/>
        <v>Młynarkiewicz</v>
      </c>
      <c r="T23" s="9" t="str">
        <f t="shared" si="2"/>
        <v>Michał</v>
      </c>
      <c r="U23" s="9" t="str">
        <f t="shared" si="3"/>
        <v>IMMOTION TEAM Wrocław</v>
      </c>
      <c r="V23" s="9">
        <f t="shared" si="4"/>
        <v>1978</v>
      </c>
      <c r="W23" s="9">
        <f t="shared" si="8"/>
        <v>53.293772859034448</v>
      </c>
      <c r="X23" s="9"/>
      <c r="Y23" s="9">
        <f t="shared" si="9"/>
        <v>1.0749185667752443</v>
      </c>
      <c r="Z23" s="9">
        <f t="shared" si="10"/>
        <v>0.95</v>
      </c>
      <c r="AA23" s="9">
        <v>1</v>
      </c>
      <c r="AB23" s="9">
        <v>1</v>
      </c>
    </row>
    <row r="24" spans="1:28">
      <c r="A24" s="390">
        <v>26</v>
      </c>
      <c r="B24" s="390"/>
      <c r="C24" s="390">
        <v>23</v>
      </c>
      <c r="D24" s="390">
        <v>153</v>
      </c>
      <c r="E24" s="390" t="s">
        <v>4439</v>
      </c>
      <c r="F24" s="390" t="s">
        <v>151</v>
      </c>
      <c r="G24" s="390" t="s">
        <v>32</v>
      </c>
      <c r="H24" s="390">
        <v>1981</v>
      </c>
      <c r="I24" s="390" t="s">
        <v>1652</v>
      </c>
      <c r="J24" s="390" t="s">
        <v>238</v>
      </c>
      <c r="K24" s="391">
        <v>0.35995370370370372</v>
      </c>
      <c r="L24" s="390">
        <v>19</v>
      </c>
      <c r="M24" s="390">
        <v>0</v>
      </c>
      <c r="N24" s="390">
        <v>19</v>
      </c>
      <c r="Q24" s="14">
        <f>VLOOKUP(R24,id!$A:$C,3,0)</f>
        <v>475</v>
      </c>
      <c r="R24" s="14" t="str">
        <f t="shared" si="0"/>
        <v>JonasWojciech1981</v>
      </c>
      <c r="S24" s="9" t="str">
        <f t="shared" si="1"/>
        <v>Jonas</v>
      </c>
      <c r="T24" s="9" t="str">
        <f t="shared" si="2"/>
        <v>Wojciech</v>
      </c>
      <c r="U24" s="9" t="str">
        <f t="shared" si="3"/>
        <v>Wyrwidęby</v>
      </c>
      <c r="V24" s="9">
        <f t="shared" si="4"/>
        <v>1981</v>
      </c>
      <c r="W24" s="9">
        <f t="shared" si="8"/>
        <v>52.608322404255858</v>
      </c>
      <c r="X24" s="9"/>
      <c r="Y24" s="9">
        <f t="shared" si="9"/>
        <v>0.98713826366559465</v>
      </c>
      <c r="Z24" s="9">
        <f t="shared" si="10"/>
        <v>1</v>
      </c>
      <c r="AA24" s="9">
        <v>1</v>
      </c>
      <c r="AB24" s="9">
        <v>1</v>
      </c>
    </row>
    <row r="25" spans="1:28">
      <c r="A25" s="390">
        <v>26</v>
      </c>
      <c r="B25" s="390"/>
      <c r="C25" s="390">
        <v>23</v>
      </c>
      <c r="D25" s="390">
        <v>82</v>
      </c>
      <c r="E25" s="390" t="s">
        <v>4438</v>
      </c>
      <c r="F25" s="390" t="s">
        <v>788</v>
      </c>
      <c r="G25" s="390" t="s">
        <v>32</v>
      </c>
      <c r="H25" s="390">
        <v>1974</v>
      </c>
      <c r="I25" s="390" t="s">
        <v>1652</v>
      </c>
      <c r="J25" s="390" t="s">
        <v>4437</v>
      </c>
      <c r="K25" s="391">
        <v>0.35995370370370372</v>
      </c>
      <c r="L25" s="390">
        <v>19</v>
      </c>
      <c r="M25" s="390">
        <v>0</v>
      </c>
      <c r="N25" s="390">
        <v>19</v>
      </c>
      <c r="Q25" s="14">
        <f>VLOOKUP(R25,id!$A:$C,3,0)</f>
        <v>476</v>
      </c>
      <c r="R25" s="14" t="str">
        <f t="shared" si="0"/>
        <v>SobczyńskiSebastian1974</v>
      </c>
      <c r="S25" s="9" t="str">
        <f t="shared" si="1"/>
        <v>Sobczyński</v>
      </c>
      <c r="T25" s="9" t="str">
        <f t="shared" si="2"/>
        <v>Sebastian</v>
      </c>
      <c r="U25" s="9" t="str">
        <f t="shared" si="3"/>
        <v>Wyrwidęby</v>
      </c>
      <c r="V25" s="9">
        <f t="shared" si="4"/>
        <v>1974</v>
      </c>
      <c r="W25" s="9">
        <f t="shared" si="8"/>
        <v>52.608322404255858</v>
      </c>
      <c r="X25" s="9"/>
      <c r="Y25" s="9">
        <f t="shared" si="9"/>
        <v>1</v>
      </c>
      <c r="Z25" s="9">
        <f t="shared" si="10"/>
        <v>1</v>
      </c>
      <c r="AA25" s="9">
        <v>1</v>
      </c>
      <c r="AB25" s="9">
        <v>1</v>
      </c>
    </row>
    <row r="26" spans="1:28">
      <c r="A26" s="390">
        <v>28</v>
      </c>
      <c r="B26" s="390"/>
      <c r="C26" s="390">
        <v>25</v>
      </c>
      <c r="D26" s="390">
        <v>54</v>
      </c>
      <c r="E26" s="390" t="s">
        <v>705</v>
      </c>
      <c r="F26" s="390" t="s">
        <v>15</v>
      </c>
      <c r="G26" s="390" t="s">
        <v>32</v>
      </c>
      <c r="H26" s="390">
        <v>1976</v>
      </c>
      <c r="I26" s="390" t="s">
        <v>1657</v>
      </c>
      <c r="J26" s="390" t="s">
        <v>1359</v>
      </c>
      <c r="K26" s="391">
        <v>0.37311342592592595</v>
      </c>
      <c r="L26" s="390">
        <v>19</v>
      </c>
      <c r="M26" s="390">
        <v>0</v>
      </c>
      <c r="N26" s="390">
        <v>19</v>
      </c>
      <c r="Q26" s="14">
        <f>VLOOKUP(R26,id!$A:$C,3,0)</f>
        <v>15</v>
      </c>
      <c r="R26" s="14" t="str">
        <f t="shared" si="0"/>
        <v>NiewęgłowskiPiotr1976</v>
      </c>
      <c r="S26" s="9" t="str">
        <f t="shared" si="1"/>
        <v>Niewęgłowski</v>
      </c>
      <c r="T26" s="9" t="str">
        <f t="shared" si="2"/>
        <v>Piotr</v>
      </c>
      <c r="U26" s="9" t="str">
        <f t="shared" si="3"/>
        <v>brak</v>
      </c>
      <c r="V26" s="9">
        <f t="shared" si="4"/>
        <v>1976</v>
      </c>
      <c r="W26" s="9">
        <f t="shared" si="8"/>
        <v>50.752825224814877</v>
      </c>
      <c r="X26" s="9"/>
      <c r="Y26" s="9">
        <f t="shared" si="9"/>
        <v>0.96472996866954119</v>
      </c>
      <c r="Z26" s="9">
        <f t="shared" si="10"/>
        <v>1</v>
      </c>
      <c r="AA26" s="9">
        <v>1</v>
      </c>
      <c r="AB26" s="9">
        <v>1</v>
      </c>
    </row>
    <row r="27" spans="1:28">
      <c r="A27" s="390">
        <v>29</v>
      </c>
      <c r="B27" s="390"/>
      <c r="C27" s="390">
        <v>26</v>
      </c>
      <c r="D27" s="390">
        <v>55</v>
      </c>
      <c r="E27" s="390" t="s">
        <v>4436</v>
      </c>
      <c r="F27" s="390" t="s">
        <v>379</v>
      </c>
      <c r="G27" s="390" t="s">
        <v>32</v>
      </c>
      <c r="H27" s="390">
        <v>1990</v>
      </c>
      <c r="I27" s="390" t="s">
        <v>4435</v>
      </c>
      <c r="J27" s="390" t="s">
        <v>4434</v>
      </c>
      <c r="K27" s="391">
        <v>0.36226851851851849</v>
      </c>
      <c r="L27" s="390">
        <v>18</v>
      </c>
      <c r="M27" s="390">
        <v>0</v>
      </c>
      <c r="N27" s="390">
        <v>18</v>
      </c>
      <c r="Q27" s="14">
        <f>VLOOKUP(R27,id!$A:$C,3,0)</f>
        <v>477</v>
      </c>
      <c r="R27" s="14" t="str">
        <f t="shared" si="0"/>
        <v>DoboszPatryk1990</v>
      </c>
      <c r="S27" s="9" t="str">
        <f t="shared" si="1"/>
        <v>Dobosz</v>
      </c>
      <c r="T27" s="9" t="str">
        <f t="shared" si="2"/>
        <v>Patryk</v>
      </c>
      <c r="U27" s="9" t="str">
        <f t="shared" si="3"/>
        <v>DumboJet</v>
      </c>
      <c r="V27" s="9">
        <f t="shared" si="4"/>
        <v>1990</v>
      </c>
      <c r="W27" s="9">
        <f t="shared" si="8"/>
        <v>48.08162389719304</v>
      </c>
      <c r="X27" s="9"/>
      <c r="Y27" s="9">
        <f t="shared" si="9"/>
        <v>1.029936102236422</v>
      </c>
      <c r="Z27" s="9">
        <f t="shared" si="10"/>
        <v>0.94736842105263153</v>
      </c>
      <c r="AA27" s="9">
        <v>1</v>
      </c>
      <c r="AB27" s="9">
        <v>1</v>
      </c>
    </row>
    <row r="28" spans="1:28">
      <c r="A28" s="390">
        <v>30</v>
      </c>
      <c r="B28" s="390"/>
      <c r="C28" s="390">
        <v>27</v>
      </c>
      <c r="D28" s="390">
        <v>62</v>
      </c>
      <c r="E28" s="390" t="s">
        <v>4433</v>
      </c>
      <c r="F28" s="390" t="s">
        <v>788</v>
      </c>
      <c r="G28" s="390" t="s">
        <v>32</v>
      </c>
      <c r="H28" s="390">
        <v>1983</v>
      </c>
      <c r="I28" s="390" t="s">
        <v>1657</v>
      </c>
      <c r="J28" s="390" t="s">
        <v>4432</v>
      </c>
      <c r="K28" s="391">
        <v>0.37048611111111107</v>
      </c>
      <c r="L28" s="390">
        <v>18</v>
      </c>
      <c r="M28" s="390">
        <v>0</v>
      </c>
      <c r="N28" s="390">
        <v>18</v>
      </c>
      <c r="Q28" s="14">
        <f>VLOOKUP(R28,id!$A:$C,3,0)</f>
        <v>478</v>
      </c>
      <c r="R28" s="14" t="str">
        <f t="shared" si="0"/>
        <v>AksamitSebastian1983</v>
      </c>
      <c r="S28" s="9" t="str">
        <f t="shared" si="1"/>
        <v>Aksamit</v>
      </c>
      <c r="T28" s="9" t="str">
        <f t="shared" si="2"/>
        <v>Sebastian</v>
      </c>
      <c r="U28" s="9" t="str">
        <f t="shared" si="3"/>
        <v>brak</v>
      </c>
      <c r="V28" s="9">
        <f t="shared" si="4"/>
        <v>1983</v>
      </c>
      <c r="W28" s="9">
        <f t="shared" si="8"/>
        <v>47.015146141272801</v>
      </c>
      <c r="X28" s="9"/>
      <c r="Y28" s="9">
        <f t="shared" si="9"/>
        <v>0.97781943142767891</v>
      </c>
      <c r="Z28" s="9">
        <f t="shared" si="10"/>
        <v>1</v>
      </c>
      <c r="AA28" s="9">
        <v>1</v>
      </c>
      <c r="AB28" s="9">
        <v>1</v>
      </c>
    </row>
    <row r="29" spans="1:28">
      <c r="A29" s="390">
        <v>31</v>
      </c>
      <c r="B29" s="390"/>
      <c r="C29" s="390">
        <v>28</v>
      </c>
      <c r="D29" s="390">
        <v>174</v>
      </c>
      <c r="E29" s="390" t="s">
        <v>4431</v>
      </c>
      <c r="F29" s="390" t="s">
        <v>48</v>
      </c>
      <c r="G29" s="390" t="s">
        <v>32</v>
      </c>
      <c r="H29" s="390">
        <v>1981</v>
      </c>
      <c r="I29" s="390" t="s">
        <v>1657</v>
      </c>
      <c r="J29" s="390" t="s">
        <v>201</v>
      </c>
      <c r="K29" s="391">
        <v>0.37256944444444445</v>
      </c>
      <c r="L29" s="390">
        <v>18</v>
      </c>
      <c r="M29" s="390">
        <v>0</v>
      </c>
      <c r="N29" s="390">
        <v>18</v>
      </c>
      <c r="Q29" s="14">
        <f>VLOOKUP(R29,id!$A:$C,3,0)</f>
        <v>479</v>
      </c>
      <c r="R29" s="14" t="str">
        <f t="shared" si="0"/>
        <v>PuchalskiTomasz1981</v>
      </c>
      <c r="S29" s="9" t="str">
        <f t="shared" si="1"/>
        <v>Puchalski</v>
      </c>
      <c r="T29" s="9" t="str">
        <f t="shared" si="2"/>
        <v>Tomasz</v>
      </c>
      <c r="U29" s="9" t="str">
        <f t="shared" si="3"/>
        <v>brak</v>
      </c>
      <c r="V29" s="9">
        <f t="shared" si="4"/>
        <v>1981</v>
      </c>
      <c r="W29" s="9">
        <f t="shared" si="8"/>
        <v>46.752246908423182</v>
      </c>
      <c r="X29" s="9"/>
      <c r="Y29" s="9">
        <f t="shared" si="9"/>
        <v>0.99440820130475294</v>
      </c>
      <c r="Z29" s="9">
        <f t="shared" si="10"/>
        <v>1</v>
      </c>
      <c r="AA29" s="9">
        <v>1</v>
      </c>
      <c r="AB29" s="9">
        <v>1</v>
      </c>
    </row>
    <row r="30" spans="1:28">
      <c r="A30" s="390">
        <v>34</v>
      </c>
      <c r="B30" s="390"/>
      <c r="C30" s="390">
        <v>29</v>
      </c>
      <c r="D30" s="390">
        <v>60</v>
      </c>
      <c r="E30" s="390" t="s">
        <v>4102</v>
      </c>
      <c r="F30" s="390" t="s">
        <v>24</v>
      </c>
      <c r="G30" s="390" t="s">
        <v>32</v>
      </c>
      <c r="H30" s="390">
        <v>1978</v>
      </c>
      <c r="I30" s="390" t="s">
        <v>1657</v>
      </c>
      <c r="J30" s="390" t="s">
        <v>201</v>
      </c>
      <c r="K30" s="391">
        <v>0.36886574074074069</v>
      </c>
      <c r="L30" s="390">
        <v>17</v>
      </c>
      <c r="M30" s="390">
        <v>0</v>
      </c>
      <c r="N30" s="390">
        <v>17</v>
      </c>
      <c r="Q30" s="14">
        <f>VLOOKUP(R30,id!$A:$C,3,0)</f>
        <v>116</v>
      </c>
      <c r="R30" s="14" t="str">
        <f t="shared" si="0"/>
        <v>BasterPrzemysław1978</v>
      </c>
      <c r="S30" s="9" t="str">
        <f t="shared" si="1"/>
        <v>Baster</v>
      </c>
      <c r="T30" s="9" t="str">
        <f t="shared" si="2"/>
        <v>Przemysław</v>
      </c>
      <c r="U30" s="9" t="str">
        <f t="shared" si="3"/>
        <v>brak</v>
      </c>
      <c r="V30" s="9">
        <f t="shared" si="4"/>
        <v>1978</v>
      </c>
      <c r="W30" s="9">
        <f t="shared" si="8"/>
        <v>44.154899857955229</v>
      </c>
      <c r="X30" s="9"/>
      <c r="Y30" s="9">
        <f t="shared" si="9"/>
        <v>1.0100407907122688</v>
      </c>
      <c r="Z30" s="9">
        <f t="shared" si="10"/>
        <v>0.94444444444444442</v>
      </c>
      <c r="AA30" s="9">
        <v>1</v>
      </c>
      <c r="AB30" s="9">
        <v>1</v>
      </c>
    </row>
    <row r="31" spans="1:28">
      <c r="A31" s="390">
        <v>35</v>
      </c>
      <c r="B31" s="390"/>
      <c r="C31" s="390">
        <v>30</v>
      </c>
      <c r="D31" s="390">
        <v>86</v>
      </c>
      <c r="E31" s="390" t="s">
        <v>4427</v>
      </c>
      <c r="F31" s="390" t="s">
        <v>363</v>
      </c>
      <c r="G31" s="390" t="s">
        <v>32</v>
      </c>
      <c r="H31" s="390">
        <v>1981</v>
      </c>
      <c r="I31" s="390" t="s">
        <v>4426</v>
      </c>
      <c r="J31" s="390" t="s">
        <v>253</v>
      </c>
      <c r="K31" s="391">
        <v>0.36932870370370369</v>
      </c>
      <c r="L31" s="390">
        <v>17</v>
      </c>
      <c r="M31" s="390">
        <v>0</v>
      </c>
      <c r="N31" s="390">
        <v>17</v>
      </c>
      <c r="Q31" s="14">
        <f>VLOOKUP(R31,id!$A:$C,3,0)</f>
        <v>480</v>
      </c>
      <c r="R31" s="14" t="str">
        <f t="shared" si="0"/>
        <v>NiegowskiArkadiusz1981</v>
      </c>
      <c r="S31" s="9" t="str">
        <f t="shared" si="1"/>
        <v>Niegowski</v>
      </c>
      <c r="T31" s="9" t="str">
        <f t="shared" si="2"/>
        <v>Arkadiusz</v>
      </c>
      <c r="U31" s="9" t="str">
        <f t="shared" si="3"/>
        <v>SPeCe</v>
      </c>
      <c r="V31" s="9">
        <f t="shared" si="4"/>
        <v>1981</v>
      </c>
      <c r="W31" s="9">
        <f t="shared" si="8"/>
        <v>44.099550563241401</v>
      </c>
      <c r="X31" s="9"/>
      <c r="Y31" s="9">
        <f t="shared" si="9"/>
        <v>0.998746474459417</v>
      </c>
      <c r="Z31" s="9">
        <f t="shared" si="10"/>
        <v>1</v>
      </c>
      <c r="AA31" s="9">
        <v>1</v>
      </c>
      <c r="AB31" s="9">
        <v>1</v>
      </c>
    </row>
    <row r="32" spans="1:28">
      <c r="A32" s="390">
        <v>36</v>
      </c>
      <c r="B32" s="390"/>
      <c r="C32" s="390">
        <v>31</v>
      </c>
      <c r="D32" s="390">
        <v>124</v>
      </c>
      <c r="E32" s="390" t="s">
        <v>3992</v>
      </c>
      <c r="F32" s="390" t="s">
        <v>59</v>
      </c>
      <c r="G32" s="390" t="s">
        <v>32</v>
      </c>
      <c r="H32" s="390">
        <v>1978</v>
      </c>
      <c r="I32" s="390" t="s">
        <v>747</v>
      </c>
      <c r="J32" s="390" t="s">
        <v>238</v>
      </c>
      <c r="K32" s="391">
        <v>0.37060185185185179</v>
      </c>
      <c r="L32" s="390">
        <v>17</v>
      </c>
      <c r="M32" s="390">
        <v>0</v>
      </c>
      <c r="N32" s="390">
        <v>17</v>
      </c>
      <c r="Q32" s="14">
        <f>VLOOKUP(R32,id!$A:$C,3,0)</f>
        <v>26</v>
      </c>
      <c r="R32" s="14" t="str">
        <f t="shared" si="0"/>
        <v>RychlikMichał1978</v>
      </c>
      <c r="S32" s="9" t="str">
        <f t="shared" si="1"/>
        <v>Rychlik</v>
      </c>
      <c r="T32" s="9" t="str">
        <f t="shared" si="2"/>
        <v>Michał</v>
      </c>
      <c r="U32" s="9" t="str">
        <f t="shared" si="3"/>
        <v>OrientAkcja</v>
      </c>
      <c r="V32" s="9">
        <f t="shared" si="4"/>
        <v>1978</v>
      </c>
      <c r="W32" s="9">
        <f t="shared" si="8"/>
        <v>43.948053044129708</v>
      </c>
      <c r="X32" s="9"/>
      <c r="Y32" s="9">
        <f t="shared" si="9"/>
        <v>0.99656464709556536</v>
      </c>
      <c r="Z32" s="9">
        <f t="shared" si="10"/>
        <v>1</v>
      </c>
      <c r="AA32" s="9">
        <v>1</v>
      </c>
      <c r="AB32" s="9">
        <v>1</v>
      </c>
    </row>
    <row r="33" spans="1:28">
      <c r="A33" s="390">
        <v>39</v>
      </c>
      <c r="B33" s="390"/>
      <c r="C33" s="390">
        <v>32</v>
      </c>
      <c r="D33" s="390">
        <v>67</v>
      </c>
      <c r="E33" s="390" t="s">
        <v>4424</v>
      </c>
      <c r="F33" s="390" t="s">
        <v>25</v>
      </c>
      <c r="G33" s="390" t="s">
        <v>32</v>
      </c>
      <c r="H33" s="390">
        <v>1961</v>
      </c>
      <c r="I33" s="390" t="s">
        <v>4423</v>
      </c>
      <c r="J33" s="390" t="s">
        <v>4422</v>
      </c>
      <c r="K33" s="391">
        <v>0.34421296296296294</v>
      </c>
      <c r="L33" s="390">
        <v>16</v>
      </c>
      <c r="M33" s="390">
        <v>0</v>
      </c>
      <c r="N33" s="390">
        <v>16</v>
      </c>
      <c r="Q33" s="14">
        <f>VLOOKUP(R33,id!$A:$C,3,0)</f>
        <v>481</v>
      </c>
      <c r="R33" s="14" t="str">
        <f t="shared" si="0"/>
        <v>MilczarekLeszek1961</v>
      </c>
      <c r="S33" s="9" t="str">
        <f t="shared" si="1"/>
        <v>Milczarek</v>
      </c>
      <c r="T33" s="9" t="str">
        <f t="shared" si="2"/>
        <v>Leszek</v>
      </c>
      <c r="U33" s="9" t="str">
        <f t="shared" si="3"/>
        <v>Aktywne dziki</v>
      </c>
      <c r="V33" s="9">
        <f t="shared" si="4"/>
        <v>1961</v>
      </c>
      <c r="W33" s="9">
        <f t="shared" si="8"/>
        <v>41.362873453298548</v>
      </c>
      <c r="X33" s="9"/>
      <c r="Y33" s="9">
        <f t="shared" si="9"/>
        <v>1.0766644250168123</v>
      </c>
      <c r="Z33" s="9">
        <f t="shared" si="10"/>
        <v>0.94117647058823528</v>
      </c>
      <c r="AA33" s="9">
        <v>1</v>
      </c>
      <c r="AB33" s="9">
        <v>1</v>
      </c>
    </row>
    <row r="34" spans="1:28">
      <c r="A34" s="390">
        <v>40</v>
      </c>
      <c r="B34" s="390"/>
      <c r="C34" s="390">
        <v>33</v>
      </c>
      <c r="D34" s="390">
        <v>141</v>
      </c>
      <c r="E34" s="390" t="s">
        <v>4106</v>
      </c>
      <c r="F34" s="390" t="s">
        <v>26</v>
      </c>
      <c r="G34" s="390" t="s">
        <v>32</v>
      </c>
      <c r="H34" s="390">
        <v>1967</v>
      </c>
      <c r="I34" s="390" t="s">
        <v>1055</v>
      </c>
      <c r="J34" s="390" t="s">
        <v>3719</v>
      </c>
      <c r="K34" s="391">
        <v>0.37174768518518514</v>
      </c>
      <c r="L34" s="390">
        <v>16</v>
      </c>
      <c r="M34" s="390">
        <v>0</v>
      </c>
      <c r="N34" s="390">
        <v>16</v>
      </c>
      <c r="Q34" s="14">
        <f>VLOOKUP(R34,id!$A:$C,3,0)</f>
        <v>217</v>
      </c>
      <c r="R34" s="14" t="str">
        <f t="shared" si="0"/>
        <v>CzubalskiAndrzej1967</v>
      </c>
      <c r="S34" s="9" t="str">
        <f t="shared" si="1"/>
        <v>Czubalski</v>
      </c>
      <c r="T34" s="9" t="str">
        <f t="shared" si="2"/>
        <v>Andrzej</v>
      </c>
      <c r="U34" s="9" t="str">
        <f t="shared" si="3"/>
        <v>CST</v>
      </c>
      <c r="V34" s="9">
        <f t="shared" si="4"/>
        <v>1967</v>
      </c>
      <c r="W34" s="9">
        <f t="shared" si="8"/>
        <v>38.299195382829446</v>
      </c>
      <c r="X34" s="9"/>
      <c r="Y34" s="9">
        <f t="shared" si="9"/>
        <v>0.92593169152215204</v>
      </c>
      <c r="Z34" s="9">
        <f t="shared" si="10"/>
        <v>1</v>
      </c>
      <c r="AA34" s="9">
        <v>1</v>
      </c>
      <c r="AB34" s="9">
        <v>1</v>
      </c>
    </row>
    <row r="35" spans="1:28">
      <c r="A35" s="390">
        <v>41</v>
      </c>
      <c r="B35" s="390"/>
      <c r="C35" s="390">
        <v>34</v>
      </c>
      <c r="D35" s="390">
        <v>171</v>
      </c>
      <c r="E35" s="390" t="s">
        <v>4421</v>
      </c>
      <c r="F35" s="390" t="s">
        <v>139</v>
      </c>
      <c r="G35" s="390" t="s">
        <v>32</v>
      </c>
      <c r="H35" s="390">
        <v>1973</v>
      </c>
      <c r="I35" s="390" t="s">
        <v>1657</v>
      </c>
      <c r="J35" s="390" t="s">
        <v>3500</v>
      </c>
      <c r="K35" s="391">
        <v>0.38449074074074074</v>
      </c>
      <c r="L35" s="390">
        <v>19</v>
      </c>
      <c r="M35" s="390">
        <v>-3</v>
      </c>
      <c r="N35" s="390">
        <v>16</v>
      </c>
      <c r="Q35" s="14">
        <f>VLOOKUP(R35,id!$A:$C,3,0)</f>
        <v>53</v>
      </c>
      <c r="R35" s="14" t="str">
        <f t="shared" si="0"/>
        <v>StaszewskiDaniel1973</v>
      </c>
      <c r="S35" s="9" t="str">
        <f t="shared" si="1"/>
        <v>Staszewski</v>
      </c>
      <c r="T35" s="9" t="str">
        <f t="shared" si="2"/>
        <v>Daniel</v>
      </c>
      <c r="U35" s="9" t="str">
        <f t="shared" si="3"/>
        <v>brak</v>
      </c>
      <c r="V35" s="9">
        <f t="shared" si="4"/>
        <v>1973</v>
      </c>
      <c r="W35" s="9">
        <f t="shared" si="8"/>
        <v>37.029857209545419</v>
      </c>
      <c r="X35" s="9"/>
      <c r="Y35" s="9">
        <f t="shared" si="9"/>
        <v>0.96685731487055981</v>
      </c>
      <c r="Z35" s="9">
        <f t="shared" si="10"/>
        <v>1</v>
      </c>
      <c r="AA35" s="9">
        <v>1</v>
      </c>
      <c r="AB35" s="9">
        <v>1</v>
      </c>
    </row>
    <row r="36" spans="1:28">
      <c r="A36" s="390">
        <v>42</v>
      </c>
      <c r="B36" s="390"/>
      <c r="C36" s="390">
        <v>35</v>
      </c>
      <c r="D36" s="390">
        <v>145</v>
      </c>
      <c r="E36" s="390" t="s">
        <v>3993</v>
      </c>
      <c r="F36" s="390" t="s">
        <v>49</v>
      </c>
      <c r="G36" s="390" t="s">
        <v>32</v>
      </c>
      <c r="H36" s="390">
        <v>1976</v>
      </c>
      <c r="I36" s="390" t="s">
        <v>1657</v>
      </c>
      <c r="J36" s="390" t="s">
        <v>238</v>
      </c>
      <c r="K36" s="391">
        <v>0.37800925925925927</v>
      </c>
      <c r="L36" s="390">
        <v>16</v>
      </c>
      <c r="M36" s="390">
        <v>-1</v>
      </c>
      <c r="N36" s="390">
        <v>15</v>
      </c>
      <c r="Q36" s="14">
        <f>VLOOKUP(R36,id!$A:$C,3,0)</f>
        <v>482</v>
      </c>
      <c r="R36" s="14" t="str">
        <f t="shared" si="0"/>
        <v>WesołowskiRobert1976</v>
      </c>
      <c r="S36" s="9" t="str">
        <f t="shared" si="1"/>
        <v>Wesołowski</v>
      </c>
      <c r="T36" s="9" t="str">
        <f t="shared" si="2"/>
        <v>Robert</v>
      </c>
      <c r="U36" s="9" t="str">
        <f t="shared" si="3"/>
        <v>brak</v>
      </c>
      <c r="V36" s="9">
        <f t="shared" si="4"/>
        <v>1976</v>
      </c>
      <c r="W36" s="9">
        <f t="shared" si="8"/>
        <v>34.715491133948831</v>
      </c>
      <c r="X36" s="9"/>
      <c r="Y36" s="9">
        <f t="shared" si="9"/>
        <v>1.0171463563992651</v>
      </c>
      <c r="Z36" s="9">
        <f t="shared" si="10"/>
        <v>0.9375</v>
      </c>
      <c r="AA36" s="9">
        <v>1</v>
      </c>
      <c r="AB36" s="9">
        <v>1</v>
      </c>
    </row>
    <row r="37" spans="1:28">
      <c r="A37" s="390">
        <v>43</v>
      </c>
      <c r="B37" s="390"/>
      <c r="C37" s="390">
        <v>36</v>
      </c>
      <c r="D37" s="390">
        <v>181</v>
      </c>
      <c r="E37" s="390" t="s">
        <v>4420</v>
      </c>
      <c r="F37" s="390" t="s">
        <v>17</v>
      </c>
      <c r="G37" s="390" t="s">
        <v>32</v>
      </c>
      <c r="H37" s="390">
        <v>1975</v>
      </c>
      <c r="I37" s="390" t="s">
        <v>1657</v>
      </c>
      <c r="J37" s="390" t="s">
        <v>4419</v>
      </c>
      <c r="K37" s="391">
        <v>0.38611111111111113</v>
      </c>
      <c r="L37" s="390">
        <v>16</v>
      </c>
      <c r="M37" s="390">
        <v>-4</v>
      </c>
      <c r="N37" s="390">
        <v>12</v>
      </c>
      <c r="Q37" s="14">
        <f>VLOOKUP(R37,id!$A:$C,3,0)</f>
        <v>483</v>
      </c>
      <c r="R37" s="14" t="str">
        <f t="shared" si="0"/>
        <v>ProkopMarcin1975</v>
      </c>
      <c r="S37" s="9" t="str">
        <f t="shared" si="1"/>
        <v>Prokop</v>
      </c>
      <c r="T37" s="9" t="str">
        <f t="shared" si="2"/>
        <v>Marcin</v>
      </c>
      <c r="U37" s="9" t="str">
        <f t="shared" si="3"/>
        <v>brak</v>
      </c>
      <c r="V37" s="9">
        <f t="shared" si="4"/>
        <v>1975</v>
      </c>
      <c r="W37" s="9">
        <f t="shared" si="8"/>
        <v>27.772392907159066</v>
      </c>
      <c r="X37" s="9"/>
      <c r="Y37" s="9">
        <f t="shared" si="9"/>
        <v>0.97901678657074342</v>
      </c>
      <c r="Z37" s="9">
        <f t="shared" si="10"/>
        <v>0.8</v>
      </c>
      <c r="AA37" s="9">
        <v>1</v>
      </c>
      <c r="AB37" s="9">
        <v>1</v>
      </c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workbookViewId="0"/>
  </sheetViews>
  <sheetFormatPr defaultRowHeight="13.2"/>
  <cols>
    <col min="1" max="1" width="2.5546875" bestFit="1" customWidth="1"/>
    <col min="2" max="2" width="4.109375" customWidth="1"/>
    <col min="3" max="3" width="8.5546875" customWidth="1"/>
    <col min="4" max="4" width="9.77734375" bestFit="1" customWidth="1"/>
    <col min="5" max="5" width="12.77734375" bestFit="1" customWidth="1"/>
    <col min="6" max="6" width="9.5546875" bestFit="1" customWidth="1"/>
  </cols>
  <sheetData>
    <row r="1" spans="1:19">
      <c r="B1" t="s">
        <v>4316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19">
      <c r="A2" t="s">
        <v>4317</v>
      </c>
      <c r="B2">
        <v>35</v>
      </c>
      <c r="C2" s="8">
        <f>535+5/60</f>
        <v>535.08333333333337</v>
      </c>
      <c r="D2" t="s">
        <v>550</v>
      </c>
      <c r="E2" t="s">
        <v>551</v>
      </c>
      <c r="F2">
        <v>1988</v>
      </c>
      <c r="H2" s="14">
        <f>VLOOKUP(I2,id!$A:$C,3,0)</f>
        <v>130</v>
      </c>
      <c r="I2" s="14" t="str">
        <f t="shared" ref="I2:I3" si="0">J2&amp;K2&amp;M2</f>
        <v>PacekKarolina1988</v>
      </c>
      <c r="J2" s="9" t="str">
        <f>E2</f>
        <v>Pacek</v>
      </c>
      <c r="K2" s="9" t="str">
        <f>D2</f>
        <v>Karolina</v>
      </c>
      <c r="L2" s="9"/>
      <c r="M2" s="9">
        <f>F2</f>
        <v>1988</v>
      </c>
      <c r="N2" s="9">
        <v>50</v>
      </c>
      <c r="O2" s="23"/>
      <c r="P2" s="9"/>
      <c r="Q2" s="9"/>
      <c r="R2" s="9"/>
      <c r="S2" s="9"/>
    </row>
    <row r="3" spans="1:19">
      <c r="A3" t="s">
        <v>4318</v>
      </c>
      <c r="B3">
        <v>30</v>
      </c>
      <c r="C3" s="8">
        <f>516+20/60</f>
        <v>516.33333333333337</v>
      </c>
      <c r="D3" t="s">
        <v>500</v>
      </c>
      <c r="E3" t="s">
        <v>1308</v>
      </c>
      <c r="F3">
        <v>1973</v>
      </c>
      <c r="H3" s="14">
        <f>VLOOKUP(I3,id!$A:$C,3,0)</f>
        <v>412</v>
      </c>
      <c r="I3" s="14" t="str">
        <f t="shared" si="0"/>
        <v>CzeczottMałgorzata1973</v>
      </c>
      <c r="J3" s="9" t="str">
        <f t="shared" ref="J3" si="1">E3</f>
        <v>Czeczott</v>
      </c>
      <c r="K3" s="9" t="str">
        <f t="shared" ref="K3" si="2">D3</f>
        <v>Małgorzata</v>
      </c>
      <c r="L3" s="9"/>
      <c r="M3" s="9">
        <f t="shared" ref="M3" si="3">F3</f>
        <v>1973</v>
      </c>
      <c r="N3" s="9">
        <f t="shared" ref="N3" si="4">N2*IF(R3&lt;1,R3,IF(S3&lt;1,S3,IF(Q3&lt;1,Q3,IF(P3&lt;1,P3,1))))</f>
        <v>42.857142857142854</v>
      </c>
      <c r="O3" s="23"/>
      <c r="P3" s="9">
        <f>C2/C3</f>
        <v>1.0363137508069722</v>
      </c>
      <c r="Q3" s="9">
        <f>B3/B2</f>
        <v>0.8571428571428571</v>
      </c>
      <c r="R3" s="9">
        <v>1</v>
      </c>
      <c r="S3" s="9">
        <v>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/>
  </sheetViews>
  <sheetFormatPr defaultRowHeight="13.2"/>
  <cols>
    <col min="1" max="1" width="3.5546875" bestFit="1" customWidth="1"/>
    <col min="2" max="2" width="2.88671875" customWidth="1"/>
    <col min="3" max="3" width="7.44140625" customWidth="1"/>
    <col min="4" max="4" width="9.77734375" bestFit="1" customWidth="1"/>
    <col min="5" max="5" width="12.77734375" bestFit="1" customWidth="1"/>
    <col min="6" max="6" width="9.5546875" bestFit="1" customWidth="1"/>
  </cols>
  <sheetData>
    <row r="1" spans="1:19">
      <c r="B1" t="s">
        <v>4319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19">
      <c r="A2" t="s">
        <v>4317</v>
      </c>
      <c r="B2">
        <v>35</v>
      </c>
      <c r="C2" s="8">
        <v>404.5</v>
      </c>
      <c r="D2" t="s">
        <v>15</v>
      </c>
      <c r="E2" t="s">
        <v>302</v>
      </c>
      <c r="F2">
        <v>1979</v>
      </c>
      <c r="H2" s="14">
        <f>VLOOKUP(I2,id!$A:$C,3,0)</f>
        <v>132</v>
      </c>
      <c r="I2" s="14" t="str">
        <f t="shared" ref="I2:I3" si="0">J2&amp;K2&amp;M2</f>
        <v>BuciakPiotr1979</v>
      </c>
      <c r="J2" s="9" t="str">
        <f>E2</f>
        <v>Buciak</v>
      </c>
      <c r="K2" s="9" t="str">
        <f>D2</f>
        <v>Piotr</v>
      </c>
      <c r="L2" s="9"/>
      <c r="M2" s="9">
        <f>F2</f>
        <v>1979</v>
      </c>
      <c r="N2" s="9">
        <v>50</v>
      </c>
      <c r="O2" s="23"/>
      <c r="P2" s="9"/>
      <c r="Q2" s="9"/>
      <c r="R2" s="9"/>
      <c r="S2" s="9"/>
    </row>
    <row r="3" spans="1:19">
      <c r="A3" t="s">
        <v>4318</v>
      </c>
      <c r="B3">
        <v>35</v>
      </c>
      <c r="C3" s="8">
        <v>435.25</v>
      </c>
      <c r="D3" t="s">
        <v>16</v>
      </c>
      <c r="E3" t="s">
        <v>297</v>
      </c>
      <c r="F3">
        <v>1990</v>
      </c>
      <c r="H3" s="14">
        <f>VLOOKUP(I3,id!$A:$C,3,0)</f>
        <v>4</v>
      </c>
      <c r="I3" s="14" t="str">
        <f t="shared" si="0"/>
        <v>SłomkaPaweł1990</v>
      </c>
      <c r="J3" s="9" t="str">
        <f t="shared" ref="J3" si="1">E3</f>
        <v>Słomka</v>
      </c>
      <c r="K3" s="9" t="str">
        <f t="shared" ref="K3" si="2">D3</f>
        <v>Paweł</v>
      </c>
      <c r="L3" s="9"/>
      <c r="M3" s="9">
        <f t="shared" ref="M3" si="3">F3</f>
        <v>1990</v>
      </c>
      <c r="N3" s="9">
        <f t="shared" ref="N3" si="4">N2*IF(R3&lt;1,R3,IF(S3&lt;1,S3,IF(Q3&lt;1,Q3,IF(P3&lt;1,P3,1))))</f>
        <v>46.467547386559445</v>
      </c>
      <c r="O3" s="23"/>
      <c r="P3" s="9">
        <f>C2/C3</f>
        <v>0.92935094773118898</v>
      </c>
      <c r="Q3" s="9">
        <f>B3/B2</f>
        <v>1</v>
      </c>
      <c r="R3" s="9">
        <v>1</v>
      </c>
      <c r="S3" s="9">
        <v>1</v>
      </c>
    </row>
    <row r="4" spans="1:19">
      <c r="A4" t="s">
        <v>4320</v>
      </c>
      <c r="B4">
        <v>35</v>
      </c>
      <c r="C4" s="8">
        <v>465.78333333333336</v>
      </c>
      <c r="D4" t="s">
        <v>92</v>
      </c>
      <c r="E4" t="s">
        <v>1489</v>
      </c>
      <c r="F4">
        <v>1972</v>
      </c>
      <c r="H4" s="14">
        <f>VLOOKUP(I4,id!$A:$C,3,0)</f>
        <v>137</v>
      </c>
      <c r="I4" s="14" t="str">
        <f t="shared" ref="I4:I15" si="5">J4&amp;K4&amp;M4</f>
        <v>KielakSławomir1972</v>
      </c>
      <c r="J4" s="9" t="str">
        <f t="shared" ref="J4:J15" si="6">E4</f>
        <v>Kielak</v>
      </c>
      <c r="K4" s="9" t="str">
        <f t="shared" ref="K4:K15" si="7">D4</f>
        <v>Sławomir</v>
      </c>
      <c r="L4" s="9"/>
      <c r="M4" s="9">
        <f t="shared" ref="M4:M15" si="8">F4</f>
        <v>1972</v>
      </c>
      <c r="N4" s="9">
        <f t="shared" ref="N4:N15" si="9">N3*IF(R4&lt;1,R4,IF(S4&lt;1,S4,IF(Q4&lt;1,Q4,IF(P4&lt;1,P4,1))))</f>
        <v>43.421476365978457</v>
      </c>
      <c r="O4" s="23"/>
      <c r="P4" s="9">
        <f t="shared" ref="P4:P15" si="10">C3/C4</f>
        <v>0.9344473467635166</v>
      </c>
      <c r="Q4" s="9">
        <f t="shared" ref="Q4:Q15" si="11">B4/B3</f>
        <v>1</v>
      </c>
      <c r="R4" s="9">
        <v>1</v>
      </c>
      <c r="S4" s="9">
        <v>1</v>
      </c>
    </row>
    <row r="5" spans="1:19">
      <c r="A5" t="s">
        <v>4320</v>
      </c>
      <c r="B5">
        <v>35</v>
      </c>
      <c r="C5" s="8">
        <v>465.78333333333336</v>
      </c>
      <c r="D5" t="s">
        <v>1490</v>
      </c>
      <c r="E5" t="s">
        <v>1489</v>
      </c>
      <c r="F5">
        <v>1999</v>
      </c>
      <c r="H5" s="14">
        <f>VLOOKUP(I5,id!$A:$C,3,0)</f>
        <v>136</v>
      </c>
      <c r="I5" s="14" t="str">
        <f t="shared" si="5"/>
        <v>KielakIgor1999</v>
      </c>
      <c r="J5" s="9" t="str">
        <f t="shared" si="6"/>
        <v>Kielak</v>
      </c>
      <c r="K5" s="9" t="str">
        <f t="shared" si="7"/>
        <v>Igor</v>
      </c>
      <c r="L5" s="9"/>
      <c r="M5" s="9">
        <f t="shared" si="8"/>
        <v>1999</v>
      </c>
      <c r="N5" s="9">
        <f t="shared" si="9"/>
        <v>43.421476365978457</v>
      </c>
      <c r="O5" s="23"/>
      <c r="P5" s="9">
        <f t="shared" si="10"/>
        <v>1</v>
      </c>
      <c r="Q5" s="9">
        <f t="shared" si="11"/>
        <v>1</v>
      </c>
      <c r="R5" s="9">
        <v>1</v>
      </c>
      <c r="S5" s="9">
        <v>1</v>
      </c>
    </row>
    <row r="6" spans="1:19">
      <c r="A6" t="s">
        <v>4320</v>
      </c>
      <c r="B6">
        <v>35</v>
      </c>
      <c r="C6" s="8">
        <v>465.78333333333336</v>
      </c>
      <c r="D6" t="s">
        <v>710</v>
      </c>
      <c r="E6" t="s">
        <v>1489</v>
      </c>
      <c r="F6">
        <v>1996</v>
      </c>
      <c r="H6" s="14">
        <f>VLOOKUP(I6,id!$A:$C,3,0)</f>
        <v>134</v>
      </c>
      <c r="I6" s="14" t="str">
        <f t="shared" si="5"/>
        <v>KielakHubert1996</v>
      </c>
      <c r="J6" s="9" t="str">
        <f t="shared" si="6"/>
        <v>Kielak</v>
      </c>
      <c r="K6" s="9" t="str">
        <f t="shared" si="7"/>
        <v>Hubert</v>
      </c>
      <c r="L6" s="9"/>
      <c r="M6" s="9">
        <f t="shared" si="8"/>
        <v>1996</v>
      </c>
      <c r="N6" s="9">
        <f t="shared" si="9"/>
        <v>43.421476365978457</v>
      </c>
      <c r="O6" s="23"/>
      <c r="P6" s="9">
        <f t="shared" si="10"/>
        <v>1</v>
      </c>
      <c r="Q6" s="9">
        <f t="shared" si="11"/>
        <v>1</v>
      </c>
      <c r="R6" s="9">
        <v>1</v>
      </c>
      <c r="S6" s="9">
        <v>1</v>
      </c>
    </row>
    <row r="7" spans="1:19">
      <c r="A7" t="s">
        <v>4323</v>
      </c>
      <c r="B7">
        <v>35</v>
      </c>
      <c r="C7" s="8">
        <v>478.96666666666658</v>
      </c>
      <c r="D7" t="s">
        <v>63</v>
      </c>
      <c r="E7" t="s">
        <v>295</v>
      </c>
      <c r="F7">
        <v>1977</v>
      </c>
      <c r="H7" s="14">
        <f>VLOOKUP(I7,id!$A:$C,3,0)</f>
        <v>138</v>
      </c>
      <c r="I7" s="14" t="str">
        <f t="shared" si="5"/>
        <v>SenderekŁukasz1977</v>
      </c>
      <c r="J7" s="9" t="str">
        <f t="shared" si="6"/>
        <v>Senderek</v>
      </c>
      <c r="K7" s="9" t="str">
        <f t="shared" si="7"/>
        <v>Łukasz</v>
      </c>
      <c r="L7" s="9"/>
      <c r="M7" s="9">
        <f t="shared" si="8"/>
        <v>1977</v>
      </c>
      <c r="N7" s="9">
        <f t="shared" si="9"/>
        <v>42.226320551186589</v>
      </c>
      <c r="O7" s="23"/>
      <c r="P7" s="9">
        <f t="shared" si="10"/>
        <v>0.97247546802143525</v>
      </c>
      <c r="Q7" s="9">
        <f t="shared" si="11"/>
        <v>1</v>
      </c>
      <c r="R7" s="9">
        <v>1</v>
      </c>
      <c r="S7" s="9">
        <v>1</v>
      </c>
    </row>
    <row r="8" spans="1:19">
      <c r="A8" t="s">
        <v>4323</v>
      </c>
      <c r="B8">
        <v>35</v>
      </c>
      <c r="C8" s="8">
        <v>478.96666666666658</v>
      </c>
      <c r="D8" t="s">
        <v>59</v>
      </c>
      <c r="E8" t="s">
        <v>1566</v>
      </c>
      <c r="F8">
        <v>1982</v>
      </c>
      <c r="H8" s="14">
        <f>VLOOKUP(I8,id!$A:$C,3,0)</f>
        <v>469</v>
      </c>
      <c r="I8" s="14" t="str">
        <f t="shared" si="5"/>
        <v>SzyplińskiMichał1982</v>
      </c>
      <c r="J8" s="9" t="str">
        <f t="shared" si="6"/>
        <v>Szypliński</v>
      </c>
      <c r="K8" s="9" t="str">
        <f t="shared" si="7"/>
        <v>Michał</v>
      </c>
      <c r="L8" s="9"/>
      <c r="M8" s="9">
        <f t="shared" si="8"/>
        <v>1982</v>
      </c>
      <c r="N8" s="9">
        <f t="shared" si="9"/>
        <v>42.226320551186589</v>
      </c>
      <c r="O8" s="23"/>
      <c r="P8" s="9">
        <f t="shared" si="10"/>
        <v>1</v>
      </c>
      <c r="Q8" s="9">
        <f t="shared" si="11"/>
        <v>1</v>
      </c>
      <c r="R8" s="9">
        <v>1</v>
      </c>
      <c r="S8" s="9">
        <v>1</v>
      </c>
    </row>
    <row r="9" spans="1:19">
      <c r="A9" t="s">
        <v>4411</v>
      </c>
      <c r="B9">
        <v>35</v>
      </c>
      <c r="C9" s="8">
        <v>486.5</v>
      </c>
      <c r="D9" t="s">
        <v>51</v>
      </c>
      <c r="E9" t="s">
        <v>183</v>
      </c>
      <c r="F9">
        <v>1970</v>
      </c>
      <c r="H9" s="14">
        <f>VLOOKUP(I9,id!$A:$C,3,0)</f>
        <v>43</v>
      </c>
      <c r="I9" s="14" t="str">
        <f t="shared" si="5"/>
        <v>ZawadzkiArtur1970</v>
      </c>
      <c r="J9" s="9" t="str">
        <f t="shared" si="6"/>
        <v>Zawadzki</v>
      </c>
      <c r="K9" s="9" t="str">
        <f t="shared" si="7"/>
        <v>Artur</v>
      </c>
      <c r="L9" s="9"/>
      <c r="M9" s="9">
        <f t="shared" si="8"/>
        <v>1970</v>
      </c>
      <c r="N9" s="9">
        <f t="shared" si="9"/>
        <v>41.572456320657757</v>
      </c>
      <c r="O9" s="23"/>
      <c r="P9" s="9">
        <f t="shared" si="10"/>
        <v>0.98451524494689946</v>
      </c>
      <c r="Q9" s="9">
        <f t="shared" si="11"/>
        <v>1</v>
      </c>
      <c r="R9" s="9">
        <v>1</v>
      </c>
      <c r="S9" s="9">
        <v>1</v>
      </c>
    </row>
    <row r="10" spans="1:19">
      <c r="A10" t="s">
        <v>4412</v>
      </c>
      <c r="B10">
        <v>35</v>
      </c>
      <c r="C10" s="8">
        <v>534.4</v>
      </c>
      <c r="D10" t="s">
        <v>282</v>
      </c>
      <c r="E10" t="s">
        <v>281</v>
      </c>
      <c r="F10">
        <v>1979</v>
      </c>
      <c r="H10" s="14">
        <f>VLOOKUP(I10,id!$A:$C,3,0)</f>
        <v>140</v>
      </c>
      <c r="I10" s="14" t="str">
        <f t="shared" si="5"/>
        <v>KędziorekDamian1979</v>
      </c>
      <c r="J10" s="9" t="str">
        <f t="shared" si="6"/>
        <v>Kędziorek</v>
      </c>
      <c r="K10" s="9" t="str">
        <f t="shared" si="7"/>
        <v>Damian</v>
      </c>
      <c r="L10" s="9"/>
      <c r="M10" s="9">
        <f t="shared" si="8"/>
        <v>1979</v>
      </c>
      <c r="N10" s="9">
        <f t="shared" si="9"/>
        <v>37.846182634730539</v>
      </c>
      <c r="O10" s="23"/>
      <c r="P10" s="9">
        <f t="shared" si="10"/>
        <v>0.91036676646706594</v>
      </c>
      <c r="Q10" s="9">
        <f t="shared" si="11"/>
        <v>1</v>
      </c>
      <c r="R10" s="9">
        <v>1</v>
      </c>
      <c r="S10" s="9">
        <v>1</v>
      </c>
    </row>
    <row r="11" spans="1:19">
      <c r="A11" t="s">
        <v>4413</v>
      </c>
      <c r="B11">
        <v>30</v>
      </c>
      <c r="C11" s="8">
        <v>501.2166666666667</v>
      </c>
      <c r="D11" t="s">
        <v>25</v>
      </c>
      <c r="E11" t="s">
        <v>2</v>
      </c>
      <c r="F11">
        <v>1958</v>
      </c>
      <c r="H11" s="14">
        <f>VLOOKUP(I11,id!$A:$C,3,0)</f>
        <v>111</v>
      </c>
      <c r="I11" s="14" t="str">
        <f t="shared" si="5"/>
        <v>Herman-IżyckiLeszek1958</v>
      </c>
      <c r="J11" s="9" t="str">
        <f t="shared" si="6"/>
        <v>Herman-Iżycki</v>
      </c>
      <c r="K11" s="9" t="str">
        <f t="shared" si="7"/>
        <v>Leszek</v>
      </c>
      <c r="L11" s="9"/>
      <c r="M11" s="9">
        <f t="shared" si="8"/>
        <v>1958</v>
      </c>
      <c r="N11" s="9">
        <f t="shared" si="9"/>
        <v>32.439585115483318</v>
      </c>
      <c r="O11" s="23"/>
      <c r="P11" s="9">
        <f t="shared" si="10"/>
        <v>1.0662055664549595</v>
      </c>
      <c r="Q11" s="9">
        <f t="shared" si="11"/>
        <v>0.8571428571428571</v>
      </c>
      <c r="R11" s="9">
        <v>1</v>
      </c>
      <c r="S11" s="9">
        <v>1</v>
      </c>
    </row>
    <row r="12" spans="1:19">
      <c r="A12" t="s">
        <v>4414</v>
      </c>
      <c r="B12">
        <v>28</v>
      </c>
      <c r="C12" s="8">
        <v>387.25</v>
      </c>
      <c r="D12" t="s">
        <v>144</v>
      </c>
      <c r="E12" t="s">
        <v>437</v>
      </c>
      <c r="F12">
        <v>1977</v>
      </c>
      <c r="H12" s="14">
        <f>VLOOKUP(I12,id!$A:$C,3,0)</f>
        <v>135</v>
      </c>
      <c r="I12" s="14" t="str">
        <f t="shared" si="5"/>
        <v>BogumiłDariusz1977</v>
      </c>
      <c r="J12" s="9" t="str">
        <f t="shared" si="6"/>
        <v>Bogumił</v>
      </c>
      <c r="K12" s="9" t="str">
        <f t="shared" si="7"/>
        <v>Dariusz</v>
      </c>
      <c r="L12" s="9"/>
      <c r="M12" s="9">
        <f t="shared" si="8"/>
        <v>1977</v>
      </c>
      <c r="N12" s="9">
        <f t="shared" si="9"/>
        <v>30.276946107784429</v>
      </c>
      <c r="O12" s="23"/>
      <c r="P12" s="9">
        <f t="shared" si="10"/>
        <v>1.2942973961695718</v>
      </c>
      <c r="Q12" s="9">
        <f t="shared" si="11"/>
        <v>0.93333333333333335</v>
      </c>
      <c r="R12" s="9">
        <v>1</v>
      </c>
      <c r="S12" s="9">
        <v>1</v>
      </c>
    </row>
    <row r="13" spans="1:19">
      <c r="A13" t="s">
        <v>4415</v>
      </c>
      <c r="B13">
        <v>27</v>
      </c>
      <c r="C13" s="8">
        <v>529.7166666666667</v>
      </c>
      <c r="D13" t="s">
        <v>26</v>
      </c>
      <c r="E13" t="s">
        <v>29</v>
      </c>
      <c r="F13">
        <v>1965</v>
      </c>
      <c r="H13" s="14">
        <f>VLOOKUP(I13,id!$A:$C,3,0)</f>
        <v>12</v>
      </c>
      <c r="I13" s="14" t="str">
        <f t="shared" si="5"/>
        <v>SmejdaAndrzej1965</v>
      </c>
      <c r="J13" s="9" t="str">
        <f t="shared" si="6"/>
        <v>Smejda</v>
      </c>
      <c r="K13" s="9" t="str">
        <f t="shared" si="7"/>
        <v>Andrzej</v>
      </c>
      <c r="L13" s="9"/>
      <c r="M13" s="9">
        <f t="shared" si="8"/>
        <v>1965</v>
      </c>
      <c r="N13" s="9">
        <f t="shared" si="9"/>
        <v>29.195626603934986</v>
      </c>
      <c r="O13" s="23"/>
      <c r="P13" s="9">
        <f t="shared" si="10"/>
        <v>0.73105119088821069</v>
      </c>
      <c r="Q13" s="9">
        <f t="shared" si="11"/>
        <v>0.9642857142857143</v>
      </c>
      <c r="R13" s="9">
        <v>1</v>
      </c>
      <c r="S13" s="9">
        <v>1</v>
      </c>
    </row>
    <row r="14" spans="1:19">
      <c r="A14" t="s">
        <v>4416</v>
      </c>
      <c r="B14">
        <v>22</v>
      </c>
      <c r="C14" s="8">
        <v>533.73333333333335</v>
      </c>
      <c r="D14" t="s">
        <v>26</v>
      </c>
      <c r="E14" t="s">
        <v>138</v>
      </c>
      <c r="F14">
        <v>1951</v>
      </c>
      <c r="H14" s="14">
        <f>VLOOKUP(I14,id!$A:$C,3,0)</f>
        <v>219</v>
      </c>
      <c r="I14" s="14" t="str">
        <f t="shared" si="5"/>
        <v>PiwakowskiAndrzej1951</v>
      </c>
      <c r="J14" s="9" t="str">
        <f t="shared" si="6"/>
        <v>Piwakowski</v>
      </c>
      <c r="K14" s="9" t="str">
        <f t="shared" si="7"/>
        <v>Andrzej</v>
      </c>
      <c r="L14" s="9"/>
      <c r="M14" s="9">
        <f t="shared" si="8"/>
        <v>1951</v>
      </c>
      <c r="N14" s="9">
        <f t="shared" si="9"/>
        <v>23.789029084687765</v>
      </c>
      <c r="O14" s="23"/>
      <c r="P14" s="9">
        <f t="shared" si="10"/>
        <v>0.9924743942043468</v>
      </c>
      <c r="Q14" s="9">
        <f t="shared" si="11"/>
        <v>0.81481481481481477</v>
      </c>
      <c r="R14" s="9">
        <v>1</v>
      </c>
      <c r="S14" s="9">
        <v>1</v>
      </c>
    </row>
    <row r="15" spans="1:19">
      <c r="C15" t="s">
        <v>3848</v>
      </c>
      <c r="D15" t="s">
        <v>788</v>
      </c>
      <c r="E15" t="s">
        <v>4417</v>
      </c>
      <c r="F15">
        <v>1980</v>
      </c>
      <c r="H15" s="14">
        <f>VLOOKUP(I15,id!$A:$C,3,0)</f>
        <v>470</v>
      </c>
      <c r="I15" s="14" t="str">
        <f t="shared" si="5"/>
        <v>DomżalskiSebastian1980</v>
      </c>
      <c r="J15" s="9" t="str">
        <f t="shared" si="6"/>
        <v>Domżalski</v>
      </c>
      <c r="K15" s="9" t="str">
        <f t="shared" si="7"/>
        <v>Sebastian</v>
      </c>
      <c r="L15" s="9"/>
      <c r="M15" s="9">
        <f t="shared" si="8"/>
        <v>1980</v>
      </c>
      <c r="N15" s="9">
        <f t="shared" si="9"/>
        <v>0</v>
      </c>
      <c r="O15" s="23"/>
      <c r="P15" s="9" t="e">
        <f t="shared" si="10"/>
        <v>#VALUE!</v>
      </c>
      <c r="Q15" s="9">
        <f t="shared" si="11"/>
        <v>0</v>
      </c>
      <c r="R15" s="9">
        <v>1</v>
      </c>
      <c r="S15" s="9">
        <v>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"/>
  <sheetViews>
    <sheetView workbookViewId="0">
      <selection sqref="A1:C1"/>
    </sheetView>
  </sheetViews>
  <sheetFormatPr defaultRowHeight="14.4"/>
  <cols>
    <col min="1" max="1" width="5.6640625" style="392" bestFit="1" customWidth="1"/>
    <col min="2" max="3" width="3" style="392" bestFit="1" customWidth="1"/>
    <col min="4" max="4" width="8.88671875" style="392"/>
    <col min="5" max="5" width="4" style="392" bestFit="1" customWidth="1"/>
    <col min="6" max="6" width="22.6640625" style="392" bestFit="1" customWidth="1"/>
    <col min="7" max="7" width="10.6640625" style="392" bestFit="1" customWidth="1"/>
    <col min="8" max="8" width="23.88671875" style="392" bestFit="1" customWidth="1"/>
    <col min="9" max="9" width="12.88671875" style="393" bestFit="1" customWidth="1"/>
    <col min="10" max="10" width="13.5546875" style="393" customWidth="1"/>
    <col min="11" max="11" width="5.77734375" style="393" bestFit="1" customWidth="1"/>
    <col min="12" max="12" width="5.109375" style="393" bestFit="1" customWidth="1"/>
    <col min="13" max="13" width="8.109375" style="393" bestFit="1" customWidth="1"/>
    <col min="14" max="16384" width="8.88671875" style="392"/>
  </cols>
  <sheetData>
    <row r="1" spans="1:27" ht="15" customHeight="1" thickBot="1">
      <c r="A1" s="650" t="s">
        <v>137</v>
      </c>
      <c r="B1" s="651"/>
      <c r="C1" s="652"/>
      <c r="D1" s="412"/>
      <c r="E1" s="412"/>
      <c r="F1" s="412"/>
      <c r="G1" s="412"/>
      <c r="H1" s="411"/>
      <c r="I1" s="410"/>
      <c r="J1" s="409"/>
      <c r="K1" s="653" t="s">
        <v>4476</v>
      </c>
      <c r="L1" s="651"/>
      <c r="M1" s="652"/>
    </row>
    <row r="2" spans="1:27" ht="15" thickBot="1">
      <c r="A2" s="408" t="s">
        <v>4475</v>
      </c>
      <c r="B2" s="408" t="s">
        <v>0</v>
      </c>
      <c r="C2" s="407" t="s">
        <v>32</v>
      </c>
      <c r="D2" s="408" t="s">
        <v>4137</v>
      </c>
      <c r="E2" s="408" t="s">
        <v>3659</v>
      </c>
      <c r="F2" s="408" t="s">
        <v>160</v>
      </c>
      <c r="G2" s="408" t="s">
        <v>161</v>
      </c>
      <c r="H2" s="407" t="s">
        <v>3609</v>
      </c>
      <c r="I2" s="408" t="s">
        <v>4474</v>
      </c>
      <c r="J2" s="407" t="s">
        <v>4473</v>
      </c>
      <c r="K2" s="408" t="s">
        <v>4472</v>
      </c>
      <c r="L2" s="408" t="s">
        <v>3411</v>
      </c>
      <c r="M2" s="407" t="s">
        <v>4471</v>
      </c>
      <c r="N2" s="392" t="s">
        <v>73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 ht="15" thickBot="1">
      <c r="A3" s="404">
        <v>12</v>
      </c>
      <c r="B3" s="404">
        <v>1</v>
      </c>
      <c r="C3" s="405"/>
      <c r="D3" s="406" t="s">
        <v>3970</v>
      </c>
      <c r="E3" s="401">
        <v>133</v>
      </c>
      <c r="F3" s="400" t="s">
        <v>4093</v>
      </c>
      <c r="G3" s="400" t="s">
        <v>500</v>
      </c>
      <c r="H3" s="399" t="s">
        <v>1266</v>
      </c>
      <c r="I3" s="398">
        <v>0.76172453703703702</v>
      </c>
      <c r="J3" s="397">
        <v>0.33116898148148149</v>
      </c>
      <c r="K3" s="396">
        <v>23</v>
      </c>
      <c r="L3" s="395">
        <v>0</v>
      </c>
      <c r="M3" s="394">
        <v>23</v>
      </c>
      <c r="N3" s="392">
        <f>VLOOKUP(F3&amp;" "&amp;G3,id!H:I,2,0)</f>
        <v>1973</v>
      </c>
      <c r="P3" s="14">
        <f>VLOOKUP(Q3,id!$A:$C,3,0)</f>
        <v>412</v>
      </c>
      <c r="Q3" s="14" t="str">
        <f t="shared" ref="Q3:Q5" si="0">R3&amp;S3&amp;U3</f>
        <v>CZECZOTTMałgorzata1973</v>
      </c>
      <c r="R3" s="9" t="str">
        <f t="shared" ref="R3:R5" si="1">F3</f>
        <v>CZECZOTT</v>
      </c>
      <c r="S3" s="9" t="str">
        <f t="shared" ref="S3:S5" si="2">G3</f>
        <v>Małgorzata</v>
      </c>
      <c r="T3" s="9" t="str">
        <f t="shared" ref="T3:T5" si="3">H3</f>
        <v>UKA</v>
      </c>
      <c r="U3" s="9">
        <f t="shared" ref="U3:U5" si="4">N3</f>
        <v>1973</v>
      </c>
      <c r="V3" s="9">
        <v>50</v>
      </c>
      <c r="W3" s="23"/>
      <c r="X3" s="9"/>
      <c r="Y3" s="9"/>
      <c r="Z3" s="9"/>
      <c r="AA3" s="9"/>
    </row>
    <row r="4" spans="1:27" ht="15" thickBot="1">
      <c r="A4" s="404">
        <v>13</v>
      </c>
      <c r="B4" s="404">
        <v>2</v>
      </c>
      <c r="C4" s="405"/>
      <c r="D4" s="406" t="s">
        <v>3970</v>
      </c>
      <c r="E4" s="401">
        <v>166</v>
      </c>
      <c r="F4" s="400" t="s">
        <v>4425</v>
      </c>
      <c r="G4" s="400" t="s">
        <v>940</v>
      </c>
      <c r="H4" s="399" t="s">
        <v>747</v>
      </c>
      <c r="I4" s="398">
        <v>0.76267361111111109</v>
      </c>
      <c r="J4" s="397">
        <v>0.33211805555555557</v>
      </c>
      <c r="K4" s="396">
        <v>23</v>
      </c>
      <c r="L4" s="395">
        <v>0</v>
      </c>
      <c r="M4" s="394">
        <v>23</v>
      </c>
      <c r="N4" s="392">
        <f>VLOOKUP(F4&amp;" "&amp;G4,id!H:I,2,0)</f>
        <v>1977</v>
      </c>
      <c r="P4" s="14">
        <f>VLOOKUP(Q4,id!$A:$C,3,0)</f>
        <v>421</v>
      </c>
      <c r="Q4" s="14" t="str">
        <f t="shared" si="0"/>
        <v>NOWIŃSKARenata1977</v>
      </c>
      <c r="R4" s="9" t="str">
        <f t="shared" si="1"/>
        <v>NOWIŃSKA</v>
      </c>
      <c r="S4" s="9" t="str">
        <f t="shared" si="2"/>
        <v>Renata</v>
      </c>
      <c r="T4" s="9" t="str">
        <f t="shared" si="3"/>
        <v>OrientAkcja</v>
      </c>
      <c r="U4" s="9">
        <f t="shared" si="4"/>
        <v>1977</v>
      </c>
      <c r="V4" s="9">
        <f t="shared" ref="V4:V5" si="5">V3*IF(Z4&lt;1,Z4,IF(AA4&lt;1,AA4,IF(Y4&lt;1,Y4,IF(X4&lt;1,X4,1))))</f>
        <v>49.857117964802228</v>
      </c>
      <c r="W4" s="23"/>
      <c r="X4" s="9">
        <f t="shared" ref="X4:X5" si="6">J3/J4</f>
        <v>0.99714235929604456</v>
      </c>
      <c r="Y4" s="9">
        <f t="shared" ref="Y4:Y5" si="7">M4/M3</f>
        <v>1</v>
      </c>
      <c r="Z4" s="9">
        <v>1</v>
      </c>
      <c r="AA4" s="9">
        <v>1</v>
      </c>
    </row>
    <row r="5" spans="1:27" ht="15" thickBot="1">
      <c r="A5" s="404">
        <v>16</v>
      </c>
      <c r="B5" s="404">
        <v>3</v>
      </c>
      <c r="C5" s="405"/>
      <c r="D5" s="406" t="s">
        <v>3970</v>
      </c>
      <c r="E5" s="401">
        <v>162</v>
      </c>
      <c r="F5" s="400" t="s">
        <v>4000</v>
      </c>
      <c r="G5" s="400" t="s">
        <v>334</v>
      </c>
      <c r="H5" s="399" t="s">
        <v>335</v>
      </c>
      <c r="I5" s="398">
        <v>0.76509259259259255</v>
      </c>
      <c r="J5" s="397">
        <v>0.33453703703703702</v>
      </c>
      <c r="K5" s="396">
        <v>23</v>
      </c>
      <c r="L5" s="395">
        <v>1</v>
      </c>
      <c r="M5" s="394">
        <v>22</v>
      </c>
      <c r="N5" s="392">
        <f>VLOOKUP(F5&amp;" "&amp;G5,id!H:I,2,0)</f>
        <v>1975</v>
      </c>
      <c r="P5" s="14">
        <f>VLOOKUP(Q5,id!$A:$C,3,0)</f>
        <v>35</v>
      </c>
      <c r="Q5" s="14" t="str">
        <f t="shared" si="0"/>
        <v>ADAMCZYKEwa1975</v>
      </c>
      <c r="R5" s="9" t="str">
        <f t="shared" si="1"/>
        <v>ADAMCZYK</v>
      </c>
      <c r="S5" s="9" t="str">
        <f t="shared" si="2"/>
        <v>Ewa</v>
      </c>
      <c r="T5" s="9" t="str">
        <f t="shared" si="3"/>
        <v>Zbieranina z Niesięcina</v>
      </c>
      <c r="U5" s="9">
        <f t="shared" si="4"/>
        <v>1975</v>
      </c>
      <c r="V5" s="9">
        <f t="shared" si="5"/>
        <v>47.689417183723869</v>
      </c>
      <c r="W5" s="23"/>
      <c r="X5" s="9">
        <f t="shared" si="6"/>
        <v>0.99276916689731531</v>
      </c>
      <c r="Y5" s="9">
        <f t="shared" si="7"/>
        <v>0.95652173913043481</v>
      </c>
      <c r="Z5" s="9">
        <v>1</v>
      </c>
      <c r="AA5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"/>
  <sheetViews>
    <sheetView workbookViewId="0">
      <selection sqref="A1:C1"/>
    </sheetView>
  </sheetViews>
  <sheetFormatPr defaultRowHeight="14.4"/>
  <cols>
    <col min="1" max="1" width="5.6640625" style="392" bestFit="1" customWidth="1"/>
    <col min="2" max="3" width="3" style="392" bestFit="1" customWidth="1"/>
    <col min="4" max="4" width="8.88671875" style="392"/>
    <col min="5" max="5" width="4" style="392" bestFit="1" customWidth="1"/>
    <col min="6" max="6" width="22.6640625" style="392" bestFit="1" customWidth="1"/>
    <col min="7" max="7" width="10.6640625" style="392" bestFit="1" customWidth="1"/>
    <col min="8" max="8" width="23.88671875" style="392" bestFit="1" customWidth="1"/>
    <col min="9" max="9" width="12.88671875" style="393" bestFit="1" customWidth="1"/>
    <col min="10" max="10" width="13.5546875" style="393" customWidth="1"/>
    <col min="11" max="11" width="5.77734375" style="393" bestFit="1" customWidth="1"/>
    <col min="12" max="12" width="5.109375" style="393" bestFit="1" customWidth="1"/>
    <col min="13" max="13" width="8.109375" style="393" bestFit="1" customWidth="1"/>
    <col min="14" max="16384" width="8.88671875" style="392"/>
  </cols>
  <sheetData>
    <row r="1" spans="1:27" ht="15" customHeight="1" thickBot="1">
      <c r="A1" s="650" t="s">
        <v>137</v>
      </c>
      <c r="B1" s="651"/>
      <c r="C1" s="652"/>
      <c r="D1" s="412"/>
      <c r="E1" s="412"/>
      <c r="F1" s="412"/>
      <c r="G1" s="412"/>
      <c r="H1" s="411"/>
      <c r="I1" s="410"/>
      <c r="J1" s="409"/>
      <c r="K1" s="653" t="s">
        <v>4476</v>
      </c>
      <c r="L1" s="651"/>
      <c r="M1" s="652"/>
    </row>
    <row r="2" spans="1:27" ht="15" thickBot="1">
      <c r="A2" s="408" t="s">
        <v>4475</v>
      </c>
      <c r="B2" s="408" t="s">
        <v>0</v>
      </c>
      <c r="C2" s="407" t="s">
        <v>32</v>
      </c>
      <c r="D2" s="408" t="s">
        <v>4137</v>
      </c>
      <c r="E2" s="408" t="s">
        <v>3659</v>
      </c>
      <c r="F2" s="408" t="s">
        <v>160</v>
      </c>
      <c r="G2" s="408" t="s">
        <v>161</v>
      </c>
      <c r="H2" s="407" t="s">
        <v>3609</v>
      </c>
      <c r="I2" s="408" t="s">
        <v>4474</v>
      </c>
      <c r="J2" s="407" t="s">
        <v>4473</v>
      </c>
      <c r="K2" s="408" t="s">
        <v>4472</v>
      </c>
      <c r="L2" s="408" t="s">
        <v>3411</v>
      </c>
      <c r="M2" s="407" t="s">
        <v>4471</v>
      </c>
      <c r="N2" s="392" t="s">
        <v>73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 ht="15" thickBot="1">
      <c r="A3" s="404">
        <v>1</v>
      </c>
      <c r="B3" s="403"/>
      <c r="C3" s="402">
        <v>1</v>
      </c>
      <c r="D3" s="406" t="s">
        <v>3970</v>
      </c>
      <c r="E3" s="401">
        <v>35</v>
      </c>
      <c r="F3" s="400" t="s">
        <v>4021</v>
      </c>
      <c r="G3" s="400" t="s">
        <v>83</v>
      </c>
      <c r="H3" s="399" t="s">
        <v>4467</v>
      </c>
      <c r="I3" s="398">
        <v>0.73211805555555554</v>
      </c>
      <c r="J3" s="397">
        <v>0.30156250000000001</v>
      </c>
      <c r="K3" s="396">
        <v>33</v>
      </c>
      <c r="L3" s="395">
        <v>0</v>
      </c>
      <c r="M3" s="394">
        <v>33</v>
      </c>
      <c r="N3" s="392">
        <f>VLOOKUP(F3&amp;" "&amp;G3,id!H:I,2,0)</f>
        <v>1984</v>
      </c>
      <c r="P3" s="14">
        <f>VLOOKUP(Q3,id!$A:$C,3,0)</f>
        <v>133</v>
      </c>
      <c r="Q3" s="14" t="str">
        <f t="shared" ref="Q3:Q16" si="0">R3&amp;S3&amp;U3</f>
        <v>WOJCIECHOWSKIAdam1984</v>
      </c>
      <c r="R3" s="9" t="str">
        <f>F3</f>
        <v>WOJCIECHOWSKI</v>
      </c>
      <c r="S3" s="9" t="str">
        <f>G3</f>
        <v>Adam</v>
      </c>
      <c r="T3" s="9" t="str">
        <f>H3</f>
        <v>BSK Miód Kozacki</v>
      </c>
      <c r="U3" s="9">
        <f>N3</f>
        <v>1984</v>
      </c>
      <c r="V3" s="9">
        <v>50</v>
      </c>
      <c r="W3" s="23"/>
      <c r="X3" s="9"/>
      <c r="Y3" s="9"/>
      <c r="Z3" s="9"/>
      <c r="AA3" s="9"/>
    </row>
    <row r="4" spans="1:27" ht="15" thickBot="1">
      <c r="A4" s="404">
        <v>2</v>
      </c>
      <c r="B4" s="403"/>
      <c r="C4" s="402">
        <v>2</v>
      </c>
      <c r="D4" s="406" t="s">
        <v>3970</v>
      </c>
      <c r="E4" s="401">
        <v>6</v>
      </c>
      <c r="F4" s="400" t="s">
        <v>3978</v>
      </c>
      <c r="G4" s="400" t="s">
        <v>272</v>
      </c>
      <c r="H4" s="399" t="s">
        <v>143</v>
      </c>
      <c r="I4" s="398">
        <v>0.75990740740740748</v>
      </c>
      <c r="J4" s="397">
        <v>0.32935185185185184</v>
      </c>
      <c r="K4" s="396">
        <v>33</v>
      </c>
      <c r="L4" s="395">
        <v>0</v>
      </c>
      <c r="M4" s="394">
        <v>33</v>
      </c>
      <c r="N4" s="392">
        <f>VLOOKUP(F4&amp;" "&amp;G4,id!H:I,2,0)</f>
        <v>1972</v>
      </c>
      <c r="P4" s="14">
        <f>VLOOKUP(Q4,id!$A:$C,3,0)</f>
        <v>105</v>
      </c>
      <c r="Q4" s="14" t="str">
        <f t="shared" si="0"/>
        <v>BOBERBartłomiej1972</v>
      </c>
      <c r="R4" s="9" t="str">
        <f t="shared" ref="R4:T16" si="1">F4</f>
        <v>BOBER</v>
      </c>
      <c r="S4" s="9" t="str">
        <f t="shared" si="1"/>
        <v>Bartłomiej</v>
      </c>
      <c r="T4" s="9" t="str">
        <f t="shared" si="1"/>
        <v>Harpagan</v>
      </c>
      <c r="U4" s="9">
        <f t="shared" ref="U4:U16" si="2">N4</f>
        <v>1972</v>
      </c>
      <c r="V4" s="9">
        <f t="shared" ref="V4:V13" si="3">V3*IF(Z4&lt;1,Z4,IF(AA4&lt;1,AA4,IF(Y4&lt;1,Y4,IF(X4&lt;1,X4,1))))</f>
        <v>45.781206072533038</v>
      </c>
      <c r="W4" s="23"/>
      <c r="X4" s="9">
        <f>J3/J4</f>
        <v>0.91562412145066074</v>
      </c>
      <c r="Y4" s="9">
        <f>M4/M3</f>
        <v>1</v>
      </c>
      <c r="Z4" s="9">
        <v>1</v>
      </c>
      <c r="AA4" s="9">
        <v>1</v>
      </c>
    </row>
    <row r="5" spans="1:27" ht="15" thickBot="1">
      <c r="A5" s="404">
        <v>3</v>
      </c>
      <c r="B5" s="403"/>
      <c r="C5" s="402">
        <v>3</v>
      </c>
      <c r="D5" s="406" t="s">
        <v>3970</v>
      </c>
      <c r="E5" s="401">
        <v>50</v>
      </c>
      <c r="F5" s="400" t="s">
        <v>683</v>
      </c>
      <c r="G5" s="400" t="s">
        <v>710</v>
      </c>
      <c r="H5" s="399" t="s">
        <v>1657</v>
      </c>
      <c r="I5" s="398">
        <v>0.758275462962963</v>
      </c>
      <c r="J5" s="397">
        <v>0.32771990740740742</v>
      </c>
      <c r="K5" s="396">
        <v>30</v>
      </c>
      <c r="L5" s="395">
        <v>0</v>
      </c>
      <c r="M5" s="394">
        <v>30</v>
      </c>
      <c r="N5" s="392">
        <f>VLOOKUP(F5&amp;" "&amp;G5,id!H:I,2,0)</f>
        <v>1996</v>
      </c>
      <c r="P5" s="14">
        <f>VLOOKUP(Q5,id!$A:$C,3,0)</f>
        <v>134</v>
      </c>
      <c r="Q5" s="14" t="str">
        <f t="shared" si="0"/>
        <v>KIELAKHubert1996</v>
      </c>
      <c r="R5" s="9" t="str">
        <f t="shared" si="1"/>
        <v>KIELAK</v>
      </c>
      <c r="S5" s="9" t="str">
        <f t="shared" si="1"/>
        <v>Hubert</v>
      </c>
      <c r="T5" s="9" t="str">
        <f t="shared" si="1"/>
        <v>brak</v>
      </c>
      <c r="U5" s="9">
        <f t="shared" si="2"/>
        <v>1996</v>
      </c>
      <c r="V5" s="9">
        <f t="shared" si="3"/>
        <v>41.619278247757308</v>
      </c>
      <c r="W5" s="23"/>
      <c r="X5" s="9">
        <f t="shared" ref="X5:X13" si="4">J4/J5</f>
        <v>1.0049796927423627</v>
      </c>
      <c r="Y5" s="9">
        <f t="shared" ref="Y5:Y13" si="5">M5/M4</f>
        <v>0.90909090909090906</v>
      </c>
      <c r="Z5" s="9">
        <v>1</v>
      </c>
      <c r="AA5" s="9">
        <v>1</v>
      </c>
    </row>
    <row r="6" spans="1:27" ht="15" thickBot="1">
      <c r="A6" s="404">
        <v>4</v>
      </c>
      <c r="B6" s="403"/>
      <c r="C6" s="402">
        <v>4</v>
      </c>
      <c r="D6" s="406" t="s">
        <v>3970</v>
      </c>
      <c r="E6" s="401">
        <v>180</v>
      </c>
      <c r="F6" s="400" t="s">
        <v>3976</v>
      </c>
      <c r="G6" s="400" t="s">
        <v>241</v>
      </c>
      <c r="H6" s="399" t="s">
        <v>236</v>
      </c>
      <c r="I6" s="398">
        <v>0.75748842592592591</v>
      </c>
      <c r="J6" s="397">
        <v>0.32693287037037039</v>
      </c>
      <c r="K6" s="396">
        <v>29</v>
      </c>
      <c r="L6" s="395">
        <v>0</v>
      </c>
      <c r="M6" s="394">
        <v>29</v>
      </c>
      <c r="N6" s="392">
        <f>VLOOKUP(F6&amp;" "&amp;G6,id!H:I,2,0)</f>
        <v>1979</v>
      </c>
      <c r="P6" s="14">
        <f>VLOOKUP(Q6,id!$A:$C,3,0)</f>
        <v>8</v>
      </c>
      <c r="Q6" s="14" t="str">
        <f t="shared" si="0"/>
        <v>WALENTOWSKIRadosław1979</v>
      </c>
      <c r="R6" s="9" t="str">
        <f t="shared" si="1"/>
        <v>WALENTOWSKI</v>
      </c>
      <c r="S6" s="9" t="str">
        <f t="shared" si="1"/>
        <v>Radosław</v>
      </c>
      <c r="T6" s="9" t="str">
        <f t="shared" si="1"/>
        <v>LosMaruderos</v>
      </c>
      <c r="U6" s="9">
        <f t="shared" si="2"/>
        <v>1979</v>
      </c>
      <c r="V6" s="9">
        <f t="shared" si="3"/>
        <v>40.231968972832064</v>
      </c>
      <c r="W6" s="23"/>
      <c r="X6" s="9">
        <f t="shared" si="4"/>
        <v>1.0024073352922434</v>
      </c>
      <c r="Y6" s="9">
        <f t="shared" si="5"/>
        <v>0.96666666666666667</v>
      </c>
      <c r="Z6" s="9">
        <v>1</v>
      </c>
      <c r="AA6" s="9">
        <v>1</v>
      </c>
    </row>
    <row r="7" spans="1:27" ht="15" thickBot="1">
      <c r="A7" s="404">
        <v>5</v>
      </c>
      <c r="B7" s="403"/>
      <c r="C7" s="402">
        <v>5</v>
      </c>
      <c r="D7" s="406" t="s">
        <v>3970</v>
      </c>
      <c r="E7" s="401">
        <v>51</v>
      </c>
      <c r="F7" s="400" t="s">
        <v>683</v>
      </c>
      <c r="G7" s="400" t="s">
        <v>1490</v>
      </c>
      <c r="H7" s="399" t="s">
        <v>1657</v>
      </c>
      <c r="I7" s="398">
        <v>0.76449074074074075</v>
      </c>
      <c r="J7" s="397">
        <v>0.33393518518518522</v>
      </c>
      <c r="K7" s="396">
        <v>30</v>
      </c>
      <c r="L7" s="395">
        <v>1</v>
      </c>
      <c r="M7" s="394">
        <v>29</v>
      </c>
      <c r="N7" s="392">
        <f>VLOOKUP(F7&amp;" "&amp;G7,id!H:I,2,0)</f>
        <v>1999</v>
      </c>
      <c r="P7" s="14">
        <f>VLOOKUP(Q7,id!$A:$C,3,0)</f>
        <v>136</v>
      </c>
      <c r="Q7" s="14" t="str">
        <f t="shared" si="0"/>
        <v>KIELAKIgor1999</v>
      </c>
      <c r="R7" s="9" t="str">
        <f t="shared" si="1"/>
        <v>KIELAK</v>
      </c>
      <c r="S7" s="9" t="str">
        <f t="shared" si="1"/>
        <v>Igor</v>
      </c>
      <c r="T7" s="9" t="str">
        <f t="shared" si="1"/>
        <v>brak</v>
      </c>
      <c r="U7" s="9">
        <f t="shared" si="2"/>
        <v>1999</v>
      </c>
      <c r="V7" s="9">
        <f t="shared" si="3"/>
        <v>39.388341452086067</v>
      </c>
      <c r="W7" s="23"/>
      <c r="X7" s="9">
        <f t="shared" si="4"/>
        <v>0.97903091640094264</v>
      </c>
      <c r="Y7" s="9">
        <f t="shared" si="5"/>
        <v>1</v>
      </c>
      <c r="Z7" s="9">
        <v>1</v>
      </c>
      <c r="AA7" s="9">
        <v>1</v>
      </c>
    </row>
    <row r="8" spans="1:27" ht="15" thickBot="1">
      <c r="A8" s="404">
        <v>6</v>
      </c>
      <c r="B8" s="403"/>
      <c r="C8" s="402">
        <v>6</v>
      </c>
      <c r="D8" s="406" t="s">
        <v>3970</v>
      </c>
      <c r="E8" s="401">
        <v>49</v>
      </c>
      <c r="F8" s="400" t="s">
        <v>683</v>
      </c>
      <c r="G8" s="400" t="s">
        <v>92</v>
      </c>
      <c r="H8" s="399" t="s">
        <v>1657</v>
      </c>
      <c r="I8" s="398">
        <v>0.76471064814814815</v>
      </c>
      <c r="J8" s="397">
        <v>0.33415509259259263</v>
      </c>
      <c r="K8" s="396">
        <v>30</v>
      </c>
      <c r="L8" s="395">
        <v>1</v>
      </c>
      <c r="M8" s="394">
        <v>29</v>
      </c>
      <c r="N8" s="392">
        <f>VLOOKUP(F8&amp;" "&amp;G8,id!H:I,2,0)</f>
        <v>1972</v>
      </c>
      <c r="P8" s="14">
        <f>VLOOKUP(Q8,id!$A:$C,3,0)</f>
        <v>137</v>
      </c>
      <c r="Q8" s="14" t="str">
        <f t="shared" si="0"/>
        <v>KIELAKSławomir1972</v>
      </c>
      <c r="R8" s="9" t="str">
        <f t="shared" si="1"/>
        <v>KIELAK</v>
      </c>
      <c r="S8" s="9" t="str">
        <f t="shared" si="1"/>
        <v>Sławomir</v>
      </c>
      <c r="T8" s="9" t="str">
        <f t="shared" si="1"/>
        <v>brak</v>
      </c>
      <c r="U8" s="9">
        <f t="shared" si="2"/>
        <v>1972</v>
      </c>
      <c r="V8" s="9">
        <f t="shared" si="3"/>
        <v>39.362419991534317</v>
      </c>
      <c r="W8" s="23"/>
      <c r="X8" s="9">
        <f t="shared" si="4"/>
        <v>0.99934190017664781</v>
      </c>
      <c r="Y8" s="9">
        <f t="shared" si="5"/>
        <v>1</v>
      </c>
      <c r="Z8" s="9">
        <v>1</v>
      </c>
      <c r="AA8" s="9">
        <v>1</v>
      </c>
    </row>
    <row r="9" spans="1:27" ht="15" thickBot="1">
      <c r="A9" s="404">
        <v>7</v>
      </c>
      <c r="B9" s="403"/>
      <c r="C9" s="402">
        <v>7</v>
      </c>
      <c r="D9" s="406" t="s">
        <v>3970</v>
      </c>
      <c r="E9" s="401">
        <v>5</v>
      </c>
      <c r="F9" s="400" t="s">
        <v>4470</v>
      </c>
      <c r="G9" s="400" t="s">
        <v>15</v>
      </c>
      <c r="H9" s="399" t="s">
        <v>260</v>
      </c>
      <c r="I9" s="398">
        <v>0.75629629629629624</v>
      </c>
      <c r="J9" s="397">
        <v>0.32574074074074072</v>
      </c>
      <c r="K9" s="396">
        <v>28</v>
      </c>
      <c r="L9" s="395">
        <v>0</v>
      </c>
      <c r="M9" s="394">
        <v>28</v>
      </c>
      <c r="N9" s="392">
        <f>VLOOKUP(F9&amp;" "&amp;G9,id!H:I,2,0)</f>
        <v>1985</v>
      </c>
      <c r="P9" s="14">
        <f>VLOOKUP(Q9,id!$A:$C,3,0)</f>
        <v>103</v>
      </c>
      <c r="Q9" s="14" t="str">
        <f t="shared" si="0"/>
        <v>BANASZKIEWICZPiotr1985</v>
      </c>
      <c r="R9" s="9" t="str">
        <f t="shared" si="1"/>
        <v>BANASZKIEWICZ</v>
      </c>
      <c r="S9" s="9" t="str">
        <f t="shared" si="1"/>
        <v>Piotr</v>
      </c>
      <c r="T9" s="9" t="str">
        <f t="shared" si="1"/>
        <v>KTR BikeOrient</v>
      </c>
      <c r="U9" s="9">
        <f t="shared" si="2"/>
        <v>1985</v>
      </c>
      <c r="V9" s="9">
        <f t="shared" si="3"/>
        <v>38.005095164240032</v>
      </c>
      <c r="W9" s="23"/>
      <c r="X9" s="9">
        <f t="shared" si="4"/>
        <v>1.0258314383172258</v>
      </c>
      <c r="Y9" s="9">
        <f t="shared" si="5"/>
        <v>0.96551724137931039</v>
      </c>
      <c r="Z9" s="9">
        <v>1</v>
      </c>
      <c r="AA9" s="9">
        <v>1</v>
      </c>
    </row>
    <row r="10" spans="1:27" ht="15" thickBot="1">
      <c r="A10" s="404">
        <v>8</v>
      </c>
      <c r="B10" s="403"/>
      <c r="C10" s="402">
        <v>8</v>
      </c>
      <c r="D10" s="406" t="s">
        <v>3970</v>
      </c>
      <c r="E10" s="401">
        <v>9</v>
      </c>
      <c r="F10" s="400" t="s">
        <v>4469</v>
      </c>
      <c r="G10" s="400" t="s">
        <v>59</v>
      </c>
      <c r="H10" s="399" t="s">
        <v>294</v>
      </c>
      <c r="I10" s="398">
        <v>0.76146990740740739</v>
      </c>
      <c r="J10" s="397">
        <v>0.33091435185185186</v>
      </c>
      <c r="K10" s="396">
        <v>27</v>
      </c>
      <c r="L10" s="395">
        <v>0</v>
      </c>
      <c r="M10" s="394">
        <v>27</v>
      </c>
      <c r="N10" s="392">
        <f>VLOOKUP(F10&amp;" "&amp;G10,id!H:I,2,0)</f>
        <v>1982</v>
      </c>
      <c r="P10" s="14">
        <f>VLOOKUP(Q10,id!$A:$C,3,0)</f>
        <v>469</v>
      </c>
      <c r="Q10" s="14" t="str">
        <f t="shared" si="0"/>
        <v>SZYPLIŃSKIMichał1982</v>
      </c>
      <c r="R10" s="9" t="str">
        <f t="shared" si="1"/>
        <v>SZYPLIŃSKI</v>
      </c>
      <c r="S10" s="9" t="str">
        <f t="shared" si="1"/>
        <v>Michał</v>
      </c>
      <c r="T10" s="9" t="str">
        <f t="shared" si="1"/>
        <v>Team 360°</v>
      </c>
      <c r="U10" s="9">
        <f t="shared" si="2"/>
        <v>1982</v>
      </c>
      <c r="V10" s="9">
        <f t="shared" si="3"/>
        <v>36.647770336945747</v>
      </c>
      <c r="W10" s="23"/>
      <c r="X10" s="9">
        <f t="shared" si="4"/>
        <v>0.98436570948899993</v>
      </c>
      <c r="Y10" s="9">
        <f t="shared" si="5"/>
        <v>0.9642857142857143</v>
      </c>
      <c r="Z10" s="9">
        <v>1</v>
      </c>
      <c r="AA10" s="9">
        <v>1</v>
      </c>
    </row>
    <row r="11" spans="1:27" ht="15" thickBot="1">
      <c r="A11" s="404">
        <v>9</v>
      </c>
      <c r="B11" s="403"/>
      <c r="C11" s="402">
        <v>9</v>
      </c>
      <c r="D11" s="406" t="s">
        <v>3970</v>
      </c>
      <c r="E11" s="401">
        <v>152</v>
      </c>
      <c r="F11" s="400" t="s">
        <v>4439</v>
      </c>
      <c r="G11" s="400" t="s">
        <v>151</v>
      </c>
      <c r="H11" s="399" t="s">
        <v>1652</v>
      </c>
      <c r="I11" s="398">
        <v>0.75253472222222229</v>
      </c>
      <c r="J11" s="397">
        <v>0.32197916666666665</v>
      </c>
      <c r="K11" s="396">
        <v>25</v>
      </c>
      <c r="L11" s="395">
        <v>0</v>
      </c>
      <c r="M11" s="394">
        <v>25</v>
      </c>
      <c r="N11" s="392">
        <f>VLOOKUP(F11&amp;" "&amp;G11,id!H:I,2,0)</f>
        <v>1981</v>
      </c>
      <c r="P11" s="14">
        <f>VLOOKUP(Q11,id!$A:$C,3,0)</f>
        <v>475</v>
      </c>
      <c r="Q11" s="14" t="str">
        <f t="shared" si="0"/>
        <v>JONASWojciech1981</v>
      </c>
      <c r="R11" s="9" t="str">
        <f t="shared" si="1"/>
        <v>JONAS</v>
      </c>
      <c r="S11" s="9" t="str">
        <f t="shared" si="1"/>
        <v>Wojciech</v>
      </c>
      <c r="T11" s="9" t="str">
        <f t="shared" si="1"/>
        <v>Wyrwidęby</v>
      </c>
      <c r="U11" s="9">
        <f t="shared" si="2"/>
        <v>1981</v>
      </c>
      <c r="V11" s="9">
        <f t="shared" si="3"/>
        <v>33.93312068235717</v>
      </c>
      <c r="W11" s="23"/>
      <c r="X11" s="9">
        <f t="shared" si="4"/>
        <v>1.027750817786405</v>
      </c>
      <c r="Y11" s="9">
        <f t="shared" si="5"/>
        <v>0.92592592592592593</v>
      </c>
      <c r="Z11" s="9">
        <v>1</v>
      </c>
      <c r="AA11" s="9">
        <v>1</v>
      </c>
    </row>
    <row r="12" spans="1:27" ht="15" thickBot="1">
      <c r="A12" s="404">
        <v>10</v>
      </c>
      <c r="B12" s="403"/>
      <c r="C12" s="402">
        <v>10</v>
      </c>
      <c r="D12" s="406" t="s">
        <v>3970</v>
      </c>
      <c r="E12" s="401">
        <v>116</v>
      </c>
      <c r="F12" s="400" t="s">
        <v>4013</v>
      </c>
      <c r="G12" s="400" t="s">
        <v>59</v>
      </c>
      <c r="H12" s="399" t="s">
        <v>4468</v>
      </c>
      <c r="I12" s="398">
        <v>0.75657407407407407</v>
      </c>
      <c r="J12" s="397">
        <v>0.32601851851851854</v>
      </c>
      <c r="K12" s="396">
        <v>23</v>
      </c>
      <c r="L12" s="395">
        <v>0</v>
      </c>
      <c r="M12" s="394">
        <v>23</v>
      </c>
      <c r="N12" s="392">
        <f>VLOOKUP(F12&amp;" "&amp;G12,id!H:I,2,0)</f>
        <v>1978</v>
      </c>
      <c r="P12" s="14">
        <f>VLOOKUP(Q12,id!$A:$C,3,0)</f>
        <v>398</v>
      </c>
      <c r="Q12" s="14" t="str">
        <f t="shared" si="0"/>
        <v>MŁYNARKIEWICZMichał1978</v>
      </c>
      <c r="R12" s="9" t="str">
        <f t="shared" si="1"/>
        <v>MŁYNARKIEWICZ</v>
      </c>
      <c r="S12" s="9" t="str">
        <f t="shared" si="1"/>
        <v>Michał</v>
      </c>
      <c r="T12" s="9" t="str">
        <f t="shared" si="1"/>
        <v>IMMotion Team</v>
      </c>
      <c r="U12" s="9">
        <f t="shared" si="2"/>
        <v>1978</v>
      </c>
      <c r="V12" s="9">
        <f t="shared" si="3"/>
        <v>31.218471027768597</v>
      </c>
      <c r="W12" s="23"/>
      <c r="X12" s="9">
        <f t="shared" si="4"/>
        <v>0.98761005396194246</v>
      </c>
      <c r="Y12" s="9">
        <f t="shared" si="5"/>
        <v>0.92</v>
      </c>
      <c r="Z12" s="9">
        <v>1</v>
      </c>
      <c r="AA12" s="9">
        <v>1</v>
      </c>
    </row>
    <row r="13" spans="1:27" ht="15" thickBot="1">
      <c r="A13" s="404">
        <v>11</v>
      </c>
      <c r="B13" s="403"/>
      <c r="C13" s="402">
        <v>11</v>
      </c>
      <c r="D13" s="406" t="s">
        <v>3970</v>
      </c>
      <c r="E13" s="401">
        <v>4</v>
      </c>
      <c r="F13" s="400" t="s">
        <v>4092</v>
      </c>
      <c r="G13" s="400" t="s">
        <v>22</v>
      </c>
      <c r="H13" s="399" t="s">
        <v>1657</v>
      </c>
      <c r="I13" s="398">
        <v>0.75924768518518515</v>
      </c>
      <c r="J13" s="397">
        <v>0.32869212962962963</v>
      </c>
      <c r="K13" s="396">
        <v>23</v>
      </c>
      <c r="L13" s="395">
        <v>0</v>
      </c>
      <c r="M13" s="394">
        <v>23</v>
      </c>
      <c r="N13" s="392">
        <f>VLOOKUP(F13&amp;" "&amp;G13,id!H:I,2,0)</f>
        <v>1954</v>
      </c>
      <c r="P13" s="14">
        <f>VLOOKUP(Q13,id!$A:$C,3,0)</f>
        <v>10</v>
      </c>
      <c r="Q13" s="14" t="str">
        <f t="shared" si="0"/>
        <v>WIKTOROWSKIKrzysztof1954</v>
      </c>
      <c r="R13" s="9" t="str">
        <f t="shared" si="1"/>
        <v>WIKTOROWSKI</v>
      </c>
      <c r="S13" s="9" t="str">
        <f t="shared" si="1"/>
        <v>Krzysztof</v>
      </c>
      <c r="T13" s="9" t="str">
        <f t="shared" si="1"/>
        <v>brak</v>
      </c>
      <c r="U13" s="9">
        <f t="shared" si="2"/>
        <v>1954</v>
      </c>
      <c r="V13" s="9">
        <f t="shared" si="3"/>
        <v>30.964537198851577</v>
      </c>
      <c r="W13" s="23"/>
      <c r="X13" s="9">
        <f t="shared" si="4"/>
        <v>0.9918659107715061</v>
      </c>
      <c r="Y13" s="9">
        <f t="shared" si="5"/>
        <v>1</v>
      </c>
      <c r="Z13" s="9">
        <v>1</v>
      </c>
      <c r="AA13" s="9">
        <v>1</v>
      </c>
    </row>
    <row r="14" spans="1:27" ht="15" thickBot="1">
      <c r="A14" s="404">
        <v>13</v>
      </c>
      <c r="B14" s="403"/>
      <c r="C14" s="402">
        <v>12</v>
      </c>
      <c r="D14" s="406" t="s">
        <v>3970</v>
      </c>
      <c r="E14" s="401">
        <v>163</v>
      </c>
      <c r="F14" s="400" t="s">
        <v>3992</v>
      </c>
      <c r="G14" s="400" t="s">
        <v>59</v>
      </c>
      <c r="H14" s="399" t="s">
        <v>747</v>
      </c>
      <c r="I14" s="398">
        <v>0.76267361111111109</v>
      </c>
      <c r="J14" s="397">
        <v>0.33211805555555557</v>
      </c>
      <c r="K14" s="396">
        <v>23</v>
      </c>
      <c r="L14" s="395">
        <v>0</v>
      </c>
      <c r="M14" s="394">
        <v>23</v>
      </c>
      <c r="N14" s="392">
        <f>VLOOKUP(F14&amp;" "&amp;G14,id!H:I,2,0)</f>
        <v>1978</v>
      </c>
      <c r="P14" s="14">
        <f>VLOOKUP(Q14,id!$A:$C,3,0)</f>
        <v>26</v>
      </c>
      <c r="Q14" s="14" t="str">
        <f t="shared" si="0"/>
        <v>RYCHLIKMichał1978</v>
      </c>
      <c r="R14" s="9" t="str">
        <f t="shared" si="1"/>
        <v>RYCHLIK</v>
      </c>
      <c r="S14" s="9" t="str">
        <f t="shared" si="1"/>
        <v>Michał</v>
      </c>
      <c r="T14" s="9" t="str">
        <f t="shared" si="1"/>
        <v>OrientAkcja</v>
      </c>
      <c r="U14" s="9">
        <f t="shared" si="2"/>
        <v>1978</v>
      </c>
      <c r="V14" s="9">
        <f t="shared" ref="V14:V16" si="6">V13*IF(Z14&lt;1,Z14,IF(AA14&lt;1,AA14,IF(Y14&lt;1,Y14,IF(X14&lt;1,X14,1))))</f>
        <v>30.645126046704512</v>
      </c>
      <c r="W14" s="23"/>
      <c r="X14" s="9">
        <f t="shared" ref="X14:X16" si="7">J13/J14</f>
        <v>0.98968461404425856</v>
      </c>
      <c r="Y14" s="9">
        <f t="shared" ref="Y14:Y16" si="8">M14/M13</f>
        <v>1</v>
      </c>
      <c r="Z14" s="9">
        <v>1</v>
      </c>
      <c r="AA14" s="9">
        <v>1</v>
      </c>
    </row>
    <row r="15" spans="1:27" ht="15" thickBot="1">
      <c r="A15" s="404">
        <v>15</v>
      </c>
      <c r="B15" s="403"/>
      <c r="C15" s="402">
        <v>13</v>
      </c>
      <c r="D15" s="406" t="s">
        <v>3970</v>
      </c>
      <c r="E15" s="401">
        <v>161</v>
      </c>
      <c r="F15" s="400" t="s">
        <v>4000</v>
      </c>
      <c r="G15" s="400" t="s">
        <v>336</v>
      </c>
      <c r="H15" s="399" t="s">
        <v>335</v>
      </c>
      <c r="I15" s="398">
        <v>0.76509259259259255</v>
      </c>
      <c r="J15" s="397">
        <v>0.33453703703703702</v>
      </c>
      <c r="K15" s="396">
        <v>23</v>
      </c>
      <c r="L15" s="395">
        <v>1</v>
      </c>
      <c r="M15" s="394">
        <v>22</v>
      </c>
      <c r="N15" s="392">
        <f>VLOOKUP(F15&amp;" "&amp;G15,id!H:I,2,0)</f>
        <v>1967</v>
      </c>
      <c r="P15" s="14">
        <f>VLOOKUP(Q15,id!$A:$C,3,0)</f>
        <v>390</v>
      </c>
      <c r="Q15" s="14" t="str">
        <f t="shared" si="0"/>
        <v>ADAMCZYKJarek1967</v>
      </c>
      <c r="R15" s="9" t="str">
        <f t="shared" si="1"/>
        <v>ADAMCZYK</v>
      </c>
      <c r="S15" s="9" t="str">
        <f t="shared" si="1"/>
        <v>Jarek</v>
      </c>
      <c r="T15" s="9" t="str">
        <f t="shared" si="1"/>
        <v>Zbieranina z Niesięcina</v>
      </c>
      <c r="U15" s="9">
        <f t="shared" si="2"/>
        <v>1967</v>
      </c>
      <c r="V15" s="9">
        <f t="shared" si="6"/>
        <v>29.312729262065186</v>
      </c>
      <c r="W15" s="23"/>
      <c r="X15" s="9">
        <f t="shared" si="7"/>
        <v>0.99276916689731531</v>
      </c>
      <c r="Y15" s="9">
        <f t="shared" si="8"/>
        <v>0.95652173913043481</v>
      </c>
      <c r="Z15" s="9">
        <v>1</v>
      </c>
      <c r="AA15" s="9">
        <v>1</v>
      </c>
    </row>
    <row r="16" spans="1:27" ht="15" thickBot="1">
      <c r="A16" s="404">
        <v>17</v>
      </c>
      <c r="B16" s="403"/>
      <c r="C16" s="402">
        <v>14</v>
      </c>
      <c r="D16" s="406" t="s">
        <v>3970</v>
      </c>
      <c r="E16" s="401">
        <v>36</v>
      </c>
      <c r="F16" s="400" t="s">
        <v>3971</v>
      </c>
      <c r="G16" s="400" t="s">
        <v>241</v>
      </c>
      <c r="H16" s="399" t="s">
        <v>1657</v>
      </c>
      <c r="I16" s="398">
        <v>0.77770833333333333</v>
      </c>
      <c r="J16" s="397">
        <v>0.34715277777777781</v>
      </c>
      <c r="K16" s="396">
        <v>25</v>
      </c>
      <c r="L16" s="395">
        <v>4</v>
      </c>
      <c r="M16" s="394">
        <v>21</v>
      </c>
      <c r="N16" s="392">
        <f>VLOOKUP(F16&amp;" "&amp;G16,id!H:I,2,0)</f>
        <v>1978</v>
      </c>
      <c r="P16" s="14">
        <f>VLOOKUP(Q16,id!$A:$C,3,0)</f>
        <v>44</v>
      </c>
      <c r="Q16" s="14" t="str">
        <f t="shared" si="0"/>
        <v>GOŁĘBIEWSKIRadosław1978</v>
      </c>
      <c r="R16" s="9" t="str">
        <f t="shared" si="1"/>
        <v>GOŁĘBIEWSKI</v>
      </c>
      <c r="S16" s="9" t="str">
        <f t="shared" si="1"/>
        <v>Radosław</v>
      </c>
      <c r="T16" s="9" t="str">
        <f t="shared" si="1"/>
        <v>brak</v>
      </c>
      <c r="U16" s="9">
        <f t="shared" si="2"/>
        <v>1978</v>
      </c>
      <c r="V16" s="9">
        <f t="shared" si="6"/>
        <v>27.980332477425861</v>
      </c>
      <c r="W16" s="23"/>
      <c r="X16" s="9">
        <f t="shared" si="7"/>
        <v>0.96365939854637583</v>
      </c>
      <c r="Y16" s="9">
        <f t="shared" si="8"/>
        <v>0.95454545454545459</v>
      </c>
      <c r="Z16" s="9">
        <v>1</v>
      </c>
      <c r="AA16" s="9">
        <v>1</v>
      </c>
    </row>
  </sheetData>
  <mergeCells count="2">
    <mergeCell ref="A1:C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"/>
  <sheetViews>
    <sheetView workbookViewId="0">
      <selection sqref="A1:N1"/>
    </sheetView>
  </sheetViews>
  <sheetFormatPr defaultRowHeight="14.4"/>
  <cols>
    <col min="1" max="3" width="4.33203125" style="392" customWidth="1"/>
    <col min="4" max="4" width="5.88671875" style="393" customWidth="1"/>
    <col min="5" max="5" width="11.44140625" style="392" customWidth="1"/>
    <col min="6" max="6" width="17.109375" style="392" customWidth="1"/>
    <col min="7" max="7" width="8.5546875" style="392" hidden="1" customWidth="1"/>
    <col min="8" max="9" width="17.109375" style="392" customWidth="1"/>
    <col min="10" max="12" width="0" style="392" hidden="1" customWidth="1"/>
    <col min="13" max="13" width="5.6640625" style="393" customWidth="1"/>
    <col min="14" max="16384" width="8.88671875" style="392"/>
  </cols>
  <sheetData>
    <row r="1" spans="1:27">
      <c r="A1" s="654" t="s">
        <v>4506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</row>
    <row r="2" spans="1:27" s="428" customFormat="1" ht="20.399999999999999">
      <c r="A2" s="428" t="s">
        <v>4505</v>
      </c>
      <c r="B2" s="428" t="s">
        <v>4504</v>
      </c>
      <c r="C2" s="428" t="s">
        <v>3659</v>
      </c>
      <c r="E2" s="428" t="s">
        <v>161</v>
      </c>
      <c r="F2" s="428" t="s">
        <v>160</v>
      </c>
      <c r="G2" s="428" t="s">
        <v>896</v>
      </c>
      <c r="H2" s="428" t="s">
        <v>4503</v>
      </c>
      <c r="I2" s="428" t="s">
        <v>3616</v>
      </c>
      <c r="J2" s="428" t="s">
        <v>4502</v>
      </c>
      <c r="K2" s="428" t="s">
        <v>4501</v>
      </c>
      <c r="L2" s="428" t="s">
        <v>4134</v>
      </c>
      <c r="M2" s="428" t="s">
        <v>4500</v>
      </c>
      <c r="N2" s="428" t="s">
        <v>39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>
      <c r="A3" s="392" t="s">
        <v>4492</v>
      </c>
      <c r="B3" s="423" t="s">
        <v>4317</v>
      </c>
      <c r="C3" s="422">
        <v>76</v>
      </c>
      <c r="D3" s="419">
        <v>1982</v>
      </c>
      <c r="E3" s="420" t="s">
        <v>409</v>
      </c>
      <c r="F3" s="420" t="s">
        <v>807</v>
      </c>
      <c r="G3" s="420">
        <v>1982</v>
      </c>
      <c r="H3" s="420" t="s">
        <v>201</v>
      </c>
      <c r="I3" s="424" t="s">
        <v>4491</v>
      </c>
      <c r="J3" s="421">
        <v>0.35416666666666669</v>
      </c>
      <c r="K3" s="421">
        <v>0.8930555555555556</v>
      </c>
      <c r="L3" s="420"/>
      <c r="M3" s="419">
        <v>20</v>
      </c>
      <c r="N3" s="418">
        <f>K3-J3+L3</f>
        <v>0.53888888888888897</v>
      </c>
      <c r="P3" s="14">
        <f>VLOOKUP(Q3,id!$A:$C,3,0)</f>
        <v>36</v>
      </c>
      <c r="Q3" s="14" t="str">
        <f t="shared" ref="Q3:Q7" si="0">R3&amp;S3&amp;U3</f>
        <v>CzarnyBarbara1982</v>
      </c>
      <c r="R3" s="9" t="str">
        <f t="shared" ref="R3:R7" si="1">F3</f>
        <v>Czarny</v>
      </c>
      <c r="S3" s="9" t="str">
        <f t="shared" ref="S3:S7" si="2">E3</f>
        <v>Barbara</v>
      </c>
      <c r="T3" s="9" t="str">
        <f t="shared" ref="T3:T7" si="3">I3</f>
        <v>Szkoła Fechtunku Aramis</v>
      </c>
      <c r="U3" s="9">
        <f t="shared" ref="U3:U7" si="4">D3</f>
        <v>1982</v>
      </c>
      <c r="V3" s="9">
        <v>50</v>
      </c>
      <c r="W3" s="23"/>
      <c r="X3" s="9"/>
      <c r="Y3" s="9"/>
      <c r="Z3" s="9"/>
      <c r="AA3" s="9"/>
    </row>
    <row r="4" spans="1:27">
      <c r="A4" s="392" t="s">
        <v>4485</v>
      </c>
      <c r="B4" s="423" t="s">
        <v>4318</v>
      </c>
      <c r="C4" s="422">
        <v>73</v>
      </c>
      <c r="D4" s="419">
        <v>1983</v>
      </c>
      <c r="E4" s="420" t="s">
        <v>1659</v>
      </c>
      <c r="F4" s="420" t="s">
        <v>1627</v>
      </c>
      <c r="G4" s="420">
        <v>1983</v>
      </c>
      <c r="H4" s="420" t="s">
        <v>4484</v>
      </c>
      <c r="I4" s="420"/>
      <c r="J4" s="421">
        <v>0.35416666666666669</v>
      </c>
      <c r="K4" s="421">
        <v>0.91249999999999998</v>
      </c>
      <c r="L4" s="420"/>
      <c r="M4" s="419">
        <v>18</v>
      </c>
      <c r="N4" s="418">
        <f>K4-J4+L4</f>
        <v>0.55833333333333335</v>
      </c>
      <c r="P4" s="14">
        <f>VLOOKUP(Q4,id!$A:$C,3,0)</f>
        <v>381</v>
      </c>
      <c r="Q4" s="14" t="str">
        <f t="shared" si="0"/>
        <v>NieduziakAngelika1983</v>
      </c>
      <c r="R4" s="9" t="str">
        <f t="shared" si="1"/>
        <v>Nieduziak</v>
      </c>
      <c r="S4" s="9" t="str">
        <f t="shared" si="2"/>
        <v>Angelika</v>
      </c>
      <c r="T4" s="9">
        <f t="shared" si="3"/>
        <v>0</v>
      </c>
      <c r="U4" s="9">
        <f t="shared" si="4"/>
        <v>1983</v>
      </c>
      <c r="V4" s="9">
        <f t="shared" ref="V4:V7" si="5">V3*IF(Z4&lt;1,Z4,IF(AA4&lt;1,AA4,IF(Y4&lt;1,Y4,IF(X4&lt;1,X4,1))))</f>
        <v>45</v>
      </c>
      <c r="W4" s="23"/>
      <c r="X4" s="9">
        <f t="shared" ref="X4:X7" si="6">N3/N4</f>
        <v>0.96517412935323399</v>
      </c>
      <c r="Y4" s="9">
        <f t="shared" ref="Y4:Y7" si="7">M4/M3</f>
        <v>0.9</v>
      </c>
      <c r="Z4" s="9">
        <v>1</v>
      </c>
      <c r="AA4" s="9">
        <v>1</v>
      </c>
    </row>
    <row r="5" spans="1:27">
      <c r="A5" s="392" t="s">
        <v>4482</v>
      </c>
      <c r="B5" s="423" t="s">
        <v>4320</v>
      </c>
      <c r="C5" s="422">
        <v>58</v>
      </c>
      <c r="D5" s="419">
        <v>1982</v>
      </c>
      <c r="E5" s="420" t="s">
        <v>276</v>
      </c>
      <c r="F5" s="420" t="s">
        <v>3636</v>
      </c>
      <c r="G5" s="420">
        <v>1982</v>
      </c>
      <c r="H5" s="420" t="s">
        <v>253</v>
      </c>
      <c r="I5" s="420" t="s">
        <v>3</v>
      </c>
      <c r="J5" s="421">
        <v>0.35416666666666669</v>
      </c>
      <c r="K5" s="421">
        <v>0.74722222222222223</v>
      </c>
      <c r="L5" s="420"/>
      <c r="M5" s="419">
        <v>17</v>
      </c>
      <c r="N5" s="418">
        <f>K5-J5+L5</f>
        <v>0.39305555555555555</v>
      </c>
      <c r="P5" s="14">
        <f>VLOOKUP(Q5,id!$A:$C,3,0)</f>
        <v>131</v>
      </c>
      <c r="Q5" s="14" t="str">
        <f t="shared" si="0"/>
        <v>KwitowskaAnna1982</v>
      </c>
      <c r="R5" s="9" t="str">
        <f t="shared" si="1"/>
        <v>Kwitowska</v>
      </c>
      <c r="S5" s="9" t="str">
        <f t="shared" si="2"/>
        <v>Anna</v>
      </c>
      <c r="T5" s="9" t="str">
        <f t="shared" si="3"/>
        <v>Mazurskie Tropy</v>
      </c>
      <c r="U5" s="9">
        <f t="shared" si="4"/>
        <v>1982</v>
      </c>
      <c r="V5" s="9">
        <f t="shared" si="5"/>
        <v>42.5</v>
      </c>
      <c r="W5" s="23"/>
      <c r="X5" s="9">
        <f t="shared" si="6"/>
        <v>1.4204946996466432</v>
      </c>
      <c r="Y5" s="9">
        <f t="shared" si="7"/>
        <v>0.94444444444444442</v>
      </c>
      <c r="Z5" s="9">
        <v>1</v>
      </c>
      <c r="AA5" s="9">
        <v>1</v>
      </c>
    </row>
    <row r="6" spans="1:27">
      <c r="A6" s="392" t="s">
        <v>4480</v>
      </c>
      <c r="B6" s="423" t="s">
        <v>4321</v>
      </c>
      <c r="C6" s="422">
        <v>85</v>
      </c>
      <c r="D6" s="419">
        <v>1980</v>
      </c>
      <c r="E6" s="420" t="s">
        <v>1548</v>
      </c>
      <c r="F6" s="420" t="s">
        <v>244</v>
      </c>
      <c r="G6" s="420">
        <v>1980</v>
      </c>
      <c r="H6" s="420" t="s">
        <v>4479</v>
      </c>
      <c r="I6" s="420"/>
      <c r="J6" s="421">
        <v>0.35416666666666669</v>
      </c>
      <c r="K6" s="421">
        <v>0.90347222222222223</v>
      </c>
      <c r="L6" s="420"/>
      <c r="M6" s="419">
        <v>15</v>
      </c>
      <c r="N6" s="418">
        <f>K6-J6+L6</f>
        <v>0.54930555555555549</v>
      </c>
      <c r="P6" s="14">
        <f>VLOOKUP(Q6,id!$A:$C,3,0)</f>
        <v>126</v>
      </c>
      <c r="Q6" s="14" t="str">
        <f t="shared" si="0"/>
        <v>KotIwona1980</v>
      </c>
      <c r="R6" s="9" t="str">
        <f t="shared" si="1"/>
        <v>Kot</v>
      </c>
      <c r="S6" s="9" t="str">
        <f t="shared" si="2"/>
        <v>Iwona</v>
      </c>
      <c r="T6" s="9">
        <f t="shared" si="3"/>
        <v>0</v>
      </c>
      <c r="U6" s="9">
        <f t="shared" si="4"/>
        <v>1980</v>
      </c>
      <c r="V6" s="9">
        <f t="shared" si="5"/>
        <v>37.5</v>
      </c>
      <c r="W6" s="23"/>
      <c r="X6" s="9">
        <f t="shared" si="6"/>
        <v>0.71554993678887491</v>
      </c>
      <c r="Y6" s="9">
        <f t="shared" si="7"/>
        <v>0.88235294117647056</v>
      </c>
      <c r="Z6" s="9">
        <v>1</v>
      </c>
      <c r="AA6" s="9">
        <v>1</v>
      </c>
    </row>
    <row r="7" spans="1:27">
      <c r="A7" s="392" t="s">
        <v>3848</v>
      </c>
      <c r="B7" s="392" t="s">
        <v>3848</v>
      </c>
      <c r="C7" s="422">
        <v>89</v>
      </c>
      <c r="D7" s="422">
        <v>1979</v>
      </c>
      <c r="E7" s="420" t="s">
        <v>231</v>
      </c>
      <c r="F7" s="420" t="s">
        <v>232</v>
      </c>
      <c r="G7" s="420">
        <v>1979</v>
      </c>
      <c r="H7" s="420" t="s">
        <v>4450</v>
      </c>
      <c r="I7" s="420" t="s">
        <v>229</v>
      </c>
      <c r="J7" s="421">
        <v>0.35416666666666669</v>
      </c>
      <c r="K7" s="420" t="s">
        <v>3848</v>
      </c>
      <c r="L7" s="420"/>
      <c r="M7" s="419"/>
      <c r="N7" s="418"/>
      <c r="P7" s="14">
        <f>VLOOKUP(Q7,id!$A:$C,3,0)</f>
        <v>124</v>
      </c>
      <c r="Q7" s="14" t="str">
        <f t="shared" si="0"/>
        <v>Motyl-AdamczykAgata1979</v>
      </c>
      <c r="R7" s="9" t="str">
        <f t="shared" si="1"/>
        <v>Motyl-Adamczyk</v>
      </c>
      <c r="S7" s="9" t="str">
        <f t="shared" si="2"/>
        <v>Agata</v>
      </c>
      <c r="T7" s="9" t="str">
        <f t="shared" si="3"/>
        <v>Zdezorientowani</v>
      </c>
      <c r="U7" s="9">
        <f t="shared" si="4"/>
        <v>1979</v>
      </c>
      <c r="V7" s="9">
        <f t="shared" si="5"/>
        <v>0</v>
      </c>
      <c r="W7" s="23"/>
      <c r="X7" s="9" t="e">
        <f t="shared" si="6"/>
        <v>#DIV/0!</v>
      </c>
      <c r="Y7" s="9">
        <f t="shared" si="7"/>
        <v>0</v>
      </c>
      <c r="Z7" s="9">
        <v>1</v>
      </c>
      <c r="AA7" s="9">
        <v>1</v>
      </c>
    </row>
    <row r="8" spans="1:27">
      <c r="C8" s="417"/>
      <c r="D8" s="417"/>
      <c r="E8" s="415"/>
      <c r="F8" s="415"/>
      <c r="G8" s="415"/>
      <c r="H8" s="415"/>
      <c r="I8" s="415"/>
      <c r="J8" s="416"/>
      <c r="K8" s="415"/>
      <c r="L8" s="415"/>
      <c r="M8" s="414"/>
      <c r="N8" s="413"/>
    </row>
  </sheetData>
  <mergeCells count="1">
    <mergeCell ref="A1:N1"/>
  </mergeCells>
  <pageMargins left="0.25" right="0.25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>
      <selection sqref="A1:N1"/>
    </sheetView>
  </sheetViews>
  <sheetFormatPr defaultRowHeight="14.4"/>
  <cols>
    <col min="1" max="3" width="4.33203125" style="392" customWidth="1"/>
    <col min="4" max="4" width="5.88671875" style="393" customWidth="1"/>
    <col min="5" max="5" width="11.44140625" style="392" customWidth="1"/>
    <col min="6" max="6" width="17.109375" style="392" customWidth="1"/>
    <col min="7" max="7" width="8.5546875" style="392" hidden="1" customWidth="1"/>
    <col min="8" max="9" width="17.109375" style="392" customWidth="1"/>
    <col min="10" max="12" width="0" style="392" hidden="1" customWidth="1"/>
    <col min="13" max="13" width="5.6640625" style="393" customWidth="1"/>
    <col min="14" max="16384" width="8.88671875" style="392"/>
  </cols>
  <sheetData>
    <row r="1" spans="1:27">
      <c r="A1" s="654" t="s">
        <v>4506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</row>
    <row r="2" spans="1:27" s="428" customFormat="1" ht="20.399999999999999">
      <c r="A2" s="428" t="s">
        <v>4505</v>
      </c>
      <c r="B2" s="428" t="s">
        <v>4504</v>
      </c>
      <c r="C2" s="428" t="s">
        <v>3659</v>
      </c>
      <c r="E2" s="428" t="s">
        <v>161</v>
      </c>
      <c r="F2" s="428" t="s">
        <v>160</v>
      </c>
      <c r="G2" s="428" t="s">
        <v>896</v>
      </c>
      <c r="H2" s="428" t="s">
        <v>4503</v>
      </c>
      <c r="I2" s="428" t="s">
        <v>3616</v>
      </c>
      <c r="J2" s="428" t="s">
        <v>4502</v>
      </c>
      <c r="K2" s="428" t="s">
        <v>4501</v>
      </c>
      <c r="L2" s="428" t="s">
        <v>4134</v>
      </c>
      <c r="M2" s="428" t="s">
        <v>4500</v>
      </c>
      <c r="N2" s="428" t="s">
        <v>39</v>
      </c>
      <c r="P2" s="14" t="s">
        <v>71</v>
      </c>
      <c r="Q2" s="14" t="s">
        <v>72</v>
      </c>
      <c r="R2" s="9" t="s">
        <v>99</v>
      </c>
      <c r="S2" s="9" t="s">
        <v>100</v>
      </c>
      <c r="T2" s="9" t="s">
        <v>75</v>
      </c>
      <c r="U2" s="9" t="s">
        <v>73</v>
      </c>
      <c r="V2" s="9" t="s">
        <v>42</v>
      </c>
      <c r="W2" s="9"/>
      <c r="X2" s="9" t="s">
        <v>39</v>
      </c>
      <c r="Y2" s="9" t="s">
        <v>40</v>
      </c>
      <c r="Z2" s="9" t="s">
        <v>31</v>
      </c>
      <c r="AA2" s="9" t="s">
        <v>41</v>
      </c>
    </row>
    <row r="3" spans="1:27">
      <c r="A3" s="392" t="s">
        <v>4317</v>
      </c>
      <c r="B3" s="392" t="s">
        <v>4317</v>
      </c>
      <c r="C3" s="422">
        <v>38</v>
      </c>
      <c r="D3" s="422">
        <v>1979</v>
      </c>
      <c r="E3" s="420" t="s">
        <v>15</v>
      </c>
      <c r="F3" s="420" t="s">
        <v>302</v>
      </c>
      <c r="G3" s="420">
        <v>1979</v>
      </c>
      <c r="H3" s="420" t="s">
        <v>253</v>
      </c>
      <c r="I3" s="420" t="s">
        <v>294</v>
      </c>
      <c r="J3" s="421">
        <v>0.35416666666666669</v>
      </c>
      <c r="K3" s="421">
        <v>0.7006944444444444</v>
      </c>
      <c r="L3" s="420"/>
      <c r="M3" s="419">
        <v>25</v>
      </c>
      <c r="N3" s="418">
        <f t="shared" ref="N3:N25" si="0">K3-J3+L3</f>
        <v>0.34652777777777771</v>
      </c>
      <c r="P3" s="14">
        <f>VLOOKUP(Q3,id!$A:$C,3,0)</f>
        <v>132</v>
      </c>
      <c r="Q3" s="14" t="str">
        <f t="shared" ref="Q3:Q9" si="1">R3&amp;S3&amp;U3</f>
        <v>BuciakPiotr1979</v>
      </c>
      <c r="R3" s="9" t="str">
        <f>F3</f>
        <v>Buciak</v>
      </c>
      <c r="S3" s="9" t="str">
        <f>E3</f>
        <v>Piotr</v>
      </c>
      <c r="T3" s="9" t="str">
        <f>I3</f>
        <v>Team 360°</v>
      </c>
      <c r="U3" s="9">
        <f>D3</f>
        <v>1979</v>
      </c>
      <c r="V3" s="9">
        <v>50</v>
      </c>
      <c r="W3" s="23"/>
      <c r="X3" s="9"/>
      <c r="Y3" s="9"/>
      <c r="Z3" s="9"/>
      <c r="AA3" s="9"/>
    </row>
    <row r="4" spans="1:27">
      <c r="A4" s="392" t="s">
        <v>4318</v>
      </c>
      <c r="B4" s="392" t="s">
        <v>4318</v>
      </c>
      <c r="C4" s="422">
        <v>19</v>
      </c>
      <c r="D4" s="419">
        <v>1969</v>
      </c>
      <c r="E4" s="420" t="s">
        <v>22</v>
      </c>
      <c r="F4" s="420" t="s">
        <v>55</v>
      </c>
      <c r="G4" s="420">
        <v>1969</v>
      </c>
      <c r="H4" s="420" t="s">
        <v>246</v>
      </c>
      <c r="I4" s="420"/>
      <c r="J4" s="421">
        <v>0.35416666666666669</v>
      </c>
      <c r="K4" s="421">
        <v>0.73472222222222217</v>
      </c>
      <c r="L4" s="420"/>
      <c r="M4" s="419">
        <v>25</v>
      </c>
      <c r="N4" s="418">
        <f t="shared" si="0"/>
        <v>0.38055555555555548</v>
      </c>
      <c r="P4" s="14">
        <f>VLOOKUP(Q4,id!$A:$C,3,0)</f>
        <v>5</v>
      </c>
      <c r="Q4" s="14" t="str">
        <f t="shared" si="1"/>
        <v>SzawdzinKrzysztof1969</v>
      </c>
      <c r="R4" s="9" t="str">
        <f t="shared" ref="R4:R9" si="2">F4</f>
        <v>Szawdzin</v>
      </c>
      <c r="S4" s="9" t="str">
        <f t="shared" ref="S4:S9" si="3">E4</f>
        <v>Krzysztof</v>
      </c>
      <c r="T4" s="9">
        <f t="shared" ref="T4:T9" si="4">I4</f>
        <v>0</v>
      </c>
      <c r="U4" s="9">
        <f t="shared" ref="U4:U9" si="5">D4</f>
        <v>1969</v>
      </c>
      <c r="V4" s="9">
        <f t="shared" ref="V4:V9" si="6">V3*IF(Z4&lt;1,Z4,IF(AA4&lt;1,AA4,IF(Y4&lt;1,Y4,IF(X4&lt;1,X4,1))))</f>
        <v>45.529197080291972</v>
      </c>
      <c r="W4" s="23"/>
      <c r="X4" s="9">
        <f>N3/N4</f>
        <v>0.91058394160583944</v>
      </c>
      <c r="Y4" s="9">
        <f>M4/M3</f>
        <v>1</v>
      </c>
      <c r="Z4" s="9">
        <v>1</v>
      </c>
      <c r="AA4" s="9">
        <v>1</v>
      </c>
    </row>
    <row r="5" spans="1:27">
      <c r="A5" s="392" t="s">
        <v>4318</v>
      </c>
      <c r="B5" s="392" t="s">
        <v>4318</v>
      </c>
      <c r="C5" s="422">
        <v>21</v>
      </c>
      <c r="D5" s="419">
        <v>1984</v>
      </c>
      <c r="E5" s="420" t="s">
        <v>90</v>
      </c>
      <c r="F5" s="420" t="s">
        <v>79</v>
      </c>
      <c r="G5" s="420">
        <v>1984</v>
      </c>
      <c r="H5" s="420" t="s">
        <v>246</v>
      </c>
      <c r="I5" s="424" t="s">
        <v>1538</v>
      </c>
      <c r="J5" s="421">
        <v>0.35416666666666669</v>
      </c>
      <c r="K5" s="421">
        <v>0.73472222222222217</v>
      </c>
      <c r="L5" s="420"/>
      <c r="M5" s="419">
        <v>25</v>
      </c>
      <c r="N5" s="418">
        <f t="shared" si="0"/>
        <v>0.38055555555555548</v>
      </c>
      <c r="P5" s="14">
        <f>VLOOKUP(Q5,id!$A:$C,3,0)</f>
        <v>41</v>
      </c>
      <c r="Q5" s="14" t="str">
        <f t="shared" si="1"/>
        <v>WieczorekJarosław1984</v>
      </c>
      <c r="R5" s="9" t="str">
        <f t="shared" si="2"/>
        <v>Wieczorek</v>
      </c>
      <c r="S5" s="9" t="str">
        <f t="shared" si="3"/>
        <v>Jarosław</v>
      </c>
      <c r="T5" s="9" t="str">
        <f t="shared" si="4"/>
        <v>Rajd Liczyrzepy / Europa Ubezpieczenia</v>
      </c>
      <c r="U5" s="9">
        <f t="shared" si="5"/>
        <v>1984</v>
      </c>
      <c r="V5" s="9">
        <f t="shared" si="6"/>
        <v>45.529197080291972</v>
      </c>
      <c r="W5" s="23"/>
      <c r="X5" s="9">
        <f t="shared" ref="X5:X9" si="7">N4/N5</f>
        <v>1</v>
      </c>
      <c r="Y5" s="9">
        <f t="shared" ref="Y5:Y9" si="8">M5/M4</f>
        <v>1</v>
      </c>
      <c r="Z5" s="9">
        <v>1</v>
      </c>
      <c r="AA5" s="9">
        <v>1</v>
      </c>
    </row>
    <row r="6" spans="1:27">
      <c r="A6" s="392" t="s">
        <v>4321</v>
      </c>
      <c r="B6" s="392" t="s">
        <v>4321</v>
      </c>
      <c r="C6" s="422">
        <v>62</v>
      </c>
      <c r="D6" s="419">
        <v>1974</v>
      </c>
      <c r="E6" s="420" t="s">
        <v>70</v>
      </c>
      <c r="F6" s="420" t="s">
        <v>4499</v>
      </c>
      <c r="G6" s="420">
        <v>1974</v>
      </c>
      <c r="H6" s="420" t="s">
        <v>201</v>
      </c>
      <c r="I6" s="420" t="s">
        <v>292</v>
      </c>
      <c r="J6" s="421">
        <v>0.35416666666666669</v>
      </c>
      <c r="K6" s="421">
        <v>0.74236111111111114</v>
      </c>
      <c r="L6" s="420"/>
      <c r="M6" s="419">
        <v>25</v>
      </c>
      <c r="N6" s="418">
        <f t="shared" si="0"/>
        <v>0.38819444444444445</v>
      </c>
      <c r="P6" s="14">
        <f>VLOOKUP(Q6,id!$A:$C,3,0)</f>
        <v>487</v>
      </c>
      <c r="Q6" s="14" t="str">
        <f t="shared" si="1"/>
        <v>WięcekMaciej1974</v>
      </c>
      <c r="R6" s="9" t="str">
        <f t="shared" si="2"/>
        <v>Więcek</v>
      </c>
      <c r="S6" s="9" t="str">
        <f t="shared" si="3"/>
        <v>Maciej</v>
      </c>
      <c r="T6" s="9" t="str">
        <f t="shared" si="4"/>
        <v>inov-8</v>
      </c>
      <c r="U6" s="9">
        <f t="shared" si="5"/>
        <v>1974</v>
      </c>
      <c r="V6" s="9">
        <f t="shared" si="6"/>
        <v>44.633273703041134</v>
      </c>
      <c r="W6" s="23"/>
      <c r="X6" s="9">
        <f t="shared" si="7"/>
        <v>0.98032200357781729</v>
      </c>
      <c r="Y6" s="9">
        <f t="shared" si="8"/>
        <v>1</v>
      </c>
      <c r="Z6" s="9">
        <v>1</v>
      </c>
      <c r="AA6" s="9">
        <v>1</v>
      </c>
    </row>
    <row r="7" spans="1:27">
      <c r="A7" s="392" t="s">
        <v>4322</v>
      </c>
      <c r="B7" s="392" t="s">
        <v>4322</v>
      </c>
      <c r="C7" s="422">
        <v>25</v>
      </c>
      <c r="D7" s="419">
        <v>1963</v>
      </c>
      <c r="E7" s="420" t="s">
        <v>234</v>
      </c>
      <c r="F7" s="420" t="s">
        <v>265</v>
      </c>
      <c r="G7" s="420">
        <v>1963</v>
      </c>
      <c r="H7" s="420" t="s">
        <v>263</v>
      </c>
      <c r="I7" s="420"/>
      <c r="J7" s="421">
        <v>0.35416666666666669</v>
      </c>
      <c r="K7" s="421">
        <v>0.74375000000000002</v>
      </c>
      <c r="L7" s="420"/>
      <c r="M7" s="419">
        <v>25</v>
      </c>
      <c r="N7" s="418">
        <f t="shared" si="0"/>
        <v>0.38958333333333334</v>
      </c>
      <c r="P7" s="14">
        <f>VLOOKUP(Q7,id!$A:$C,3,0)</f>
        <v>7</v>
      </c>
      <c r="Q7" s="14" t="str">
        <f t="shared" si="1"/>
        <v>KrólikowskiRoman1963</v>
      </c>
      <c r="R7" s="9" t="str">
        <f t="shared" si="2"/>
        <v>Królikowski</v>
      </c>
      <c r="S7" s="9" t="str">
        <f t="shared" si="3"/>
        <v>Roman</v>
      </c>
      <c r="T7" s="9">
        <f t="shared" si="4"/>
        <v>0</v>
      </c>
      <c r="U7" s="9">
        <f t="shared" si="5"/>
        <v>1963</v>
      </c>
      <c r="V7" s="9">
        <f t="shared" si="6"/>
        <v>44.474153297682697</v>
      </c>
      <c r="W7" s="23"/>
      <c r="X7" s="9">
        <f t="shared" si="7"/>
        <v>0.99643493761140822</v>
      </c>
      <c r="Y7" s="9">
        <f t="shared" si="8"/>
        <v>1</v>
      </c>
      <c r="Z7" s="9">
        <v>1</v>
      </c>
      <c r="AA7" s="9">
        <v>1</v>
      </c>
    </row>
    <row r="8" spans="1:27">
      <c r="A8" s="392" t="s">
        <v>4323</v>
      </c>
      <c r="B8" s="392" t="s">
        <v>4323</v>
      </c>
      <c r="C8" s="422">
        <v>67</v>
      </c>
      <c r="D8" s="419">
        <v>1979</v>
      </c>
      <c r="E8" s="420" t="s">
        <v>3960</v>
      </c>
      <c r="F8" s="420" t="s">
        <v>3961</v>
      </c>
      <c r="G8" s="420">
        <v>1979</v>
      </c>
      <c r="H8" s="420" t="s">
        <v>4454</v>
      </c>
      <c r="I8" s="420" t="s">
        <v>3944</v>
      </c>
      <c r="J8" s="421">
        <v>0.35416666666666669</v>
      </c>
      <c r="K8" s="421">
        <v>0.78194444444444444</v>
      </c>
      <c r="L8" s="420"/>
      <c r="M8" s="419">
        <v>25</v>
      </c>
      <c r="N8" s="418">
        <f t="shared" si="0"/>
        <v>0.42777777777777776</v>
      </c>
      <c r="P8" s="14">
        <f>VLOOKUP(Q8,id!$A:$C,3,0)</f>
        <v>377</v>
      </c>
      <c r="Q8" s="14" t="str">
        <f t="shared" si="1"/>
        <v>LulekZenon1979</v>
      </c>
      <c r="R8" s="9" t="str">
        <f t="shared" si="2"/>
        <v>Lulek</v>
      </c>
      <c r="S8" s="9" t="str">
        <f t="shared" si="3"/>
        <v>Zenon</v>
      </c>
      <c r="T8" s="9" t="str">
        <f t="shared" si="4"/>
        <v>Fabryka Grzebieni</v>
      </c>
      <c r="U8" s="9">
        <f t="shared" si="5"/>
        <v>1979</v>
      </c>
      <c r="V8" s="9">
        <f t="shared" si="6"/>
        <v>40.503246753246749</v>
      </c>
      <c r="W8" s="23"/>
      <c r="X8" s="9">
        <f t="shared" si="7"/>
        <v>0.91071428571428581</v>
      </c>
      <c r="Y8" s="9">
        <f t="shared" si="8"/>
        <v>1</v>
      </c>
      <c r="Z8" s="9">
        <v>1</v>
      </c>
      <c r="AA8" s="9">
        <v>1</v>
      </c>
    </row>
    <row r="9" spans="1:27">
      <c r="A9" s="392" t="s">
        <v>4498</v>
      </c>
      <c r="B9" s="392" t="s">
        <v>4498</v>
      </c>
      <c r="C9" s="422">
        <v>90</v>
      </c>
      <c r="D9" s="419">
        <v>1980</v>
      </c>
      <c r="E9" s="420" t="s">
        <v>46</v>
      </c>
      <c r="F9" s="420" t="s">
        <v>230</v>
      </c>
      <c r="G9" s="420">
        <v>1980</v>
      </c>
      <c r="H9" s="420" t="s">
        <v>4450</v>
      </c>
      <c r="I9" s="420" t="s">
        <v>229</v>
      </c>
      <c r="J9" s="421">
        <v>0.35416666666666669</v>
      </c>
      <c r="K9" s="421">
        <v>0.80347222222222225</v>
      </c>
      <c r="L9" s="420"/>
      <c r="M9" s="419">
        <v>25</v>
      </c>
      <c r="N9" s="418">
        <f t="shared" si="0"/>
        <v>0.44930555555555557</v>
      </c>
      <c r="P9" s="14">
        <f>VLOOKUP(Q9,id!$A:$C,3,0)</f>
        <v>112</v>
      </c>
      <c r="Q9" s="14" t="str">
        <f t="shared" si="1"/>
        <v>AdamczykBartosz1980</v>
      </c>
      <c r="R9" s="9" t="str">
        <f t="shared" si="2"/>
        <v>Adamczyk</v>
      </c>
      <c r="S9" s="9" t="str">
        <f t="shared" si="3"/>
        <v>Bartosz</v>
      </c>
      <c r="T9" s="9" t="str">
        <f t="shared" si="4"/>
        <v>Zdezorientowani</v>
      </c>
      <c r="U9" s="9">
        <f t="shared" si="5"/>
        <v>1980</v>
      </c>
      <c r="V9" s="9">
        <f t="shared" si="6"/>
        <v>38.56259659969087</v>
      </c>
      <c r="W9" s="23"/>
      <c r="X9" s="9">
        <f t="shared" si="7"/>
        <v>0.95208655332302927</v>
      </c>
      <c r="Y9" s="9">
        <f t="shared" si="8"/>
        <v>1</v>
      </c>
      <c r="Z9" s="9">
        <v>1</v>
      </c>
      <c r="AA9" s="9">
        <v>1</v>
      </c>
    </row>
    <row r="10" spans="1:27">
      <c r="A10" s="392" t="s">
        <v>4411</v>
      </c>
      <c r="B10" s="392" t="s">
        <v>4411</v>
      </c>
      <c r="C10" s="422">
        <v>72</v>
      </c>
      <c r="D10" s="419">
        <v>1973</v>
      </c>
      <c r="E10" s="420" t="s">
        <v>139</v>
      </c>
      <c r="F10" s="420" t="s">
        <v>225</v>
      </c>
      <c r="G10" s="420">
        <v>1973</v>
      </c>
      <c r="H10" s="420" t="s">
        <v>3500</v>
      </c>
      <c r="I10" s="420"/>
      <c r="J10" s="421">
        <v>0.35416666666666669</v>
      </c>
      <c r="K10" s="421">
        <v>0.82777777777777783</v>
      </c>
      <c r="L10" s="420"/>
      <c r="M10" s="419">
        <v>25</v>
      </c>
      <c r="N10" s="418">
        <f t="shared" si="0"/>
        <v>0.47361111111111115</v>
      </c>
      <c r="P10" s="14">
        <f>VLOOKUP(Q10,id!$A:$C,3,0)</f>
        <v>53</v>
      </c>
      <c r="Q10" s="14" t="str">
        <f t="shared" ref="Q10:Q25" si="9">R10&amp;S10&amp;U10</f>
        <v>StaszewskiDaniel1973</v>
      </c>
      <c r="R10" s="9" t="str">
        <f t="shared" ref="R10:R25" si="10">F10</f>
        <v>Staszewski</v>
      </c>
      <c r="S10" s="9" t="str">
        <f t="shared" ref="S10:S25" si="11">E10</f>
        <v>Daniel</v>
      </c>
      <c r="T10" s="9">
        <f t="shared" ref="T10:T25" si="12">I10</f>
        <v>0</v>
      </c>
      <c r="U10" s="9">
        <f t="shared" ref="U10:U25" si="13">D10</f>
        <v>1973</v>
      </c>
      <c r="V10" s="9">
        <f t="shared" ref="V10:V17" si="14">V9*IF(Z10&lt;1,Z10,IF(AA10&lt;1,AA10,IF(Y10&lt;1,Y10,IF(X10&lt;1,X10,1))))</f>
        <v>36.583577712609959</v>
      </c>
      <c r="W10" s="23"/>
      <c r="X10" s="9">
        <f t="shared" ref="X10:X17" si="15">N9/N10</f>
        <v>0.94868035190615829</v>
      </c>
      <c r="Y10" s="9">
        <f t="shared" ref="Y10:Y17" si="16">M10/M9</f>
        <v>1</v>
      </c>
      <c r="Z10" s="9">
        <v>1</v>
      </c>
      <c r="AA10" s="9">
        <v>1</v>
      </c>
    </row>
    <row r="11" spans="1:27">
      <c r="A11" s="392" t="s">
        <v>4412</v>
      </c>
      <c r="B11" s="392" t="s">
        <v>4412</v>
      </c>
      <c r="C11" s="422">
        <v>102</v>
      </c>
      <c r="D11" s="419">
        <v>1963</v>
      </c>
      <c r="E11" s="420" t="s">
        <v>26</v>
      </c>
      <c r="F11" s="420" t="s">
        <v>3368</v>
      </c>
      <c r="G11" s="420">
        <v>1963</v>
      </c>
      <c r="H11" s="420" t="s">
        <v>3374</v>
      </c>
      <c r="I11" s="420"/>
      <c r="J11" s="421">
        <v>0.35416666666666669</v>
      </c>
      <c r="K11" s="421">
        <v>0.84583333333333333</v>
      </c>
      <c r="L11" s="420"/>
      <c r="M11" s="419">
        <v>25</v>
      </c>
      <c r="N11" s="418">
        <f t="shared" si="0"/>
        <v>0.49166666666666664</v>
      </c>
      <c r="P11" s="14">
        <f>VLOOKUP(Q11,id!$A:$C,3,0)</f>
        <v>14</v>
      </c>
      <c r="Q11" s="14" t="str">
        <f t="shared" si="9"/>
        <v>ŻelaskoAndrzej1963</v>
      </c>
      <c r="R11" s="9" t="str">
        <f t="shared" si="10"/>
        <v>Żelasko</v>
      </c>
      <c r="S11" s="9" t="str">
        <f t="shared" si="11"/>
        <v>Andrzej</v>
      </c>
      <c r="T11" s="9">
        <f t="shared" si="12"/>
        <v>0</v>
      </c>
      <c r="U11" s="9">
        <f t="shared" si="13"/>
        <v>1963</v>
      </c>
      <c r="V11" s="9">
        <f t="shared" si="14"/>
        <v>35.240112994350277</v>
      </c>
      <c r="W11" s="23"/>
      <c r="X11" s="9">
        <f t="shared" si="15"/>
        <v>0.96327683615819226</v>
      </c>
      <c r="Y11" s="9">
        <f t="shared" si="16"/>
        <v>1</v>
      </c>
      <c r="Z11" s="9">
        <v>1</v>
      </c>
      <c r="AA11" s="9">
        <v>1</v>
      </c>
    </row>
    <row r="12" spans="1:27">
      <c r="A12" s="392" t="s">
        <v>4413</v>
      </c>
      <c r="B12" s="392" t="s">
        <v>4413</v>
      </c>
      <c r="C12" s="419">
        <v>88</v>
      </c>
      <c r="D12" s="419">
        <v>1964</v>
      </c>
      <c r="E12" s="426" t="s">
        <v>19</v>
      </c>
      <c r="F12" s="426" t="s">
        <v>18</v>
      </c>
      <c r="G12" s="426">
        <v>1964</v>
      </c>
      <c r="H12" s="426" t="s">
        <v>233</v>
      </c>
      <c r="I12" s="426" t="s">
        <v>677</v>
      </c>
      <c r="J12" s="427">
        <v>0.35416666666666669</v>
      </c>
      <c r="K12" s="427">
        <v>0.7895833333333333</v>
      </c>
      <c r="L12" s="426"/>
      <c r="M12" s="419">
        <v>24</v>
      </c>
      <c r="N12" s="425">
        <f t="shared" si="0"/>
        <v>0.43541666666666662</v>
      </c>
      <c r="P12" s="14">
        <f>VLOOKUP(Q12,id!$A:$C,3,0)</f>
        <v>11</v>
      </c>
      <c r="Q12" s="14" t="str">
        <f t="shared" si="9"/>
        <v>LiszkaGrzegorz1964</v>
      </c>
      <c r="R12" s="9" t="str">
        <f t="shared" si="10"/>
        <v>Liszka</v>
      </c>
      <c r="S12" s="9" t="str">
        <f t="shared" si="11"/>
        <v>Grzegorz</v>
      </c>
      <c r="T12" s="9" t="str">
        <f t="shared" si="12"/>
        <v>Trezado BikeTires.pl</v>
      </c>
      <c r="U12" s="9">
        <f t="shared" si="13"/>
        <v>1964</v>
      </c>
      <c r="V12" s="9">
        <f t="shared" si="14"/>
        <v>33.830508474576263</v>
      </c>
      <c r="W12" s="23"/>
      <c r="X12" s="9">
        <f t="shared" si="15"/>
        <v>1.1291866028708135</v>
      </c>
      <c r="Y12" s="9">
        <f t="shared" si="16"/>
        <v>0.96</v>
      </c>
      <c r="Z12" s="9">
        <v>1</v>
      </c>
      <c r="AA12" s="9">
        <v>1</v>
      </c>
    </row>
    <row r="13" spans="1:27">
      <c r="A13" s="392" t="s">
        <v>4414</v>
      </c>
      <c r="B13" s="392" t="s">
        <v>4414</v>
      </c>
      <c r="C13" s="422">
        <v>82</v>
      </c>
      <c r="D13" s="419">
        <v>1980</v>
      </c>
      <c r="E13" s="420" t="s">
        <v>19</v>
      </c>
      <c r="F13" s="420" t="s">
        <v>1478</v>
      </c>
      <c r="G13" s="420">
        <v>1980</v>
      </c>
      <c r="H13" s="420" t="s">
        <v>201</v>
      </c>
      <c r="I13" s="420" t="s">
        <v>1485</v>
      </c>
      <c r="J13" s="421">
        <v>0.35416666666666669</v>
      </c>
      <c r="K13" s="421">
        <v>0.87916666666666676</v>
      </c>
      <c r="L13" s="420"/>
      <c r="M13" s="419">
        <v>24</v>
      </c>
      <c r="N13" s="418">
        <f t="shared" si="0"/>
        <v>0.52500000000000013</v>
      </c>
      <c r="P13" s="14">
        <f>VLOOKUP(Q13,id!$A:$C,3,0)</f>
        <v>488</v>
      </c>
      <c r="Q13" s="14" t="str">
        <f t="shared" si="9"/>
        <v>KwaśnikGrzegorz1980</v>
      </c>
      <c r="R13" s="9" t="str">
        <f t="shared" si="10"/>
        <v>Kwaśnik</v>
      </c>
      <c r="S13" s="9" t="str">
        <f t="shared" si="11"/>
        <v>Grzegorz</v>
      </c>
      <c r="T13" s="9" t="str">
        <f t="shared" si="12"/>
        <v>Midlife Crisis</v>
      </c>
      <c r="U13" s="9">
        <f t="shared" si="13"/>
        <v>1980</v>
      </c>
      <c r="V13" s="9">
        <f t="shared" si="14"/>
        <v>28.057842345977921</v>
      </c>
      <c r="W13" s="23"/>
      <c r="X13" s="9">
        <f t="shared" si="15"/>
        <v>0.82936507936507908</v>
      </c>
      <c r="Y13" s="9">
        <f t="shared" si="16"/>
        <v>1</v>
      </c>
      <c r="Z13" s="9">
        <v>1</v>
      </c>
      <c r="AA13" s="9">
        <v>1</v>
      </c>
    </row>
    <row r="14" spans="1:27">
      <c r="A14" s="392" t="s">
        <v>4415</v>
      </c>
      <c r="B14" s="392" t="s">
        <v>4415</v>
      </c>
      <c r="C14" s="422">
        <v>80</v>
      </c>
      <c r="D14" s="419">
        <v>1980</v>
      </c>
      <c r="E14" s="420" t="s">
        <v>95</v>
      </c>
      <c r="F14" s="420" t="s">
        <v>964</v>
      </c>
      <c r="G14" s="420">
        <v>1980</v>
      </c>
      <c r="H14" s="420" t="s">
        <v>201</v>
      </c>
      <c r="I14" s="420" t="s">
        <v>4497</v>
      </c>
      <c r="J14" s="421">
        <v>0.35416666666666669</v>
      </c>
      <c r="K14" s="421">
        <v>0.87916666666666676</v>
      </c>
      <c r="L14" s="420"/>
      <c r="M14" s="419">
        <v>24</v>
      </c>
      <c r="N14" s="418">
        <f t="shared" si="0"/>
        <v>0.52500000000000013</v>
      </c>
      <c r="P14" s="14">
        <f>VLOOKUP(Q14,id!$A:$C,3,0)</f>
        <v>489</v>
      </c>
      <c r="Q14" s="14" t="str">
        <f t="shared" si="9"/>
        <v>WalczakKarol1980</v>
      </c>
      <c r="R14" s="9" t="str">
        <f t="shared" si="10"/>
        <v>Walczak</v>
      </c>
      <c r="S14" s="9" t="str">
        <f t="shared" si="11"/>
        <v>Karol</v>
      </c>
      <c r="T14" s="9" t="str">
        <f t="shared" si="12"/>
        <v>Midlifecrisis</v>
      </c>
      <c r="U14" s="9">
        <f t="shared" si="13"/>
        <v>1980</v>
      </c>
      <c r="V14" s="9">
        <f t="shared" si="14"/>
        <v>28.057842345977921</v>
      </c>
      <c r="W14" s="23"/>
      <c r="X14" s="9">
        <f t="shared" si="15"/>
        <v>1</v>
      </c>
      <c r="Y14" s="9">
        <f t="shared" si="16"/>
        <v>1</v>
      </c>
      <c r="Z14" s="9">
        <v>1</v>
      </c>
      <c r="AA14" s="9">
        <v>1</v>
      </c>
    </row>
    <row r="15" spans="1:27">
      <c r="A15" s="392" t="s">
        <v>4416</v>
      </c>
      <c r="B15" s="392" t="s">
        <v>4416</v>
      </c>
      <c r="C15" s="422">
        <v>66</v>
      </c>
      <c r="D15" s="419">
        <v>1979</v>
      </c>
      <c r="E15" s="420" t="s">
        <v>151</v>
      </c>
      <c r="F15" s="420" t="s">
        <v>953</v>
      </c>
      <c r="G15" s="420">
        <v>1979</v>
      </c>
      <c r="H15" s="420" t="s">
        <v>4496</v>
      </c>
      <c r="I15" s="420" t="s">
        <v>4495</v>
      </c>
      <c r="J15" s="421">
        <v>0.35416666666666669</v>
      </c>
      <c r="K15" s="421">
        <v>0.91527777777777775</v>
      </c>
      <c r="L15" s="420"/>
      <c r="M15" s="419">
        <v>24</v>
      </c>
      <c r="N15" s="418">
        <f t="shared" si="0"/>
        <v>0.56111111111111112</v>
      </c>
      <c r="P15" s="14">
        <f>VLOOKUP(Q15,id!$A:$C,3,0)</f>
        <v>110</v>
      </c>
      <c r="Q15" s="14" t="str">
        <f t="shared" si="9"/>
        <v>KapustkaWojciech1979</v>
      </c>
      <c r="R15" s="9" t="str">
        <f t="shared" si="10"/>
        <v>Kapustka</v>
      </c>
      <c r="S15" s="9" t="str">
        <f t="shared" si="11"/>
        <v>Wojciech</v>
      </c>
      <c r="T15" s="9" t="str">
        <f t="shared" si="12"/>
        <v>Arsbona</v>
      </c>
      <c r="U15" s="9">
        <f t="shared" si="13"/>
        <v>1979</v>
      </c>
      <c r="V15" s="9">
        <f t="shared" si="14"/>
        <v>26.252139620741726</v>
      </c>
      <c r="W15" s="23"/>
      <c r="X15" s="9">
        <f t="shared" si="15"/>
        <v>0.93564356435643592</v>
      </c>
      <c r="Y15" s="9">
        <f t="shared" si="16"/>
        <v>1</v>
      </c>
      <c r="Z15" s="9">
        <v>1</v>
      </c>
      <c r="AA15" s="9">
        <v>1</v>
      </c>
    </row>
    <row r="16" spans="1:27">
      <c r="A16" s="392" t="s">
        <v>4494</v>
      </c>
      <c r="B16" s="392" t="s">
        <v>4494</v>
      </c>
      <c r="C16" s="422">
        <v>35</v>
      </c>
      <c r="D16" s="419">
        <v>1990</v>
      </c>
      <c r="E16" s="420" t="s">
        <v>379</v>
      </c>
      <c r="F16" s="420" t="s">
        <v>4461</v>
      </c>
      <c r="G16" s="420">
        <v>1990</v>
      </c>
      <c r="H16" s="420" t="s">
        <v>4434</v>
      </c>
      <c r="I16" s="420" t="s">
        <v>4435</v>
      </c>
      <c r="J16" s="421">
        <v>0.35416666666666669</v>
      </c>
      <c r="K16" s="421">
        <v>0.875</v>
      </c>
      <c r="L16" s="420"/>
      <c r="M16" s="419">
        <v>21</v>
      </c>
      <c r="N16" s="418">
        <f t="shared" si="0"/>
        <v>0.52083333333333326</v>
      </c>
      <c r="P16" s="14">
        <f>VLOOKUP(Q16,id!$A:$C,3,0)</f>
        <v>477</v>
      </c>
      <c r="Q16" s="14" t="str">
        <f t="shared" si="9"/>
        <v>DoboszPatryk1990</v>
      </c>
      <c r="R16" s="9" t="str">
        <f t="shared" si="10"/>
        <v>Dobosz</v>
      </c>
      <c r="S16" s="9" t="str">
        <f t="shared" si="11"/>
        <v>Patryk</v>
      </c>
      <c r="T16" s="9" t="str">
        <f t="shared" si="12"/>
        <v>DumboJet</v>
      </c>
      <c r="U16" s="9">
        <f t="shared" si="13"/>
        <v>1990</v>
      </c>
      <c r="V16" s="9">
        <f t="shared" si="14"/>
        <v>22.97062216814901</v>
      </c>
      <c r="W16" s="23"/>
      <c r="X16" s="9">
        <f t="shared" si="15"/>
        <v>1.0773333333333335</v>
      </c>
      <c r="Y16" s="9">
        <f t="shared" si="16"/>
        <v>0.875</v>
      </c>
      <c r="Z16" s="9">
        <v>1</v>
      </c>
      <c r="AA16" s="9">
        <v>1</v>
      </c>
    </row>
    <row r="17" spans="1:27">
      <c r="A17" s="392" t="s">
        <v>4493</v>
      </c>
      <c r="B17" s="392" t="s">
        <v>4493</v>
      </c>
      <c r="C17" s="422">
        <v>22</v>
      </c>
      <c r="D17" s="393">
        <v>1963</v>
      </c>
      <c r="E17" s="420" t="s">
        <v>48</v>
      </c>
      <c r="F17" s="420" t="s">
        <v>69</v>
      </c>
      <c r="G17" s="420">
        <v>1963</v>
      </c>
      <c r="H17" s="420" t="s">
        <v>222</v>
      </c>
      <c r="I17" s="420" t="s">
        <v>223</v>
      </c>
      <c r="J17" s="421">
        <v>0.35416666666666669</v>
      </c>
      <c r="K17" s="421">
        <v>0.91666666666666663</v>
      </c>
      <c r="L17" s="420"/>
      <c r="M17" s="419">
        <v>21</v>
      </c>
      <c r="N17" s="418">
        <f t="shared" si="0"/>
        <v>0.5625</v>
      </c>
      <c r="P17" s="14">
        <f>VLOOKUP(Q17,id!$A:$C,3,0)</f>
        <v>23</v>
      </c>
      <c r="Q17" s="14" t="str">
        <f t="shared" si="9"/>
        <v>SójkaTomasz1963</v>
      </c>
      <c r="R17" s="9" t="str">
        <f t="shared" si="10"/>
        <v>Sójka</v>
      </c>
      <c r="S17" s="9" t="str">
        <f t="shared" si="11"/>
        <v>Tomasz</v>
      </c>
      <c r="T17" s="9" t="str">
        <f t="shared" si="12"/>
        <v>RKS Fiedorek</v>
      </c>
      <c r="U17" s="9">
        <f t="shared" si="13"/>
        <v>1963</v>
      </c>
      <c r="V17" s="9">
        <f t="shared" si="14"/>
        <v>21.269094600137969</v>
      </c>
      <c r="W17" s="23"/>
      <c r="X17" s="9">
        <f t="shared" si="15"/>
        <v>0.92592592592592582</v>
      </c>
      <c r="Y17" s="9">
        <f t="shared" si="16"/>
        <v>1</v>
      </c>
      <c r="Z17" s="9">
        <v>1</v>
      </c>
      <c r="AA17" s="9">
        <v>1</v>
      </c>
    </row>
    <row r="18" spans="1:27">
      <c r="A18" s="392" t="s">
        <v>4492</v>
      </c>
      <c r="B18" s="392" t="s">
        <v>4492</v>
      </c>
      <c r="C18" s="422">
        <v>75</v>
      </c>
      <c r="D18" s="419">
        <v>1984</v>
      </c>
      <c r="E18" s="420" t="s">
        <v>19</v>
      </c>
      <c r="F18" s="420" t="s">
        <v>807</v>
      </c>
      <c r="G18" s="420">
        <v>1984</v>
      </c>
      <c r="H18" s="420" t="s">
        <v>201</v>
      </c>
      <c r="I18" s="424" t="s">
        <v>4491</v>
      </c>
      <c r="J18" s="421">
        <v>0.35416666666666669</v>
      </c>
      <c r="K18" s="421">
        <v>0.8930555555555556</v>
      </c>
      <c r="L18" s="420"/>
      <c r="M18" s="419">
        <v>20</v>
      </c>
      <c r="N18" s="418">
        <f t="shared" si="0"/>
        <v>0.53888888888888897</v>
      </c>
      <c r="P18" s="14">
        <f>VLOOKUP(Q18,id!$A:$C,3,0)</f>
        <v>20</v>
      </c>
      <c r="Q18" s="14" t="str">
        <f t="shared" si="9"/>
        <v>CzarnyGrzegorz1984</v>
      </c>
      <c r="R18" s="9" t="str">
        <f t="shared" si="10"/>
        <v>Czarny</v>
      </c>
      <c r="S18" s="9" t="str">
        <f t="shared" si="11"/>
        <v>Grzegorz</v>
      </c>
      <c r="T18" s="9" t="str">
        <f t="shared" si="12"/>
        <v>Szkoła Fechtunku Aramis</v>
      </c>
      <c r="U18" s="9">
        <f t="shared" si="13"/>
        <v>1984</v>
      </c>
      <c r="V18" s="9">
        <f t="shared" ref="V18:V25" si="17">V17*IF(Z18&lt;1,Z18,IF(AA18&lt;1,AA18,IF(Y18&lt;1,Y18,IF(X18&lt;1,X18,1))))</f>
        <v>20.256280571559969</v>
      </c>
      <c r="W18" s="23"/>
      <c r="X18" s="9">
        <f t="shared" ref="X18:X25" si="18">N17/N18</f>
        <v>1.0438144329896906</v>
      </c>
      <c r="Y18" s="9">
        <f t="shared" ref="Y18:Y25" si="19">M18/M17</f>
        <v>0.95238095238095233</v>
      </c>
      <c r="Z18" s="9">
        <v>1</v>
      </c>
      <c r="AA18" s="9">
        <v>1</v>
      </c>
    </row>
    <row r="19" spans="1:27">
      <c r="A19" s="392" t="s">
        <v>4489</v>
      </c>
      <c r="B19" s="392" t="s">
        <v>4490</v>
      </c>
      <c r="C19" s="422">
        <v>61</v>
      </c>
      <c r="D19" s="419">
        <v>1976</v>
      </c>
      <c r="E19" s="420" t="s">
        <v>17</v>
      </c>
      <c r="F19" s="420" t="s">
        <v>1585</v>
      </c>
      <c r="G19" s="420">
        <v>1976</v>
      </c>
      <c r="H19" s="420" t="s">
        <v>1382</v>
      </c>
      <c r="I19" s="420"/>
      <c r="J19" s="421">
        <v>0.35416666666666669</v>
      </c>
      <c r="K19" s="421">
        <v>0.73125000000000007</v>
      </c>
      <c r="L19" s="420"/>
      <c r="M19" s="419">
        <v>19</v>
      </c>
      <c r="N19" s="418">
        <f t="shared" si="0"/>
        <v>0.37708333333333338</v>
      </c>
      <c r="P19" s="14">
        <f>VLOOKUP(Q19,id!$A:$C,3,0)</f>
        <v>13</v>
      </c>
      <c r="Q19" s="14" t="str">
        <f t="shared" si="9"/>
        <v>BiałkaMarcin1976</v>
      </c>
      <c r="R19" s="9" t="str">
        <f t="shared" si="10"/>
        <v>Białka</v>
      </c>
      <c r="S19" s="9" t="str">
        <f t="shared" si="11"/>
        <v>Marcin</v>
      </c>
      <c r="T19" s="9">
        <f t="shared" si="12"/>
        <v>0</v>
      </c>
      <c r="U19" s="9">
        <f t="shared" si="13"/>
        <v>1976</v>
      </c>
      <c r="V19" s="9">
        <f t="shared" si="17"/>
        <v>19.24346654298197</v>
      </c>
      <c r="W19" s="23"/>
      <c r="X19" s="9">
        <f t="shared" si="18"/>
        <v>1.4290976058931861</v>
      </c>
      <c r="Y19" s="9">
        <f t="shared" si="19"/>
        <v>0.95</v>
      </c>
      <c r="Z19" s="9">
        <v>1</v>
      </c>
      <c r="AA19" s="9">
        <v>1</v>
      </c>
    </row>
    <row r="20" spans="1:27">
      <c r="A20" s="392" t="s">
        <v>4488</v>
      </c>
      <c r="B20" s="392" t="s">
        <v>4489</v>
      </c>
      <c r="C20" s="422">
        <v>37</v>
      </c>
      <c r="D20" s="419">
        <v>1965</v>
      </c>
      <c r="E20" s="420" t="s">
        <v>26</v>
      </c>
      <c r="F20" s="420" t="s">
        <v>29</v>
      </c>
      <c r="G20" s="420">
        <v>1965</v>
      </c>
      <c r="H20" s="420" t="s">
        <v>253</v>
      </c>
      <c r="I20" s="420"/>
      <c r="J20" s="421">
        <v>0.35416666666666669</v>
      </c>
      <c r="K20" s="421">
        <v>0.85555555555555562</v>
      </c>
      <c r="L20" s="420"/>
      <c r="M20" s="419">
        <v>19</v>
      </c>
      <c r="N20" s="418">
        <f t="shared" si="0"/>
        <v>0.50138888888888888</v>
      </c>
      <c r="P20" s="14">
        <f>VLOOKUP(Q20,id!$A:$C,3,0)</f>
        <v>12</v>
      </c>
      <c r="Q20" s="14" t="str">
        <f t="shared" si="9"/>
        <v>SmejdaAndrzej1965</v>
      </c>
      <c r="R20" s="9" t="str">
        <f t="shared" si="10"/>
        <v>Smejda</v>
      </c>
      <c r="S20" s="9" t="str">
        <f t="shared" si="11"/>
        <v>Andrzej</v>
      </c>
      <c r="T20" s="9">
        <f t="shared" si="12"/>
        <v>0</v>
      </c>
      <c r="U20" s="9">
        <f t="shared" si="13"/>
        <v>1965</v>
      </c>
      <c r="V20" s="9">
        <f t="shared" si="17"/>
        <v>14.47257940836456</v>
      </c>
      <c r="W20" s="23"/>
      <c r="X20" s="9">
        <f t="shared" si="18"/>
        <v>0.75207756232686995</v>
      </c>
      <c r="Y20" s="9">
        <f t="shared" si="19"/>
        <v>1</v>
      </c>
      <c r="Z20" s="9">
        <v>1</v>
      </c>
      <c r="AA20" s="9">
        <v>1</v>
      </c>
    </row>
    <row r="21" spans="1:27">
      <c r="A21" s="392" t="s">
        <v>4485</v>
      </c>
      <c r="B21" s="392" t="s">
        <v>4488</v>
      </c>
      <c r="C21" s="422">
        <v>74</v>
      </c>
      <c r="D21" s="419">
        <v>1959</v>
      </c>
      <c r="E21" s="420" t="s">
        <v>151</v>
      </c>
      <c r="F21" s="420" t="s">
        <v>921</v>
      </c>
      <c r="G21" s="420">
        <v>1959</v>
      </c>
      <c r="H21" s="420" t="s">
        <v>4487</v>
      </c>
      <c r="I21" s="420" t="s">
        <v>4486</v>
      </c>
      <c r="J21" s="421">
        <v>0.35416666666666669</v>
      </c>
      <c r="K21" s="421">
        <v>0.91249999999999998</v>
      </c>
      <c r="L21" s="420"/>
      <c r="M21" s="419">
        <v>18</v>
      </c>
      <c r="N21" s="418">
        <f t="shared" si="0"/>
        <v>0.55833333333333335</v>
      </c>
      <c r="P21" s="14">
        <f>VLOOKUP(Q21,id!$A:$C,3,0)</f>
        <v>119</v>
      </c>
      <c r="Q21" s="14" t="str">
        <f t="shared" si="9"/>
        <v>MałodobryWojciech1959</v>
      </c>
      <c r="R21" s="9" t="str">
        <f t="shared" si="10"/>
        <v>Małodobry</v>
      </c>
      <c r="S21" s="9" t="str">
        <f t="shared" si="11"/>
        <v>Wojciech</v>
      </c>
      <c r="T21" s="9" t="str">
        <f t="shared" si="12"/>
        <v>Omega-Miechów</v>
      </c>
      <c r="U21" s="9">
        <f t="shared" si="13"/>
        <v>1959</v>
      </c>
      <c r="V21" s="9">
        <f t="shared" si="17"/>
        <v>13.71086470266116</v>
      </c>
      <c r="W21" s="23"/>
      <c r="X21" s="9">
        <f t="shared" si="18"/>
        <v>0.89800995024875618</v>
      </c>
      <c r="Y21" s="9">
        <f t="shared" si="19"/>
        <v>0.94736842105263153</v>
      </c>
      <c r="Z21" s="9">
        <v>1</v>
      </c>
      <c r="AA21" s="9">
        <v>1</v>
      </c>
    </row>
    <row r="22" spans="1:27">
      <c r="A22" s="392" t="s">
        <v>4480</v>
      </c>
      <c r="B22" s="392" t="s">
        <v>4483</v>
      </c>
      <c r="C22" s="422">
        <v>69</v>
      </c>
      <c r="D22" s="419">
        <v>1985</v>
      </c>
      <c r="E22" s="420" t="s">
        <v>15</v>
      </c>
      <c r="F22" s="420" t="s">
        <v>714</v>
      </c>
      <c r="G22" s="420">
        <v>1985</v>
      </c>
      <c r="H22" s="420" t="s">
        <v>201</v>
      </c>
      <c r="I22" s="420" t="s">
        <v>3561</v>
      </c>
      <c r="J22" s="421">
        <v>0.35416666666666669</v>
      </c>
      <c r="K22" s="421">
        <v>0.90347222222222223</v>
      </c>
      <c r="L22" s="420"/>
      <c r="M22" s="419">
        <v>16</v>
      </c>
      <c r="N22" s="418">
        <f t="shared" si="0"/>
        <v>0.54930555555555549</v>
      </c>
      <c r="P22" s="14">
        <f>VLOOKUP(Q22,id!$A:$C,3,0)</f>
        <v>118</v>
      </c>
      <c r="Q22" s="14" t="str">
        <f t="shared" si="9"/>
        <v>JakubasPiotr1985</v>
      </c>
      <c r="R22" s="9" t="str">
        <f t="shared" si="10"/>
        <v>Jakubas</v>
      </c>
      <c r="S22" s="9" t="str">
        <f t="shared" si="11"/>
        <v>Piotr</v>
      </c>
      <c r="T22" s="9" t="str">
        <f t="shared" si="12"/>
        <v>Rajd Hawran</v>
      </c>
      <c r="U22" s="9">
        <f t="shared" si="13"/>
        <v>1985</v>
      </c>
      <c r="V22" s="9">
        <f t="shared" si="17"/>
        <v>12.187435291254364</v>
      </c>
      <c r="W22" s="23"/>
      <c r="X22" s="9">
        <f t="shared" si="18"/>
        <v>1.0164348925410873</v>
      </c>
      <c r="Y22" s="9">
        <f t="shared" si="19"/>
        <v>0.88888888888888884</v>
      </c>
      <c r="Z22" s="9">
        <v>1</v>
      </c>
      <c r="AA22" s="9">
        <v>1</v>
      </c>
    </row>
    <row r="23" spans="1:27">
      <c r="A23" s="392" t="s">
        <v>4480</v>
      </c>
      <c r="B23" s="392" t="s">
        <v>4482</v>
      </c>
      <c r="C23" s="422">
        <v>91</v>
      </c>
      <c r="D23" s="419">
        <v>1985</v>
      </c>
      <c r="E23" s="420" t="s">
        <v>431</v>
      </c>
      <c r="F23" s="420" t="s">
        <v>713</v>
      </c>
      <c r="G23" s="420">
        <v>1985</v>
      </c>
      <c r="H23" s="420" t="s">
        <v>201</v>
      </c>
      <c r="I23" s="420"/>
      <c r="J23" s="421">
        <v>0.35416666666666669</v>
      </c>
      <c r="K23" s="421">
        <v>0.90347222222222223</v>
      </c>
      <c r="L23" s="420"/>
      <c r="M23" s="419">
        <v>16</v>
      </c>
      <c r="N23" s="418">
        <f t="shared" si="0"/>
        <v>0.54930555555555549</v>
      </c>
      <c r="P23" s="14">
        <f>VLOOKUP(Q23,id!$A:$C,3,0)</f>
        <v>117</v>
      </c>
      <c r="Q23" s="14" t="str">
        <f t="shared" si="9"/>
        <v>KsiążekMikołaj1985</v>
      </c>
      <c r="R23" s="9" t="str">
        <f t="shared" si="10"/>
        <v>Książek</v>
      </c>
      <c r="S23" s="9" t="str">
        <f t="shared" si="11"/>
        <v>Mikołaj</v>
      </c>
      <c r="T23" s="9">
        <f t="shared" si="12"/>
        <v>0</v>
      </c>
      <c r="U23" s="9">
        <f t="shared" si="13"/>
        <v>1985</v>
      </c>
      <c r="V23" s="9">
        <f t="shared" si="17"/>
        <v>12.187435291254364</v>
      </c>
      <c r="W23" s="23"/>
      <c r="X23" s="9">
        <f t="shared" si="18"/>
        <v>1</v>
      </c>
      <c r="Y23" s="9">
        <f t="shared" si="19"/>
        <v>1</v>
      </c>
      <c r="Z23" s="9">
        <v>1</v>
      </c>
      <c r="AA23" s="9">
        <v>1</v>
      </c>
    </row>
    <row r="24" spans="1:27">
      <c r="A24" s="392" t="s">
        <v>4480</v>
      </c>
      <c r="B24" s="392" t="s">
        <v>4480</v>
      </c>
      <c r="C24" s="422">
        <v>68</v>
      </c>
      <c r="D24" s="419">
        <v>1988</v>
      </c>
      <c r="E24" s="420" t="s">
        <v>51</v>
      </c>
      <c r="F24" s="420" t="s">
        <v>4481</v>
      </c>
      <c r="G24" s="420">
        <v>1988</v>
      </c>
      <c r="H24" s="420" t="s">
        <v>201</v>
      </c>
      <c r="I24" s="420" t="s">
        <v>3561</v>
      </c>
      <c r="J24" s="421">
        <v>0.35416666666666669</v>
      </c>
      <c r="K24" s="421">
        <v>0.90347222222222223</v>
      </c>
      <c r="L24" s="420"/>
      <c r="M24" s="419">
        <v>16</v>
      </c>
      <c r="N24" s="418">
        <f t="shared" si="0"/>
        <v>0.54930555555555549</v>
      </c>
      <c r="P24" s="14">
        <f>VLOOKUP(Q24,id!$A:$C,3,0)</f>
        <v>490</v>
      </c>
      <c r="Q24" s="14" t="str">
        <f t="shared" si="9"/>
        <v>FlisArtur1988</v>
      </c>
      <c r="R24" s="9" t="str">
        <f t="shared" si="10"/>
        <v>Flis</v>
      </c>
      <c r="S24" s="9" t="str">
        <f t="shared" si="11"/>
        <v>Artur</v>
      </c>
      <c r="T24" s="9" t="str">
        <f t="shared" si="12"/>
        <v>Rajd Hawran</v>
      </c>
      <c r="U24" s="9">
        <f t="shared" si="13"/>
        <v>1988</v>
      </c>
      <c r="V24" s="9">
        <f t="shared" si="17"/>
        <v>12.187435291254364</v>
      </c>
      <c r="W24" s="23"/>
      <c r="X24" s="9">
        <f t="shared" si="18"/>
        <v>1</v>
      </c>
      <c r="Y24" s="9">
        <f t="shared" si="19"/>
        <v>1</v>
      </c>
      <c r="Z24" s="9">
        <v>1</v>
      </c>
      <c r="AA24" s="9">
        <v>1</v>
      </c>
    </row>
    <row r="25" spans="1:27">
      <c r="A25" s="392" t="s">
        <v>4478</v>
      </c>
      <c r="B25" s="392" t="s">
        <v>4477</v>
      </c>
      <c r="C25" s="422">
        <v>32</v>
      </c>
      <c r="D25" s="419">
        <v>1978</v>
      </c>
      <c r="E25" s="420" t="s">
        <v>24</v>
      </c>
      <c r="F25" s="420" t="s">
        <v>216</v>
      </c>
      <c r="G25" s="420">
        <v>1978</v>
      </c>
      <c r="H25" s="420" t="s">
        <v>201</v>
      </c>
      <c r="I25" s="420"/>
      <c r="J25" s="421">
        <v>0.35416666666666669</v>
      </c>
      <c r="K25" s="421">
        <v>0.71875</v>
      </c>
      <c r="L25" s="420"/>
      <c r="M25" s="419">
        <v>7</v>
      </c>
      <c r="N25" s="418">
        <f t="shared" si="0"/>
        <v>0.36458333333333331</v>
      </c>
      <c r="P25" s="14">
        <f>VLOOKUP(Q25,id!$A:$C,3,0)</f>
        <v>116</v>
      </c>
      <c r="Q25" s="14" t="str">
        <f t="shared" si="9"/>
        <v>BasterPrzemysław1978</v>
      </c>
      <c r="R25" s="9" t="str">
        <f t="shared" si="10"/>
        <v>Baster</v>
      </c>
      <c r="S25" s="9" t="str">
        <f t="shared" si="11"/>
        <v>Przemysław</v>
      </c>
      <c r="T25" s="9">
        <f t="shared" si="12"/>
        <v>0</v>
      </c>
      <c r="U25" s="9">
        <f t="shared" si="13"/>
        <v>1978</v>
      </c>
      <c r="V25" s="9">
        <f t="shared" si="17"/>
        <v>5.3320029399237843</v>
      </c>
      <c r="W25" s="23"/>
      <c r="X25" s="9">
        <f t="shared" si="18"/>
        <v>1.5066666666666666</v>
      </c>
      <c r="Y25" s="9">
        <f t="shared" si="19"/>
        <v>0.4375</v>
      </c>
      <c r="Z25" s="9">
        <v>1</v>
      </c>
      <c r="AA25" s="9">
        <v>1</v>
      </c>
    </row>
    <row r="26" spans="1:27">
      <c r="C26" s="417"/>
      <c r="D26" s="417"/>
      <c r="E26" s="415"/>
      <c r="F26" s="415"/>
      <c r="G26" s="415"/>
      <c r="H26" s="415"/>
      <c r="I26" s="415"/>
      <c r="J26" s="416"/>
      <c r="K26" s="415"/>
      <c r="L26" s="415"/>
      <c r="M26" s="414"/>
      <c r="N26" s="413"/>
    </row>
  </sheetData>
  <mergeCells count="1">
    <mergeCell ref="A1:N1"/>
  </mergeCells>
  <pageMargins left="0.25" right="0.25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"/>
  <sheetViews>
    <sheetView workbookViewId="0"/>
  </sheetViews>
  <sheetFormatPr defaultRowHeight="10.199999999999999"/>
  <cols>
    <col min="1" max="1" width="2.33203125" style="429" customWidth="1"/>
    <col min="2" max="2" width="4.33203125" style="429" customWidth="1"/>
    <col min="3" max="3" width="3.109375" style="429" customWidth="1"/>
    <col min="4" max="4" width="29.5546875" style="429" bestFit="1" customWidth="1"/>
    <col min="5" max="5" width="9.109375" style="429" bestFit="1" customWidth="1"/>
    <col min="6" max="6" width="13.77734375" style="429" bestFit="1" customWidth="1"/>
    <col min="7" max="7" width="9.5546875" style="429" bestFit="1" customWidth="1"/>
    <col min="8" max="9" width="14.44140625" style="429" bestFit="1" customWidth="1"/>
    <col min="10" max="10" width="18.88671875" style="429" bestFit="1" customWidth="1"/>
    <col min="11" max="11" width="6.109375" style="429" customWidth="1"/>
    <col min="12" max="12" width="6.33203125" style="429" customWidth="1"/>
    <col min="13" max="13" width="4.88671875" style="429" customWidth="1"/>
    <col min="14" max="14" width="6.33203125" style="429" customWidth="1"/>
    <col min="15" max="15" width="6.6640625" style="429" customWidth="1"/>
    <col min="16" max="16384" width="8.88671875" style="429"/>
  </cols>
  <sheetData>
    <row r="1" spans="1:24" ht="12" thickBot="1">
      <c r="A1" s="437" t="s">
        <v>4520</v>
      </c>
    </row>
    <row r="2" spans="1:24" ht="12" customHeight="1" thickBot="1">
      <c r="A2" s="433">
        <v>1</v>
      </c>
      <c r="B2" s="431" t="s">
        <v>4519</v>
      </c>
      <c r="C2" s="431" t="s">
        <v>3659</v>
      </c>
      <c r="D2" s="431" t="s">
        <v>4325</v>
      </c>
      <c r="E2" s="431" t="s">
        <v>161</v>
      </c>
      <c r="F2" s="431" t="s">
        <v>160</v>
      </c>
      <c r="G2" s="431" t="s">
        <v>3617</v>
      </c>
      <c r="H2" s="431" t="s">
        <v>897</v>
      </c>
      <c r="I2" s="431" t="s">
        <v>3619</v>
      </c>
      <c r="J2" s="431" t="s">
        <v>4362</v>
      </c>
      <c r="K2" s="429" t="s">
        <v>39</v>
      </c>
      <c r="L2" s="392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2" customHeight="1" thickBot="1">
      <c r="A3" s="433">
        <v>14</v>
      </c>
      <c r="B3" s="431">
        <v>13</v>
      </c>
      <c r="C3" s="431">
        <v>228</v>
      </c>
      <c r="D3" s="434" t="s">
        <v>4516</v>
      </c>
      <c r="E3" s="431" t="s">
        <v>489</v>
      </c>
      <c r="F3" s="431" t="s">
        <v>331</v>
      </c>
      <c r="G3" s="432">
        <v>1988</v>
      </c>
      <c r="H3" s="431" t="s">
        <v>3501</v>
      </c>
      <c r="I3" s="431">
        <v>21</v>
      </c>
      <c r="J3" s="430">
        <v>0.77986111111111101</v>
      </c>
      <c r="K3" s="438">
        <f t="shared" ref="K3:K7" si="0">J3-9/24</f>
        <v>0.40486111111111101</v>
      </c>
      <c r="L3" s="392"/>
      <c r="M3" s="14">
        <f>VLOOKUP(N3,id!$A:$C,3,0)</f>
        <v>83</v>
      </c>
      <c r="N3" s="14" t="str">
        <f t="shared" ref="N3:N7" si="1">O3&amp;P3&amp;R3</f>
        <v>KoniecznaJoanna1988</v>
      </c>
      <c r="O3" s="9" t="str">
        <f t="shared" ref="O3:O7" si="2">F3</f>
        <v>Konieczna</v>
      </c>
      <c r="P3" s="9" t="str">
        <f t="shared" ref="P3:P7" si="3">E3</f>
        <v>Joanna</v>
      </c>
      <c r="Q3" s="9" t="str">
        <f t="shared" ref="Q3:Q7" si="4">D3</f>
        <v>Grupa rowerowa Lipka</v>
      </c>
      <c r="R3" s="9">
        <f t="shared" ref="R3:R7" si="5">G3</f>
        <v>1988</v>
      </c>
      <c r="S3" s="9">
        <v>100</v>
      </c>
      <c r="T3" s="23"/>
      <c r="U3" s="9"/>
      <c r="V3" s="9"/>
      <c r="W3" s="9"/>
      <c r="X3" s="9"/>
    </row>
    <row r="4" spans="1:24" ht="12" customHeight="1" thickBot="1">
      <c r="A4" s="433">
        <v>21</v>
      </c>
      <c r="B4" s="431">
        <v>20</v>
      </c>
      <c r="C4" s="431">
        <v>207</v>
      </c>
      <c r="D4" s="431" t="s">
        <v>4513</v>
      </c>
      <c r="E4" s="431" t="s">
        <v>500</v>
      </c>
      <c r="F4" s="431" t="s">
        <v>3746</v>
      </c>
      <c r="G4" s="431">
        <v>1981</v>
      </c>
      <c r="H4" s="431" t="s">
        <v>3680</v>
      </c>
      <c r="I4" s="431">
        <v>21</v>
      </c>
      <c r="J4" s="430">
        <v>0.84236111111111101</v>
      </c>
      <c r="K4" s="438">
        <f t="shared" si="0"/>
        <v>0.46736111111111101</v>
      </c>
      <c r="L4" s="392"/>
      <c r="M4" s="14">
        <f>VLOOKUP(N4,id!$A:$C,3,0)</f>
        <v>153</v>
      </c>
      <c r="N4" s="14" t="str">
        <f t="shared" si="1"/>
        <v>LisekMałgorzata1981</v>
      </c>
      <c r="O4" s="9" t="str">
        <f t="shared" si="2"/>
        <v>Lisek</v>
      </c>
      <c r="P4" s="9" t="str">
        <f t="shared" si="3"/>
        <v>Małgorzata</v>
      </c>
      <c r="Q4" s="9" t="str">
        <f t="shared" si="4"/>
        <v>Ludzie Jacka</v>
      </c>
      <c r="R4" s="9">
        <f t="shared" si="5"/>
        <v>1981</v>
      </c>
      <c r="S4" s="9">
        <f t="shared" ref="S4:S7" si="6">S3*IF(W4&lt;1,W4,IF(X4&lt;1,X4,IF(V4&lt;1,V4,IF(U4&lt;1,U4,1))))</f>
        <v>86.627043090638921</v>
      </c>
      <c r="T4" s="23"/>
      <c r="U4" s="9">
        <f t="shared" ref="U4:U7" si="7">K3/K4</f>
        <v>0.86627043090638922</v>
      </c>
      <c r="V4" s="9">
        <f t="shared" ref="V4:V7" si="8">I4/I3</f>
        <v>1</v>
      </c>
      <c r="W4" s="9">
        <v>1</v>
      </c>
      <c r="X4" s="9">
        <v>1</v>
      </c>
    </row>
    <row r="5" spans="1:24" ht="12" customHeight="1" thickBot="1">
      <c r="A5" s="433">
        <v>29</v>
      </c>
      <c r="B5" s="431">
        <v>28</v>
      </c>
      <c r="C5" s="431">
        <v>230</v>
      </c>
      <c r="D5" s="434" t="s">
        <v>310</v>
      </c>
      <c r="E5" s="431" t="s">
        <v>332</v>
      </c>
      <c r="F5" s="431" t="s">
        <v>331</v>
      </c>
      <c r="G5" s="431">
        <v>1959</v>
      </c>
      <c r="H5" s="431" t="s">
        <v>3501</v>
      </c>
      <c r="I5" s="431">
        <v>15</v>
      </c>
      <c r="J5" s="430">
        <v>0.71944444444444444</v>
      </c>
      <c r="K5" s="438">
        <f t="shared" si="0"/>
        <v>0.34444444444444444</v>
      </c>
      <c r="L5" s="392"/>
      <c r="M5" s="14">
        <f>VLOOKUP(N5,id!$A:$C,3,0)</f>
        <v>84</v>
      </c>
      <c r="N5" s="14" t="str">
        <f t="shared" si="1"/>
        <v>KoniecznaKrystyna1959</v>
      </c>
      <c r="O5" s="9" t="str">
        <f t="shared" si="2"/>
        <v>Konieczna</v>
      </c>
      <c r="P5" s="9" t="str">
        <f t="shared" si="3"/>
        <v>Krystyna</v>
      </c>
      <c r="Q5" s="9" t="str">
        <f t="shared" si="4"/>
        <v>Grupa Rowerowa Lipka</v>
      </c>
      <c r="R5" s="9">
        <f t="shared" si="5"/>
        <v>1959</v>
      </c>
      <c r="S5" s="9">
        <f t="shared" si="6"/>
        <v>61.876459350456372</v>
      </c>
      <c r="T5" s="23"/>
      <c r="U5" s="9">
        <f t="shared" si="7"/>
        <v>1.356854838709677</v>
      </c>
      <c r="V5" s="9">
        <f t="shared" si="8"/>
        <v>0.7142857142857143</v>
      </c>
      <c r="W5" s="9">
        <v>1</v>
      </c>
      <c r="X5" s="9">
        <v>1</v>
      </c>
    </row>
    <row r="6" spans="1:24" ht="12" customHeight="1" thickBot="1">
      <c r="A6" s="433">
        <v>31</v>
      </c>
      <c r="B6" s="431">
        <v>30</v>
      </c>
      <c r="C6" s="431">
        <v>225</v>
      </c>
      <c r="D6" s="431" t="s">
        <v>289</v>
      </c>
      <c r="E6" s="431" t="s">
        <v>36</v>
      </c>
      <c r="F6" s="434" t="s">
        <v>4046</v>
      </c>
      <c r="G6" s="431">
        <v>1976</v>
      </c>
      <c r="H6" s="431" t="s">
        <v>253</v>
      </c>
      <c r="I6" s="431">
        <v>14</v>
      </c>
      <c r="J6" s="430">
        <v>0.63263888888888886</v>
      </c>
      <c r="K6" s="438">
        <f t="shared" si="0"/>
        <v>0.25763888888888886</v>
      </c>
      <c r="L6" s="392"/>
      <c r="M6" s="14">
        <f>VLOOKUP(N6,id!$A:$C,3,0)</f>
        <v>37</v>
      </c>
      <c r="N6" s="14" t="str">
        <f t="shared" si="1"/>
        <v>Gruziel-SłomkaMagdalena1976</v>
      </c>
      <c r="O6" s="9" t="str">
        <f t="shared" si="2"/>
        <v>Gruziel-Słomka</v>
      </c>
      <c r="P6" s="9" t="str">
        <f t="shared" si="3"/>
        <v>Magdalena</v>
      </c>
      <c r="Q6" s="9" t="str">
        <f t="shared" si="4"/>
        <v>Team360</v>
      </c>
      <c r="R6" s="9">
        <f t="shared" si="5"/>
        <v>1976</v>
      </c>
      <c r="S6" s="9">
        <f t="shared" si="6"/>
        <v>57.751362060425947</v>
      </c>
      <c r="T6" s="23"/>
      <c r="U6" s="9">
        <f t="shared" si="7"/>
        <v>1.3369272237196768</v>
      </c>
      <c r="V6" s="9">
        <f t="shared" si="8"/>
        <v>0.93333333333333335</v>
      </c>
      <c r="W6" s="9">
        <v>1</v>
      </c>
      <c r="X6" s="9">
        <v>1</v>
      </c>
    </row>
    <row r="7" spans="1:24" ht="12" customHeight="1" thickBot="1">
      <c r="A7" s="433">
        <v>35</v>
      </c>
      <c r="B7" s="431">
        <v>34</v>
      </c>
      <c r="C7" s="431">
        <v>240</v>
      </c>
      <c r="D7" s="431"/>
      <c r="E7" s="431" t="s">
        <v>753</v>
      </c>
      <c r="F7" s="431" t="s">
        <v>3496</v>
      </c>
      <c r="G7" s="432">
        <v>1981</v>
      </c>
      <c r="H7" s="432"/>
      <c r="I7" s="431">
        <v>3</v>
      </c>
      <c r="J7" s="430">
        <v>0.5</v>
      </c>
      <c r="K7" s="438">
        <f t="shared" si="0"/>
        <v>0.125</v>
      </c>
      <c r="L7" s="392"/>
      <c r="M7" s="14">
        <f>VLOOKUP(N7,id!$A:$C,3,0)</f>
        <v>85</v>
      </c>
      <c r="N7" s="14" t="str">
        <f t="shared" si="1"/>
        <v>OstaszkiewiczJolanta1981</v>
      </c>
      <c r="O7" s="9" t="str">
        <f t="shared" si="2"/>
        <v>Ostaszkiewicz</v>
      </c>
      <c r="P7" s="9" t="str">
        <f t="shared" si="3"/>
        <v>Jolanta</v>
      </c>
      <c r="Q7" s="9">
        <f t="shared" si="4"/>
        <v>0</v>
      </c>
      <c r="R7" s="9">
        <f t="shared" si="5"/>
        <v>1981</v>
      </c>
      <c r="S7" s="9">
        <f t="shared" si="6"/>
        <v>12.375291870091274</v>
      </c>
      <c r="T7" s="23"/>
      <c r="U7" s="9">
        <f t="shared" si="7"/>
        <v>2.0611111111111109</v>
      </c>
      <c r="V7" s="9">
        <f t="shared" si="8"/>
        <v>0.21428571428571427</v>
      </c>
      <c r="W7" s="9">
        <v>1</v>
      </c>
      <c r="X7" s="9">
        <v>1</v>
      </c>
    </row>
  </sheetData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workbookViewId="0"/>
  </sheetViews>
  <sheetFormatPr defaultRowHeight="10.199999999999999"/>
  <cols>
    <col min="1" max="1" width="2.33203125" style="429" customWidth="1"/>
    <col min="2" max="2" width="4.33203125" style="429" customWidth="1"/>
    <col min="3" max="3" width="3.109375" style="429" customWidth="1"/>
    <col min="4" max="4" width="29.5546875" style="429" bestFit="1" customWidth="1"/>
    <col min="5" max="5" width="9.109375" style="429" bestFit="1" customWidth="1"/>
    <col min="6" max="6" width="13.77734375" style="429" bestFit="1" customWidth="1"/>
    <col min="7" max="7" width="9.5546875" style="429" bestFit="1" customWidth="1"/>
    <col min="8" max="9" width="14.44140625" style="429" bestFit="1" customWidth="1"/>
    <col min="10" max="10" width="18.88671875" style="429" bestFit="1" customWidth="1"/>
    <col min="11" max="11" width="6.109375" style="429" customWidth="1"/>
    <col min="12" max="12" width="6.33203125" style="429" customWidth="1"/>
    <col min="13" max="13" width="4.88671875" style="429" customWidth="1"/>
    <col min="14" max="14" width="6.33203125" style="429" customWidth="1"/>
    <col min="15" max="15" width="6.6640625" style="429" customWidth="1"/>
    <col min="16" max="16384" width="8.88671875" style="429"/>
  </cols>
  <sheetData>
    <row r="1" spans="1:24" ht="12" thickBot="1">
      <c r="A1" s="437" t="s">
        <v>4520</v>
      </c>
    </row>
    <row r="2" spans="1:24" ht="12" customHeight="1" thickBot="1">
      <c r="A2" s="433">
        <v>1</v>
      </c>
      <c r="B2" s="431" t="s">
        <v>4519</v>
      </c>
      <c r="C2" s="431" t="s">
        <v>3659</v>
      </c>
      <c r="D2" s="431" t="s">
        <v>4325</v>
      </c>
      <c r="E2" s="431" t="s">
        <v>161</v>
      </c>
      <c r="F2" s="431" t="s">
        <v>160</v>
      </c>
      <c r="G2" s="431" t="s">
        <v>3617</v>
      </c>
      <c r="H2" s="431" t="s">
        <v>897</v>
      </c>
      <c r="I2" s="431" t="s">
        <v>3619</v>
      </c>
      <c r="J2" s="431" t="s">
        <v>4362</v>
      </c>
      <c r="K2" s="429" t="s">
        <v>39</v>
      </c>
      <c r="L2" s="392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</row>
    <row r="3" spans="1:24" ht="12" customHeight="1" thickBot="1">
      <c r="A3" s="433">
        <v>2</v>
      </c>
      <c r="B3" s="431">
        <v>1</v>
      </c>
      <c r="C3" s="431">
        <v>238</v>
      </c>
      <c r="D3" s="436" t="s">
        <v>164</v>
      </c>
      <c r="E3" s="431" t="s">
        <v>139</v>
      </c>
      <c r="F3" s="431" t="s">
        <v>157</v>
      </c>
      <c r="G3" s="432">
        <v>1982</v>
      </c>
      <c r="H3" s="431" t="s">
        <v>307</v>
      </c>
      <c r="I3" s="431">
        <v>21</v>
      </c>
      <c r="J3" s="430">
        <v>0.62847222222222221</v>
      </c>
      <c r="K3" s="438">
        <f>J3-9/24</f>
        <v>0.25347222222222221</v>
      </c>
      <c r="L3" s="392"/>
      <c r="M3" s="14">
        <f>VLOOKUP(N3,id!$A:$C,3,0)</f>
        <v>3</v>
      </c>
      <c r="N3" s="14" t="str">
        <f t="shared" ref="N3:N31" si="0">O3&amp;P3&amp;R3</f>
        <v>ŚmiejaDaniel1982</v>
      </c>
      <c r="O3" s="9" t="str">
        <f>F3</f>
        <v>Śmieja</v>
      </c>
      <c r="P3" s="9" t="str">
        <f>E3</f>
        <v>Daniel</v>
      </c>
      <c r="Q3" s="9" t="str">
        <f>D3</f>
        <v>mrdp.pl</v>
      </c>
      <c r="R3" s="9">
        <f>G3</f>
        <v>1982</v>
      </c>
      <c r="S3" s="9">
        <v>100</v>
      </c>
      <c r="T3" s="23"/>
      <c r="U3" s="9"/>
      <c r="V3" s="9"/>
      <c r="W3" s="9"/>
      <c r="X3" s="9"/>
    </row>
    <row r="4" spans="1:24" ht="12" customHeight="1" thickBot="1">
      <c r="A4" s="433">
        <v>3</v>
      </c>
      <c r="B4" s="431">
        <v>2</v>
      </c>
      <c r="C4" s="431">
        <v>223</v>
      </c>
      <c r="D4" s="431" t="s">
        <v>143</v>
      </c>
      <c r="E4" s="431" t="s">
        <v>272</v>
      </c>
      <c r="F4" s="431" t="s">
        <v>298</v>
      </c>
      <c r="G4" s="431">
        <v>1972</v>
      </c>
      <c r="H4" s="431" t="s">
        <v>3668</v>
      </c>
      <c r="I4" s="431">
        <v>21</v>
      </c>
      <c r="J4" s="430">
        <v>0.63055555555555554</v>
      </c>
      <c r="K4" s="438">
        <f t="shared" ref="K4:K31" si="1">J4-9/24</f>
        <v>0.25555555555555554</v>
      </c>
      <c r="L4" s="392"/>
      <c r="M4" s="14">
        <f>VLOOKUP(N4,id!$A:$C,3,0)</f>
        <v>105</v>
      </c>
      <c r="N4" s="14" t="str">
        <f t="shared" si="0"/>
        <v>BoberBartłomiej1972</v>
      </c>
      <c r="O4" s="9" t="str">
        <f t="shared" ref="O4:O31" si="2">F4</f>
        <v>Bober</v>
      </c>
      <c r="P4" s="9" t="str">
        <f t="shared" ref="P4:P31" si="3">E4</f>
        <v>Bartłomiej</v>
      </c>
      <c r="Q4" s="9" t="str">
        <f t="shared" ref="Q4:Q31" si="4">D4</f>
        <v>Harpagan</v>
      </c>
      <c r="R4" s="9">
        <f t="shared" ref="R4:R31" si="5">G4</f>
        <v>1972</v>
      </c>
      <c r="S4" s="9">
        <f t="shared" ref="S4:S14" si="6">S3*IF(W4&lt;1,W4,IF(X4&lt;1,X4,IF(V4&lt;1,V4,IF(U4&lt;1,U4,1))))</f>
        <v>99.184782608695656</v>
      </c>
      <c r="T4" s="23"/>
      <c r="U4" s="9">
        <f>K3/K4</f>
        <v>0.99184782608695654</v>
      </c>
      <c r="V4" s="9">
        <f>I4/I3</f>
        <v>1</v>
      </c>
      <c r="W4" s="9">
        <v>1</v>
      </c>
      <c r="X4" s="9">
        <v>1</v>
      </c>
    </row>
    <row r="5" spans="1:24" ht="12" customHeight="1" thickBot="1">
      <c r="A5" s="433">
        <v>4</v>
      </c>
      <c r="B5" s="431">
        <v>3</v>
      </c>
      <c r="C5" s="431">
        <v>231</v>
      </c>
      <c r="D5" s="434" t="s">
        <v>236</v>
      </c>
      <c r="E5" s="431" t="s">
        <v>241</v>
      </c>
      <c r="F5" s="431" t="s">
        <v>245</v>
      </c>
      <c r="G5" s="431">
        <v>1979</v>
      </c>
      <c r="H5" s="431" t="s">
        <v>1324</v>
      </c>
      <c r="I5" s="431">
        <v>21</v>
      </c>
      <c r="J5" s="430">
        <v>0.63750000000000007</v>
      </c>
      <c r="K5" s="438">
        <f t="shared" si="1"/>
        <v>0.26250000000000007</v>
      </c>
      <c r="L5" s="392"/>
      <c r="M5" s="14">
        <f>VLOOKUP(N5,id!$A:$C,3,0)</f>
        <v>8</v>
      </c>
      <c r="N5" s="14" t="str">
        <f t="shared" si="0"/>
        <v>WalentowskiRadosław1979</v>
      </c>
      <c r="O5" s="9" t="str">
        <f t="shared" si="2"/>
        <v>Walentowski</v>
      </c>
      <c r="P5" s="9" t="str">
        <f t="shared" si="3"/>
        <v>Radosław</v>
      </c>
      <c r="Q5" s="9" t="str">
        <f t="shared" si="4"/>
        <v>LosMaruderos</v>
      </c>
      <c r="R5" s="9">
        <f t="shared" si="5"/>
        <v>1979</v>
      </c>
      <c r="S5" s="9">
        <f t="shared" si="6"/>
        <v>96.560846560846542</v>
      </c>
      <c r="T5" s="23"/>
      <c r="U5" s="9">
        <f t="shared" ref="U5:U14" si="7">K4/K5</f>
        <v>0.97354497354497327</v>
      </c>
      <c r="V5" s="9">
        <f t="shared" ref="V5:V14" si="8">I5/I4</f>
        <v>1</v>
      </c>
      <c r="W5" s="9">
        <v>1</v>
      </c>
      <c r="X5" s="9">
        <v>1</v>
      </c>
    </row>
    <row r="6" spans="1:24" ht="12" customHeight="1" thickBot="1">
      <c r="A6" s="433">
        <v>5</v>
      </c>
      <c r="B6" s="431">
        <v>4</v>
      </c>
      <c r="C6" s="431">
        <v>234</v>
      </c>
      <c r="D6" s="431" t="s">
        <v>289</v>
      </c>
      <c r="E6" s="431" t="s">
        <v>15</v>
      </c>
      <c r="F6" s="431" t="s">
        <v>302</v>
      </c>
      <c r="G6" s="432">
        <v>1979</v>
      </c>
      <c r="H6" s="431" t="s">
        <v>253</v>
      </c>
      <c r="I6" s="431">
        <v>21</v>
      </c>
      <c r="J6" s="430">
        <v>0.63888888888888895</v>
      </c>
      <c r="K6" s="438">
        <f t="shared" si="1"/>
        <v>0.26388888888888895</v>
      </c>
      <c r="L6" s="392"/>
      <c r="M6" s="14">
        <f>VLOOKUP(N6,id!$A:$C,3,0)</f>
        <v>132</v>
      </c>
      <c r="N6" s="14" t="str">
        <f t="shared" si="0"/>
        <v>BuciakPiotr1979</v>
      </c>
      <c r="O6" s="9" t="str">
        <f t="shared" si="2"/>
        <v>Buciak</v>
      </c>
      <c r="P6" s="9" t="str">
        <f t="shared" si="3"/>
        <v>Piotr</v>
      </c>
      <c r="Q6" s="9" t="str">
        <f t="shared" si="4"/>
        <v>Team360</v>
      </c>
      <c r="R6" s="9">
        <f t="shared" si="5"/>
        <v>1979</v>
      </c>
      <c r="S6" s="9">
        <f t="shared" si="6"/>
        <v>96.052631578947341</v>
      </c>
      <c r="T6" s="23"/>
      <c r="U6" s="9">
        <f t="shared" si="7"/>
        <v>0.99473684210526314</v>
      </c>
      <c r="V6" s="9">
        <f t="shared" si="8"/>
        <v>1</v>
      </c>
      <c r="W6" s="9">
        <v>1</v>
      </c>
      <c r="X6" s="9">
        <v>1</v>
      </c>
    </row>
    <row r="7" spans="1:24" ht="12" customHeight="1" thickBot="1">
      <c r="A7" s="433">
        <v>6</v>
      </c>
      <c r="B7" s="431">
        <v>5</v>
      </c>
      <c r="C7" s="431">
        <v>224</v>
      </c>
      <c r="D7" s="431" t="s">
        <v>289</v>
      </c>
      <c r="E7" s="431" t="s">
        <v>16</v>
      </c>
      <c r="F7" s="431" t="s">
        <v>297</v>
      </c>
      <c r="G7" s="431">
        <v>1990</v>
      </c>
      <c r="H7" s="431" t="s">
        <v>253</v>
      </c>
      <c r="I7" s="431">
        <v>21</v>
      </c>
      <c r="J7" s="430">
        <v>0.64583333333333337</v>
      </c>
      <c r="K7" s="438">
        <f t="shared" si="1"/>
        <v>0.27083333333333337</v>
      </c>
      <c r="L7" s="392"/>
      <c r="M7" s="14">
        <f>VLOOKUP(N7,id!$A:$C,3,0)</f>
        <v>4</v>
      </c>
      <c r="N7" s="14" t="str">
        <f t="shared" si="0"/>
        <v>SłomkaPaweł1990</v>
      </c>
      <c r="O7" s="9" t="str">
        <f t="shared" si="2"/>
        <v>Słomka</v>
      </c>
      <c r="P7" s="9" t="str">
        <f t="shared" si="3"/>
        <v>Paweł</v>
      </c>
      <c r="Q7" s="9" t="str">
        <f t="shared" si="4"/>
        <v>Team360</v>
      </c>
      <c r="R7" s="9">
        <f t="shared" si="5"/>
        <v>1990</v>
      </c>
      <c r="S7" s="9">
        <f t="shared" si="6"/>
        <v>93.589743589743577</v>
      </c>
      <c r="T7" s="23"/>
      <c r="U7" s="9">
        <f t="shared" si="7"/>
        <v>0.97435897435897445</v>
      </c>
      <c r="V7" s="9">
        <f t="shared" si="8"/>
        <v>1</v>
      </c>
      <c r="W7" s="9">
        <v>1</v>
      </c>
      <c r="X7" s="9">
        <v>1</v>
      </c>
    </row>
    <row r="8" spans="1:24" ht="12" customHeight="1" thickBot="1">
      <c r="A8" s="433">
        <v>7</v>
      </c>
      <c r="B8" s="431">
        <v>6</v>
      </c>
      <c r="C8" s="431">
        <v>214</v>
      </c>
      <c r="D8" s="432"/>
      <c r="E8" s="431" t="s">
        <v>22</v>
      </c>
      <c r="F8" s="431" t="s">
        <v>10</v>
      </c>
      <c r="G8" s="431">
        <v>1975</v>
      </c>
      <c r="H8" s="431" t="s">
        <v>3474</v>
      </c>
      <c r="I8" s="431">
        <v>21</v>
      </c>
      <c r="J8" s="430">
        <v>0.64861111111111114</v>
      </c>
      <c r="K8" s="438">
        <f t="shared" si="1"/>
        <v>0.27361111111111114</v>
      </c>
      <c r="L8" s="392"/>
      <c r="M8" s="14">
        <f>VLOOKUP(N8,id!$A:$C,3,0)</f>
        <v>39</v>
      </c>
      <c r="N8" s="14" t="str">
        <f t="shared" si="0"/>
        <v>CecułaKrzysztof1975</v>
      </c>
      <c r="O8" s="9" t="str">
        <f t="shared" si="2"/>
        <v>Cecuła</v>
      </c>
      <c r="P8" s="9" t="str">
        <f t="shared" si="3"/>
        <v>Krzysztof</v>
      </c>
      <c r="Q8" s="9">
        <f t="shared" si="4"/>
        <v>0</v>
      </c>
      <c r="R8" s="9">
        <f t="shared" si="5"/>
        <v>1975</v>
      </c>
      <c r="S8" s="9">
        <f t="shared" si="6"/>
        <v>92.639593908629436</v>
      </c>
      <c r="T8" s="23"/>
      <c r="U8" s="9">
        <f t="shared" si="7"/>
        <v>0.98984771573604069</v>
      </c>
      <c r="V8" s="9">
        <f t="shared" si="8"/>
        <v>1</v>
      </c>
      <c r="W8" s="9">
        <v>1</v>
      </c>
      <c r="X8" s="9">
        <v>1</v>
      </c>
    </row>
    <row r="9" spans="1:24" ht="12" customHeight="1" thickBot="1">
      <c r="A9" s="433">
        <v>8</v>
      </c>
      <c r="B9" s="431">
        <v>7</v>
      </c>
      <c r="C9" s="431">
        <v>206</v>
      </c>
      <c r="D9" s="434" t="s">
        <v>4518</v>
      </c>
      <c r="E9" s="431" t="s">
        <v>17</v>
      </c>
      <c r="F9" s="431" t="s">
        <v>8</v>
      </c>
      <c r="G9" s="431">
        <v>1978</v>
      </c>
      <c r="H9" s="431" t="s">
        <v>3680</v>
      </c>
      <c r="I9" s="431">
        <v>21</v>
      </c>
      <c r="J9" s="430">
        <v>0.65625</v>
      </c>
      <c r="K9" s="438">
        <f t="shared" si="1"/>
        <v>0.28125</v>
      </c>
      <c r="L9" s="392"/>
      <c r="M9" s="14">
        <f>VLOOKUP(N9,id!$A:$C,3,0)</f>
        <v>179</v>
      </c>
      <c r="N9" s="14" t="str">
        <f t="shared" si="0"/>
        <v>OwczarskiMarcin1978</v>
      </c>
      <c r="O9" s="9" t="str">
        <f t="shared" si="2"/>
        <v>Owczarski</v>
      </c>
      <c r="P9" s="9" t="str">
        <f t="shared" si="3"/>
        <v>Marcin</v>
      </c>
      <c r="Q9" s="9" t="str">
        <f t="shared" si="4"/>
        <v>MMGOBoryTeam</v>
      </c>
      <c r="R9" s="9">
        <f t="shared" si="5"/>
        <v>1978</v>
      </c>
      <c r="S9" s="9">
        <f t="shared" si="6"/>
        <v>90.12345679012347</v>
      </c>
      <c r="T9" s="23"/>
      <c r="U9" s="9">
        <f t="shared" si="7"/>
        <v>0.97283950617283965</v>
      </c>
      <c r="V9" s="9">
        <f t="shared" si="8"/>
        <v>1</v>
      </c>
      <c r="W9" s="9">
        <v>1</v>
      </c>
      <c r="X9" s="9">
        <v>1</v>
      </c>
    </row>
    <row r="10" spans="1:24" ht="12" customHeight="1" thickBot="1">
      <c r="A10" s="433">
        <v>9</v>
      </c>
      <c r="B10" s="431">
        <v>8</v>
      </c>
      <c r="C10" s="431">
        <v>222</v>
      </c>
      <c r="D10" s="431" t="s">
        <v>143</v>
      </c>
      <c r="E10" s="431" t="s">
        <v>151</v>
      </c>
      <c r="F10" s="431" t="s">
        <v>138</v>
      </c>
      <c r="G10" s="431">
        <v>1977</v>
      </c>
      <c r="H10" s="431" t="s">
        <v>3554</v>
      </c>
      <c r="I10" s="431">
        <v>21</v>
      </c>
      <c r="J10" s="430">
        <v>0.66388888888888886</v>
      </c>
      <c r="K10" s="438">
        <f t="shared" si="1"/>
        <v>0.28888888888888886</v>
      </c>
      <c r="L10" s="392"/>
      <c r="M10" s="14">
        <f>VLOOKUP(N10,id!$A:$C,3,0)</f>
        <v>91</v>
      </c>
      <c r="N10" s="14" t="str">
        <f t="shared" si="0"/>
        <v>PiwakowskiWojciech1977</v>
      </c>
      <c r="O10" s="9" t="str">
        <f t="shared" si="2"/>
        <v>Piwakowski</v>
      </c>
      <c r="P10" s="9" t="str">
        <f t="shared" si="3"/>
        <v>Wojciech</v>
      </c>
      <c r="Q10" s="9" t="str">
        <f t="shared" si="4"/>
        <v>Harpagan</v>
      </c>
      <c r="R10" s="9">
        <f t="shared" si="5"/>
        <v>1977</v>
      </c>
      <c r="S10" s="9">
        <f t="shared" si="6"/>
        <v>87.740384615384642</v>
      </c>
      <c r="T10" s="23"/>
      <c r="U10" s="9">
        <f t="shared" si="7"/>
        <v>0.9735576923076924</v>
      </c>
      <c r="V10" s="9">
        <f t="shared" si="8"/>
        <v>1</v>
      </c>
      <c r="W10" s="9">
        <v>1</v>
      </c>
      <c r="X10" s="9">
        <v>1</v>
      </c>
    </row>
    <row r="11" spans="1:24" ht="12" customHeight="1" thickBot="1">
      <c r="A11" s="433">
        <v>10</v>
      </c>
      <c r="B11" s="431">
        <v>9</v>
      </c>
      <c r="C11" s="431">
        <v>237</v>
      </c>
      <c r="D11" s="434" t="s">
        <v>162</v>
      </c>
      <c r="E11" s="431" t="s">
        <v>77</v>
      </c>
      <c r="F11" s="431" t="s">
        <v>78</v>
      </c>
      <c r="G11" s="432">
        <v>1992</v>
      </c>
      <c r="H11" s="431" t="s">
        <v>246</v>
      </c>
      <c r="I11" s="431">
        <v>21</v>
      </c>
      <c r="J11" s="430">
        <v>0.66597222222222219</v>
      </c>
      <c r="K11" s="438">
        <f t="shared" si="1"/>
        <v>0.29097222222222219</v>
      </c>
      <c r="L11" s="392"/>
      <c r="M11" s="14">
        <f>VLOOKUP(N11,id!$A:$C,3,0)</f>
        <v>6</v>
      </c>
      <c r="N11" s="14" t="str">
        <f t="shared" si="0"/>
        <v>JakubekKrystian1992</v>
      </c>
      <c r="O11" s="9" t="str">
        <f t="shared" si="2"/>
        <v>Jakubek</v>
      </c>
      <c r="P11" s="9" t="str">
        <f t="shared" si="3"/>
        <v>Krystian</v>
      </c>
      <c r="Q11" s="9" t="str">
        <f t="shared" si="4"/>
        <v>Mitutoyo AZS Wratislavia</v>
      </c>
      <c r="R11" s="9">
        <f t="shared" si="5"/>
        <v>1992</v>
      </c>
      <c r="S11" s="9">
        <f t="shared" si="6"/>
        <v>87.112171837708857</v>
      </c>
      <c r="T11" s="23"/>
      <c r="U11" s="9">
        <f t="shared" si="7"/>
        <v>0.99284009546539387</v>
      </c>
      <c r="V11" s="9">
        <f t="shared" si="8"/>
        <v>1</v>
      </c>
      <c r="W11" s="9">
        <v>1</v>
      </c>
      <c r="X11" s="9">
        <v>1</v>
      </c>
    </row>
    <row r="12" spans="1:24" ht="12" customHeight="1" thickBot="1">
      <c r="A12" s="433">
        <v>11</v>
      </c>
      <c r="B12" s="431">
        <v>10</v>
      </c>
      <c r="C12" s="431">
        <v>240</v>
      </c>
      <c r="D12" s="431" t="s">
        <v>4122</v>
      </c>
      <c r="E12" s="431" t="s">
        <v>25</v>
      </c>
      <c r="F12" s="431" t="s">
        <v>165</v>
      </c>
      <c r="G12" s="432">
        <v>1967</v>
      </c>
      <c r="H12" s="431" t="s">
        <v>3669</v>
      </c>
      <c r="I12" s="431">
        <v>21</v>
      </c>
      <c r="J12" s="430">
        <v>0.68402777777777779</v>
      </c>
      <c r="K12" s="438">
        <f t="shared" si="1"/>
        <v>0.30902777777777779</v>
      </c>
      <c r="L12" s="392"/>
      <c r="M12" s="14">
        <f>VLOOKUP(N12,id!$A:$C,3,0)</f>
        <v>92</v>
      </c>
      <c r="N12" s="14" t="str">
        <f t="shared" si="0"/>
        <v>PachulskiLeszek1967</v>
      </c>
      <c r="O12" s="9" t="str">
        <f t="shared" si="2"/>
        <v>Pachulski</v>
      </c>
      <c r="P12" s="9" t="str">
        <f t="shared" si="3"/>
        <v>Leszek</v>
      </c>
      <c r="Q12" s="9" t="str">
        <f t="shared" si="4"/>
        <v>Wisła 1200</v>
      </c>
      <c r="R12" s="9">
        <f t="shared" si="5"/>
        <v>1967</v>
      </c>
      <c r="S12" s="9">
        <f t="shared" si="6"/>
        <v>82.022471910112372</v>
      </c>
      <c r="T12" s="23"/>
      <c r="U12" s="9">
        <f t="shared" si="7"/>
        <v>0.94157303370786505</v>
      </c>
      <c r="V12" s="9">
        <f t="shared" si="8"/>
        <v>1</v>
      </c>
      <c r="W12" s="9">
        <v>1</v>
      </c>
      <c r="X12" s="9">
        <v>1</v>
      </c>
    </row>
    <row r="13" spans="1:24" ht="12" customHeight="1" thickBot="1">
      <c r="A13" s="433">
        <v>12</v>
      </c>
      <c r="B13" s="431">
        <v>11</v>
      </c>
      <c r="C13" s="431">
        <v>217</v>
      </c>
      <c r="D13" s="431" t="s">
        <v>176</v>
      </c>
      <c r="E13" s="431" t="s">
        <v>21</v>
      </c>
      <c r="F13" s="431" t="s">
        <v>177</v>
      </c>
      <c r="G13" s="431">
        <v>1975</v>
      </c>
      <c r="H13" s="431" t="s">
        <v>3995</v>
      </c>
      <c r="I13" s="431">
        <v>21</v>
      </c>
      <c r="J13" s="430">
        <v>0.69652777777777775</v>
      </c>
      <c r="K13" s="438">
        <f t="shared" si="1"/>
        <v>0.32152777777777775</v>
      </c>
      <c r="L13" s="392"/>
      <c r="M13" s="14">
        <f>VLOOKUP(N13,id!$A:$C,3,0)</f>
        <v>394</v>
      </c>
      <c r="N13" s="14" t="str">
        <f t="shared" si="0"/>
        <v>HajdukJacek1975</v>
      </c>
      <c r="O13" s="9" t="str">
        <f t="shared" si="2"/>
        <v>Hajduk</v>
      </c>
      <c r="P13" s="9" t="str">
        <f t="shared" si="3"/>
        <v>Jacek</v>
      </c>
      <c r="Q13" s="9" t="str">
        <f t="shared" si="4"/>
        <v>Bez Skorka</v>
      </c>
      <c r="R13" s="9">
        <f t="shared" si="5"/>
        <v>1975</v>
      </c>
      <c r="S13" s="9">
        <f t="shared" si="6"/>
        <v>78.833693304535657</v>
      </c>
      <c r="T13" s="23"/>
      <c r="U13" s="9">
        <f t="shared" si="7"/>
        <v>0.96112311015118801</v>
      </c>
      <c r="V13" s="9">
        <f t="shared" si="8"/>
        <v>1</v>
      </c>
      <c r="W13" s="9">
        <v>1</v>
      </c>
      <c r="X13" s="9">
        <v>1</v>
      </c>
    </row>
    <row r="14" spans="1:24" ht="12" customHeight="1" thickBot="1">
      <c r="A14" s="433">
        <v>13</v>
      </c>
      <c r="B14" s="431">
        <v>11</v>
      </c>
      <c r="C14" s="431">
        <v>218</v>
      </c>
      <c r="D14" s="431" t="s">
        <v>176</v>
      </c>
      <c r="E14" s="431" t="s">
        <v>175</v>
      </c>
      <c r="F14" s="431" t="s">
        <v>4517</v>
      </c>
      <c r="G14" s="431">
        <v>1974</v>
      </c>
      <c r="H14" s="431" t="s">
        <v>3995</v>
      </c>
      <c r="I14" s="431">
        <v>21</v>
      </c>
      <c r="J14" s="430">
        <v>0.69652777777777775</v>
      </c>
      <c r="K14" s="438">
        <f t="shared" si="1"/>
        <v>0.32152777777777775</v>
      </c>
      <c r="L14" s="392"/>
      <c r="M14" s="14">
        <f>VLOOKUP(N14,id!$A:$C,3,0)</f>
        <v>491</v>
      </c>
      <c r="N14" s="14" t="str">
        <f t="shared" si="0"/>
        <v>BłaszczkDarek1974</v>
      </c>
      <c r="O14" s="9" t="str">
        <f t="shared" si="2"/>
        <v>Błaszczk</v>
      </c>
      <c r="P14" s="9" t="str">
        <f t="shared" si="3"/>
        <v>Darek</v>
      </c>
      <c r="Q14" s="9" t="str">
        <f t="shared" si="4"/>
        <v>Bez Skorka</v>
      </c>
      <c r="R14" s="9">
        <f t="shared" si="5"/>
        <v>1974</v>
      </c>
      <c r="S14" s="9">
        <f t="shared" si="6"/>
        <v>78.833693304535657</v>
      </c>
      <c r="T14" s="23"/>
      <c r="U14" s="9">
        <f t="shared" si="7"/>
        <v>1</v>
      </c>
      <c r="V14" s="9">
        <f t="shared" si="8"/>
        <v>1</v>
      </c>
      <c r="W14" s="9">
        <v>1</v>
      </c>
      <c r="X14" s="9">
        <v>1</v>
      </c>
    </row>
    <row r="15" spans="1:24" ht="12" customHeight="1" thickBot="1">
      <c r="A15" s="433">
        <v>15</v>
      </c>
      <c r="B15" s="431">
        <v>13</v>
      </c>
      <c r="C15" s="431">
        <v>229</v>
      </c>
      <c r="D15" s="434" t="s">
        <v>310</v>
      </c>
      <c r="E15" s="431" t="s">
        <v>48</v>
      </c>
      <c r="F15" s="431" t="s">
        <v>47</v>
      </c>
      <c r="G15" s="431">
        <v>1960</v>
      </c>
      <c r="H15" s="431" t="s">
        <v>3501</v>
      </c>
      <c r="I15" s="431">
        <v>21</v>
      </c>
      <c r="J15" s="430">
        <v>0.77986111111111101</v>
      </c>
      <c r="K15" s="438">
        <f t="shared" si="1"/>
        <v>0.40486111111111101</v>
      </c>
      <c r="L15" s="392"/>
      <c r="M15" s="14">
        <f>VLOOKUP(N15,id!$A:$C,3,0)</f>
        <v>82</v>
      </c>
      <c r="N15" s="14" t="str">
        <f t="shared" si="0"/>
        <v>KoniecznyTomasz1960</v>
      </c>
      <c r="O15" s="9" t="str">
        <f t="shared" si="2"/>
        <v>Konieczny</v>
      </c>
      <c r="P15" s="9" t="str">
        <f t="shared" si="3"/>
        <v>Tomasz</v>
      </c>
      <c r="Q15" s="9" t="str">
        <f t="shared" si="4"/>
        <v>Grupa Rowerowa Lipka</v>
      </c>
      <c r="R15" s="9">
        <f t="shared" si="5"/>
        <v>1960</v>
      </c>
      <c r="S15" s="9">
        <f t="shared" ref="S15:S31" si="9">S14*IF(W15&lt;1,W15,IF(X15&lt;1,X15,IF(V15&lt;1,V15,IF(U15&lt;1,U15,1))))</f>
        <v>62.607204116638101</v>
      </c>
      <c r="T15" s="23"/>
      <c r="U15" s="9">
        <f t="shared" ref="U15:U31" si="10">K14/K15</f>
        <v>0.79416809605488858</v>
      </c>
      <c r="V15" s="9">
        <f t="shared" ref="V15:V31" si="11">I15/I14</f>
        <v>1</v>
      </c>
      <c r="W15" s="9">
        <v>1</v>
      </c>
      <c r="X15" s="9">
        <v>1</v>
      </c>
    </row>
    <row r="16" spans="1:24" ht="12" customHeight="1" thickBot="1">
      <c r="A16" s="433">
        <v>16</v>
      </c>
      <c r="B16" s="431">
        <v>15</v>
      </c>
      <c r="C16" s="431">
        <v>205</v>
      </c>
      <c r="D16" s="434" t="s">
        <v>4040</v>
      </c>
      <c r="E16" s="431" t="s">
        <v>681</v>
      </c>
      <c r="F16" s="431" t="s">
        <v>4038</v>
      </c>
      <c r="G16" s="431">
        <v>1963</v>
      </c>
      <c r="H16" s="431" t="s">
        <v>4039</v>
      </c>
      <c r="I16" s="431">
        <v>21</v>
      </c>
      <c r="J16" s="430">
        <v>0.79236111111111107</v>
      </c>
      <c r="K16" s="438">
        <f t="shared" si="1"/>
        <v>0.41736111111111107</v>
      </c>
      <c r="L16" s="392"/>
      <c r="M16" s="14">
        <f>VLOOKUP(N16,id!$A:$C,3,0)</f>
        <v>19</v>
      </c>
      <c r="N16" s="14" t="str">
        <f t="shared" si="0"/>
        <v>KOWALSKIKRZYSZTOF1963</v>
      </c>
      <c r="O16" s="9" t="str">
        <f t="shared" si="2"/>
        <v>KOWALSKI</v>
      </c>
      <c r="P16" s="9" t="str">
        <f t="shared" si="3"/>
        <v>KRZYSZTOF</v>
      </c>
      <c r="Q16" s="9" t="str">
        <f t="shared" si="4"/>
        <v>ORIENT EXPRESS</v>
      </c>
      <c r="R16" s="9">
        <f t="shared" si="5"/>
        <v>1963</v>
      </c>
      <c r="S16" s="9">
        <f t="shared" si="9"/>
        <v>60.732113144758742</v>
      </c>
      <c r="T16" s="23"/>
      <c r="U16" s="9">
        <f t="shared" si="10"/>
        <v>0.97004991680532426</v>
      </c>
      <c r="V16" s="9">
        <f t="shared" si="11"/>
        <v>1</v>
      </c>
      <c r="W16" s="9">
        <v>1</v>
      </c>
      <c r="X16" s="9">
        <v>1</v>
      </c>
    </row>
    <row r="17" spans="1:24" ht="12" customHeight="1" thickBot="1">
      <c r="A17" s="433">
        <v>17</v>
      </c>
      <c r="B17" s="431">
        <v>15</v>
      </c>
      <c r="C17" s="431">
        <v>204</v>
      </c>
      <c r="D17" s="434" t="s">
        <v>4515</v>
      </c>
      <c r="E17" s="431" t="s">
        <v>383</v>
      </c>
      <c r="F17" s="431" t="s">
        <v>836</v>
      </c>
      <c r="G17" s="431">
        <v>1966</v>
      </c>
      <c r="H17" s="431" t="s">
        <v>870</v>
      </c>
      <c r="I17" s="431">
        <v>21</v>
      </c>
      <c r="J17" s="430">
        <v>0.79236111111111107</v>
      </c>
      <c r="K17" s="438">
        <f t="shared" si="1"/>
        <v>0.41736111111111107</v>
      </c>
      <c r="L17" s="392"/>
      <c r="M17" s="14">
        <f>VLOOKUP(N17,id!$A:$C,3,0)</f>
        <v>18</v>
      </c>
      <c r="N17" s="14" t="str">
        <f t="shared" si="0"/>
        <v>RudnickiMariusz1966</v>
      </c>
      <c r="O17" s="9" t="str">
        <f t="shared" si="2"/>
        <v>Rudnicki</v>
      </c>
      <c r="P17" s="9" t="str">
        <f t="shared" si="3"/>
        <v>Mariusz</v>
      </c>
      <c r="Q17" s="9" t="str">
        <f t="shared" si="4"/>
        <v>Orient express</v>
      </c>
      <c r="R17" s="9">
        <f t="shared" si="5"/>
        <v>1966</v>
      </c>
      <c r="S17" s="9">
        <f t="shared" si="9"/>
        <v>60.732113144758742</v>
      </c>
      <c r="T17" s="23"/>
      <c r="U17" s="9">
        <f t="shared" si="10"/>
        <v>1</v>
      </c>
      <c r="V17" s="9">
        <f t="shared" si="11"/>
        <v>1</v>
      </c>
      <c r="W17" s="9">
        <v>1</v>
      </c>
      <c r="X17" s="9">
        <v>1</v>
      </c>
    </row>
    <row r="18" spans="1:24" ht="12" customHeight="1" thickBot="1">
      <c r="A18" s="433">
        <v>18</v>
      </c>
      <c r="B18" s="431">
        <v>15</v>
      </c>
      <c r="C18" s="431">
        <v>226</v>
      </c>
      <c r="D18" s="431" t="s">
        <v>3625</v>
      </c>
      <c r="E18" s="431" t="s">
        <v>26</v>
      </c>
      <c r="F18" s="431" t="s">
        <v>29</v>
      </c>
      <c r="G18" s="431">
        <v>1965</v>
      </c>
      <c r="H18" s="431" t="s">
        <v>253</v>
      </c>
      <c r="I18" s="431">
        <v>21</v>
      </c>
      <c r="J18" s="430">
        <v>0.79236111111111107</v>
      </c>
      <c r="K18" s="438">
        <f t="shared" si="1"/>
        <v>0.41736111111111107</v>
      </c>
      <c r="L18" s="392"/>
      <c r="M18" s="14">
        <f>VLOOKUP(N18,id!$A:$C,3,0)</f>
        <v>12</v>
      </c>
      <c r="N18" s="14" t="str">
        <f t="shared" si="0"/>
        <v>SmejdaAndrzej1965</v>
      </c>
      <c r="O18" s="9" t="str">
        <f t="shared" si="2"/>
        <v>Smejda</v>
      </c>
      <c r="P18" s="9" t="str">
        <f t="shared" si="3"/>
        <v>Andrzej</v>
      </c>
      <c r="Q18" s="9" t="str">
        <f t="shared" si="4"/>
        <v>SAnFi</v>
      </c>
      <c r="R18" s="9">
        <f t="shared" si="5"/>
        <v>1965</v>
      </c>
      <c r="S18" s="9">
        <f t="shared" si="9"/>
        <v>60.732113144758742</v>
      </c>
      <c r="T18" s="23"/>
      <c r="U18" s="9">
        <f t="shared" si="10"/>
        <v>1</v>
      </c>
      <c r="V18" s="9">
        <f t="shared" si="11"/>
        <v>1</v>
      </c>
      <c r="W18" s="9">
        <v>1</v>
      </c>
      <c r="X18" s="9">
        <v>1</v>
      </c>
    </row>
    <row r="19" spans="1:24" ht="12" customHeight="1" thickBot="1">
      <c r="A19" s="433">
        <v>19</v>
      </c>
      <c r="B19" s="431">
        <v>15</v>
      </c>
      <c r="C19" s="431">
        <v>227</v>
      </c>
      <c r="D19" s="431" t="s">
        <v>3625</v>
      </c>
      <c r="E19" s="431" t="s">
        <v>544</v>
      </c>
      <c r="F19" s="431" t="s">
        <v>29</v>
      </c>
      <c r="G19" s="431">
        <v>1999</v>
      </c>
      <c r="H19" s="431" t="s">
        <v>253</v>
      </c>
      <c r="I19" s="431">
        <v>21</v>
      </c>
      <c r="J19" s="430">
        <v>0.79236111111111107</v>
      </c>
      <c r="K19" s="438">
        <f t="shared" si="1"/>
        <v>0.41736111111111107</v>
      </c>
      <c r="L19" s="392"/>
      <c r="M19" s="14">
        <f>VLOOKUP(N19,id!$A:$C,3,0)</f>
        <v>415</v>
      </c>
      <c r="N19" s="14" t="str">
        <f t="shared" si="0"/>
        <v>SmejdaFilip1999</v>
      </c>
      <c r="O19" s="9" t="str">
        <f t="shared" si="2"/>
        <v>Smejda</v>
      </c>
      <c r="P19" s="9" t="str">
        <f t="shared" si="3"/>
        <v>Filip</v>
      </c>
      <c r="Q19" s="9" t="str">
        <f t="shared" si="4"/>
        <v>SAnFi</v>
      </c>
      <c r="R19" s="9">
        <f t="shared" si="5"/>
        <v>1999</v>
      </c>
      <c r="S19" s="9">
        <f t="shared" si="9"/>
        <v>60.732113144758742</v>
      </c>
      <c r="T19" s="23"/>
      <c r="U19" s="9">
        <f t="shared" si="10"/>
        <v>1</v>
      </c>
      <c r="V19" s="9">
        <f t="shared" si="11"/>
        <v>1</v>
      </c>
      <c r="W19" s="9">
        <v>1</v>
      </c>
      <c r="X19" s="9">
        <v>1</v>
      </c>
    </row>
    <row r="20" spans="1:24" ht="12" customHeight="1" thickBot="1">
      <c r="A20" s="433">
        <v>20</v>
      </c>
      <c r="B20" s="431">
        <v>19</v>
      </c>
      <c r="C20" s="431">
        <v>236</v>
      </c>
      <c r="D20" s="434" t="s">
        <v>4514</v>
      </c>
      <c r="E20" s="431" t="s">
        <v>151</v>
      </c>
      <c r="F20" s="431" t="s">
        <v>581</v>
      </c>
      <c r="G20" s="432">
        <v>1975</v>
      </c>
      <c r="H20" s="431" t="s">
        <v>3554</v>
      </c>
      <c r="I20" s="431">
        <v>21</v>
      </c>
      <c r="J20" s="430">
        <v>0.80555555555555547</v>
      </c>
      <c r="K20" s="438">
        <f t="shared" si="1"/>
        <v>0.43055555555555547</v>
      </c>
      <c r="L20" s="392"/>
      <c r="M20" s="14">
        <f>VLOOKUP(N20,id!$A:$C,3,0)</f>
        <v>99</v>
      </c>
      <c r="N20" s="14" t="str">
        <f t="shared" si="0"/>
        <v>BróżWojciech1975</v>
      </c>
      <c r="O20" s="9" t="str">
        <f t="shared" si="2"/>
        <v>Bróż</v>
      </c>
      <c r="P20" s="9" t="str">
        <f t="shared" si="3"/>
        <v>Wojciech</v>
      </c>
      <c r="Q20" s="9" t="str">
        <f t="shared" si="4"/>
        <v>Bike now beer later</v>
      </c>
      <c r="R20" s="9">
        <f t="shared" si="5"/>
        <v>1975</v>
      </c>
      <c r="S20" s="9">
        <f t="shared" si="9"/>
        <v>58.870967741935495</v>
      </c>
      <c r="T20" s="23"/>
      <c r="U20" s="9">
        <f t="shared" si="10"/>
        <v>0.96935483870967754</v>
      </c>
      <c r="V20" s="9">
        <f t="shared" si="11"/>
        <v>1</v>
      </c>
      <c r="W20" s="9">
        <v>1</v>
      </c>
      <c r="X20" s="9">
        <v>1</v>
      </c>
    </row>
    <row r="21" spans="1:24" ht="12" customHeight="1" thickBot="1">
      <c r="A21" s="433">
        <v>22</v>
      </c>
      <c r="B21" s="431">
        <v>20</v>
      </c>
      <c r="C21" s="431">
        <v>208</v>
      </c>
      <c r="D21" s="431" t="s">
        <v>4513</v>
      </c>
      <c r="E21" s="431" t="s">
        <v>272</v>
      </c>
      <c r="F21" s="431" t="s">
        <v>865</v>
      </c>
      <c r="G21" s="431">
        <v>1981</v>
      </c>
      <c r="H21" s="431" t="s">
        <v>3483</v>
      </c>
      <c r="I21" s="431">
        <v>21</v>
      </c>
      <c r="J21" s="430">
        <v>0.84236111111111101</v>
      </c>
      <c r="K21" s="438">
        <f t="shared" si="1"/>
        <v>0.46736111111111101</v>
      </c>
      <c r="L21" s="392"/>
      <c r="M21" s="14">
        <f>VLOOKUP(N21,id!$A:$C,3,0)</f>
        <v>492</v>
      </c>
      <c r="N21" s="14" t="str">
        <f t="shared" si="0"/>
        <v>OlejnikBartłomiej1981</v>
      </c>
      <c r="O21" s="9" t="str">
        <f t="shared" si="2"/>
        <v>Olejnik</v>
      </c>
      <c r="P21" s="9" t="str">
        <f t="shared" si="3"/>
        <v>Bartłomiej</v>
      </c>
      <c r="Q21" s="9" t="str">
        <f t="shared" si="4"/>
        <v>Ludzie Jacka</v>
      </c>
      <c r="R21" s="9">
        <f t="shared" si="5"/>
        <v>1981</v>
      </c>
      <c r="S21" s="9">
        <f t="shared" si="9"/>
        <v>54.234769687964352</v>
      </c>
      <c r="T21" s="23"/>
      <c r="U21" s="9">
        <f t="shared" si="10"/>
        <v>0.92124814264487376</v>
      </c>
      <c r="V21" s="9">
        <f t="shared" si="11"/>
        <v>1</v>
      </c>
      <c r="W21" s="9">
        <v>1</v>
      </c>
      <c r="X21" s="9">
        <v>1</v>
      </c>
    </row>
    <row r="22" spans="1:24" ht="12" customHeight="1" thickBot="1">
      <c r="A22" s="433">
        <v>23</v>
      </c>
      <c r="B22" s="431">
        <v>20</v>
      </c>
      <c r="C22" s="431">
        <v>209</v>
      </c>
      <c r="D22" s="431" t="s">
        <v>4513</v>
      </c>
      <c r="E22" s="431" t="s">
        <v>544</v>
      </c>
      <c r="F22" s="431" t="s">
        <v>3747</v>
      </c>
      <c r="G22" s="431">
        <v>1977</v>
      </c>
      <c r="H22" s="431" t="s">
        <v>3680</v>
      </c>
      <c r="I22" s="431">
        <v>21</v>
      </c>
      <c r="J22" s="430">
        <v>0.84236111111111101</v>
      </c>
      <c r="K22" s="438">
        <f t="shared" si="1"/>
        <v>0.46736111111111101</v>
      </c>
      <c r="L22" s="392"/>
      <c r="M22" s="14">
        <f>VLOOKUP(N22,id!$A:$C,3,0)</f>
        <v>261</v>
      </c>
      <c r="N22" s="14" t="str">
        <f t="shared" si="0"/>
        <v>MikołajczakFilip1977</v>
      </c>
      <c r="O22" s="9" t="str">
        <f t="shared" si="2"/>
        <v>Mikołajczak</v>
      </c>
      <c r="P22" s="9" t="str">
        <f t="shared" si="3"/>
        <v>Filip</v>
      </c>
      <c r="Q22" s="9" t="str">
        <f t="shared" si="4"/>
        <v>Ludzie Jacka</v>
      </c>
      <c r="R22" s="9">
        <f t="shared" si="5"/>
        <v>1977</v>
      </c>
      <c r="S22" s="9">
        <f t="shared" si="9"/>
        <v>54.234769687964352</v>
      </c>
      <c r="T22" s="23"/>
      <c r="U22" s="9">
        <f t="shared" si="10"/>
        <v>1</v>
      </c>
      <c r="V22" s="9">
        <f t="shared" si="11"/>
        <v>1</v>
      </c>
      <c r="W22" s="9">
        <v>1</v>
      </c>
      <c r="X22" s="9">
        <v>1</v>
      </c>
    </row>
    <row r="23" spans="1:24" ht="12" customHeight="1" thickBot="1">
      <c r="A23" s="433">
        <v>24</v>
      </c>
      <c r="B23" s="431">
        <v>20</v>
      </c>
      <c r="C23" s="431">
        <v>210</v>
      </c>
      <c r="D23" s="431" t="s">
        <v>4513</v>
      </c>
      <c r="E23" s="431" t="s">
        <v>22</v>
      </c>
      <c r="F23" s="431" t="s">
        <v>4512</v>
      </c>
      <c r="G23" s="431">
        <v>1977</v>
      </c>
      <c r="H23" s="431" t="s">
        <v>4511</v>
      </c>
      <c r="I23" s="431">
        <v>21</v>
      </c>
      <c r="J23" s="430">
        <v>0.84236111111111101</v>
      </c>
      <c r="K23" s="438">
        <f t="shared" si="1"/>
        <v>0.46736111111111101</v>
      </c>
      <c r="L23" s="392"/>
      <c r="M23" s="14">
        <f>VLOOKUP(N23,id!$A:$C,3,0)</f>
        <v>493</v>
      </c>
      <c r="N23" s="14" t="str">
        <f t="shared" si="0"/>
        <v>ŁuszczewskiKrzysztof1977</v>
      </c>
      <c r="O23" s="9" t="str">
        <f t="shared" si="2"/>
        <v>Łuszczewski</v>
      </c>
      <c r="P23" s="9" t="str">
        <f t="shared" si="3"/>
        <v>Krzysztof</v>
      </c>
      <c r="Q23" s="9" t="str">
        <f t="shared" si="4"/>
        <v>Ludzie Jacka</v>
      </c>
      <c r="R23" s="9">
        <f t="shared" si="5"/>
        <v>1977</v>
      </c>
      <c r="S23" s="9">
        <f t="shared" si="9"/>
        <v>54.234769687964352</v>
      </c>
      <c r="T23" s="23"/>
      <c r="U23" s="9">
        <f t="shared" si="10"/>
        <v>1</v>
      </c>
      <c r="V23" s="9">
        <f t="shared" si="11"/>
        <v>1</v>
      </c>
      <c r="W23" s="9">
        <v>1</v>
      </c>
      <c r="X23" s="9">
        <v>1</v>
      </c>
    </row>
    <row r="24" spans="1:24" ht="12" customHeight="1" thickBot="1">
      <c r="A24" s="433">
        <v>25</v>
      </c>
      <c r="B24" s="431">
        <v>24</v>
      </c>
      <c r="C24" s="431">
        <v>215</v>
      </c>
      <c r="D24" s="431" t="s">
        <v>316</v>
      </c>
      <c r="E24" s="431" t="s">
        <v>315</v>
      </c>
      <c r="F24" s="431" t="s">
        <v>314</v>
      </c>
      <c r="G24" s="431">
        <v>1973</v>
      </c>
      <c r="H24" s="431" t="s">
        <v>3554</v>
      </c>
      <c r="I24" s="431">
        <v>20</v>
      </c>
      <c r="J24" s="430">
        <v>0.7055555555555556</v>
      </c>
      <c r="K24" s="438">
        <f t="shared" si="1"/>
        <v>0.3305555555555556</v>
      </c>
      <c r="L24" s="392"/>
      <c r="M24" s="14">
        <f>VLOOKUP(N24,id!$A:$C,3,0)</f>
        <v>182</v>
      </c>
      <c r="N24" s="14" t="str">
        <f t="shared" si="0"/>
        <v>CiesielskiWitold1973</v>
      </c>
      <c r="O24" s="9" t="str">
        <f t="shared" si="2"/>
        <v>Ciesielski</v>
      </c>
      <c r="P24" s="9" t="str">
        <f t="shared" si="3"/>
        <v>Witold</v>
      </c>
      <c r="Q24" s="9" t="str">
        <f t="shared" si="4"/>
        <v>turbo</v>
      </c>
      <c r="R24" s="9">
        <f t="shared" si="5"/>
        <v>1973</v>
      </c>
      <c r="S24" s="9">
        <f t="shared" si="9"/>
        <v>51.652161607585093</v>
      </c>
      <c r="T24" s="23"/>
      <c r="U24" s="9">
        <f t="shared" si="10"/>
        <v>1.4138655462184868</v>
      </c>
      <c r="V24" s="9">
        <f t="shared" si="11"/>
        <v>0.95238095238095233</v>
      </c>
      <c r="W24" s="9">
        <v>1</v>
      </c>
      <c r="X24" s="9">
        <v>1</v>
      </c>
    </row>
    <row r="25" spans="1:24" ht="12" customHeight="1" thickBot="1">
      <c r="A25" s="433">
        <v>26</v>
      </c>
      <c r="B25" s="431">
        <v>25</v>
      </c>
      <c r="C25" s="431">
        <v>203</v>
      </c>
      <c r="D25" s="435" t="s">
        <v>4056</v>
      </c>
      <c r="E25" s="431" t="s">
        <v>34</v>
      </c>
      <c r="F25" s="431" t="s">
        <v>94</v>
      </c>
      <c r="G25" s="431">
        <v>1978</v>
      </c>
      <c r="H25" s="431" t="s">
        <v>313</v>
      </c>
      <c r="I25" s="431">
        <v>20</v>
      </c>
      <c r="J25" s="430">
        <v>0.74444444444444446</v>
      </c>
      <c r="K25" s="438">
        <f t="shared" si="1"/>
        <v>0.36944444444444446</v>
      </c>
      <c r="L25" s="392"/>
      <c r="M25" s="14">
        <f>VLOOKUP(N25,id!$A:$C,3,0)</f>
        <v>34</v>
      </c>
      <c r="N25" s="14" t="str">
        <f t="shared" si="0"/>
        <v>SadowskiMarek1978</v>
      </c>
      <c r="O25" s="9" t="str">
        <f t="shared" si="2"/>
        <v>Sadowski</v>
      </c>
      <c r="P25" s="9" t="str">
        <f t="shared" si="3"/>
        <v>Marek</v>
      </c>
      <c r="Q25" s="9" t="str">
        <f t="shared" si="4"/>
        <v>JMDekoratornia.pl</v>
      </c>
      <c r="R25" s="9">
        <f t="shared" si="5"/>
        <v>1978</v>
      </c>
      <c r="S25" s="9">
        <f t="shared" si="9"/>
        <v>46.215091964681406</v>
      </c>
      <c r="T25" s="23"/>
      <c r="U25" s="9">
        <f t="shared" si="10"/>
        <v>0.89473684210526327</v>
      </c>
      <c r="V25" s="9">
        <f t="shared" si="11"/>
        <v>1</v>
      </c>
      <c r="W25" s="9">
        <v>1</v>
      </c>
      <c r="X25" s="9">
        <v>1</v>
      </c>
    </row>
    <row r="26" spans="1:24" ht="12" customHeight="1" thickBot="1">
      <c r="A26" s="433">
        <v>27</v>
      </c>
      <c r="B26" s="431">
        <v>26</v>
      </c>
      <c r="C26" s="431">
        <v>233</v>
      </c>
      <c r="D26" s="434" t="s">
        <v>3981</v>
      </c>
      <c r="E26" s="431" t="s">
        <v>63</v>
      </c>
      <c r="F26" s="431" t="s">
        <v>295</v>
      </c>
      <c r="G26" s="432">
        <v>1977</v>
      </c>
      <c r="H26" s="431" t="s">
        <v>253</v>
      </c>
      <c r="I26" s="431">
        <v>17</v>
      </c>
      <c r="J26" s="430">
        <v>0.66180555555555554</v>
      </c>
      <c r="K26" s="438">
        <f t="shared" si="1"/>
        <v>0.28680555555555554</v>
      </c>
      <c r="L26" s="392"/>
      <c r="M26" s="14">
        <f>VLOOKUP(N26,id!$A:$C,3,0)</f>
        <v>138</v>
      </c>
      <c r="N26" s="14" t="str">
        <f t="shared" si="0"/>
        <v>SenderekŁukasz1977</v>
      </c>
      <c r="O26" s="9" t="str">
        <f t="shared" si="2"/>
        <v>Senderek</v>
      </c>
      <c r="P26" s="9" t="str">
        <f t="shared" si="3"/>
        <v>Łukasz</v>
      </c>
      <c r="Q26" s="9" t="str">
        <f t="shared" si="4"/>
        <v>Rajd Piachulec Orient</v>
      </c>
      <c r="R26" s="9">
        <f t="shared" si="5"/>
        <v>1977</v>
      </c>
      <c r="S26" s="9">
        <f t="shared" si="9"/>
        <v>39.282828169979197</v>
      </c>
      <c r="T26" s="23"/>
      <c r="U26" s="9">
        <f t="shared" si="10"/>
        <v>1.2881355932203391</v>
      </c>
      <c r="V26" s="9">
        <f t="shared" si="11"/>
        <v>0.85</v>
      </c>
      <c r="W26" s="9">
        <v>1</v>
      </c>
      <c r="X26" s="9">
        <v>1</v>
      </c>
    </row>
    <row r="27" spans="1:24" ht="12" customHeight="1" thickBot="1">
      <c r="A27" s="433">
        <v>28</v>
      </c>
      <c r="B27" s="431">
        <v>27</v>
      </c>
      <c r="C27" s="431">
        <v>221</v>
      </c>
      <c r="D27" s="431" t="s">
        <v>4510</v>
      </c>
      <c r="E27" s="431" t="s">
        <v>34</v>
      </c>
      <c r="F27" s="431" t="s">
        <v>357</v>
      </c>
      <c r="G27" s="431">
        <v>1951</v>
      </c>
      <c r="H27" s="431" t="s">
        <v>3763</v>
      </c>
      <c r="I27" s="431">
        <v>16</v>
      </c>
      <c r="J27" s="430">
        <v>0.7319444444444444</v>
      </c>
      <c r="K27" s="438">
        <f t="shared" si="1"/>
        <v>0.3569444444444444</v>
      </c>
      <c r="L27" s="392"/>
      <c r="M27" s="14">
        <f>VLOOKUP(N27,id!$A:$C,3,0)</f>
        <v>273</v>
      </c>
      <c r="N27" s="14" t="str">
        <f t="shared" si="0"/>
        <v>RedlarskiMarek1951</v>
      </c>
      <c r="O27" s="9" t="str">
        <f t="shared" si="2"/>
        <v>Redlarski</v>
      </c>
      <c r="P27" s="9" t="str">
        <f t="shared" si="3"/>
        <v>Marek</v>
      </c>
      <c r="Q27" s="9" t="str">
        <f t="shared" si="4"/>
        <v>Stk Czersk</v>
      </c>
      <c r="R27" s="9">
        <f t="shared" si="5"/>
        <v>1951</v>
      </c>
      <c r="S27" s="9">
        <f t="shared" si="9"/>
        <v>36.972073571745128</v>
      </c>
      <c r="T27" s="23"/>
      <c r="U27" s="9">
        <f t="shared" si="10"/>
        <v>0.80350194552529186</v>
      </c>
      <c r="V27" s="9">
        <f t="shared" si="11"/>
        <v>0.94117647058823528</v>
      </c>
      <c r="W27" s="9">
        <v>1</v>
      </c>
      <c r="X27" s="9">
        <v>1</v>
      </c>
    </row>
    <row r="28" spans="1:24" ht="12" customHeight="1" thickBot="1">
      <c r="A28" s="433">
        <v>30</v>
      </c>
      <c r="B28" s="431">
        <v>29</v>
      </c>
      <c r="C28" s="431">
        <v>211</v>
      </c>
      <c r="D28" s="431" t="s">
        <v>143</v>
      </c>
      <c r="E28" s="431" t="s">
        <v>26</v>
      </c>
      <c r="F28" s="431" t="s">
        <v>138</v>
      </c>
      <c r="G28" s="431">
        <v>1951</v>
      </c>
      <c r="H28" s="431" t="s">
        <v>3554</v>
      </c>
      <c r="I28" s="431">
        <v>15</v>
      </c>
      <c r="J28" s="430">
        <v>0.84027777777777779</v>
      </c>
      <c r="K28" s="438">
        <f t="shared" si="1"/>
        <v>0.46527777777777779</v>
      </c>
      <c r="L28" s="392"/>
      <c r="M28" s="14">
        <f>VLOOKUP(N28,id!$A:$C,3,0)</f>
        <v>219</v>
      </c>
      <c r="N28" s="14" t="str">
        <f t="shared" si="0"/>
        <v>PiwakowskiAndrzej1951</v>
      </c>
      <c r="O28" s="9" t="str">
        <f t="shared" si="2"/>
        <v>Piwakowski</v>
      </c>
      <c r="P28" s="9" t="str">
        <f t="shared" si="3"/>
        <v>Andrzej</v>
      </c>
      <c r="Q28" s="9" t="str">
        <f t="shared" si="4"/>
        <v>Harpagan</v>
      </c>
      <c r="R28" s="9">
        <f t="shared" si="5"/>
        <v>1951</v>
      </c>
      <c r="S28" s="9">
        <f t="shared" si="9"/>
        <v>34.661318973511058</v>
      </c>
      <c r="T28" s="23"/>
      <c r="U28" s="9">
        <f t="shared" si="10"/>
        <v>0.76716417910447754</v>
      </c>
      <c r="V28" s="9">
        <f t="shared" si="11"/>
        <v>0.9375</v>
      </c>
      <c r="W28" s="9">
        <v>1</v>
      </c>
      <c r="X28" s="9">
        <v>1</v>
      </c>
    </row>
    <row r="29" spans="1:24" ht="12" customHeight="1" thickBot="1">
      <c r="A29" s="433">
        <v>32</v>
      </c>
      <c r="B29" s="431">
        <v>31</v>
      </c>
      <c r="C29" s="431">
        <v>232</v>
      </c>
      <c r="D29" s="431" t="s">
        <v>4509</v>
      </c>
      <c r="E29" s="431" t="s">
        <v>373</v>
      </c>
      <c r="F29" s="655" t="s">
        <v>1258</v>
      </c>
      <c r="G29" s="656"/>
      <c r="H29" s="431" t="s">
        <v>4508</v>
      </c>
      <c r="I29" s="431">
        <v>14</v>
      </c>
      <c r="J29" s="430">
        <v>0.76388888888888884</v>
      </c>
      <c r="K29" s="438">
        <f t="shared" si="1"/>
        <v>0.38888888888888884</v>
      </c>
      <c r="L29" s="392"/>
      <c r="M29" s="14">
        <f>VLOOKUP(N29,id!$A:$C,3,0)</f>
        <v>494</v>
      </c>
      <c r="N29" s="14" t="str">
        <f t="shared" si="0"/>
        <v>MurawskiDominik0</v>
      </c>
      <c r="O29" s="9" t="str">
        <f t="shared" si="2"/>
        <v>Murawski</v>
      </c>
      <c r="P29" s="9" t="str">
        <f t="shared" si="3"/>
        <v>Dominik</v>
      </c>
      <c r="Q29" s="9" t="str">
        <f t="shared" si="4"/>
        <v>dm</v>
      </c>
      <c r="R29" s="9">
        <f t="shared" si="5"/>
        <v>0</v>
      </c>
      <c r="S29" s="9">
        <f t="shared" si="9"/>
        <v>32.350564375276988</v>
      </c>
      <c r="T29" s="23"/>
      <c r="U29" s="9">
        <f t="shared" si="10"/>
        <v>1.1964285714285716</v>
      </c>
      <c r="V29" s="9">
        <f t="shared" si="11"/>
        <v>0.93333333333333335</v>
      </c>
      <c r="W29" s="9">
        <v>1</v>
      </c>
      <c r="X29" s="9">
        <v>1</v>
      </c>
    </row>
    <row r="30" spans="1:24" ht="12" customHeight="1" thickBot="1">
      <c r="A30" s="433">
        <v>33</v>
      </c>
      <c r="B30" s="431">
        <v>32</v>
      </c>
      <c r="C30" s="431">
        <v>220</v>
      </c>
      <c r="D30" s="432"/>
      <c r="E30" s="431" t="s">
        <v>17</v>
      </c>
      <c r="F30" s="431" t="s">
        <v>4507</v>
      </c>
      <c r="G30" s="431">
        <v>1977</v>
      </c>
      <c r="H30" s="431" t="s">
        <v>1273</v>
      </c>
      <c r="I30" s="431">
        <v>13</v>
      </c>
      <c r="J30" s="430">
        <v>0.71666666666666667</v>
      </c>
      <c r="K30" s="438">
        <f t="shared" si="1"/>
        <v>0.34166666666666667</v>
      </c>
      <c r="L30" s="392"/>
      <c r="M30" s="14">
        <f>VLOOKUP(N30,id!$A:$C,3,0)</f>
        <v>495</v>
      </c>
      <c r="N30" s="14" t="str">
        <f t="shared" si="0"/>
        <v>DolnyMarcin1977</v>
      </c>
      <c r="O30" s="9" t="str">
        <f t="shared" si="2"/>
        <v>Dolny</v>
      </c>
      <c r="P30" s="9" t="str">
        <f t="shared" si="3"/>
        <v>Marcin</v>
      </c>
      <c r="Q30" s="9">
        <f t="shared" si="4"/>
        <v>0</v>
      </c>
      <c r="R30" s="9">
        <f t="shared" si="5"/>
        <v>1977</v>
      </c>
      <c r="S30" s="9">
        <f t="shared" si="9"/>
        <v>30.039809777042919</v>
      </c>
      <c r="T30" s="23"/>
      <c r="U30" s="9">
        <f t="shared" si="10"/>
        <v>1.1382113821138209</v>
      </c>
      <c r="V30" s="9">
        <f t="shared" si="11"/>
        <v>0.9285714285714286</v>
      </c>
      <c r="W30" s="9">
        <v>1</v>
      </c>
      <c r="X30" s="9">
        <v>1</v>
      </c>
    </row>
    <row r="31" spans="1:24" ht="12" customHeight="1" thickBot="1">
      <c r="A31" s="433">
        <v>34</v>
      </c>
      <c r="B31" s="431">
        <v>33</v>
      </c>
      <c r="C31" s="431">
        <v>235</v>
      </c>
      <c r="D31" s="431" t="s">
        <v>289</v>
      </c>
      <c r="E31" s="431" t="s">
        <v>272</v>
      </c>
      <c r="F31" s="431" t="s">
        <v>749</v>
      </c>
      <c r="G31" s="432"/>
      <c r="H31" s="431" t="s">
        <v>253</v>
      </c>
      <c r="I31" s="431">
        <v>8</v>
      </c>
      <c r="J31" s="430">
        <v>0.72638888888888886</v>
      </c>
      <c r="K31" s="438">
        <f t="shared" si="1"/>
        <v>0.35138888888888886</v>
      </c>
      <c r="L31" s="392"/>
      <c r="M31" s="14">
        <f>VLOOKUP(N31,id!$A:$C,3,0)</f>
        <v>496</v>
      </c>
      <c r="N31" s="14" t="str">
        <f t="shared" si="0"/>
        <v>KrasuskiBartłomiej0</v>
      </c>
      <c r="O31" s="9" t="str">
        <f t="shared" si="2"/>
        <v>Krasuski</v>
      </c>
      <c r="P31" s="9" t="str">
        <f t="shared" si="3"/>
        <v>Bartłomiej</v>
      </c>
      <c r="Q31" s="9" t="str">
        <f t="shared" si="4"/>
        <v>Team360</v>
      </c>
      <c r="R31" s="9">
        <f t="shared" si="5"/>
        <v>0</v>
      </c>
      <c r="S31" s="9">
        <f t="shared" si="9"/>
        <v>18.486036785872567</v>
      </c>
      <c r="T31" s="23"/>
      <c r="U31" s="9">
        <f t="shared" si="10"/>
        <v>0.97233201581027673</v>
      </c>
      <c r="V31" s="9">
        <f t="shared" si="11"/>
        <v>0.61538461538461542</v>
      </c>
      <c r="W31" s="9">
        <v>1</v>
      </c>
      <c r="X31" s="9">
        <v>1</v>
      </c>
    </row>
  </sheetData>
  <mergeCells count="1">
    <mergeCell ref="F29:G29"/>
  </mergeCells>
  <hyperlinks>
    <hyperlink ref="D3" r:id="rId1" display="https://www.google.com/url?q=http://mrdp.pl&amp;sa=D&amp;ust=1533656817238000&amp;usg=AFQjCNGobyrtP2lHki7-R_cKjeLxpXcP8g"/>
    <hyperlink ref="D25" r:id="rId2" display="https://www.google.com/url?q=http://JMDekoratornia.pl&amp;sa=D&amp;ust=1533656817242000&amp;usg=AFQjCNH3biRA5talW2FwgWJBJuQ6X3vHAg"/>
  </hyperlink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8"/>
  <sheetViews>
    <sheetView workbookViewId="0"/>
  </sheetViews>
  <sheetFormatPr defaultRowHeight="14.25" customHeight="1"/>
  <cols>
    <col min="1" max="1" width="8.88671875" style="57"/>
    <col min="2" max="2" width="5" style="57" bestFit="1" customWidth="1"/>
    <col min="3" max="3" width="12.21875" style="57" bestFit="1" customWidth="1"/>
    <col min="4" max="4" width="8.88671875" style="57" bestFit="1" customWidth="1"/>
    <col min="5" max="5" width="3.88671875" style="57" customWidth="1"/>
    <col min="6" max="6" width="5" style="57" customWidth="1"/>
    <col min="7" max="7" width="15.5546875" style="57" customWidth="1"/>
    <col min="8" max="11" width="8.88671875" style="57"/>
    <col min="12" max="38" width="6" style="57" customWidth="1"/>
    <col min="39" max="16384" width="8.88671875" style="57"/>
  </cols>
  <sheetData>
    <row r="1" spans="1:51" ht="14.25" customHeight="1">
      <c r="A1" s="66" t="s">
        <v>3419</v>
      </c>
    </row>
    <row r="3" spans="1:51" ht="14.25" customHeight="1">
      <c r="A3" s="65" t="s">
        <v>3418</v>
      </c>
    </row>
    <row r="5" spans="1:51" ht="31.5" customHeight="1">
      <c r="A5" s="64" t="s">
        <v>3417</v>
      </c>
      <c r="B5" s="64" t="s">
        <v>3416</v>
      </c>
      <c r="C5" s="64"/>
      <c r="D5" s="64"/>
      <c r="E5" s="64" t="s">
        <v>3415</v>
      </c>
      <c r="F5" s="64" t="s">
        <v>3414</v>
      </c>
      <c r="G5" s="64" t="s">
        <v>3413</v>
      </c>
      <c r="H5" s="64" t="s">
        <v>3412</v>
      </c>
      <c r="I5" s="64" t="s">
        <v>3411</v>
      </c>
      <c r="J5" s="64" t="s">
        <v>3410</v>
      </c>
      <c r="K5" s="64" t="s">
        <v>3409</v>
      </c>
      <c r="L5" s="64" t="s">
        <v>3408</v>
      </c>
      <c r="M5" s="64" t="s">
        <v>3407</v>
      </c>
      <c r="N5" s="64" t="s">
        <v>3406</v>
      </c>
      <c r="O5" s="64" t="s">
        <v>3405</v>
      </c>
      <c r="P5" s="64" t="s">
        <v>3404</v>
      </c>
      <c r="Q5" s="64" t="s">
        <v>3403</v>
      </c>
      <c r="R5" s="64" t="s">
        <v>3402</v>
      </c>
      <c r="S5" s="64" t="s">
        <v>3401</v>
      </c>
      <c r="T5" s="64" t="s">
        <v>3400</v>
      </c>
      <c r="U5" s="64" t="s">
        <v>3399</v>
      </c>
      <c r="V5" s="64" t="s">
        <v>3398</v>
      </c>
      <c r="W5" s="64" t="s">
        <v>3397</v>
      </c>
      <c r="X5" s="64" t="s">
        <v>3396</v>
      </c>
      <c r="Y5" s="64" t="s">
        <v>3395</v>
      </c>
      <c r="Z5" s="64" t="s">
        <v>3394</v>
      </c>
      <c r="AA5" s="64" t="s">
        <v>3393</v>
      </c>
      <c r="AB5" s="64" t="s">
        <v>3392</v>
      </c>
      <c r="AC5" s="64" t="s">
        <v>3391</v>
      </c>
      <c r="AD5" s="64" t="s">
        <v>3390</v>
      </c>
      <c r="AE5" s="64" t="s">
        <v>3389</v>
      </c>
      <c r="AF5" s="64" t="s">
        <v>3388</v>
      </c>
      <c r="AG5" s="64" t="s">
        <v>3387</v>
      </c>
      <c r="AH5" s="64" t="s">
        <v>3386</v>
      </c>
      <c r="AI5" s="64" t="s">
        <v>3385</v>
      </c>
      <c r="AJ5" s="64" t="s">
        <v>3384</v>
      </c>
      <c r="AK5" s="64" t="s">
        <v>3383</v>
      </c>
      <c r="AL5" s="64" t="s">
        <v>3382</v>
      </c>
      <c r="AN5" s="14" t="s">
        <v>71</v>
      </c>
      <c r="AO5" s="14" t="s">
        <v>72</v>
      </c>
      <c r="AP5" s="9" t="s">
        <v>99</v>
      </c>
      <c r="AQ5" s="9" t="s">
        <v>100</v>
      </c>
      <c r="AR5" s="9" t="s">
        <v>75</v>
      </c>
      <c r="AS5" s="9" t="s">
        <v>73</v>
      </c>
      <c r="AT5" s="9" t="s">
        <v>42</v>
      </c>
      <c r="AU5" s="9"/>
      <c r="AV5" s="9" t="s">
        <v>39</v>
      </c>
      <c r="AW5" s="9" t="s">
        <v>40</v>
      </c>
      <c r="AX5" s="9" t="s">
        <v>31</v>
      </c>
      <c r="AY5" s="9" t="s">
        <v>41</v>
      </c>
    </row>
    <row r="6" spans="1:51" ht="14.25" customHeight="1">
      <c r="A6" s="64">
        <v>1</v>
      </c>
      <c r="B6" s="63" t="s">
        <v>3464</v>
      </c>
      <c r="C6" s="63" t="s">
        <v>1220</v>
      </c>
      <c r="D6" s="63" t="s">
        <v>1219</v>
      </c>
      <c r="E6" s="61" t="s">
        <v>0</v>
      </c>
      <c r="F6" s="61">
        <v>1976</v>
      </c>
      <c r="G6" s="62">
        <v>43170.3125</v>
      </c>
      <c r="H6" s="61">
        <v>600</v>
      </c>
      <c r="I6" s="61">
        <v>0</v>
      </c>
      <c r="J6" s="61">
        <v>20</v>
      </c>
      <c r="K6" s="60">
        <v>570</v>
      </c>
      <c r="L6" s="58">
        <v>0.71736111111111101</v>
      </c>
      <c r="M6" s="59"/>
      <c r="N6" s="58">
        <v>0.33333333333333331</v>
      </c>
      <c r="O6" s="59"/>
      <c r="P6" s="59"/>
      <c r="Q6" s="59"/>
      <c r="R6" s="58">
        <v>0.69236111111111109</v>
      </c>
      <c r="S6" s="58">
        <v>0.39861111111111108</v>
      </c>
      <c r="T6" s="58">
        <v>0.37986111111111115</v>
      </c>
      <c r="U6" s="58">
        <v>0.3527777777777778</v>
      </c>
      <c r="V6" s="58">
        <v>0.6777777777777777</v>
      </c>
      <c r="W6" s="59"/>
      <c r="X6" s="58">
        <v>0.65</v>
      </c>
      <c r="Y6" s="58">
        <v>0.6381944444444444</v>
      </c>
      <c r="Z6" s="58">
        <v>0.47291666666666665</v>
      </c>
      <c r="AA6" s="58">
        <v>0.41736111111111113</v>
      </c>
      <c r="AB6" s="58">
        <v>0.44236111111111115</v>
      </c>
      <c r="AC6" s="58">
        <v>0.58194444444444449</v>
      </c>
      <c r="AD6" s="58">
        <v>0.55833333333333335</v>
      </c>
      <c r="AE6" s="58">
        <v>0.51944444444444449</v>
      </c>
      <c r="AF6" s="58">
        <v>0.61875000000000002</v>
      </c>
      <c r="AG6" s="58">
        <v>0.49513888888888885</v>
      </c>
      <c r="AH6" s="59"/>
      <c r="AI6" s="58">
        <v>0.59583333333333333</v>
      </c>
      <c r="AJ6" s="59"/>
      <c r="AK6" s="58">
        <v>0.53888888888888886</v>
      </c>
      <c r="AL6" s="58">
        <v>0.7284722222222223</v>
      </c>
      <c r="AN6" s="14">
        <f>VLOOKUP(AO6,id!$A:$C,3,0)</f>
        <v>66</v>
      </c>
      <c r="AO6" s="14" t="str">
        <f t="shared" ref="AO6" si="0">AP6&amp;AQ6&amp;AS6</f>
        <v>NowackaElżbieta1976</v>
      </c>
      <c r="AP6" s="9" t="str">
        <f t="shared" ref="AP6" si="1">C6</f>
        <v>Nowacka</v>
      </c>
      <c r="AQ6" s="9" t="str">
        <f t="shared" ref="AQ6" si="2">D6</f>
        <v>Elżbieta</v>
      </c>
      <c r="AR6" s="9"/>
      <c r="AS6" s="9">
        <f t="shared" ref="AS6" si="3">F6</f>
        <v>1976</v>
      </c>
      <c r="AT6" s="9">
        <v>100</v>
      </c>
      <c r="AU6" s="23"/>
      <c r="AV6" s="9"/>
      <c r="AW6" s="9"/>
      <c r="AX6" s="9"/>
      <c r="AY6" s="9"/>
    </row>
    <row r="7" spans="1:51" ht="14.25" customHeight="1">
      <c r="A7" s="64">
        <v>2</v>
      </c>
      <c r="B7" s="63" t="s">
        <v>3465</v>
      </c>
      <c r="C7" s="63" t="s">
        <v>1551</v>
      </c>
      <c r="D7" s="63" t="s">
        <v>334</v>
      </c>
      <c r="E7" s="61" t="s">
        <v>0</v>
      </c>
      <c r="F7" s="61">
        <v>1974</v>
      </c>
      <c r="G7" s="62">
        <v>43170.3125</v>
      </c>
      <c r="H7" s="61">
        <v>562</v>
      </c>
      <c r="I7" s="61">
        <v>0</v>
      </c>
      <c r="J7" s="61">
        <v>11</v>
      </c>
      <c r="K7" s="60">
        <v>300</v>
      </c>
      <c r="L7" s="59"/>
      <c r="M7" s="59"/>
      <c r="N7" s="59"/>
      <c r="O7" s="59"/>
      <c r="P7" s="59"/>
      <c r="Q7" s="59"/>
      <c r="R7" s="58">
        <v>0.33958333333333335</v>
      </c>
      <c r="S7" s="59"/>
      <c r="T7" s="59"/>
      <c r="U7" s="59"/>
      <c r="V7" s="58">
        <v>0.3611111111111111</v>
      </c>
      <c r="W7" s="59"/>
      <c r="X7" s="58">
        <v>0.38611111111111113</v>
      </c>
      <c r="Y7" s="58">
        <v>0.40972222222222227</v>
      </c>
      <c r="Z7" s="58">
        <v>0.63194444444444442</v>
      </c>
      <c r="AA7" s="59"/>
      <c r="AB7" s="59"/>
      <c r="AC7" s="58">
        <v>0.52500000000000002</v>
      </c>
      <c r="AD7" s="59"/>
      <c r="AE7" s="59"/>
      <c r="AF7" s="58">
        <v>0.43958333333333338</v>
      </c>
      <c r="AG7" s="58">
        <v>0.60555555555555551</v>
      </c>
      <c r="AH7" s="59"/>
      <c r="AI7" s="58">
        <v>0.48194444444444445</v>
      </c>
      <c r="AJ7" s="59"/>
      <c r="AK7" s="58">
        <v>0.57986111111111105</v>
      </c>
      <c r="AL7" s="58">
        <v>0.70208333333333339</v>
      </c>
      <c r="AN7" s="14">
        <f>VLOOKUP(AO7,id!$A:$C,3,0)</f>
        <v>67</v>
      </c>
      <c r="AO7" s="14" t="str">
        <f t="shared" ref="AO7" si="4">AP7&amp;AQ7&amp;AS7</f>
        <v>Urbanik-RedoEwa1974</v>
      </c>
      <c r="AP7" s="9" t="str">
        <f t="shared" ref="AP7" si="5">C7</f>
        <v>Urbanik-Redo</v>
      </c>
      <c r="AQ7" s="9" t="str">
        <f t="shared" ref="AQ7" si="6">D7</f>
        <v>Ewa</v>
      </c>
      <c r="AR7" s="9"/>
      <c r="AS7" s="9">
        <f t="shared" ref="AS7" si="7">F7</f>
        <v>1974</v>
      </c>
      <c r="AT7" s="9">
        <f t="shared" ref="AT7" si="8">AT6*IF(AX7&lt;1,AX7,IF(AY7&lt;1,AY7,IF(AW7&lt;1,AW7,IF(AV7&lt;1,AV7,1))))</f>
        <v>52.631578947368418</v>
      </c>
      <c r="AU7" s="23"/>
      <c r="AV7" s="9">
        <f t="shared" ref="AV7" si="9">H6/H7</f>
        <v>1.0676156583629892</v>
      </c>
      <c r="AW7" s="9">
        <f t="shared" ref="AW7" si="10">J7/J6</f>
        <v>0.55000000000000004</v>
      </c>
      <c r="AX7" s="9">
        <f t="shared" ref="AX7" si="11">K7/K6</f>
        <v>0.52631578947368418</v>
      </c>
      <c r="AY7" s="9">
        <f t="shared" ref="AY7" si="12">AW7^0.2</f>
        <v>0.88730420136632604</v>
      </c>
    </row>
    <row r="8" spans="1:51" ht="14.25" customHeight="1">
      <c r="AN8" s="14"/>
      <c r="AO8" s="14"/>
      <c r="AP8" s="9"/>
      <c r="AQ8" s="9"/>
      <c r="AR8" s="9"/>
      <c r="AS8" s="9"/>
      <c r="AT8" s="9"/>
      <c r="AU8" s="23"/>
      <c r="AV8" s="9"/>
      <c r="AW8" s="9"/>
      <c r="AX8" s="9"/>
      <c r="AY8" s="9"/>
    </row>
  </sheetData>
  <sheetProtection selectLockedCells="1" selectUnlockedCells="1"/>
  <hyperlinks>
    <hyperlink ref="B6" r:id="rId1" display="#140 Nowacka Elżbieta "/>
    <hyperlink ref="B7" r:id="rId2" display="#135 Urbanik-Redo Ewa 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"/>
  <sheetViews>
    <sheetView workbookViewId="0">
      <selection sqref="A1:L1"/>
    </sheetView>
  </sheetViews>
  <sheetFormatPr defaultRowHeight="14.4"/>
  <cols>
    <col min="1" max="1" width="8.6640625" style="439" bestFit="1" customWidth="1"/>
    <col min="2" max="2" width="9.21875" style="439" bestFit="1" customWidth="1"/>
    <col min="3" max="3" width="12.88671875" style="439" bestFit="1" customWidth="1"/>
    <col min="4" max="4" width="12.88671875" style="439" customWidth="1"/>
    <col min="5" max="5" width="12" style="439" bestFit="1" customWidth="1"/>
    <col min="6" max="6" width="34.6640625" style="439" bestFit="1" customWidth="1"/>
    <col min="7" max="7" width="4.6640625" style="439" bestFit="1" customWidth="1"/>
    <col min="8" max="8" width="8.109375" style="439" bestFit="1" customWidth="1"/>
    <col min="9" max="9" width="14.109375" style="439" bestFit="1" customWidth="1"/>
    <col min="10" max="10" width="13.109375" style="439" bestFit="1" customWidth="1"/>
    <col min="11" max="11" width="14.109375" style="439" bestFit="1" customWidth="1"/>
    <col min="12" max="12" width="7.33203125" style="439" bestFit="1" customWidth="1"/>
    <col min="13" max="16384" width="8.88671875" style="439"/>
  </cols>
  <sheetData>
    <row r="1" spans="1:25" ht="24.6">
      <c r="A1" s="657" t="s">
        <v>4545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</row>
    <row r="2" spans="1:25" ht="24.6">
      <c r="A2" s="658" t="s">
        <v>3921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</row>
    <row r="3" spans="1:25" ht="27">
      <c r="A3" s="450" t="s">
        <v>4150</v>
      </c>
      <c r="B3" s="450" t="s">
        <v>161</v>
      </c>
      <c r="C3" s="450" t="s">
        <v>160</v>
      </c>
      <c r="D3" s="450" t="s">
        <v>4544</v>
      </c>
      <c r="E3" s="450" t="s">
        <v>3661</v>
      </c>
      <c r="F3" s="450" t="s">
        <v>3609</v>
      </c>
      <c r="G3" s="450" t="s">
        <v>4154</v>
      </c>
      <c r="H3" s="450" t="s">
        <v>4543</v>
      </c>
      <c r="I3" s="450" t="s">
        <v>4542</v>
      </c>
      <c r="J3" s="450" t="s">
        <v>3969</v>
      </c>
      <c r="K3" s="449" t="s">
        <v>4541</v>
      </c>
      <c r="L3" s="448" t="s">
        <v>137</v>
      </c>
      <c r="N3" s="14" t="s">
        <v>71</v>
      </c>
      <c r="O3" s="14" t="s">
        <v>72</v>
      </c>
      <c r="P3" s="9" t="s">
        <v>99</v>
      </c>
      <c r="Q3" s="9" t="s">
        <v>100</v>
      </c>
      <c r="R3" s="9" t="s">
        <v>75</v>
      </c>
      <c r="S3" s="9" t="s">
        <v>73</v>
      </c>
      <c r="T3" s="9" t="s">
        <v>42</v>
      </c>
      <c r="U3" s="9"/>
      <c r="V3" s="9" t="s">
        <v>39</v>
      </c>
      <c r="W3" s="9" t="s">
        <v>40</v>
      </c>
      <c r="X3" s="9" t="s">
        <v>31</v>
      </c>
      <c r="Y3" s="9" t="s">
        <v>41</v>
      </c>
    </row>
    <row r="4" spans="1:25">
      <c r="A4" s="444" t="s">
        <v>4530</v>
      </c>
      <c r="B4" s="443" t="s">
        <v>3765</v>
      </c>
      <c r="C4" s="440" t="s">
        <v>3496</v>
      </c>
      <c r="D4" s="440">
        <v>1981</v>
      </c>
      <c r="E4" s="443" t="s">
        <v>3504</v>
      </c>
      <c r="F4" s="443"/>
      <c r="G4" s="440" t="s">
        <v>0</v>
      </c>
      <c r="H4" s="440">
        <v>22</v>
      </c>
      <c r="I4" s="442">
        <v>0.29166666666666669</v>
      </c>
      <c r="J4" s="441">
        <v>0.88958333333333339</v>
      </c>
      <c r="K4" s="441">
        <f>IF(J4&lt;&gt;"",J4-I4,"")</f>
        <v>0.59791666666666665</v>
      </c>
      <c r="L4" s="446">
        <v>11</v>
      </c>
      <c r="N4" s="14">
        <f>VLOOKUP(O4,id!$A:$C,3,0)</f>
        <v>156</v>
      </c>
      <c r="O4" s="14" t="str">
        <f t="shared" ref="O4:O6" si="0">P4&amp;Q4&amp;S4</f>
        <v>OstaszkiewiczJola1981</v>
      </c>
      <c r="P4" s="9" t="str">
        <f t="shared" ref="P4:P6" si="1">C4</f>
        <v>Ostaszkiewicz</v>
      </c>
      <c r="Q4" s="9" t="str">
        <f t="shared" ref="Q4:Q6" si="2">B4</f>
        <v>Jola</v>
      </c>
      <c r="R4" s="9">
        <f t="shared" ref="R4:R6" si="3">F4</f>
        <v>0</v>
      </c>
      <c r="S4" s="9">
        <f t="shared" ref="S4:S6" si="4">D4</f>
        <v>1981</v>
      </c>
      <c r="T4" s="9">
        <v>50</v>
      </c>
      <c r="U4" s="23"/>
      <c r="V4" s="9"/>
      <c r="W4" s="9"/>
      <c r="X4" s="9"/>
      <c r="Y4" s="9"/>
    </row>
    <row r="5" spans="1:25">
      <c r="A5" s="444" t="s">
        <v>4528</v>
      </c>
      <c r="B5" s="443" t="s">
        <v>768</v>
      </c>
      <c r="C5" s="440" t="s">
        <v>3497</v>
      </c>
      <c r="D5" s="440">
        <v>1972</v>
      </c>
      <c r="E5" s="443" t="s">
        <v>3504</v>
      </c>
      <c r="F5" s="443"/>
      <c r="G5" s="440" t="s">
        <v>0</v>
      </c>
      <c r="H5" s="440">
        <v>21</v>
      </c>
      <c r="I5" s="442">
        <v>0.29166666666666669</v>
      </c>
      <c r="J5" s="441">
        <v>0.88958333333333339</v>
      </c>
      <c r="K5" s="441">
        <f>IF(J5&lt;&gt;"",J5-I5,"")</f>
        <v>0.59791666666666665</v>
      </c>
      <c r="L5" s="446">
        <v>13</v>
      </c>
      <c r="N5" s="14">
        <f>VLOOKUP(O5,id!$A:$C,3,0)</f>
        <v>86</v>
      </c>
      <c r="O5" s="14" t="str">
        <f t="shared" si="0"/>
        <v>PokoraKatarzyna1972</v>
      </c>
      <c r="P5" s="9" t="str">
        <f t="shared" si="1"/>
        <v>Pokora</v>
      </c>
      <c r="Q5" s="9" t="str">
        <f t="shared" si="2"/>
        <v>Katarzyna</v>
      </c>
      <c r="R5" s="9">
        <f t="shared" si="3"/>
        <v>0</v>
      </c>
      <c r="S5" s="9">
        <f t="shared" si="4"/>
        <v>1972</v>
      </c>
      <c r="T5" s="9">
        <f t="shared" ref="T5:T6" si="5">T4*IF(X5&lt;1,X5,IF(Y5&lt;1,Y5,IF(W5&lt;1,W5,IF(V5&lt;1,V5,1))))</f>
        <v>47.727272727272727</v>
      </c>
      <c r="U5" s="23"/>
      <c r="V5" s="9">
        <f t="shared" ref="V5:V6" si="6">K4/K5</f>
        <v>1</v>
      </c>
      <c r="W5" s="9">
        <f t="shared" ref="W5:W6" si="7">H5/H4</f>
        <v>0.95454545454545459</v>
      </c>
      <c r="X5" s="9">
        <v>1</v>
      </c>
      <c r="Y5" s="9">
        <v>1</v>
      </c>
    </row>
    <row r="6" spans="1:25">
      <c r="A6" s="444" t="s">
        <v>4526</v>
      </c>
      <c r="B6" s="443" t="s">
        <v>584</v>
      </c>
      <c r="C6" s="440" t="s">
        <v>50</v>
      </c>
      <c r="D6" s="440">
        <v>1996</v>
      </c>
      <c r="E6" s="443" t="s">
        <v>307</v>
      </c>
      <c r="F6" s="443" t="s">
        <v>4329</v>
      </c>
      <c r="G6" s="440" t="s">
        <v>0</v>
      </c>
      <c r="H6" s="440">
        <v>21</v>
      </c>
      <c r="I6" s="442">
        <v>0.29166666666666669</v>
      </c>
      <c r="J6" s="441">
        <v>0.90972222222222221</v>
      </c>
      <c r="K6" s="441">
        <f>IF(J6&lt;&gt;"",J6-I6,"")</f>
        <v>0.61805555555555558</v>
      </c>
      <c r="L6" s="440">
        <v>14</v>
      </c>
      <c r="N6" s="14">
        <f>VLOOKUP(O6,id!$A:$C,3,0)</f>
        <v>497</v>
      </c>
      <c r="O6" s="14" t="str">
        <f t="shared" si="0"/>
        <v>StanekDominika1996</v>
      </c>
      <c r="P6" s="9" t="str">
        <f t="shared" si="1"/>
        <v>Stanek</v>
      </c>
      <c r="Q6" s="9" t="str">
        <f t="shared" si="2"/>
        <v>Dominika</v>
      </c>
      <c r="R6" s="9" t="str">
        <f t="shared" si="3"/>
        <v>Rudy Kot</v>
      </c>
      <c r="S6" s="9">
        <f t="shared" si="4"/>
        <v>1996</v>
      </c>
      <c r="T6" s="9">
        <f t="shared" si="5"/>
        <v>46.172114402451477</v>
      </c>
      <c r="U6" s="23"/>
      <c r="V6" s="9">
        <f t="shared" si="6"/>
        <v>0.96741573033707862</v>
      </c>
      <c r="W6" s="9">
        <f t="shared" si="7"/>
        <v>1</v>
      </c>
      <c r="X6" s="9">
        <v>1</v>
      </c>
      <c r="Y6" s="9">
        <v>1</v>
      </c>
    </row>
  </sheetData>
  <mergeCells count="2">
    <mergeCell ref="A1:L1"/>
    <mergeCell ref="A2:L2"/>
  </mergeCells>
  <conditionalFormatting sqref="A4:L6">
    <cfRule type="expression" dxfId="4" priority="2">
      <formula>IF($G4="M",FALSE,TRUE)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workbookViewId="0">
      <selection sqref="A1:L1"/>
    </sheetView>
  </sheetViews>
  <sheetFormatPr defaultRowHeight="14.4"/>
  <cols>
    <col min="1" max="1" width="8.6640625" style="439" bestFit="1" customWidth="1"/>
    <col min="2" max="2" width="9.21875" style="439" bestFit="1" customWidth="1"/>
    <col min="3" max="3" width="12.88671875" style="439" bestFit="1" customWidth="1"/>
    <col min="4" max="4" width="12.88671875" style="439" customWidth="1"/>
    <col min="5" max="5" width="12" style="439" bestFit="1" customWidth="1"/>
    <col min="6" max="6" width="34.6640625" style="439" bestFit="1" customWidth="1"/>
    <col min="7" max="7" width="4.6640625" style="439" bestFit="1" customWidth="1"/>
    <col min="8" max="8" width="8.109375" style="439" bestFit="1" customWidth="1"/>
    <col min="9" max="9" width="14.109375" style="439" bestFit="1" customWidth="1"/>
    <col min="10" max="10" width="13.109375" style="439" bestFit="1" customWidth="1"/>
    <col min="11" max="11" width="14.109375" style="439" bestFit="1" customWidth="1"/>
    <col min="12" max="12" width="7.33203125" style="439" bestFit="1" customWidth="1"/>
    <col min="13" max="16384" width="8.88671875" style="439"/>
  </cols>
  <sheetData>
    <row r="1" spans="1:25" ht="24.6">
      <c r="A1" s="657" t="s">
        <v>4545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</row>
    <row r="2" spans="1:25" ht="24.6">
      <c r="A2" s="658" t="s">
        <v>3921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</row>
    <row r="3" spans="1:25" ht="27">
      <c r="A3" s="450" t="s">
        <v>4150</v>
      </c>
      <c r="B3" s="450" t="s">
        <v>161</v>
      </c>
      <c r="C3" s="450" t="s">
        <v>160</v>
      </c>
      <c r="D3" s="450" t="s">
        <v>4544</v>
      </c>
      <c r="E3" s="450" t="s">
        <v>3661</v>
      </c>
      <c r="F3" s="450" t="s">
        <v>3609</v>
      </c>
      <c r="G3" s="450" t="s">
        <v>4154</v>
      </c>
      <c r="H3" s="450" t="s">
        <v>4543</v>
      </c>
      <c r="I3" s="450" t="s">
        <v>4542</v>
      </c>
      <c r="J3" s="450" t="s">
        <v>3969</v>
      </c>
      <c r="K3" s="449" t="s">
        <v>4541</v>
      </c>
      <c r="L3" s="448" t="s">
        <v>137</v>
      </c>
      <c r="N3" s="14" t="s">
        <v>71</v>
      </c>
      <c r="O3" s="14" t="s">
        <v>72</v>
      </c>
      <c r="P3" s="9" t="s">
        <v>99</v>
      </c>
      <c r="Q3" s="9" t="s">
        <v>100</v>
      </c>
      <c r="R3" s="9" t="s">
        <v>75</v>
      </c>
      <c r="S3" s="9" t="s">
        <v>73</v>
      </c>
      <c r="T3" s="9" t="s">
        <v>42</v>
      </c>
      <c r="U3" s="9"/>
      <c r="V3" s="9" t="s">
        <v>39</v>
      </c>
      <c r="W3" s="9" t="s">
        <v>40</v>
      </c>
      <c r="X3" s="9" t="s">
        <v>31</v>
      </c>
      <c r="Y3" s="9" t="s">
        <v>41</v>
      </c>
    </row>
    <row r="4" spans="1:25">
      <c r="A4" s="444" t="s">
        <v>4540</v>
      </c>
      <c r="B4" s="443" t="s">
        <v>139</v>
      </c>
      <c r="C4" s="440" t="s">
        <v>157</v>
      </c>
      <c r="D4" s="440">
        <v>1982</v>
      </c>
      <c r="E4" s="443" t="s">
        <v>307</v>
      </c>
      <c r="F4" s="443" t="s">
        <v>164</v>
      </c>
      <c r="G4" s="440" t="s">
        <v>32</v>
      </c>
      <c r="H4" s="440">
        <v>33</v>
      </c>
      <c r="I4" s="442">
        <v>0.29166666666666669</v>
      </c>
      <c r="J4" s="441">
        <v>0.85</v>
      </c>
      <c r="K4" s="441">
        <f t="shared" ref="K4:K18" si="0">IF(J4&lt;&gt;"",J4-I4,"")</f>
        <v>0.55833333333333335</v>
      </c>
      <c r="L4" s="440">
        <v>1</v>
      </c>
      <c r="N4" s="14">
        <f>VLOOKUP(O4,id!$A:$C,3,0)</f>
        <v>3</v>
      </c>
      <c r="O4" s="14" t="str">
        <f t="shared" ref="O4:O7" si="1">P4&amp;Q4&amp;S4</f>
        <v>ŚmiejaDaniel1982</v>
      </c>
      <c r="P4" s="9" t="str">
        <f>C4</f>
        <v>Śmieja</v>
      </c>
      <c r="Q4" s="9" t="str">
        <f>B4</f>
        <v>Daniel</v>
      </c>
      <c r="R4" s="9" t="str">
        <f>F4</f>
        <v>mrdp.pl</v>
      </c>
      <c r="S4" s="9">
        <f>D4</f>
        <v>1982</v>
      </c>
      <c r="T4" s="9">
        <v>50</v>
      </c>
      <c r="U4" s="23"/>
      <c r="V4" s="9"/>
      <c r="W4" s="9"/>
      <c r="X4" s="9"/>
      <c r="Y4" s="9"/>
    </row>
    <row r="5" spans="1:25">
      <c r="A5" s="444" t="s">
        <v>4539</v>
      </c>
      <c r="B5" s="443" t="s">
        <v>77</v>
      </c>
      <c r="C5" s="440" t="s">
        <v>78</v>
      </c>
      <c r="D5" s="440">
        <v>1992</v>
      </c>
      <c r="E5" s="443" t="s">
        <v>246</v>
      </c>
      <c r="F5" s="443" t="s">
        <v>162</v>
      </c>
      <c r="G5" s="440" t="s">
        <v>32</v>
      </c>
      <c r="H5" s="440">
        <v>33</v>
      </c>
      <c r="I5" s="442">
        <v>0.29166666666666669</v>
      </c>
      <c r="J5" s="441">
        <v>0.85972222222222217</v>
      </c>
      <c r="K5" s="441">
        <f t="shared" si="0"/>
        <v>0.56805555555555554</v>
      </c>
      <c r="L5" s="440">
        <v>2</v>
      </c>
      <c r="N5" s="14">
        <f>VLOOKUP(O5,id!$A:$C,3,0)</f>
        <v>6</v>
      </c>
      <c r="O5" s="14" t="str">
        <f t="shared" si="1"/>
        <v>JakubekKrystian1992</v>
      </c>
      <c r="P5" s="9" t="str">
        <f t="shared" ref="P5:P7" si="2">C5</f>
        <v>Jakubek</v>
      </c>
      <c r="Q5" s="9" t="str">
        <f t="shared" ref="Q5:Q7" si="3">B5</f>
        <v>Krystian</v>
      </c>
      <c r="R5" s="9" t="str">
        <f t="shared" ref="R5:R7" si="4">F5</f>
        <v>Mitutoyo AZS Wratislavia</v>
      </c>
      <c r="S5" s="9">
        <f t="shared" ref="S5:S7" si="5">D5</f>
        <v>1992</v>
      </c>
      <c r="T5" s="9">
        <f t="shared" ref="T5:T7" si="6">T4*IF(X5&lt;1,X5,IF(Y5&lt;1,Y5,IF(W5&lt;1,W5,IF(V5&lt;1,V5,1))))</f>
        <v>49.14425427872861</v>
      </c>
      <c r="U5" s="23"/>
      <c r="V5" s="9">
        <f>K4/K5</f>
        <v>0.98288508557457221</v>
      </c>
      <c r="W5" s="9">
        <f>H5/H4</f>
        <v>1</v>
      </c>
      <c r="X5" s="9">
        <v>1</v>
      </c>
      <c r="Y5" s="9">
        <v>1</v>
      </c>
    </row>
    <row r="6" spans="1:25">
      <c r="A6" s="444" t="s">
        <v>4538</v>
      </c>
      <c r="B6" s="443" t="s">
        <v>22</v>
      </c>
      <c r="C6" s="440" t="s">
        <v>55</v>
      </c>
      <c r="D6" s="440">
        <v>1969</v>
      </c>
      <c r="E6" s="443" t="s">
        <v>246</v>
      </c>
      <c r="F6" s="443"/>
      <c r="G6" s="440" t="s">
        <v>32</v>
      </c>
      <c r="H6" s="440">
        <v>30</v>
      </c>
      <c r="I6" s="442">
        <v>0.29166666666666669</v>
      </c>
      <c r="J6" s="441">
        <v>0.87361111111111101</v>
      </c>
      <c r="K6" s="441">
        <f t="shared" si="0"/>
        <v>0.58194444444444438</v>
      </c>
      <c r="L6" s="440">
        <v>3</v>
      </c>
      <c r="N6" s="14">
        <f>VLOOKUP(O6,id!$A:$C,3,0)</f>
        <v>5</v>
      </c>
      <c r="O6" s="14" t="str">
        <f t="shared" si="1"/>
        <v>SzawdzinKrzysztof1969</v>
      </c>
      <c r="P6" s="9" t="str">
        <f t="shared" si="2"/>
        <v>Szawdzin</v>
      </c>
      <c r="Q6" s="9" t="str">
        <f t="shared" si="3"/>
        <v>Krzysztof</v>
      </c>
      <c r="R6" s="9">
        <f t="shared" si="4"/>
        <v>0</v>
      </c>
      <c r="S6" s="9">
        <f t="shared" si="5"/>
        <v>1969</v>
      </c>
      <c r="T6" s="9">
        <f t="shared" si="6"/>
        <v>44.676594798844192</v>
      </c>
      <c r="U6" s="23"/>
      <c r="V6" s="9">
        <f t="shared" ref="V6:V7" si="7">K5/K6</f>
        <v>0.97613365155131271</v>
      </c>
      <c r="W6" s="9">
        <f t="shared" ref="W6:W7" si="8">H6/H5</f>
        <v>0.90909090909090906</v>
      </c>
      <c r="X6" s="9">
        <v>1</v>
      </c>
      <c r="Y6" s="9">
        <v>1</v>
      </c>
    </row>
    <row r="7" spans="1:25">
      <c r="A7" s="444" t="s">
        <v>4537</v>
      </c>
      <c r="B7" s="443" t="s">
        <v>63</v>
      </c>
      <c r="C7" s="440" t="s">
        <v>80</v>
      </c>
      <c r="D7" s="440">
        <v>1986</v>
      </c>
      <c r="E7" s="443" t="s">
        <v>246</v>
      </c>
      <c r="F7" s="443"/>
      <c r="G7" s="440" t="s">
        <v>32</v>
      </c>
      <c r="H7" s="440">
        <v>30</v>
      </c>
      <c r="I7" s="442">
        <v>0.29166666666666669</v>
      </c>
      <c r="J7" s="441">
        <v>0.87361111111111101</v>
      </c>
      <c r="K7" s="441">
        <f t="shared" si="0"/>
        <v>0.58194444444444438</v>
      </c>
      <c r="L7" s="447">
        <v>3</v>
      </c>
      <c r="N7" s="14">
        <f>VLOOKUP(O7,id!$A:$C,3,0)</f>
        <v>38</v>
      </c>
      <c r="O7" s="14" t="str">
        <f t="shared" si="1"/>
        <v>MirowskiŁukasz1986</v>
      </c>
      <c r="P7" s="9" t="str">
        <f t="shared" si="2"/>
        <v>Mirowski</v>
      </c>
      <c r="Q7" s="9" t="str">
        <f t="shared" si="3"/>
        <v>Łukasz</v>
      </c>
      <c r="R7" s="9">
        <f t="shared" si="4"/>
        <v>0</v>
      </c>
      <c r="S7" s="9">
        <f t="shared" si="5"/>
        <v>1986</v>
      </c>
      <c r="T7" s="9">
        <f t="shared" si="6"/>
        <v>44.676594798844192</v>
      </c>
      <c r="U7" s="23"/>
      <c r="V7" s="9">
        <f t="shared" si="7"/>
        <v>1</v>
      </c>
      <c r="W7" s="9">
        <f t="shared" si="8"/>
        <v>1</v>
      </c>
      <c r="X7" s="9">
        <v>1</v>
      </c>
      <c r="Y7" s="9">
        <v>1</v>
      </c>
    </row>
    <row r="8" spans="1:25">
      <c r="A8" s="444" t="s">
        <v>4536</v>
      </c>
      <c r="B8" s="443" t="s">
        <v>241</v>
      </c>
      <c r="C8" s="440" t="s">
        <v>245</v>
      </c>
      <c r="D8" s="440">
        <v>1979</v>
      </c>
      <c r="E8" s="443" t="s">
        <v>1324</v>
      </c>
      <c r="F8" s="443" t="s">
        <v>236</v>
      </c>
      <c r="G8" s="440" t="s">
        <v>32</v>
      </c>
      <c r="H8" s="440">
        <v>28</v>
      </c>
      <c r="I8" s="442">
        <v>0.29166666666666669</v>
      </c>
      <c r="J8" s="441">
        <v>0.85833333333333339</v>
      </c>
      <c r="K8" s="441">
        <f t="shared" si="0"/>
        <v>0.56666666666666665</v>
      </c>
      <c r="L8" s="446">
        <v>5</v>
      </c>
      <c r="N8" s="14">
        <f>VLOOKUP(O8,id!$A:$C,3,0)</f>
        <v>8</v>
      </c>
      <c r="O8" s="14" t="str">
        <f t="shared" ref="O8:O18" si="9">P8&amp;Q8&amp;S8</f>
        <v>WalentowskiRadosław1979</v>
      </c>
      <c r="P8" s="9" t="str">
        <f t="shared" ref="P8:P18" si="10">C8</f>
        <v>Walentowski</v>
      </c>
      <c r="Q8" s="9" t="str">
        <f t="shared" ref="Q8:Q18" si="11">B8</f>
        <v>Radosław</v>
      </c>
      <c r="R8" s="9" t="str">
        <f t="shared" ref="R8:R18" si="12">F8</f>
        <v>LosMaruderos</v>
      </c>
      <c r="S8" s="9">
        <f t="shared" ref="S8:S18" si="13">D8</f>
        <v>1979</v>
      </c>
      <c r="T8" s="9">
        <f t="shared" ref="T8:T13" si="14">T7*IF(X8&lt;1,X8,IF(Y8&lt;1,Y8,IF(W8&lt;1,W8,IF(V8&lt;1,V8,1))))</f>
        <v>41.698155145587911</v>
      </c>
      <c r="U8" s="23"/>
      <c r="V8" s="9">
        <f t="shared" ref="V8:V13" si="15">K7/K8</f>
        <v>1.0269607843137254</v>
      </c>
      <c r="W8" s="9">
        <f t="shared" ref="W8:W13" si="16">H8/H7</f>
        <v>0.93333333333333335</v>
      </c>
      <c r="X8" s="9">
        <v>1</v>
      </c>
      <c r="Y8" s="9">
        <v>1</v>
      </c>
    </row>
    <row r="9" spans="1:25">
      <c r="A9" s="444" t="s">
        <v>4535</v>
      </c>
      <c r="B9" s="443" t="s">
        <v>383</v>
      </c>
      <c r="C9" s="440" t="s">
        <v>836</v>
      </c>
      <c r="D9" s="440">
        <v>1966</v>
      </c>
      <c r="E9" s="443" t="s">
        <v>870</v>
      </c>
      <c r="F9" s="445" t="s">
        <v>871</v>
      </c>
      <c r="G9" s="440" t="s">
        <v>32</v>
      </c>
      <c r="H9" s="440">
        <v>27</v>
      </c>
      <c r="I9" s="442">
        <v>0.29166666666666669</v>
      </c>
      <c r="J9" s="441">
        <v>0.8833333333333333</v>
      </c>
      <c r="K9" s="441">
        <f t="shared" si="0"/>
        <v>0.59166666666666656</v>
      </c>
      <c r="L9" s="440">
        <v>6</v>
      </c>
      <c r="N9" s="14">
        <f>VLOOKUP(O9,id!$A:$C,3,0)</f>
        <v>18</v>
      </c>
      <c r="O9" s="14" t="str">
        <f t="shared" si="9"/>
        <v>RudnickiMariusz1966</v>
      </c>
      <c r="P9" s="9" t="str">
        <f t="shared" si="10"/>
        <v>Rudnicki</v>
      </c>
      <c r="Q9" s="9" t="str">
        <f t="shared" si="11"/>
        <v>Mariusz</v>
      </c>
      <c r="R9" s="9" t="str">
        <f t="shared" si="12"/>
        <v>Orient Express</v>
      </c>
      <c r="S9" s="9">
        <f t="shared" si="13"/>
        <v>1966</v>
      </c>
      <c r="T9" s="9">
        <f t="shared" si="14"/>
        <v>40.208935318959774</v>
      </c>
      <c r="U9" s="23"/>
      <c r="V9" s="9">
        <f t="shared" si="15"/>
        <v>0.9577464788732396</v>
      </c>
      <c r="W9" s="9">
        <f t="shared" si="16"/>
        <v>0.9642857142857143</v>
      </c>
      <c r="X9" s="9">
        <v>1</v>
      </c>
      <c r="Y9" s="9">
        <v>1</v>
      </c>
    </row>
    <row r="10" spans="1:25">
      <c r="A10" s="444" t="s">
        <v>4534</v>
      </c>
      <c r="B10" s="443" t="s">
        <v>48</v>
      </c>
      <c r="C10" s="440" t="s">
        <v>476</v>
      </c>
      <c r="D10" s="440">
        <v>1975</v>
      </c>
      <c r="E10" s="443" t="s">
        <v>3681</v>
      </c>
      <c r="F10" s="443"/>
      <c r="G10" s="440" t="s">
        <v>32</v>
      </c>
      <c r="H10" s="440">
        <v>25</v>
      </c>
      <c r="I10" s="442">
        <v>0.29166666666666669</v>
      </c>
      <c r="J10" s="441">
        <v>0.86388888888888893</v>
      </c>
      <c r="K10" s="441">
        <f t="shared" si="0"/>
        <v>0.57222222222222219</v>
      </c>
      <c r="L10" s="440">
        <v>7</v>
      </c>
      <c r="N10" s="14">
        <f>VLOOKUP(O10,id!$A:$C,3,0)</f>
        <v>180</v>
      </c>
      <c r="O10" s="14" t="str">
        <f t="shared" si="9"/>
        <v>LipińskiTomasz1975</v>
      </c>
      <c r="P10" s="9" t="str">
        <f t="shared" si="10"/>
        <v>Lipiński</v>
      </c>
      <c r="Q10" s="9" t="str">
        <f t="shared" si="11"/>
        <v>Tomasz</v>
      </c>
      <c r="R10" s="9">
        <f t="shared" si="12"/>
        <v>0</v>
      </c>
      <c r="S10" s="9">
        <f t="shared" si="13"/>
        <v>1975</v>
      </c>
      <c r="T10" s="9">
        <f t="shared" si="14"/>
        <v>37.230495665703494</v>
      </c>
      <c r="U10" s="23"/>
      <c r="V10" s="9">
        <f t="shared" si="15"/>
        <v>1.0339805825242718</v>
      </c>
      <c r="W10" s="9">
        <f t="shared" si="16"/>
        <v>0.92592592592592593</v>
      </c>
      <c r="X10" s="9">
        <v>1</v>
      </c>
      <c r="Y10" s="9">
        <v>1</v>
      </c>
    </row>
    <row r="11" spans="1:25">
      <c r="A11" s="444" t="s">
        <v>4533</v>
      </c>
      <c r="B11" s="443" t="s">
        <v>90</v>
      </c>
      <c r="C11" s="440" t="s">
        <v>79</v>
      </c>
      <c r="D11" s="440">
        <v>1984</v>
      </c>
      <c r="E11" s="443" t="s">
        <v>246</v>
      </c>
      <c r="F11" s="445" t="s">
        <v>1538</v>
      </c>
      <c r="G11" s="440" t="s">
        <v>32</v>
      </c>
      <c r="H11" s="440">
        <v>23</v>
      </c>
      <c r="I11" s="442">
        <v>0.29166666666666669</v>
      </c>
      <c r="J11" s="441">
        <v>0.81874999999999998</v>
      </c>
      <c r="K11" s="441">
        <f t="shared" si="0"/>
        <v>0.52708333333333335</v>
      </c>
      <c r="L11" s="440">
        <v>8</v>
      </c>
      <c r="N11" s="14">
        <f>VLOOKUP(O11,id!$A:$C,3,0)</f>
        <v>41</v>
      </c>
      <c r="O11" s="14" t="str">
        <f t="shared" si="9"/>
        <v>WieczorekJarosław1984</v>
      </c>
      <c r="P11" s="9" t="str">
        <f t="shared" si="10"/>
        <v>Wieczorek</v>
      </c>
      <c r="Q11" s="9" t="str">
        <f t="shared" si="11"/>
        <v>Jarosław</v>
      </c>
      <c r="R11" s="9" t="str">
        <f t="shared" si="12"/>
        <v>Rajd Liczyrzepy / Europa Ubezpieczenia</v>
      </c>
      <c r="S11" s="9">
        <f t="shared" si="13"/>
        <v>1984</v>
      </c>
      <c r="T11" s="9">
        <f t="shared" si="14"/>
        <v>34.252056012447213</v>
      </c>
      <c r="U11" s="23"/>
      <c r="V11" s="9">
        <f t="shared" si="15"/>
        <v>1.0856389986824768</v>
      </c>
      <c r="W11" s="9">
        <f t="shared" si="16"/>
        <v>0.92</v>
      </c>
      <c r="X11" s="9">
        <v>1</v>
      </c>
      <c r="Y11" s="9">
        <v>1</v>
      </c>
    </row>
    <row r="12" spans="1:25">
      <c r="A12" s="444" t="s">
        <v>4532</v>
      </c>
      <c r="B12" s="443" t="s">
        <v>48</v>
      </c>
      <c r="C12" s="440" t="s">
        <v>69</v>
      </c>
      <c r="D12" s="440">
        <v>1963</v>
      </c>
      <c r="E12" s="443" t="s">
        <v>222</v>
      </c>
      <c r="F12" s="443" t="s">
        <v>223</v>
      </c>
      <c r="G12" s="440" t="s">
        <v>32</v>
      </c>
      <c r="H12" s="440">
        <v>23</v>
      </c>
      <c r="I12" s="442">
        <v>0.29166666666666669</v>
      </c>
      <c r="J12" s="441">
        <v>0.91111111111111109</v>
      </c>
      <c r="K12" s="441">
        <f t="shared" si="0"/>
        <v>0.61944444444444446</v>
      </c>
      <c r="L12" s="440">
        <v>9</v>
      </c>
      <c r="N12" s="14">
        <f>VLOOKUP(O12,id!$A:$C,3,0)</f>
        <v>23</v>
      </c>
      <c r="O12" s="14" t="str">
        <f t="shared" si="9"/>
        <v>SójkaTomasz1963</v>
      </c>
      <c r="P12" s="9" t="str">
        <f t="shared" si="10"/>
        <v>Sójka</v>
      </c>
      <c r="Q12" s="9" t="str">
        <f t="shared" si="11"/>
        <v>Tomasz</v>
      </c>
      <c r="R12" s="9" t="str">
        <f t="shared" si="12"/>
        <v>RKS Fiedorek</v>
      </c>
      <c r="S12" s="9">
        <f t="shared" si="13"/>
        <v>1963</v>
      </c>
      <c r="T12" s="9">
        <f t="shared" si="14"/>
        <v>29.144966943326718</v>
      </c>
      <c r="U12" s="23"/>
      <c r="V12" s="9">
        <f t="shared" si="15"/>
        <v>0.85089686098654704</v>
      </c>
      <c r="W12" s="9">
        <f t="shared" si="16"/>
        <v>1</v>
      </c>
      <c r="X12" s="9">
        <v>1</v>
      </c>
      <c r="Y12" s="9">
        <v>1</v>
      </c>
    </row>
    <row r="13" spans="1:25">
      <c r="A13" s="444" t="s">
        <v>4531</v>
      </c>
      <c r="B13" s="443" t="s">
        <v>16</v>
      </c>
      <c r="C13" s="440" t="s">
        <v>261</v>
      </c>
      <c r="D13" s="440">
        <v>1987</v>
      </c>
      <c r="E13" s="443" t="s">
        <v>246</v>
      </c>
      <c r="F13" s="445" t="s">
        <v>260</v>
      </c>
      <c r="G13" s="440" t="s">
        <v>32</v>
      </c>
      <c r="H13" s="440">
        <v>22</v>
      </c>
      <c r="I13" s="442">
        <v>0.29166666666666669</v>
      </c>
      <c r="J13" s="441">
        <v>0.81874999999999998</v>
      </c>
      <c r="K13" s="441">
        <f t="shared" si="0"/>
        <v>0.52708333333333335</v>
      </c>
      <c r="L13" s="440">
        <v>10</v>
      </c>
      <c r="N13" s="14">
        <f>VLOOKUP(O13,id!$A:$C,3,0)</f>
        <v>402</v>
      </c>
      <c r="O13" s="14" t="str">
        <f t="shared" si="9"/>
        <v>BanaszkiewiczPaweł1987</v>
      </c>
      <c r="P13" s="9" t="str">
        <f t="shared" si="10"/>
        <v>Banaszkiewicz</v>
      </c>
      <c r="Q13" s="9" t="str">
        <f t="shared" si="11"/>
        <v>Paweł</v>
      </c>
      <c r="R13" s="9" t="str">
        <f t="shared" si="12"/>
        <v>KTR BikeOrient</v>
      </c>
      <c r="S13" s="9">
        <f t="shared" si="13"/>
        <v>1987</v>
      </c>
      <c r="T13" s="9">
        <f t="shared" si="14"/>
        <v>27.877794467529906</v>
      </c>
      <c r="U13" s="23"/>
      <c r="V13" s="9">
        <f t="shared" si="15"/>
        <v>1.1752305665349143</v>
      </c>
      <c r="W13" s="9">
        <f t="shared" si="16"/>
        <v>0.95652173913043481</v>
      </c>
      <c r="X13" s="9">
        <v>1</v>
      </c>
      <c r="Y13" s="9">
        <v>1</v>
      </c>
    </row>
    <row r="14" spans="1:25">
      <c r="A14" s="444" t="s">
        <v>4529</v>
      </c>
      <c r="B14" s="443" t="s">
        <v>26</v>
      </c>
      <c r="C14" s="440" t="s">
        <v>29</v>
      </c>
      <c r="D14" s="440">
        <v>1965</v>
      </c>
      <c r="E14" s="443" t="s">
        <v>253</v>
      </c>
      <c r="F14" s="443" t="s">
        <v>3625</v>
      </c>
      <c r="G14" s="440" t="s">
        <v>32</v>
      </c>
      <c r="H14" s="440">
        <v>21</v>
      </c>
      <c r="I14" s="442">
        <v>0.29166666666666669</v>
      </c>
      <c r="J14" s="441">
        <v>0.86736111111111114</v>
      </c>
      <c r="K14" s="441">
        <f t="shared" si="0"/>
        <v>0.57569444444444451</v>
      </c>
      <c r="L14" s="440">
        <v>12</v>
      </c>
      <c r="N14" s="14">
        <f>VLOOKUP(O14,id!$A:$C,3,0)</f>
        <v>12</v>
      </c>
      <c r="O14" s="14" t="str">
        <f t="shared" si="9"/>
        <v>SmejdaAndrzej1965</v>
      </c>
      <c r="P14" s="9" t="str">
        <f t="shared" si="10"/>
        <v>Smejda</v>
      </c>
      <c r="Q14" s="9" t="str">
        <f t="shared" si="11"/>
        <v>Andrzej</v>
      </c>
      <c r="R14" s="9" t="str">
        <f t="shared" si="12"/>
        <v>SAnFi</v>
      </c>
      <c r="S14" s="9">
        <f t="shared" si="13"/>
        <v>1965</v>
      </c>
      <c r="T14" s="9">
        <f t="shared" ref="T14:T18" si="17">T13*IF(X14&lt;1,X14,IF(Y14&lt;1,Y14,IF(W14&lt;1,W14,IF(V14&lt;1,V14,1))))</f>
        <v>26.610621991733094</v>
      </c>
      <c r="U14" s="23"/>
      <c r="V14" s="9">
        <f t="shared" ref="V14:V18" si="18">K13/K14</f>
        <v>0.91556091676718931</v>
      </c>
      <c r="W14" s="9">
        <f t="shared" ref="W14:W18" si="19">H14/H13</f>
        <v>0.95454545454545459</v>
      </c>
      <c r="X14" s="9">
        <v>1</v>
      </c>
      <c r="Y14" s="9">
        <v>1</v>
      </c>
    </row>
    <row r="15" spans="1:25">
      <c r="A15" s="444" t="s">
        <v>4527</v>
      </c>
      <c r="B15" s="443" t="s">
        <v>49</v>
      </c>
      <c r="C15" s="440" t="s">
        <v>50</v>
      </c>
      <c r="D15" s="440">
        <v>1967</v>
      </c>
      <c r="E15" s="443" t="s">
        <v>307</v>
      </c>
      <c r="F15" s="445" t="s">
        <v>4329</v>
      </c>
      <c r="G15" s="440" t="s">
        <v>32</v>
      </c>
      <c r="H15" s="440">
        <v>21</v>
      </c>
      <c r="I15" s="442">
        <v>0.29166666666666669</v>
      </c>
      <c r="J15" s="441">
        <v>0.90972222222222221</v>
      </c>
      <c r="K15" s="441">
        <f t="shared" si="0"/>
        <v>0.61805555555555558</v>
      </c>
      <c r="L15" s="440">
        <v>14</v>
      </c>
      <c r="N15" s="14">
        <f>VLOOKUP(O15,id!$A:$C,3,0)</f>
        <v>70</v>
      </c>
      <c r="O15" s="14" t="str">
        <f t="shared" si="9"/>
        <v>StanekRobert1967</v>
      </c>
      <c r="P15" s="9" t="str">
        <f t="shared" si="10"/>
        <v>Stanek</v>
      </c>
      <c r="Q15" s="9" t="str">
        <f t="shared" si="11"/>
        <v>Robert</v>
      </c>
      <c r="R15" s="9" t="str">
        <f t="shared" si="12"/>
        <v>Rudy Kot</v>
      </c>
      <c r="S15" s="9">
        <f t="shared" si="13"/>
        <v>1967</v>
      </c>
      <c r="T15" s="9">
        <f t="shared" si="17"/>
        <v>24.786747900164873</v>
      </c>
      <c r="U15" s="23"/>
      <c r="V15" s="9">
        <f t="shared" si="18"/>
        <v>0.93146067415730349</v>
      </c>
      <c r="W15" s="9">
        <f t="shared" si="19"/>
        <v>1</v>
      </c>
      <c r="X15" s="9">
        <v>1</v>
      </c>
      <c r="Y15" s="9">
        <v>1</v>
      </c>
    </row>
    <row r="16" spans="1:25">
      <c r="A16" s="444" t="s">
        <v>4525</v>
      </c>
      <c r="B16" s="443" t="s">
        <v>45</v>
      </c>
      <c r="C16" s="440" t="s">
        <v>117</v>
      </c>
      <c r="D16" s="440">
        <v>1970</v>
      </c>
      <c r="E16" s="443" t="s">
        <v>1206</v>
      </c>
      <c r="F16" s="443"/>
      <c r="G16" s="440" t="s">
        <v>32</v>
      </c>
      <c r="H16" s="440">
        <v>20</v>
      </c>
      <c r="I16" s="442">
        <v>0.29166666666666669</v>
      </c>
      <c r="J16" s="441">
        <v>0.7729166666666667</v>
      </c>
      <c r="K16" s="441">
        <f t="shared" si="0"/>
        <v>0.48125000000000001</v>
      </c>
      <c r="L16" s="440">
        <v>16</v>
      </c>
      <c r="N16" s="14">
        <f>VLOOKUP(O16,id!$A:$C,3,0)</f>
        <v>22</v>
      </c>
      <c r="O16" s="14" t="str">
        <f t="shared" si="9"/>
        <v>FałowskiRafał1970</v>
      </c>
      <c r="P16" s="9" t="str">
        <f t="shared" si="10"/>
        <v>Fałowski</v>
      </c>
      <c r="Q16" s="9" t="str">
        <f t="shared" si="11"/>
        <v>Rafał</v>
      </c>
      <c r="R16" s="9">
        <f t="shared" si="12"/>
        <v>0</v>
      </c>
      <c r="S16" s="9">
        <f t="shared" si="13"/>
        <v>1970</v>
      </c>
      <c r="T16" s="9">
        <f t="shared" si="17"/>
        <v>23.60642657158559</v>
      </c>
      <c r="U16" s="23"/>
      <c r="V16" s="9">
        <f t="shared" si="18"/>
        <v>1.2842712842712842</v>
      </c>
      <c r="W16" s="9">
        <f t="shared" si="19"/>
        <v>0.95238095238095233</v>
      </c>
      <c r="X16" s="9">
        <v>1</v>
      </c>
      <c r="Y16" s="9">
        <v>1</v>
      </c>
    </row>
    <row r="17" spans="1:25">
      <c r="A17" s="444" t="s">
        <v>4524</v>
      </c>
      <c r="B17" s="443" t="s">
        <v>49</v>
      </c>
      <c r="C17" s="440" t="s">
        <v>991</v>
      </c>
      <c r="D17" s="440">
        <v>1979</v>
      </c>
      <c r="E17" s="443" t="s">
        <v>253</v>
      </c>
      <c r="F17" s="443" t="s">
        <v>1327</v>
      </c>
      <c r="G17" s="440" t="s">
        <v>32</v>
      </c>
      <c r="H17" s="440">
        <v>18</v>
      </c>
      <c r="I17" s="442">
        <v>0.29166666666666669</v>
      </c>
      <c r="J17" s="441">
        <v>0.90416666666666667</v>
      </c>
      <c r="K17" s="441">
        <f t="shared" si="0"/>
        <v>0.61250000000000004</v>
      </c>
      <c r="L17" s="440">
        <v>17</v>
      </c>
      <c r="N17" s="14">
        <f>VLOOKUP(O17,id!$A:$C,3,0)</f>
        <v>16</v>
      </c>
      <c r="O17" s="14" t="str">
        <f t="shared" si="9"/>
        <v>BelicaRobert1979</v>
      </c>
      <c r="P17" s="9" t="str">
        <f t="shared" si="10"/>
        <v>Belica</v>
      </c>
      <c r="Q17" s="9" t="str">
        <f t="shared" si="11"/>
        <v>Robert</v>
      </c>
      <c r="R17" s="9" t="str">
        <f t="shared" si="12"/>
        <v>T-Mobile Cycling Team</v>
      </c>
      <c r="S17" s="9">
        <f t="shared" si="13"/>
        <v>1979</v>
      </c>
      <c r="T17" s="9">
        <f t="shared" si="17"/>
        <v>21.245783914427033</v>
      </c>
      <c r="U17" s="23"/>
      <c r="V17" s="9">
        <f t="shared" si="18"/>
        <v>0.7857142857142857</v>
      </c>
      <c r="W17" s="9">
        <f t="shared" si="19"/>
        <v>0.9</v>
      </c>
      <c r="X17" s="9">
        <v>1</v>
      </c>
      <c r="Y17" s="9">
        <v>1</v>
      </c>
    </row>
    <row r="18" spans="1:25">
      <c r="A18" s="444" t="s">
        <v>4523</v>
      </c>
      <c r="B18" s="443" t="s">
        <v>22</v>
      </c>
      <c r="C18" s="440" t="s">
        <v>1584</v>
      </c>
      <c r="D18" s="440">
        <v>1968</v>
      </c>
      <c r="E18" s="443" t="s">
        <v>4522</v>
      </c>
      <c r="F18" s="443"/>
      <c r="G18" s="440" t="s">
        <v>32</v>
      </c>
      <c r="H18" s="440">
        <v>11</v>
      </c>
      <c r="I18" s="442">
        <v>0.29166666666666669</v>
      </c>
      <c r="J18" s="441">
        <v>0.81180555555555556</v>
      </c>
      <c r="K18" s="441">
        <f t="shared" si="0"/>
        <v>0.52013888888888893</v>
      </c>
      <c r="L18" s="440">
        <v>18</v>
      </c>
      <c r="N18" s="14">
        <f>VLOOKUP(O18,id!$A:$C,3,0)</f>
        <v>498</v>
      </c>
      <c r="O18" s="14" t="str">
        <f t="shared" si="9"/>
        <v>RajkiewiczKrzysztof1968</v>
      </c>
      <c r="P18" s="9" t="str">
        <f t="shared" si="10"/>
        <v>Rajkiewicz</v>
      </c>
      <c r="Q18" s="9" t="str">
        <f t="shared" si="11"/>
        <v>Krzysztof</v>
      </c>
      <c r="R18" s="9">
        <f t="shared" si="12"/>
        <v>0</v>
      </c>
      <c r="S18" s="9">
        <f t="shared" si="13"/>
        <v>1968</v>
      </c>
      <c r="T18" s="9">
        <f t="shared" si="17"/>
        <v>12.983534614372077</v>
      </c>
      <c r="U18" s="23"/>
      <c r="V18" s="9">
        <f t="shared" si="18"/>
        <v>1.1775700934579438</v>
      </c>
      <c r="W18" s="9">
        <f t="shared" si="19"/>
        <v>0.61111111111111116</v>
      </c>
      <c r="X18" s="9">
        <v>1</v>
      </c>
      <c r="Y18" s="9">
        <v>1</v>
      </c>
    </row>
  </sheetData>
  <mergeCells count="2">
    <mergeCell ref="A1:L1"/>
    <mergeCell ref="A2:L2"/>
  </mergeCells>
  <conditionalFormatting sqref="A4:L18">
    <cfRule type="expression" dxfId="3" priority="2">
      <formula>IF($G4="M",FALSE,TRUE)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3"/>
  <sheetViews>
    <sheetView topLeftCell="C1" workbookViewId="0"/>
  </sheetViews>
  <sheetFormatPr defaultRowHeight="13.2"/>
  <cols>
    <col min="1" max="1" width="14.5546875" style="451" hidden="1" customWidth="1"/>
    <col min="2" max="2" width="10" style="451" hidden="1" customWidth="1"/>
    <col min="3" max="3" width="10.33203125" style="451" customWidth="1"/>
    <col min="4" max="4" width="10.5546875" style="451" customWidth="1"/>
    <col min="5" max="5" width="8.5546875" style="451" hidden="1" customWidth="1"/>
    <col min="6" max="6" width="7.88671875" style="451" customWidth="1"/>
    <col min="7" max="7" width="6.33203125" style="451" customWidth="1"/>
    <col min="8" max="8" width="14.44140625" style="451" customWidth="1"/>
    <col min="9" max="9" width="15.6640625" style="451" customWidth="1"/>
    <col min="10" max="10" width="4.88671875" style="451" customWidth="1"/>
    <col min="11" max="11" width="8.88671875" style="480"/>
    <col min="12" max="12" width="27" style="451" customWidth="1"/>
    <col min="13" max="13" width="12.5546875" style="451" customWidth="1"/>
    <col min="14" max="14" width="12.109375" style="451" customWidth="1"/>
    <col min="15" max="15" width="5.109375" style="451" customWidth="1"/>
    <col min="16" max="16" width="7.88671875" style="451" customWidth="1"/>
    <col min="17" max="17" width="7.6640625" style="451" customWidth="1"/>
    <col min="18" max="19" width="4.6640625" style="451" customWidth="1"/>
    <col min="20" max="21" width="5.33203125" style="451" customWidth="1"/>
    <col min="22" max="22" width="5.88671875" style="451" customWidth="1"/>
    <col min="23" max="23" width="6" style="451" customWidth="1"/>
    <col min="24" max="24" width="6.44140625" style="451" customWidth="1"/>
    <col min="25" max="25" width="5.44140625" style="451" customWidth="1"/>
    <col min="26" max="26" width="5.5546875" style="451" customWidth="1"/>
    <col min="27" max="27" width="13.5546875" style="451" hidden="1" customWidth="1"/>
    <col min="28" max="28" width="14.44140625" style="451" hidden="1" customWidth="1"/>
    <col min="29" max="1025" width="14.44140625" style="451" customWidth="1"/>
    <col min="1026" max="16384" width="8.88671875" style="451"/>
  </cols>
  <sheetData>
    <row r="1" spans="1:41" ht="13.8">
      <c r="A1" s="477" t="s">
        <v>4590</v>
      </c>
      <c r="B1" s="477" t="s">
        <v>4589</v>
      </c>
      <c r="C1" s="474" t="s">
        <v>4588</v>
      </c>
      <c r="D1" s="474" t="s">
        <v>4587</v>
      </c>
      <c r="E1" s="474" t="s">
        <v>4586</v>
      </c>
      <c r="F1" s="474" t="s">
        <v>4475</v>
      </c>
      <c r="G1" s="476" t="s">
        <v>3968</v>
      </c>
      <c r="H1" s="476" t="s">
        <v>99</v>
      </c>
      <c r="I1" s="476" t="s">
        <v>4585</v>
      </c>
      <c r="J1" s="476" t="s">
        <v>4584</v>
      </c>
      <c r="K1" s="478" t="s">
        <v>3617</v>
      </c>
      <c r="L1" s="476" t="s">
        <v>4583</v>
      </c>
      <c r="M1" s="476" t="s">
        <v>4582</v>
      </c>
      <c r="N1" s="476" t="s">
        <v>4581</v>
      </c>
      <c r="O1" s="476" t="s">
        <v>3619</v>
      </c>
      <c r="P1" s="476" t="s">
        <v>4458</v>
      </c>
      <c r="Q1" s="476" t="s">
        <v>4580</v>
      </c>
      <c r="R1" s="475" t="s">
        <v>4579</v>
      </c>
      <c r="S1" s="475" t="s">
        <v>4578</v>
      </c>
      <c r="T1" s="475" t="s">
        <v>4577</v>
      </c>
      <c r="U1" s="475" t="s">
        <v>4576</v>
      </c>
      <c r="V1" s="475" t="s">
        <v>4575</v>
      </c>
      <c r="W1" s="475" t="s">
        <v>4574</v>
      </c>
      <c r="X1" s="475" t="s">
        <v>4573</v>
      </c>
      <c r="Y1" s="475" t="s">
        <v>4572</v>
      </c>
      <c r="Z1" s="475" t="s">
        <v>4571</v>
      </c>
      <c r="AA1" s="474" t="s">
        <v>4570</v>
      </c>
      <c r="AB1" s="473"/>
      <c r="AC1" s="473"/>
      <c r="AD1" s="14" t="s">
        <v>71</v>
      </c>
      <c r="AE1" s="14" t="s">
        <v>72</v>
      </c>
      <c r="AF1" s="9" t="s">
        <v>99</v>
      </c>
      <c r="AG1" s="9" t="s">
        <v>100</v>
      </c>
      <c r="AH1" s="9" t="s">
        <v>75</v>
      </c>
      <c r="AI1" s="9" t="s">
        <v>73</v>
      </c>
      <c r="AJ1" s="9" t="s">
        <v>42</v>
      </c>
      <c r="AK1" s="9"/>
      <c r="AL1" s="9" t="s">
        <v>39</v>
      </c>
      <c r="AM1" s="9" t="s">
        <v>40</v>
      </c>
      <c r="AN1" s="9" t="s">
        <v>31</v>
      </c>
      <c r="AO1" s="9" t="s">
        <v>41</v>
      </c>
    </row>
    <row r="2" spans="1:41" ht="13.8">
      <c r="A2" s="470" t="s">
        <v>4569</v>
      </c>
      <c r="B2" s="461">
        <v>600</v>
      </c>
      <c r="C2" s="459">
        <v>1</v>
      </c>
      <c r="D2" s="469"/>
      <c r="E2" s="458"/>
      <c r="F2" s="459">
        <v>12</v>
      </c>
      <c r="G2" s="466">
        <v>186</v>
      </c>
      <c r="H2" s="464" t="s">
        <v>4564</v>
      </c>
      <c r="I2" s="464" t="s">
        <v>4563</v>
      </c>
      <c r="J2" s="464" t="s">
        <v>0</v>
      </c>
      <c r="K2" s="479">
        <v>1986</v>
      </c>
      <c r="L2" s="464"/>
      <c r="M2" s="464" t="s">
        <v>246</v>
      </c>
      <c r="N2" s="456">
        <f t="shared" ref="N2:N13" si="0">IF(ISBLANK(AA2),,AA2-$B$5)</f>
        <v>0.44886574074074104</v>
      </c>
      <c r="O2" s="455">
        <f t="shared" ref="O2:O13" si="1">(10 * R2) + (20 * S2) +(30 * T2) +(40 * U2) +(50 * V2) +(60 * W2) +(70 * X2) +(80 * Y2) +(90 * Z2)</f>
        <v>2190</v>
      </c>
      <c r="P2" s="454">
        <f t="shared" ref="P2:P13" si="2">IF((HOUR(N2)*60 + MINUTE(N2) + (SECOND(N2)/60))&gt;$B$2, IF((HOUR(N2)*60 + MINUTE(N2)+(SECOND(N2)/60)) &gt;$B$3,"NKL",(HOUR(N2)*60 + MINUTE(N2)+ROUNDUP(SECOND(N2)/60,0)-$B$2)*$B$4), 0  )</f>
        <v>47</v>
      </c>
      <c r="Q2" s="453">
        <f t="shared" ref="Q2:Q13" si="3">IF(P2="NKL",-($B$3*$B$4 + 1),O2-P2)</f>
        <v>2143</v>
      </c>
      <c r="R2" s="468"/>
      <c r="S2" s="468">
        <v>2</v>
      </c>
      <c r="T2" s="468">
        <v>3</v>
      </c>
      <c r="U2" s="468">
        <v>1</v>
      </c>
      <c r="V2" s="468">
        <v>4</v>
      </c>
      <c r="W2" s="468">
        <v>7</v>
      </c>
      <c r="X2" s="468">
        <v>8</v>
      </c>
      <c r="Y2" s="468">
        <v>6</v>
      </c>
      <c r="Z2" s="468">
        <v>4</v>
      </c>
      <c r="AA2" s="462">
        <v>0.78914351851851905</v>
      </c>
      <c r="AB2" s="457"/>
      <c r="AD2" s="14">
        <f>VLOOKUP(AE2,id!$A:$C,3,0)</f>
        <v>509</v>
      </c>
      <c r="AE2" s="14" t="str">
        <f t="shared" ref="AE2:AE13" si="4">AF2&amp;AG2&amp;AI2</f>
        <v>BiałaWeronika1986</v>
      </c>
      <c r="AF2" s="9" t="str">
        <f t="shared" ref="AF2:AF13" si="5">H2</f>
        <v>Biała</v>
      </c>
      <c r="AG2" s="9" t="str">
        <f t="shared" ref="AG2:AG13" si="6">I2</f>
        <v>Weronika</v>
      </c>
      <c r="AH2" s="9">
        <f t="shared" ref="AH2:AH13" si="7">L2</f>
        <v>0</v>
      </c>
      <c r="AI2" s="9">
        <f t="shared" ref="AI2:AI13" si="8">K2</f>
        <v>1986</v>
      </c>
      <c r="AJ2" s="9">
        <v>100</v>
      </c>
      <c r="AK2" s="23"/>
      <c r="AL2" s="9"/>
      <c r="AM2" s="9"/>
      <c r="AN2" s="9"/>
      <c r="AO2" s="9"/>
    </row>
    <row r="3" spans="1:41" ht="13.8">
      <c r="A3" s="470" t="s">
        <v>4568</v>
      </c>
      <c r="B3" s="470">
        <v>720</v>
      </c>
      <c r="C3" s="459">
        <v>2</v>
      </c>
      <c r="D3" s="469"/>
      <c r="E3" s="458"/>
      <c r="F3" s="459">
        <v>14</v>
      </c>
      <c r="G3" s="466">
        <v>135</v>
      </c>
      <c r="H3" s="464" t="s">
        <v>1627</v>
      </c>
      <c r="I3" s="464" t="s">
        <v>1659</v>
      </c>
      <c r="J3" s="464" t="s">
        <v>0</v>
      </c>
      <c r="K3" s="479">
        <v>1983</v>
      </c>
      <c r="L3" s="464"/>
      <c r="M3" s="464" t="s">
        <v>4484</v>
      </c>
      <c r="N3" s="456">
        <f t="shared" si="0"/>
        <v>0.451203703703703</v>
      </c>
      <c r="O3" s="455">
        <f t="shared" si="1"/>
        <v>2190</v>
      </c>
      <c r="P3" s="454">
        <f t="shared" si="2"/>
        <v>50</v>
      </c>
      <c r="Q3" s="453">
        <f t="shared" si="3"/>
        <v>2140</v>
      </c>
      <c r="R3" s="463"/>
      <c r="S3" s="463">
        <v>5</v>
      </c>
      <c r="T3" s="463">
        <v>4</v>
      </c>
      <c r="U3" s="463">
        <v>2</v>
      </c>
      <c r="V3" s="463">
        <v>2</v>
      </c>
      <c r="W3" s="463">
        <v>8</v>
      </c>
      <c r="X3" s="463">
        <v>8</v>
      </c>
      <c r="Y3" s="463">
        <v>6</v>
      </c>
      <c r="Z3" s="463">
        <v>3</v>
      </c>
      <c r="AA3" s="467">
        <v>0.79148148148148101</v>
      </c>
      <c r="AB3" s="457"/>
      <c r="AD3" s="14">
        <f>VLOOKUP(AE3,id!$A:$C,3,0)</f>
        <v>381</v>
      </c>
      <c r="AE3" s="14" t="str">
        <f t="shared" si="4"/>
        <v>NieduziakAngelika1983</v>
      </c>
      <c r="AF3" s="9" t="str">
        <f t="shared" si="5"/>
        <v>Nieduziak</v>
      </c>
      <c r="AG3" s="9" t="str">
        <f t="shared" si="6"/>
        <v>Angelika</v>
      </c>
      <c r="AH3" s="9">
        <f t="shared" si="7"/>
        <v>0</v>
      </c>
      <c r="AI3" s="9">
        <f t="shared" si="8"/>
        <v>1983</v>
      </c>
      <c r="AJ3" s="9">
        <f t="shared" ref="AJ3:AJ13" si="9">AJ2*IF(AN3&lt;1,AN3,IF(AO3&lt;1,AO3,IF(AM3&lt;1,AM3,IF(AL3&lt;1,AL3,1))))</f>
        <v>99.860009332711158</v>
      </c>
      <c r="AK3" s="23"/>
      <c r="AL3" s="9">
        <f t="shared" ref="AL3:AL13" si="10">N2/N3</f>
        <v>0.9948183870305789</v>
      </c>
      <c r="AM3" s="9">
        <v>1</v>
      </c>
      <c r="AN3" s="9">
        <f t="shared" ref="AN3:AN13" si="11">Q3/Q2</f>
        <v>0.99860009332711153</v>
      </c>
      <c r="AO3" s="9">
        <f t="shared" ref="AO3:AO13" si="12">AM3^0.2</f>
        <v>1</v>
      </c>
    </row>
    <row r="4" spans="1:41" ht="13.8">
      <c r="A4" s="470" t="s">
        <v>4567</v>
      </c>
      <c r="B4" s="470">
        <v>1</v>
      </c>
      <c r="C4" s="459">
        <v>3</v>
      </c>
      <c r="D4" s="469"/>
      <c r="E4" s="458"/>
      <c r="F4" s="459">
        <v>15</v>
      </c>
      <c r="G4" s="466">
        <v>116</v>
      </c>
      <c r="H4" s="464" t="s">
        <v>198</v>
      </c>
      <c r="I4" s="464" t="s">
        <v>199</v>
      </c>
      <c r="J4" s="464" t="s">
        <v>0</v>
      </c>
      <c r="K4" s="480">
        <v>1980</v>
      </c>
      <c r="L4" s="464"/>
      <c r="M4" s="464" t="s">
        <v>3554</v>
      </c>
      <c r="N4" s="456">
        <f t="shared" si="0"/>
        <v>0.43884259259259195</v>
      </c>
      <c r="O4" s="455">
        <f t="shared" si="1"/>
        <v>2140</v>
      </c>
      <c r="P4" s="454">
        <f t="shared" si="2"/>
        <v>32</v>
      </c>
      <c r="Q4" s="453">
        <f t="shared" si="3"/>
        <v>2108</v>
      </c>
      <c r="R4" s="452"/>
      <c r="S4" s="452"/>
      <c r="T4" s="463">
        <v>4</v>
      </c>
      <c r="U4" s="463">
        <v>2</v>
      </c>
      <c r="V4" s="463">
        <v>4</v>
      </c>
      <c r="W4" s="463">
        <v>6</v>
      </c>
      <c r="X4" s="463">
        <v>9</v>
      </c>
      <c r="Y4" s="463">
        <v>6</v>
      </c>
      <c r="Z4" s="463">
        <v>3</v>
      </c>
      <c r="AA4" s="462">
        <v>0.77912037037036996</v>
      </c>
      <c r="AB4" s="457"/>
      <c r="AD4" s="14">
        <f>VLOOKUP(AE4,id!$A:$C,3,0)</f>
        <v>125</v>
      </c>
      <c r="AE4" s="14" t="str">
        <f t="shared" si="4"/>
        <v>TruszkowskaKamila1980</v>
      </c>
      <c r="AF4" s="9" t="str">
        <f t="shared" si="5"/>
        <v>Truszkowska</v>
      </c>
      <c r="AG4" s="9" t="str">
        <f t="shared" si="6"/>
        <v>Kamila</v>
      </c>
      <c r="AH4" s="9">
        <f t="shared" si="7"/>
        <v>0</v>
      </c>
      <c r="AI4" s="9">
        <f t="shared" si="8"/>
        <v>1980</v>
      </c>
      <c r="AJ4" s="9">
        <f t="shared" si="9"/>
        <v>98.366775548296786</v>
      </c>
      <c r="AK4" s="23"/>
      <c r="AL4" s="9">
        <f t="shared" si="10"/>
        <v>1.0281675282202762</v>
      </c>
      <c r="AM4" s="9">
        <v>1</v>
      </c>
      <c r="AN4" s="9">
        <f t="shared" si="11"/>
        <v>0.98504672897196266</v>
      </c>
      <c r="AO4" s="9">
        <f t="shared" si="12"/>
        <v>1</v>
      </c>
    </row>
    <row r="5" spans="1:41" ht="13.8">
      <c r="A5" s="461" t="s">
        <v>3413</v>
      </c>
      <c r="B5" s="470">
        <v>0.34027777777777801</v>
      </c>
      <c r="C5" s="459">
        <v>4</v>
      </c>
      <c r="D5" s="459"/>
      <c r="E5" s="459"/>
      <c r="F5" s="459">
        <v>16</v>
      </c>
      <c r="G5" s="466">
        <v>66</v>
      </c>
      <c r="H5" s="464" t="s">
        <v>230</v>
      </c>
      <c r="I5" s="464" t="s">
        <v>334</v>
      </c>
      <c r="J5" s="464" t="s">
        <v>0</v>
      </c>
      <c r="K5" s="479">
        <v>1975</v>
      </c>
      <c r="L5" s="464" t="s">
        <v>335</v>
      </c>
      <c r="M5" s="464" t="s">
        <v>1319</v>
      </c>
      <c r="N5" s="456">
        <f t="shared" si="0"/>
        <v>0.43339120370370299</v>
      </c>
      <c r="O5" s="455">
        <f t="shared" si="1"/>
        <v>2120</v>
      </c>
      <c r="P5" s="454">
        <f t="shared" si="2"/>
        <v>25</v>
      </c>
      <c r="Q5" s="453">
        <f t="shared" si="3"/>
        <v>2095</v>
      </c>
      <c r="R5" s="468"/>
      <c r="S5" s="468">
        <v>3</v>
      </c>
      <c r="T5" s="468">
        <v>2</v>
      </c>
      <c r="U5" s="468">
        <v>5</v>
      </c>
      <c r="V5" s="468">
        <v>1</v>
      </c>
      <c r="W5" s="468">
        <v>6</v>
      </c>
      <c r="X5" s="468">
        <v>8</v>
      </c>
      <c r="Y5" s="468">
        <v>7</v>
      </c>
      <c r="Z5" s="468">
        <v>3</v>
      </c>
      <c r="AA5" s="467">
        <v>0.773668981481481</v>
      </c>
      <c r="AB5" s="457"/>
      <c r="AD5" s="14">
        <f>VLOOKUP(AE5,id!$A:$C,3,0)</f>
        <v>35</v>
      </c>
      <c r="AE5" s="14" t="str">
        <f t="shared" si="4"/>
        <v>AdamczykEwa1975</v>
      </c>
      <c r="AF5" s="9" t="str">
        <f t="shared" si="5"/>
        <v>Adamczyk</v>
      </c>
      <c r="AG5" s="9" t="str">
        <f t="shared" si="6"/>
        <v>Ewa</v>
      </c>
      <c r="AH5" s="9" t="str">
        <f t="shared" si="7"/>
        <v>Zbieranina z Niesięcina</v>
      </c>
      <c r="AI5" s="9">
        <f t="shared" si="8"/>
        <v>1975</v>
      </c>
      <c r="AJ5" s="9">
        <f t="shared" si="9"/>
        <v>97.760149323378442</v>
      </c>
      <c r="AK5" s="23"/>
      <c r="AL5" s="9">
        <f t="shared" si="10"/>
        <v>1.0125784483909737</v>
      </c>
      <c r="AM5" s="9">
        <v>1</v>
      </c>
      <c r="AN5" s="9">
        <f t="shared" si="11"/>
        <v>0.99383301707779881</v>
      </c>
      <c r="AO5" s="9">
        <f t="shared" si="12"/>
        <v>1</v>
      </c>
    </row>
    <row r="6" spans="1:41" ht="13.8">
      <c r="A6" s="461" t="s">
        <v>4566</v>
      </c>
      <c r="B6" s="470">
        <v>660</v>
      </c>
      <c r="C6" s="459">
        <v>5</v>
      </c>
      <c r="D6" s="459"/>
      <c r="E6" s="459"/>
      <c r="F6" s="459">
        <v>20</v>
      </c>
      <c r="G6" s="466">
        <v>92</v>
      </c>
      <c r="H6" s="464" t="s">
        <v>716</v>
      </c>
      <c r="I6" s="464" t="s">
        <v>36</v>
      </c>
      <c r="J6" s="464" t="s">
        <v>0</v>
      </c>
      <c r="K6" s="479">
        <v>1984</v>
      </c>
      <c r="L6" s="464" t="s">
        <v>3570</v>
      </c>
      <c r="M6" s="464" t="s">
        <v>201</v>
      </c>
      <c r="N6" s="456">
        <f t="shared" si="0"/>
        <v>0.44348379629629597</v>
      </c>
      <c r="O6" s="455">
        <f t="shared" si="1"/>
        <v>2060</v>
      </c>
      <c r="P6" s="454">
        <f t="shared" si="2"/>
        <v>39</v>
      </c>
      <c r="Q6" s="453">
        <f t="shared" si="3"/>
        <v>2021</v>
      </c>
      <c r="R6" s="468"/>
      <c r="S6" s="468">
        <v>5</v>
      </c>
      <c r="T6" s="468">
        <v>2</v>
      </c>
      <c r="U6" s="468">
        <v>4</v>
      </c>
      <c r="V6" s="468">
        <v>3</v>
      </c>
      <c r="W6" s="468">
        <v>6</v>
      </c>
      <c r="X6" s="468">
        <v>8</v>
      </c>
      <c r="Y6" s="468">
        <v>5</v>
      </c>
      <c r="Z6" s="468">
        <v>3</v>
      </c>
      <c r="AA6" s="462">
        <v>0.78376157407407399</v>
      </c>
      <c r="AB6" s="457"/>
      <c r="AD6" s="14">
        <f>VLOOKUP(AE6,id!$A:$C,3,0)</f>
        <v>122</v>
      </c>
      <c r="AE6" s="14" t="str">
        <f t="shared" si="4"/>
        <v>DudekMagdalena1984</v>
      </c>
      <c r="AF6" s="9" t="str">
        <f t="shared" si="5"/>
        <v>Dudek</v>
      </c>
      <c r="AG6" s="9" t="str">
        <f t="shared" si="6"/>
        <v>Magdalena</v>
      </c>
      <c r="AH6" s="9" t="str">
        <f t="shared" si="7"/>
        <v>Motorola Bike Team/Rajd Hawran</v>
      </c>
      <c r="AI6" s="9">
        <f t="shared" si="8"/>
        <v>1984</v>
      </c>
      <c r="AJ6" s="9">
        <f t="shared" si="9"/>
        <v>94.307046196920211</v>
      </c>
      <c r="AK6" s="23"/>
      <c r="AL6" s="9">
        <f t="shared" si="10"/>
        <v>0.97724247722942725</v>
      </c>
      <c r="AM6" s="9">
        <v>1</v>
      </c>
      <c r="AN6" s="9">
        <f t="shared" si="11"/>
        <v>0.96467780429594274</v>
      </c>
      <c r="AO6" s="9">
        <f t="shared" si="12"/>
        <v>1</v>
      </c>
    </row>
    <row r="7" spans="1:41" ht="13.8">
      <c r="A7" s="461" t="s">
        <v>4565</v>
      </c>
      <c r="B7" s="461">
        <v>30</v>
      </c>
      <c r="C7" s="459">
        <v>6</v>
      </c>
      <c r="D7" s="459"/>
      <c r="E7" s="459"/>
      <c r="F7" s="459">
        <v>23</v>
      </c>
      <c r="G7" s="466">
        <v>22</v>
      </c>
      <c r="H7" s="464" t="s">
        <v>1549</v>
      </c>
      <c r="I7" s="464" t="s">
        <v>1548</v>
      </c>
      <c r="J7" s="464" t="s">
        <v>0</v>
      </c>
      <c r="K7" s="479">
        <v>1972</v>
      </c>
      <c r="L7" s="464"/>
      <c r="M7" s="464" t="s">
        <v>4553</v>
      </c>
      <c r="N7" s="456">
        <f t="shared" si="0"/>
        <v>0.43709490740740697</v>
      </c>
      <c r="O7" s="455">
        <f t="shared" si="1"/>
        <v>2030</v>
      </c>
      <c r="P7" s="454">
        <f t="shared" si="2"/>
        <v>30</v>
      </c>
      <c r="Q7" s="453">
        <f t="shared" si="3"/>
        <v>2000</v>
      </c>
      <c r="R7" s="468">
        <v>4</v>
      </c>
      <c r="S7" s="468">
        <v>2</v>
      </c>
      <c r="T7" s="468">
        <v>2</v>
      </c>
      <c r="U7" s="468">
        <v>4</v>
      </c>
      <c r="V7" s="468">
        <v>2</v>
      </c>
      <c r="W7" s="468">
        <v>4</v>
      </c>
      <c r="X7" s="468">
        <v>8</v>
      </c>
      <c r="Y7" s="468">
        <v>7</v>
      </c>
      <c r="Z7" s="468">
        <v>3</v>
      </c>
      <c r="AA7" s="467">
        <v>0.77737268518518499</v>
      </c>
      <c r="AB7" s="457"/>
      <c r="AD7" s="14">
        <f>VLOOKUP(AE7,id!$A:$C,3,0)</f>
        <v>510</v>
      </c>
      <c r="AE7" s="14" t="str">
        <f t="shared" si="4"/>
        <v>DziewiorIwona1972</v>
      </c>
      <c r="AF7" s="9" t="str">
        <f t="shared" si="5"/>
        <v>Dziewior</v>
      </c>
      <c r="AG7" s="9" t="str">
        <f t="shared" si="6"/>
        <v>Iwona</v>
      </c>
      <c r="AH7" s="9">
        <f t="shared" si="7"/>
        <v>0</v>
      </c>
      <c r="AI7" s="9">
        <f t="shared" si="8"/>
        <v>1972</v>
      </c>
      <c r="AJ7" s="9">
        <f t="shared" si="9"/>
        <v>93.327111525898275</v>
      </c>
      <c r="AK7" s="23"/>
      <c r="AL7" s="9">
        <f t="shared" si="10"/>
        <v>1.0146167085926125</v>
      </c>
      <c r="AM7" s="9">
        <v>1</v>
      </c>
      <c r="AN7" s="9">
        <f t="shared" si="11"/>
        <v>0.98960910440376049</v>
      </c>
      <c r="AO7" s="9">
        <f t="shared" si="12"/>
        <v>1</v>
      </c>
    </row>
    <row r="8" spans="1:41" ht="13.8">
      <c r="A8" s="461"/>
      <c r="B8" s="461"/>
      <c r="C8" s="459">
        <v>7</v>
      </c>
      <c r="D8" s="459"/>
      <c r="E8" s="459"/>
      <c r="F8" s="459">
        <v>25</v>
      </c>
      <c r="G8" s="466">
        <v>60</v>
      </c>
      <c r="H8" s="464" t="s">
        <v>807</v>
      </c>
      <c r="I8" s="464" t="s">
        <v>409</v>
      </c>
      <c r="J8" s="464" t="s">
        <v>0</v>
      </c>
      <c r="K8" s="479">
        <v>1982</v>
      </c>
      <c r="L8" s="464" t="s">
        <v>805</v>
      </c>
      <c r="M8" s="464" t="s">
        <v>201</v>
      </c>
      <c r="N8" s="456">
        <f t="shared" si="0"/>
        <v>0.45457175925925897</v>
      </c>
      <c r="O8" s="455">
        <f t="shared" si="1"/>
        <v>2050</v>
      </c>
      <c r="P8" s="454">
        <f t="shared" si="2"/>
        <v>55</v>
      </c>
      <c r="Q8" s="453">
        <f t="shared" si="3"/>
        <v>1995</v>
      </c>
      <c r="R8" s="468"/>
      <c r="S8" s="468">
        <v>2</v>
      </c>
      <c r="T8" s="468">
        <v>4</v>
      </c>
      <c r="U8" s="468">
        <v>3</v>
      </c>
      <c r="V8" s="468">
        <v>6</v>
      </c>
      <c r="W8" s="468">
        <v>4</v>
      </c>
      <c r="X8" s="468">
        <v>8</v>
      </c>
      <c r="Y8" s="468">
        <v>5</v>
      </c>
      <c r="Z8" s="468">
        <v>3</v>
      </c>
      <c r="AA8" s="467">
        <v>0.79484953703703698</v>
      </c>
      <c r="AB8" s="457"/>
      <c r="AD8" s="14">
        <f>VLOOKUP(AE8,id!$A:$C,3,0)</f>
        <v>36</v>
      </c>
      <c r="AE8" s="14" t="str">
        <f t="shared" si="4"/>
        <v>CzarnyBarbara1982</v>
      </c>
      <c r="AF8" s="9" t="str">
        <f t="shared" si="5"/>
        <v>Czarny</v>
      </c>
      <c r="AG8" s="9" t="str">
        <f t="shared" si="6"/>
        <v>Barbara</v>
      </c>
      <c r="AH8" s="9" t="str">
        <f t="shared" si="7"/>
        <v>Szkoła Fechtunku ARAMIS</v>
      </c>
      <c r="AI8" s="9">
        <f t="shared" si="8"/>
        <v>1982</v>
      </c>
      <c r="AJ8" s="9">
        <f t="shared" si="9"/>
        <v>93.093793747083538</v>
      </c>
      <c r="AK8" s="23"/>
      <c r="AL8" s="9">
        <f t="shared" si="10"/>
        <v>0.96155315085932491</v>
      </c>
      <c r="AM8" s="9">
        <v>1</v>
      </c>
      <c r="AN8" s="9">
        <f t="shared" si="11"/>
        <v>0.99750000000000005</v>
      </c>
      <c r="AO8" s="9">
        <f t="shared" si="12"/>
        <v>1</v>
      </c>
    </row>
    <row r="9" spans="1:41" ht="13.8">
      <c r="A9" s="461"/>
      <c r="B9" s="461"/>
      <c r="C9" s="459">
        <v>8</v>
      </c>
      <c r="D9" s="459"/>
      <c r="E9" s="459"/>
      <c r="F9" s="459">
        <v>29</v>
      </c>
      <c r="G9" s="466">
        <v>51</v>
      </c>
      <c r="H9" s="464" t="s">
        <v>943</v>
      </c>
      <c r="I9" s="464" t="s">
        <v>940</v>
      </c>
      <c r="J9" s="464" t="s">
        <v>0</v>
      </c>
      <c r="K9" s="479">
        <v>1977</v>
      </c>
      <c r="L9" s="464" t="s">
        <v>747</v>
      </c>
      <c r="M9" s="464" t="s">
        <v>238</v>
      </c>
      <c r="N9" s="456">
        <f t="shared" si="0"/>
        <v>0.44605324074074104</v>
      </c>
      <c r="O9" s="455">
        <f t="shared" si="1"/>
        <v>1830</v>
      </c>
      <c r="P9" s="454">
        <f t="shared" si="2"/>
        <v>43</v>
      </c>
      <c r="Q9" s="453">
        <f t="shared" si="3"/>
        <v>1787</v>
      </c>
      <c r="R9" s="452"/>
      <c r="S9" s="463">
        <v>4</v>
      </c>
      <c r="T9" s="463">
        <v>4</v>
      </c>
      <c r="U9" s="463">
        <v>4</v>
      </c>
      <c r="V9" s="463">
        <v>3</v>
      </c>
      <c r="W9" s="463">
        <v>4</v>
      </c>
      <c r="X9" s="463">
        <v>6</v>
      </c>
      <c r="Y9" s="463">
        <v>6</v>
      </c>
      <c r="Z9" s="463">
        <v>2</v>
      </c>
      <c r="AA9" s="467">
        <v>0.78633101851851905</v>
      </c>
      <c r="AB9" s="457"/>
      <c r="AD9" s="14">
        <f>VLOOKUP(AE9,id!$A:$C,3,0)</f>
        <v>421</v>
      </c>
      <c r="AE9" s="14" t="str">
        <f t="shared" si="4"/>
        <v>NowińskaRenata1977</v>
      </c>
      <c r="AF9" s="9" t="str">
        <f t="shared" si="5"/>
        <v>Nowińska</v>
      </c>
      <c r="AG9" s="9" t="str">
        <f t="shared" si="6"/>
        <v>Renata</v>
      </c>
      <c r="AH9" s="9" t="str">
        <f t="shared" si="7"/>
        <v>OrientAkcja</v>
      </c>
      <c r="AI9" s="9">
        <f t="shared" si="8"/>
        <v>1977</v>
      </c>
      <c r="AJ9" s="9">
        <f t="shared" si="9"/>
        <v>83.387774148390108</v>
      </c>
      <c r="AK9" s="23"/>
      <c r="AL9" s="9">
        <f t="shared" si="10"/>
        <v>1.0190975375593541</v>
      </c>
      <c r="AM9" s="9">
        <v>1</v>
      </c>
      <c r="AN9" s="9">
        <f t="shared" si="11"/>
        <v>0.89573934837092728</v>
      </c>
      <c r="AO9" s="9">
        <f t="shared" si="12"/>
        <v>1</v>
      </c>
    </row>
    <row r="10" spans="1:41" ht="13.8">
      <c r="A10" s="461"/>
      <c r="B10" s="461"/>
      <c r="C10" s="459">
        <v>9</v>
      </c>
      <c r="D10" s="459"/>
      <c r="E10" s="459"/>
      <c r="F10" s="459">
        <v>30</v>
      </c>
      <c r="G10" s="466">
        <v>65</v>
      </c>
      <c r="H10" s="464" t="s">
        <v>748</v>
      </c>
      <c r="I10" s="464" t="s">
        <v>276</v>
      </c>
      <c r="J10" s="464" t="s">
        <v>0</v>
      </c>
      <c r="K10" s="479">
        <v>1983</v>
      </c>
      <c r="L10" s="464" t="s">
        <v>747</v>
      </c>
      <c r="M10" s="464" t="s">
        <v>238</v>
      </c>
      <c r="N10" s="456">
        <f t="shared" si="0"/>
        <v>0.44608796296296294</v>
      </c>
      <c r="O10" s="455">
        <f t="shared" si="1"/>
        <v>1830</v>
      </c>
      <c r="P10" s="454">
        <f t="shared" si="2"/>
        <v>43</v>
      </c>
      <c r="Q10" s="453">
        <f t="shared" si="3"/>
        <v>1787</v>
      </c>
      <c r="R10" s="452"/>
      <c r="S10" s="463">
        <v>4</v>
      </c>
      <c r="T10" s="463">
        <v>4</v>
      </c>
      <c r="U10" s="463">
        <v>4</v>
      </c>
      <c r="V10" s="463">
        <v>3</v>
      </c>
      <c r="W10" s="463">
        <v>4</v>
      </c>
      <c r="X10" s="463">
        <v>6</v>
      </c>
      <c r="Y10" s="463">
        <v>6</v>
      </c>
      <c r="Z10" s="463">
        <v>2</v>
      </c>
      <c r="AA10" s="462">
        <v>0.78636574074074095</v>
      </c>
      <c r="AB10" s="457"/>
      <c r="AD10" s="14">
        <f>VLOOKUP(AE10,id!$A:$C,3,0)</f>
        <v>128</v>
      </c>
      <c r="AE10" s="14" t="str">
        <f t="shared" si="4"/>
        <v>RychlikAnna1983</v>
      </c>
      <c r="AF10" s="9" t="str">
        <f t="shared" si="5"/>
        <v>Rychlik</v>
      </c>
      <c r="AG10" s="9" t="str">
        <f t="shared" si="6"/>
        <v>Anna</v>
      </c>
      <c r="AH10" s="9" t="str">
        <f t="shared" si="7"/>
        <v>OrientAkcja</v>
      </c>
      <c r="AI10" s="9">
        <f t="shared" si="8"/>
        <v>1983</v>
      </c>
      <c r="AJ10" s="9">
        <f t="shared" si="9"/>
        <v>83.381283480483859</v>
      </c>
      <c r="AK10" s="23"/>
      <c r="AL10" s="9">
        <f t="shared" si="10"/>
        <v>0.99992216283534918</v>
      </c>
      <c r="AM10" s="9">
        <v>1</v>
      </c>
      <c r="AN10" s="9">
        <f t="shared" si="11"/>
        <v>1</v>
      </c>
      <c r="AO10" s="9">
        <f t="shared" si="12"/>
        <v>1</v>
      </c>
    </row>
    <row r="11" spans="1:41" ht="13.8">
      <c r="A11" s="461"/>
      <c r="B11" s="461"/>
      <c r="C11" s="459">
        <v>10</v>
      </c>
      <c r="D11" s="459"/>
      <c r="E11" s="459"/>
      <c r="F11" s="459">
        <v>41</v>
      </c>
      <c r="G11" s="466">
        <v>137</v>
      </c>
      <c r="H11" s="464" t="s">
        <v>4046</v>
      </c>
      <c r="I11" s="464" t="s">
        <v>36</v>
      </c>
      <c r="J11" s="464" t="s">
        <v>0</v>
      </c>
      <c r="K11" s="479">
        <v>1976</v>
      </c>
      <c r="L11" s="464" t="s">
        <v>549</v>
      </c>
      <c r="M11" s="464" t="s">
        <v>253</v>
      </c>
      <c r="N11" s="456">
        <f t="shared" si="0"/>
        <v>0.38134259259259196</v>
      </c>
      <c r="O11" s="455">
        <f t="shared" si="1"/>
        <v>1540</v>
      </c>
      <c r="P11" s="454">
        <f t="shared" si="2"/>
        <v>0</v>
      </c>
      <c r="Q11" s="453">
        <f t="shared" si="3"/>
        <v>1540</v>
      </c>
      <c r="R11" s="468">
        <v>1</v>
      </c>
      <c r="S11" s="468">
        <v>4</v>
      </c>
      <c r="T11" s="468">
        <v>3</v>
      </c>
      <c r="U11" s="468">
        <v>1</v>
      </c>
      <c r="V11" s="468">
        <v>1</v>
      </c>
      <c r="W11" s="468">
        <v>5</v>
      </c>
      <c r="X11" s="468">
        <v>8</v>
      </c>
      <c r="Y11" s="468">
        <v>4</v>
      </c>
      <c r="Z11" s="468">
        <v>1</v>
      </c>
      <c r="AA11" s="462">
        <v>0.72162037037036997</v>
      </c>
      <c r="AB11" s="457"/>
      <c r="AD11" s="14">
        <f>VLOOKUP(AE11,id!$A:$C,3,0)</f>
        <v>37</v>
      </c>
      <c r="AE11" s="14" t="str">
        <f t="shared" si="4"/>
        <v>Gruziel-SłomkaMagdalena1976</v>
      </c>
      <c r="AF11" s="9" t="str">
        <f t="shared" si="5"/>
        <v>Gruziel-Słomka</v>
      </c>
      <c r="AG11" s="9" t="str">
        <f t="shared" si="6"/>
        <v>Magdalena</v>
      </c>
      <c r="AH11" s="9" t="str">
        <f t="shared" si="7"/>
        <v>Team 360</v>
      </c>
      <c r="AI11" s="9">
        <f t="shared" si="8"/>
        <v>1976</v>
      </c>
      <c r="AJ11" s="9">
        <f t="shared" si="9"/>
        <v>71.856282350277084</v>
      </c>
      <c r="AK11" s="23"/>
      <c r="AL11" s="9">
        <f t="shared" si="10"/>
        <v>1.1697826878717998</v>
      </c>
      <c r="AM11" s="9">
        <v>1</v>
      </c>
      <c r="AN11" s="9">
        <f t="shared" si="11"/>
        <v>0.86177951874650249</v>
      </c>
      <c r="AO11" s="9">
        <f t="shared" si="12"/>
        <v>1</v>
      </c>
    </row>
    <row r="12" spans="1:41" ht="13.8">
      <c r="A12" s="461"/>
      <c r="B12" s="461"/>
      <c r="C12" s="459">
        <v>11</v>
      </c>
      <c r="D12" s="459"/>
      <c r="E12" s="459"/>
      <c r="F12" s="459">
        <v>46</v>
      </c>
      <c r="G12" s="466">
        <v>40</v>
      </c>
      <c r="H12" s="464" t="s">
        <v>1596</v>
      </c>
      <c r="I12" s="464" t="s">
        <v>993</v>
      </c>
      <c r="J12" s="464" t="s">
        <v>0</v>
      </c>
      <c r="K12" s="479">
        <v>1970</v>
      </c>
      <c r="L12" s="464"/>
      <c r="M12" s="464" t="s">
        <v>1206</v>
      </c>
      <c r="N12" s="456">
        <f t="shared" si="0"/>
        <v>0.41435185185185197</v>
      </c>
      <c r="O12" s="455">
        <f t="shared" si="1"/>
        <v>1410</v>
      </c>
      <c r="P12" s="454">
        <f t="shared" si="2"/>
        <v>0</v>
      </c>
      <c r="Q12" s="453">
        <f t="shared" si="3"/>
        <v>1410</v>
      </c>
      <c r="R12" s="468">
        <v>1</v>
      </c>
      <c r="S12" s="468">
        <v>4</v>
      </c>
      <c r="T12" s="468">
        <v>7</v>
      </c>
      <c r="U12" s="468">
        <v>2</v>
      </c>
      <c r="V12" s="468">
        <v>3</v>
      </c>
      <c r="W12" s="468">
        <v>3</v>
      </c>
      <c r="X12" s="468">
        <v>4</v>
      </c>
      <c r="Y12" s="468">
        <v>3</v>
      </c>
      <c r="Z12" s="468">
        <v>2</v>
      </c>
      <c r="AA12" s="462">
        <v>0.75462962962962998</v>
      </c>
      <c r="AB12" s="457"/>
      <c r="AD12" s="14">
        <f>VLOOKUP(AE12,id!$A:$C,3,0)</f>
        <v>467</v>
      </c>
      <c r="AE12" s="14" t="str">
        <f t="shared" si="4"/>
        <v>FałowskaWioletta1970</v>
      </c>
      <c r="AF12" s="9" t="str">
        <f t="shared" si="5"/>
        <v>Fałowska</v>
      </c>
      <c r="AG12" s="9" t="str">
        <f t="shared" si="6"/>
        <v>Wioletta</v>
      </c>
      <c r="AH12" s="9">
        <f t="shared" si="7"/>
        <v>0</v>
      </c>
      <c r="AI12" s="9">
        <f t="shared" si="8"/>
        <v>1970</v>
      </c>
      <c r="AJ12" s="9">
        <f t="shared" si="9"/>
        <v>65.790492281747206</v>
      </c>
      <c r="AK12" s="23"/>
      <c r="AL12" s="9">
        <f t="shared" si="10"/>
        <v>0.9203351955307244</v>
      </c>
      <c r="AM12" s="9">
        <v>1</v>
      </c>
      <c r="AN12" s="9">
        <f t="shared" si="11"/>
        <v>0.91558441558441561</v>
      </c>
      <c r="AO12" s="9">
        <f t="shared" si="12"/>
        <v>1</v>
      </c>
    </row>
    <row r="13" spans="1:41" ht="13.8">
      <c r="A13" s="461"/>
      <c r="B13" s="461"/>
      <c r="C13" s="459">
        <v>12</v>
      </c>
      <c r="D13" s="459"/>
      <c r="E13" s="459"/>
      <c r="F13" s="459">
        <v>50</v>
      </c>
      <c r="G13" s="466">
        <v>129</v>
      </c>
      <c r="H13" s="464" t="s">
        <v>4139</v>
      </c>
      <c r="I13" s="464" t="s">
        <v>133</v>
      </c>
      <c r="J13" s="464" t="s">
        <v>0</v>
      </c>
      <c r="K13" s="479">
        <v>1991</v>
      </c>
      <c r="L13" s="464"/>
      <c r="M13" s="464" t="s">
        <v>201</v>
      </c>
      <c r="N13" s="456">
        <f t="shared" si="0"/>
        <v>0.43760416666666602</v>
      </c>
      <c r="O13" s="455">
        <f t="shared" si="1"/>
        <v>1330</v>
      </c>
      <c r="P13" s="454">
        <f t="shared" si="2"/>
        <v>31</v>
      </c>
      <c r="Q13" s="453">
        <f t="shared" si="3"/>
        <v>1299</v>
      </c>
      <c r="R13" s="452"/>
      <c r="S13" s="463">
        <v>4</v>
      </c>
      <c r="T13" s="463">
        <v>2</v>
      </c>
      <c r="U13" s="463">
        <v>2</v>
      </c>
      <c r="V13" s="463">
        <v>3</v>
      </c>
      <c r="W13" s="463">
        <v>2</v>
      </c>
      <c r="X13" s="463">
        <v>5</v>
      </c>
      <c r="Y13" s="463">
        <v>5</v>
      </c>
      <c r="Z13" s="463">
        <v>1</v>
      </c>
      <c r="AA13" s="467">
        <v>0.77788194444444403</v>
      </c>
      <c r="AB13" s="457"/>
      <c r="AD13" s="14">
        <f>VLOOKUP(AE13,id!$A:$C,3,0)</f>
        <v>420</v>
      </c>
      <c r="AE13" s="14" t="str">
        <f t="shared" si="4"/>
        <v>MoskałaAgnieszka1991</v>
      </c>
      <c r="AF13" s="9" t="str">
        <f t="shared" si="5"/>
        <v>Moskała</v>
      </c>
      <c r="AG13" s="9" t="str">
        <f t="shared" si="6"/>
        <v>Agnieszka</v>
      </c>
      <c r="AH13" s="9">
        <f t="shared" si="7"/>
        <v>0</v>
      </c>
      <c r="AI13" s="9">
        <f t="shared" si="8"/>
        <v>1991</v>
      </c>
      <c r="AJ13" s="9">
        <f t="shared" si="9"/>
        <v>60.611240761694766</v>
      </c>
      <c r="AK13" s="23"/>
      <c r="AL13" s="9">
        <f t="shared" si="10"/>
        <v>0.94686450316062476</v>
      </c>
      <c r="AM13" s="9">
        <v>1</v>
      </c>
      <c r="AN13" s="9">
        <f t="shared" si="11"/>
        <v>0.9212765957446809</v>
      </c>
      <c r="AO13" s="9">
        <f t="shared" si="12"/>
        <v>1</v>
      </c>
    </row>
  </sheetData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2"/>
  <sheetViews>
    <sheetView topLeftCell="C1" workbookViewId="0"/>
  </sheetViews>
  <sheetFormatPr defaultRowHeight="13.2"/>
  <cols>
    <col min="1" max="1" width="14.5546875" style="451" hidden="1" customWidth="1"/>
    <col min="2" max="2" width="10" style="451" hidden="1" customWidth="1"/>
    <col min="3" max="3" width="10.33203125" style="451" customWidth="1"/>
    <col min="4" max="4" width="10.5546875" style="451" customWidth="1"/>
    <col min="5" max="5" width="8.5546875" style="451" hidden="1" customWidth="1"/>
    <col min="6" max="6" width="7.88671875" style="451" customWidth="1"/>
    <col min="7" max="7" width="6.33203125" style="451" customWidth="1"/>
    <col min="8" max="8" width="14.44140625" style="451" customWidth="1"/>
    <col min="9" max="9" width="15.6640625" style="451" customWidth="1"/>
    <col min="10" max="10" width="4.88671875" style="451" customWidth="1"/>
    <col min="11" max="11" width="8.88671875" style="480"/>
    <col min="12" max="12" width="27" style="451" customWidth="1"/>
    <col min="13" max="13" width="12.5546875" style="451" customWidth="1"/>
    <col min="14" max="14" width="12.109375" style="451" customWidth="1"/>
    <col min="15" max="15" width="5.109375" style="451" customWidth="1"/>
    <col min="16" max="16" width="7.88671875" style="451" customWidth="1"/>
    <col min="17" max="17" width="7.6640625" style="451" customWidth="1"/>
    <col min="18" max="19" width="4.6640625" style="451" customWidth="1"/>
    <col min="20" max="21" width="5.33203125" style="451" customWidth="1"/>
    <col min="22" max="22" width="5.88671875" style="451" customWidth="1"/>
    <col min="23" max="23" width="6" style="451" customWidth="1"/>
    <col min="24" max="24" width="6.44140625" style="451" customWidth="1"/>
    <col min="25" max="25" width="5.44140625" style="451" customWidth="1"/>
    <col min="26" max="26" width="5.5546875" style="451" customWidth="1"/>
    <col min="27" max="27" width="13.5546875" style="451" hidden="1" customWidth="1"/>
    <col min="28" max="28" width="14.44140625" style="451" hidden="1" customWidth="1"/>
    <col min="29" max="1025" width="14.44140625" style="451" customWidth="1"/>
    <col min="1026" max="16384" width="8.88671875" style="451"/>
  </cols>
  <sheetData>
    <row r="1" spans="1:41" ht="13.8">
      <c r="A1" s="477" t="s">
        <v>4590</v>
      </c>
      <c r="B1" s="477" t="s">
        <v>4589</v>
      </c>
      <c r="C1" s="474" t="s">
        <v>4588</v>
      </c>
      <c r="D1" s="474" t="s">
        <v>4587</v>
      </c>
      <c r="E1" s="474" t="s">
        <v>4586</v>
      </c>
      <c r="F1" s="474" t="s">
        <v>4475</v>
      </c>
      <c r="G1" s="476" t="s">
        <v>3968</v>
      </c>
      <c r="H1" s="476" t="s">
        <v>99</v>
      </c>
      <c r="I1" s="476" t="s">
        <v>4585</v>
      </c>
      <c r="J1" s="476" t="s">
        <v>4584</v>
      </c>
      <c r="K1" s="478" t="s">
        <v>3617</v>
      </c>
      <c r="L1" s="476" t="s">
        <v>4583</v>
      </c>
      <c r="M1" s="476" t="s">
        <v>4582</v>
      </c>
      <c r="N1" s="476" t="s">
        <v>4581</v>
      </c>
      <c r="O1" s="476" t="s">
        <v>3619</v>
      </c>
      <c r="P1" s="476" t="s">
        <v>4458</v>
      </c>
      <c r="Q1" s="476" t="s">
        <v>4580</v>
      </c>
      <c r="R1" s="475" t="s">
        <v>4579</v>
      </c>
      <c r="S1" s="475" t="s">
        <v>4578</v>
      </c>
      <c r="T1" s="475" t="s">
        <v>4577</v>
      </c>
      <c r="U1" s="475" t="s">
        <v>4576</v>
      </c>
      <c r="V1" s="475" t="s">
        <v>4575</v>
      </c>
      <c r="W1" s="475" t="s">
        <v>4574</v>
      </c>
      <c r="X1" s="475" t="s">
        <v>4573</v>
      </c>
      <c r="Y1" s="475" t="s">
        <v>4572</v>
      </c>
      <c r="Z1" s="475" t="s">
        <v>4571</v>
      </c>
      <c r="AA1" s="474" t="s">
        <v>4570</v>
      </c>
      <c r="AB1" s="473"/>
      <c r="AC1" s="473"/>
      <c r="AD1" s="14" t="s">
        <v>71</v>
      </c>
      <c r="AE1" s="14" t="s">
        <v>72</v>
      </c>
      <c r="AF1" s="9" t="s">
        <v>99</v>
      </c>
      <c r="AG1" s="9" t="s">
        <v>100</v>
      </c>
      <c r="AH1" s="9" t="s">
        <v>75</v>
      </c>
      <c r="AI1" s="9" t="s">
        <v>73</v>
      </c>
      <c r="AJ1" s="9" t="s">
        <v>42</v>
      </c>
      <c r="AK1" s="9"/>
      <c r="AL1" s="9" t="s">
        <v>39</v>
      </c>
      <c r="AM1" s="9" t="s">
        <v>40</v>
      </c>
      <c r="AN1" s="9" t="s">
        <v>31</v>
      </c>
      <c r="AO1" s="9" t="s">
        <v>41</v>
      </c>
    </row>
    <row r="2" spans="1:41" ht="13.8">
      <c r="A2" s="470" t="s">
        <v>4569</v>
      </c>
      <c r="B2" s="461">
        <f>10*60</f>
        <v>600</v>
      </c>
      <c r="C2" s="459"/>
      <c r="D2" s="469">
        <v>1</v>
      </c>
      <c r="E2" s="458"/>
      <c r="F2" s="458">
        <v>1</v>
      </c>
      <c r="G2" s="466">
        <v>138</v>
      </c>
      <c r="H2" s="464" t="s">
        <v>297</v>
      </c>
      <c r="I2" s="464" t="s">
        <v>16</v>
      </c>
      <c r="J2" s="464" t="s">
        <v>32</v>
      </c>
      <c r="K2" s="479">
        <v>1990</v>
      </c>
      <c r="L2" s="464" t="s">
        <v>289</v>
      </c>
      <c r="M2" s="464" t="s">
        <v>253</v>
      </c>
      <c r="N2" s="456">
        <f t="shared" ref="N2:N42" si="0">IF(ISBLANK(AA2),,AA2-$B$5)</f>
        <v>0.44905092592592599</v>
      </c>
      <c r="O2" s="455">
        <f t="shared" ref="O2:O42" si="1">(10 * R2) + (20 * S2) +(30 * T2) +(40 * U2) +(50 * V2) +(60 * W2) +(70 * X2) +(80 * Y2) +(90 * Z2)</f>
        <v>2880</v>
      </c>
      <c r="P2" s="454">
        <f t="shared" ref="P2:P42" si="2">IF((HOUR(N2)*60 + MINUTE(N2) + (SECOND(N2)/60))&gt;$B$2, IF((HOUR(N2)*60 + MINUTE(N2)+(SECOND(N2)/60)) &gt;$B$3,"NKL",(HOUR(N2)*60 + MINUTE(N2)+ROUNDUP(SECOND(N2)/60,0)-$B$2)*$B$4), 0  )</f>
        <v>47</v>
      </c>
      <c r="Q2" s="453">
        <f t="shared" ref="Q2:Q42" si="3">IF(P2="NKL",-($B$3*$B$4 + 1),O2-P2)</f>
        <v>2833</v>
      </c>
      <c r="R2" s="463">
        <v>1</v>
      </c>
      <c r="S2" s="463">
        <v>6</v>
      </c>
      <c r="T2" s="463">
        <v>7</v>
      </c>
      <c r="U2" s="463">
        <v>5</v>
      </c>
      <c r="V2" s="463">
        <v>6</v>
      </c>
      <c r="W2" s="463">
        <v>8</v>
      </c>
      <c r="X2" s="463">
        <v>8</v>
      </c>
      <c r="Y2" s="463">
        <v>8</v>
      </c>
      <c r="Z2" s="463">
        <v>4</v>
      </c>
      <c r="AA2" s="462">
        <v>0.789328703703704</v>
      </c>
      <c r="AB2" s="457"/>
      <c r="AD2" s="14">
        <f>VLOOKUP(AE2,id!$A:$C,3,0)</f>
        <v>4</v>
      </c>
      <c r="AE2" s="14" t="str">
        <f t="shared" ref="AE2:AE42" si="4">AF2&amp;AG2&amp;AI2</f>
        <v>SłomkaPaweł1990</v>
      </c>
      <c r="AF2" s="9" t="str">
        <f>H2</f>
        <v>Słomka</v>
      </c>
      <c r="AG2" s="9" t="str">
        <f>I2</f>
        <v>Paweł</v>
      </c>
      <c r="AH2" s="9" t="str">
        <f>L2</f>
        <v>Team360</v>
      </c>
      <c r="AI2" s="9">
        <f>K2</f>
        <v>1990</v>
      </c>
      <c r="AJ2" s="9">
        <v>100</v>
      </c>
      <c r="AK2" s="23"/>
      <c r="AL2" s="9"/>
      <c r="AM2" s="9"/>
      <c r="AN2" s="9"/>
      <c r="AO2" s="9"/>
    </row>
    <row r="3" spans="1:41" ht="13.8">
      <c r="A3" s="470" t="s">
        <v>4568</v>
      </c>
      <c r="B3" s="470">
        <f>12*60</f>
        <v>720</v>
      </c>
      <c r="C3" s="459"/>
      <c r="D3" s="469">
        <v>2</v>
      </c>
      <c r="E3" s="458"/>
      <c r="F3" s="459">
        <v>2</v>
      </c>
      <c r="G3" s="466">
        <v>187</v>
      </c>
      <c r="H3" s="464" t="s">
        <v>245</v>
      </c>
      <c r="I3" s="464" t="s">
        <v>241</v>
      </c>
      <c r="J3" s="464" t="s">
        <v>32</v>
      </c>
      <c r="K3" s="479">
        <v>1979</v>
      </c>
      <c r="L3" s="464" t="s">
        <v>236</v>
      </c>
      <c r="M3" s="464" t="s">
        <v>1324</v>
      </c>
      <c r="N3" s="456">
        <f t="shared" si="0"/>
        <v>0.44909722222222204</v>
      </c>
      <c r="O3" s="455">
        <f t="shared" si="1"/>
        <v>2760</v>
      </c>
      <c r="P3" s="454">
        <f t="shared" si="2"/>
        <v>47</v>
      </c>
      <c r="Q3" s="453">
        <f t="shared" si="3"/>
        <v>2713</v>
      </c>
      <c r="R3" s="452"/>
      <c r="S3" s="463">
        <v>5</v>
      </c>
      <c r="T3" s="463">
        <v>5</v>
      </c>
      <c r="U3" s="463">
        <v>6</v>
      </c>
      <c r="V3" s="463">
        <v>6</v>
      </c>
      <c r="W3" s="463">
        <v>7</v>
      </c>
      <c r="X3" s="463">
        <v>9</v>
      </c>
      <c r="Y3" s="463">
        <v>7</v>
      </c>
      <c r="Z3" s="463">
        <v>4</v>
      </c>
      <c r="AA3" s="462">
        <v>0.78937500000000005</v>
      </c>
      <c r="AB3" s="457"/>
      <c r="AD3" s="14">
        <f>VLOOKUP(AE3,id!$A:$C,3,0)</f>
        <v>8</v>
      </c>
      <c r="AE3" s="14" t="str">
        <f t="shared" si="4"/>
        <v>WalentowskiRadosław1979</v>
      </c>
      <c r="AF3" s="9" t="str">
        <f t="shared" ref="AF3:AG14" si="5">H3</f>
        <v>Walentowski</v>
      </c>
      <c r="AG3" s="9" t="str">
        <f t="shared" si="5"/>
        <v>Radosław</v>
      </c>
      <c r="AH3" s="9" t="str">
        <f t="shared" ref="AH3:AH42" si="6">L3</f>
        <v>LosMaruderos</v>
      </c>
      <c r="AI3" s="9">
        <f t="shared" ref="AI3:AI42" si="7">K3</f>
        <v>1979</v>
      </c>
      <c r="AJ3" s="9">
        <f t="shared" ref="AJ3:AJ12" si="8">AJ2*IF(AN3&lt;1,AN3,IF(AO3&lt;1,AO3,IF(AM3&lt;1,AM3,IF(AL3&lt;1,AL3,1))))</f>
        <v>95.764207553829863</v>
      </c>
      <c r="AK3" s="23"/>
      <c r="AL3" s="9">
        <f>N2/N3</f>
        <v>0.99989691253028246</v>
      </c>
      <c r="AM3" s="9">
        <v>1</v>
      </c>
      <c r="AN3" s="9">
        <f>Q3/Q2</f>
        <v>0.95764207553829861</v>
      </c>
      <c r="AO3" s="9">
        <f>AM3^0.2</f>
        <v>1</v>
      </c>
    </row>
    <row r="4" spans="1:41" ht="13.8">
      <c r="A4" s="470" t="s">
        <v>4567</v>
      </c>
      <c r="B4" s="470">
        <v>1</v>
      </c>
      <c r="C4" s="459"/>
      <c r="D4" s="469">
        <v>3</v>
      </c>
      <c r="E4" s="458"/>
      <c r="F4" s="459">
        <v>3</v>
      </c>
      <c r="G4" s="466">
        <v>120</v>
      </c>
      <c r="H4" s="464" t="s">
        <v>302</v>
      </c>
      <c r="I4" s="464" t="s">
        <v>15</v>
      </c>
      <c r="J4" s="464" t="s">
        <v>32</v>
      </c>
      <c r="K4" s="479">
        <v>1979</v>
      </c>
      <c r="L4" s="464" t="s">
        <v>294</v>
      </c>
      <c r="M4" s="464" t="s">
        <v>253</v>
      </c>
      <c r="N4" s="456">
        <f t="shared" si="0"/>
        <v>0.44894675925925898</v>
      </c>
      <c r="O4" s="455">
        <f t="shared" si="1"/>
        <v>2750</v>
      </c>
      <c r="P4" s="454">
        <f t="shared" si="2"/>
        <v>47</v>
      </c>
      <c r="Q4" s="453">
        <f t="shared" si="3"/>
        <v>2703</v>
      </c>
      <c r="R4" s="468"/>
      <c r="S4" s="468">
        <v>4</v>
      </c>
      <c r="T4" s="468">
        <v>3</v>
      </c>
      <c r="U4" s="468">
        <v>5</v>
      </c>
      <c r="V4" s="468">
        <v>7</v>
      </c>
      <c r="W4" s="468">
        <v>9</v>
      </c>
      <c r="X4" s="468">
        <v>8</v>
      </c>
      <c r="Y4" s="468">
        <v>6</v>
      </c>
      <c r="Z4" s="468">
        <v>5</v>
      </c>
      <c r="AA4" s="462">
        <v>0.78922453703703699</v>
      </c>
      <c r="AB4" s="457"/>
      <c r="AD4" s="14">
        <f>VLOOKUP(AE4,id!$A:$C,3,0)</f>
        <v>132</v>
      </c>
      <c r="AE4" s="14" t="str">
        <f t="shared" si="4"/>
        <v>BuciakPiotr1979</v>
      </c>
      <c r="AF4" s="9" t="str">
        <f t="shared" si="5"/>
        <v>Buciak</v>
      </c>
      <c r="AG4" s="9" t="str">
        <f t="shared" si="5"/>
        <v>Piotr</v>
      </c>
      <c r="AH4" s="9" t="str">
        <f t="shared" si="6"/>
        <v>Team 360°</v>
      </c>
      <c r="AI4" s="9">
        <f t="shared" si="7"/>
        <v>1979</v>
      </c>
      <c r="AJ4" s="9">
        <f t="shared" si="8"/>
        <v>95.411224849982347</v>
      </c>
      <c r="AK4" s="23"/>
      <c r="AL4" s="9">
        <f t="shared" ref="AL4:AL12" si="9">N3/N4</f>
        <v>1.0003351465621699</v>
      </c>
      <c r="AM4" s="9">
        <v>1</v>
      </c>
      <c r="AN4" s="9">
        <f t="shared" ref="AN4:AN12" si="10">Q4/Q3</f>
        <v>0.99631404349428676</v>
      </c>
      <c r="AO4" s="9">
        <f t="shared" ref="AO4:AO12" si="11">AM4^0.2</f>
        <v>1</v>
      </c>
    </row>
    <row r="5" spans="1:41" ht="13.8">
      <c r="A5" s="470" t="s">
        <v>3413</v>
      </c>
      <c r="B5" s="472">
        <v>0.34027777777777801</v>
      </c>
      <c r="C5" s="459"/>
      <c r="D5" s="469">
        <v>4</v>
      </c>
      <c r="E5" s="458"/>
      <c r="F5" s="459">
        <v>4</v>
      </c>
      <c r="G5" s="466">
        <v>183</v>
      </c>
      <c r="H5" s="464" t="s">
        <v>262</v>
      </c>
      <c r="I5" s="464" t="s">
        <v>16</v>
      </c>
      <c r="J5" s="464" t="s">
        <v>32</v>
      </c>
      <c r="K5" s="479">
        <v>1973</v>
      </c>
      <c r="L5" s="464"/>
      <c r="M5" s="464" t="s">
        <v>3924</v>
      </c>
      <c r="N5" s="456">
        <f t="shared" si="0"/>
        <v>0.45328703703703699</v>
      </c>
      <c r="O5" s="455">
        <f t="shared" si="1"/>
        <v>2580</v>
      </c>
      <c r="P5" s="454">
        <f t="shared" si="2"/>
        <v>53</v>
      </c>
      <c r="Q5" s="453">
        <f t="shared" si="3"/>
        <v>2527</v>
      </c>
      <c r="R5" s="468">
        <v>1</v>
      </c>
      <c r="S5" s="468">
        <v>6</v>
      </c>
      <c r="T5" s="468">
        <v>6</v>
      </c>
      <c r="U5" s="468">
        <v>4</v>
      </c>
      <c r="V5" s="468">
        <v>4</v>
      </c>
      <c r="W5" s="468">
        <v>6</v>
      </c>
      <c r="X5" s="468">
        <v>9</v>
      </c>
      <c r="Y5" s="468">
        <v>7</v>
      </c>
      <c r="Z5" s="468">
        <v>4</v>
      </c>
      <c r="AA5" s="462">
        <v>0.793564814814815</v>
      </c>
      <c r="AB5" s="457"/>
      <c r="AD5" s="14">
        <f>VLOOKUP(AE5,id!$A:$C,3,0)</f>
        <v>104</v>
      </c>
      <c r="AE5" s="14" t="str">
        <f t="shared" si="4"/>
        <v>GorczycaPaweł1973</v>
      </c>
      <c r="AF5" s="9" t="str">
        <f t="shared" si="5"/>
        <v>Gorczyca</v>
      </c>
      <c r="AG5" s="9" t="str">
        <f t="shared" si="5"/>
        <v>Paweł</v>
      </c>
      <c r="AH5" s="9">
        <f t="shared" si="6"/>
        <v>0</v>
      </c>
      <c r="AI5" s="9">
        <f t="shared" si="7"/>
        <v>1973</v>
      </c>
      <c r="AJ5" s="9">
        <f t="shared" si="8"/>
        <v>89.198729262266141</v>
      </c>
      <c r="AK5" s="23"/>
      <c r="AL5" s="9">
        <f t="shared" si="9"/>
        <v>0.99042487999182871</v>
      </c>
      <c r="AM5" s="9">
        <v>1</v>
      </c>
      <c r="AN5" s="9">
        <f t="shared" si="10"/>
        <v>0.93488716241213465</v>
      </c>
      <c r="AO5" s="9">
        <f t="shared" si="11"/>
        <v>1</v>
      </c>
    </row>
    <row r="6" spans="1:41" ht="13.8">
      <c r="A6" s="470" t="s">
        <v>4566</v>
      </c>
      <c r="B6" s="470">
        <v>660</v>
      </c>
      <c r="C6" s="459"/>
      <c r="D6" s="469">
        <v>5</v>
      </c>
      <c r="E6" s="458"/>
      <c r="F6" s="459">
        <v>5</v>
      </c>
      <c r="G6" s="466">
        <v>136</v>
      </c>
      <c r="H6" s="464" t="s">
        <v>1585</v>
      </c>
      <c r="I6" s="464" t="s">
        <v>17</v>
      </c>
      <c r="J6" s="464" t="s">
        <v>32</v>
      </c>
      <c r="K6" s="479">
        <v>1976</v>
      </c>
      <c r="L6" s="464"/>
      <c r="M6" s="464" t="s">
        <v>1382</v>
      </c>
      <c r="N6" s="456">
        <f t="shared" si="0"/>
        <v>0.45318287037036997</v>
      </c>
      <c r="O6" s="455">
        <f t="shared" si="1"/>
        <v>2560</v>
      </c>
      <c r="P6" s="454">
        <f t="shared" si="2"/>
        <v>53</v>
      </c>
      <c r="Q6" s="453">
        <f t="shared" si="3"/>
        <v>2507</v>
      </c>
      <c r="R6" s="468">
        <v>1</v>
      </c>
      <c r="S6" s="468">
        <v>5</v>
      </c>
      <c r="T6" s="468">
        <v>6</v>
      </c>
      <c r="U6" s="468">
        <v>4</v>
      </c>
      <c r="V6" s="468">
        <v>4</v>
      </c>
      <c r="W6" s="468">
        <v>6</v>
      </c>
      <c r="X6" s="468">
        <v>9</v>
      </c>
      <c r="Y6" s="468">
        <v>7</v>
      </c>
      <c r="Z6" s="468">
        <v>4</v>
      </c>
      <c r="AA6" s="462">
        <v>0.79346064814814798</v>
      </c>
      <c r="AB6" s="457"/>
      <c r="AD6" s="14">
        <f>VLOOKUP(AE6,id!$A:$C,3,0)</f>
        <v>13</v>
      </c>
      <c r="AE6" s="14" t="str">
        <f t="shared" si="4"/>
        <v>BiałkaMarcin1976</v>
      </c>
      <c r="AF6" s="9" t="str">
        <f t="shared" si="5"/>
        <v>Białka</v>
      </c>
      <c r="AG6" s="9" t="str">
        <f t="shared" si="5"/>
        <v>Marcin</v>
      </c>
      <c r="AH6" s="9">
        <f t="shared" si="6"/>
        <v>0</v>
      </c>
      <c r="AI6" s="9">
        <f t="shared" si="7"/>
        <v>1976</v>
      </c>
      <c r="AJ6" s="9">
        <f t="shared" si="8"/>
        <v>88.492763854571123</v>
      </c>
      <c r="AK6" s="23"/>
      <c r="AL6" s="9">
        <f t="shared" si="9"/>
        <v>1.0002298557016991</v>
      </c>
      <c r="AM6" s="9">
        <v>1</v>
      </c>
      <c r="AN6" s="9">
        <f t="shared" si="10"/>
        <v>0.9920854768500198</v>
      </c>
      <c r="AO6" s="9">
        <f t="shared" si="11"/>
        <v>1</v>
      </c>
    </row>
    <row r="7" spans="1:41" ht="13.8">
      <c r="A7" s="470" t="s">
        <v>4565</v>
      </c>
      <c r="B7" s="470">
        <v>30</v>
      </c>
      <c r="C7" s="459"/>
      <c r="D7" s="469">
        <v>6</v>
      </c>
      <c r="E7" s="458"/>
      <c r="F7" s="459">
        <v>6</v>
      </c>
      <c r="G7" s="466">
        <v>42</v>
      </c>
      <c r="H7" s="464" t="s">
        <v>55</v>
      </c>
      <c r="I7" s="464" t="s">
        <v>22</v>
      </c>
      <c r="J7" s="464" t="s">
        <v>32</v>
      </c>
      <c r="K7" s="479">
        <v>1969</v>
      </c>
      <c r="L7" s="464"/>
      <c r="M7" s="464" t="s">
        <v>246</v>
      </c>
      <c r="N7" s="456">
        <f t="shared" si="0"/>
        <v>0.44305555555555498</v>
      </c>
      <c r="O7" s="455">
        <f t="shared" si="1"/>
        <v>2470</v>
      </c>
      <c r="P7" s="454">
        <f t="shared" si="2"/>
        <v>38</v>
      </c>
      <c r="Q7" s="453">
        <f t="shared" si="3"/>
        <v>2432</v>
      </c>
      <c r="R7" s="452"/>
      <c r="S7" s="463">
        <v>6</v>
      </c>
      <c r="T7" s="463">
        <v>7</v>
      </c>
      <c r="U7" s="463">
        <v>6</v>
      </c>
      <c r="V7" s="463">
        <v>3</v>
      </c>
      <c r="W7" s="463">
        <v>6</v>
      </c>
      <c r="X7" s="463">
        <v>8</v>
      </c>
      <c r="Y7" s="463">
        <v>7</v>
      </c>
      <c r="Z7" s="463">
        <v>3</v>
      </c>
      <c r="AA7" s="462">
        <v>0.78333333333333299</v>
      </c>
      <c r="AB7" s="457"/>
      <c r="AD7" s="14">
        <f>VLOOKUP(AE7,id!$A:$C,3,0)</f>
        <v>5</v>
      </c>
      <c r="AE7" s="14" t="str">
        <f t="shared" si="4"/>
        <v>SzawdzinKrzysztof1969</v>
      </c>
      <c r="AF7" s="9" t="str">
        <f t="shared" si="5"/>
        <v>Szawdzin</v>
      </c>
      <c r="AG7" s="9" t="str">
        <f t="shared" si="5"/>
        <v>Krzysztof</v>
      </c>
      <c r="AH7" s="9">
        <f t="shared" si="6"/>
        <v>0</v>
      </c>
      <c r="AI7" s="9">
        <f t="shared" si="7"/>
        <v>1969</v>
      </c>
      <c r="AJ7" s="9">
        <f t="shared" si="8"/>
        <v>85.84539357571478</v>
      </c>
      <c r="AK7" s="23"/>
      <c r="AL7" s="9">
        <f t="shared" si="9"/>
        <v>1.0228578892372</v>
      </c>
      <c r="AM7" s="9">
        <v>1</v>
      </c>
      <c r="AN7" s="9">
        <f t="shared" si="10"/>
        <v>0.97008376545672115</v>
      </c>
      <c r="AO7" s="9">
        <f t="shared" si="11"/>
        <v>1</v>
      </c>
    </row>
    <row r="8" spans="1:41" ht="13.8">
      <c r="A8" s="461"/>
      <c r="B8" s="461"/>
      <c r="C8" s="459"/>
      <c r="D8" s="469">
        <v>7</v>
      </c>
      <c r="E8" s="458"/>
      <c r="F8" s="459">
        <v>7</v>
      </c>
      <c r="G8" s="466">
        <v>36</v>
      </c>
      <c r="H8" s="464" t="s">
        <v>79</v>
      </c>
      <c r="I8" s="464" t="s">
        <v>90</v>
      </c>
      <c r="J8" s="464" t="s">
        <v>32</v>
      </c>
      <c r="K8" s="479">
        <v>1984</v>
      </c>
      <c r="L8" s="464" t="s">
        <v>1538</v>
      </c>
      <c r="M8" s="464" t="s">
        <v>246</v>
      </c>
      <c r="N8" s="456">
        <f t="shared" si="0"/>
        <v>0.443159722222222</v>
      </c>
      <c r="O8" s="455">
        <f t="shared" si="1"/>
        <v>2470</v>
      </c>
      <c r="P8" s="454">
        <f t="shared" si="2"/>
        <v>39</v>
      </c>
      <c r="Q8" s="453">
        <f t="shared" si="3"/>
        <v>2431</v>
      </c>
      <c r="R8" s="452"/>
      <c r="S8" s="463">
        <v>6</v>
      </c>
      <c r="T8" s="463">
        <v>7</v>
      </c>
      <c r="U8" s="463">
        <v>6</v>
      </c>
      <c r="V8" s="463">
        <v>3</v>
      </c>
      <c r="W8" s="463">
        <v>6</v>
      </c>
      <c r="X8" s="463">
        <v>8</v>
      </c>
      <c r="Y8" s="463">
        <v>7</v>
      </c>
      <c r="Z8" s="463">
        <v>3</v>
      </c>
      <c r="AA8" s="462">
        <v>0.78343750000000001</v>
      </c>
      <c r="AB8" s="457"/>
      <c r="AD8" s="14">
        <f>VLOOKUP(AE8,id!$A:$C,3,0)</f>
        <v>41</v>
      </c>
      <c r="AE8" s="14" t="str">
        <f t="shared" si="4"/>
        <v>WieczorekJarosław1984</v>
      </c>
      <c r="AF8" s="9" t="str">
        <f t="shared" si="5"/>
        <v>Wieczorek</v>
      </c>
      <c r="AG8" s="9" t="str">
        <f t="shared" si="5"/>
        <v>Jarosław</v>
      </c>
      <c r="AH8" s="9" t="str">
        <f t="shared" si="6"/>
        <v>Rajd Liczyrzepy / Europa Ubezpieczenia</v>
      </c>
      <c r="AI8" s="9">
        <f t="shared" si="7"/>
        <v>1984</v>
      </c>
      <c r="AJ8" s="9">
        <f t="shared" si="8"/>
        <v>85.810095305330023</v>
      </c>
      <c r="AK8" s="23"/>
      <c r="AL8" s="9">
        <f t="shared" si="9"/>
        <v>0.99976494554571727</v>
      </c>
      <c r="AM8" s="9">
        <v>1</v>
      </c>
      <c r="AN8" s="9">
        <f t="shared" si="10"/>
        <v>0.99958881578947367</v>
      </c>
      <c r="AO8" s="9">
        <f t="shared" si="11"/>
        <v>1</v>
      </c>
    </row>
    <row r="9" spans="1:41" ht="13.8">
      <c r="A9" s="461"/>
      <c r="B9" s="461"/>
      <c r="C9" s="459"/>
      <c r="D9" s="469">
        <v>8</v>
      </c>
      <c r="E9" s="458"/>
      <c r="F9" s="459">
        <v>8</v>
      </c>
      <c r="G9" s="466">
        <v>188</v>
      </c>
      <c r="H9" s="464" t="s">
        <v>298</v>
      </c>
      <c r="I9" s="464" t="s">
        <v>272</v>
      </c>
      <c r="J9" s="464" t="s">
        <v>32</v>
      </c>
      <c r="K9" s="479">
        <v>1972</v>
      </c>
      <c r="L9" s="464" t="s">
        <v>143</v>
      </c>
      <c r="M9" s="464" t="s">
        <v>3979</v>
      </c>
      <c r="N9" s="456">
        <f t="shared" si="0"/>
        <v>0.42465277777777799</v>
      </c>
      <c r="O9" s="455">
        <f t="shared" si="1"/>
        <v>2410</v>
      </c>
      <c r="P9" s="454">
        <f t="shared" si="2"/>
        <v>12</v>
      </c>
      <c r="Q9" s="453">
        <f t="shared" si="3"/>
        <v>2398</v>
      </c>
      <c r="R9" s="468"/>
      <c r="S9" s="468">
        <v>1</v>
      </c>
      <c r="T9" s="468">
        <v>2</v>
      </c>
      <c r="U9" s="468">
        <v>3</v>
      </c>
      <c r="V9" s="468">
        <v>6</v>
      </c>
      <c r="W9" s="468">
        <v>6</v>
      </c>
      <c r="X9" s="468">
        <v>9</v>
      </c>
      <c r="Y9" s="468">
        <v>7</v>
      </c>
      <c r="Z9" s="468">
        <v>4</v>
      </c>
      <c r="AA9" s="462">
        <v>0.764930555555556</v>
      </c>
      <c r="AB9" s="457"/>
      <c r="AD9" s="14">
        <f>VLOOKUP(AE9,id!$A:$C,3,0)</f>
        <v>105</v>
      </c>
      <c r="AE9" s="14" t="str">
        <f t="shared" si="4"/>
        <v>BoberBartłomiej1972</v>
      </c>
      <c r="AF9" s="9" t="str">
        <f t="shared" si="5"/>
        <v>Bober</v>
      </c>
      <c r="AG9" s="9" t="str">
        <f t="shared" si="5"/>
        <v>Bartłomiej</v>
      </c>
      <c r="AH9" s="9" t="str">
        <f t="shared" si="6"/>
        <v>Harpagan</v>
      </c>
      <c r="AI9" s="9">
        <f t="shared" si="7"/>
        <v>1972</v>
      </c>
      <c r="AJ9" s="9">
        <f t="shared" si="8"/>
        <v>84.645252382633245</v>
      </c>
      <c r="AK9" s="23"/>
      <c r="AL9" s="9">
        <f t="shared" si="9"/>
        <v>1.0435813573180692</v>
      </c>
      <c r="AM9" s="9">
        <v>1</v>
      </c>
      <c r="AN9" s="9">
        <f t="shared" si="10"/>
        <v>0.98642533936651589</v>
      </c>
      <c r="AO9" s="9">
        <f t="shared" si="11"/>
        <v>1</v>
      </c>
    </row>
    <row r="10" spans="1:41" ht="13.8">
      <c r="A10" s="461"/>
      <c r="B10" s="461"/>
      <c r="C10" s="459"/>
      <c r="D10" s="469">
        <v>9</v>
      </c>
      <c r="E10" s="458"/>
      <c r="F10" s="459">
        <v>9</v>
      </c>
      <c r="G10" s="466">
        <v>189</v>
      </c>
      <c r="H10" s="464" t="s">
        <v>152</v>
      </c>
      <c r="I10" s="464" t="s">
        <v>151</v>
      </c>
      <c r="J10" s="464" t="s">
        <v>32</v>
      </c>
      <c r="K10" s="479">
        <v>1970</v>
      </c>
      <c r="L10" s="464"/>
      <c r="M10" s="464" t="s">
        <v>253</v>
      </c>
      <c r="N10" s="456">
        <f t="shared" si="0"/>
        <v>0.44405092592592599</v>
      </c>
      <c r="O10" s="455">
        <f t="shared" si="1"/>
        <v>2330</v>
      </c>
      <c r="P10" s="454">
        <f t="shared" si="2"/>
        <v>40</v>
      </c>
      <c r="Q10" s="453">
        <f t="shared" si="3"/>
        <v>2290</v>
      </c>
      <c r="R10" s="468"/>
      <c r="S10" s="468">
        <v>4</v>
      </c>
      <c r="T10" s="468">
        <v>2</v>
      </c>
      <c r="U10" s="468">
        <v>5</v>
      </c>
      <c r="V10" s="468">
        <v>4</v>
      </c>
      <c r="W10" s="468">
        <v>7</v>
      </c>
      <c r="X10" s="468">
        <v>9</v>
      </c>
      <c r="Y10" s="468">
        <v>7</v>
      </c>
      <c r="Z10" s="468">
        <v>2</v>
      </c>
      <c r="AA10" s="462">
        <v>0.784328703703704</v>
      </c>
      <c r="AB10" s="457"/>
      <c r="AD10" s="14">
        <f>VLOOKUP(AE10,id!$A:$C,3,0)</f>
        <v>42</v>
      </c>
      <c r="AE10" s="14" t="str">
        <f t="shared" si="4"/>
        <v>HołdakowskiWojciech1970</v>
      </c>
      <c r="AF10" s="9" t="str">
        <f t="shared" si="5"/>
        <v>Hołdakowski</v>
      </c>
      <c r="AG10" s="9" t="str">
        <f t="shared" si="5"/>
        <v>Wojciech</v>
      </c>
      <c r="AH10" s="9">
        <f t="shared" si="6"/>
        <v>0</v>
      </c>
      <c r="AI10" s="9">
        <f t="shared" si="7"/>
        <v>1970</v>
      </c>
      <c r="AJ10" s="9">
        <f t="shared" si="8"/>
        <v>80.833039181080125</v>
      </c>
      <c r="AK10" s="23"/>
      <c r="AL10" s="9">
        <f t="shared" si="9"/>
        <v>0.95631548767137609</v>
      </c>
      <c r="AM10" s="9">
        <v>1</v>
      </c>
      <c r="AN10" s="9">
        <f t="shared" si="10"/>
        <v>0.95496246872393664</v>
      </c>
      <c r="AO10" s="9">
        <f t="shared" si="11"/>
        <v>1</v>
      </c>
    </row>
    <row r="11" spans="1:41" ht="13.8">
      <c r="A11" s="461"/>
      <c r="B11" s="461"/>
      <c r="C11" s="459"/>
      <c r="D11" s="469">
        <v>10</v>
      </c>
      <c r="E11" s="458"/>
      <c r="F11" s="459">
        <v>10</v>
      </c>
      <c r="G11" s="466">
        <v>94</v>
      </c>
      <c r="H11" s="464" t="s">
        <v>265</v>
      </c>
      <c r="I11" s="464" t="s">
        <v>234</v>
      </c>
      <c r="J11" s="464" t="s">
        <v>32</v>
      </c>
      <c r="K11" s="479">
        <v>1963</v>
      </c>
      <c r="L11" s="464"/>
      <c r="M11" s="464" t="s">
        <v>263</v>
      </c>
      <c r="N11" s="456">
        <f t="shared" si="0"/>
        <v>0.44872685185185202</v>
      </c>
      <c r="O11" s="455">
        <f t="shared" si="1"/>
        <v>2270</v>
      </c>
      <c r="P11" s="454">
        <f t="shared" si="2"/>
        <v>47</v>
      </c>
      <c r="Q11" s="453">
        <f t="shared" si="3"/>
        <v>2223</v>
      </c>
      <c r="R11" s="452"/>
      <c r="S11" s="463">
        <v>6</v>
      </c>
      <c r="T11" s="463">
        <v>5</v>
      </c>
      <c r="U11" s="463">
        <v>4</v>
      </c>
      <c r="V11" s="463">
        <v>5</v>
      </c>
      <c r="W11" s="463">
        <v>6</v>
      </c>
      <c r="X11" s="463">
        <v>8</v>
      </c>
      <c r="Y11" s="463">
        <v>5</v>
      </c>
      <c r="Z11" s="463">
        <v>3</v>
      </c>
      <c r="AA11" s="471">
        <v>0.78900462962963003</v>
      </c>
      <c r="AB11" s="457"/>
      <c r="AD11" s="14">
        <f>VLOOKUP(AE11,id!$A:$C,3,0)</f>
        <v>7</v>
      </c>
      <c r="AE11" s="14" t="str">
        <f t="shared" si="4"/>
        <v>KrólikowskiRoman1963</v>
      </c>
      <c r="AF11" s="9" t="str">
        <f t="shared" si="5"/>
        <v>Królikowski</v>
      </c>
      <c r="AG11" s="9" t="str">
        <f t="shared" si="5"/>
        <v>Roman</v>
      </c>
      <c r="AH11" s="9">
        <f t="shared" si="6"/>
        <v>0</v>
      </c>
      <c r="AI11" s="9">
        <f t="shared" si="7"/>
        <v>1963</v>
      </c>
      <c r="AJ11" s="9">
        <f t="shared" si="8"/>
        <v>78.468055065301797</v>
      </c>
      <c r="AK11" s="23"/>
      <c r="AL11" s="9">
        <f t="shared" si="9"/>
        <v>0.989579571833892</v>
      </c>
      <c r="AM11" s="9">
        <v>1</v>
      </c>
      <c r="AN11" s="9">
        <f t="shared" si="10"/>
        <v>0.97074235807860265</v>
      </c>
      <c r="AO11" s="9">
        <f t="shared" si="11"/>
        <v>1</v>
      </c>
    </row>
    <row r="12" spans="1:41" ht="13.8">
      <c r="A12" s="461"/>
      <c r="B12" s="461"/>
      <c r="C12" s="459"/>
      <c r="D12" s="469">
        <v>11</v>
      </c>
      <c r="E12" s="458"/>
      <c r="F12" s="459">
        <v>11</v>
      </c>
      <c r="G12" s="466">
        <v>23</v>
      </c>
      <c r="H12" s="464" t="s">
        <v>76</v>
      </c>
      <c r="I12" s="464" t="s">
        <v>22</v>
      </c>
      <c r="J12" s="464" t="s">
        <v>32</v>
      </c>
      <c r="K12" s="479">
        <v>1954</v>
      </c>
      <c r="L12" s="464"/>
      <c r="M12" s="464" t="s">
        <v>238</v>
      </c>
      <c r="N12" s="456">
        <f t="shared" si="0"/>
        <v>0.44494212962962898</v>
      </c>
      <c r="O12" s="455">
        <f t="shared" si="1"/>
        <v>2200</v>
      </c>
      <c r="P12" s="454">
        <f t="shared" si="2"/>
        <v>41</v>
      </c>
      <c r="Q12" s="453">
        <f t="shared" si="3"/>
        <v>2159</v>
      </c>
      <c r="R12" s="452"/>
      <c r="S12" s="463">
        <v>4</v>
      </c>
      <c r="T12" s="463">
        <v>3</v>
      </c>
      <c r="U12" s="463">
        <v>4</v>
      </c>
      <c r="V12" s="463">
        <v>5</v>
      </c>
      <c r="W12" s="463">
        <v>6</v>
      </c>
      <c r="X12" s="463">
        <v>6</v>
      </c>
      <c r="Y12" s="463">
        <v>6</v>
      </c>
      <c r="Z12" s="463">
        <v>4</v>
      </c>
      <c r="AA12" s="462">
        <v>0.78521990740740699</v>
      </c>
      <c r="AB12" s="457"/>
      <c r="AD12" s="14">
        <f>VLOOKUP(AE12,id!$A:$C,3,0)</f>
        <v>10</v>
      </c>
      <c r="AE12" s="14" t="str">
        <f t="shared" si="4"/>
        <v>WiktorowskiKrzysztof1954</v>
      </c>
      <c r="AF12" s="9" t="str">
        <f t="shared" si="5"/>
        <v>Wiktorowski</v>
      </c>
      <c r="AG12" s="9" t="str">
        <f t="shared" si="5"/>
        <v>Krzysztof</v>
      </c>
      <c r="AH12" s="9">
        <f t="shared" si="6"/>
        <v>0</v>
      </c>
      <c r="AI12" s="9">
        <f t="shared" si="7"/>
        <v>1954</v>
      </c>
      <c r="AJ12" s="9">
        <f t="shared" si="8"/>
        <v>76.208965760677714</v>
      </c>
      <c r="AK12" s="23"/>
      <c r="AL12" s="9">
        <f t="shared" si="9"/>
        <v>1.0085060999401729</v>
      </c>
      <c r="AM12" s="9">
        <v>1</v>
      </c>
      <c r="AN12" s="9">
        <f t="shared" si="10"/>
        <v>0.97121007647323432</v>
      </c>
      <c r="AO12" s="9">
        <f t="shared" si="11"/>
        <v>1</v>
      </c>
    </row>
    <row r="13" spans="1:41" ht="13.8">
      <c r="A13" s="461"/>
      <c r="B13" s="470"/>
      <c r="C13" s="459"/>
      <c r="D13" s="469">
        <v>12</v>
      </c>
      <c r="E13" s="458"/>
      <c r="F13" s="459">
        <v>13</v>
      </c>
      <c r="G13" s="466">
        <v>144</v>
      </c>
      <c r="H13" s="464" t="s">
        <v>80</v>
      </c>
      <c r="I13" s="464" t="s">
        <v>63</v>
      </c>
      <c r="J13" s="464" t="s">
        <v>32</v>
      </c>
      <c r="K13" s="479">
        <v>1986</v>
      </c>
      <c r="L13" s="464"/>
      <c r="M13" s="464" t="s">
        <v>246</v>
      </c>
      <c r="N13" s="456">
        <f t="shared" si="0"/>
        <v>0.44890046296296304</v>
      </c>
      <c r="O13" s="455">
        <f t="shared" si="1"/>
        <v>2190</v>
      </c>
      <c r="P13" s="454">
        <f t="shared" si="2"/>
        <v>47</v>
      </c>
      <c r="Q13" s="453">
        <f t="shared" si="3"/>
        <v>2143</v>
      </c>
      <c r="R13" s="452"/>
      <c r="S13" s="463">
        <v>2</v>
      </c>
      <c r="T13" s="463">
        <v>3</v>
      </c>
      <c r="U13" s="463">
        <v>1</v>
      </c>
      <c r="V13" s="463">
        <v>4</v>
      </c>
      <c r="W13" s="463">
        <v>7</v>
      </c>
      <c r="X13" s="463">
        <v>8</v>
      </c>
      <c r="Y13" s="463">
        <v>6</v>
      </c>
      <c r="Z13" s="463">
        <v>4</v>
      </c>
      <c r="AA13" s="467">
        <v>0.78917824074074105</v>
      </c>
      <c r="AB13" s="457"/>
      <c r="AD13" s="14">
        <f>VLOOKUP(AE13,id!$A:$C,3,0)</f>
        <v>38</v>
      </c>
      <c r="AE13" s="14" t="str">
        <f t="shared" si="4"/>
        <v>MirowskiŁukasz1986</v>
      </c>
      <c r="AF13" s="9" t="str">
        <f t="shared" si="5"/>
        <v>Mirowski</v>
      </c>
      <c r="AG13" s="9" t="str">
        <f t="shared" si="5"/>
        <v>Łukasz</v>
      </c>
      <c r="AH13" s="9">
        <f t="shared" si="6"/>
        <v>0</v>
      </c>
      <c r="AI13" s="9">
        <f t="shared" si="7"/>
        <v>1986</v>
      </c>
      <c r="AJ13" s="9">
        <f t="shared" ref="AJ13:AJ42" si="12">AJ12*IF(AN13&lt;1,AN13,IF(AO13&lt;1,AO13,IF(AM13&lt;1,AM13,IF(AL13&lt;1,AL13,1))))</f>
        <v>75.644193434521696</v>
      </c>
      <c r="AK13" s="23"/>
      <c r="AL13" s="9">
        <f t="shared" ref="AL13:AL42" si="13">N12/N13</f>
        <v>0.99118215805079124</v>
      </c>
      <c r="AM13" s="9">
        <v>1</v>
      </c>
      <c r="AN13" s="9">
        <f t="shared" ref="AN13:AN42" si="14">Q13/Q12</f>
        <v>0.99258916164891153</v>
      </c>
      <c r="AO13" s="9">
        <f t="shared" ref="AO13:AO42" si="15">AM13^0.2</f>
        <v>1</v>
      </c>
    </row>
    <row r="14" spans="1:41" ht="13.8">
      <c r="A14" s="461"/>
      <c r="B14" s="461"/>
      <c r="C14" s="459"/>
      <c r="D14" s="459">
        <v>13</v>
      </c>
      <c r="E14" s="459"/>
      <c r="F14" s="459">
        <v>17</v>
      </c>
      <c r="G14" s="466">
        <v>67</v>
      </c>
      <c r="H14" s="464" t="s">
        <v>230</v>
      </c>
      <c r="I14" s="464" t="s">
        <v>336</v>
      </c>
      <c r="J14" s="464" t="s">
        <v>32</v>
      </c>
      <c r="K14" s="479">
        <v>1967</v>
      </c>
      <c r="L14" s="464" t="s">
        <v>335</v>
      </c>
      <c r="M14" s="464" t="s">
        <v>1319</v>
      </c>
      <c r="N14" s="456">
        <f t="shared" si="0"/>
        <v>0.43339120370370299</v>
      </c>
      <c r="O14" s="455">
        <f t="shared" si="1"/>
        <v>2120</v>
      </c>
      <c r="P14" s="454">
        <f t="shared" si="2"/>
        <v>25</v>
      </c>
      <c r="Q14" s="453">
        <f t="shared" si="3"/>
        <v>2095</v>
      </c>
      <c r="R14" s="468"/>
      <c r="S14" s="468">
        <v>3</v>
      </c>
      <c r="T14" s="468">
        <v>2</v>
      </c>
      <c r="U14" s="468">
        <v>5</v>
      </c>
      <c r="V14" s="468">
        <v>1</v>
      </c>
      <c r="W14" s="468">
        <v>6</v>
      </c>
      <c r="X14" s="468">
        <v>8</v>
      </c>
      <c r="Y14" s="468">
        <v>7</v>
      </c>
      <c r="Z14" s="468">
        <v>3</v>
      </c>
      <c r="AA14" s="462">
        <v>0.773668981481481</v>
      </c>
      <c r="AB14" s="457"/>
      <c r="AD14" s="14">
        <f>VLOOKUP(AE14,id!$A:$C,3,0)</f>
        <v>390</v>
      </c>
      <c r="AE14" s="14" t="str">
        <f t="shared" si="4"/>
        <v>AdamczykJarek1967</v>
      </c>
      <c r="AF14" s="9" t="str">
        <f t="shared" si="5"/>
        <v>Adamczyk</v>
      </c>
      <c r="AG14" s="9" t="str">
        <f t="shared" si="5"/>
        <v>Jarek</v>
      </c>
      <c r="AH14" s="9" t="str">
        <f t="shared" si="6"/>
        <v>Zbieranina z Niesięcina</v>
      </c>
      <c r="AI14" s="9">
        <f t="shared" si="7"/>
        <v>1967</v>
      </c>
      <c r="AJ14" s="9">
        <f t="shared" si="12"/>
        <v>73.949876456053644</v>
      </c>
      <c r="AK14" s="23"/>
      <c r="AL14" s="9">
        <f t="shared" si="13"/>
        <v>1.0357858192014975</v>
      </c>
      <c r="AM14" s="9">
        <v>1</v>
      </c>
      <c r="AN14" s="9">
        <f t="shared" si="14"/>
        <v>0.97760149323378442</v>
      </c>
      <c r="AO14" s="9">
        <f t="shared" si="15"/>
        <v>1</v>
      </c>
    </row>
    <row r="15" spans="1:41" ht="13.8">
      <c r="A15" s="461"/>
      <c r="B15" s="461"/>
      <c r="C15" s="459"/>
      <c r="D15" s="459">
        <v>14</v>
      </c>
      <c r="E15" s="459"/>
      <c r="F15" s="459">
        <v>18</v>
      </c>
      <c r="G15" s="466">
        <v>177</v>
      </c>
      <c r="H15" s="464" t="s">
        <v>4562</v>
      </c>
      <c r="I15" s="464" t="s">
        <v>59</v>
      </c>
      <c r="J15" s="464" t="s">
        <v>32</v>
      </c>
      <c r="K15" s="479">
        <v>1981</v>
      </c>
      <c r="L15" s="464"/>
      <c r="M15" s="464" t="s">
        <v>4561</v>
      </c>
      <c r="N15" s="456">
        <f t="shared" si="0"/>
        <v>0.41236111111111096</v>
      </c>
      <c r="O15" s="455">
        <f t="shared" si="1"/>
        <v>2090</v>
      </c>
      <c r="P15" s="454">
        <f t="shared" si="2"/>
        <v>0</v>
      </c>
      <c r="Q15" s="453">
        <f t="shared" si="3"/>
        <v>2090</v>
      </c>
      <c r="R15" s="452"/>
      <c r="S15" s="463">
        <v>4</v>
      </c>
      <c r="T15" s="463">
        <v>5</v>
      </c>
      <c r="U15" s="463">
        <v>5</v>
      </c>
      <c r="V15" s="463">
        <v>4</v>
      </c>
      <c r="W15" s="463">
        <v>6</v>
      </c>
      <c r="X15" s="463">
        <v>5</v>
      </c>
      <c r="Y15" s="463">
        <v>6</v>
      </c>
      <c r="Z15" s="463">
        <v>3</v>
      </c>
      <c r="AA15" s="462">
        <v>0.75263888888888897</v>
      </c>
      <c r="AB15" s="457"/>
      <c r="AD15" s="14">
        <f>VLOOKUP(AE15,id!$A:$C,3,0)</f>
        <v>499</v>
      </c>
      <c r="AE15" s="14" t="str">
        <f t="shared" si="4"/>
        <v>SoporaMichał1981</v>
      </c>
      <c r="AF15" s="9" t="str">
        <f t="shared" ref="AF15:AG42" si="16">H15</f>
        <v>Sopora</v>
      </c>
      <c r="AG15" s="9" t="str">
        <f t="shared" si="16"/>
        <v>Michał</v>
      </c>
      <c r="AH15" s="9">
        <f t="shared" si="6"/>
        <v>0</v>
      </c>
      <c r="AI15" s="9">
        <f t="shared" si="7"/>
        <v>1981</v>
      </c>
      <c r="AJ15" s="9">
        <f t="shared" si="12"/>
        <v>73.773385104129886</v>
      </c>
      <c r="AK15" s="23"/>
      <c r="AL15" s="9">
        <f t="shared" si="13"/>
        <v>1.0509992141012674</v>
      </c>
      <c r="AM15" s="9">
        <v>1</v>
      </c>
      <c r="AN15" s="9">
        <f t="shared" si="14"/>
        <v>0.99761336515513122</v>
      </c>
      <c r="AO15" s="9">
        <f t="shared" si="15"/>
        <v>1</v>
      </c>
    </row>
    <row r="16" spans="1:41" ht="13.8">
      <c r="A16" s="461"/>
      <c r="B16" s="461"/>
      <c r="C16" s="459"/>
      <c r="D16" s="459">
        <v>15</v>
      </c>
      <c r="E16" s="459"/>
      <c r="F16" s="459">
        <v>19</v>
      </c>
      <c r="G16" s="466">
        <v>184</v>
      </c>
      <c r="H16" s="464" t="s">
        <v>4560</v>
      </c>
      <c r="I16" s="464" t="s">
        <v>15</v>
      </c>
      <c r="J16" s="464" t="s">
        <v>32</v>
      </c>
      <c r="K16" s="479">
        <v>1977</v>
      </c>
      <c r="L16" s="464" t="s">
        <v>4559</v>
      </c>
      <c r="M16" s="464" t="s">
        <v>4558</v>
      </c>
      <c r="N16" s="456">
        <f t="shared" si="0"/>
        <v>0.44900462962962895</v>
      </c>
      <c r="O16" s="455">
        <f t="shared" si="1"/>
        <v>2120</v>
      </c>
      <c r="P16" s="454">
        <f t="shared" si="2"/>
        <v>47</v>
      </c>
      <c r="Q16" s="453">
        <f t="shared" si="3"/>
        <v>2073</v>
      </c>
      <c r="R16" s="463">
        <v>1</v>
      </c>
      <c r="S16" s="463">
        <v>4</v>
      </c>
      <c r="T16" s="463">
        <v>4</v>
      </c>
      <c r="U16" s="463">
        <v>4</v>
      </c>
      <c r="V16" s="463">
        <v>5</v>
      </c>
      <c r="W16" s="463">
        <v>7</v>
      </c>
      <c r="X16" s="463">
        <v>7</v>
      </c>
      <c r="Y16" s="463">
        <v>4</v>
      </c>
      <c r="Z16" s="463">
        <v>3</v>
      </c>
      <c r="AA16" s="462">
        <v>0.78928240740740696</v>
      </c>
      <c r="AB16" s="457"/>
      <c r="AD16" s="14">
        <f>VLOOKUP(AE16,id!$A:$C,3,0)</f>
        <v>500</v>
      </c>
      <c r="AE16" s="14" t="str">
        <f t="shared" si="4"/>
        <v>MarszałekPiotr1977</v>
      </c>
      <c r="AF16" s="9" t="str">
        <f t="shared" si="16"/>
        <v>Marszałek</v>
      </c>
      <c r="AG16" s="9" t="str">
        <f t="shared" si="16"/>
        <v>Piotr</v>
      </c>
      <c r="AH16" s="9" t="str">
        <f t="shared" si="6"/>
        <v>InO SCI</v>
      </c>
      <c r="AI16" s="9">
        <f t="shared" si="7"/>
        <v>1977</v>
      </c>
      <c r="AJ16" s="9">
        <f t="shared" si="12"/>
        <v>73.173314507589126</v>
      </c>
      <c r="AK16" s="23"/>
      <c r="AL16" s="9">
        <f t="shared" si="13"/>
        <v>0.91838944166623815</v>
      </c>
      <c r="AM16" s="9">
        <v>1</v>
      </c>
      <c r="AN16" s="9">
        <f t="shared" si="14"/>
        <v>0.99186602870813401</v>
      </c>
      <c r="AO16" s="9">
        <f t="shared" si="15"/>
        <v>1</v>
      </c>
    </row>
    <row r="17" spans="1:41" ht="13.8">
      <c r="A17" s="461"/>
      <c r="B17" s="461"/>
      <c r="C17" s="459"/>
      <c r="D17" s="459">
        <v>16</v>
      </c>
      <c r="E17" s="459"/>
      <c r="F17" s="459">
        <v>21</v>
      </c>
      <c r="G17" s="466">
        <v>95</v>
      </c>
      <c r="H17" s="464" t="s">
        <v>244</v>
      </c>
      <c r="I17" s="464" t="s">
        <v>70</v>
      </c>
      <c r="J17" s="464" t="s">
        <v>32</v>
      </c>
      <c r="K17" s="479">
        <v>1984</v>
      </c>
      <c r="L17" s="464" t="s">
        <v>3561</v>
      </c>
      <c r="M17" s="464" t="s">
        <v>201</v>
      </c>
      <c r="N17" s="456">
        <f t="shared" si="0"/>
        <v>0.44354166666666595</v>
      </c>
      <c r="O17" s="455">
        <f t="shared" si="1"/>
        <v>2060</v>
      </c>
      <c r="P17" s="454">
        <f t="shared" si="2"/>
        <v>39</v>
      </c>
      <c r="Q17" s="453">
        <f t="shared" si="3"/>
        <v>2021</v>
      </c>
      <c r="R17" s="463"/>
      <c r="S17" s="463">
        <v>5</v>
      </c>
      <c r="T17" s="463">
        <v>2</v>
      </c>
      <c r="U17" s="463">
        <v>4</v>
      </c>
      <c r="V17" s="463">
        <v>3</v>
      </c>
      <c r="W17" s="463">
        <v>6</v>
      </c>
      <c r="X17" s="463">
        <v>8</v>
      </c>
      <c r="Y17" s="463">
        <v>5</v>
      </c>
      <c r="Z17" s="463">
        <v>3</v>
      </c>
      <c r="AA17" s="467">
        <v>0.78381944444444396</v>
      </c>
      <c r="AB17" s="457"/>
      <c r="AD17" s="14">
        <f>VLOOKUP(AE17,id!$A:$C,3,0)</f>
        <v>106</v>
      </c>
      <c r="AE17" s="14" t="str">
        <f t="shared" si="4"/>
        <v>KotMaciej1984</v>
      </c>
      <c r="AF17" s="9" t="str">
        <f t="shared" si="16"/>
        <v>Kot</v>
      </c>
      <c r="AG17" s="9" t="str">
        <f t="shared" si="16"/>
        <v>Maciej</v>
      </c>
      <c r="AH17" s="9" t="str">
        <f t="shared" si="6"/>
        <v>Rajd Hawran</v>
      </c>
      <c r="AI17" s="9">
        <f t="shared" si="7"/>
        <v>1984</v>
      </c>
      <c r="AJ17" s="9">
        <f t="shared" si="12"/>
        <v>71.337804447582059</v>
      </c>
      <c r="AK17" s="23"/>
      <c r="AL17" s="9">
        <f t="shared" si="13"/>
        <v>1.0123166849329368</v>
      </c>
      <c r="AM17" s="9">
        <v>1</v>
      </c>
      <c r="AN17" s="9">
        <f t="shared" si="14"/>
        <v>0.97491558128316447</v>
      </c>
      <c r="AO17" s="9">
        <f t="shared" si="15"/>
        <v>1</v>
      </c>
    </row>
    <row r="18" spans="1:41" ht="13.8">
      <c r="A18" s="461"/>
      <c r="B18" s="461"/>
      <c r="C18" s="459"/>
      <c r="D18" s="459">
        <v>17</v>
      </c>
      <c r="E18" s="459"/>
      <c r="F18" s="459">
        <v>22</v>
      </c>
      <c r="G18" s="466">
        <v>146</v>
      </c>
      <c r="H18" s="464" t="s">
        <v>4481</v>
      </c>
      <c r="I18" s="464" t="s">
        <v>51</v>
      </c>
      <c r="J18" s="464" t="s">
        <v>32</v>
      </c>
      <c r="K18" s="479">
        <v>1988</v>
      </c>
      <c r="L18" s="464" t="s">
        <v>3561</v>
      </c>
      <c r="M18" s="464" t="s">
        <v>4557</v>
      </c>
      <c r="N18" s="456">
        <f t="shared" si="0"/>
        <v>0.44363425925925903</v>
      </c>
      <c r="O18" s="455">
        <f t="shared" si="1"/>
        <v>2060</v>
      </c>
      <c r="P18" s="454">
        <f t="shared" si="2"/>
        <v>39</v>
      </c>
      <c r="Q18" s="453">
        <f t="shared" si="3"/>
        <v>2021</v>
      </c>
      <c r="R18" s="468"/>
      <c r="S18" s="468">
        <v>5</v>
      </c>
      <c r="T18" s="468">
        <v>2</v>
      </c>
      <c r="U18" s="468">
        <v>4</v>
      </c>
      <c r="V18" s="468">
        <v>3</v>
      </c>
      <c r="W18" s="468">
        <v>6</v>
      </c>
      <c r="X18" s="468">
        <v>8</v>
      </c>
      <c r="Y18" s="468">
        <v>5</v>
      </c>
      <c r="Z18" s="468">
        <v>3</v>
      </c>
      <c r="AA18" s="462">
        <v>0.78391203703703705</v>
      </c>
      <c r="AB18" s="457"/>
      <c r="AD18" s="14">
        <f>VLOOKUP(AE18,id!$A:$C,3,0)</f>
        <v>490</v>
      </c>
      <c r="AE18" s="14" t="str">
        <f t="shared" si="4"/>
        <v>FlisArtur1988</v>
      </c>
      <c r="AF18" s="9" t="str">
        <f t="shared" si="16"/>
        <v>Flis</v>
      </c>
      <c r="AG18" s="9" t="str">
        <f t="shared" si="16"/>
        <v>Artur</v>
      </c>
      <c r="AH18" s="9" t="str">
        <f t="shared" si="6"/>
        <v>Rajd Hawran</v>
      </c>
      <c r="AI18" s="9">
        <f t="shared" si="7"/>
        <v>1988</v>
      </c>
      <c r="AJ18" s="9">
        <f t="shared" si="12"/>
        <v>71.322915263246458</v>
      </c>
      <c r="AK18" s="23"/>
      <c r="AL18" s="9">
        <f t="shared" si="13"/>
        <v>0.99979128619879876</v>
      </c>
      <c r="AM18" s="9">
        <v>1</v>
      </c>
      <c r="AN18" s="9">
        <f t="shared" si="14"/>
        <v>1</v>
      </c>
      <c r="AO18" s="9">
        <f t="shared" si="15"/>
        <v>1</v>
      </c>
    </row>
    <row r="19" spans="1:41" ht="13.8">
      <c r="A19" s="461"/>
      <c r="B19" s="461"/>
      <c r="C19" s="459"/>
      <c r="D19" s="459">
        <v>18</v>
      </c>
      <c r="E19" s="459"/>
      <c r="F19" s="459">
        <v>23</v>
      </c>
      <c r="G19" s="466">
        <v>21</v>
      </c>
      <c r="H19" s="464" t="s">
        <v>1549</v>
      </c>
      <c r="I19" s="464" t="s">
        <v>363</v>
      </c>
      <c r="J19" s="464" t="s">
        <v>32</v>
      </c>
      <c r="K19" s="479">
        <v>1972</v>
      </c>
      <c r="L19" s="464"/>
      <c r="M19" s="464" t="s">
        <v>4553</v>
      </c>
      <c r="N19" s="456">
        <f t="shared" si="0"/>
        <v>0.43709490740740697</v>
      </c>
      <c r="O19" s="455">
        <f t="shared" si="1"/>
        <v>2030</v>
      </c>
      <c r="P19" s="454">
        <f t="shared" si="2"/>
        <v>30</v>
      </c>
      <c r="Q19" s="453">
        <f t="shared" si="3"/>
        <v>2000</v>
      </c>
      <c r="R19" s="468">
        <v>4</v>
      </c>
      <c r="S19" s="468">
        <v>2</v>
      </c>
      <c r="T19" s="468">
        <v>2</v>
      </c>
      <c r="U19" s="468">
        <v>4</v>
      </c>
      <c r="V19" s="468">
        <v>2</v>
      </c>
      <c r="W19" s="468">
        <v>4</v>
      </c>
      <c r="X19" s="468">
        <v>8</v>
      </c>
      <c r="Y19" s="468">
        <v>7</v>
      </c>
      <c r="Z19" s="468">
        <v>3</v>
      </c>
      <c r="AA19" s="467">
        <v>0.77737268518518499</v>
      </c>
      <c r="AB19" s="457"/>
      <c r="AD19" s="14">
        <f>VLOOKUP(AE19,id!$A:$C,3,0)</f>
        <v>501</v>
      </c>
      <c r="AE19" s="14" t="str">
        <f t="shared" si="4"/>
        <v>DziewiorArkadiusz1972</v>
      </c>
      <c r="AF19" s="9" t="str">
        <f t="shared" si="16"/>
        <v>Dziewior</v>
      </c>
      <c r="AG19" s="9" t="str">
        <f t="shared" si="16"/>
        <v>Arkadiusz</v>
      </c>
      <c r="AH19" s="9">
        <f t="shared" si="6"/>
        <v>0</v>
      </c>
      <c r="AI19" s="9">
        <f t="shared" si="7"/>
        <v>1972</v>
      </c>
      <c r="AJ19" s="9">
        <f t="shared" si="12"/>
        <v>70.581806297126633</v>
      </c>
      <c r="AK19" s="23"/>
      <c r="AL19" s="9">
        <f t="shared" si="13"/>
        <v>1.0149609426717865</v>
      </c>
      <c r="AM19" s="9">
        <v>1</v>
      </c>
      <c r="AN19" s="9">
        <f t="shared" si="14"/>
        <v>0.98960910440376049</v>
      </c>
      <c r="AO19" s="9">
        <f t="shared" si="15"/>
        <v>1</v>
      </c>
    </row>
    <row r="20" spans="1:41" ht="13.8">
      <c r="A20" s="461"/>
      <c r="B20" s="461"/>
      <c r="C20" s="459"/>
      <c r="D20" s="459">
        <v>19</v>
      </c>
      <c r="E20" s="459"/>
      <c r="F20" s="459">
        <v>26</v>
      </c>
      <c r="G20" s="466">
        <v>59</v>
      </c>
      <c r="H20" s="464" t="s">
        <v>807</v>
      </c>
      <c r="I20" s="464" t="s">
        <v>19</v>
      </c>
      <c r="J20" s="464" t="s">
        <v>32</v>
      </c>
      <c r="K20" s="479">
        <v>1984</v>
      </c>
      <c r="L20" s="464" t="s">
        <v>805</v>
      </c>
      <c r="M20" s="464" t="s">
        <v>201</v>
      </c>
      <c r="N20" s="456">
        <f t="shared" si="0"/>
        <v>0.45467592592592598</v>
      </c>
      <c r="O20" s="455">
        <f t="shared" si="1"/>
        <v>2050</v>
      </c>
      <c r="P20" s="454">
        <f t="shared" si="2"/>
        <v>55</v>
      </c>
      <c r="Q20" s="453">
        <f t="shared" si="3"/>
        <v>1995</v>
      </c>
      <c r="R20" s="468"/>
      <c r="S20" s="468">
        <v>2</v>
      </c>
      <c r="T20" s="468">
        <v>4</v>
      </c>
      <c r="U20" s="468">
        <v>3</v>
      </c>
      <c r="V20" s="468">
        <v>6</v>
      </c>
      <c r="W20" s="468">
        <v>4</v>
      </c>
      <c r="X20" s="468">
        <v>8</v>
      </c>
      <c r="Y20" s="468">
        <v>5</v>
      </c>
      <c r="Z20" s="468">
        <v>3</v>
      </c>
      <c r="AA20" s="467">
        <v>0.794953703703704</v>
      </c>
      <c r="AB20" s="457"/>
      <c r="AD20" s="14">
        <f>VLOOKUP(AE20,id!$A:$C,3,0)</f>
        <v>20</v>
      </c>
      <c r="AE20" s="14" t="str">
        <f t="shared" si="4"/>
        <v>CzarnyGrzegorz1984</v>
      </c>
      <c r="AF20" s="9" t="str">
        <f t="shared" si="16"/>
        <v>Czarny</v>
      </c>
      <c r="AG20" s="9" t="str">
        <f t="shared" si="16"/>
        <v>Grzegorz</v>
      </c>
      <c r="AH20" s="9" t="str">
        <f t="shared" si="6"/>
        <v>Szkoła Fechtunku ARAMIS</v>
      </c>
      <c r="AI20" s="9">
        <f t="shared" si="7"/>
        <v>1984</v>
      </c>
      <c r="AJ20" s="9">
        <f t="shared" si="12"/>
        <v>70.405351781383814</v>
      </c>
      <c r="AK20" s="23"/>
      <c r="AL20" s="9">
        <f t="shared" si="13"/>
        <v>0.96133285816108227</v>
      </c>
      <c r="AM20" s="9">
        <v>1</v>
      </c>
      <c r="AN20" s="9">
        <f t="shared" si="14"/>
        <v>0.99750000000000005</v>
      </c>
      <c r="AO20" s="9">
        <f t="shared" si="15"/>
        <v>1</v>
      </c>
    </row>
    <row r="21" spans="1:41" ht="13.8">
      <c r="A21" s="461"/>
      <c r="B21" s="461"/>
      <c r="C21" s="459"/>
      <c r="D21" s="459">
        <v>20</v>
      </c>
      <c r="E21" s="459"/>
      <c r="F21" s="459">
        <v>27</v>
      </c>
      <c r="G21" s="466">
        <v>79</v>
      </c>
      <c r="H21" s="464" t="s">
        <v>69</v>
      </c>
      <c r="I21" s="464" t="s">
        <v>48</v>
      </c>
      <c r="J21" s="464" t="s">
        <v>32</v>
      </c>
      <c r="K21" s="479">
        <v>1963</v>
      </c>
      <c r="L21" s="464" t="s">
        <v>223</v>
      </c>
      <c r="M21" s="464" t="s">
        <v>222</v>
      </c>
      <c r="N21" s="456">
        <f t="shared" si="0"/>
        <v>0.45987268518518498</v>
      </c>
      <c r="O21" s="455">
        <f t="shared" si="1"/>
        <v>1970</v>
      </c>
      <c r="P21" s="454">
        <f t="shared" si="2"/>
        <v>63</v>
      </c>
      <c r="Q21" s="453">
        <f t="shared" si="3"/>
        <v>1907</v>
      </c>
      <c r="R21" s="463">
        <v>2</v>
      </c>
      <c r="S21" s="452"/>
      <c r="T21" s="463">
        <v>4</v>
      </c>
      <c r="U21" s="463">
        <v>5</v>
      </c>
      <c r="V21" s="463">
        <v>5</v>
      </c>
      <c r="W21" s="463">
        <v>5</v>
      </c>
      <c r="X21" s="463">
        <v>7</v>
      </c>
      <c r="Y21" s="463">
        <v>4</v>
      </c>
      <c r="Z21" s="463">
        <v>3</v>
      </c>
      <c r="AA21" s="462">
        <v>0.80015046296296299</v>
      </c>
      <c r="AB21" s="457"/>
      <c r="AD21" s="14">
        <f>VLOOKUP(AE21,id!$A:$C,3,0)</f>
        <v>23</v>
      </c>
      <c r="AE21" s="14" t="str">
        <f t="shared" si="4"/>
        <v>SójkaTomasz1963</v>
      </c>
      <c r="AF21" s="9" t="str">
        <f t="shared" si="16"/>
        <v>Sójka</v>
      </c>
      <c r="AG21" s="9" t="str">
        <f t="shared" si="16"/>
        <v>Tomasz</v>
      </c>
      <c r="AH21" s="9" t="str">
        <f t="shared" si="6"/>
        <v>RKS Fiedorek</v>
      </c>
      <c r="AI21" s="9">
        <f t="shared" si="7"/>
        <v>1963</v>
      </c>
      <c r="AJ21" s="9">
        <f t="shared" si="12"/>
        <v>67.299752304310246</v>
      </c>
      <c r="AK21" s="23"/>
      <c r="AL21" s="9">
        <f t="shared" si="13"/>
        <v>0.98869956962726258</v>
      </c>
      <c r="AM21" s="9">
        <v>1</v>
      </c>
      <c r="AN21" s="9">
        <f t="shared" si="14"/>
        <v>0.9558897243107769</v>
      </c>
      <c r="AO21" s="9">
        <f t="shared" si="15"/>
        <v>1</v>
      </c>
    </row>
    <row r="22" spans="1:41" ht="13.8">
      <c r="A22" s="461"/>
      <c r="B22" s="461"/>
      <c r="C22" s="459"/>
      <c r="D22" s="459">
        <v>21</v>
      </c>
      <c r="E22" s="459"/>
      <c r="F22" s="459">
        <v>28</v>
      </c>
      <c r="G22" s="466">
        <v>109</v>
      </c>
      <c r="H22" s="464" t="s">
        <v>29</v>
      </c>
      <c r="I22" s="464" t="s">
        <v>26</v>
      </c>
      <c r="J22" s="464" t="s">
        <v>32</v>
      </c>
      <c r="K22" s="479">
        <v>1965</v>
      </c>
      <c r="L22" s="464"/>
      <c r="M22" s="464" t="s">
        <v>253</v>
      </c>
      <c r="N22" s="456">
        <f t="shared" si="0"/>
        <v>0.45114583333333302</v>
      </c>
      <c r="O22" s="455">
        <f t="shared" si="1"/>
        <v>1950</v>
      </c>
      <c r="P22" s="454">
        <f t="shared" si="2"/>
        <v>50</v>
      </c>
      <c r="Q22" s="453">
        <f t="shared" si="3"/>
        <v>1900</v>
      </c>
      <c r="R22" s="452"/>
      <c r="S22" s="463">
        <v>2</v>
      </c>
      <c r="T22" s="463">
        <v>3</v>
      </c>
      <c r="U22" s="463">
        <v>2</v>
      </c>
      <c r="V22" s="463">
        <v>5</v>
      </c>
      <c r="W22" s="463">
        <v>7</v>
      </c>
      <c r="X22" s="463">
        <v>7</v>
      </c>
      <c r="Y22" s="463">
        <v>5</v>
      </c>
      <c r="Z22" s="463">
        <v>2</v>
      </c>
      <c r="AA22" s="462">
        <v>0.79142361111111104</v>
      </c>
      <c r="AB22" s="457"/>
      <c r="AD22" s="14">
        <f>VLOOKUP(AE22,id!$A:$C,3,0)</f>
        <v>12</v>
      </c>
      <c r="AE22" s="14" t="str">
        <f t="shared" si="4"/>
        <v>SmejdaAndrzej1965</v>
      </c>
      <c r="AF22" s="9" t="str">
        <f t="shared" si="16"/>
        <v>Smejda</v>
      </c>
      <c r="AG22" s="9" t="str">
        <f t="shared" si="16"/>
        <v>Andrzej</v>
      </c>
      <c r="AH22" s="9">
        <f t="shared" si="6"/>
        <v>0</v>
      </c>
      <c r="AI22" s="9">
        <f t="shared" si="7"/>
        <v>1965</v>
      </c>
      <c r="AJ22" s="9">
        <f t="shared" si="12"/>
        <v>67.0527159822703</v>
      </c>
      <c r="AK22" s="23"/>
      <c r="AL22" s="9">
        <f t="shared" si="13"/>
        <v>1.0193437491982864</v>
      </c>
      <c r="AM22" s="9">
        <v>1</v>
      </c>
      <c r="AN22" s="9">
        <f t="shared" si="14"/>
        <v>0.99632931305715788</v>
      </c>
      <c r="AO22" s="9">
        <f t="shared" si="15"/>
        <v>1</v>
      </c>
    </row>
    <row r="23" spans="1:41" ht="13.8">
      <c r="A23" s="461"/>
      <c r="B23" s="461"/>
      <c r="C23" s="459"/>
      <c r="D23" s="459">
        <v>22</v>
      </c>
      <c r="E23" s="459"/>
      <c r="F23" s="459">
        <v>31</v>
      </c>
      <c r="G23" s="466">
        <v>87</v>
      </c>
      <c r="H23" s="464" t="s">
        <v>3368</v>
      </c>
      <c r="I23" s="464" t="s">
        <v>26</v>
      </c>
      <c r="J23" s="464" t="s">
        <v>32</v>
      </c>
      <c r="K23" s="479">
        <v>1963</v>
      </c>
      <c r="L23" s="464"/>
      <c r="M23" s="464" t="s">
        <v>3374</v>
      </c>
      <c r="N23" s="456">
        <f t="shared" si="0"/>
        <v>0.41616898148148096</v>
      </c>
      <c r="O23" s="455">
        <f t="shared" si="1"/>
        <v>1750</v>
      </c>
      <c r="P23" s="454">
        <f t="shared" si="2"/>
        <v>0</v>
      </c>
      <c r="Q23" s="453">
        <f t="shared" si="3"/>
        <v>1750</v>
      </c>
      <c r="R23" s="463">
        <v>1</v>
      </c>
      <c r="S23" s="463">
        <v>2</v>
      </c>
      <c r="T23" s="463">
        <v>3</v>
      </c>
      <c r="U23" s="463">
        <v>2</v>
      </c>
      <c r="V23" s="463">
        <v>3</v>
      </c>
      <c r="W23" s="463">
        <v>4</v>
      </c>
      <c r="X23" s="463">
        <v>8</v>
      </c>
      <c r="Y23" s="463">
        <v>5</v>
      </c>
      <c r="Z23" s="463">
        <v>2</v>
      </c>
      <c r="AA23" s="462">
        <v>0.75644675925925897</v>
      </c>
      <c r="AB23" s="457"/>
      <c r="AD23" s="14">
        <f>VLOOKUP(AE23,id!$A:$C,3,0)</f>
        <v>14</v>
      </c>
      <c r="AE23" s="14" t="str">
        <f t="shared" si="4"/>
        <v>ŻelaskoAndrzej1963</v>
      </c>
      <c r="AF23" s="9" t="str">
        <f t="shared" si="16"/>
        <v>Żelasko</v>
      </c>
      <c r="AG23" s="9" t="str">
        <f t="shared" si="16"/>
        <v>Andrzej</v>
      </c>
      <c r="AH23" s="9">
        <f t="shared" si="6"/>
        <v>0</v>
      </c>
      <c r="AI23" s="9">
        <f t="shared" si="7"/>
        <v>1963</v>
      </c>
      <c r="AJ23" s="9">
        <f t="shared" si="12"/>
        <v>61.7590805099858</v>
      </c>
      <c r="AK23" s="23"/>
      <c r="AL23" s="9">
        <f t="shared" si="13"/>
        <v>1.0840448313263071</v>
      </c>
      <c r="AM23" s="9">
        <v>1</v>
      </c>
      <c r="AN23" s="9">
        <f t="shared" si="14"/>
        <v>0.92105263157894735</v>
      </c>
      <c r="AO23" s="9">
        <f t="shared" si="15"/>
        <v>1</v>
      </c>
    </row>
    <row r="24" spans="1:41" ht="13.8">
      <c r="A24" s="461"/>
      <c r="B24" s="461"/>
      <c r="C24" s="459"/>
      <c r="D24" s="459">
        <v>23</v>
      </c>
      <c r="E24" s="459"/>
      <c r="F24" s="459">
        <v>32</v>
      </c>
      <c r="G24" s="466">
        <v>39</v>
      </c>
      <c r="H24" s="464" t="s">
        <v>748</v>
      </c>
      <c r="I24" s="464" t="s">
        <v>59</v>
      </c>
      <c r="J24" s="464" t="s">
        <v>32</v>
      </c>
      <c r="K24" s="479">
        <v>1978</v>
      </c>
      <c r="L24" s="464" t="s">
        <v>747</v>
      </c>
      <c r="M24" s="464" t="s">
        <v>238</v>
      </c>
      <c r="N24" s="456">
        <f t="shared" si="0"/>
        <v>0.45475694444444403</v>
      </c>
      <c r="O24" s="455">
        <f t="shared" si="1"/>
        <v>1760</v>
      </c>
      <c r="P24" s="454">
        <f t="shared" si="2"/>
        <v>55</v>
      </c>
      <c r="Q24" s="453">
        <f t="shared" si="3"/>
        <v>1705</v>
      </c>
      <c r="R24" s="452"/>
      <c r="S24" s="463">
        <v>4</v>
      </c>
      <c r="T24" s="463">
        <v>3</v>
      </c>
      <c r="U24" s="463">
        <v>5</v>
      </c>
      <c r="V24" s="463">
        <v>3</v>
      </c>
      <c r="W24" s="463">
        <v>3</v>
      </c>
      <c r="X24" s="463">
        <v>8</v>
      </c>
      <c r="Y24" s="463">
        <v>4</v>
      </c>
      <c r="Z24" s="463">
        <v>2</v>
      </c>
      <c r="AA24" s="462">
        <v>0.79503472222222205</v>
      </c>
      <c r="AB24" s="457"/>
      <c r="AD24" s="14">
        <f>VLOOKUP(AE24,id!$A:$C,3,0)</f>
        <v>26</v>
      </c>
      <c r="AE24" s="14" t="str">
        <f t="shared" si="4"/>
        <v>RychlikMichał1978</v>
      </c>
      <c r="AF24" s="9" t="str">
        <f t="shared" si="16"/>
        <v>Rychlik</v>
      </c>
      <c r="AG24" s="9" t="str">
        <f t="shared" si="16"/>
        <v>Michał</v>
      </c>
      <c r="AH24" s="9" t="str">
        <f t="shared" si="6"/>
        <v>OrientAkcja</v>
      </c>
      <c r="AI24" s="9">
        <f t="shared" si="7"/>
        <v>1978</v>
      </c>
      <c r="AJ24" s="9">
        <f t="shared" si="12"/>
        <v>60.170989868300452</v>
      </c>
      <c r="AK24" s="23"/>
      <c r="AL24" s="9">
        <f t="shared" si="13"/>
        <v>0.91514596217963373</v>
      </c>
      <c r="AM24" s="9">
        <v>1</v>
      </c>
      <c r="AN24" s="9">
        <f t="shared" si="14"/>
        <v>0.97428571428571431</v>
      </c>
      <c r="AO24" s="9">
        <f t="shared" si="15"/>
        <v>1</v>
      </c>
    </row>
    <row r="25" spans="1:41" ht="13.8">
      <c r="A25" s="461"/>
      <c r="B25" s="461"/>
      <c r="C25" s="459"/>
      <c r="D25" s="459">
        <v>24</v>
      </c>
      <c r="E25" s="459"/>
      <c r="F25" s="459">
        <v>33</v>
      </c>
      <c r="G25" s="466">
        <v>88</v>
      </c>
      <c r="H25" s="464" t="s">
        <v>1594</v>
      </c>
      <c r="I25" s="464" t="s">
        <v>22</v>
      </c>
      <c r="J25" s="464" t="s">
        <v>32</v>
      </c>
      <c r="K25" s="479">
        <v>1964</v>
      </c>
      <c r="L25" s="464"/>
      <c r="M25" s="464" t="s">
        <v>4556</v>
      </c>
      <c r="N25" s="456">
        <f t="shared" si="0"/>
        <v>0.41560185185185194</v>
      </c>
      <c r="O25" s="455">
        <f t="shared" si="1"/>
        <v>1660</v>
      </c>
      <c r="P25" s="454">
        <f t="shared" si="2"/>
        <v>0</v>
      </c>
      <c r="Q25" s="453">
        <f t="shared" si="3"/>
        <v>1660</v>
      </c>
      <c r="R25" s="468"/>
      <c r="S25" s="468">
        <v>5</v>
      </c>
      <c r="T25" s="468">
        <v>5</v>
      </c>
      <c r="U25" s="468">
        <v>3</v>
      </c>
      <c r="V25" s="468">
        <v>3</v>
      </c>
      <c r="W25" s="468">
        <v>3</v>
      </c>
      <c r="X25" s="468">
        <v>3</v>
      </c>
      <c r="Y25" s="468">
        <v>6</v>
      </c>
      <c r="Z25" s="468">
        <v>3</v>
      </c>
      <c r="AA25" s="462">
        <v>0.75587962962962996</v>
      </c>
      <c r="AB25" s="457"/>
      <c r="AD25" s="14">
        <f>VLOOKUP(AE25,id!$A:$C,3,0)</f>
        <v>502</v>
      </c>
      <c r="AE25" s="14" t="str">
        <f t="shared" si="4"/>
        <v>CiosekKrzysztof1964</v>
      </c>
      <c r="AF25" s="9" t="str">
        <f t="shared" si="16"/>
        <v>Ciosek</v>
      </c>
      <c r="AG25" s="9" t="str">
        <f t="shared" si="16"/>
        <v>Krzysztof</v>
      </c>
      <c r="AH25" s="9">
        <f t="shared" si="6"/>
        <v>0</v>
      </c>
      <c r="AI25" s="9">
        <f t="shared" si="7"/>
        <v>1964</v>
      </c>
      <c r="AJ25" s="9">
        <f t="shared" si="12"/>
        <v>58.582899226615105</v>
      </c>
      <c r="AK25" s="23"/>
      <c r="AL25" s="9">
        <f t="shared" si="13"/>
        <v>1.094212988749024</v>
      </c>
      <c r="AM25" s="9">
        <v>1</v>
      </c>
      <c r="AN25" s="9">
        <f t="shared" si="14"/>
        <v>0.97360703812316718</v>
      </c>
      <c r="AO25" s="9">
        <f t="shared" si="15"/>
        <v>1</v>
      </c>
    </row>
    <row r="26" spans="1:41" ht="13.8">
      <c r="A26" s="461"/>
      <c r="B26" s="461"/>
      <c r="C26" s="459"/>
      <c r="D26" s="459">
        <v>25</v>
      </c>
      <c r="E26" s="459"/>
      <c r="F26" s="459">
        <v>34</v>
      </c>
      <c r="G26" s="466">
        <v>102</v>
      </c>
      <c r="H26" s="464" t="s">
        <v>213</v>
      </c>
      <c r="I26" s="464" t="s">
        <v>144</v>
      </c>
      <c r="J26" s="464" t="s">
        <v>32</v>
      </c>
      <c r="K26" s="479">
        <v>1971</v>
      </c>
      <c r="L26" s="464" t="s">
        <v>1313</v>
      </c>
      <c r="M26" s="464" t="s">
        <v>4555</v>
      </c>
      <c r="N26" s="456">
        <f t="shared" si="0"/>
        <v>0.41585648148148102</v>
      </c>
      <c r="O26" s="455">
        <f t="shared" si="1"/>
        <v>1630</v>
      </c>
      <c r="P26" s="454">
        <f t="shared" si="2"/>
        <v>0</v>
      </c>
      <c r="Q26" s="453">
        <f t="shared" si="3"/>
        <v>1630</v>
      </c>
      <c r="R26" s="463">
        <v>1</v>
      </c>
      <c r="S26" s="463">
        <v>3</v>
      </c>
      <c r="T26" s="463">
        <v>4</v>
      </c>
      <c r="U26" s="463">
        <v>3</v>
      </c>
      <c r="V26" s="463">
        <v>1</v>
      </c>
      <c r="W26" s="463">
        <v>4</v>
      </c>
      <c r="X26" s="463">
        <v>4</v>
      </c>
      <c r="Y26" s="463">
        <v>6</v>
      </c>
      <c r="Z26" s="463">
        <v>3</v>
      </c>
      <c r="AA26" s="467">
        <v>0.75613425925925903</v>
      </c>
      <c r="AB26" s="457"/>
      <c r="AD26" s="14">
        <f>VLOOKUP(AE26,id!$A:$C,3,0)</f>
        <v>503</v>
      </c>
      <c r="AE26" s="14" t="str">
        <f t="shared" si="4"/>
        <v>KaweckiDariusz1971</v>
      </c>
      <c r="AF26" s="9" t="str">
        <f t="shared" si="16"/>
        <v>Kawecki</v>
      </c>
      <c r="AG26" s="9" t="str">
        <f t="shared" si="16"/>
        <v>Dariusz</v>
      </c>
      <c r="AH26" s="9" t="str">
        <f t="shared" si="6"/>
        <v>ETISOFT BIKE TEAM</v>
      </c>
      <c r="AI26" s="9">
        <f t="shared" si="7"/>
        <v>1971</v>
      </c>
      <c r="AJ26" s="9">
        <f t="shared" si="12"/>
        <v>57.524172132158206</v>
      </c>
      <c r="AK26" s="23"/>
      <c r="AL26" s="9">
        <f t="shared" si="13"/>
        <v>0.99938769830225571</v>
      </c>
      <c r="AM26" s="9">
        <v>1</v>
      </c>
      <c r="AN26" s="9">
        <f t="shared" si="14"/>
        <v>0.98192771084337349</v>
      </c>
      <c r="AO26" s="9">
        <f t="shared" si="15"/>
        <v>1</v>
      </c>
    </row>
    <row r="27" spans="1:41" ht="13.8">
      <c r="A27" s="461"/>
      <c r="B27" s="461"/>
      <c r="C27" s="459"/>
      <c r="D27" s="459">
        <v>25</v>
      </c>
      <c r="E27" s="459"/>
      <c r="F27" s="459">
        <v>34</v>
      </c>
      <c r="G27" s="466">
        <v>7</v>
      </c>
      <c r="H27" s="464" t="s">
        <v>837</v>
      </c>
      <c r="I27" s="464" t="s">
        <v>22</v>
      </c>
      <c r="J27" s="464" t="s">
        <v>32</v>
      </c>
      <c r="K27" s="479">
        <v>1963</v>
      </c>
      <c r="L27" s="464"/>
      <c r="M27" s="464" t="s">
        <v>870</v>
      </c>
      <c r="N27" s="456">
        <f t="shared" si="0"/>
        <v>0.41585648148148102</v>
      </c>
      <c r="O27" s="455">
        <f t="shared" si="1"/>
        <v>1630</v>
      </c>
      <c r="P27" s="454">
        <f t="shared" si="2"/>
        <v>0</v>
      </c>
      <c r="Q27" s="453">
        <f t="shared" si="3"/>
        <v>1630</v>
      </c>
      <c r="R27" s="463">
        <v>1</v>
      </c>
      <c r="S27" s="463">
        <v>3</v>
      </c>
      <c r="T27" s="463">
        <v>4</v>
      </c>
      <c r="U27" s="463">
        <v>3</v>
      </c>
      <c r="V27" s="463">
        <v>1</v>
      </c>
      <c r="W27" s="463">
        <v>4</v>
      </c>
      <c r="X27" s="463">
        <v>4</v>
      </c>
      <c r="Y27" s="463">
        <v>6</v>
      </c>
      <c r="Z27" s="463">
        <v>3</v>
      </c>
      <c r="AA27" s="467">
        <v>0.75613425925925903</v>
      </c>
      <c r="AB27" s="457"/>
      <c r="AD27" s="14">
        <f>VLOOKUP(AE27,id!$A:$C,3,0)</f>
        <v>19</v>
      </c>
      <c r="AE27" s="14" t="str">
        <f t="shared" si="4"/>
        <v>KowalskiKrzysztof1963</v>
      </c>
      <c r="AF27" s="9" t="str">
        <f t="shared" si="16"/>
        <v>Kowalski</v>
      </c>
      <c r="AG27" s="9" t="str">
        <f t="shared" si="16"/>
        <v>Krzysztof</v>
      </c>
      <c r="AH27" s="9">
        <f t="shared" si="6"/>
        <v>0</v>
      </c>
      <c r="AI27" s="9">
        <f t="shared" si="7"/>
        <v>1963</v>
      </c>
      <c r="AJ27" s="9">
        <f t="shared" si="12"/>
        <v>57.524172132158206</v>
      </c>
      <c r="AK27" s="23"/>
      <c r="AL27" s="9">
        <f t="shared" si="13"/>
        <v>1</v>
      </c>
      <c r="AM27" s="9">
        <v>1</v>
      </c>
      <c r="AN27" s="9">
        <f t="shared" si="14"/>
        <v>1</v>
      </c>
      <c r="AO27" s="9">
        <f t="shared" si="15"/>
        <v>1</v>
      </c>
    </row>
    <row r="28" spans="1:41" ht="13.8">
      <c r="A28" s="461"/>
      <c r="B28" s="461"/>
      <c r="C28" s="459"/>
      <c r="D28" s="459">
        <v>25</v>
      </c>
      <c r="E28" s="459"/>
      <c r="F28" s="459">
        <v>34</v>
      </c>
      <c r="G28" s="466">
        <v>111</v>
      </c>
      <c r="H28" s="464" t="s">
        <v>4554</v>
      </c>
      <c r="I28" s="464" t="s">
        <v>17</v>
      </c>
      <c r="J28" s="464" t="s">
        <v>32</v>
      </c>
      <c r="K28" s="479">
        <v>1984</v>
      </c>
      <c r="L28" s="464" t="s">
        <v>212</v>
      </c>
      <c r="M28" s="464" t="s">
        <v>4553</v>
      </c>
      <c r="N28" s="456">
        <f t="shared" si="0"/>
        <v>0.41585648148148102</v>
      </c>
      <c r="O28" s="455">
        <f t="shared" si="1"/>
        <v>1630</v>
      </c>
      <c r="P28" s="454">
        <f t="shared" si="2"/>
        <v>0</v>
      </c>
      <c r="Q28" s="453">
        <f t="shared" si="3"/>
        <v>1630</v>
      </c>
      <c r="R28" s="463">
        <v>1</v>
      </c>
      <c r="S28" s="463">
        <v>3</v>
      </c>
      <c r="T28" s="463">
        <v>4</v>
      </c>
      <c r="U28" s="463">
        <v>3</v>
      </c>
      <c r="V28" s="463">
        <v>1</v>
      </c>
      <c r="W28" s="463">
        <v>4</v>
      </c>
      <c r="X28" s="463">
        <v>4</v>
      </c>
      <c r="Y28" s="463">
        <v>6</v>
      </c>
      <c r="Z28" s="463">
        <v>3</v>
      </c>
      <c r="AA28" s="467">
        <v>0.75613425925925903</v>
      </c>
      <c r="AB28" s="457"/>
      <c r="AD28" s="14">
        <f>VLOOKUP(AE28,id!$A:$C,3,0)</f>
        <v>504</v>
      </c>
      <c r="AE28" s="14" t="str">
        <f t="shared" si="4"/>
        <v>PronczukMarcin1984</v>
      </c>
      <c r="AF28" s="9" t="str">
        <f t="shared" si="16"/>
        <v>Pronczuk</v>
      </c>
      <c r="AG28" s="9" t="str">
        <f t="shared" si="16"/>
        <v>Marcin</v>
      </c>
      <c r="AH28" s="9" t="str">
        <f t="shared" si="6"/>
        <v>Etisoft Bike Team</v>
      </c>
      <c r="AI28" s="9">
        <f t="shared" si="7"/>
        <v>1984</v>
      </c>
      <c r="AJ28" s="9">
        <f t="shared" si="12"/>
        <v>57.524172132158206</v>
      </c>
      <c r="AK28" s="23"/>
      <c r="AL28" s="9">
        <f t="shared" si="13"/>
        <v>1</v>
      </c>
      <c r="AM28" s="9">
        <v>1</v>
      </c>
      <c r="AN28" s="9">
        <f t="shared" si="14"/>
        <v>1</v>
      </c>
      <c r="AO28" s="9">
        <f t="shared" si="15"/>
        <v>1</v>
      </c>
    </row>
    <row r="29" spans="1:41" ht="13.8">
      <c r="A29" s="461"/>
      <c r="B29" s="461"/>
      <c r="C29" s="459"/>
      <c r="D29" s="459">
        <v>25</v>
      </c>
      <c r="E29" s="459"/>
      <c r="F29" s="459">
        <v>34</v>
      </c>
      <c r="G29" s="466">
        <v>8</v>
      </c>
      <c r="H29" s="464" t="s">
        <v>836</v>
      </c>
      <c r="I29" s="464" t="s">
        <v>383</v>
      </c>
      <c r="J29" s="464" t="s">
        <v>32</v>
      </c>
      <c r="K29" s="479">
        <v>1966</v>
      </c>
      <c r="L29" s="464"/>
      <c r="M29" s="464" t="s">
        <v>870</v>
      </c>
      <c r="N29" s="456">
        <f t="shared" si="0"/>
        <v>0.41585648148148102</v>
      </c>
      <c r="O29" s="455">
        <f t="shared" si="1"/>
        <v>1630</v>
      </c>
      <c r="P29" s="454">
        <f t="shared" si="2"/>
        <v>0</v>
      </c>
      <c r="Q29" s="453">
        <f t="shared" si="3"/>
        <v>1630</v>
      </c>
      <c r="R29" s="463">
        <v>1</v>
      </c>
      <c r="S29" s="463">
        <v>3</v>
      </c>
      <c r="T29" s="463">
        <v>4</v>
      </c>
      <c r="U29" s="463">
        <v>3</v>
      </c>
      <c r="V29" s="463">
        <v>1</v>
      </c>
      <c r="W29" s="463">
        <v>4</v>
      </c>
      <c r="X29" s="463">
        <v>4</v>
      </c>
      <c r="Y29" s="463">
        <v>6</v>
      </c>
      <c r="Z29" s="463">
        <v>3</v>
      </c>
      <c r="AA29" s="467">
        <v>0.75613425925925903</v>
      </c>
      <c r="AB29" s="457"/>
      <c r="AD29" s="14">
        <f>VLOOKUP(AE29,id!$A:$C,3,0)</f>
        <v>18</v>
      </c>
      <c r="AE29" s="14" t="str">
        <f t="shared" si="4"/>
        <v>RudnickiMariusz1966</v>
      </c>
      <c r="AF29" s="9" t="str">
        <f t="shared" si="16"/>
        <v>Rudnicki</v>
      </c>
      <c r="AG29" s="9" t="str">
        <f t="shared" si="16"/>
        <v>Mariusz</v>
      </c>
      <c r="AH29" s="9">
        <f t="shared" si="6"/>
        <v>0</v>
      </c>
      <c r="AI29" s="9">
        <f t="shared" si="7"/>
        <v>1966</v>
      </c>
      <c r="AJ29" s="9">
        <f t="shared" si="12"/>
        <v>57.524172132158206</v>
      </c>
      <c r="AK29" s="23"/>
      <c r="AL29" s="9">
        <f t="shared" si="13"/>
        <v>1</v>
      </c>
      <c r="AM29" s="9">
        <v>1</v>
      </c>
      <c r="AN29" s="9">
        <f t="shared" si="14"/>
        <v>1</v>
      </c>
      <c r="AO29" s="9">
        <f t="shared" si="15"/>
        <v>1</v>
      </c>
    </row>
    <row r="30" spans="1:41" ht="13.8">
      <c r="A30" s="461"/>
      <c r="B30" s="461"/>
      <c r="C30" s="459"/>
      <c r="D30" s="459">
        <v>29</v>
      </c>
      <c r="E30" s="459"/>
      <c r="F30" s="459">
        <v>38</v>
      </c>
      <c r="G30" s="466">
        <v>145</v>
      </c>
      <c r="H30" s="464" t="s">
        <v>1249</v>
      </c>
      <c r="I30" s="464" t="s">
        <v>15</v>
      </c>
      <c r="J30" s="464" t="s">
        <v>32</v>
      </c>
      <c r="K30" s="479">
        <v>1976</v>
      </c>
      <c r="L30" s="464"/>
      <c r="M30" s="464" t="s">
        <v>1359</v>
      </c>
      <c r="N30" s="456">
        <f t="shared" si="0"/>
        <v>0.43618055555555502</v>
      </c>
      <c r="O30" s="455">
        <f t="shared" si="1"/>
        <v>1610</v>
      </c>
      <c r="P30" s="454">
        <f t="shared" si="2"/>
        <v>29</v>
      </c>
      <c r="Q30" s="453">
        <f t="shared" si="3"/>
        <v>1581</v>
      </c>
      <c r="R30" s="463"/>
      <c r="S30" s="463">
        <v>4</v>
      </c>
      <c r="T30" s="463">
        <v>6</v>
      </c>
      <c r="U30" s="463">
        <v>3</v>
      </c>
      <c r="V30" s="463">
        <v>3</v>
      </c>
      <c r="W30" s="463">
        <v>4</v>
      </c>
      <c r="X30" s="463">
        <v>6</v>
      </c>
      <c r="Y30" s="463">
        <v>3</v>
      </c>
      <c r="Z30" s="463">
        <v>2</v>
      </c>
      <c r="AA30" s="467">
        <v>0.77645833333333303</v>
      </c>
      <c r="AB30" s="457"/>
      <c r="AD30" s="14">
        <f>VLOOKUP(AE30,id!$A:$C,3,0)</f>
        <v>15</v>
      </c>
      <c r="AE30" s="14" t="str">
        <f t="shared" si="4"/>
        <v>NiewęgłowskiPiotr1976</v>
      </c>
      <c r="AF30" s="9" t="str">
        <f t="shared" si="16"/>
        <v>Niewęgłowski</v>
      </c>
      <c r="AG30" s="9" t="str">
        <f t="shared" si="16"/>
        <v>Piotr</v>
      </c>
      <c r="AH30" s="9">
        <f t="shared" si="6"/>
        <v>0</v>
      </c>
      <c r="AI30" s="9">
        <f t="shared" si="7"/>
        <v>1976</v>
      </c>
      <c r="AJ30" s="9">
        <f t="shared" si="12"/>
        <v>55.794917877878603</v>
      </c>
      <c r="AK30" s="23"/>
      <c r="AL30" s="9">
        <f t="shared" si="13"/>
        <v>0.95340444727485019</v>
      </c>
      <c r="AM30" s="9">
        <v>1</v>
      </c>
      <c r="AN30" s="9">
        <f t="shared" si="14"/>
        <v>0.96993865030674842</v>
      </c>
      <c r="AO30" s="9">
        <f t="shared" si="15"/>
        <v>1</v>
      </c>
    </row>
    <row r="31" spans="1:41" ht="13.8">
      <c r="A31" s="461"/>
      <c r="B31" s="461"/>
      <c r="C31" s="459"/>
      <c r="D31" s="459">
        <v>30</v>
      </c>
      <c r="E31" s="459"/>
      <c r="F31" s="459">
        <v>39</v>
      </c>
      <c r="G31" s="466">
        <v>28</v>
      </c>
      <c r="H31" s="464" t="s">
        <v>94</v>
      </c>
      <c r="I31" s="464" t="s">
        <v>34</v>
      </c>
      <c r="J31" s="464" t="s">
        <v>32</v>
      </c>
      <c r="K31" s="479">
        <v>1978</v>
      </c>
      <c r="L31" s="464" t="s">
        <v>158</v>
      </c>
      <c r="M31" s="464" t="s">
        <v>313</v>
      </c>
      <c r="N31" s="456">
        <f t="shared" si="0"/>
        <v>0.39873842592592601</v>
      </c>
      <c r="O31" s="455">
        <f t="shared" si="1"/>
        <v>1570</v>
      </c>
      <c r="P31" s="454">
        <f t="shared" si="2"/>
        <v>0</v>
      </c>
      <c r="Q31" s="453">
        <f t="shared" si="3"/>
        <v>1570</v>
      </c>
      <c r="R31" s="452"/>
      <c r="S31" s="463">
        <v>2</v>
      </c>
      <c r="T31" s="463">
        <v>2</v>
      </c>
      <c r="U31" s="463">
        <v>1</v>
      </c>
      <c r="V31" s="463">
        <v>2</v>
      </c>
      <c r="W31" s="463">
        <v>3</v>
      </c>
      <c r="X31" s="463">
        <v>7</v>
      </c>
      <c r="Y31" s="463">
        <v>6</v>
      </c>
      <c r="Z31" s="463">
        <v>2</v>
      </c>
      <c r="AA31" s="462">
        <v>0.73901620370370402</v>
      </c>
      <c r="AB31" s="457"/>
      <c r="AD31" s="14">
        <f>VLOOKUP(AE31,id!$A:$C,3,0)</f>
        <v>34</v>
      </c>
      <c r="AE31" s="14" t="str">
        <f t="shared" si="4"/>
        <v>SadowskiMarek1978</v>
      </c>
      <c r="AF31" s="9" t="str">
        <f t="shared" si="16"/>
        <v>Sadowski</v>
      </c>
      <c r="AG31" s="9" t="str">
        <f t="shared" si="16"/>
        <v>Marek</v>
      </c>
      <c r="AH31" s="9" t="str">
        <f t="shared" si="6"/>
        <v>GR3miasto</v>
      </c>
      <c r="AI31" s="9">
        <f t="shared" si="7"/>
        <v>1978</v>
      </c>
      <c r="AJ31" s="9">
        <f t="shared" si="12"/>
        <v>55.406717943244409</v>
      </c>
      <c r="AK31" s="23"/>
      <c r="AL31" s="9">
        <f t="shared" si="13"/>
        <v>1.0939014832660865</v>
      </c>
      <c r="AM31" s="9">
        <v>1</v>
      </c>
      <c r="AN31" s="9">
        <f t="shared" si="14"/>
        <v>0.99304237824161923</v>
      </c>
      <c r="AO31" s="9">
        <f t="shared" si="15"/>
        <v>1</v>
      </c>
    </row>
    <row r="32" spans="1:41" ht="13.8">
      <c r="A32" s="461"/>
      <c r="B32" s="461"/>
      <c r="C32" s="459"/>
      <c r="D32" s="459">
        <v>31</v>
      </c>
      <c r="E32" s="459"/>
      <c r="F32" s="459">
        <v>40</v>
      </c>
      <c r="G32" s="466">
        <v>53</v>
      </c>
      <c r="H32" s="464" t="s">
        <v>67</v>
      </c>
      <c r="I32" s="464" t="s">
        <v>15</v>
      </c>
      <c r="J32" s="464" t="s">
        <v>32</v>
      </c>
      <c r="K32" s="479">
        <v>1963</v>
      </c>
      <c r="L32" s="464" t="s">
        <v>3487</v>
      </c>
      <c r="M32" s="464" t="s">
        <v>307</v>
      </c>
      <c r="N32" s="456">
        <f t="shared" si="0"/>
        <v>0.39879629629629598</v>
      </c>
      <c r="O32" s="455">
        <f t="shared" si="1"/>
        <v>1570</v>
      </c>
      <c r="P32" s="454">
        <f t="shared" si="2"/>
        <v>0</v>
      </c>
      <c r="Q32" s="453">
        <f t="shared" si="3"/>
        <v>1570</v>
      </c>
      <c r="R32" s="452"/>
      <c r="S32" s="463">
        <v>2</v>
      </c>
      <c r="T32" s="463">
        <v>2</v>
      </c>
      <c r="U32" s="463">
        <v>1</v>
      </c>
      <c r="V32" s="463">
        <v>2</v>
      </c>
      <c r="W32" s="463">
        <v>3</v>
      </c>
      <c r="X32" s="463">
        <v>7</v>
      </c>
      <c r="Y32" s="463">
        <v>6</v>
      </c>
      <c r="Z32" s="463">
        <v>2</v>
      </c>
      <c r="AA32" s="462">
        <v>0.73907407407407399</v>
      </c>
      <c r="AB32" s="457"/>
      <c r="AD32" s="14">
        <f>VLOOKUP(AE32,id!$A:$C,3,0)</f>
        <v>56</v>
      </c>
      <c r="AE32" s="14" t="str">
        <f t="shared" si="4"/>
        <v>SzajdukPiotr1963</v>
      </c>
      <c r="AF32" s="9" t="str">
        <f t="shared" si="16"/>
        <v>Szajduk</v>
      </c>
      <c r="AG32" s="9" t="str">
        <f t="shared" si="16"/>
        <v>Piotr</v>
      </c>
      <c r="AH32" s="9" t="str">
        <f t="shared" si="6"/>
        <v>WRZASKUN</v>
      </c>
      <c r="AI32" s="9">
        <f t="shared" si="7"/>
        <v>1963</v>
      </c>
      <c r="AJ32" s="9">
        <f t="shared" si="12"/>
        <v>55.398677729937162</v>
      </c>
      <c r="AK32" s="23"/>
      <c r="AL32" s="9">
        <f t="shared" si="13"/>
        <v>0.99985488739261763</v>
      </c>
      <c r="AM32" s="9">
        <v>1</v>
      </c>
      <c r="AN32" s="9">
        <f t="shared" si="14"/>
        <v>1</v>
      </c>
      <c r="AO32" s="9">
        <f t="shared" si="15"/>
        <v>1</v>
      </c>
    </row>
    <row r="33" spans="1:41" ht="13.8">
      <c r="A33" s="461"/>
      <c r="B33" s="461"/>
      <c r="C33" s="459"/>
      <c r="D33" s="459">
        <v>32</v>
      </c>
      <c r="E33" s="459"/>
      <c r="F33" s="459">
        <v>42</v>
      </c>
      <c r="G33" s="466">
        <v>178</v>
      </c>
      <c r="H33" s="464" t="s">
        <v>1616</v>
      </c>
      <c r="I33" s="464" t="s">
        <v>398</v>
      </c>
      <c r="J33" s="464" t="s">
        <v>32</v>
      </c>
      <c r="K33" s="479">
        <v>1980</v>
      </c>
      <c r="L33" s="464"/>
      <c r="M33" s="464" t="s">
        <v>4553</v>
      </c>
      <c r="N33" s="456">
        <f t="shared" si="0"/>
        <v>0.415219907407407</v>
      </c>
      <c r="O33" s="455">
        <f t="shared" si="1"/>
        <v>1540</v>
      </c>
      <c r="P33" s="454">
        <f t="shared" si="2"/>
        <v>0</v>
      </c>
      <c r="Q33" s="453">
        <f t="shared" si="3"/>
        <v>1540</v>
      </c>
      <c r="R33" s="463">
        <v>1</v>
      </c>
      <c r="S33" s="463">
        <v>4</v>
      </c>
      <c r="T33" s="463">
        <v>2</v>
      </c>
      <c r="U33" s="463">
        <v>2</v>
      </c>
      <c r="V33" s="463">
        <v>3</v>
      </c>
      <c r="W33" s="463">
        <v>4</v>
      </c>
      <c r="X33" s="463">
        <v>6</v>
      </c>
      <c r="Y33" s="463">
        <v>4</v>
      </c>
      <c r="Z33" s="463">
        <v>2</v>
      </c>
      <c r="AA33" s="462">
        <v>0.75549768518518501</v>
      </c>
      <c r="AB33" s="457"/>
      <c r="AD33" s="14">
        <f>VLOOKUP(AE33,id!$A:$C,3,0)</f>
        <v>505</v>
      </c>
      <c r="AE33" s="14" t="str">
        <f t="shared" si="4"/>
        <v>SujkowskiSzymon1980</v>
      </c>
      <c r="AF33" s="9" t="str">
        <f t="shared" si="16"/>
        <v>Sujkowski</v>
      </c>
      <c r="AG33" s="9" t="str">
        <f t="shared" si="16"/>
        <v>Szymon</v>
      </c>
      <c r="AH33" s="9">
        <f t="shared" si="6"/>
        <v>0</v>
      </c>
      <c r="AI33" s="9">
        <f t="shared" si="7"/>
        <v>1980</v>
      </c>
      <c r="AJ33" s="9">
        <f t="shared" si="12"/>
        <v>54.340104270129444</v>
      </c>
      <c r="AK33" s="23"/>
      <c r="AL33" s="9">
        <f t="shared" si="13"/>
        <v>0.96044599303135914</v>
      </c>
      <c r="AM33" s="9">
        <v>1</v>
      </c>
      <c r="AN33" s="9">
        <f t="shared" si="14"/>
        <v>0.98089171974522293</v>
      </c>
      <c r="AO33" s="9">
        <f t="shared" si="15"/>
        <v>1</v>
      </c>
    </row>
    <row r="34" spans="1:41" ht="13.8">
      <c r="A34" s="461"/>
      <c r="B34" s="461"/>
      <c r="C34" s="459"/>
      <c r="D34" s="459">
        <v>33</v>
      </c>
      <c r="E34" s="459"/>
      <c r="F34" s="459">
        <v>43</v>
      </c>
      <c r="G34" s="466">
        <v>45</v>
      </c>
      <c r="H34" s="464" t="s">
        <v>953</v>
      </c>
      <c r="I34" s="464" t="s">
        <v>151</v>
      </c>
      <c r="J34" s="464" t="s">
        <v>32</v>
      </c>
      <c r="K34" s="479">
        <v>1979</v>
      </c>
      <c r="L34" s="464"/>
      <c r="M34" s="464" t="s">
        <v>4496</v>
      </c>
      <c r="N34" s="456">
        <f t="shared" si="0"/>
        <v>0.44283564814814802</v>
      </c>
      <c r="O34" s="455">
        <f t="shared" si="1"/>
        <v>1560</v>
      </c>
      <c r="P34" s="454">
        <f t="shared" si="2"/>
        <v>38</v>
      </c>
      <c r="Q34" s="453">
        <f t="shared" si="3"/>
        <v>1522</v>
      </c>
      <c r="R34" s="468"/>
      <c r="S34" s="468"/>
      <c r="T34" s="468">
        <v>5</v>
      </c>
      <c r="U34" s="468">
        <v>3</v>
      </c>
      <c r="V34" s="468">
        <v>4</v>
      </c>
      <c r="W34" s="468">
        <v>3</v>
      </c>
      <c r="X34" s="468">
        <v>7</v>
      </c>
      <c r="Y34" s="468">
        <v>3</v>
      </c>
      <c r="Z34" s="468">
        <v>2</v>
      </c>
      <c r="AA34" s="462">
        <v>0.78311342592592603</v>
      </c>
      <c r="AB34" s="457"/>
      <c r="AD34" s="14">
        <f>VLOOKUP(AE34,id!$A:$C,3,0)</f>
        <v>110</v>
      </c>
      <c r="AE34" s="14" t="str">
        <f t="shared" si="4"/>
        <v>KapustkaWojciech1979</v>
      </c>
      <c r="AF34" s="9" t="str">
        <f t="shared" si="16"/>
        <v>Kapustka</v>
      </c>
      <c r="AG34" s="9" t="str">
        <f t="shared" si="16"/>
        <v>Wojciech</v>
      </c>
      <c r="AH34" s="9">
        <f t="shared" si="6"/>
        <v>0</v>
      </c>
      <c r="AI34" s="9">
        <f t="shared" si="7"/>
        <v>1979</v>
      </c>
      <c r="AJ34" s="9">
        <f t="shared" si="12"/>
        <v>53.704960194244819</v>
      </c>
      <c r="AK34" s="23"/>
      <c r="AL34" s="9">
        <f t="shared" si="13"/>
        <v>0.93763884895846883</v>
      </c>
      <c r="AM34" s="9">
        <v>1</v>
      </c>
      <c r="AN34" s="9">
        <f t="shared" si="14"/>
        <v>0.98831168831168836</v>
      </c>
      <c r="AO34" s="9">
        <f t="shared" si="15"/>
        <v>1</v>
      </c>
    </row>
    <row r="35" spans="1:41" ht="13.8">
      <c r="A35" s="461"/>
      <c r="B35" s="461"/>
      <c r="C35" s="459"/>
      <c r="D35" s="459">
        <v>34</v>
      </c>
      <c r="E35" s="459"/>
      <c r="F35" s="459">
        <v>44</v>
      </c>
      <c r="G35" s="466">
        <v>100</v>
      </c>
      <c r="H35" s="464" t="s">
        <v>954</v>
      </c>
      <c r="I35" s="464" t="s">
        <v>955</v>
      </c>
      <c r="J35" s="464" t="s">
        <v>32</v>
      </c>
      <c r="K35" s="479">
        <v>1979</v>
      </c>
      <c r="L35" s="464"/>
      <c r="M35" s="464" t="s">
        <v>4552</v>
      </c>
      <c r="N35" s="456">
        <f t="shared" si="0"/>
        <v>0.44290509259259203</v>
      </c>
      <c r="O35" s="455">
        <f t="shared" si="1"/>
        <v>1560</v>
      </c>
      <c r="P35" s="454">
        <f t="shared" si="2"/>
        <v>38</v>
      </c>
      <c r="Q35" s="453">
        <f t="shared" si="3"/>
        <v>1522</v>
      </c>
      <c r="R35" s="452"/>
      <c r="S35" s="452"/>
      <c r="T35" s="463">
        <v>5</v>
      </c>
      <c r="U35" s="463">
        <v>3</v>
      </c>
      <c r="V35" s="463">
        <v>4</v>
      </c>
      <c r="W35" s="463">
        <v>3</v>
      </c>
      <c r="X35" s="463">
        <v>7</v>
      </c>
      <c r="Y35" s="463">
        <v>3</v>
      </c>
      <c r="Z35" s="463">
        <v>2</v>
      </c>
      <c r="AA35" s="467">
        <v>0.78318287037037004</v>
      </c>
      <c r="AB35" s="457"/>
      <c r="AD35" s="14">
        <f>VLOOKUP(AE35,id!$A:$C,3,0)</f>
        <v>506</v>
      </c>
      <c r="AE35" s="14" t="str">
        <f t="shared" si="4"/>
        <v>KucharczykSeweryn1979</v>
      </c>
      <c r="AF35" s="9" t="str">
        <f t="shared" si="16"/>
        <v>Kucharczyk</v>
      </c>
      <c r="AG35" s="9" t="str">
        <f t="shared" si="16"/>
        <v>Seweryn</v>
      </c>
      <c r="AH35" s="9">
        <f t="shared" si="6"/>
        <v>0</v>
      </c>
      <c r="AI35" s="9">
        <f t="shared" si="7"/>
        <v>1979</v>
      </c>
      <c r="AJ35" s="9">
        <f t="shared" si="12"/>
        <v>53.69653962923676</v>
      </c>
      <c r="AK35" s="23"/>
      <c r="AL35" s="9">
        <f t="shared" si="13"/>
        <v>0.99984320694070705</v>
      </c>
      <c r="AM35" s="9">
        <v>1</v>
      </c>
      <c r="AN35" s="9">
        <f t="shared" si="14"/>
        <v>1</v>
      </c>
      <c r="AO35" s="9">
        <f t="shared" si="15"/>
        <v>1</v>
      </c>
    </row>
    <row r="36" spans="1:41" ht="13.8">
      <c r="A36" s="461"/>
      <c r="B36" s="461"/>
      <c r="C36" s="459"/>
      <c r="D36" s="459">
        <v>35</v>
      </c>
      <c r="E36" s="459"/>
      <c r="F36" s="459">
        <v>45</v>
      </c>
      <c r="G36" s="466">
        <v>35</v>
      </c>
      <c r="H36" s="464" t="s">
        <v>117</v>
      </c>
      <c r="I36" s="464" t="s">
        <v>45</v>
      </c>
      <c r="J36" s="464" t="s">
        <v>32</v>
      </c>
      <c r="K36" s="479">
        <v>1970</v>
      </c>
      <c r="L36" s="464"/>
      <c r="M36" s="464" t="s">
        <v>1206</v>
      </c>
      <c r="N36" s="456">
        <f t="shared" si="0"/>
        <v>0.41430555555555504</v>
      </c>
      <c r="O36" s="455">
        <f t="shared" si="1"/>
        <v>1410</v>
      </c>
      <c r="P36" s="454">
        <f t="shared" si="2"/>
        <v>0</v>
      </c>
      <c r="Q36" s="453">
        <f t="shared" si="3"/>
        <v>1410</v>
      </c>
      <c r="R36" s="468">
        <v>1</v>
      </c>
      <c r="S36" s="468">
        <v>4</v>
      </c>
      <c r="T36" s="468">
        <v>7</v>
      </c>
      <c r="U36" s="468">
        <v>2</v>
      </c>
      <c r="V36" s="468">
        <v>3</v>
      </c>
      <c r="W36" s="468">
        <v>3</v>
      </c>
      <c r="X36" s="468">
        <v>4</v>
      </c>
      <c r="Y36" s="468">
        <v>3</v>
      </c>
      <c r="Z36" s="468">
        <v>2</v>
      </c>
      <c r="AA36" s="462">
        <v>0.75458333333333305</v>
      </c>
      <c r="AB36" s="457"/>
      <c r="AD36" s="14">
        <f>VLOOKUP(AE36,id!$A:$C,3,0)</f>
        <v>22</v>
      </c>
      <c r="AE36" s="14" t="str">
        <f t="shared" si="4"/>
        <v>FałowskiRafał1970</v>
      </c>
      <c r="AF36" s="9" t="str">
        <f t="shared" si="16"/>
        <v>Fałowski</v>
      </c>
      <c r="AG36" s="9" t="str">
        <f t="shared" si="16"/>
        <v>Rafał</v>
      </c>
      <c r="AH36" s="9">
        <f t="shared" si="6"/>
        <v>0</v>
      </c>
      <c r="AI36" s="9">
        <f t="shared" si="7"/>
        <v>1970</v>
      </c>
      <c r="AJ36" s="9">
        <f t="shared" si="12"/>
        <v>49.74515169331395</v>
      </c>
      <c r="AK36" s="23"/>
      <c r="AL36" s="9">
        <f t="shared" si="13"/>
        <v>1.0690300592244943</v>
      </c>
      <c r="AM36" s="9">
        <v>1</v>
      </c>
      <c r="AN36" s="9">
        <f t="shared" si="14"/>
        <v>0.92641261498028904</v>
      </c>
      <c r="AO36" s="9">
        <f t="shared" si="15"/>
        <v>1</v>
      </c>
    </row>
    <row r="37" spans="1:41" ht="13.8">
      <c r="A37" s="461"/>
      <c r="B37" s="461"/>
      <c r="C37" s="460"/>
      <c r="D37" s="459">
        <v>36</v>
      </c>
      <c r="E37" s="459"/>
      <c r="F37" s="459">
        <v>47</v>
      </c>
      <c r="G37" s="466">
        <v>159</v>
      </c>
      <c r="H37" s="464" t="s">
        <v>216</v>
      </c>
      <c r="I37" s="464" t="s">
        <v>24</v>
      </c>
      <c r="J37" s="464" t="s">
        <v>32</v>
      </c>
      <c r="K37" s="479">
        <v>1978</v>
      </c>
      <c r="L37" s="464"/>
      <c r="M37" s="464" t="s">
        <v>201</v>
      </c>
      <c r="N37" s="456">
        <f t="shared" si="0"/>
        <v>0.448356481481481</v>
      </c>
      <c r="O37" s="455">
        <f t="shared" si="1"/>
        <v>1450</v>
      </c>
      <c r="P37" s="454">
        <f t="shared" si="2"/>
        <v>46</v>
      </c>
      <c r="Q37" s="453">
        <f t="shared" si="3"/>
        <v>1404</v>
      </c>
      <c r="R37" s="468">
        <v>1</v>
      </c>
      <c r="S37" s="468">
        <v>3</v>
      </c>
      <c r="T37" s="468">
        <v>4</v>
      </c>
      <c r="U37" s="468">
        <v>4</v>
      </c>
      <c r="V37" s="468">
        <v>3</v>
      </c>
      <c r="W37" s="468">
        <v>2</v>
      </c>
      <c r="X37" s="468">
        <v>6</v>
      </c>
      <c r="Y37" s="468">
        <v>4</v>
      </c>
      <c r="Z37" s="468">
        <v>1</v>
      </c>
      <c r="AA37" s="462">
        <v>0.78863425925925901</v>
      </c>
      <c r="AB37" s="457"/>
      <c r="AD37" s="14">
        <f>VLOOKUP(AE37,id!$A:$C,3,0)</f>
        <v>116</v>
      </c>
      <c r="AE37" s="14" t="str">
        <f t="shared" si="4"/>
        <v>BasterPrzemysław1978</v>
      </c>
      <c r="AF37" s="9" t="str">
        <f t="shared" si="16"/>
        <v>Baster</v>
      </c>
      <c r="AG37" s="9" t="str">
        <f t="shared" si="16"/>
        <v>Przemysław</v>
      </c>
      <c r="AH37" s="9">
        <f t="shared" si="6"/>
        <v>0</v>
      </c>
      <c r="AI37" s="9">
        <f t="shared" si="7"/>
        <v>1978</v>
      </c>
      <c r="AJ37" s="9">
        <f t="shared" si="12"/>
        <v>49.533470196746656</v>
      </c>
      <c r="AK37" s="23"/>
      <c r="AL37" s="9">
        <f t="shared" si="13"/>
        <v>0.92405390056275472</v>
      </c>
      <c r="AM37" s="9">
        <v>1</v>
      </c>
      <c r="AN37" s="9">
        <f t="shared" si="14"/>
        <v>0.99574468085106382</v>
      </c>
      <c r="AO37" s="9">
        <f t="shared" si="15"/>
        <v>1</v>
      </c>
    </row>
    <row r="38" spans="1:41" ht="13.8">
      <c r="A38" s="461"/>
      <c r="B38" s="461"/>
      <c r="C38" s="459"/>
      <c r="D38" s="459">
        <v>37</v>
      </c>
      <c r="E38" s="459"/>
      <c r="F38" s="459">
        <v>48</v>
      </c>
      <c r="G38" s="466">
        <v>185</v>
      </c>
      <c r="H38" s="464" t="s">
        <v>237</v>
      </c>
      <c r="I38" s="464" t="s">
        <v>22</v>
      </c>
      <c r="J38" s="464" t="s">
        <v>32</v>
      </c>
      <c r="K38" s="479">
        <v>1975</v>
      </c>
      <c r="L38" s="464" t="s">
        <v>312</v>
      </c>
      <c r="M38" s="464" t="s">
        <v>1324</v>
      </c>
      <c r="N38" s="456">
        <f t="shared" si="0"/>
        <v>0.44880787037036995</v>
      </c>
      <c r="O38" s="455">
        <f t="shared" si="1"/>
        <v>1420</v>
      </c>
      <c r="P38" s="454">
        <f t="shared" si="2"/>
        <v>47</v>
      </c>
      <c r="Q38" s="453">
        <f t="shared" si="3"/>
        <v>1373</v>
      </c>
      <c r="R38" s="463">
        <v>2</v>
      </c>
      <c r="S38" s="463">
        <v>3</v>
      </c>
      <c r="T38" s="463">
        <v>6</v>
      </c>
      <c r="U38" s="463">
        <v>2</v>
      </c>
      <c r="V38" s="463">
        <v>3</v>
      </c>
      <c r="W38" s="463">
        <v>4</v>
      </c>
      <c r="X38" s="463">
        <v>5</v>
      </c>
      <c r="Y38" s="463">
        <v>2</v>
      </c>
      <c r="Z38" s="463">
        <v>2</v>
      </c>
      <c r="AA38" s="462">
        <v>0.78908564814814797</v>
      </c>
      <c r="AB38" s="457"/>
      <c r="AD38" s="14">
        <f>VLOOKUP(AE38,id!$A:$C,3,0)</f>
        <v>113</v>
      </c>
      <c r="AE38" s="14" t="str">
        <f t="shared" si="4"/>
        <v>Melon-MikaKrzysztof1975</v>
      </c>
      <c r="AF38" s="9" t="str">
        <f t="shared" si="16"/>
        <v>Melon-Mika</v>
      </c>
      <c r="AG38" s="9" t="str">
        <f t="shared" si="16"/>
        <v>Krzysztof</v>
      </c>
      <c r="AH38" s="9" t="str">
        <f t="shared" si="6"/>
        <v>Los Maruderos</v>
      </c>
      <c r="AI38" s="9">
        <f t="shared" si="7"/>
        <v>1975</v>
      </c>
      <c r="AJ38" s="9">
        <f t="shared" si="12"/>
        <v>48.439782464482306</v>
      </c>
      <c r="AK38" s="23"/>
      <c r="AL38" s="9">
        <f t="shared" si="13"/>
        <v>0.99899424916832125</v>
      </c>
      <c r="AM38" s="9">
        <v>1</v>
      </c>
      <c r="AN38" s="9">
        <f t="shared" si="14"/>
        <v>0.97792022792022792</v>
      </c>
      <c r="AO38" s="9">
        <f t="shared" si="15"/>
        <v>1</v>
      </c>
    </row>
    <row r="39" spans="1:41" ht="13.8">
      <c r="A39" s="461"/>
      <c r="B39" s="461"/>
      <c r="C39" s="459"/>
      <c r="D39" s="459">
        <v>38</v>
      </c>
      <c r="E39" s="459"/>
      <c r="F39" s="459">
        <v>49</v>
      </c>
      <c r="G39" s="466">
        <v>126</v>
      </c>
      <c r="H39" s="464" t="s">
        <v>714</v>
      </c>
      <c r="I39" s="464" t="s">
        <v>15</v>
      </c>
      <c r="J39" s="464" t="s">
        <v>32</v>
      </c>
      <c r="K39" s="479">
        <v>1985</v>
      </c>
      <c r="L39" s="464" t="s">
        <v>3561</v>
      </c>
      <c r="M39" s="464" t="s">
        <v>201</v>
      </c>
      <c r="N39" s="456">
        <f t="shared" si="0"/>
        <v>0.43753472222222201</v>
      </c>
      <c r="O39" s="455">
        <f t="shared" si="1"/>
        <v>1400</v>
      </c>
      <c r="P39" s="454">
        <f t="shared" si="2"/>
        <v>31</v>
      </c>
      <c r="Q39" s="453">
        <f t="shared" si="3"/>
        <v>1369</v>
      </c>
      <c r="R39" s="468"/>
      <c r="S39" s="468">
        <v>4</v>
      </c>
      <c r="T39" s="468">
        <v>2</v>
      </c>
      <c r="U39" s="468">
        <v>2</v>
      </c>
      <c r="V39" s="468">
        <v>3</v>
      </c>
      <c r="W39" s="468">
        <v>2</v>
      </c>
      <c r="X39" s="468">
        <v>6</v>
      </c>
      <c r="Y39" s="468">
        <v>5</v>
      </c>
      <c r="Z39" s="468">
        <v>1</v>
      </c>
      <c r="AA39" s="462">
        <v>0.77781250000000002</v>
      </c>
      <c r="AB39" s="457"/>
      <c r="AD39" s="14">
        <f>VLOOKUP(AE39,id!$A:$C,3,0)</f>
        <v>118</v>
      </c>
      <c r="AE39" s="14" t="str">
        <f t="shared" si="4"/>
        <v>JakubasPiotr1985</v>
      </c>
      <c r="AF39" s="9" t="str">
        <f t="shared" si="16"/>
        <v>Jakubas</v>
      </c>
      <c r="AG39" s="9" t="str">
        <f t="shared" si="16"/>
        <v>Piotr</v>
      </c>
      <c r="AH39" s="9" t="str">
        <f t="shared" si="6"/>
        <v>Rajd Hawran</v>
      </c>
      <c r="AI39" s="9">
        <f t="shared" si="7"/>
        <v>1985</v>
      </c>
      <c r="AJ39" s="9">
        <f t="shared" si="12"/>
        <v>48.298661466770774</v>
      </c>
      <c r="AK39" s="23"/>
      <c r="AL39" s="9">
        <f t="shared" si="13"/>
        <v>1.0257651509139483</v>
      </c>
      <c r="AM39" s="9">
        <v>1</v>
      </c>
      <c r="AN39" s="9">
        <f t="shared" si="14"/>
        <v>0.99708667152221409</v>
      </c>
      <c r="AO39" s="9">
        <f t="shared" si="15"/>
        <v>1</v>
      </c>
    </row>
    <row r="40" spans="1:41" ht="13.8">
      <c r="A40" s="461"/>
      <c r="B40" s="461"/>
      <c r="C40" s="460"/>
      <c r="D40" s="459">
        <v>39</v>
      </c>
      <c r="E40" s="459"/>
      <c r="F40" s="459">
        <v>51</v>
      </c>
      <c r="G40" s="466">
        <v>121</v>
      </c>
      <c r="H40" s="464" t="s">
        <v>138</v>
      </c>
      <c r="I40" s="464" t="s">
        <v>26</v>
      </c>
      <c r="J40" s="464" t="s">
        <v>32</v>
      </c>
      <c r="K40" s="479">
        <v>1951</v>
      </c>
      <c r="L40" s="464" t="s">
        <v>143</v>
      </c>
      <c r="M40" s="464" t="s">
        <v>3554</v>
      </c>
      <c r="N40" s="456">
        <f t="shared" si="0"/>
        <v>0.46204861111111095</v>
      </c>
      <c r="O40" s="455">
        <f t="shared" si="1"/>
        <v>1160</v>
      </c>
      <c r="P40" s="454">
        <f t="shared" si="2"/>
        <v>66</v>
      </c>
      <c r="Q40" s="453">
        <f t="shared" si="3"/>
        <v>1094</v>
      </c>
      <c r="R40" s="452"/>
      <c r="S40" s="463">
        <v>2</v>
      </c>
      <c r="T40" s="463">
        <v>1</v>
      </c>
      <c r="U40" s="463">
        <v>2</v>
      </c>
      <c r="V40" s="463">
        <v>3</v>
      </c>
      <c r="W40" s="463">
        <v>4</v>
      </c>
      <c r="X40" s="463">
        <v>4</v>
      </c>
      <c r="Y40" s="463">
        <v>2</v>
      </c>
      <c r="Z40" s="463">
        <v>2</v>
      </c>
      <c r="AA40" s="467">
        <v>0.80232638888888896</v>
      </c>
      <c r="AB40" s="457"/>
      <c r="AD40" s="14">
        <f>VLOOKUP(AE40,id!$A:$C,3,0)</f>
        <v>219</v>
      </c>
      <c r="AE40" s="14" t="str">
        <f t="shared" si="4"/>
        <v>PiwakowskiAndrzej1951</v>
      </c>
      <c r="AF40" s="9" t="str">
        <f t="shared" si="16"/>
        <v>Piwakowski</v>
      </c>
      <c r="AG40" s="9" t="str">
        <f t="shared" si="16"/>
        <v>Andrzej</v>
      </c>
      <c r="AH40" s="9" t="str">
        <f t="shared" si="6"/>
        <v>Harpagan</v>
      </c>
      <c r="AI40" s="9">
        <f t="shared" si="7"/>
        <v>1951</v>
      </c>
      <c r="AJ40" s="9">
        <f t="shared" si="12"/>
        <v>38.596592874103159</v>
      </c>
      <c r="AK40" s="23"/>
      <c r="AL40" s="9">
        <f t="shared" si="13"/>
        <v>0.94694521680318611</v>
      </c>
      <c r="AM40" s="9">
        <v>1</v>
      </c>
      <c r="AN40" s="9">
        <f t="shared" si="14"/>
        <v>0.79912344777209643</v>
      </c>
      <c r="AO40" s="9">
        <f t="shared" si="15"/>
        <v>1</v>
      </c>
    </row>
    <row r="41" spans="1:41" ht="13.8">
      <c r="A41" s="461"/>
      <c r="B41" s="461"/>
      <c r="C41" s="460"/>
      <c r="D41" s="459">
        <v>40</v>
      </c>
      <c r="E41" s="459"/>
      <c r="F41" s="459">
        <v>52</v>
      </c>
      <c r="G41" s="466">
        <v>54</v>
      </c>
      <c r="H41" s="464" t="s">
        <v>4551</v>
      </c>
      <c r="I41" s="464" t="s">
        <v>234</v>
      </c>
      <c r="J41" s="464" t="s">
        <v>32</v>
      </c>
      <c r="K41" s="479">
        <v>1954</v>
      </c>
      <c r="L41" s="464" t="s">
        <v>4550</v>
      </c>
      <c r="M41" s="464" t="s">
        <v>4549</v>
      </c>
      <c r="N41" s="456">
        <f t="shared" si="0"/>
        <v>0.42642361111111093</v>
      </c>
      <c r="O41" s="455">
        <f t="shared" si="1"/>
        <v>970</v>
      </c>
      <c r="P41" s="454">
        <f t="shared" si="2"/>
        <v>15</v>
      </c>
      <c r="Q41" s="453">
        <f t="shared" si="3"/>
        <v>955</v>
      </c>
      <c r="R41" s="463">
        <v>1</v>
      </c>
      <c r="S41" s="463">
        <v>2</v>
      </c>
      <c r="T41" s="463">
        <v>4</v>
      </c>
      <c r="U41" s="463">
        <v>1</v>
      </c>
      <c r="V41" s="452"/>
      <c r="W41" s="463">
        <v>1</v>
      </c>
      <c r="X41" s="463">
        <v>4</v>
      </c>
      <c r="Y41" s="463">
        <v>3</v>
      </c>
      <c r="Z41" s="463">
        <v>2</v>
      </c>
      <c r="AA41" s="462">
        <v>0.76670138888888895</v>
      </c>
      <c r="AB41" s="457"/>
      <c r="AD41" s="14">
        <f>VLOOKUP(AE41,id!$A:$C,3,0)</f>
        <v>507</v>
      </c>
      <c r="AE41" s="14" t="str">
        <f t="shared" si="4"/>
        <v>WiktorowiczRoman1954</v>
      </c>
      <c r="AF41" s="9" t="str">
        <f t="shared" si="16"/>
        <v>Wiktorowicz</v>
      </c>
      <c r="AG41" s="9" t="str">
        <f t="shared" si="16"/>
        <v>Roman</v>
      </c>
      <c r="AH41" s="9" t="str">
        <f t="shared" si="6"/>
        <v>Hard Bike Tęcza Tenczynek</v>
      </c>
      <c r="AI41" s="9">
        <f t="shared" si="7"/>
        <v>1954</v>
      </c>
      <c r="AJ41" s="9">
        <f t="shared" si="12"/>
        <v>33.692638203627531</v>
      </c>
      <c r="AK41" s="23"/>
      <c r="AL41" s="9">
        <f t="shared" si="13"/>
        <v>1.0835436853676412</v>
      </c>
      <c r="AM41" s="9">
        <v>1</v>
      </c>
      <c r="AN41" s="9">
        <f t="shared" si="14"/>
        <v>0.87294332723948809</v>
      </c>
      <c r="AO41" s="9">
        <f t="shared" si="15"/>
        <v>1</v>
      </c>
    </row>
    <row r="42" spans="1:41" ht="13.8">
      <c r="A42" s="461"/>
      <c r="B42" s="461"/>
      <c r="C42" s="460"/>
      <c r="D42" s="459">
        <v>41</v>
      </c>
      <c r="E42" s="459"/>
      <c r="F42" s="459">
        <v>53</v>
      </c>
      <c r="G42" s="466">
        <v>5</v>
      </c>
      <c r="H42" s="464" t="s">
        <v>4548</v>
      </c>
      <c r="I42" s="464" t="s">
        <v>70</v>
      </c>
      <c r="J42" s="464" t="s">
        <v>32</v>
      </c>
      <c r="K42" s="479">
        <v>1971</v>
      </c>
      <c r="L42" s="465" t="s">
        <v>4547</v>
      </c>
      <c r="M42" s="464" t="s">
        <v>4546</v>
      </c>
      <c r="N42" s="456">
        <f t="shared" si="0"/>
        <v>0.41024305555555496</v>
      </c>
      <c r="O42" s="455">
        <f t="shared" si="1"/>
        <v>740</v>
      </c>
      <c r="P42" s="454">
        <f t="shared" si="2"/>
        <v>0</v>
      </c>
      <c r="Q42" s="453">
        <f t="shared" si="3"/>
        <v>740</v>
      </c>
      <c r="R42" s="463">
        <v>1</v>
      </c>
      <c r="S42" s="463">
        <v>2</v>
      </c>
      <c r="T42" s="463">
        <v>4</v>
      </c>
      <c r="U42" s="463">
        <v>4</v>
      </c>
      <c r="V42" s="463">
        <v>1</v>
      </c>
      <c r="W42" s="463">
        <v>1</v>
      </c>
      <c r="X42" s="463">
        <v>2</v>
      </c>
      <c r="Y42" s="463">
        <v>2</v>
      </c>
      <c r="Z42" s="452"/>
      <c r="AA42" s="462">
        <v>0.75052083333333297</v>
      </c>
      <c r="AB42" s="457"/>
      <c r="AD42" s="14">
        <f>VLOOKUP(AE42,id!$A:$C,3,0)</f>
        <v>508</v>
      </c>
      <c r="AE42" s="14" t="str">
        <f t="shared" si="4"/>
        <v>MatuszczykMaciej1971</v>
      </c>
      <c r="AF42" s="9" t="str">
        <f t="shared" si="16"/>
        <v>Matuszczyk</v>
      </c>
      <c r="AG42" s="9" t="str">
        <f t="shared" si="16"/>
        <v>Maciej</v>
      </c>
      <c r="AH42" s="9" t="str">
        <f t="shared" si="6"/>
        <v>CZPTychy.pl</v>
      </c>
      <c r="AI42" s="9">
        <f t="shared" si="7"/>
        <v>1971</v>
      </c>
      <c r="AJ42" s="9">
        <f t="shared" si="12"/>
        <v>26.107384576632853</v>
      </c>
      <c r="AK42" s="23"/>
      <c r="AL42" s="9">
        <f t="shared" si="13"/>
        <v>1.0394413880660189</v>
      </c>
      <c r="AM42" s="9">
        <v>1</v>
      </c>
      <c r="AN42" s="9">
        <f t="shared" si="14"/>
        <v>0.77486910994764402</v>
      </c>
      <c r="AO42" s="9">
        <f t="shared" si="15"/>
        <v>1</v>
      </c>
    </row>
  </sheetData>
  <hyperlinks>
    <hyperlink ref="L42" r:id="rId1"/>
  </hyperlinks>
  <printOptions horizontalCentered="1" gridLines="1"/>
  <pageMargins left="0.7" right="0.7" top="0.75" bottom="0.75" header="0.51180555555555496" footer="0.51180555555555496"/>
  <pageSetup paperSize="9" firstPageNumber="0" fitToHeight="0" pageOrder="overThenDown" orientation="landscape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O4" sqref="O4"/>
    </sheetView>
  </sheetViews>
  <sheetFormatPr defaultRowHeight="14.4"/>
  <cols>
    <col min="1" max="4" width="8.88671875" style="481"/>
    <col min="5" max="5" width="14.33203125" style="481" bestFit="1" customWidth="1"/>
    <col min="6" max="16384" width="8.88671875" style="481"/>
  </cols>
  <sheetData>
    <row r="1" spans="1:20">
      <c r="A1" s="481" t="s">
        <v>4593</v>
      </c>
    </row>
    <row r="2" spans="1:20">
      <c r="A2" s="481" t="s">
        <v>137</v>
      </c>
      <c r="B2" s="481" t="s">
        <v>161</v>
      </c>
      <c r="C2" s="481" t="s">
        <v>160</v>
      </c>
      <c r="D2" s="481" t="s">
        <v>3617</v>
      </c>
      <c r="E2" s="481" t="s">
        <v>4602</v>
      </c>
      <c r="F2" s="481" t="s">
        <v>4601</v>
      </c>
      <c r="G2" s="481" t="s">
        <v>3618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481">
        <v>1</v>
      </c>
      <c r="B3" s="481" t="s">
        <v>61</v>
      </c>
      <c r="C3" s="481" t="s">
        <v>60</v>
      </c>
      <c r="D3" s="481">
        <v>1981</v>
      </c>
      <c r="E3" s="481">
        <v>1708</v>
      </c>
      <c r="F3" s="481">
        <v>21</v>
      </c>
      <c r="G3" s="482">
        <v>0.34512731481481485</v>
      </c>
      <c r="I3" s="14">
        <f>VLOOKUP(J3,id!$A:$C,3,0)</f>
        <v>411</v>
      </c>
      <c r="J3" s="14" t="str">
        <f t="shared" ref="J3:J8" si="0">K3&amp;L3&amp;N3</f>
        <v>BlankDanuta1981</v>
      </c>
      <c r="K3" s="9" t="str">
        <f t="shared" ref="K3:K8" si="1">C3</f>
        <v>Blank</v>
      </c>
      <c r="L3" s="9" t="str">
        <f t="shared" ref="L3:L8" si="2">B3</f>
        <v>Danuta</v>
      </c>
      <c r="M3" s="9"/>
      <c r="N3" s="9">
        <f t="shared" ref="N3:N8" si="3">D3</f>
        <v>1981</v>
      </c>
      <c r="O3" s="9">
        <v>50</v>
      </c>
      <c r="P3" s="23"/>
      <c r="Q3" s="9"/>
      <c r="R3" s="9"/>
      <c r="S3" s="9"/>
      <c r="T3" s="9"/>
    </row>
    <row r="4" spans="1:20">
      <c r="A4" s="481">
        <v>2</v>
      </c>
      <c r="B4" s="481" t="s">
        <v>500</v>
      </c>
      <c r="C4" s="481" t="s">
        <v>577</v>
      </c>
      <c r="D4" s="481">
        <v>1979</v>
      </c>
      <c r="E4" s="481">
        <v>1732</v>
      </c>
      <c r="F4" s="481">
        <v>16</v>
      </c>
      <c r="G4" s="482">
        <v>0.33533564814814815</v>
      </c>
      <c r="I4" s="14">
        <f>VLOOKUP(J4,id!$A:$C,3,0)</f>
        <v>89</v>
      </c>
      <c r="J4" s="14" t="str">
        <f t="shared" si="0"/>
        <v>JarosiewiczMałgorzata1979</v>
      </c>
      <c r="K4" s="9" t="str">
        <f t="shared" si="1"/>
        <v>Jarosiewicz</v>
      </c>
      <c r="L4" s="9" t="str">
        <f t="shared" si="2"/>
        <v>Małgorzata</v>
      </c>
      <c r="M4" s="9"/>
      <c r="N4" s="9">
        <f t="shared" si="3"/>
        <v>1979</v>
      </c>
      <c r="O4" s="9">
        <f t="shared" ref="O4:O8" si="4">O3*IF(S4&lt;1,S4,IF(T4&lt;1,T4,IF(R4&lt;1,R4,IF(Q4&lt;1,Q4,1))))</f>
        <v>38.095238095238095</v>
      </c>
      <c r="P4" s="23"/>
      <c r="Q4" s="9">
        <f t="shared" ref="Q4:Q8" si="5">G3/G4</f>
        <v>1.0291995996272392</v>
      </c>
      <c r="R4" s="9">
        <f t="shared" ref="R4:R8" si="6">F4/F3</f>
        <v>0.76190476190476186</v>
      </c>
      <c r="S4" s="9">
        <v>1</v>
      </c>
      <c r="T4" s="9">
        <v>1</v>
      </c>
    </row>
    <row r="5" spans="1:20">
      <c r="A5" s="481">
        <v>3</v>
      </c>
      <c r="B5" s="481" t="s">
        <v>768</v>
      </c>
      <c r="C5" s="481" t="s">
        <v>1307</v>
      </c>
      <c r="D5" s="481">
        <v>1988</v>
      </c>
      <c r="E5" s="481">
        <v>1727</v>
      </c>
      <c r="F5" s="481">
        <v>16</v>
      </c>
      <c r="G5" s="482">
        <v>0.36359953703703707</v>
      </c>
      <c r="I5" s="14">
        <f>VLOOKUP(J5,id!$A:$C,3,0)</f>
        <v>382</v>
      </c>
      <c r="J5" s="14" t="str">
        <f t="shared" si="0"/>
        <v>LipińskaKatarzyna1988</v>
      </c>
      <c r="K5" s="9" t="str">
        <f t="shared" si="1"/>
        <v>Lipińska</v>
      </c>
      <c r="L5" s="9" t="str">
        <f t="shared" si="2"/>
        <v>Katarzyna</v>
      </c>
      <c r="M5" s="9"/>
      <c r="N5" s="9">
        <f t="shared" si="3"/>
        <v>1988</v>
      </c>
      <c r="O5" s="9">
        <f t="shared" si="4"/>
        <v>35.13395936123932</v>
      </c>
      <c r="P5" s="23"/>
      <c r="Q5" s="9">
        <f t="shared" si="5"/>
        <v>0.9222664332325321</v>
      </c>
      <c r="R5" s="9">
        <f t="shared" si="6"/>
        <v>1</v>
      </c>
      <c r="S5" s="9">
        <v>1</v>
      </c>
      <c r="T5" s="9">
        <v>1</v>
      </c>
    </row>
    <row r="6" spans="1:20">
      <c r="A6" s="481">
        <v>4</v>
      </c>
      <c r="B6" s="481" t="s">
        <v>3765</v>
      </c>
      <c r="C6" s="481" t="s">
        <v>3496</v>
      </c>
      <c r="D6" s="481">
        <v>1981</v>
      </c>
      <c r="E6" s="481">
        <v>1735</v>
      </c>
      <c r="F6" s="481">
        <v>14</v>
      </c>
      <c r="G6" s="482">
        <v>0.35405092592592591</v>
      </c>
      <c r="I6" s="14">
        <f>VLOOKUP(J6,id!$A:$C,3,0)</f>
        <v>156</v>
      </c>
      <c r="J6" s="14" t="str">
        <f t="shared" si="0"/>
        <v>OstaszkiewiczJola1981</v>
      </c>
      <c r="K6" s="9" t="str">
        <f t="shared" si="1"/>
        <v>Ostaszkiewicz</v>
      </c>
      <c r="L6" s="9" t="str">
        <f t="shared" si="2"/>
        <v>Jola</v>
      </c>
      <c r="M6" s="9"/>
      <c r="N6" s="9">
        <f t="shared" si="3"/>
        <v>1981</v>
      </c>
      <c r="O6" s="9">
        <f t="shared" si="4"/>
        <v>30.742214441084407</v>
      </c>
      <c r="P6" s="23"/>
      <c r="Q6" s="9">
        <f t="shared" si="5"/>
        <v>1.0269695979078131</v>
      </c>
      <c r="R6" s="9">
        <f t="shared" si="6"/>
        <v>0.875</v>
      </c>
      <c r="S6" s="9">
        <v>1</v>
      </c>
      <c r="T6" s="9">
        <v>1</v>
      </c>
    </row>
    <row r="7" spans="1:20">
      <c r="A7" s="481">
        <v>5</v>
      </c>
      <c r="B7" s="481" t="s">
        <v>36</v>
      </c>
      <c r="C7" s="481" t="s">
        <v>4046</v>
      </c>
      <c r="D7" s="481">
        <v>1976</v>
      </c>
      <c r="E7" s="481">
        <v>1751</v>
      </c>
      <c r="F7" s="481">
        <v>12</v>
      </c>
      <c r="G7" s="482">
        <v>0.29821759259259256</v>
      </c>
      <c r="I7" s="14">
        <f>VLOOKUP(J7,id!$A:$C,3,0)</f>
        <v>37</v>
      </c>
      <c r="J7" s="14" t="str">
        <f t="shared" si="0"/>
        <v>Gruziel-SłomkaMagdalena1976</v>
      </c>
      <c r="K7" s="9" t="str">
        <f t="shared" si="1"/>
        <v>Gruziel-Słomka</v>
      </c>
      <c r="L7" s="9" t="str">
        <f t="shared" si="2"/>
        <v>Magdalena</v>
      </c>
      <c r="M7" s="9"/>
      <c r="N7" s="9">
        <f t="shared" si="3"/>
        <v>1976</v>
      </c>
      <c r="O7" s="9">
        <f t="shared" si="4"/>
        <v>26.35046952092949</v>
      </c>
      <c r="P7" s="23"/>
      <c r="Q7" s="9">
        <f t="shared" si="5"/>
        <v>1.187223472793604</v>
      </c>
      <c r="R7" s="9">
        <f t="shared" si="6"/>
        <v>0.8571428571428571</v>
      </c>
      <c r="S7" s="9">
        <v>1</v>
      </c>
      <c r="T7" s="9">
        <v>1</v>
      </c>
    </row>
    <row r="8" spans="1:20">
      <c r="A8" s="481">
        <v>6</v>
      </c>
      <c r="B8" s="481" t="s">
        <v>500</v>
      </c>
      <c r="C8" s="481" t="s">
        <v>4592</v>
      </c>
      <c r="D8" s="481">
        <v>1982</v>
      </c>
      <c r="E8" s="481">
        <v>1712</v>
      </c>
      <c r="F8" s="481">
        <v>11</v>
      </c>
      <c r="G8" s="482">
        <v>0.36177083333333332</v>
      </c>
      <c r="I8" s="14">
        <f>VLOOKUP(J8,id!$A:$C,3,0)</f>
        <v>523</v>
      </c>
      <c r="J8" s="14" t="str">
        <f t="shared" si="0"/>
        <v>SamborMałgorzata1982</v>
      </c>
      <c r="K8" s="9" t="str">
        <f t="shared" si="1"/>
        <v>Sambor</v>
      </c>
      <c r="L8" s="9" t="str">
        <f t="shared" si="2"/>
        <v>Małgorzata</v>
      </c>
      <c r="M8" s="9"/>
      <c r="N8" s="9">
        <f t="shared" si="3"/>
        <v>1982</v>
      </c>
      <c r="O8" s="9">
        <f t="shared" si="4"/>
        <v>24.15459706085203</v>
      </c>
      <c r="P8" s="23"/>
      <c r="Q8" s="9">
        <f t="shared" si="5"/>
        <v>0.82432735067344909</v>
      </c>
      <c r="R8" s="9">
        <f t="shared" si="6"/>
        <v>0.91666666666666663</v>
      </c>
      <c r="S8" s="9">
        <v>1</v>
      </c>
      <c r="T8" s="9">
        <v>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workbookViewId="0">
      <selection activeCell="O4" sqref="O4"/>
    </sheetView>
  </sheetViews>
  <sheetFormatPr defaultRowHeight="14.4"/>
  <cols>
    <col min="1" max="4" width="8.88671875" style="481"/>
    <col min="5" max="5" width="14.33203125" style="481" bestFit="1" customWidth="1"/>
    <col min="6" max="16384" width="8.88671875" style="481"/>
  </cols>
  <sheetData>
    <row r="1" spans="1:20">
      <c r="A1" s="481" t="s">
        <v>4603</v>
      </c>
    </row>
    <row r="2" spans="1:20">
      <c r="A2" s="481" t="s">
        <v>137</v>
      </c>
      <c r="B2" s="481" t="s">
        <v>161</v>
      </c>
      <c r="C2" s="481" t="s">
        <v>160</v>
      </c>
      <c r="D2" s="481" t="s">
        <v>3617</v>
      </c>
      <c r="E2" s="481" t="s">
        <v>4602</v>
      </c>
      <c r="F2" s="481" t="s">
        <v>4601</v>
      </c>
      <c r="G2" s="481" t="s">
        <v>3618</v>
      </c>
      <c r="I2" s="14" t="s">
        <v>71</v>
      </c>
      <c r="J2" s="14" t="s">
        <v>72</v>
      </c>
      <c r="K2" s="9" t="s">
        <v>99</v>
      </c>
      <c r="L2" s="9" t="s">
        <v>100</v>
      </c>
      <c r="M2" s="9" t="s">
        <v>75</v>
      </c>
      <c r="N2" s="9" t="s">
        <v>73</v>
      </c>
      <c r="O2" s="9" t="s">
        <v>42</v>
      </c>
      <c r="P2" s="9"/>
      <c r="Q2" s="9" t="s">
        <v>39</v>
      </c>
      <c r="R2" s="9" t="s">
        <v>40</v>
      </c>
      <c r="S2" s="9" t="s">
        <v>31</v>
      </c>
      <c r="T2" s="9" t="s">
        <v>41</v>
      </c>
    </row>
    <row r="3" spans="1:20">
      <c r="A3" s="481">
        <v>1</v>
      </c>
      <c r="B3" s="481" t="s">
        <v>16</v>
      </c>
      <c r="C3" s="481" t="s">
        <v>297</v>
      </c>
      <c r="D3" s="481">
        <v>1990</v>
      </c>
      <c r="E3" s="481">
        <v>1750</v>
      </c>
      <c r="F3" s="481">
        <v>24</v>
      </c>
      <c r="G3" s="482">
        <v>0.2991550925925926</v>
      </c>
      <c r="I3" s="14">
        <f>VLOOKUP(J3,id!$A:$C,3,0)</f>
        <v>4</v>
      </c>
      <c r="J3" s="14" t="str">
        <f t="shared" ref="J3:J39" si="0">K3&amp;L3&amp;N3</f>
        <v>SłomkaPaweł1990</v>
      </c>
      <c r="K3" s="9" t="str">
        <f>C3</f>
        <v>Słomka</v>
      </c>
      <c r="L3" s="9" t="str">
        <f>B3</f>
        <v>Paweł</v>
      </c>
      <c r="M3" s="9"/>
      <c r="N3" s="9">
        <f>D3</f>
        <v>1990</v>
      </c>
      <c r="O3" s="9">
        <v>50</v>
      </c>
      <c r="P3" s="23"/>
      <c r="Q3" s="9"/>
      <c r="R3" s="9"/>
      <c r="S3" s="9"/>
      <c r="T3" s="9"/>
    </row>
    <row r="4" spans="1:20">
      <c r="A4" s="481">
        <v>2</v>
      </c>
      <c r="B4" s="481" t="s">
        <v>15</v>
      </c>
      <c r="C4" s="481" t="s">
        <v>302</v>
      </c>
      <c r="D4" s="481">
        <v>1979</v>
      </c>
      <c r="E4" s="481">
        <v>1719</v>
      </c>
      <c r="F4" s="481">
        <v>24</v>
      </c>
      <c r="G4" s="482">
        <v>0.30026620370370372</v>
      </c>
      <c r="I4" s="14">
        <f>VLOOKUP(J4,id!$A:$C,3,0)</f>
        <v>132</v>
      </c>
      <c r="J4" s="14" t="str">
        <f t="shared" si="0"/>
        <v>BuciakPiotr1979</v>
      </c>
      <c r="K4" s="9" t="str">
        <f t="shared" ref="K4:K39" si="1">C4</f>
        <v>Buciak</v>
      </c>
      <c r="L4" s="9" t="str">
        <f t="shared" ref="L4:L39" si="2">B4</f>
        <v>Piotr</v>
      </c>
      <c r="M4" s="9"/>
      <c r="N4" s="9">
        <f t="shared" ref="N4:N39" si="3">D4</f>
        <v>1979</v>
      </c>
      <c r="O4" s="9">
        <f t="shared" ref="O4:O39" si="4">O3*IF(S4&lt;1,S4,IF(T4&lt;1,T4,IF(R4&lt;1,R4,IF(Q4&lt;1,Q4,1))))</f>
        <v>49.814978992406431</v>
      </c>
      <c r="P4" s="23"/>
      <c r="Q4" s="9">
        <f>G3/G4</f>
        <v>0.99629957984812856</v>
      </c>
      <c r="R4" s="9">
        <f>F4/F3</f>
        <v>1</v>
      </c>
      <c r="S4" s="9">
        <v>1</v>
      </c>
      <c r="T4" s="9">
        <v>1</v>
      </c>
    </row>
    <row r="5" spans="1:20">
      <c r="A5" s="481">
        <v>3</v>
      </c>
      <c r="B5" s="481" t="s">
        <v>139</v>
      </c>
      <c r="C5" s="481" t="s">
        <v>157</v>
      </c>
      <c r="D5" s="481">
        <v>1982</v>
      </c>
      <c r="E5" s="481">
        <v>1752</v>
      </c>
      <c r="F5" s="481">
        <v>24</v>
      </c>
      <c r="G5" s="482">
        <v>0.30321759259259257</v>
      </c>
      <c r="I5" s="14">
        <f>VLOOKUP(J5,id!$A:$C,3,0)</f>
        <v>3</v>
      </c>
      <c r="J5" s="14" t="str">
        <f t="shared" si="0"/>
        <v>ŚmiejaDaniel1982</v>
      </c>
      <c r="K5" s="9" t="str">
        <f t="shared" si="1"/>
        <v>Śmieja</v>
      </c>
      <c r="L5" s="9" t="str">
        <f t="shared" si="2"/>
        <v>Daniel</v>
      </c>
      <c r="M5" s="9"/>
      <c r="N5" s="9">
        <f t="shared" si="3"/>
        <v>1982</v>
      </c>
      <c r="O5" s="9">
        <f t="shared" si="4"/>
        <v>49.330101534468291</v>
      </c>
      <c r="P5" s="23"/>
      <c r="Q5" s="9">
        <f>G4/G5</f>
        <v>0.99026643255210334</v>
      </c>
      <c r="R5" s="9">
        <f>F5/F4</f>
        <v>1</v>
      </c>
      <c r="S5" s="9">
        <v>1</v>
      </c>
      <c r="T5" s="9">
        <v>1</v>
      </c>
    </row>
    <row r="6" spans="1:20">
      <c r="A6" s="481">
        <v>4</v>
      </c>
      <c r="B6" s="481" t="s">
        <v>77</v>
      </c>
      <c r="C6" s="481" t="s">
        <v>78</v>
      </c>
      <c r="D6" s="481">
        <v>1992</v>
      </c>
      <c r="E6" s="481">
        <v>1734</v>
      </c>
      <c r="F6" s="481">
        <v>24</v>
      </c>
      <c r="G6" s="482">
        <v>0.34313657407407411</v>
      </c>
      <c r="I6" s="14">
        <f>VLOOKUP(J6,id!$A:$C,3,0)</f>
        <v>6</v>
      </c>
      <c r="J6" s="14" t="str">
        <f t="shared" si="0"/>
        <v>JakubekKrystian1992</v>
      </c>
      <c r="K6" s="9" t="str">
        <f t="shared" si="1"/>
        <v>Jakubek</v>
      </c>
      <c r="L6" s="9" t="str">
        <f t="shared" si="2"/>
        <v>Krystian</v>
      </c>
      <c r="M6" s="9"/>
      <c r="N6" s="9">
        <f t="shared" si="3"/>
        <v>1992</v>
      </c>
      <c r="O6" s="9">
        <f t="shared" si="4"/>
        <v>43.591257125510168</v>
      </c>
      <c r="P6" s="23"/>
      <c r="Q6" s="9">
        <f t="shared" ref="Q6:Q39" si="5">G5/G6</f>
        <v>0.88366445171518182</v>
      </c>
      <c r="R6" s="9">
        <f t="shared" ref="R6:R39" si="6">F6/F5</f>
        <v>1</v>
      </c>
      <c r="S6" s="9">
        <v>1</v>
      </c>
      <c r="T6" s="9">
        <v>1</v>
      </c>
    </row>
    <row r="7" spans="1:20">
      <c r="A7" s="481">
        <v>5</v>
      </c>
      <c r="B7" s="481" t="s">
        <v>151</v>
      </c>
      <c r="C7" s="481" t="s">
        <v>138</v>
      </c>
      <c r="D7" s="481">
        <v>1977</v>
      </c>
      <c r="E7" s="481">
        <v>1730</v>
      </c>
      <c r="F7" s="481">
        <v>24</v>
      </c>
      <c r="G7" s="482">
        <v>0.35172453703703704</v>
      </c>
      <c r="I7" s="14">
        <f>VLOOKUP(J7,id!$A:$C,3,0)</f>
        <v>91</v>
      </c>
      <c r="J7" s="14" t="str">
        <f t="shared" si="0"/>
        <v>PiwakowskiWojciech1977</v>
      </c>
      <c r="K7" s="9" t="str">
        <f t="shared" si="1"/>
        <v>Piwakowski</v>
      </c>
      <c r="L7" s="9" t="str">
        <f t="shared" si="2"/>
        <v>Wojciech</v>
      </c>
      <c r="M7" s="9"/>
      <c r="N7" s="9">
        <f t="shared" si="3"/>
        <v>1977</v>
      </c>
      <c r="O7" s="9">
        <f t="shared" si="4"/>
        <v>42.526901181348514</v>
      </c>
      <c r="P7" s="23"/>
      <c r="Q7" s="9">
        <f t="shared" si="5"/>
        <v>0.97558327026226599</v>
      </c>
      <c r="R7" s="9">
        <f t="shared" si="6"/>
        <v>1</v>
      </c>
      <c r="S7" s="9">
        <v>1</v>
      </c>
      <c r="T7" s="9">
        <v>1</v>
      </c>
    </row>
    <row r="8" spans="1:20">
      <c r="A8" s="481">
        <v>6</v>
      </c>
      <c r="B8" s="481" t="s">
        <v>272</v>
      </c>
      <c r="C8" s="481" t="s">
        <v>298</v>
      </c>
      <c r="D8" s="481">
        <v>1972</v>
      </c>
      <c r="E8" s="481">
        <v>1707</v>
      </c>
      <c r="F8" s="481">
        <v>23</v>
      </c>
      <c r="G8" s="482">
        <v>0.35486111111111113</v>
      </c>
      <c r="I8" s="14">
        <f>VLOOKUP(J8,id!$A:$C,3,0)</f>
        <v>105</v>
      </c>
      <c r="J8" s="14" t="str">
        <f t="shared" si="0"/>
        <v>BoberBartłomiej1972</v>
      </c>
      <c r="K8" s="9" t="str">
        <f t="shared" si="1"/>
        <v>Bober</v>
      </c>
      <c r="L8" s="9" t="str">
        <f t="shared" si="2"/>
        <v>Bartłomiej</v>
      </c>
      <c r="M8" s="9"/>
      <c r="N8" s="9">
        <f t="shared" si="3"/>
        <v>1972</v>
      </c>
      <c r="O8" s="9">
        <f t="shared" si="4"/>
        <v>40.754946965458991</v>
      </c>
      <c r="P8" s="23"/>
      <c r="Q8" s="9">
        <f t="shared" si="5"/>
        <v>0.99116112198303974</v>
      </c>
      <c r="R8" s="9">
        <f t="shared" si="6"/>
        <v>0.95833333333333337</v>
      </c>
      <c r="S8" s="9">
        <v>1</v>
      </c>
      <c r="T8" s="9">
        <v>1</v>
      </c>
    </row>
    <row r="9" spans="1:20">
      <c r="A9" s="481">
        <v>7</v>
      </c>
      <c r="B9" s="481" t="s">
        <v>151</v>
      </c>
      <c r="C9" s="481" t="s">
        <v>152</v>
      </c>
      <c r="D9" s="481">
        <v>1970</v>
      </c>
      <c r="E9" s="481">
        <v>1746</v>
      </c>
      <c r="F9" s="481">
        <v>23</v>
      </c>
      <c r="G9" s="482">
        <v>0.35506944444444444</v>
      </c>
      <c r="I9" s="14">
        <f>VLOOKUP(J9,id!$A:$C,3,0)</f>
        <v>42</v>
      </c>
      <c r="J9" s="14" t="str">
        <f t="shared" si="0"/>
        <v>HołdakowskiWojciech1970</v>
      </c>
      <c r="K9" s="9" t="str">
        <f t="shared" si="1"/>
        <v>Hołdakowski</v>
      </c>
      <c r="L9" s="9" t="str">
        <f t="shared" si="2"/>
        <v>Wojciech</v>
      </c>
      <c r="M9" s="9"/>
      <c r="N9" s="9">
        <f t="shared" si="3"/>
        <v>1970</v>
      </c>
      <c r="O9" s="9">
        <f t="shared" si="4"/>
        <v>40.731034420789257</v>
      </c>
      <c r="P9" s="23"/>
      <c r="Q9" s="9">
        <f t="shared" si="5"/>
        <v>0.99941326031683952</v>
      </c>
      <c r="R9" s="9">
        <f t="shared" si="6"/>
        <v>1</v>
      </c>
      <c r="S9" s="9">
        <v>1</v>
      </c>
      <c r="T9" s="9">
        <v>1</v>
      </c>
    </row>
    <row r="10" spans="1:20">
      <c r="A10" s="481">
        <v>8</v>
      </c>
      <c r="B10" s="481" t="s">
        <v>15</v>
      </c>
      <c r="C10" s="481" t="s">
        <v>1249</v>
      </c>
      <c r="D10" s="481">
        <v>1976</v>
      </c>
      <c r="E10" s="481">
        <v>1748</v>
      </c>
      <c r="F10" s="481">
        <v>22</v>
      </c>
      <c r="G10" s="482">
        <v>0.35655092592592591</v>
      </c>
      <c r="I10" s="14">
        <f>VLOOKUP(J10,id!$A:$C,3,0)</f>
        <v>15</v>
      </c>
      <c r="J10" s="14" t="str">
        <f t="shared" si="0"/>
        <v>NiewęgłowskiPiotr1976</v>
      </c>
      <c r="K10" s="9" t="str">
        <f t="shared" si="1"/>
        <v>Niewęgłowski</v>
      </c>
      <c r="L10" s="9" t="str">
        <f t="shared" si="2"/>
        <v>Piotr</v>
      </c>
      <c r="M10" s="9"/>
      <c r="N10" s="9">
        <f t="shared" si="3"/>
        <v>1976</v>
      </c>
      <c r="O10" s="9">
        <f t="shared" si="4"/>
        <v>38.960119880754945</v>
      </c>
      <c r="P10" s="23"/>
      <c r="Q10" s="9">
        <f t="shared" si="5"/>
        <v>0.99584496526650657</v>
      </c>
      <c r="R10" s="9">
        <f t="shared" si="6"/>
        <v>0.95652173913043481</v>
      </c>
      <c r="S10" s="9">
        <v>1</v>
      </c>
      <c r="T10" s="9">
        <v>1</v>
      </c>
    </row>
    <row r="11" spans="1:20">
      <c r="A11" s="481">
        <v>9</v>
      </c>
      <c r="B11" s="481" t="s">
        <v>25</v>
      </c>
      <c r="C11" s="481" t="s">
        <v>2</v>
      </c>
      <c r="D11" s="481">
        <v>1958</v>
      </c>
      <c r="E11" s="481">
        <v>1738</v>
      </c>
      <c r="F11" s="481">
        <v>22</v>
      </c>
      <c r="G11" s="482">
        <v>0.37230324074074073</v>
      </c>
      <c r="I11" s="14">
        <f>VLOOKUP(J11,id!$A:$C,3,0)</f>
        <v>111</v>
      </c>
      <c r="J11" s="14" t="str">
        <f t="shared" si="0"/>
        <v>Herman-IżyckiLeszek1958</v>
      </c>
      <c r="K11" s="9" t="str">
        <f t="shared" si="1"/>
        <v>Herman-Iżycki</v>
      </c>
      <c r="L11" s="9" t="str">
        <f t="shared" si="2"/>
        <v>Leszek</v>
      </c>
      <c r="M11" s="9"/>
      <c r="N11" s="9">
        <f t="shared" si="3"/>
        <v>1958</v>
      </c>
      <c r="O11" s="9">
        <f t="shared" si="4"/>
        <v>37.311699973467746</v>
      </c>
      <c r="P11" s="23"/>
      <c r="Q11" s="9">
        <f t="shared" si="5"/>
        <v>0.95768955762116459</v>
      </c>
      <c r="R11" s="9">
        <f t="shared" si="6"/>
        <v>1</v>
      </c>
      <c r="S11" s="9">
        <v>1</v>
      </c>
      <c r="T11" s="9">
        <v>1</v>
      </c>
    </row>
    <row r="12" spans="1:20">
      <c r="A12" s="481">
        <v>10</v>
      </c>
      <c r="B12" s="481" t="s">
        <v>383</v>
      </c>
      <c r="C12" s="481" t="s">
        <v>1192</v>
      </c>
      <c r="D12" s="481">
        <v>1973</v>
      </c>
      <c r="E12" s="481">
        <v>1705</v>
      </c>
      <c r="F12" s="481">
        <v>21</v>
      </c>
      <c r="G12" s="482">
        <v>0.34506944444444443</v>
      </c>
      <c r="I12" s="14">
        <f>VLOOKUP(J12,id!$A:$C,3,0)</f>
        <v>511</v>
      </c>
      <c r="J12" s="14" t="str">
        <f t="shared" si="0"/>
        <v>BożyczkoMariusz1973</v>
      </c>
      <c r="K12" s="9" t="str">
        <f t="shared" si="1"/>
        <v>Bożyczko</v>
      </c>
      <c r="L12" s="9" t="str">
        <f t="shared" si="2"/>
        <v>Mariusz</v>
      </c>
      <c r="M12" s="9"/>
      <c r="N12" s="9">
        <f t="shared" si="3"/>
        <v>1973</v>
      </c>
      <c r="O12" s="9">
        <f t="shared" si="4"/>
        <v>35.615713611037393</v>
      </c>
      <c r="P12" s="23"/>
      <c r="Q12" s="9">
        <f t="shared" si="5"/>
        <v>1.0789226537868115</v>
      </c>
      <c r="R12" s="9">
        <f t="shared" si="6"/>
        <v>0.95454545454545459</v>
      </c>
      <c r="S12" s="9">
        <v>1</v>
      </c>
      <c r="T12" s="9">
        <v>1</v>
      </c>
    </row>
    <row r="13" spans="1:20">
      <c r="A13" s="481">
        <v>11</v>
      </c>
      <c r="B13" s="481" t="s">
        <v>63</v>
      </c>
      <c r="C13" s="481" t="s">
        <v>62</v>
      </c>
      <c r="D13" s="481">
        <v>1981</v>
      </c>
      <c r="E13" s="481">
        <v>1700</v>
      </c>
      <c r="F13" s="481">
        <v>21</v>
      </c>
      <c r="G13" s="482">
        <v>0.34518518518518521</v>
      </c>
      <c r="I13" s="14">
        <f>VLOOKUP(J13,id!$A:$C,3,0)</f>
        <v>406</v>
      </c>
      <c r="J13" s="14" t="str">
        <f t="shared" si="0"/>
        <v>WronaŁukasz1981</v>
      </c>
      <c r="K13" s="9" t="str">
        <f t="shared" si="1"/>
        <v>Wrona</v>
      </c>
      <c r="L13" s="9" t="str">
        <f t="shared" si="2"/>
        <v>Łukasz</v>
      </c>
      <c r="M13" s="9"/>
      <c r="N13" s="9">
        <f t="shared" si="3"/>
        <v>1981</v>
      </c>
      <c r="O13" s="9">
        <f t="shared" si="4"/>
        <v>35.603771646977897</v>
      </c>
      <c r="P13" s="23"/>
      <c r="Q13" s="9">
        <f t="shared" si="5"/>
        <v>0.99966469957081538</v>
      </c>
      <c r="R13" s="9">
        <f t="shared" si="6"/>
        <v>1</v>
      </c>
      <c r="S13" s="9">
        <v>1</v>
      </c>
      <c r="T13" s="9">
        <v>1</v>
      </c>
    </row>
    <row r="14" spans="1:20">
      <c r="A14" s="481">
        <v>12</v>
      </c>
      <c r="B14" s="481" t="s">
        <v>16</v>
      </c>
      <c r="C14" s="481" t="s">
        <v>934</v>
      </c>
      <c r="D14" s="481">
        <v>1976</v>
      </c>
      <c r="E14" s="481">
        <v>1702</v>
      </c>
      <c r="F14" s="481">
        <v>21</v>
      </c>
      <c r="G14" s="482">
        <v>0.34554398148148152</v>
      </c>
      <c r="I14" s="14">
        <f>VLOOKUP(J14,id!$A:$C,3,0)</f>
        <v>512</v>
      </c>
      <c r="J14" s="14" t="str">
        <f t="shared" si="0"/>
        <v>KosiorekPaweł1976</v>
      </c>
      <c r="K14" s="9" t="str">
        <f t="shared" si="1"/>
        <v>Kosiorek</v>
      </c>
      <c r="L14" s="9" t="str">
        <f t="shared" si="2"/>
        <v>Paweł</v>
      </c>
      <c r="M14" s="9"/>
      <c r="N14" s="9">
        <f t="shared" si="3"/>
        <v>1976</v>
      </c>
      <c r="O14" s="9">
        <f t="shared" si="4"/>
        <v>35.566802398240455</v>
      </c>
      <c r="P14" s="23"/>
      <c r="Q14" s="9">
        <f t="shared" si="5"/>
        <v>0.99896164796516496</v>
      </c>
      <c r="R14" s="9">
        <f t="shared" si="6"/>
        <v>1</v>
      </c>
      <c r="S14" s="9">
        <v>1</v>
      </c>
      <c r="T14" s="9">
        <v>1</v>
      </c>
    </row>
    <row r="15" spans="1:20">
      <c r="A15" s="481">
        <v>13</v>
      </c>
      <c r="B15" s="481" t="s">
        <v>48</v>
      </c>
      <c r="C15" s="481" t="s">
        <v>85</v>
      </c>
      <c r="D15" s="481">
        <v>1982</v>
      </c>
      <c r="E15" s="481">
        <v>1756</v>
      </c>
      <c r="F15" s="481">
        <v>21</v>
      </c>
      <c r="G15" s="482">
        <v>0.35946759259259259</v>
      </c>
      <c r="I15" s="14">
        <f>VLOOKUP(J15,id!$A:$C,3,0)</f>
        <v>47</v>
      </c>
      <c r="J15" s="14" t="str">
        <f t="shared" si="0"/>
        <v>StefańskiTomasz1982</v>
      </c>
      <c r="K15" s="9" t="str">
        <f t="shared" si="1"/>
        <v>Stefański</v>
      </c>
      <c r="L15" s="9" t="str">
        <f t="shared" si="2"/>
        <v>Tomasz</v>
      </c>
      <c r="M15" s="9"/>
      <c r="N15" s="9">
        <f t="shared" si="3"/>
        <v>1982</v>
      </c>
      <c r="O15" s="9">
        <f t="shared" si="4"/>
        <v>34.189158529186322</v>
      </c>
      <c r="P15" s="23"/>
      <c r="Q15" s="9">
        <f t="shared" si="5"/>
        <v>0.96126601841715509</v>
      </c>
      <c r="R15" s="9">
        <f t="shared" si="6"/>
        <v>1</v>
      </c>
      <c r="S15" s="9">
        <v>1</v>
      </c>
      <c r="T15" s="9">
        <v>1</v>
      </c>
    </row>
    <row r="16" spans="1:20">
      <c r="A16" s="481">
        <v>14</v>
      </c>
      <c r="B16" s="481" t="s">
        <v>59</v>
      </c>
      <c r="C16" s="481" t="s">
        <v>1566</v>
      </c>
      <c r="D16" s="481">
        <v>1982</v>
      </c>
      <c r="E16" s="481">
        <v>1722</v>
      </c>
      <c r="F16" s="481">
        <v>21</v>
      </c>
      <c r="G16" s="482">
        <v>0.36692129629629627</v>
      </c>
      <c r="I16" s="14">
        <f>VLOOKUP(J16,id!$A:$C,3,0)</f>
        <v>469</v>
      </c>
      <c r="J16" s="14" t="str">
        <f t="shared" si="0"/>
        <v>SzyplińskiMichał1982</v>
      </c>
      <c r="K16" s="9" t="str">
        <f t="shared" si="1"/>
        <v>Szypliński</v>
      </c>
      <c r="L16" s="9" t="str">
        <f t="shared" si="2"/>
        <v>Michał</v>
      </c>
      <c r="M16" s="9"/>
      <c r="N16" s="9">
        <f t="shared" si="3"/>
        <v>1982</v>
      </c>
      <c r="O16" s="9">
        <f t="shared" si="4"/>
        <v>33.494633953677017</v>
      </c>
      <c r="P16" s="23"/>
      <c r="Q16" s="9">
        <f t="shared" si="5"/>
        <v>0.97968582423821848</v>
      </c>
      <c r="R16" s="9">
        <f t="shared" si="6"/>
        <v>1</v>
      </c>
      <c r="S16" s="9">
        <v>1</v>
      </c>
      <c r="T16" s="9">
        <v>1</v>
      </c>
    </row>
    <row r="17" spans="1:20">
      <c r="A17" s="481">
        <v>15</v>
      </c>
      <c r="B17" s="481" t="s">
        <v>26</v>
      </c>
      <c r="C17" s="481" t="s">
        <v>29</v>
      </c>
      <c r="D17" s="481">
        <v>1965</v>
      </c>
      <c r="E17" s="481">
        <v>1745</v>
      </c>
      <c r="F17" s="481">
        <v>20</v>
      </c>
      <c r="G17" s="482">
        <v>0.3601273148148148</v>
      </c>
      <c r="I17" s="14">
        <f>VLOOKUP(J17,id!$A:$C,3,0)</f>
        <v>12</v>
      </c>
      <c r="J17" s="14" t="str">
        <f t="shared" si="0"/>
        <v>SmejdaAndrzej1965</v>
      </c>
      <c r="K17" s="9" t="str">
        <f t="shared" si="1"/>
        <v>Smejda</v>
      </c>
      <c r="L17" s="9" t="str">
        <f t="shared" si="2"/>
        <v>Andrzej</v>
      </c>
      <c r="M17" s="9"/>
      <c r="N17" s="9">
        <f t="shared" si="3"/>
        <v>1965</v>
      </c>
      <c r="O17" s="9">
        <f t="shared" si="4"/>
        <v>31.899651384454302</v>
      </c>
      <c r="P17" s="23"/>
      <c r="Q17" s="9">
        <f t="shared" si="5"/>
        <v>1.0188654989554877</v>
      </c>
      <c r="R17" s="9">
        <f t="shared" si="6"/>
        <v>0.95238095238095233</v>
      </c>
      <c r="S17" s="9">
        <v>1</v>
      </c>
      <c r="T17" s="9">
        <v>1</v>
      </c>
    </row>
    <row r="18" spans="1:20">
      <c r="A18" s="481">
        <v>16</v>
      </c>
      <c r="B18" s="481" t="s">
        <v>83</v>
      </c>
      <c r="C18" s="481" t="s">
        <v>97</v>
      </c>
      <c r="D18" s="481">
        <v>1983</v>
      </c>
      <c r="E18" s="481">
        <v>1736</v>
      </c>
      <c r="F18" s="481">
        <v>19</v>
      </c>
      <c r="G18" s="482">
        <v>0.36201388888888886</v>
      </c>
      <c r="I18" s="14">
        <f>VLOOKUP(J18,id!$A:$C,3,0)</f>
        <v>236</v>
      </c>
      <c r="J18" s="14" t="str">
        <f t="shared" si="0"/>
        <v>GrabowskiAdam1983</v>
      </c>
      <c r="K18" s="9" t="str">
        <f t="shared" si="1"/>
        <v>Grabowski</v>
      </c>
      <c r="L18" s="9" t="str">
        <f t="shared" si="2"/>
        <v>Adam</v>
      </c>
      <c r="M18" s="9"/>
      <c r="N18" s="9">
        <f t="shared" si="3"/>
        <v>1983</v>
      </c>
      <c r="O18" s="9">
        <f t="shared" si="4"/>
        <v>30.304668815231587</v>
      </c>
      <c r="P18" s="23"/>
      <c r="Q18" s="9">
        <f t="shared" si="5"/>
        <v>0.9947886693522604</v>
      </c>
      <c r="R18" s="9">
        <f t="shared" si="6"/>
        <v>0.95</v>
      </c>
      <c r="S18" s="9">
        <v>1</v>
      </c>
      <c r="T18" s="9">
        <v>1</v>
      </c>
    </row>
    <row r="19" spans="1:20">
      <c r="A19" s="481">
        <v>17</v>
      </c>
      <c r="B19" s="481" t="s">
        <v>363</v>
      </c>
      <c r="C19" s="481" t="s">
        <v>933</v>
      </c>
      <c r="D19" s="481">
        <v>1981</v>
      </c>
      <c r="E19" s="481">
        <v>1740</v>
      </c>
      <c r="F19" s="481">
        <v>19</v>
      </c>
      <c r="G19" s="482">
        <v>0.36383101851851851</v>
      </c>
      <c r="I19" s="14">
        <f>VLOOKUP(J19,id!$A:$C,3,0)</f>
        <v>480</v>
      </c>
      <c r="J19" s="14" t="str">
        <f t="shared" si="0"/>
        <v>NiegowskiArkadiusz1981</v>
      </c>
      <c r="K19" s="9" t="str">
        <f t="shared" si="1"/>
        <v>Niegowski</v>
      </c>
      <c r="L19" s="9" t="str">
        <f t="shared" si="2"/>
        <v>Arkadiusz</v>
      </c>
      <c r="M19" s="9"/>
      <c r="N19" s="9">
        <f t="shared" si="3"/>
        <v>1981</v>
      </c>
      <c r="O19" s="9">
        <f t="shared" si="4"/>
        <v>30.153314178552996</v>
      </c>
      <c r="P19" s="23"/>
      <c r="Q19" s="9">
        <f t="shared" si="5"/>
        <v>0.99500556704310472</v>
      </c>
      <c r="R19" s="9">
        <f t="shared" si="6"/>
        <v>1</v>
      </c>
      <c r="S19" s="9">
        <v>1</v>
      </c>
      <c r="T19" s="9">
        <v>1</v>
      </c>
    </row>
    <row r="20" spans="1:20">
      <c r="A20" s="481">
        <v>18</v>
      </c>
      <c r="B20" s="481" t="s">
        <v>15</v>
      </c>
      <c r="C20" s="481" t="s">
        <v>153</v>
      </c>
      <c r="D20" s="481">
        <v>1977</v>
      </c>
      <c r="E20" s="481">
        <v>1706</v>
      </c>
      <c r="F20" s="481">
        <v>18</v>
      </c>
      <c r="G20" s="482">
        <v>0.37140046296296297</v>
      </c>
      <c r="I20" s="14">
        <f>VLOOKUP(J20,id!$A:$C,3,0)</f>
        <v>513</v>
      </c>
      <c r="J20" s="14" t="str">
        <f t="shared" si="0"/>
        <v>OrzołPiotr1977</v>
      </c>
      <c r="K20" s="9" t="str">
        <f t="shared" si="1"/>
        <v>Orzoł</v>
      </c>
      <c r="L20" s="9" t="str">
        <f t="shared" si="2"/>
        <v>Piotr</v>
      </c>
      <c r="M20" s="9"/>
      <c r="N20" s="9">
        <f t="shared" si="3"/>
        <v>1977</v>
      </c>
      <c r="O20" s="9">
        <f t="shared" si="4"/>
        <v>28.566297642839679</v>
      </c>
      <c r="P20" s="23"/>
      <c r="Q20" s="9">
        <f t="shared" si="5"/>
        <v>0.97961918414409921</v>
      </c>
      <c r="R20" s="9">
        <f t="shared" si="6"/>
        <v>0.94736842105263153</v>
      </c>
      <c r="S20" s="9">
        <v>1</v>
      </c>
      <c r="T20" s="9">
        <v>1</v>
      </c>
    </row>
    <row r="21" spans="1:20">
      <c r="A21" s="481">
        <v>19</v>
      </c>
      <c r="B21" s="481" t="s">
        <v>742</v>
      </c>
      <c r="C21" s="481" t="s">
        <v>98</v>
      </c>
      <c r="D21" s="481">
        <v>1971</v>
      </c>
      <c r="E21" s="481">
        <v>1709</v>
      </c>
      <c r="F21" s="481">
        <v>18</v>
      </c>
      <c r="G21" s="482">
        <v>0.37153935185185188</v>
      </c>
      <c r="I21" s="14">
        <f>VLOOKUP(J21,id!$A:$C,3,0)</f>
        <v>439</v>
      </c>
      <c r="J21" s="14" t="str">
        <f t="shared" si="0"/>
        <v>WiśniewskiWłodzimierz1971</v>
      </c>
      <c r="K21" s="9" t="str">
        <f t="shared" si="1"/>
        <v>Wiśniewski</v>
      </c>
      <c r="L21" s="9" t="str">
        <f t="shared" si="2"/>
        <v>Włodzimierz</v>
      </c>
      <c r="M21" s="9"/>
      <c r="N21" s="9">
        <f t="shared" si="3"/>
        <v>1971</v>
      </c>
      <c r="O21" s="9">
        <f t="shared" si="4"/>
        <v>28.555618985735101</v>
      </c>
      <c r="P21" s="23"/>
      <c r="Q21" s="9">
        <f t="shared" si="5"/>
        <v>0.99962617986978597</v>
      </c>
      <c r="R21" s="9">
        <f t="shared" si="6"/>
        <v>1</v>
      </c>
      <c r="S21" s="9">
        <v>1</v>
      </c>
      <c r="T21" s="9">
        <v>1</v>
      </c>
    </row>
    <row r="22" spans="1:20">
      <c r="A22" s="481">
        <v>20</v>
      </c>
      <c r="B22" s="481" t="s">
        <v>26</v>
      </c>
      <c r="C22" s="481" t="s">
        <v>1174</v>
      </c>
      <c r="D22" s="481">
        <v>1977</v>
      </c>
      <c r="E22" s="481">
        <v>1710</v>
      </c>
      <c r="F22" s="481">
        <v>18</v>
      </c>
      <c r="G22" s="482">
        <v>0.37168981481481483</v>
      </c>
      <c r="I22" s="14">
        <f>VLOOKUP(J22,id!$A:$C,3,0)</f>
        <v>440</v>
      </c>
      <c r="J22" s="14" t="str">
        <f t="shared" si="0"/>
        <v>LindemannAndrzej1977</v>
      </c>
      <c r="K22" s="9" t="str">
        <f t="shared" si="1"/>
        <v>Lindemann</v>
      </c>
      <c r="L22" s="9" t="str">
        <f t="shared" si="2"/>
        <v>Andrzej</v>
      </c>
      <c r="M22" s="9"/>
      <c r="N22" s="9">
        <f t="shared" si="3"/>
        <v>1977</v>
      </c>
      <c r="O22" s="9">
        <f t="shared" si="4"/>
        <v>28.544059446381098</v>
      </c>
      <c r="P22" s="23"/>
      <c r="Q22" s="9">
        <f t="shared" si="5"/>
        <v>0.99959519212804393</v>
      </c>
      <c r="R22" s="9">
        <f t="shared" si="6"/>
        <v>1</v>
      </c>
      <c r="S22" s="9">
        <v>1</v>
      </c>
      <c r="T22" s="9">
        <v>1</v>
      </c>
    </row>
    <row r="23" spans="1:20">
      <c r="A23" s="481">
        <v>21</v>
      </c>
      <c r="B23" s="481" t="s">
        <v>16</v>
      </c>
      <c r="C23" s="481" t="s">
        <v>4600</v>
      </c>
      <c r="D23" s="481">
        <v>1974</v>
      </c>
      <c r="E23" s="481">
        <v>1739</v>
      </c>
      <c r="F23" s="481">
        <v>17</v>
      </c>
      <c r="G23" s="482">
        <v>0.35980324074074077</v>
      </c>
      <c r="I23" s="14">
        <f>VLOOKUP(J23,id!$A:$C,3,0)</f>
        <v>514</v>
      </c>
      <c r="J23" s="14" t="str">
        <f t="shared" si="0"/>
        <v>PiekarskiPaweł1974</v>
      </c>
      <c r="K23" s="9" t="str">
        <f t="shared" si="1"/>
        <v>Piekarski</v>
      </c>
      <c r="L23" s="9" t="str">
        <f t="shared" si="2"/>
        <v>Paweł</v>
      </c>
      <c r="M23" s="9"/>
      <c r="N23" s="9">
        <f t="shared" si="3"/>
        <v>1974</v>
      </c>
      <c r="O23" s="9">
        <f t="shared" si="4"/>
        <v>26.95827836602659</v>
      </c>
      <c r="P23" s="23"/>
      <c r="Q23" s="9">
        <f t="shared" si="5"/>
        <v>1.0330363174317239</v>
      </c>
      <c r="R23" s="9">
        <f t="shared" si="6"/>
        <v>0.94444444444444442</v>
      </c>
      <c r="S23" s="9">
        <v>1</v>
      </c>
      <c r="T23" s="9">
        <v>1</v>
      </c>
    </row>
    <row r="24" spans="1:20">
      <c r="A24" s="481">
        <v>22</v>
      </c>
      <c r="B24" s="481" t="s">
        <v>22</v>
      </c>
      <c r="C24" s="481" t="s">
        <v>1016</v>
      </c>
      <c r="D24" s="481">
        <v>1993</v>
      </c>
      <c r="E24" s="481">
        <v>1757</v>
      </c>
      <c r="F24" s="481">
        <v>17</v>
      </c>
      <c r="G24" s="482">
        <v>0.36332175925925925</v>
      </c>
      <c r="I24" s="14">
        <f>VLOOKUP(J24,id!$A:$C,3,0)</f>
        <v>515</v>
      </c>
      <c r="J24" s="14" t="str">
        <f t="shared" si="0"/>
        <v>UrbanKrzysztof1993</v>
      </c>
      <c r="K24" s="9" t="str">
        <f t="shared" si="1"/>
        <v>Urban</v>
      </c>
      <c r="L24" s="9" t="str">
        <f t="shared" si="2"/>
        <v>Krzysztof</v>
      </c>
      <c r="M24" s="9"/>
      <c r="N24" s="9">
        <f t="shared" si="3"/>
        <v>1993</v>
      </c>
      <c r="O24" s="9">
        <f t="shared" si="4"/>
        <v>26.697206191732302</v>
      </c>
      <c r="P24" s="23"/>
      <c r="Q24" s="9">
        <f t="shared" si="5"/>
        <v>0.9903156955815362</v>
      </c>
      <c r="R24" s="9">
        <f t="shared" si="6"/>
        <v>1</v>
      </c>
      <c r="S24" s="9">
        <v>1</v>
      </c>
      <c r="T24" s="9">
        <v>1</v>
      </c>
    </row>
    <row r="25" spans="1:20">
      <c r="A25" s="481">
        <v>23</v>
      </c>
      <c r="B25" s="481" t="s">
        <v>151</v>
      </c>
      <c r="C25" s="481" t="s">
        <v>4599</v>
      </c>
      <c r="D25" s="481">
        <v>1983</v>
      </c>
      <c r="E25" s="481">
        <v>1753</v>
      </c>
      <c r="F25" s="481">
        <v>17</v>
      </c>
      <c r="G25" s="482">
        <v>0.3634722222222222</v>
      </c>
      <c r="I25" s="14">
        <f>VLOOKUP(J25,id!$A:$C,3,0)</f>
        <v>516</v>
      </c>
      <c r="J25" s="14" t="str">
        <f t="shared" si="0"/>
        <v>NamiotkoWojciech1983</v>
      </c>
      <c r="K25" s="9" t="str">
        <f t="shared" si="1"/>
        <v>Namiotko</v>
      </c>
      <c r="L25" s="9" t="str">
        <f t="shared" si="2"/>
        <v>Wojciech</v>
      </c>
      <c r="M25" s="9"/>
      <c r="N25" s="9">
        <f t="shared" si="3"/>
        <v>1983</v>
      </c>
      <c r="O25" s="9">
        <f t="shared" si="4"/>
        <v>26.686154616121154</v>
      </c>
      <c r="P25" s="23"/>
      <c r="Q25" s="9">
        <f t="shared" si="5"/>
        <v>0.99958603999490514</v>
      </c>
      <c r="R25" s="9">
        <f t="shared" si="6"/>
        <v>1</v>
      </c>
      <c r="S25" s="9">
        <v>1</v>
      </c>
      <c r="T25" s="9">
        <v>1</v>
      </c>
    </row>
    <row r="26" spans="1:20">
      <c r="A26" s="481">
        <v>24</v>
      </c>
      <c r="B26" s="481" t="s">
        <v>139</v>
      </c>
      <c r="C26" s="481" t="s">
        <v>4598</v>
      </c>
      <c r="D26" s="481">
        <v>1980</v>
      </c>
      <c r="E26" s="481">
        <v>1741</v>
      </c>
      <c r="F26" s="481">
        <v>16</v>
      </c>
      <c r="G26" s="482">
        <v>0.31793981481481481</v>
      </c>
      <c r="I26" s="14">
        <f>VLOOKUP(J26,id!$A:$C,3,0)</f>
        <v>517</v>
      </c>
      <c r="J26" s="14" t="str">
        <f t="shared" si="0"/>
        <v>RadzkiDaniel1980</v>
      </c>
      <c r="K26" s="9" t="str">
        <f t="shared" si="1"/>
        <v>Radzki</v>
      </c>
      <c r="L26" s="9" t="str">
        <f t="shared" si="2"/>
        <v>Daniel</v>
      </c>
      <c r="M26" s="9"/>
      <c r="N26" s="9">
        <f t="shared" si="3"/>
        <v>1980</v>
      </c>
      <c r="O26" s="9">
        <f t="shared" si="4"/>
        <v>25.11638081517285</v>
      </c>
      <c r="P26" s="23"/>
      <c r="Q26" s="9">
        <f t="shared" si="5"/>
        <v>1.1432107753913359</v>
      </c>
      <c r="R26" s="9">
        <f t="shared" si="6"/>
        <v>0.94117647058823528</v>
      </c>
      <c r="S26" s="9">
        <v>1</v>
      </c>
      <c r="T26" s="9">
        <v>1</v>
      </c>
    </row>
    <row r="27" spans="1:20">
      <c r="A27" s="481">
        <v>25</v>
      </c>
      <c r="B27" s="481" t="s">
        <v>315</v>
      </c>
      <c r="C27" s="481" t="s">
        <v>4597</v>
      </c>
      <c r="D27" s="481">
        <v>1962</v>
      </c>
      <c r="E27" s="481">
        <v>1725</v>
      </c>
      <c r="F27" s="481">
        <v>16</v>
      </c>
      <c r="G27" s="482">
        <v>0.3180324074074074</v>
      </c>
      <c r="I27" s="14">
        <f>VLOOKUP(J27,id!$A:$C,3,0)</f>
        <v>518</v>
      </c>
      <c r="J27" s="14" t="str">
        <f t="shared" si="0"/>
        <v>ZagożdżonWitold1962</v>
      </c>
      <c r="K27" s="9" t="str">
        <f t="shared" si="1"/>
        <v>Zagożdżon</v>
      </c>
      <c r="L27" s="9" t="str">
        <f t="shared" si="2"/>
        <v>Witold</v>
      </c>
      <c r="M27" s="9"/>
      <c r="N27" s="9">
        <f t="shared" si="3"/>
        <v>1962</v>
      </c>
      <c r="O27" s="9">
        <f t="shared" si="4"/>
        <v>25.109068381716217</v>
      </c>
      <c r="P27" s="23"/>
      <c r="Q27" s="9">
        <f t="shared" si="5"/>
        <v>0.99970885799548737</v>
      </c>
      <c r="R27" s="9">
        <f t="shared" si="6"/>
        <v>1</v>
      </c>
      <c r="S27" s="9">
        <v>1</v>
      </c>
      <c r="T27" s="9">
        <v>1</v>
      </c>
    </row>
    <row r="28" spans="1:20">
      <c r="A28" s="481">
        <v>26</v>
      </c>
      <c r="B28" s="481" t="s">
        <v>59</v>
      </c>
      <c r="C28" s="481" t="s">
        <v>1091</v>
      </c>
      <c r="D28" s="481">
        <v>1979</v>
      </c>
      <c r="E28" s="481">
        <v>1724</v>
      </c>
      <c r="F28" s="481">
        <v>16</v>
      </c>
      <c r="G28" s="482">
        <v>0.33504629629629629</v>
      </c>
      <c r="I28" s="14">
        <f>VLOOKUP(J28,id!$A:$C,3,0)</f>
        <v>240</v>
      </c>
      <c r="J28" s="14" t="str">
        <f t="shared" si="0"/>
        <v>KulwikowskiMichał1979</v>
      </c>
      <c r="K28" s="9" t="str">
        <f t="shared" si="1"/>
        <v>Kulwikowski</v>
      </c>
      <c r="L28" s="9" t="str">
        <f t="shared" si="2"/>
        <v>Michał</v>
      </c>
      <c r="M28" s="9"/>
      <c r="N28" s="9">
        <f t="shared" si="3"/>
        <v>1979</v>
      </c>
      <c r="O28" s="9">
        <f t="shared" si="4"/>
        <v>23.834012055851812</v>
      </c>
      <c r="P28" s="23"/>
      <c r="Q28" s="9">
        <f t="shared" si="5"/>
        <v>0.94921928976095071</v>
      </c>
      <c r="R28" s="9">
        <f t="shared" si="6"/>
        <v>1</v>
      </c>
      <c r="S28" s="9">
        <v>1</v>
      </c>
      <c r="T28" s="9">
        <v>1</v>
      </c>
    </row>
    <row r="29" spans="1:20">
      <c r="A29" s="481">
        <v>27</v>
      </c>
      <c r="B29" s="481" t="s">
        <v>151</v>
      </c>
      <c r="C29" s="481" t="s">
        <v>581</v>
      </c>
      <c r="D29" s="481">
        <v>1975</v>
      </c>
      <c r="E29" s="481">
        <v>1723</v>
      </c>
      <c r="F29" s="481">
        <v>16</v>
      </c>
      <c r="G29" s="482">
        <v>0.33506944444444442</v>
      </c>
      <c r="I29" s="14">
        <f>VLOOKUP(J29,id!$A:$C,3,0)</f>
        <v>99</v>
      </c>
      <c r="J29" s="14" t="str">
        <f t="shared" si="0"/>
        <v>BróżWojciech1975</v>
      </c>
      <c r="K29" s="9" t="str">
        <f t="shared" si="1"/>
        <v>Bróż</v>
      </c>
      <c r="L29" s="9" t="str">
        <f t="shared" si="2"/>
        <v>Wojciech</v>
      </c>
      <c r="M29" s="9"/>
      <c r="N29" s="9">
        <f t="shared" si="3"/>
        <v>1975</v>
      </c>
      <c r="O29" s="9">
        <f t="shared" si="4"/>
        <v>23.832365491979214</v>
      </c>
      <c r="P29" s="23"/>
      <c r="Q29" s="9">
        <f t="shared" si="5"/>
        <v>0.99993091537132994</v>
      </c>
      <c r="R29" s="9">
        <f t="shared" si="6"/>
        <v>1</v>
      </c>
      <c r="S29" s="9">
        <v>1</v>
      </c>
      <c r="T29" s="9">
        <v>1</v>
      </c>
    </row>
    <row r="30" spans="1:20">
      <c r="A30" s="481">
        <v>28</v>
      </c>
      <c r="B30" s="481" t="s">
        <v>241</v>
      </c>
      <c r="C30" s="481" t="s">
        <v>577</v>
      </c>
      <c r="D30" s="481">
        <v>1976</v>
      </c>
      <c r="E30" s="481">
        <v>1733</v>
      </c>
      <c r="F30" s="481">
        <v>16</v>
      </c>
      <c r="G30" s="482">
        <v>0.33519675925925929</v>
      </c>
      <c r="I30" s="14">
        <f>VLOOKUP(J30,id!$A:$C,3,0)</f>
        <v>100</v>
      </c>
      <c r="J30" s="14" t="str">
        <f t="shared" si="0"/>
        <v>JarosiewiczRadosław1976</v>
      </c>
      <c r="K30" s="9" t="str">
        <f t="shared" si="1"/>
        <v>Jarosiewicz</v>
      </c>
      <c r="L30" s="9" t="str">
        <f t="shared" si="2"/>
        <v>Radosław</v>
      </c>
      <c r="M30" s="9"/>
      <c r="N30" s="9">
        <f t="shared" si="3"/>
        <v>1976</v>
      </c>
      <c r="O30" s="9">
        <f t="shared" si="4"/>
        <v>23.823313455778397</v>
      </c>
      <c r="P30" s="23"/>
      <c r="Q30" s="9">
        <f t="shared" si="5"/>
        <v>0.999620178861227</v>
      </c>
      <c r="R30" s="9">
        <f t="shared" si="6"/>
        <v>1</v>
      </c>
      <c r="S30" s="9">
        <v>1</v>
      </c>
      <c r="T30" s="9">
        <v>1</v>
      </c>
    </row>
    <row r="31" spans="1:20">
      <c r="A31" s="481">
        <v>29</v>
      </c>
      <c r="B31" s="481" t="s">
        <v>365</v>
      </c>
      <c r="C31" s="481" t="s">
        <v>582</v>
      </c>
      <c r="D31" s="481">
        <v>1984</v>
      </c>
      <c r="E31" s="481">
        <v>1726</v>
      </c>
      <c r="F31" s="481">
        <v>16</v>
      </c>
      <c r="G31" s="482">
        <v>0.33555555555555555</v>
      </c>
      <c r="I31" s="14">
        <f>VLOOKUP(J31,id!$A:$C,3,0)</f>
        <v>239</v>
      </c>
      <c r="J31" s="14" t="str">
        <f t="shared" si="0"/>
        <v>PolewkoWaldemar1984</v>
      </c>
      <c r="K31" s="9" t="str">
        <f t="shared" si="1"/>
        <v>Polewko</v>
      </c>
      <c r="L31" s="9" t="str">
        <f t="shared" si="2"/>
        <v>Waldemar</v>
      </c>
      <c r="M31" s="9"/>
      <c r="N31" s="9">
        <f t="shared" si="3"/>
        <v>1984</v>
      </c>
      <c r="O31" s="9">
        <f t="shared" si="4"/>
        <v>23.797840128062852</v>
      </c>
      <c r="P31" s="23"/>
      <c r="Q31" s="9">
        <f t="shared" si="5"/>
        <v>0.99893073951434885</v>
      </c>
      <c r="R31" s="9">
        <f t="shared" si="6"/>
        <v>1</v>
      </c>
      <c r="S31" s="9">
        <v>1</v>
      </c>
      <c r="T31" s="9">
        <v>1</v>
      </c>
    </row>
    <row r="32" spans="1:20">
      <c r="A32" s="481">
        <v>30</v>
      </c>
      <c r="B32" s="481" t="s">
        <v>91</v>
      </c>
      <c r="C32" s="481" t="s">
        <v>576</v>
      </c>
      <c r="D32" s="481">
        <v>1982</v>
      </c>
      <c r="E32" s="481">
        <v>1749</v>
      </c>
      <c r="F32" s="481">
        <v>16</v>
      </c>
      <c r="G32" s="482">
        <v>0.33761574074074074</v>
      </c>
      <c r="I32" s="14">
        <f>VLOOKUP(J32,id!$A:$C,3,0)</f>
        <v>101</v>
      </c>
      <c r="J32" s="14" t="str">
        <f t="shared" si="0"/>
        <v>CisońMateusz1982</v>
      </c>
      <c r="K32" s="9" t="str">
        <f t="shared" si="1"/>
        <v>Cisoń</v>
      </c>
      <c r="L32" s="9" t="str">
        <f t="shared" si="2"/>
        <v>Mateusz</v>
      </c>
      <c r="M32" s="9"/>
      <c r="N32" s="9">
        <f t="shared" si="3"/>
        <v>1982</v>
      </c>
      <c r="O32" s="9">
        <f t="shared" si="4"/>
        <v>23.652621905820986</v>
      </c>
      <c r="P32" s="23"/>
      <c r="Q32" s="9">
        <f t="shared" si="5"/>
        <v>0.99389784024682892</v>
      </c>
      <c r="R32" s="9">
        <f t="shared" si="6"/>
        <v>1</v>
      </c>
      <c r="S32" s="9">
        <v>1</v>
      </c>
      <c r="T32" s="9">
        <v>1</v>
      </c>
    </row>
    <row r="33" spans="1:20">
      <c r="A33" s="481">
        <v>31</v>
      </c>
      <c r="B33" s="481" t="s">
        <v>59</v>
      </c>
      <c r="C33" s="481" t="s">
        <v>1635</v>
      </c>
      <c r="D33" s="481">
        <v>1980</v>
      </c>
      <c r="E33" s="481">
        <v>1737</v>
      </c>
      <c r="F33" s="481">
        <v>16</v>
      </c>
      <c r="G33" s="482">
        <v>0.36505787037037035</v>
      </c>
      <c r="I33" s="14">
        <f>VLOOKUP(J33,id!$A:$C,3,0)</f>
        <v>519</v>
      </c>
      <c r="J33" s="14" t="str">
        <f t="shared" si="0"/>
        <v>Ścibor-RylskiMichał1980</v>
      </c>
      <c r="K33" s="9" t="str">
        <f t="shared" si="1"/>
        <v>Ścibor-Rylski</v>
      </c>
      <c r="L33" s="9" t="str">
        <f t="shared" si="2"/>
        <v>Michał</v>
      </c>
      <c r="M33" s="9"/>
      <c r="N33" s="9">
        <f t="shared" si="3"/>
        <v>1980</v>
      </c>
      <c r="O33" s="9">
        <f t="shared" si="4"/>
        <v>21.874607050911457</v>
      </c>
      <c r="P33" s="23"/>
      <c r="Q33" s="9">
        <f t="shared" si="5"/>
        <v>0.92482800164864787</v>
      </c>
      <c r="R33" s="9">
        <f t="shared" si="6"/>
        <v>1</v>
      </c>
      <c r="S33" s="9">
        <v>1</v>
      </c>
      <c r="T33" s="9">
        <v>1</v>
      </c>
    </row>
    <row r="34" spans="1:20">
      <c r="A34" s="481">
        <v>32</v>
      </c>
      <c r="B34" s="481" t="s">
        <v>15</v>
      </c>
      <c r="C34" s="481" t="s">
        <v>761</v>
      </c>
      <c r="D34" s="481">
        <v>1975</v>
      </c>
      <c r="E34" s="481">
        <v>1701</v>
      </c>
      <c r="F34" s="481">
        <v>12</v>
      </c>
      <c r="G34" s="482">
        <v>0.35736111111111107</v>
      </c>
      <c r="I34" s="14">
        <f>VLOOKUP(J34,id!$A:$C,3,0)</f>
        <v>444</v>
      </c>
      <c r="J34" s="14" t="str">
        <f t="shared" si="0"/>
        <v>KuncewiczPiotr1975</v>
      </c>
      <c r="K34" s="9" t="str">
        <f t="shared" si="1"/>
        <v>Kuncewicz</v>
      </c>
      <c r="L34" s="9" t="str">
        <f t="shared" si="2"/>
        <v>Piotr</v>
      </c>
      <c r="M34" s="9"/>
      <c r="N34" s="9">
        <f t="shared" si="3"/>
        <v>1975</v>
      </c>
      <c r="O34" s="9">
        <f t="shared" si="4"/>
        <v>16.405955288183591</v>
      </c>
      <c r="P34" s="23"/>
      <c r="Q34" s="9">
        <f t="shared" si="5"/>
        <v>1.0215377639590622</v>
      </c>
      <c r="R34" s="9">
        <f t="shared" si="6"/>
        <v>0.75</v>
      </c>
      <c r="S34" s="9">
        <v>1</v>
      </c>
      <c r="T34" s="9">
        <v>1</v>
      </c>
    </row>
    <row r="35" spans="1:20">
      <c r="A35" s="481">
        <v>33</v>
      </c>
      <c r="B35" s="481" t="s">
        <v>193</v>
      </c>
      <c r="C35" s="481" t="s">
        <v>757</v>
      </c>
      <c r="D35" s="481">
        <v>1975</v>
      </c>
      <c r="E35" s="481">
        <v>1721</v>
      </c>
      <c r="F35" s="481">
        <v>12</v>
      </c>
      <c r="G35" s="482">
        <v>0.36582175925925925</v>
      </c>
      <c r="I35" s="14">
        <f>VLOOKUP(J35,id!$A:$C,3,0)</f>
        <v>445</v>
      </c>
      <c r="J35" s="14" t="str">
        <f t="shared" si="0"/>
        <v>SawkoKamil1975</v>
      </c>
      <c r="K35" s="9" t="str">
        <f t="shared" si="1"/>
        <v>Sawko</v>
      </c>
      <c r="L35" s="9" t="str">
        <f t="shared" si="2"/>
        <v>Kamil</v>
      </c>
      <c r="M35" s="9"/>
      <c r="N35" s="9">
        <f t="shared" si="3"/>
        <v>1975</v>
      </c>
      <c r="O35" s="9">
        <f t="shared" si="4"/>
        <v>16.026521829909722</v>
      </c>
      <c r="P35" s="23"/>
      <c r="Q35" s="9">
        <f t="shared" si="5"/>
        <v>0.97687221185180495</v>
      </c>
      <c r="R35" s="9">
        <f t="shared" si="6"/>
        <v>1</v>
      </c>
      <c r="S35" s="9">
        <v>1</v>
      </c>
      <c r="T35" s="9">
        <v>1</v>
      </c>
    </row>
    <row r="36" spans="1:20">
      <c r="A36" s="481">
        <v>34</v>
      </c>
      <c r="B36" s="481" t="s">
        <v>15</v>
      </c>
      <c r="C36" s="481" t="s">
        <v>1632</v>
      </c>
      <c r="D36" s="481">
        <v>1990</v>
      </c>
      <c r="E36" s="481">
        <v>1713</v>
      </c>
      <c r="F36" s="481">
        <v>11</v>
      </c>
      <c r="G36" s="482">
        <v>0.36172453703703705</v>
      </c>
      <c r="I36" s="14">
        <f>VLOOKUP(J36,id!$A:$C,3,0)</f>
        <v>520</v>
      </c>
      <c r="J36" s="14" t="str">
        <f t="shared" si="0"/>
        <v>FilipekPiotr1990</v>
      </c>
      <c r="K36" s="9" t="str">
        <f t="shared" si="1"/>
        <v>Filipek</v>
      </c>
      <c r="L36" s="9" t="str">
        <f t="shared" si="2"/>
        <v>Piotr</v>
      </c>
      <c r="M36" s="9"/>
      <c r="N36" s="9">
        <f t="shared" si="3"/>
        <v>1990</v>
      </c>
      <c r="O36" s="9">
        <f t="shared" si="4"/>
        <v>14.690978344083911</v>
      </c>
      <c r="P36" s="23"/>
      <c r="Q36" s="9">
        <f t="shared" si="5"/>
        <v>1.0113269126163889</v>
      </c>
      <c r="R36" s="9">
        <f t="shared" si="6"/>
        <v>0.91666666666666663</v>
      </c>
      <c r="S36" s="9">
        <v>1</v>
      </c>
      <c r="T36" s="9">
        <v>1</v>
      </c>
    </row>
    <row r="37" spans="1:20">
      <c r="A37" s="481">
        <v>35</v>
      </c>
      <c r="B37" s="481" t="s">
        <v>26</v>
      </c>
      <c r="C37" s="481" t="s">
        <v>138</v>
      </c>
      <c r="D37" s="481">
        <v>1951</v>
      </c>
      <c r="E37" s="481">
        <v>1703</v>
      </c>
      <c r="F37" s="481">
        <v>8</v>
      </c>
      <c r="G37" s="482">
        <v>0.37070601851851853</v>
      </c>
      <c r="I37" s="14">
        <f>VLOOKUP(J37,id!$A:$C,3,0)</f>
        <v>219</v>
      </c>
      <c r="J37" s="14" t="str">
        <f t="shared" si="0"/>
        <v>PiwakowskiAndrzej1951</v>
      </c>
      <c r="K37" s="9" t="str">
        <f t="shared" si="1"/>
        <v>Piwakowski</v>
      </c>
      <c r="L37" s="9" t="str">
        <f t="shared" si="2"/>
        <v>Andrzej</v>
      </c>
      <c r="M37" s="9"/>
      <c r="N37" s="9">
        <f t="shared" si="3"/>
        <v>1951</v>
      </c>
      <c r="O37" s="9">
        <f t="shared" si="4"/>
        <v>10.684347886606481</v>
      </c>
      <c r="P37" s="23"/>
      <c r="Q37" s="9">
        <f t="shared" si="5"/>
        <v>0.97577195666427297</v>
      </c>
      <c r="R37" s="9">
        <f t="shared" si="6"/>
        <v>0.72727272727272729</v>
      </c>
      <c r="S37" s="9">
        <v>1</v>
      </c>
      <c r="T37" s="9">
        <v>1</v>
      </c>
    </row>
    <row r="38" spans="1:20">
      <c r="A38" s="481">
        <v>36</v>
      </c>
      <c r="B38" s="481" t="s">
        <v>398</v>
      </c>
      <c r="C38" s="481" t="s">
        <v>4596</v>
      </c>
      <c r="D38" s="481">
        <v>1979</v>
      </c>
      <c r="E38" s="481">
        <v>1744</v>
      </c>
      <c r="F38" s="481">
        <v>1</v>
      </c>
      <c r="G38" s="482">
        <v>0.34791666666666665</v>
      </c>
      <c r="I38" s="14">
        <f>VLOOKUP(J38,id!$A:$C,3,0)</f>
        <v>521</v>
      </c>
      <c r="J38" s="14" t="str">
        <f t="shared" si="0"/>
        <v>SzewczykSzymon1979</v>
      </c>
      <c r="K38" s="9" t="str">
        <f t="shared" si="1"/>
        <v>Szewczyk</v>
      </c>
      <c r="L38" s="9" t="str">
        <f t="shared" si="2"/>
        <v>Szymon</v>
      </c>
      <c r="M38" s="9"/>
      <c r="N38" s="9">
        <f t="shared" si="3"/>
        <v>1979</v>
      </c>
      <c r="O38" s="9">
        <f t="shared" si="4"/>
        <v>1.3355434858258102</v>
      </c>
      <c r="P38" s="23"/>
      <c r="Q38" s="9">
        <f t="shared" si="5"/>
        <v>1.0655023286759815</v>
      </c>
      <c r="R38" s="9">
        <f t="shared" si="6"/>
        <v>0.125</v>
      </c>
      <c r="S38" s="9">
        <v>1</v>
      </c>
      <c r="T38" s="9">
        <v>1</v>
      </c>
    </row>
    <row r="39" spans="1:20">
      <c r="A39" s="481" t="s">
        <v>4595</v>
      </c>
      <c r="B39" s="481" t="s">
        <v>59</v>
      </c>
      <c r="C39" s="481" t="s">
        <v>4594</v>
      </c>
      <c r="D39" s="481">
        <v>1977</v>
      </c>
      <c r="E39" s="481">
        <v>1742</v>
      </c>
      <c r="F39" s="481">
        <v>0</v>
      </c>
      <c r="G39" s="482">
        <v>0.12856481481481483</v>
      </c>
      <c r="I39" s="14">
        <f>VLOOKUP(J39,id!$A:$C,3,0)</f>
        <v>522</v>
      </c>
      <c r="J39" s="14" t="str">
        <f t="shared" si="0"/>
        <v>KujawaMichał1977</v>
      </c>
      <c r="K39" s="9" t="str">
        <f t="shared" si="1"/>
        <v>Kujawa</v>
      </c>
      <c r="L39" s="9" t="str">
        <f t="shared" si="2"/>
        <v>Michał</v>
      </c>
      <c r="M39" s="9"/>
      <c r="N39" s="9">
        <f t="shared" si="3"/>
        <v>1977</v>
      </c>
      <c r="O39" s="9">
        <f t="shared" si="4"/>
        <v>0</v>
      </c>
      <c r="P39" s="23"/>
      <c r="Q39" s="9">
        <f t="shared" si="5"/>
        <v>2.706157724162765</v>
      </c>
      <c r="R39" s="9">
        <f t="shared" si="6"/>
        <v>0</v>
      </c>
      <c r="S39" s="9">
        <v>1</v>
      </c>
      <c r="T39" s="9">
        <v>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9"/>
  <sheetViews>
    <sheetView workbookViewId="0">
      <selection sqref="A1:K1"/>
    </sheetView>
  </sheetViews>
  <sheetFormatPr defaultRowHeight="13.8"/>
  <cols>
    <col min="1" max="5" width="8.88671875" style="483"/>
    <col min="6" max="6" width="0" style="483" hidden="1" customWidth="1"/>
    <col min="7" max="7" width="17.77734375" style="483" bestFit="1" customWidth="1"/>
    <col min="8" max="8" width="8.88671875" style="483"/>
    <col min="9" max="9" width="11.21875" style="483" bestFit="1" customWidth="1"/>
    <col min="10" max="10" width="15" style="483" bestFit="1" customWidth="1"/>
    <col min="11" max="16384" width="8.88671875" style="483"/>
  </cols>
  <sheetData>
    <row r="1" spans="1:255" ht="14.4" customHeight="1">
      <c r="A1" s="659" t="s">
        <v>4147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4"/>
      <c r="BZ1" s="484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4"/>
      <c r="CP1" s="484"/>
      <c r="CQ1" s="484"/>
      <c r="CR1" s="484"/>
      <c r="CS1" s="484"/>
      <c r="CT1" s="484"/>
      <c r="CU1" s="484"/>
      <c r="CV1" s="484"/>
      <c r="CW1" s="484"/>
      <c r="CX1" s="484"/>
      <c r="CY1" s="484"/>
      <c r="CZ1" s="484"/>
      <c r="DA1" s="484"/>
      <c r="DB1" s="484"/>
      <c r="DC1" s="484"/>
      <c r="DD1" s="484"/>
      <c r="DE1" s="484"/>
      <c r="DF1" s="484"/>
      <c r="DG1" s="484"/>
      <c r="DH1" s="484"/>
      <c r="DI1" s="484"/>
      <c r="DJ1" s="484"/>
      <c r="DK1" s="484"/>
      <c r="DL1" s="484"/>
      <c r="DM1" s="484"/>
      <c r="DN1" s="484"/>
      <c r="DO1" s="484"/>
      <c r="DP1" s="484"/>
      <c r="DQ1" s="484"/>
      <c r="DR1" s="484"/>
      <c r="DS1" s="484"/>
      <c r="DT1" s="484"/>
      <c r="DU1" s="484"/>
      <c r="DV1" s="484"/>
      <c r="DW1" s="484"/>
      <c r="DX1" s="484"/>
      <c r="DY1" s="484"/>
      <c r="DZ1" s="484"/>
      <c r="EA1" s="484"/>
      <c r="EB1" s="484"/>
      <c r="EC1" s="484"/>
      <c r="ED1" s="484"/>
      <c r="EE1" s="484"/>
      <c r="EF1" s="484"/>
      <c r="EG1" s="484"/>
      <c r="EH1" s="484"/>
      <c r="EI1" s="484"/>
      <c r="EJ1" s="484"/>
      <c r="EK1" s="484"/>
      <c r="EL1" s="484"/>
      <c r="EM1" s="484"/>
      <c r="EN1" s="484"/>
      <c r="EO1" s="484"/>
      <c r="EP1" s="484"/>
      <c r="EQ1" s="484"/>
      <c r="ER1" s="484"/>
      <c r="ES1" s="484"/>
      <c r="ET1" s="484"/>
      <c r="EU1" s="484"/>
      <c r="EV1" s="484"/>
      <c r="EW1" s="484"/>
      <c r="EX1" s="484"/>
      <c r="EY1" s="484"/>
      <c r="EZ1" s="484"/>
      <c r="FA1" s="484"/>
      <c r="FB1" s="484"/>
      <c r="FC1" s="484"/>
      <c r="FD1" s="484"/>
      <c r="FE1" s="484"/>
      <c r="FF1" s="484"/>
      <c r="FG1" s="484"/>
      <c r="FH1" s="484"/>
      <c r="FI1" s="484"/>
      <c r="FJ1" s="484"/>
      <c r="FK1" s="484"/>
      <c r="FL1" s="484"/>
      <c r="FM1" s="484"/>
      <c r="FN1" s="484"/>
      <c r="FO1" s="484"/>
      <c r="FP1" s="484"/>
      <c r="FQ1" s="484"/>
      <c r="FR1" s="484"/>
      <c r="FS1" s="484"/>
      <c r="FT1" s="484"/>
      <c r="FU1" s="484"/>
      <c r="FV1" s="484"/>
      <c r="FW1" s="484"/>
      <c r="FX1" s="484"/>
      <c r="FY1" s="484"/>
      <c r="FZ1" s="484"/>
      <c r="GA1" s="484"/>
      <c r="GB1" s="484"/>
      <c r="GC1" s="484"/>
      <c r="GD1" s="484"/>
      <c r="GE1" s="484"/>
      <c r="GF1" s="484"/>
      <c r="GG1" s="484"/>
      <c r="GH1" s="484"/>
      <c r="GI1" s="484"/>
      <c r="GJ1" s="484"/>
      <c r="GK1" s="484"/>
      <c r="GL1" s="484"/>
      <c r="GM1" s="484"/>
      <c r="GN1" s="484"/>
      <c r="GO1" s="484"/>
      <c r="GP1" s="484"/>
      <c r="GQ1" s="484"/>
      <c r="GR1" s="484"/>
      <c r="GS1" s="484"/>
      <c r="GT1" s="484"/>
      <c r="GU1" s="484"/>
      <c r="GV1" s="484"/>
      <c r="GW1" s="484"/>
      <c r="GX1" s="484"/>
      <c r="GY1" s="484"/>
      <c r="GZ1" s="484"/>
      <c r="HA1" s="484"/>
      <c r="HB1" s="484"/>
      <c r="HC1" s="484"/>
      <c r="HD1" s="484"/>
      <c r="HE1" s="484"/>
      <c r="HF1" s="484"/>
      <c r="HG1" s="484"/>
      <c r="HH1" s="484"/>
      <c r="HI1" s="484"/>
      <c r="HJ1" s="484"/>
      <c r="HK1" s="484"/>
      <c r="HL1" s="484"/>
      <c r="HM1" s="484"/>
      <c r="HN1" s="484"/>
      <c r="HO1" s="484"/>
      <c r="HP1" s="484"/>
      <c r="HQ1" s="484"/>
      <c r="HR1" s="484"/>
      <c r="HS1" s="484"/>
      <c r="HT1" s="484"/>
      <c r="HU1" s="484"/>
      <c r="HV1" s="484"/>
      <c r="HW1" s="484"/>
      <c r="HX1" s="484"/>
      <c r="HY1" s="484"/>
      <c r="HZ1" s="484"/>
      <c r="IA1" s="484"/>
      <c r="IB1" s="484"/>
      <c r="IC1" s="484"/>
      <c r="ID1" s="484"/>
      <c r="IE1" s="484"/>
      <c r="IF1" s="484"/>
      <c r="IG1" s="484"/>
      <c r="IH1" s="484"/>
      <c r="II1" s="484"/>
      <c r="IJ1" s="484"/>
      <c r="IK1" s="484"/>
      <c r="IL1" s="484"/>
      <c r="IM1" s="484"/>
      <c r="IN1" s="484"/>
      <c r="IO1" s="484"/>
      <c r="IP1" s="484"/>
      <c r="IQ1" s="484"/>
      <c r="IR1" s="484"/>
      <c r="IS1" s="484"/>
      <c r="IT1" s="484"/>
      <c r="IU1" s="484"/>
    </row>
    <row r="2" spans="1:255" ht="28.95" customHeight="1">
      <c r="A2" s="489" t="s">
        <v>4627</v>
      </c>
      <c r="B2" s="489" t="s">
        <v>32</v>
      </c>
      <c r="C2" s="489" t="s">
        <v>0</v>
      </c>
      <c r="D2" s="489" t="s">
        <v>4150</v>
      </c>
      <c r="E2" s="489" t="s">
        <v>4626</v>
      </c>
      <c r="F2" s="489"/>
      <c r="G2" s="489" t="s">
        <v>4625</v>
      </c>
      <c r="H2" s="489" t="s">
        <v>4624</v>
      </c>
      <c r="I2" s="489" t="s">
        <v>4623</v>
      </c>
      <c r="J2" s="489" t="s">
        <v>160</v>
      </c>
      <c r="K2" s="489" t="s">
        <v>3617</v>
      </c>
      <c r="L2" s="484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84"/>
      <c r="CR2" s="484"/>
      <c r="CS2" s="484"/>
      <c r="CT2" s="484"/>
      <c r="CU2" s="484"/>
      <c r="CV2" s="484"/>
      <c r="CW2" s="484"/>
      <c r="CX2" s="484"/>
      <c r="CY2" s="484"/>
      <c r="CZ2" s="484"/>
      <c r="DA2" s="484"/>
      <c r="DB2" s="484"/>
      <c r="DC2" s="484"/>
      <c r="DD2" s="484"/>
      <c r="DE2" s="484"/>
      <c r="DF2" s="484"/>
      <c r="DG2" s="484"/>
      <c r="DH2" s="484"/>
      <c r="DI2" s="484"/>
      <c r="DJ2" s="484"/>
      <c r="DK2" s="484"/>
      <c r="DL2" s="484"/>
      <c r="DM2" s="484"/>
      <c r="DN2" s="484"/>
      <c r="DO2" s="484"/>
      <c r="DP2" s="484"/>
      <c r="DQ2" s="484"/>
      <c r="DR2" s="484"/>
      <c r="DS2" s="484"/>
      <c r="DT2" s="484"/>
      <c r="DU2" s="484"/>
      <c r="DV2" s="484"/>
      <c r="DW2" s="484"/>
      <c r="DX2" s="484"/>
      <c r="DY2" s="484"/>
      <c r="DZ2" s="484"/>
      <c r="EA2" s="484"/>
      <c r="EB2" s="484"/>
      <c r="EC2" s="484"/>
      <c r="ED2" s="484"/>
      <c r="EE2" s="484"/>
      <c r="EF2" s="484"/>
      <c r="EG2" s="484"/>
      <c r="EH2" s="484"/>
      <c r="EI2" s="484"/>
      <c r="EJ2" s="484"/>
      <c r="EK2" s="484"/>
      <c r="EL2" s="484"/>
      <c r="EM2" s="484"/>
      <c r="EN2" s="484"/>
      <c r="EO2" s="484"/>
      <c r="EP2" s="484"/>
      <c r="EQ2" s="484"/>
      <c r="ER2" s="484"/>
      <c r="ES2" s="484"/>
      <c r="ET2" s="484"/>
      <c r="EU2" s="484"/>
      <c r="EV2" s="484"/>
      <c r="EW2" s="484"/>
      <c r="EX2" s="484"/>
      <c r="EY2" s="484"/>
      <c r="EZ2" s="484"/>
      <c r="FA2" s="484"/>
      <c r="FB2" s="484"/>
      <c r="FC2" s="484"/>
      <c r="FD2" s="484"/>
      <c r="FE2" s="484"/>
      <c r="FF2" s="484"/>
      <c r="FG2" s="484"/>
      <c r="FH2" s="484"/>
      <c r="FI2" s="484"/>
      <c r="FJ2" s="484"/>
      <c r="FK2" s="484"/>
      <c r="FL2" s="484"/>
      <c r="FM2" s="484"/>
      <c r="FN2" s="484"/>
      <c r="FO2" s="484"/>
      <c r="FP2" s="484"/>
      <c r="FQ2" s="484"/>
      <c r="FR2" s="484"/>
      <c r="FS2" s="484"/>
      <c r="FT2" s="484"/>
      <c r="FU2" s="484"/>
      <c r="FV2" s="484"/>
      <c r="FW2" s="484"/>
      <c r="FX2" s="484"/>
      <c r="FY2" s="484"/>
      <c r="FZ2" s="484"/>
      <c r="GA2" s="484"/>
      <c r="GB2" s="484"/>
      <c r="GC2" s="484"/>
      <c r="GD2" s="484"/>
      <c r="GE2" s="484"/>
      <c r="GF2" s="484"/>
      <c r="GG2" s="484"/>
      <c r="GH2" s="484"/>
      <c r="GI2" s="484"/>
      <c r="GJ2" s="484"/>
      <c r="GK2" s="484"/>
      <c r="GL2" s="484"/>
      <c r="GM2" s="484"/>
      <c r="GN2" s="484"/>
      <c r="GO2" s="484"/>
      <c r="GP2" s="484"/>
      <c r="GQ2" s="484"/>
      <c r="GR2" s="484"/>
      <c r="GS2" s="484"/>
      <c r="GT2" s="484"/>
      <c r="GU2" s="484"/>
      <c r="GV2" s="484"/>
      <c r="GW2" s="484"/>
      <c r="GX2" s="484"/>
      <c r="GY2" s="484"/>
      <c r="GZ2" s="484"/>
      <c r="HA2" s="484"/>
      <c r="HB2" s="484"/>
      <c r="HC2" s="484"/>
      <c r="HD2" s="484"/>
      <c r="HE2" s="484"/>
      <c r="HF2" s="484"/>
      <c r="HG2" s="484"/>
      <c r="HH2" s="484"/>
      <c r="HI2" s="484"/>
      <c r="HJ2" s="484"/>
      <c r="HK2" s="484"/>
      <c r="HL2" s="484"/>
      <c r="HM2" s="484"/>
      <c r="HN2" s="484"/>
      <c r="HO2" s="484"/>
      <c r="HP2" s="484"/>
      <c r="HQ2" s="484"/>
      <c r="HR2" s="484"/>
      <c r="HS2" s="484"/>
      <c r="HT2" s="484"/>
      <c r="HU2" s="484"/>
      <c r="HV2" s="484"/>
      <c r="HW2" s="484"/>
      <c r="HX2" s="484"/>
      <c r="HY2" s="484"/>
      <c r="HZ2" s="484"/>
      <c r="IA2" s="484"/>
      <c r="IB2" s="484"/>
      <c r="IC2" s="484"/>
      <c r="ID2" s="484"/>
      <c r="IE2" s="484"/>
      <c r="IF2" s="484"/>
      <c r="IG2" s="484"/>
      <c r="IH2" s="484"/>
      <c r="II2" s="484"/>
      <c r="IJ2" s="484"/>
      <c r="IK2" s="484"/>
      <c r="IL2" s="484"/>
      <c r="IM2" s="484"/>
      <c r="IN2" s="484"/>
      <c r="IO2" s="484"/>
      <c r="IP2" s="484"/>
      <c r="IQ2" s="484"/>
      <c r="IR2" s="484"/>
      <c r="IS2" s="484"/>
      <c r="IT2" s="484"/>
      <c r="IU2" s="484"/>
    </row>
    <row r="3" spans="1:255" ht="14.4" customHeight="1">
      <c r="A3" s="487">
        <v>11</v>
      </c>
      <c r="B3" s="487"/>
      <c r="C3" s="487">
        <v>1</v>
      </c>
      <c r="D3" s="487">
        <v>147</v>
      </c>
      <c r="E3" s="488">
        <v>0.81874999999999998</v>
      </c>
      <c r="F3" s="488">
        <v>0.33333333333333298</v>
      </c>
      <c r="G3" s="488">
        <f t="shared" ref="G3:G9" si="0">E3-F3</f>
        <v>0.485416666666667</v>
      </c>
      <c r="H3" s="487">
        <v>16</v>
      </c>
      <c r="I3" s="486" t="s">
        <v>199</v>
      </c>
      <c r="J3" s="485" t="s">
        <v>198</v>
      </c>
      <c r="K3" s="484" t="s">
        <v>4605</v>
      </c>
      <c r="L3" s="484"/>
      <c r="M3" s="14">
        <f>VLOOKUP(N3,id!$A:$C,3,0)</f>
        <v>125</v>
      </c>
      <c r="N3" s="14" t="str">
        <f t="shared" ref="N3:N9" si="1">O3&amp;P3&amp;R3</f>
        <v>TruszkowskaKamila1980</v>
      </c>
      <c r="O3" s="9" t="str">
        <f t="shared" ref="O3:O9" si="2">J3</f>
        <v>Truszkowska</v>
      </c>
      <c r="P3" s="323" t="str">
        <f t="shared" ref="P3:P9" si="3">I3</f>
        <v>Kamila</v>
      </c>
      <c r="Q3" s="9"/>
      <c r="R3" s="9" t="str">
        <f t="shared" ref="R3:R9" si="4">K3</f>
        <v>1980</v>
      </c>
      <c r="S3" s="9">
        <v>50</v>
      </c>
      <c r="T3" s="23"/>
      <c r="U3" s="9"/>
      <c r="V3" s="9"/>
      <c r="W3" s="9"/>
      <c r="X3" s="9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4"/>
      <c r="BG3" s="484"/>
      <c r="BH3" s="484"/>
      <c r="BI3" s="484"/>
      <c r="BJ3" s="484"/>
      <c r="BK3" s="484"/>
      <c r="BL3" s="484"/>
      <c r="BM3" s="484"/>
      <c r="BN3" s="484"/>
      <c r="BO3" s="484"/>
      <c r="BP3" s="484"/>
      <c r="BQ3" s="484"/>
      <c r="BR3" s="484"/>
      <c r="BS3" s="484"/>
      <c r="BT3" s="484"/>
      <c r="BU3" s="484"/>
      <c r="BV3" s="484"/>
      <c r="BW3" s="484"/>
      <c r="BX3" s="484"/>
      <c r="BY3" s="484"/>
      <c r="BZ3" s="484"/>
      <c r="CA3" s="484"/>
      <c r="CB3" s="484"/>
      <c r="CC3" s="484"/>
      <c r="CD3" s="484"/>
      <c r="CE3" s="484"/>
      <c r="CF3" s="484"/>
      <c r="CG3" s="484"/>
      <c r="CH3" s="484"/>
      <c r="CI3" s="484"/>
      <c r="CJ3" s="484"/>
      <c r="CK3" s="484"/>
      <c r="CL3" s="484"/>
      <c r="CM3" s="484"/>
      <c r="CN3" s="484"/>
      <c r="CO3" s="484"/>
      <c r="CP3" s="484"/>
      <c r="CQ3" s="484"/>
      <c r="CR3" s="484"/>
      <c r="CS3" s="484"/>
      <c r="CT3" s="484"/>
      <c r="CU3" s="484"/>
      <c r="CV3" s="484"/>
      <c r="CW3" s="484"/>
      <c r="CX3" s="484"/>
      <c r="CY3" s="484"/>
      <c r="CZ3" s="484"/>
      <c r="DA3" s="484"/>
      <c r="DB3" s="484"/>
      <c r="DC3" s="484"/>
      <c r="DD3" s="484"/>
      <c r="DE3" s="484"/>
      <c r="DF3" s="484"/>
      <c r="DG3" s="484"/>
      <c r="DH3" s="484"/>
      <c r="DI3" s="484"/>
      <c r="DJ3" s="484"/>
      <c r="DK3" s="484"/>
      <c r="DL3" s="484"/>
      <c r="DM3" s="484"/>
      <c r="DN3" s="484"/>
      <c r="DO3" s="484"/>
      <c r="DP3" s="484"/>
      <c r="DQ3" s="484"/>
      <c r="DR3" s="484"/>
      <c r="DS3" s="484"/>
      <c r="DT3" s="484"/>
      <c r="DU3" s="484"/>
      <c r="DV3" s="484"/>
      <c r="DW3" s="484"/>
      <c r="DX3" s="484"/>
      <c r="DY3" s="484"/>
      <c r="DZ3" s="484"/>
      <c r="EA3" s="484"/>
      <c r="EB3" s="484"/>
      <c r="EC3" s="484"/>
      <c r="ED3" s="484"/>
      <c r="EE3" s="484"/>
      <c r="EF3" s="484"/>
      <c r="EG3" s="484"/>
      <c r="EH3" s="484"/>
      <c r="EI3" s="484"/>
      <c r="EJ3" s="484"/>
      <c r="EK3" s="484"/>
      <c r="EL3" s="484"/>
      <c r="EM3" s="484"/>
      <c r="EN3" s="484"/>
      <c r="EO3" s="484"/>
      <c r="EP3" s="484"/>
      <c r="EQ3" s="484"/>
      <c r="ER3" s="484"/>
      <c r="ES3" s="484"/>
      <c r="ET3" s="484"/>
      <c r="EU3" s="484"/>
      <c r="EV3" s="484"/>
      <c r="EW3" s="484"/>
      <c r="EX3" s="484"/>
      <c r="EY3" s="484"/>
      <c r="EZ3" s="484"/>
      <c r="FA3" s="484"/>
      <c r="FB3" s="484"/>
      <c r="FC3" s="484"/>
      <c r="FD3" s="484"/>
      <c r="FE3" s="484"/>
      <c r="FF3" s="484"/>
      <c r="FG3" s="484"/>
      <c r="FH3" s="484"/>
      <c r="FI3" s="484"/>
      <c r="FJ3" s="484"/>
      <c r="FK3" s="484"/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4"/>
      <c r="GC3" s="484"/>
      <c r="GD3" s="484"/>
      <c r="GE3" s="484"/>
      <c r="GF3" s="484"/>
      <c r="GG3" s="484"/>
      <c r="GH3" s="484"/>
      <c r="GI3" s="484"/>
      <c r="GJ3" s="484"/>
      <c r="GK3" s="484"/>
      <c r="GL3" s="484"/>
      <c r="GM3" s="484"/>
      <c r="GN3" s="484"/>
      <c r="GO3" s="484"/>
      <c r="GP3" s="484"/>
      <c r="GQ3" s="484"/>
      <c r="GR3" s="484"/>
      <c r="GS3" s="484"/>
      <c r="GT3" s="484"/>
      <c r="GU3" s="484"/>
      <c r="GV3" s="484"/>
      <c r="GW3" s="484"/>
      <c r="GX3" s="484"/>
      <c r="GY3" s="484"/>
      <c r="GZ3" s="484"/>
      <c r="HA3" s="484"/>
      <c r="HB3" s="484"/>
      <c r="HC3" s="484"/>
      <c r="HD3" s="484"/>
      <c r="HE3" s="484"/>
      <c r="HF3" s="484"/>
      <c r="HG3" s="484"/>
      <c r="HH3" s="484"/>
      <c r="HI3" s="484"/>
      <c r="HJ3" s="484"/>
      <c r="HK3" s="484"/>
      <c r="HL3" s="484"/>
      <c r="HM3" s="484"/>
      <c r="HN3" s="484"/>
      <c r="HO3" s="484"/>
      <c r="HP3" s="484"/>
      <c r="HQ3" s="484"/>
      <c r="HR3" s="484"/>
      <c r="HS3" s="484"/>
      <c r="HT3" s="484"/>
      <c r="HU3" s="484"/>
      <c r="HV3" s="484"/>
      <c r="HW3" s="484"/>
      <c r="HX3" s="484"/>
      <c r="HY3" s="484"/>
      <c r="HZ3" s="484"/>
      <c r="IA3" s="484"/>
      <c r="IB3" s="484"/>
      <c r="IC3" s="484"/>
      <c r="ID3" s="484"/>
      <c r="IE3" s="484"/>
      <c r="IF3" s="484"/>
      <c r="IG3" s="484"/>
      <c r="IH3" s="484"/>
      <c r="II3" s="484"/>
      <c r="IJ3" s="484"/>
      <c r="IK3" s="484"/>
      <c r="IL3" s="484"/>
      <c r="IM3" s="484"/>
      <c r="IN3" s="484"/>
      <c r="IO3" s="484"/>
      <c r="IP3" s="484"/>
      <c r="IQ3" s="484"/>
      <c r="IR3" s="484"/>
      <c r="IS3" s="484"/>
      <c r="IT3" s="484"/>
      <c r="IU3" s="484"/>
    </row>
    <row r="4" spans="1:255" ht="14.4" customHeight="1">
      <c r="A4" s="487">
        <v>13</v>
      </c>
      <c r="B4" s="487"/>
      <c r="C4" s="487">
        <v>2</v>
      </c>
      <c r="D4" s="487">
        <v>142</v>
      </c>
      <c r="E4" s="488">
        <v>0.82916666666666705</v>
      </c>
      <c r="F4" s="488">
        <v>0.33333333333333298</v>
      </c>
      <c r="G4" s="488">
        <f t="shared" si="0"/>
        <v>0.49583333333333407</v>
      </c>
      <c r="H4" s="487">
        <v>16</v>
      </c>
      <c r="I4" s="486" t="s">
        <v>36</v>
      </c>
      <c r="J4" s="485" t="s">
        <v>716</v>
      </c>
      <c r="K4" s="484" t="s">
        <v>4604</v>
      </c>
      <c r="L4" s="484"/>
      <c r="M4" s="14">
        <f>VLOOKUP(N4,id!$A:$C,3,0)</f>
        <v>122</v>
      </c>
      <c r="N4" s="14" t="str">
        <f t="shared" si="1"/>
        <v>DudekMagdalena1984</v>
      </c>
      <c r="O4" s="9" t="str">
        <f t="shared" si="2"/>
        <v>Dudek</v>
      </c>
      <c r="P4" s="323" t="str">
        <f t="shared" si="3"/>
        <v>Magdalena</v>
      </c>
      <c r="Q4" s="9"/>
      <c r="R4" s="9" t="str">
        <f t="shared" si="4"/>
        <v>1984</v>
      </c>
      <c r="S4" s="9">
        <f t="shared" ref="S4:S9" si="5">S3*IF(W4&lt;1,W4,IF(X4&lt;1,X4,IF(V4&lt;1,V4,IF(U4&lt;1,U4,1))))</f>
        <v>48.949579831932731</v>
      </c>
      <c r="T4" s="23"/>
      <c r="U4" s="9">
        <f t="shared" ref="U4:U8" si="6">G3/G4</f>
        <v>0.97899159663865465</v>
      </c>
      <c r="V4" s="9">
        <f t="shared" ref="V4:V8" si="7">H4/H3</f>
        <v>1</v>
      </c>
      <c r="W4" s="9">
        <v>1</v>
      </c>
      <c r="X4" s="9">
        <v>1</v>
      </c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484"/>
      <c r="BH4" s="484"/>
      <c r="BI4" s="484"/>
      <c r="BJ4" s="484"/>
      <c r="BK4" s="484"/>
      <c r="BL4" s="484"/>
      <c r="BM4" s="484"/>
      <c r="BN4" s="484"/>
      <c r="BO4" s="484"/>
      <c r="BP4" s="484"/>
      <c r="BQ4" s="484"/>
      <c r="BR4" s="484"/>
      <c r="BS4" s="484"/>
      <c r="BT4" s="484"/>
      <c r="BU4" s="484"/>
      <c r="BV4" s="484"/>
      <c r="BW4" s="484"/>
      <c r="BX4" s="484"/>
      <c r="BY4" s="484"/>
      <c r="BZ4" s="484"/>
      <c r="CA4" s="484"/>
      <c r="CB4" s="484"/>
      <c r="CC4" s="484"/>
      <c r="CD4" s="484"/>
      <c r="CE4" s="484"/>
      <c r="CF4" s="484"/>
      <c r="CG4" s="484"/>
      <c r="CH4" s="484"/>
      <c r="CI4" s="484"/>
      <c r="CJ4" s="484"/>
      <c r="CK4" s="484"/>
      <c r="CL4" s="484"/>
      <c r="CM4" s="484"/>
      <c r="CN4" s="484"/>
      <c r="CO4" s="484"/>
      <c r="CP4" s="484"/>
      <c r="CQ4" s="484"/>
      <c r="CR4" s="484"/>
      <c r="CS4" s="484"/>
      <c r="CT4" s="484"/>
      <c r="CU4" s="484"/>
      <c r="CV4" s="484"/>
      <c r="CW4" s="484"/>
      <c r="CX4" s="484"/>
      <c r="CY4" s="484"/>
      <c r="CZ4" s="484"/>
      <c r="DA4" s="484"/>
      <c r="DB4" s="484"/>
      <c r="DC4" s="484"/>
      <c r="DD4" s="484"/>
      <c r="DE4" s="484"/>
      <c r="DF4" s="484"/>
      <c r="DG4" s="484"/>
      <c r="DH4" s="484"/>
      <c r="DI4" s="484"/>
      <c r="DJ4" s="484"/>
      <c r="DK4" s="484"/>
      <c r="DL4" s="484"/>
      <c r="DM4" s="484"/>
      <c r="DN4" s="484"/>
      <c r="DO4" s="484"/>
      <c r="DP4" s="484"/>
      <c r="DQ4" s="484"/>
      <c r="DR4" s="484"/>
      <c r="DS4" s="484"/>
      <c r="DT4" s="484"/>
      <c r="DU4" s="484"/>
      <c r="DV4" s="484"/>
      <c r="DW4" s="484"/>
      <c r="DX4" s="484"/>
      <c r="DY4" s="484"/>
      <c r="DZ4" s="484"/>
      <c r="EA4" s="484"/>
      <c r="EB4" s="484"/>
      <c r="EC4" s="484"/>
      <c r="ED4" s="484"/>
      <c r="EE4" s="484"/>
      <c r="EF4" s="484"/>
      <c r="EG4" s="484"/>
      <c r="EH4" s="484"/>
      <c r="EI4" s="484"/>
      <c r="EJ4" s="484"/>
      <c r="EK4" s="484"/>
      <c r="EL4" s="484"/>
      <c r="EM4" s="484"/>
      <c r="EN4" s="484"/>
      <c r="EO4" s="484"/>
      <c r="EP4" s="484"/>
      <c r="EQ4" s="484"/>
      <c r="ER4" s="484"/>
      <c r="ES4" s="484"/>
      <c r="ET4" s="484"/>
      <c r="EU4" s="484"/>
      <c r="EV4" s="484"/>
      <c r="EW4" s="484"/>
      <c r="EX4" s="484"/>
      <c r="EY4" s="484"/>
      <c r="EZ4" s="484"/>
      <c r="FA4" s="484"/>
      <c r="FB4" s="484"/>
      <c r="FC4" s="484"/>
      <c r="FD4" s="484"/>
      <c r="FE4" s="484"/>
      <c r="FF4" s="484"/>
      <c r="FG4" s="484"/>
      <c r="FH4" s="484"/>
      <c r="FI4" s="484"/>
      <c r="FJ4" s="484"/>
      <c r="FK4" s="484"/>
      <c r="FL4" s="484"/>
      <c r="FM4" s="484"/>
      <c r="FN4" s="484"/>
      <c r="FO4" s="484"/>
      <c r="FP4" s="484"/>
      <c r="FQ4" s="484"/>
      <c r="FR4" s="484"/>
      <c r="FS4" s="484"/>
      <c r="FT4" s="484"/>
      <c r="FU4" s="484"/>
      <c r="FV4" s="484"/>
      <c r="FW4" s="484"/>
      <c r="FX4" s="484"/>
      <c r="FY4" s="484"/>
      <c r="FZ4" s="484"/>
      <c r="GA4" s="484"/>
      <c r="GB4" s="484"/>
      <c r="GC4" s="484"/>
      <c r="GD4" s="484"/>
      <c r="GE4" s="484"/>
      <c r="GF4" s="484"/>
      <c r="GG4" s="484"/>
      <c r="GH4" s="484"/>
      <c r="GI4" s="484"/>
      <c r="GJ4" s="484"/>
      <c r="GK4" s="484"/>
      <c r="GL4" s="484"/>
      <c r="GM4" s="484"/>
      <c r="GN4" s="484"/>
      <c r="GO4" s="484"/>
      <c r="GP4" s="484"/>
      <c r="GQ4" s="484"/>
      <c r="GR4" s="484"/>
      <c r="GS4" s="484"/>
      <c r="GT4" s="484"/>
      <c r="GU4" s="484"/>
      <c r="GV4" s="484"/>
      <c r="GW4" s="484"/>
      <c r="GX4" s="484"/>
      <c r="GY4" s="484"/>
      <c r="GZ4" s="484"/>
      <c r="HA4" s="484"/>
      <c r="HB4" s="484"/>
      <c r="HC4" s="484"/>
      <c r="HD4" s="484"/>
      <c r="HE4" s="484"/>
      <c r="HF4" s="484"/>
      <c r="HG4" s="484"/>
      <c r="HH4" s="484"/>
      <c r="HI4" s="484"/>
      <c r="HJ4" s="484"/>
      <c r="HK4" s="484"/>
      <c r="HL4" s="484"/>
      <c r="HM4" s="484"/>
      <c r="HN4" s="484"/>
      <c r="HO4" s="484"/>
      <c r="HP4" s="484"/>
      <c r="HQ4" s="484"/>
      <c r="HR4" s="484"/>
      <c r="HS4" s="484"/>
      <c r="HT4" s="484"/>
      <c r="HU4" s="484"/>
      <c r="HV4" s="484"/>
      <c r="HW4" s="484"/>
      <c r="HX4" s="484"/>
      <c r="HY4" s="484"/>
      <c r="HZ4" s="484"/>
      <c r="IA4" s="484"/>
      <c r="IB4" s="484"/>
      <c r="IC4" s="484"/>
      <c r="ID4" s="484"/>
      <c r="IE4" s="484"/>
      <c r="IF4" s="484"/>
      <c r="IG4" s="484"/>
      <c r="IH4" s="484"/>
      <c r="II4" s="484"/>
      <c r="IJ4" s="484"/>
      <c r="IK4" s="484"/>
      <c r="IL4" s="484"/>
      <c r="IM4" s="484"/>
      <c r="IN4" s="484"/>
      <c r="IO4" s="484"/>
      <c r="IP4" s="484"/>
      <c r="IQ4" s="484"/>
      <c r="IR4" s="484"/>
      <c r="IS4" s="484"/>
      <c r="IT4" s="484"/>
      <c r="IU4" s="484"/>
    </row>
    <row r="5" spans="1:255" ht="14.4" customHeight="1">
      <c r="A5" s="487">
        <v>18</v>
      </c>
      <c r="B5" s="487"/>
      <c r="C5" s="487">
        <v>3</v>
      </c>
      <c r="D5" s="487">
        <v>185</v>
      </c>
      <c r="E5" s="488">
        <v>0.874305555555556</v>
      </c>
      <c r="F5" s="488">
        <v>0.33333333333333298</v>
      </c>
      <c r="G5" s="488">
        <f t="shared" si="0"/>
        <v>0.54097222222222308</v>
      </c>
      <c r="H5" s="487">
        <v>16</v>
      </c>
      <c r="I5" s="486" t="s">
        <v>409</v>
      </c>
      <c r="J5" s="485" t="s">
        <v>807</v>
      </c>
      <c r="K5" s="484" t="s">
        <v>4616</v>
      </c>
      <c r="L5" s="484"/>
      <c r="M5" s="14">
        <f>VLOOKUP(N5,id!$A:$C,3,0)</f>
        <v>36</v>
      </c>
      <c r="N5" s="14" t="str">
        <f t="shared" si="1"/>
        <v>CzarnyBarbara1982</v>
      </c>
      <c r="O5" s="9" t="str">
        <f t="shared" si="2"/>
        <v>Czarny</v>
      </c>
      <c r="P5" s="323" t="str">
        <f t="shared" si="3"/>
        <v>Barbara</v>
      </c>
      <c r="Q5" s="9"/>
      <c r="R5" s="9" t="str">
        <f t="shared" si="4"/>
        <v>1982</v>
      </c>
      <c r="S5" s="9">
        <f t="shared" si="5"/>
        <v>44.865211810012795</v>
      </c>
      <c r="T5" s="23"/>
      <c r="U5" s="9">
        <f t="shared" si="6"/>
        <v>0.91655969191270847</v>
      </c>
      <c r="V5" s="9">
        <f t="shared" si="7"/>
        <v>1</v>
      </c>
      <c r="W5" s="9">
        <v>1</v>
      </c>
      <c r="X5" s="9">
        <v>1</v>
      </c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4"/>
      <c r="AJ5" s="484"/>
      <c r="AK5" s="484"/>
      <c r="AL5" s="484"/>
      <c r="AM5" s="484"/>
      <c r="AN5" s="484"/>
      <c r="AO5" s="484"/>
      <c r="AP5" s="484"/>
      <c r="AQ5" s="484"/>
      <c r="AR5" s="484"/>
      <c r="AS5" s="484"/>
      <c r="AT5" s="484"/>
      <c r="AU5" s="484"/>
      <c r="AV5" s="484"/>
      <c r="AW5" s="484"/>
      <c r="AX5" s="484"/>
      <c r="AY5" s="484"/>
      <c r="AZ5" s="484"/>
      <c r="BA5" s="484"/>
      <c r="BB5" s="484"/>
      <c r="BC5" s="484"/>
      <c r="BD5" s="484"/>
      <c r="BE5" s="484"/>
      <c r="BF5" s="484"/>
      <c r="BG5" s="484"/>
      <c r="BH5" s="484"/>
      <c r="BI5" s="484"/>
      <c r="BJ5" s="484"/>
      <c r="BK5" s="484"/>
      <c r="BL5" s="484"/>
      <c r="BM5" s="484"/>
      <c r="BN5" s="484"/>
      <c r="BO5" s="484"/>
      <c r="BP5" s="484"/>
      <c r="BQ5" s="484"/>
      <c r="BR5" s="484"/>
      <c r="BS5" s="484"/>
      <c r="BT5" s="484"/>
      <c r="BU5" s="484"/>
      <c r="BV5" s="484"/>
      <c r="BW5" s="484"/>
      <c r="BX5" s="484"/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4"/>
      <c r="CY5" s="484"/>
      <c r="CZ5" s="484"/>
      <c r="DA5" s="484"/>
      <c r="DB5" s="484"/>
      <c r="DC5" s="484"/>
      <c r="DD5" s="484"/>
      <c r="DE5" s="484"/>
      <c r="DF5" s="484"/>
      <c r="DG5" s="484"/>
      <c r="DH5" s="484"/>
      <c r="DI5" s="484"/>
      <c r="DJ5" s="484"/>
      <c r="DK5" s="484"/>
      <c r="DL5" s="484"/>
      <c r="DM5" s="484"/>
      <c r="DN5" s="484"/>
      <c r="DO5" s="484"/>
      <c r="DP5" s="484"/>
      <c r="DQ5" s="484"/>
      <c r="DR5" s="484"/>
      <c r="DS5" s="484"/>
      <c r="DT5" s="484"/>
      <c r="DU5" s="484"/>
      <c r="DV5" s="484"/>
      <c r="DW5" s="484"/>
      <c r="DX5" s="484"/>
      <c r="DY5" s="484"/>
      <c r="DZ5" s="484"/>
      <c r="EA5" s="484"/>
      <c r="EB5" s="484"/>
      <c r="EC5" s="484"/>
      <c r="ED5" s="484"/>
      <c r="EE5" s="484"/>
      <c r="EF5" s="484"/>
      <c r="EG5" s="484"/>
      <c r="EH5" s="484"/>
      <c r="EI5" s="484"/>
      <c r="EJ5" s="484"/>
      <c r="EK5" s="484"/>
      <c r="EL5" s="484"/>
      <c r="EM5" s="484"/>
      <c r="EN5" s="484"/>
      <c r="EO5" s="484"/>
      <c r="EP5" s="484"/>
      <c r="EQ5" s="484"/>
      <c r="ER5" s="484"/>
      <c r="ES5" s="484"/>
      <c r="ET5" s="484"/>
      <c r="EU5" s="484"/>
      <c r="EV5" s="484"/>
      <c r="EW5" s="484"/>
      <c r="EX5" s="484"/>
      <c r="EY5" s="484"/>
      <c r="EZ5" s="484"/>
      <c r="FA5" s="484"/>
      <c r="FB5" s="484"/>
      <c r="FC5" s="484"/>
      <c r="FD5" s="484"/>
      <c r="FE5" s="484"/>
      <c r="FF5" s="484"/>
      <c r="FG5" s="484"/>
      <c r="FH5" s="484"/>
      <c r="FI5" s="484"/>
      <c r="FJ5" s="484"/>
      <c r="FK5" s="484"/>
      <c r="FL5" s="484"/>
      <c r="FM5" s="484"/>
      <c r="FN5" s="484"/>
      <c r="FO5" s="484"/>
      <c r="FP5" s="484"/>
      <c r="FQ5" s="484"/>
      <c r="FR5" s="484"/>
      <c r="FS5" s="484"/>
      <c r="FT5" s="484"/>
      <c r="FU5" s="484"/>
      <c r="FV5" s="484"/>
      <c r="FW5" s="484"/>
      <c r="FX5" s="484"/>
      <c r="FY5" s="484"/>
      <c r="FZ5" s="484"/>
      <c r="GA5" s="484"/>
      <c r="GB5" s="484"/>
      <c r="GC5" s="484"/>
      <c r="GD5" s="484"/>
      <c r="GE5" s="484"/>
      <c r="GF5" s="484"/>
      <c r="GG5" s="484"/>
      <c r="GH5" s="484"/>
      <c r="GI5" s="484"/>
      <c r="GJ5" s="484"/>
      <c r="GK5" s="484"/>
      <c r="GL5" s="484"/>
      <c r="GM5" s="484"/>
      <c r="GN5" s="484"/>
      <c r="GO5" s="484"/>
      <c r="GP5" s="484"/>
      <c r="GQ5" s="484"/>
      <c r="GR5" s="484"/>
      <c r="GS5" s="484"/>
      <c r="GT5" s="484"/>
      <c r="GU5" s="484"/>
      <c r="GV5" s="484"/>
      <c r="GW5" s="484"/>
      <c r="GX5" s="484"/>
      <c r="GY5" s="484"/>
      <c r="GZ5" s="484"/>
      <c r="HA5" s="484"/>
      <c r="HB5" s="484"/>
      <c r="HC5" s="484"/>
      <c r="HD5" s="484"/>
      <c r="HE5" s="484"/>
      <c r="HF5" s="484"/>
      <c r="HG5" s="484"/>
      <c r="HH5" s="484"/>
      <c r="HI5" s="484"/>
      <c r="HJ5" s="484"/>
      <c r="HK5" s="484"/>
      <c r="HL5" s="484"/>
      <c r="HM5" s="484"/>
      <c r="HN5" s="484"/>
      <c r="HO5" s="484"/>
      <c r="HP5" s="484"/>
      <c r="HQ5" s="484"/>
      <c r="HR5" s="484"/>
      <c r="HS5" s="484"/>
      <c r="HT5" s="484"/>
      <c r="HU5" s="484"/>
      <c r="HV5" s="484"/>
      <c r="HW5" s="484"/>
      <c r="HX5" s="484"/>
      <c r="HY5" s="484"/>
      <c r="HZ5" s="484"/>
      <c r="IA5" s="484"/>
      <c r="IB5" s="484"/>
      <c r="IC5" s="484"/>
      <c r="ID5" s="484"/>
      <c r="IE5" s="484"/>
      <c r="IF5" s="484"/>
      <c r="IG5" s="484"/>
      <c r="IH5" s="484"/>
      <c r="II5" s="484"/>
      <c r="IJ5" s="484"/>
      <c r="IK5" s="484"/>
      <c r="IL5" s="484"/>
      <c r="IM5" s="484"/>
      <c r="IN5" s="484"/>
      <c r="IO5" s="484"/>
      <c r="IP5" s="484"/>
      <c r="IQ5" s="484"/>
      <c r="IR5" s="484"/>
      <c r="IS5" s="484"/>
      <c r="IT5" s="484"/>
      <c r="IU5" s="484"/>
    </row>
    <row r="6" spans="1:255" ht="14.4" customHeight="1">
      <c r="A6" s="487">
        <v>21</v>
      </c>
      <c r="B6" s="487"/>
      <c r="C6" s="487">
        <v>4</v>
      </c>
      <c r="D6" s="487">
        <v>64</v>
      </c>
      <c r="E6" s="488">
        <v>0.90763888888888899</v>
      </c>
      <c r="F6" s="488">
        <v>0.33333333333333298</v>
      </c>
      <c r="G6" s="488">
        <f t="shared" si="0"/>
        <v>0.57430555555555607</v>
      </c>
      <c r="H6" s="487">
        <v>14</v>
      </c>
      <c r="I6" s="486" t="s">
        <v>334</v>
      </c>
      <c r="J6" s="485" t="s">
        <v>230</v>
      </c>
      <c r="K6" s="484" t="s">
        <v>4613</v>
      </c>
      <c r="L6" s="484"/>
      <c r="M6" s="14">
        <f>VLOOKUP(N6,id!$A:$C,3,0)</f>
        <v>35</v>
      </c>
      <c r="N6" s="14" t="str">
        <f t="shared" si="1"/>
        <v>AdamczykEwa1975</v>
      </c>
      <c r="O6" s="9" t="str">
        <f t="shared" si="2"/>
        <v>Adamczyk</v>
      </c>
      <c r="P6" s="323" t="str">
        <f t="shared" si="3"/>
        <v>Ewa</v>
      </c>
      <c r="Q6" s="9"/>
      <c r="R6" s="9" t="str">
        <f t="shared" si="4"/>
        <v>1975</v>
      </c>
      <c r="S6" s="9">
        <f t="shared" si="5"/>
        <v>39.257060333761196</v>
      </c>
      <c r="T6" s="23"/>
      <c r="U6" s="9">
        <f t="shared" si="6"/>
        <v>0.94195888754534529</v>
      </c>
      <c r="V6" s="9">
        <f t="shared" si="7"/>
        <v>0.875</v>
      </c>
      <c r="W6" s="9">
        <v>1</v>
      </c>
      <c r="X6" s="9">
        <v>1</v>
      </c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4"/>
      <c r="AJ6" s="484"/>
      <c r="AK6" s="484"/>
      <c r="AL6" s="484"/>
      <c r="AM6" s="484"/>
      <c r="AN6" s="484"/>
      <c r="AO6" s="484"/>
      <c r="AP6" s="484"/>
      <c r="AQ6" s="484"/>
      <c r="AR6" s="484"/>
      <c r="AS6" s="484"/>
      <c r="AT6" s="484"/>
      <c r="AU6" s="484"/>
      <c r="AV6" s="484"/>
      <c r="AW6" s="484"/>
      <c r="AX6" s="484"/>
      <c r="AY6" s="484"/>
      <c r="AZ6" s="484"/>
      <c r="BA6" s="484"/>
      <c r="BB6" s="484"/>
      <c r="BC6" s="484"/>
      <c r="BD6" s="484"/>
      <c r="BE6" s="484"/>
      <c r="BF6" s="484"/>
      <c r="BG6" s="484"/>
      <c r="BH6" s="484"/>
      <c r="BI6" s="484"/>
      <c r="BJ6" s="484"/>
      <c r="BK6" s="484"/>
      <c r="BL6" s="484"/>
      <c r="BM6" s="484"/>
      <c r="BN6" s="484"/>
      <c r="BO6" s="484"/>
      <c r="BP6" s="484"/>
      <c r="BQ6" s="484"/>
      <c r="BR6" s="484"/>
      <c r="BS6" s="484"/>
      <c r="BT6" s="484"/>
      <c r="BU6" s="484"/>
      <c r="BV6" s="484"/>
      <c r="BW6" s="484"/>
      <c r="BX6" s="484"/>
      <c r="BY6" s="484"/>
      <c r="BZ6" s="484"/>
      <c r="CA6" s="484"/>
      <c r="CB6" s="484"/>
      <c r="CC6" s="484"/>
      <c r="CD6" s="484"/>
      <c r="CE6" s="484"/>
      <c r="CF6" s="484"/>
      <c r="CG6" s="484"/>
      <c r="CH6" s="484"/>
      <c r="CI6" s="484"/>
      <c r="CJ6" s="484"/>
      <c r="CK6" s="484"/>
      <c r="CL6" s="484"/>
      <c r="CM6" s="484"/>
      <c r="CN6" s="484"/>
      <c r="CO6" s="484"/>
      <c r="CP6" s="484"/>
      <c r="CQ6" s="484"/>
      <c r="CR6" s="484"/>
      <c r="CS6" s="484"/>
      <c r="CT6" s="484"/>
      <c r="CU6" s="484"/>
      <c r="CV6" s="484"/>
      <c r="CW6" s="484"/>
      <c r="CX6" s="484"/>
      <c r="CY6" s="484"/>
      <c r="CZ6" s="484"/>
      <c r="DA6" s="484"/>
      <c r="DB6" s="484"/>
      <c r="DC6" s="484"/>
      <c r="DD6" s="484"/>
      <c r="DE6" s="484"/>
      <c r="DF6" s="484"/>
      <c r="DG6" s="484"/>
      <c r="DH6" s="484"/>
      <c r="DI6" s="484"/>
      <c r="DJ6" s="484"/>
      <c r="DK6" s="484"/>
      <c r="DL6" s="484"/>
      <c r="DM6" s="484"/>
      <c r="DN6" s="484"/>
      <c r="DO6" s="484"/>
      <c r="DP6" s="484"/>
      <c r="DQ6" s="484"/>
      <c r="DR6" s="484"/>
      <c r="DS6" s="484"/>
      <c r="DT6" s="484"/>
      <c r="DU6" s="484"/>
      <c r="DV6" s="484"/>
      <c r="DW6" s="484"/>
      <c r="DX6" s="484"/>
      <c r="DY6" s="484"/>
      <c r="DZ6" s="484"/>
      <c r="EA6" s="484"/>
      <c r="EB6" s="484"/>
      <c r="EC6" s="484"/>
      <c r="ED6" s="484"/>
      <c r="EE6" s="484"/>
      <c r="EF6" s="484"/>
      <c r="EG6" s="484"/>
      <c r="EH6" s="484"/>
      <c r="EI6" s="484"/>
      <c r="EJ6" s="484"/>
      <c r="EK6" s="484"/>
      <c r="EL6" s="484"/>
      <c r="EM6" s="484"/>
      <c r="EN6" s="484"/>
      <c r="EO6" s="484"/>
      <c r="EP6" s="484"/>
      <c r="EQ6" s="484"/>
      <c r="ER6" s="484"/>
      <c r="ES6" s="484"/>
      <c r="ET6" s="484"/>
      <c r="EU6" s="484"/>
      <c r="EV6" s="484"/>
      <c r="EW6" s="484"/>
      <c r="EX6" s="484"/>
      <c r="EY6" s="484"/>
      <c r="EZ6" s="484"/>
      <c r="FA6" s="484"/>
      <c r="FB6" s="484"/>
      <c r="FC6" s="484"/>
      <c r="FD6" s="484"/>
      <c r="FE6" s="484"/>
      <c r="FF6" s="484"/>
      <c r="FG6" s="484"/>
      <c r="FH6" s="484"/>
      <c r="FI6" s="484"/>
      <c r="FJ6" s="484"/>
      <c r="FK6" s="484"/>
      <c r="FL6" s="484"/>
      <c r="FM6" s="484"/>
      <c r="FN6" s="484"/>
      <c r="FO6" s="484"/>
      <c r="FP6" s="484"/>
      <c r="FQ6" s="484"/>
      <c r="FR6" s="484"/>
      <c r="FS6" s="484"/>
      <c r="FT6" s="484"/>
      <c r="FU6" s="484"/>
      <c r="FV6" s="484"/>
      <c r="FW6" s="484"/>
      <c r="FX6" s="484"/>
      <c r="FY6" s="484"/>
      <c r="FZ6" s="484"/>
      <c r="GA6" s="484"/>
      <c r="GB6" s="484"/>
      <c r="GC6" s="484"/>
      <c r="GD6" s="484"/>
      <c r="GE6" s="484"/>
      <c r="GF6" s="484"/>
      <c r="GG6" s="484"/>
      <c r="GH6" s="484"/>
      <c r="GI6" s="484"/>
      <c r="GJ6" s="484"/>
      <c r="GK6" s="484"/>
      <c r="GL6" s="484"/>
      <c r="GM6" s="484"/>
      <c r="GN6" s="484"/>
      <c r="GO6" s="484"/>
      <c r="GP6" s="484"/>
      <c r="GQ6" s="484"/>
      <c r="GR6" s="484"/>
      <c r="GS6" s="484"/>
      <c r="GT6" s="484"/>
      <c r="GU6" s="484"/>
      <c r="GV6" s="484"/>
      <c r="GW6" s="484"/>
      <c r="GX6" s="484"/>
      <c r="GY6" s="484"/>
      <c r="GZ6" s="484"/>
      <c r="HA6" s="484"/>
      <c r="HB6" s="484"/>
      <c r="HC6" s="484"/>
      <c r="HD6" s="484"/>
      <c r="HE6" s="484"/>
      <c r="HF6" s="484"/>
      <c r="HG6" s="484"/>
      <c r="HH6" s="484"/>
      <c r="HI6" s="484"/>
      <c r="HJ6" s="484"/>
      <c r="HK6" s="484"/>
      <c r="HL6" s="484"/>
      <c r="HM6" s="484"/>
      <c r="HN6" s="484"/>
      <c r="HO6" s="484"/>
      <c r="HP6" s="484"/>
      <c r="HQ6" s="484"/>
      <c r="HR6" s="484"/>
      <c r="HS6" s="484"/>
      <c r="HT6" s="484"/>
      <c r="HU6" s="484"/>
      <c r="HV6" s="484"/>
      <c r="HW6" s="484"/>
      <c r="HX6" s="484"/>
      <c r="HY6" s="484"/>
      <c r="HZ6" s="484"/>
      <c r="IA6" s="484"/>
      <c r="IB6" s="484"/>
      <c r="IC6" s="484"/>
      <c r="ID6" s="484"/>
      <c r="IE6" s="484"/>
      <c r="IF6" s="484"/>
      <c r="IG6" s="484"/>
      <c r="IH6" s="484"/>
      <c r="II6" s="484"/>
      <c r="IJ6" s="484"/>
      <c r="IK6" s="484"/>
      <c r="IL6" s="484"/>
      <c r="IM6" s="484"/>
      <c r="IN6" s="484"/>
      <c r="IO6" s="484"/>
      <c r="IP6" s="484"/>
      <c r="IQ6" s="484"/>
      <c r="IR6" s="484"/>
      <c r="IS6" s="484"/>
      <c r="IT6" s="484"/>
      <c r="IU6" s="484"/>
    </row>
    <row r="7" spans="1:255" ht="14.4" customHeight="1">
      <c r="A7" s="487">
        <v>28</v>
      </c>
      <c r="B7" s="487"/>
      <c r="C7" s="487">
        <v>5</v>
      </c>
      <c r="D7" s="487">
        <v>15</v>
      </c>
      <c r="E7" s="488">
        <v>0.80694444444444402</v>
      </c>
      <c r="F7" s="488">
        <v>0.33333333333333298</v>
      </c>
      <c r="G7" s="488">
        <f t="shared" si="0"/>
        <v>0.47361111111111104</v>
      </c>
      <c r="H7" s="487">
        <v>10</v>
      </c>
      <c r="I7" s="486" t="s">
        <v>133</v>
      </c>
      <c r="J7" s="485" t="s">
        <v>1642</v>
      </c>
      <c r="K7" s="484" t="s">
        <v>4604</v>
      </c>
      <c r="L7" s="484"/>
      <c r="M7" s="14">
        <f>VLOOKUP(N7,id!$A:$C,3,0)</f>
        <v>527</v>
      </c>
      <c r="N7" s="14" t="str">
        <f t="shared" si="1"/>
        <v>KopećAgnieszka1984</v>
      </c>
      <c r="O7" s="9" t="str">
        <f t="shared" si="2"/>
        <v>Kopeć</v>
      </c>
      <c r="P7" s="323" t="str">
        <f t="shared" si="3"/>
        <v>Agnieszka</v>
      </c>
      <c r="Q7" s="9"/>
      <c r="R7" s="9" t="str">
        <f t="shared" si="4"/>
        <v>1984</v>
      </c>
      <c r="S7" s="9">
        <f t="shared" si="5"/>
        <v>28.040757381257997</v>
      </c>
      <c r="T7" s="23"/>
      <c r="U7" s="9">
        <f t="shared" si="6"/>
        <v>1.2126099706744882</v>
      </c>
      <c r="V7" s="9">
        <f t="shared" si="7"/>
        <v>0.7142857142857143</v>
      </c>
      <c r="W7" s="9">
        <v>1</v>
      </c>
      <c r="X7" s="9">
        <v>1</v>
      </c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4"/>
      <c r="AV7" s="484"/>
      <c r="AW7" s="484"/>
      <c r="AX7" s="484"/>
      <c r="AY7" s="484"/>
      <c r="AZ7" s="484"/>
      <c r="BA7" s="484"/>
      <c r="BB7" s="484"/>
      <c r="BC7" s="484"/>
      <c r="BD7" s="484"/>
      <c r="BE7" s="484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  <c r="BV7" s="484"/>
      <c r="BW7" s="484"/>
      <c r="BX7" s="484"/>
      <c r="BY7" s="484"/>
      <c r="BZ7" s="484"/>
      <c r="CA7" s="484"/>
      <c r="CB7" s="484"/>
      <c r="CC7" s="484"/>
      <c r="CD7" s="484"/>
      <c r="CE7" s="484"/>
      <c r="CF7" s="484"/>
      <c r="CG7" s="484"/>
      <c r="CH7" s="484"/>
      <c r="CI7" s="484"/>
      <c r="CJ7" s="484"/>
      <c r="CK7" s="484"/>
      <c r="CL7" s="484"/>
      <c r="CM7" s="484"/>
      <c r="CN7" s="484"/>
      <c r="CO7" s="484"/>
      <c r="CP7" s="484"/>
      <c r="CQ7" s="484"/>
      <c r="CR7" s="484"/>
      <c r="CS7" s="484"/>
      <c r="CT7" s="484"/>
      <c r="CU7" s="484"/>
      <c r="CV7" s="484"/>
      <c r="CW7" s="484"/>
      <c r="CX7" s="484"/>
      <c r="CY7" s="484"/>
      <c r="CZ7" s="484"/>
      <c r="DA7" s="484"/>
      <c r="DB7" s="484"/>
      <c r="DC7" s="484"/>
      <c r="DD7" s="484"/>
      <c r="DE7" s="484"/>
      <c r="DF7" s="484"/>
      <c r="DG7" s="484"/>
      <c r="DH7" s="484"/>
      <c r="DI7" s="484"/>
      <c r="DJ7" s="484"/>
      <c r="DK7" s="484"/>
      <c r="DL7" s="484"/>
      <c r="DM7" s="484"/>
      <c r="DN7" s="484"/>
      <c r="DO7" s="484"/>
      <c r="DP7" s="484"/>
      <c r="DQ7" s="484"/>
      <c r="DR7" s="484"/>
      <c r="DS7" s="484"/>
      <c r="DT7" s="484"/>
      <c r="DU7" s="484"/>
      <c r="DV7" s="484"/>
      <c r="DW7" s="484"/>
      <c r="DX7" s="484"/>
      <c r="DY7" s="484"/>
      <c r="DZ7" s="484"/>
      <c r="EA7" s="484"/>
      <c r="EB7" s="484"/>
      <c r="EC7" s="484"/>
      <c r="ED7" s="484"/>
      <c r="EE7" s="484"/>
      <c r="EF7" s="484"/>
      <c r="EG7" s="484"/>
      <c r="EH7" s="484"/>
      <c r="EI7" s="484"/>
      <c r="EJ7" s="484"/>
      <c r="EK7" s="484"/>
      <c r="EL7" s="484"/>
      <c r="EM7" s="484"/>
      <c r="EN7" s="484"/>
      <c r="EO7" s="484"/>
      <c r="EP7" s="484"/>
      <c r="EQ7" s="484"/>
      <c r="ER7" s="484"/>
      <c r="ES7" s="484"/>
      <c r="ET7" s="484"/>
      <c r="EU7" s="484"/>
      <c r="EV7" s="484"/>
      <c r="EW7" s="484"/>
      <c r="EX7" s="484"/>
      <c r="EY7" s="484"/>
      <c r="EZ7" s="484"/>
      <c r="FA7" s="484"/>
      <c r="FB7" s="484"/>
      <c r="FC7" s="484"/>
      <c r="FD7" s="484"/>
      <c r="FE7" s="484"/>
      <c r="FF7" s="484"/>
      <c r="FG7" s="484"/>
      <c r="FH7" s="484"/>
      <c r="FI7" s="484"/>
      <c r="FJ7" s="484"/>
      <c r="FK7" s="484"/>
      <c r="FL7" s="484"/>
      <c r="FM7" s="484"/>
      <c r="FN7" s="484"/>
      <c r="FO7" s="484"/>
      <c r="FP7" s="484"/>
      <c r="FQ7" s="484"/>
      <c r="FR7" s="484"/>
      <c r="FS7" s="484"/>
      <c r="FT7" s="484"/>
      <c r="FU7" s="484"/>
      <c r="FV7" s="484"/>
      <c r="FW7" s="484"/>
      <c r="FX7" s="484"/>
      <c r="FY7" s="484"/>
      <c r="FZ7" s="484"/>
      <c r="GA7" s="484"/>
      <c r="GB7" s="484"/>
      <c r="GC7" s="484"/>
      <c r="GD7" s="484"/>
      <c r="GE7" s="484"/>
      <c r="GF7" s="484"/>
      <c r="GG7" s="484"/>
      <c r="GH7" s="484"/>
      <c r="GI7" s="484"/>
      <c r="GJ7" s="484"/>
      <c r="GK7" s="484"/>
      <c r="GL7" s="484"/>
      <c r="GM7" s="484"/>
      <c r="GN7" s="484"/>
      <c r="GO7" s="484"/>
      <c r="GP7" s="484"/>
      <c r="GQ7" s="484"/>
      <c r="GR7" s="484"/>
      <c r="GS7" s="484"/>
      <c r="GT7" s="484"/>
      <c r="GU7" s="484"/>
      <c r="GV7" s="484"/>
      <c r="GW7" s="484"/>
      <c r="GX7" s="484"/>
      <c r="GY7" s="484"/>
      <c r="GZ7" s="484"/>
      <c r="HA7" s="484"/>
      <c r="HB7" s="484"/>
      <c r="HC7" s="484"/>
      <c r="HD7" s="484"/>
      <c r="HE7" s="484"/>
      <c r="HF7" s="484"/>
      <c r="HG7" s="484"/>
      <c r="HH7" s="484"/>
      <c r="HI7" s="484"/>
      <c r="HJ7" s="484"/>
      <c r="HK7" s="484"/>
      <c r="HL7" s="484"/>
      <c r="HM7" s="484"/>
      <c r="HN7" s="484"/>
      <c r="HO7" s="484"/>
      <c r="HP7" s="484"/>
      <c r="HQ7" s="484"/>
      <c r="HR7" s="484"/>
      <c r="HS7" s="484"/>
      <c r="HT7" s="484"/>
      <c r="HU7" s="484"/>
      <c r="HV7" s="484"/>
      <c r="HW7" s="484"/>
      <c r="HX7" s="484"/>
      <c r="HY7" s="484"/>
      <c r="HZ7" s="484"/>
      <c r="IA7" s="484"/>
      <c r="IB7" s="484"/>
      <c r="IC7" s="484"/>
      <c r="ID7" s="484"/>
      <c r="IE7" s="484"/>
      <c r="IF7" s="484"/>
      <c r="IG7" s="484"/>
      <c r="IH7" s="484"/>
      <c r="II7" s="484"/>
      <c r="IJ7" s="484"/>
      <c r="IK7" s="484"/>
      <c r="IL7" s="484"/>
      <c r="IM7" s="484"/>
      <c r="IN7" s="484"/>
      <c r="IO7" s="484"/>
      <c r="IP7" s="484"/>
      <c r="IQ7" s="484"/>
      <c r="IR7" s="484"/>
      <c r="IS7" s="484"/>
      <c r="IT7" s="484"/>
      <c r="IU7" s="484"/>
    </row>
    <row r="8" spans="1:255" ht="14.4" customHeight="1">
      <c r="A8" s="487">
        <v>32</v>
      </c>
      <c r="B8" s="487"/>
      <c r="C8" s="487">
        <v>6</v>
      </c>
      <c r="D8" s="487">
        <v>146</v>
      </c>
      <c r="E8" s="488">
        <v>0.81736111111111098</v>
      </c>
      <c r="F8" s="488">
        <v>0.33333333333333298</v>
      </c>
      <c r="G8" s="488">
        <f t="shared" si="0"/>
        <v>0.484027777777778</v>
      </c>
      <c r="H8" s="487">
        <v>9</v>
      </c>
      <c r="I8" s="486" t="s">
        <v>133</v>
      </c>
      <c r="J8" s="485" t="s">
        <v>4139</v>
      </c>
      <c r="K8" s="484" t="s">
        <v>4606</v>
      </c>
      <c r="L8" s="484"/>
      <c r="M8" s="14">
        <f>VLOOKUP(N8,id!$A:$C,3,0)</f>
        <v>420</v>
      </c>
      <c r="N8" s="14" t="str">
        <f t="shared" si="1"/>
        <v>MoskałaAgnieszka1991</v>
      </c>
      <c r="O8" s="9" t="str">
        <f t="shared" si="2"/>
        <v>Moskała</v>
      </c>
      <c r="P8" s="323" t="str">
        <f t="shared" si="3"/>
        <v>Agnieszka</v>
      </c>
      <c r="Q8" s="9"/>
      <c r="R8" s="9" t="str">
        <f t="shared" si="4"/>
        <v>1991</v>
      </c>
      <c r="S8" s="9">
        <f t="shared" si="5"/>
        <v>25.236681643132197</v>
      </c>
      <c r="T8" s="23"/>
      <c r="U8" s="9">
        <f t="shared" si="6"/>
        <v>0.97847919655667082</v>
      </c>
      <c r="V8" s="9">
        <f t="shared" si="7"/>
        <v>0.9</v>
      </c>
      <c r="W8" s="9">
        <v>1</v>
      </c>
      <c r="X8" s="9">
        <v>1</v>
      </c>
      <c r="Y8" s="484"/>
      <c r="Z8" s="484"/>
      <c r="AA8" s="484"/>
      <c r="AB8" s="484"/>
      <c r="AC8" s="484"/>
      <c r="AD8" s="484"/>
      <c r="AE8" s="484"/>
      <c r="AF8" s="484"/>
      <c r="AG8" s="484"/>
      <c r="AH8" s="484"/>
      <c r="AI8" s="484"/>
      <c r="AJ8" s="484"/>
      <c r="AK8" s="484"/>
      <c r="AL8" s="484"/>
      <c r="AM8" s="484"/>
      <c r="AN8" s="484"/>
      <c r="AO8" s="484"/>
      <c r="AP8" s="484"/>
      <c r="AQ8" s="484"/>
      <c r="AR8" s="484"/>
      <c r="AS8" s="484"/>
      <c r="AT8" s="484"/>
      <c r="AU8" s="484"/>
      <c r="AV8" s="484"/>
      <c r="AW8" s="484"/>
      <c r="AX8" s="484"/>
      <c r="AY8" s="484"/>
      <c r="AZ8" s="484"/>
      <c r="BA8" s="484"/>
      <c r="BB8" s="484"/>
      <c r="BC8" s="484"/>
      <c r="BD8" s="484"/>
      <c r="BE8" s="484"/>
      <c r="BF8" s="484"/>
      <c r="BG8" s="484"/>
      <c r="BH8" s="484"/>
      <c r="BI8" s="484"/>
      <c r="BJ8" s="484"/>
      <c r="BK8" s="484"/>
      <c r="BL8" s="484"/>
      <c r="BM8" s="484"/>
      <c r="BN8" s="484"/>
      <c r="BO8" s="484"/>
      <c r="BP8" s="484"/>
      <c r="BQ8" s="484"/>
      <c r="BR8" s="484"/>
      <c r="BS8" s="484"/>
      <c r="BT8" s="484"/>
      <c r="BU8" s="484"/>
      <c r="BV8" s="484"/>
      <c r="BW8" s="484"/>
      <c r="BX8" s="484"/>
      <c r="BY8" s="484"/>
      <c r="BZ8" s="484"/>
      <c r="CA8" s="484"/>
      <c r="CB8" s="484"/>
      <c r="CC8" s="484"/>
      <c r="CD8" s="484"/>
      <c r="CE8" s="484"/>
      <c r="CF8" s="484"/>
      <c r="CG8" s="484"/>
      <c r="CH8" s="484"/>
      <c r="CI8" s="484"/>
      <c r="CJ8" s="484"/>
      <c r="CK8" s="484"/>
      <c r="CL8" s="484"/>
      <c r="CM8" s="484"/>
      <c r="CN8" s="484"/>
      <c r="CO8" s="484"/>
      <c r="CP8" s="484"/>
      <c r="CQ8" s="484"/>
      <c r="CR8" s="484"/>
      <c r="CS8" s="484"/>
      <c r="CT8" s="484"/>
      <c r="CU8" s="484"/>
      <c r="CV8" s="484"/>
      <c r="CW8" s="484"/>
      <c r="CX8" s="484"/>
      <c r="CY8" s="484"/>
      <c r="CZ8" s="484"/>
      <c r="DA8" s="484"/>
      <c r="DB8" s="484"/>
      <c r="DC8" s="484"/>
      <c r="DD8" s="484"/>
      <c r="DE8" s="484"/>
      <c r="DF8" s="484"/>
      <c r="DG8" s="484"/>
      <c r="DH8" s="484"/>
      <c r="DI8" s="484"/>
      <c r="DJ8" s="484"/>
      <c r="DK8" s="484"/>
      <c r="DL8" s="484"/>
      <c r="DM8" s="484"/>
      <c r="DN8" s="484"/>
      <c r="DO8" s="484"/>
      <c r="DP8" s="484"/>
      <c r="DQ8" s="484"/>
      <c r="DR8" s="484"/>
      <c r="DS8" s="484"/>
      <c r="DT8" s="484"/>
      <c r="DU8" s="484"/>
      <c r="DV8" s="484"/>
      <c r="DW8" s="484"/>
      <c r="DX8" s="484"/>
      <c r="DY8" s="484"/>
      <c r="DZ8" s="484"/>
      <c r="EA8" s="484"/>
      <c r="EB8" s="484"/>
      <c r="EC8" s="484"/>
      <c r="ED8" s="484"/>
      <c r="EE8" s="484"/>
      <c r="EF8" s="484"/>
      <c r="EG8" s="484"/>
      <c r="EH8" s="484"/>
      <c r="EI8" s="484"/>
      <c r="EJ8" s="484"/>
      <c r="EK8" s="484"/>
      <c r="EL8" s="484"/>
      <c r="EM8" s="484"/>
      <c r="EN8" s="484"/>
      <c r="EO8" s="484"/>
      <c r="EP8" s="484"/>
      <c r="EQ8" s="484"/>
      <c r="ER8" s="484"/>
      <c r="ES8" s="484"/>
      <c r="ET8" s="484"/>
      <c r="EU8" s="484"/>
      <c r="EV8" s="484"/>
      <c r="EW8" s="484"/>
      <c r="EX8" s="484"/>
      <c r="EY8" s="484"/>
      <c r="EZ8" s="484"/>
      <c r="FA8" s="484"/>
      <c r="FB8" s="484"/>
      <c r="FC8" s="484"/>
      <c r="FD8" s="484"/>
      <c r="FE8" s="484"/>
      <c r="FF8" s="484"/>
      <c r="FG8" s="484"/>
      <c r="FH8" s="484"/>
      <c r="FI8" s="484"/>
      <c r="FJ8" s="484"/>
      <c r="FK8" s="484"/>
      <c r="FL8" s="484"/>
      <c r="FM8" s="484"/>
      <c r="FN8" s="484"/>
      <c r="FO8" s="484"/>
      <c r="FP8" s="484"/>
      <c r="FQ8" s="484"/>
      <c r="FR8" s="484"/>
      <c r="FS8" s="484"/>
      <c r="FT8" s="484"/>
      <c r="FU8" s="484"/>
      <c r="FV8" s="484"/>
      <c r="FW8" s="484"/>
      <c r="FX8" s="484"/>
      <c r="FY8" s="484"/>
      <c r="FZ8" s="484"/>
      <c r="GA8" s="484"/>
      <c r="GB8" s="484"/>
      <c r="GC8" s="484"/>
      <c r="GD8" s="484"/>
      <c r="GE8" s="484"/>
      <c r="GF8" s="484"/>
      <c r="GG8" s="484"/>
      <c r="GH8" s="484"/>
      <c r="GI8" s="484"/>
      <c r="GJ8" s="484"/>
      <c r="GK8" s="484"/>
      <c r="GL8" s="484"/>
      <c r="GM8" s="484"/>
      <c r="GN8" s="484"/>
      <c r="GO8" s="484"/>
      <c r="GP8" s="484"/>
      <c r="GQ8" s="484"/>
      <c r="GR8" s="484"/>
      <c r="GS8" s="484"/>
      <c r="GT8" s="484"/>
      <c r="GU8" s="484"/>
      <c r="GV8" s="484"/>
      <c r="GW8" s="484"/>
      <c r="GX8" s="484"/>
      <c r="GY8" s="484"/>
      <c r="GZ8" s="484"/>
      <c r="HA8" s="484"/>
      <c r="HB8" s="484"/>
      <c r="HC8" s="484"/>
      <c r="HD8" s="484"/>
      <c r="HE8" s="484"/>
      <c r="HF8" s="484"/>
      <c r="HG8" s="484"/>
      <c r="HH8" s="484"/>
      <c r="HI8" s="484"/>
      <c r="HJ8" s="484"/>
      <c r="HK8" s="484"/>
      <c r="HL8" s="484"/>
      <c r="HM8" s="484"/>
      <c r="HN8" s="484"/>
      <c r="HO8" s="484"/>
      <c r="HP8" s="484"/>
      <c r="HQ8" s="484"/>
      <c r="HR8" s="484"/>
      <c r="HS8" s="484"/>
      <c r="HT8" s="484"/>
      <c r="HU8" s="484"/>
      <c r="HV8" s="484"/>
      <c r="HW8" s="484"/>
      <c r="HX8" s="484"/>
      <c r="HY8" s="484"/>
      <c r="HZ8" s="484"/>
      <c r="IA8" s="484"/>
      <c r="IB8" s="484"/>
      <c r="IC8" s="484"/>
      <c r="ID8" s="484"/>
      <c r="IE8" s="484"/>
      <c r="IF8" s="484"/>
      <c r="IG8" s="484"/>
      <c r="IH8" s="484"/>
      <c r="II8" s="484"/>
      <c r="IJ8" s="484"/>
      <c r="IK8" s="484"/>
      <c r="IL8" s="484"/>
      <c r="IM8" s="484"/>
      <c r="IN8" s="484"/>
      <c r="IO8" s="484"/>
      <c r="IP8" s="484"/>
      <c r="IQ8" s="484"/>
      <c r="IR8" s="484"/>
      <c r="IS8" s="484"/>
      <c r="IT8" s="484"/>
      <c r="IU8" s="484"/>
    </row>
    <row r="9" spans="1:255" ht="14.4" customHeight="1">
      <c r="A9" s="487">
        <v>33</v>
      </c>
      <c r="B9" s="487"/>
      <c r="C9" s="487">
        <v>7</v>
      </c>
      <c r="D9" s="487">
        <v>188</v>
      </c>
      <c r="E9" s="488">
        <v>0.81874999999999998</v>
      </c>
      <c r="F9" s="488">
        <v>0.33333333333333298</v>
      </c>
      <c r="G9" s="488">
        <f t="shared" si="0"/>
        <v>0.485416666666667</v>
      </c>
      <c r="H9" s="487">
        <v>9</v>
      </c>
      <c r="I9" s="486" t="s">
        <v>1548</v>
      </c>
      <c r="J9" s="485" t="s">
        <v>244</v>
      </c>
      <c r="K9" s="484" t="s">
        <v>4605</v>
      </c>
      <c r="L9" s="484"/>
      <c r="M9" s="14">
        <f>VLOOKUP(N9,id!$A:$C,3,0)</f>
        <v>126</v>
      </c>
      <c r="N9" s="14" t="str">
        <f t="shared" si="1"/>
        <v>KotIwona1980</v>
      </c>
      <c r="O9" s="9" t="str">
        <f t="shared" si="2"/>
        <v>Kot</v>
      </c>
      <c r="P9" s="323" t="str">
        <f t="shared" si="3"/>
        <v>Iwona</v>
      </c>
      <c r="Q9" s="9"/>
      <c r="R9" s="9" t="str">
        <f t="shared" si="4"/>
        <v>1980</v>
      </c>
      <c r="S9" s="9">
        <f t="shared" si="5"/>
        <v>25.164473684210495</v>
      </c>
      <c r="T9" s="23"/>
      <c r="U9" s="9">
        <f t="shared" ref="U9" si="8">G8/G9</f>
        <v>0.99713876967095827</v>
      </c>
      <c r="V9" s="9">
        <f t="shared" ref="V9" si="9">H9/H8</f>
        <v>1</v>
      </c>
      <c r="W9" s="9">
        <v>1</v>
      </c>
      <c r="X9" s="9">
        <v>1</v>
      </c>
      <c r="Y9" s="484"/>
      <c r="Z9" s="484"/>
      <c r="AA9" s="484"/>
      <c r="AB9" s="484"/>
      <c r="AC9" s="484"/>
      <c r="AD9" s="484"/>
      <c r="AE9" s="484"/>
      <c r="AF9" s="484"/>
      <c r="AG9" s="484"/>
      <c r="AH9" s="484"/>
      <c r="AI9" s="484"/>
      <c r="AJ9" s="484"/>
      <c r="AK9" s="484"/>
      <c r="AL9" s="484"/>
      <c r="AM9" s="484"/>
      <c r="AN9" s="484"/>
      <c r="AO9" s="484"/>
      <c r="AP9" s="484"/>
      <c r="AQ9" s="484"/>
      <c r="AR9" s="484"/>
      <c r="AS9" s="484"/>
      <c r="AT9" s="484"/>
      <c r="AU9" s="484"/>
      <c r="AV9" s="484"/>
      <c r="AW9" s="484"/>
      <c r="AX9" s="484"/>
      <c r="AY9" s="484"/>
      <c r="AZ9" s="484"/>
      <c r="BA9" s="484"/>
      <c r="BB9" s="484"/>
      <c r="BC9" s="484"/>
      <c r="BD9" s="484"/>
      <c r="BE9" s="484"/>
      <c r="BF9" s="484"/>
      <c r="BG9" s="484"/>
      <c r="BH9" s="484"/>
      <c r="BI9" s="484"/>
      <c r="BJ9" s="484"/>
      <c r="BK9" s="484"/>
      <c r="BL9" s="484"/>
      <c r="BM9" s="484"/>
      <c r="BN9" s="484"/>
      <c r="BO9" s="484"/>
      <c r="BP9" s="484"/>
      <c r="BQ9" s="484"/>
      <c r="BR9" s="484"/>
      <c r="BS9" s="484"/>
      <c r="BT9" s="484"/>
      <c r="BU9" s="484"/>
      <c r="BV9" s="484"/>
      <c r="BW9" s="484"/>
      <c r="BX9" s="484"/>
      <c r="BY9" s="484"/>
      <c r="BZ9" s="484"/>
      <c r="CA9" s="484"/>
      <c r="CB9" s="484"/>
      <c r="CC9" s="484"/>
      <c r="CD9" s="484"/>
      <c r="CE9" s="484"/>
      <c r="CF9" s="484"/>
      <c r="CG9" s="484"/>
      <c r="CH9" s="484"/>
      <c r="CI9" s="484"/>
      <c r="CJ9" s="484"/>
      <c r="CK9" s="484"/>
      <c r="CL9" s="484"/>
      <c r="CM9" s="484"/>
      <c r="CN9" s="484"/>
      <c r="CO9" s="484"/>
      <c r="CP9" s="484"/>
      <c r="CQ9" s="484"/>
      <c r="CR9" s="484"/>
      <c r="CS9" s="484"/>
      <c r="CT9" s="484"/>
      <c r="CU9" s="484"/>
      <c r="CV9" s="484"/>
      <c r="CW9" s="484"/>
      <c r="CX9" s="484"/>
      <c r="CY9" s="484"/>
      <c r="CZ9" s="484"/>
      <c r="DA9" s="484"/>
      <c r="DB9" s="484"/>
      <c r="DC9" s="484"/>
      <c r="DD9" s="484"/>
      <c r="DE9" s="484"/>
      <c r="DF9" s="484"/>
      <c r="DG9" s="484"/>
      <c r="DH9" s="484"/>
      <c r="DI9" s="484"/>
      <c r="DJ9" s="484"/>
      <c r="DK9" s="484"/>
      <c r="DL9" s="484"/>
      <c r="DM9" s="484"/>
      <c r="DN9" s="484"/>
      <c r="DO9" s="484"/>
      <c r="DP9" s="484"/>
      <c r="DQ9" s="484"/>
      <c r="DR9" s="484"/>
      <c r="DS9" s="484"/>
      <c r="DT9" s="484"/>
      <c r="DU9" s="484"/>
      <c r="DV9" s="484"/>
      <c r="DW9" s="484"/>
      <c r="DX9" s="484"/>
      <c r="DY9" s="484"/>
      <c r="DZ9" s="484"/>
      <c r="EA9" s="484"/>
      <c r="EB9" s="484"/>
      <c r="EC9" s="484"/>
      <c r="ED9" s="484"/>
      <c r="EE9" s="484"/>
      <c r="EF9" s="484"/>
      <c r="EG9" s="484"/>
      <c r="EH9" s="484"/>
      <c r="EI9" s="484"/>
      <c r="EJ9" s="484"/>
      <c r="EK9" s="484"/>
      <c r="EL9" s="484"/>
      <c r="EM9" s="484"/>
      <c r="EN9" s="484"/>
      <c r="EO9" s="484"/>
      <c r="EP9" s="484"/>
      <c r="EQ9" s="484"/>
      <c r="ER9" s="484"/>
      <c r="ES9" s="484"/>
      <c r="ET9" s="484"/>
      <c r="EU9" s="484"/>
      <c r="EV9" s="484"/>
      <c r="EW9" s="484"/>
      <c r="EX9" s="484"/>
      <c r="EY9" s="484"/>
      <c r="EZ9" s="484"/>
      <c r="FA9" s="484"/>
      <c r="FB9" s="484"/>
      <c r="FC9" s="484"/>
      <c r="FD9" s="484"/>
      <c r="FE9" s="484"/>
      <c r="FF9" s="484"/>
      <c r="FG9" s="484"/>
      <c r="FH9" s="484"/>
      <c r="FI9" s="484"/>
      <c r="FJ9" s="484"/>
      <c r="FK9" s="484"/>
      <c r="FL9" s="484"/>
      <c r="FM9" s="484"/>
      <c r="FN9" s="484"/>
      <c r="FO9" s="484"/>
      <c r="FP9" s="484"/>
      <c r="FQ9" s="484"/>
      <c r="FR9" s="484"/>
      <c r="FS9" s="484"/>
      <c r="FT9" s="484"/>
      <c r="FU9" s="484"/>
      <c r="FV9" s="484"/>
      <c r="FW9" s="484"/>
      <c r="FX9" s="484"/>
      <c r="FY9" s="484"/>
      <c r="FZ9" s="484"/>
      <c r="GA9" s="484"/>
      <c r="GB9" s="484"/>
      <c r="GC9" s="484"/>
      <c r="GD9" s="484"/>
      <c r="GE9" s="484"/>
      <c r="GF9" s="484"/>
      <c r="GG9" s="484"/>
      <c r="GH9" s="484"/>
      <c r="GI9" s="484"/>
      <c r="GJ9" s="484"/>
      <c r="GK9" s="484"/>
      <c r="GL9" s="484"/>
      <c r="GM9" s="484"/>
      <c r="GN9" s="484"/>
      <c r="GO9" s="484"/>
      <c r="GP9" s="484"/>
      <c r="GQ9" s="484"/>
      <c r="GR9" s="484"/>
      <c r="GS9" s="484"/>
      <c r="GT9" s="484"/>
      <c r="GU9" s="484"/>
      <c r="GV9" s="484"/>
      <c r="GW9" s="484"/>
      <c r="GX9" s="484"/>
      <c r="GY9" s="484"/>
      <c r="GZ9" s="484"/>
      <c r="HA9" s="484"/>
      <c r="HB9" s="484"/>
      <c r="HC9" s="484"/>
      <c r="HD9" s="484"/>
      <c r="HE9" s="484"/>
      <c r="HF9" s="484"/>
      <c r="HG9" s="484"/>
      <c r="HH9" s="484"/>
      <c r="HI9" s="484"/>
      <c r="HJ9" s="484"/>
      <c r="HK9" s="484"/>
      <c r="HL9" s="484"/>
      <c r="HM9" s="484"/>
      <c r="HN9" s="484"/>
      <c r="HO9" s="484"/>
      <c r="HP9" s="484"/>
      <c r="HQ9" s="484"/>
      <c r="HR9" s="484"/>
      <c r="HS9" s="484"/>
      <c r="HT9" s="484"/>
      <c r="HU9" s="484"/>
      <c r="HV9" s="484"/>
      <c r="HW9" s="484"/>
      <c r="HX9" s="484"/>
      <c r="HY9" s="484"/>
      <c r="HZ9" s="484"/>
      <c r="IA9" s="484"/>
      <c r="IB9" s="484"/>
      <c r="IC9" s="484"/>
      <c r="ID9" s="484"/>
      <c r="IE9" s="484"/>
      <c r="IF9" s="484"/>
      <c r="IG9" s="484"/>
      <c r="IH9" s="484"/>
      <c r="II9" s="484"/>
      <c r="IJ9" s="484"/>
      <c r="IK9" s="484"/>
      <c r="IL9" s="484"/>
      <c r="IM9" s="484"/>
      <c r="IN9" s="484"/>
      <c r="IO9" s="484"/>
      <c r="IP9" s="484"/>
      <c r="IQ9" s="484"/>
      <c r="IR9" s="484"/>
      <c r="IS9" s="484"/>
      <c r="IT9" s="484"/>
      <c r="IU9" s="484"/>
    </row>
  </sheetData>
  <mergeCells count="1">
    <mergeCell ref="A1:K1"/>
  </mergeCells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9"/>
  <sheetViews>
    <sheetView workbookViewId="0">
      <selection sqref="A1:K1"/>
    </sheetView>
  </sheetViews>
  <sheetFormatPr defaultRowHeight="13.8"/>
  <cols>
    <col min="1" max="5" width="8.88671875" style="483"/>
    <col min="6" max="6" width="0" style="483" hidden="1" customWidth="1"/>
    <col min="7" max="7" width="17.77734375" style="483" bestFit="1" customWidth="1"/>
    <col min="8" max="8" width="8.88671875" style="483"/>
    <col min="9" max="9" width="11.21875" style="483" bestFit="1" customWidth="1"/>
    <col min="10" max="10" width="15" style="483" bestFit="1" customWidth="1"/>
    <col min="11" max="16384" width="8.88671875" style="483"/>
  </cols>
  <sheetData>
    <row r="1" spans="1:255" ht="14.4" customHeight="1">
      <c r="A1" s="659" t="s">
        <v>4147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4"/>
      <c r="BZ1" s="484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4"/>
      <c r="CP1" s="484"/>
      <c r="CQ1" s="484"/>
      <c r="CR1" s="484"/>
      <c r="CS1" s="484"/>
      <c r="CT1" s="484"/>
      <c r="CU1" s="484"/>
      <c r="CV1" s="484"/>
      <c r="CW1" s="484"/>
      <c r="CX1" s="484"/>
      <c r="CY1" s="484"/>
      <c r="CZ1" s="484"/>
      <c r="DA1" s="484"/>
      <c r="DB1" s="484"/>
      <c r="DC1" s="484"/>
      <c r="DD1" s="484"/>
      <c r="DE1" s="484"/>
      <c r="DF1" s="484"/>
      <c r="DG1" s="484"/>
      <c r="DH1" s="484"/>
      <c r="DI1" s="484"/>
      <c r="DJ1" s="484"/>
      <c r="DK1" s="484"/>
      <c r="DL1" s="484"/>
      <c r="DM1" s="484"/>
      <c r="DN1" s="484"/>
      <c r="DO1" s="484"/>
      <c r="DP1" s="484"/>
      <c r="DQ1" s="484"/>
      <c r="DR1" s="484"/>
      <c r="DS1" s="484"/>
      <c r="DT1" s="484"/>
      <c r="DU1" s="484"/>
      <c r="DV1" s="484"/>
      <c r="DW1" s="484"/>
      <c r="DX1" s="484"/>
      <c r="DY1" s="484"/>
      <c r="DZ1" s="484"/>
      <c r="EA1" s="484"/>
      <c r="EB1" s="484"/>
      <c r="EC1" s="484"/>
      <c r="ED1" s="484"/>
      <c r="EE1" s="484"/>
      <c r="EF1" s="484"/>
      <c r="EG1" s="484"/>
      <c r="EH1" s="484"/>
      <c r="EI1" s="484"/>
      <c r="EJ1" s="484"/>
      <c r="EK1" s="484"/>
      <c r="EL1" s="484"/>
      <c r="EM1" s="484"/>
      <c r="EN1" s="484"/>
      <c r="EO1" s="484"/>
      <c r="EP1" s="484"/>
      <c r="EQ1" s="484"/>
      <c r="ER1" s="484"/>
      <c r="ES1" s="484"/>
      <c r="ET1" s="484"/>
      <c r="EU1" s="484"/>
      <c r="EV1" s="484"/>
      <c r="EW1" s="484"/>
      <c r="EX1" s="484"/>
      <c r="EY1" s="484"/>
      <c r="EZ1" s="484"/>
      <c r="FA1" s="484"/>
      <c r="FB1" s="484"/>
      <c r="FC1" s="484"/>
      <c r="FD1" s="484"/>
      <c r="FE1" s="484"/>
      <c r="FF1" s="484"/>
      <c r="FG1" s="484"/>
      <c r="FH1" s="484"/>
      <c r="FI1" s="484"/>
      <c r="FJ1" s="484"/>
      <c r="FK1" s="484"/>
      <c r="FL1" s="484"/>
      <c r="FM1" s="484"/>
      <c r="FN1" s="484"/>
      <c r="FO1" s="484"/>
      <c r="FP1" s="484"/>
      <c r="FQ1" s="484"/>
      <c r="FR1" s="484"/>
      <c r="FS1" s="484"/>
      <c r="FT1" s="484"/>
      <c r="FU1" s="484"/>
      <c r="FV1" s="484"/>
      <c r="FW1" s="484"/>
      <c r="FX1" s="484"/>
      <c r="FY1" s="484"/>
      <c r="FZ1" s="484"/>
      <c r="GA1" s="484"/>
      <c r="GB1" s="484"/>
      <c r="GC1" s="484"/>
      <c r="GD1" s="484"/>
      <c r="GE1" s="484"/>
      <c r="GF1" s="484"/>
      <c r="GG1" s="484"/>
      <c r="GH1" s="484"/>
      <c r="GI1" s="484"/>
      <c r="GJ1" s="484"/>
      <c r="GK1" s="484"/>
      <c r="GL1" s="484"/>
      <c r="GM1" s="484"/>
      <c r="GN1" s="484"/>
      <c r="GO1" s="484"/>
      <c r="GP1" s="484"/>
      <c r="GQ1" s="484"/>
      <c r="GR1" s="484"/>
      <c r="GS1" s="484"/>
      <c r="GT1" s="484"/>
      <c r="GU1" s="484"/>
      <c r="GV1" s="484"/>
      <c r="GW1" s="484"/>
      <c r="GX1" s="484"/>
      <c r="GY1" s="484"/>
      <c r="GZ1" s="484"/>
      <c r="HA1" s="484"/>
      <c r="HB1" s="484"/>
      <c r="HC1" s="484"/>
      <c r="HD1" s="484"/>
      <c r="HE1" s="484"/>
      <c r="HF1" s="484"/>
      <c r="HG1" s="484"/>
      <c r="HH1" s="484"/>
      <c r="HI1" s="484"/>
      <c r="HJ1" s="484"/>
      <c r="HK1" s="484"/>
      <c r="HL1" s="484"/>
      <c r="HM1" s="484"/>
      <c r="HN1" s="484"/>
      <c r="HO1" s="484"/>
      <c r="HP1" s="484"/>
      <c r="HQ1" s="484"/>
      <c r="HR1" s="484"/>
      <c r="HS1" s="484"/>
      <c r="HT1" s="484"/>
      <c r="HU1" s="484"/>
      <c r="HV1" s="484"/>
      <c r="HW1" s="484"/>
      <c r="HX1" s="484"/>
      <c r="HY1" s="484"/>
      <c r="HZ1" s="484"/>
      <c r="IA1" s="484"/>
      <c r="IB1" s="484"/>
      <c r="IC1" s="484"/>
      <c r="ID1" s="484"/>
      <c r="IE1" s="484"/>
      <c r="IF1" s="484"/>
      <c r="IG1" s="484"/>
      <c r="IH1" s="484"/>
      <c r="II1" s="484"/>
      <c r="IJ1" s="484"/>
      <c r="IK1" s="484"/>
      <c r="IL1" s="484"/>
      <c r="IM1" s="484"/>
      <c r="IN1" s="484"/>
      <c r="IO1" s="484"/>
      <c r="IP1" s="484"/>
      <c r="IQ1" s="484"/>
      <c r="IR1" s="484"/>
      <c r="IS1" s="484"/>
      <c r="IT1" s="484"/>
      <c r="IU1" s="484"/>
    </row>
    <row r="2" spans="1:255" ht="28.95" customHeight="1">
      <c r="A2" s="489" t="s">
        <v>4627</v>
      </c>
      <c r="B2" s="489" t="s">
        <v>32</v>
      </c>
      <c r="C2" s="489" t="s">
        <v>0</v>
      </c>
      <c r="D2" s="489" t="s">
        <v>4150</v>
      </c>
      <c r="E2" s="489" t="s">
        <v>4626</v>
      </c>
      <c r="F2" s="489"/>
      <c r="G2" s="489" t="s">
        <v>4625</v>
      </c>
      <c r="H2" s="489" t="s">
        <v>4624</v>
      </c>
      <c r="I2" s="489" t="s">
        <v>4623</v>
      </c>
      <c r="J2" s="489" t="s">
        <v>160</v>
      </c>
      <c r="K2" s="489" t="s">
        <v>3617</v>
      </c>
      <c r="L2" s="484"/>
      <c r="M2" s="14" t="s">
        <v>71</v>
      </c>
      <c r="N2" s="14" t="s">
        <v>72</v>
      </c>
      <c r="O2" s="9" t="s">
        <v>99</v>
      </c>
      <c r="P2" s="9" t="s">
        <v>100</v>
      </c>
      <c r="Q2" s="9" t="s">
        <v>75</v>
      </c>
      <c r="R2" s="9" t="s">
        <v>73</v>
      </c>
      <c r="S2" s="9" t="s">
        <v>42</v>
      </c>
      <c r="T2" s="9"/>
      <c r="U2" s="9" t="s">
        <v>39</v>
      </c>
      <c r="V2" s="9" t="s">
        <v>40</v>
      </c>
      <c r="W2" s="9" t="s">
        <v>31</v>
      </c>
      <c r="X2" s="9" t="s">
        <v>41</v>
      </c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  <c r="BV2" s="484"/>
      <c r="BW2" s="484"/>
      <c r="BX2" s="484"/>
      <c r="BY2" s="484"/>
      <c r="BZ2" s="484"/>
      <c r="CA2" s="484"/>
      <c r="CB2" s="484"/>
      <c r="CC2" s="484"/>
      <c r="CD2" s="484"/>
      <c r="CE2" s="484"/>
      <c r="CF2" s="484"/>
      <c r="CG2" s="484"/>
      <c r="CH2" s="484"/>
      <c r="CI2" s="484"/>
      <c r="CJ2" s="484"/>
      <c r="CK2" s="484"/>
      <c r="CL2" s="484"/>
      <c r="CM2" s="484"/>
      <c r="CN2" s="484"/>
      <c r="CO2" s="484"/>
      <c r="CP2" s="484"/>
      <c r="CQ2" s="484"/>
      <c r="CR2" s="484"/>
      <c r="CS2" s="484"/>
      <c r="CT2" s="484"/>
      <c r="CU2" s="484"/>
      <c r="CV2" s="484"/>
      <c r="CW2" s="484"/>
      <c r="CX2" s="484"/>
      <c r="CY2" s="484"/>
      <c r="CZ2" s="484"/>
      <c r="DA2" s="484"/>
      <c r="DB2" s="484"/>
      <c r="DC2" s="484"/>
      <c r="DD2" s="484"/>
      <c r="DE2" s="484"/>
      <c r="DF2" s="484"/>
      <c r="DG2" s="484"/>
      <c r="DH2" s="484"/>
      <c r="DI2" s="484"/>
      <c r="DJ2" s="484"/>
      <c r="DK2" s="484"/>
      <c r="DL2" s="484"/>
      <c r="DM2" s="484"/>
      <c r="DN2" s="484"/>
      <c r="DO2" s="484"/>
      <c r="DP2" s="484"/>
      <c r="DQ2" s="484"/>
      <c r="DR2" s="484"/>
      <c r="DS2" s="484"/>
      <c r="DT2" s="484"/>
      <c r="DU2" s="484"/>
      <c r="DV2" s="484"/>
      <c r="DW2" s="484"/>
      <c r="DX2" s="484"/>
      <c r="DY2" s="484"/>
      <c r="DZ2" s="484"/>
      <c r="EA2" s="484"/>
      <c r="EB2" s="484"/>
      <c r="EC2" s="484"/>
      <c r="ED2" s="484"/>
      <c r="EE2" s="484"/>
      <c r="EF2" s="484"/>
      <c r="EG2" s="484"/>
      <c r="EH2" s="484"/>
      <c r="EI2" s="484"/>
      <c r="EJ2" s="484"/>
      <c r="EK2" s="484"/>
      <c r="EL2" s="484"/>
      <c r="EM2" s="484"/>
      <c r="EN2" s="484"/>
      <c r="EO2" s="484"/>
      <c r="EP2" s="484"/>
      <c r="EQ2" s="484"/>
      <c r="ER2" s="484"/>
      <c r="ES2" s="484"/>
      <c r="ET2" s="484"/>
      <c r="EU2" s="484"/>
      <c r="EV2" s="484"/>
      <c r="EW2" s="484"/>
      <c r="EX2" s="484"/>
      <c r="EY2" s="484"/>
      <c r="EZ2" s="484"/>
      <c r="FA2" s="484"/>
      <c r="FB2" s="484"/>
      <c r="FC2" s="484"/>
      <c r="FD2" s="484"/>
      <c r="FE2" s="484"/>
      <c r="FF2" s="484"/>
      <c r="FG2" s="484"/>
      <c r="FH2" s="484"/>
      <c r="FI2" s="484"/>
      <c r="FJ2" s="484"/>
      <c r="FK2" s="484"/>
      <c r="FL2" s="484"/>
      <c r="FM2" s="484"/>
      <c r="FN2" s="484"/>
      <c r="FO2" s="484"/>
      <c r="FP2" s="484"/>
      <c r="FQ2" s="484"/>
      <c r="FR2" s="484"/>
      <c r="FS2" s="484"/>
      <c r="FT2" s="484"/>
      <c r="FU2" s="484"/>
      <c r="FV2" s="484"/>
      <c r="FW2" s="484"/>
      <c r="FX2" s="484"/>
      <c r="FY2" s="484"/>
      <c r="FZ2" s="484"/>
      <c r="GA2" s="484"/>
      <c r="GB2" s="484"/>
      <c r="GC2" s="484"/>
      <c r="GD2" s="484"/>
      <c r="GE2" s="484"/>
      <c r="GF2" s="484"/>
      <c r="GG2" s="484"/>
      <c r="GH2" s="484"/>
      <c r="GI2" s="484"/>
      <c r="GJ2" s="484"/>
      <c r="GK2" s="484"/>
      <c r="GL2" s="484"/>
      <c r="GM2" s="484"/>
      <c r="GN2" s="484"/>
      <c r="GO2" s="484"/>
      <c r="GP2" s="484"/>
      <c r="GQ2" s="484"/>
      <c r="GR2" s="484"/>
      <c r="GS2" s="484"/>
      <c r="GT2" s="484"/>
      <c r="GU2" s="484"/>
      <c r="GV2" s="484"/>
      <c r="GW2" s="484"/>
      <c r="GX2" s="484"/>
      <c r="GY2" s="484"/>
      <c r="GZ2" s="484"/>
      <c r="HA2" s="484"/>
      <c r="HB2" s="484"/>
      <c r="HC2" s="484"/>
      <c r="HD2" s="484"/>
      <c r="HE2" s="484"/>
      <c r="HF2" s="484"/>
      <c r="HG2" s="484"/>
      <c r="HH2" s="484"/>
      <c r="HI2" s="484"/>
      <c r="HJ2" s="484"/>
      <c r="HK2" s="484"/>
      <c r="HL2" s="484"/>
      <c r="HM2" s="484"/>
      <c r="HN2" s="484"/>
      <c r="HO2" s="484"/>
      <c r="HP2" s="484"/>
      <c r="HQ2" s="484"/>
      <c r="HR2" s="484"/>
      <c r="HS2" s="484"/>
      <c r="HT2" s="484"/>
      <c r="HU2" s="484"/>
      <c r="HV2" s="484"/>
      <c r="HW2" s="484"/>
      <c r="HX2" s="484"/>
      <c r="HY2" s="484"/>
      <c r="HZ2" s="484"/>
      <c r="IA2" s="484"/>
      <c r="IB2" s="484"/>
      <c r="IC2" s="484"/>
      <c r="ID2" s="484"/>
      <c r="IE2" s="484"/>
      <c r="IF2" s="484"/>
      <c r="IG2" s="484"/>
      <c r="IH2" s="484"/>
      <c r="II2" s="484"/>
      <c r="IJ2" s="484"/>
      <c r="IK2" s="484"/>
      <c r="IL2" s="484"/>
      <c r="IM2" s="484"/>
      <c r="IN2" s="484"/>
      <c r="IO2" s="484"/>
      <c r="IP2" s="484"/>
      <c r="IQ2" s="484"/>
      <c r="IR2" s="484"/>
      <c r="IS2" s="484"/>
      <c r="IT2" s="484"/>
      <c r="IU2" s="484"/>
    </row>
    <row r="3" spans="1:255" ht="14.4" customHeight="1">
      <c r="A3" s="487">
        <v>1</v>
      </c>
      <c r="B3" s="487">
        <v>1</v>
      </c>
      <c r="C3" s="487"/>
      <c r="D3" s="487">
        <v>165</v>
      </c>
      <c r="E3" s="488">
        <v>0.64305555555555605</v>
      </c>
      <c r="F3" s="488">
        <v>0.33333333333333298</v>
      </c>
      <c r="G3" s="488">
        <f t="shared" ref="G3:G29" si="0">E3-F3</f>
        <v>0.30972222222222306</v>
      </c>
      <c r="H3" s="487">
        <v>16</v>
      </c>
      <c r="I3" s="486" t="s">
        <v>269</v>
      </c>
      <c r="J3" s="485" t="s">
        <v>270</v>
      </c>
      <c r="K3" s="484" t="s">
        <v>4615</v>
      </c>
      <c r="L3" s="484"/>
      <c r="M3" s="14">
        <f>VLOOKUP(N3,id!$A:$C,3,0)</f>
        <v>102</v>
      </c>
      <c r="N3" s="14" t="str">
        <f t="shared" ref="N3:N29" si="1">O3&amp;P3&amp;R3</f>
        <v>MossoczyZbigniew1973</v>
      </c>
      <c r="O3" s="9" t="str">
        <f>J3</f>
        <v>Mossoczy</v>
      </c>
      <c r="P3" s="323" t="str">
        <f>I3</f>
        <v>Zbigniew</v>
      </c>
      <c r="Q3" s="9"/>
      <c r="R3" s="9" t="str">
        <f>K3</f>
        <v>1973</v>
      </c>
      <c r="S3" s="9">
        <v>50</v>
      </c>
      <c r="T3" s="23"/>
      <c r="U3" s="9"/>
      <c r="V3" s="9"/>
      <c r="W3" s="9"/>
      <c r="X3" s="9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4"/>
      <c r="BG3" s="484"/>
      <c r="BH3" s="484"/>
      <c r="BI3" s="484"/>
      <c r="BJ3" s="484"/>
      <c r="BK3" s="484"/>
      <c r="BL3" s="484"/>
      <c r="BM3" s="484"/>
      <c r="BN3" s="484"/>
      <c r="BO3" s="484"/>
      <c r="BP3" s="484"/>
      <c r="BQ3" s="484"/>
      <c r="BR3" s="484"/>
      <c r="BS3" s="484"/>
      <c r="BT3" s="484"/>
      <c r="BU3" s="484"/>
      <c r="BV3" s="484"/>
      <c r="BW3" s="484"/>
      <c r="BX3" s="484"/>
      <c r="BY3" s="484"/>
      <c r="BZ3" s="484"/>
      <c r="CA3" s="484"/>
      <c r="CB3" s="484"/>
      <c r="CC3" s="484"/>
      <c r="CD3" s="484"/>
      <c r="CE3" s="484"/>
      <c r="CF3" s="484"/>
      <c r="CG3" s="484"/>
      <c r="CH3" s="484"/>
      <c r="CI3" s="484"/>
      <c r="CJ3" s="484"/>
      <c r="CK3" s="484"/>
      <c r="CL3" s="484"/>
      <c r="CM3" s="484"/>
      <c r="CN3" s="484"/>
      <c r="CO3" s="484"/>
      <c r="CP3" s="484"/>
      <c r="CQ3" s="484"/>
      <c r="CR3" s="484"/>
      <c r="CS3" s="484"/>
      <c r="CT3" s="484"/>
      <c r="CU3" s="484"/>
      <c r="CV3" s="484"/>
      <c r="CW3" s="484"/>
      <c r="CX3" s="484"/>
      <c r="CY3" s="484"/>
      <c r="CZ3" s="484"/>
      <c r="DA3" s="484"/>
      <c r="DB3" s="484"/>
      <c r="DC3" s="484"/>
      <c r="DD3" s="484"/>
      <c r="DE3" s="484"/>
      <c r="DF3" s="484"/>
      <c r="DG3" s="484"/>
      <c r="DH3" s="484"/>
      <c r="DI3" s="484"/>
      <c r="DJ3" s="484"/>
      <c r="DK3" s="484"/>
      <c r="DL3" s="484"/>
      <c r="DM3" s="484"/>
      <c r="DN3" s="484"/>
      <c r="DO3" s="484"/>
      <c r="DP3" s="484"/>
      <c r="DQ3" s="484"/>
      <c r="DR3" s="484"/>
      <c r="DS3" s="484"/>
      <c r="DT3" s="484"/>
      <c r="DU3" s="484"/>
      <c r="DV3" s="484"/>
      <c r="DW3" s="484"/>
      <c r="DX3" s="484"/>
      <c r="DY3" s="484"/>
      <c r="DZ3" s="484"/>
      <c r="EA3" s="484"/>
      <c r="EB3" s="484"/>
      <c r="EC3" s="484"/>
      <c r="ED3" s="484"/>
      <c r="EE3" s="484"/>
      <c r="EF3" s="484"/>
      <c r="EG3" s="484"/>
      <c r="EH3" s="484"/>
      <c r="EI3" s="484"/>
      <c r="EJ3" s="484"/>
      <c r="EK3" s="484"/>
      <c r="EL3" s="484"/>
      <c r="EM3" s="484"/>
      <c r="EN3" s="484"/>
      <c r="EO3" s="484"/>
      <c r="EP3" s="484"/>
      <c r="EQ3" s="484"/>
      <c r="ER3" s="484"/>
      <c r="ES3" s="484"/>
      <c r="ET3" s="484"/>
      <c r="EU3" s="484"/>
      <c r="EV3" s="484"/>
      <c r="EW3" s="484"/>
      <c r="EX3" s="484"/>
      <c r="EY3" s="484"/>
      <c r="EZ3" s="484"/>
      <c r="FA3" s="484"/>
      <c r="FB3" s="484"/>
      <c r="FC3" s="484"/>
      <c r="FD3" s="484"/>
      <c r="FE3" s="484"/>
      <c r="FF3" s="484"/>
      <c r="FG3" s="484"/>
      <c r="FH3" s="484"/>
      <c r="FI3" s="484"/>
      <c r="FJ3" s="484"/>
      <c r="FK3" s="484"/>
      <c r="FL3" s="484"/>
      <c r="FM3" s="484"/>
      <c r="FN3" s="484"/>
      <c r="FO3" s="484"/>
      <c r="FP3" s="484"/>
      <c r="FQ3" s="484"/>
      <c r="FR3" s="484"/>
      <c r="FS3" s="484"/>
      <c r="FT3" s="484"/>
      <c r="FU3" s="484"/>
      <c r="FV3" s="484"/>
      <c r="FW3" s="484"/>
      <c r="FX3" s="484"/>
      <c r="FY3" s="484"/>
      <c r="FZ3" s="484"/>
      <c r="GA3" s="484"/>
      <c r="GB3" s="484"/>
      <c r="GC3" s="484"/>
      <c r="GD3" s="484"/>
      <c r="GE3" s="484"/>
      <c r="GF3" s="484"/>
      <c r="GG3" s="484"/>
      <c r="GH3" s="484"/>
      <c r="GI3" s="484"/>
      <c r="GJ3" s="484"/>
      <c r="GK3" s="484"/>
      <c r="GL3" s="484"/>
      <c r="GM3" s="484"/>
      <c r="GN3" s="484"/>
      <c r="GO3" s="484"/>
      <c r="GP3" s="484"/>
      <c r="GQ3" s="484"/>
      <c r="GR3" s="484"/>
      <c r="GS3" s="484"/>
      <c r="GT3" s="484"/>
      <c r="GU3" s="484"/>
      <c r="GV3" s="484"/>
      <c r="GW3" s="484"/>
      <c r="GX3" s="484"/>
      <c r="GY3" s="484"/>
      <c r="GZ3" s="484"/>
      <c r="HA3" s="484"/>
      <c r="HB3" s="484"/>
      <c r="HC3" s="484"/>
      <c r="HD3" s="484"/>
      <c r="HE3" s="484"/>
      <c r="HF3" s="484"/>
      <c r="HG3" s="484"/>
      <c r="HH3" s="484"/>
      <c r="HI3" s="484"/>
      <c r="HJ3" s="484"/>
      <c r="HK3" s="484"/>
      <c r="HL3" s="484"/>
      <c r="HM3" s="484"/>
      <c r="HN3" s="484"/>
      <c r="HO3" s="484"/>
      <c r="HP3" s="484"/>
      <c r="HQ3" s="484"/>
      <c r="HR3" s="484"/>
      <c r="HS3" s="484"/>
      <c r="HT3" s="484"/>
      <c r="HU3" s="484"/>
      <c r="HV3" s="484"/>
      <c r="HW3" s="484"/>
      <c r="HX3" s="484"/>
      <c r="HY3" s="484"/>
      <c r="HZ3" s="484"/>
      <c r="IA3" s="484"/>
      <c r="IB3" s="484"/>
      <c r="IC3" s="484"/>
      <c r="ID3" s="484"/>
      <c r="IE3" s="484"/>
      <c r="IF3" s="484"/>
      <c r="IG3" s="484"/>
      <c r="IH3" s="484"/>
      <c r="II3" s="484"/>
      <c r="IJ3" s="484"/>
      <c r="IK3" s="484"/>
      <c r="IL3" s="484"/>
      <c r="IM3" s="484"/>
      <c r="IN3" s="484"/>
      <c r="IO3" s="484"/>
      <c r="IP3" s="484"/>
      <c r="IQ3" s="484"/>
      <c r="IR3" s="484"/>
      <c r="IS3" s="484"/>
      <c r="IT3" s="484"/>
      <c r="IU3" s="484"/>
    </row>
    <row r="4" spans="1:255" ht="14.4" customHeight="1">
      <c r="A4" s="487">
        <v>2</v>
      </c>
      <c r="B4" s="487">
        <v>2</v>
      </c>
      <c r="C4" s="487"/>
      <c r="D4" s="487">
        <v>154</v>
      </c>
      <c r="E4" s="488">
        <v>0.67847222222222203</v>
      </c>
      <c r="F4" s="488">
        <v>0.33333333333333298</v>
      </c>
      <c r="G4" s="488">
        <f t="shared" si="0"/>
        <v>0.34513888888888905</v>
      </c>
      <c r="H4" s="487">
        <v>16</v>
      </c>
      <c r="I4" s="486" t="s">
        <v>83</v>
      </c>
      <c r="J4" s="485" t="s">
        <v>300</v>
      </c>
      <c r="K4" s="484" t="s">
        <v>4604</v>
      </c>
      <c r="L4" s="484"/>
      <c r="M4" s="14">
        <f>VLOOKUP(N4,id!$A:$C,3,0)</f>
        <v>133</v>
      </c>
      <c r="N4" s="14" t="str">
        <f t="shared" si="1"/>
        <v>WojciechowskiAdam1984</v>
      </c>
      <c r="O4" s="9" t="str">
        <f t="shared" ref="O4:O29" si="2">J4</f>
        <v>Wojciechowski</v>
      </c>
      <c r="P4" s="323" t="str">
        <f t="shared" ref="P4:P29" si="3">I4</f>
        <v>Adam</v>
      </c>
      <c r="Q4" s="9"/>
      <c r="R4" s="9" t="str">
        <f t="shared" ref="R4:R29" si="4">K4</f>
        <v>1984</v>
      </c>
      <c r="S4" s="9">
        <f t="shared" ref="S4:S12" si="5">S3*IF(W4&lt;1,W4,IF(X4&lt;1,X4,IF(V4&lt;1,V4,IF(U4&lt;1,U4,1))))</f>
        <v>44.869215291750599</v>
      </c>
      <c r="T4" s="23"/>
      <c r="U4" s="9">
        <f>G3/G4</f>
        <v>0.89738430583501205</v>
      </c>
      <c r="V4" s="9">
        <f>H4/H3</f>
        <v>1</v>
      </c>
      <c r="W4" s="9">
        <v>1</v>
      </c>
      <c r="X4" s="9">
        <v>1</v>
      </c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484"/>
      <c r="BH4" s="484"/>
      <c r="BI4" s="484"/>
      <c r="BJ4" s="484"/>
      <c r="BK4" s="484"/>
      <c r="BL4" s="484"/>
      <c r="BM4" s="484"/>
      <c r="BN4" s="484"/>
      <c r="BO4" s="484"/>
      <c r="BP4" s="484"/>
      <c r="BQ4" s="484"/>
      <c r="BR4" s="484"/>
      <c r="BS4" s="484"/>
      <c r="BT4" s="484"/>
      <c r="BU4" s="484"/>
      <c r="BV4" s="484"/>
      <c r="BW4" s="484"/>
      <c r="BX4" s="484"/>
      <c r="BY4" s="484"/>
      <c r="BZ4" s="484"/>
      <c r="CA4" s="484"/>
      <c r="CB4" s="484"/>
      <c r="CC4" s="484"/>
      <c r="CD4" s="484"/>
      <c r="CE4" s="484"/>
      <c r="CF4" s="484"/>
      <c r="CG4" s="484"/>
      <c r="CH4" s="484"/>
      <c r="CI4" s="484"/>
      <c r="CJ4" s="484"/>
      <c r="CK4" s="484"/>
      <c r="CL4" s="484"/>
      <c r="CM4" s="484"/>
      <c r="CN4" s="484"/>
      <c r="CO4" s="484"/>
      <c r="CP4" s="484"/>
      <c r="CQ4" s="484"/>
      <c r="CR4" s="484"/>
      <c r="CS4" s="484"/>
      <c r="CT4" s="484"/>
      <c r="CU4" s="484"/>
      <c r="CV4" s="484"/>
      <c r="CW4" s="484"/>
      <c r="CX4" s="484"/>
      <c r="CY4" s="484"/>
      <c r="CZ4" s="484"/>
      <c r="DA4" s="484"/>
      <c r="DB4" s="484"/>
      <c r="DC4" s="484"/>
      <c r="DD4" s="484"/>
      <c r="DE4" s="484"/>
      <c r="DF4" s="484"/>
      <c r="DG4" s="484"/>
      <c r="DH4" s="484"/>
      <c r="DI4" s="484"/>
      <c r="DJ4" s="484"/>
      <c r="DK4" s="484"/>
      <c r="DL4" s="484"/>
      <c r="DM4" s="484"/>
      <c r="DN4" s="484"/>
      <c r="DO4" s="484"/>
      <c r="DP4" s="484"/>
      <c r="DQ4" s="484"/>
      <c r="DR4" s="484"/>
      <c r="DS4" s="484"/>
      <c r="DT4" s="484"/>
      <c r="DU4" s="484"/>
      <c r="DV4" s="484"/>
      <c r="DW4" s="484"/>
      <c r="DX4" s="484"/>
      <c r="DY4" s="484"/>
      <c r="DZ4" s="484"/>
      <c r="EA4" s="484"/>
      <c r="EB4" s="484"/>
      <c r="EC4" s="484"/>
      <c r="ED4" s="484"/>
      <c r="EE4" s="484"/>
      <c r="EF4" s="484"/>
      <c r="EG4" s="484"/>
      <c r="EH4" s="484"/>
      <c r="EI4" s="484"/>
      <c r="EJ4" s="484"/>
      <c r="EK4" s="484"/>
      <c r="EL4" s="484"/>
      <c r="EM4" s="484"/>
      <c r="EN4" s="484"/>
      <c r="EO4" s="484"/>
      <c r="EP4" s="484"/>
      <c r="EQ4" s="484"/>
      <c r="ER4" s="484"/>
      <c r="ES4" s="484"/>
      <c r="ET4" s="484"/>
      <c r="EU4" s="484"/>
      <c r="EV4" s="484"/>
      <c r="EW4" s="484"/>
      <c r="EX4" s="484"/>
      <c r="EY4" s="484"/>
      <c r="EZ4" s="484"/>
      <c r="FA4" s="484"/>
      <c r="FB4" s="484"/>
      <c r="FC4" s="484"/>
      <c r="FD4" s="484"/>
      <c r="FE4" s="484"/>
      <c r="FF4" s="484"/>
      <c r="FG4" s="484"/>
      <c r="FH4" s="484"/>
      <c r="FI4" s="484"/>
      <c r="FJ4" s="484"/>
      <c r="FK4" s="484"/>
      <c r="FL4" s="484"/>
      <c r="FM4" s="484"/>
      <c r="FN4" s="484"/>
      <c r="FO4" s="484"/>
      <c r="FP4" s="484"/>
      <c r="FQ4" s="484"/>
      <c r="FR4" s="484"/>
      <c r="FS4" s="484"/>
      <c r="FT4" s="484"/>
      <c r="FU4" s="484"/>
      <c r="FV4" s="484"/>
      <c r="FW4" s="484"/>
      <c r="FX4" s="484"/>
      <c r="FY4" s="484"/>
      <c r="FZ4" s="484"/>
      <c r="GA4" s="484"/>
      <c r="GB4" s="484"/>
      <c r="GC4" s="484"/>
      <c r="GD4" s="484"/>
      <c r="GE4" s="484"/>
      <c r="GF4" s="484"/>
      <c r="GG4" s="484"/>
      <c r="GH4" s="484"/>
      <c r="GI4" s="484"/>
      <c r="GJ4" s="484"/>
      <c r="GK4" s="484"/>
      <c r="GL4" s="484"/>
      <c r="GM4" s="484"/>
      <c r="GN4" s="484"/>
      <c r="GO4" s="484"/>
      <c r="GP4" s="484"/>
      <c r="GQ4" s="484"/>
      <c r="GR4" s="484"/>
      <c r="GS4" s="484"/>
      <c r="GT4" s="484"/>
      <c r="GU4" s="484"/>
      <c r="GV4" s="484"/>
      <c r="GW4" s="484"/>
      <c r="GX4" s="484"/>
      <c r="GY4" s="484"/>
      <c r="GZ4" s="484"/>
      <c r="HA4" s="484"/>
      <c r="HB4" s="484"/>
      <c r="HC4" s="484"/>
      <c r="HD4" s="484"/>
      <c r="HE4" s="484"/>
      <c r="HF4" s="484"/>
      <c r="HG4" s="484"/>
      <c r="HH4" s="484"/>
      <c r="HI4" s="484"/>
      <c r="HJ4" s="484"/>
      <c r="HK4" s="484"/>
      <c r="HL4" s="484"/>
      <c r="HM4" s="484"/>
      <c r="HN4" s="484"/>
      <c r="HO4" s="484"/>
      <c r="HP4" s="484"/>
      <c r="HQ4" s="484"/>
      <c r="HR4" s="484"/>
      <c r="HS4" s="484"/>
      <c r="HT4" s="484"/>
      <c r="HU4" s="484"/>
      <c r="HV4" s="484"/>
      <c r="HW4" s="484"/>
      <c r="HX4" s="484"/>
      <c r="HY4" s="484"/>
      <c r="HZ4" s="484"/>
      <c r="IA4" s="484"/>
      <c r="IB4" s="484"/>
      <c r="IC4" s="484"/>
      <c r="ID4" s="484"/>
      <c r="IE4" s="484"/>
      <c r="IF4" s="484"/>
      <c r="IG4" s="484"/>
      <c r="IH4" s="484"/>
      <c r="II4" s="484"/>
      <c r="IJ4" s="484"/>
      <c r="IK4" s="484"/>
      <c r="IL4" s="484"/>
      <c r="IM4" s="484"/>
      <c r="IN4" s="484"/>
      <c r="IO4" s="484"/>
      <c r="IP4" s="484"/>
      <c r="IQ4" s="484"/>
      <c r="IR4" s="484"/>
      <c r="IS4" s="484"/>
      <c r="IT4" s="484"/>
      <c r="IU4" s="484"/>
    </row>
    <row r="5" spans="1:255" ht="14.4" customHeight="1">
      <c r="A5" s="487">
        <v>3</v>
      </c>
      <c r="B5" s="487">
        <v>3</v>
      </c>
      <c r="C5" s="487"/>
      <c r="D5" s="487">
        <v>95</v>
      </c>
      <c r="E5" s="488">
        <v>0.68125000000000002</v>
      </c>
      <c r="F5" s="488">
        <v>0.33333333333333298</v>
      </c>
      <c r="G5" s="488">
        <f t="shared" si="0"/>
        <v>0.34791666666666704</v>
      </c>
      <c r="H5" s="487">
        <v>16</v>
      </c>
      <c r="I5" s="486" t="s">
        <v>63</v>
      </c>
      <c r="J5" s="485" t="s">
        <v>80</v>
      </c>
      <c r="K5" s="484" t="s">
        <v>4608</v>
      </c>
      <c r="L5" s="484"/>
      <c r="M5" s="14">
        <f>VLOOKUP(N5,id!$A:$C,3,0)</f>
        <v>38</v>
      </c>
      <c r="N5" s="14" t="str">
        <f t="shared" si="1"/>
        <v>MirowskiŁukasz1986</v>
      </c>
      <c r="O5" s="9" t="str">
        <f t="shared" si="2"/>
        <v>Mirowski</v>
      </c>
      <c r="P5" s="323" t="str">
        <f t="shared" si="3"/>
        <v>Łukasz</v>
      </c>
      <c r="Q5" s="9"/>
      <c r="R5" s="9" t="str">
        <f t="shared" si="4"/>
        <v>1986</v>
      </c>
      <c r="S5" s="9">
        <f t="shared" si="5"/>
        <v>44.510978043912239</v>
      </c>
      <c r="T5" s="23"/>
      <c r="U5" s="9">
        <f t="shared" ref="U5:U12" si="6">G4/G5</f>
        <v>0.9920159680638716</v>
      </c>
      <c r="V5" s="9">
        <f t="shared" ref="V5:V12" si="7">H5/H4</f>
        <v>1</v>
      </c>
      <c r="W5" s="9">
        <v>1</v>
      </c>
      <c r="X5" s="9">
        <v>1</v>
      </c>
      <c r="Y5" s="484"/>
      <c r="Z5" s="484"/>
      <c r="AA5" s="484"/>
      <c r="AB5" s="484"/>
      <c r="AC5" s="484"/>
      <c r="AD5" s="484"/>
      <c r="AE5" s="484"/>
      <c r="AF5" s="484"/>
      <c r="AG5" s="484"/>
      <c r="AH5" s="484"/>
      <c r="AI5" s="484"/>
      <c r="AJ5" s="484"/>
      <c r="AK5" s="484"/>
      <c r="AL5" s="484"/>
      <c r="AM5" s="484"/>
      <c r="AN5" s="484"/>
      <c r="AO5" s="484"/>
      <c r="AP5" s="484"/>
      <c r="AQ5" s="484"/>
      <c r="AR5" s="484"/>
      <c r="AS5" s="484"/>
      <c r="AT5" s="484"/>
      <c r="AU5" s="484"/>
      <c r="AV5" s="484"/>
      <c r="AW5" s="484"/>
      <c r="AX5" s="484"/>
      <c r="AY5" s="484"/>
      <c r="AZ5" s="484"/>
      <c r="BA5" s="484"/>
      <c r="BB5" s="484"/>
      <c r="BC5" s="484"/>
      <c r="BD5" s="484"/>
      <c r="BE5" s="484"/>
      <c r="BF5" s="484"/>
      <c r="BG5" s="484"/>
      <c r="BH5" s="484"/>
      <c r="BI5" s="484"/>
      <c r="BJ5" s="484"/>
      <c r="BK5" s="484"/>
      <c r="BL5" s="484"/>
      <c r="BM5" s="484"/>
      <c r="BN5" s="484"/>
      <c r="BO5" s="484"/>
      <c r="BP5" s="484"/>
      <c r="BQ5" s="484"/>
      <c r="BR5" s="484"/>
      <c r="BS5" s="484"/>
      <c r="BT5" s="484"/>
      <c r="BU5" s="484"/>
      <c r="BV5" s="484"/>
      <c r="BW5" s="484"/>
      <c r="BX5" s="484"/>
      <c r="BY5" s="484"/>
      <c r="BZ5" s="484"/>
      <c r="CA5" s="484"/>
      <c r="CB5" s="484"/>
      <c r="CC5" s="484"/>
      <c r="CD5" s="484"/>
      <c r="CE5" s="484"/>
      <c r="CF5" s="484"/>
      <c r="CG5" s="484"/>
      <c r="CH5" s="484"/>
      <c r="CI5" s="484"/>
      <c r="CJ5" s="484"/>
      <c r="CK5" s="484"/>
      <c r="CL5" s="484"/>
      <c r="CM5" s="484"/>
      <c r="CN5" s="484"/>
      <c r="CO5" s="484"/>
      <c r="CP5" s="484"/>
      <c r="CQ5" s="484"/>
      <c r="CR5" s="484"/>
      <c r="CS5" s="484"/>
      <c r="CT5" s="484"/>
      <c r="CU5" s="484"/>
      <c r="CV5" s="484"/>
      <c r="CW5" s="484"/>
      <c r="CX5" s="484"/>
      <c r="CY5" s="484"/>
      <c r="CZ5" s="484"/>
      <c r="DA5" s="484"/>
      <c r="DB5" s="484"/>
      <c r="DC5" s="484"/>
      <c r="DD5" s="484"/>
      <c r="DE5" s="484"/>
      <c r="DF5" s="484"/>
      <c r="DG5" s="484"/>
      <c r="DH5" s="484"/>
      <c r="DI5" s="484"/>
      <c r="DJ5" s="484"/>
      <c r="DK5" s="484"/>
      <c r="DL5" s="484"/>
      <c r="DM5" s="484"/>
      <c r="DN5" s="484"/>
      <c r="DO5" s="484"/>
      <c r="DP5" s="484"/>
      <c r="DQ5" s="484"/>
      <c r="DR5" s="484"/>
      <c r="DS5" s="484"/>
      <c r="DT5" s="484"/>
      <c r="DU5" s="484"/>
      <c r="DV5" s="484"/>
      <c r="DW5" s="484"/>
      <c r="DX5" s="484"/>
      <c r="DY5" s="484"/>
      <c r="DZ5" s="484"/>
      <c r="EA5" s="484"/>
      <c r="EB5" s="484"/>
      <c r="EC5" s="484"/>
      <c r="ED5" s="484"/>
      <c r="EE5" s="484"/>
      <c r="EF5" s="484"/>
      <c r="EG5" s="484"/>
      <c r="EH5" s="484"/>
      <c r="EI5" s="484"/>
      <c r="EJ5" s="484"/>
      <c r="EK5" s="484"/>
      <c r="EL5" s="484"/>
      <c r="EM5" s="484"/>
      <c r="EN5" s="484"/>
      <c r="EO5" s="484"/>
      <c r="EP5" s="484"/>
      <c r="EQ5" s="484"/>
      <c r="ER5" s="484"/>
      <c r="ES5" s="484"/>
      <c r="ET5" s="484"/>
      <c r="EU5" s="484"/>
      <c r="EV5" s="484"/>
      <c r="EW5" s="484"/>
      <c r="EX5" s="484"/>
      <c r="EY5" s="484"/>
      <c r="EZ5" s="484"/>
      <c r="FA5" s="484"/>
      <c r="FB5" s="484"/>
      <c r="FC5" s="484"/>
      <c r="FD5" s="484"/>
      <c r="FE5" s="484"/>
      <c r="FF5" s="484"/>
      <c r="FG5" s="484"/>
      <c r="FH5" s="484"/>
      <c r="FI5" s="484"/>
      <c r="FJ5" s="484"/>
      <c r="FK5" s="484"/>
      <c r="FL5" s="484"/>
      <c r="FM5" s="484"/>
      <c r="FN5" s="484"/>
      <c r="FO5" s="484"/>
      <c r="FP5" s="484"/>
      <c r="FQ5" s="484"/>
      <c r="FR5" s="484"/>
      <c r="FS5" s="484"/>
      <c r="FT5" s="484"/>
      <c r="FU5" s="484"/>
      <c r="FV5" s="484"/>
      <c r="FW5" s="484"/>
      <c r="FX5" s="484"/>
      <c r="FY5" s="484"/>
      <c r="FZ5" s="484"/>
      <c r="GA5" s="484"/>
      <c r="GB5" s="484"/>
      <c r="GC5" s="484"/>
      <c r="GD5" s="484"/>
      <c r="GE5" s="484"/>
      <c r="GF5" s="484"/>
      <c r="GG5" s="484"/>
      <c r="GH5" s="484"/>
      <c r="GI5" s="484"/>
      <c r="GJ5" s="484"/>
      <c r="GK5" s="484"/>
      <c r="GL5" s="484"/>
      <c r="GM5" s="484"/>
      <c r="GN5" s="484"/>
      <c r="GO5" s="484"/>
      <c r="GP5" s="484"/>
      <c r="GQ5" s="484"/>
      <c r="GR5" s="484"/>
      <c r="GS5" s="484"/>
      <c r="GT5" s="484"/>
      <c r="GU5" s="484"/>
      <c r="GV5" s="484"/>
      <c r="GW5" s="484"/>
      <c r="GX5" s="484"/>
      <c r="GY5" s="484"/>
      <c r="GZ5" s="484"/>
      <c r="HA5" s="484"/>
      <c r="HB5" s="484"/>
      <c r="HC5" s="484"/>
      <c r="HD5" s="484"/>
      <c r="HE5" s="484"/>
      <c r="HF5" s="484"/>
      <c r="HG5" s="484"/>
      <c r="HH5" s="484"/>
      <c r="HI5" s="484"/>
      <c r="HJ5" s="484"/>
      <c r="HK5" s="484"/>
      <c r="HL5" s="484"/>
      <c r="HM5" s="484"/>
      <c r="HN5" s="484"/>
      <c r="HO5" s="484"/>
      <c r="HP5" s="484"/>
      <c r="HQ5" s="484"/>
      <c r="HR5" s="484"/>
      <c r="HS5" s="484"/>
      <c r="HT5" s="484"/>
      <c r="HU5" s="484"/>
      <c r="HV5" s="484"/>
      <c r="HW5" s="484"/>
      <c r="HX5" s="484"/>
      <c r="HY5" s="484"/>
      <c r="HZ5" s="484"/>
      <c r="IA5" s="484"/>
      <c r="IB5" s="484"/>
      <c r="IC5" s="484"/>
      <c r="ID5" s="484"/>
      <c r="IE5" s="484"/>
      <c r="IF5" s="484"/>
      <c r="IG5" s="484"/>
      <c r="IH5" s="484"/>
      <c r="II5" s="484"/>
      <c r="IJ5" s="484"/>
      <c r="IK5" s="484"/>
      <c r="IL5" s="484"/>
      <c r="IM5" s="484"/>
      <c r="IN5" s="484"/>
      <c r="IO5" s="484"/>
      <c r="IP5" s="484"/>
      <c r="IQ5" s="484"/>
      <c r="IR5" s="484"/>
      <c r="IS5" s="484"/>
      <c r="IT5" s="484"/>
      <c r="IU5" s="484"/>
    </row>
    <row r="6" spans="1:255" ht="14.4" customHeight="1">
      <c r="A6" s="487">
        <v>4</v>
      </c>
      <c r="B6" s="487">
        <v>4</v>
      </c>
      <c r="C6" s="487"/>
      <c r="D6" s="487">
        <v>94</v>
      </c>
      <c r="E6" s="488">
        <v>0.70833333333333304</v>
      </c>
      <c r="F6" s="488">
        <v>0.33333333333333298</v>
      </c>
      <c r="G6" s="488">
        <f t="shared" si="0"/>
        <v>0.37500000000000006</v>
      </c>
      <c r="H6" s="487">
        <v>16</v>
      </c>
      <c r="I6" s="486" t="s">
        <v>16</v>
      </c>
      <c r="J6" s="485" t="s">
        <v>262</v>
      </c>
      <c r="K6" s="484" t="s">
        <v>4615</v>
      </c>
      <c r="L6" s="484"/>
      <c r="M6" s="14">
        <f>VLOOKUP(N6,id!$A:$C,3,0)</f>
        <v>104</v>
      </c>
      <c r="N6" s="14" t="str">
        <f t="shared" si="1"/>
        <v>GorczycaPaweł1973</v>
      </c>
      <c r="O6" s="9" t="str">
        <f t="shared" si="2"/>
        <v>Gorczyca</v>
      </c>
      <c r="P6" s="323" t="str">
        <f t="shared" si="3"/>
        <v>Paweł</v>
      </c>
      <c r="Q6" s="9"/>
      <c r="R6" s="9" t="str">
        <f t="shared" si="4"/>
        <v>1973</v>
      </c>
      <c r="S6" s="9">
        <f t="shared" si="5"/>
        <v>41.29629629629639</v>
      </c>
      <c r="T6" s="23"/>
      <c r="U6" s="9">
        <f t="shared" si="6"/>
        <v>0.92777777777777859</v>
      </c>
      <c r="V6" s="9">
        <f t="shared" si="7"/>
        <v>1</v>
      </c>
      <c r="W6" s="9">
        <v>1</v>
      </c>
      <c r="X6" s="9">
        <v>1</v>
      </c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4"/>
      <c r="AJ6" s="484"/>
      <c r="AK6" s="484"/>
      <c r="AL6" s="484"/>
      <c r="AM6" s="484"/>
      <c r="AN6" s="484"/>
      <c r="AO6" s="484"/>
      <c r="AP6" s="484"/>
      <c r="AQ6" s="484"/>
      <c r="AR6" s="484"/>
      <c r="AS6" s="484"/>
      <c r="AT6" s="484"/>
      <c r="AU6" s="484"/>
      <c r="AV6" s="484"/>
      <c r="AW6" s="484"/>
      <c r="AX6" s="484"/>
      <c r="AY6" s="484"/>
      <c r="AZ6" s="484"/>
      <c r="BA6" s="484"/>
      <c r="BB6" s="484"/>
      <c r="BC6" s="484"/>
      <c r="BD6" s="484"/>
      <c r="BE6" s="484"/>
      <c r="BF6" s="484"/>
      <c r="BG6" s="484"/>
      <c r="BH6" s="484"/>
      <c r="BI6" s="484"/>
      <c r="BJ6" s="484"/>
      <c r="BK6" s="484"/>
      <c r="BL6" s="484"/>
      <c r="BM6" s="484"/>
      <c r="BN6" s="484"/>
      <c r="BO6" s="484"/>
      <c r="BP6" s="484"/>
      <c r="BQ6" s="484"/>
      <c r="BR6" s="484"/>
      <c r="BS6" s="484"/>
      <c r="BT6" s="484"/>
      <c r="BU6" s="484"/>
      <c r="BV6" s="484"/>
      <c r="BW6" s="484"/>
      <c r="BX6" s="484"/>
      <c r="BY6" s="484"/>
      <c r="BZ6" s="484"/>
      <c r="CA6" s="484"/>
      <c r="CB6" s="484"/>
      <c r="CC6" s="484"/>
      <c r="CD6" s="484"/>
      <c r="CE6" s="484"/>
      <c r="CF6" s="484"/>
      <c r="CG6" s="484"/>
      <c r="CH6" s="484"/>
      <c r="CI6" s="484"/>
      <c r="CJ6" s="484"/>
      <c r="CK6" s="484"/>
      <c r="CL6" s="484"/>
      <c r="CM6" s="484"/>
      <c r="CN6" s="484"/>
      <c r="CO6" s="484"/>
      <c r="CP6" s="484"/>
      <c r="CQ6" s="484"/>
      <c r="CR6" s="484"/>
      <c r="CS6" s="484"/>
      <c r="CT6" s="484"/>
      <c r="CU6" s="484"/>
      <c r="CV6" s="484"/>
      <c r="CW6" s="484"/>
      <c r="CX6" s="484"/>
      <c r="CY6" s="484"/>
      <c r="CZ6" s="484"/>
      <c r="DA6" s="484"/>
      <c r="DB6" s="484"/>
      <c r="DC6" s="484"/>
      <c r="DD6" s="484"/>
      <c r="DE6" s="484"/>
      <c r="DF6" s="484"/>
      <c r="DG6" s="484"/>
      <c r="DH6" s="484"/>
      <c r="DI6" s="484"/>
      <c r="DJ6" s="484"/>
      <c r="DK6" s="484"/>
      <c r="DL6" s="484"/>
      <c r="DM6" s="484"/>
      <c r="DN6" s="484"/>
      <c r="DO6" s="484"/>
      <c r="DP6" s="484"/>
      <c r="DQ6" s="484"/>
      <c r="DR6" s="484"/>
      <c r="DS6" s="484"/>
      <c r="DT6" s="484"/>
      <c r="DU6" s="484"/>
      <c r="DV6" s="484"/>
      <c r="DW6" s="484"/>
      <c r="DX6" s="484"/>
      <c r="DY6" s="484"/>
      <c r="DZ6" s="484"/>
      <c r="EA6" s="484"/>
      <c r="EB6" s="484"/>
      <c r="EC6" s="484"/>
      <c r="ED6" s="484"/>
      <c r="EE6" s="484"/>
      <c r="EF6" s="484"/>
      <c r="EG6" s="484"/>
      <c r="EH6" s="484"/>
      <c r="EI6" s="484"/>
      <c r="EJ6" s="484"/>
      <c r="EK6" s="484"/>
      <c r="EL6" s="484"/>
      <c r="EM6" s="484"/>
      <c r="EN6" s="484"/>
      <c r="EO6" s="484"/>
      <c r="EP6" s="484"/>
      <c r="EQ6" s="484"/>
      <c r="ER6" s="484"/>
      <c r="ES6" s="484"/>
      <c r="ET6" s="484"/>
      <c r="EU6" s="484"/>
      <c r="EV6" s="484"/>
      <c r="EW6" s="484"/>
      <c r="EX6" s="484"/>
      <c r="EY6" s="484"/>
      <c r="EZ6" s="484"/>
      <c r="FA6" s="484"/>
      <c r="FB6" s="484"/>
      <c r="FC6" s="484"/>
      <c r="FD6" s="484"/>
      <c r="FE6" s="484"/>
      <c r="FF6" s="484"/>
      <c r="FG6" s="484"/>
      <c r="FH6" s="484"/>
      <c r="FI6" s="484"/>
      <c r="FJ6" s="484"/>
      <c r="FK6" s="484"/>
      <c r="FL6" s="484"/>
      <c r="FM6" s="484"/>
      <c r="FN6" s="484"/>
      <c r="FO6" s="484"/>
      <c r="FP6" s="484"/>
      <c r="FQ6" s="484"/>
      <c r="FR6" s="484"/>
      <c r="FS6" s="484"/>
      <c r="FT6" s="484"/>
      <c r="FU6" s="484"/>
      <c r="FV6" s="484"/>
      <c r="FW6" s="484"/>
      <c r="FX6" s="484"/>
      <c r="FY6" s="484"/>
      <c r="FZ6" s="484"/>
      <c r="GA6" s="484"/>
      <c r="GB6" s="484"/>
      <c r="GC6" s="484"/>
      <c r="GD6" s="484"/>
      <c r="GE6" s="484"/>
      <c r="GF6" s="484"/>
      <c r="GG6" s="484"/>
      <c r="GH6" s="484"/>
      <c r="GI6" s="484"/>
      <c r="GJ6" s="484"/>
      <c r="GK6" s="484"/>
      <c r="GL6" s="484"/>
      <c r="GM6" s="484"/>
      <c r="GN6" s="484"/>
      <c r="GO6" s="484"/>
      <c r="GP6" s="484"/>
      <c r="GQ6" s="484"/>
      <c r="GR6" s="484"/>
      <c r="GS6" s="484"/>
      <c r="GT6" s="484"/>
      <c r="GU6" s="484"/>
      <c r="GV6" s="484"/>
      <c r="GW6" s="484"/>
      <c r="GX6" s="484"/>
      <c r="GY6" s="484"/>
      <c r="GZ6" s="484"/>
      <c r="HA6" s="484"/>
      <c r="HB6" s="484"/>
      <c r="HC6" s="484"/>
      <c r="HD6" s="484"/>
      <c r="HE6" s="484"/>
      <c r="HF6" s="484"/>
      <c r="HG6" s="484"/>
      <c r="HH6" s="484"/>
      <c r="HI6" s="484"/>
      <c r="HJ6" s="484"/>
      <c r="HK6" s="484"/>
      <c r="HL6" s="484"/>
      <c r="HM6" s="484"/>
      <c r="HN6" s="484"/>
      <c r="HO6" s="484"/>
      <c r="HP6" s="484"/>
      <c r="HQ6" s="484"/>
      <c r="HR6" s="484"/>
      <c r="HS6" s="484"/>
      <c r="HT6" s="484"/>
      <c r="HU6" s="484"/>
      <c r="HV6" s="484"/>
      <c r="HW6" s="484"/>
      <c r="HX6" s="484"/>
      <c r="HY6" s="484"/>
      <c r="HZ6" s="484"/>
      <c r="IA6" s="484"/>
      <c r="IB6" s="484"/>
      <c r="IC6" s="484"/>
      <c r="ID6" s="484"/>
      <c r="IE6" s="484"/>
      <c r="IF6" s="484"/>
      <c r="IG6" s="484"/>
      <c r="IH6" s="484"/>
      <c r="II6" s="484"/>
      <c r="IJ6" s="484"/>
      <c r="IK6" s="484"/>
      <c r="IL6" s="484"/>
      <c r="IM6" s="484"/>
      <c r="IN6" s="484"/>
      <c r="IO6" s="484"/>
      <c r="IP6" s="484"/>
      <c r="IQ6" s="484"/>
      <c r="IR6" s="484"/>
      <c r="IS6" s="484"/>
      <c r="IT6" s="484"/>
      <c r="IU6" s="484"/>
    </row>
    <row r="7" spans="1:255" ht="14.4" customHeight="1">
      <c r="A7" s="487">
        <v>5</v>
      </c>
      <c r="B7" s="487">
        <v>5</v>
      </c>
      <c r="C7" s="487"/>
      <c r="D7" s="487">
        <v>163</v>
      </c>
      <c r="E7" s="488">
        <v>0.74791666666666701</v>
      </c>
      <c r="F7" s="488">
        <v>0.33333333333333298</v>
      </c>
      <c r="G7" s="488">
        <f t="shared" si="0"/>
        <v>0.41458333333333403</v>
      </c>
      <c r="H7" s="487">
        <v>16</v>
      </c>
      <c r="I7" s="486" t="s">
        <v>241</v>
      </c>
      <c r="J7" s="485" t="s">
        <v>245</v>
      </c>
      <c r="K7" s="484" t="s">
        <v>4620</v>
      </c>
      <c r="L7" s="484"/>
      <c r="M7" s="14">
        <f>VLOOKUP(N7,id!$A:$C,3,0)</f>
        <v>8</v>
      </c>
      <c r="N7" s="14" t="str">
        <f t="shared" si="1"/>
        <v>WalentowskiRadosław1979</v>
      </c>
      <c r="O7" s="9" t="str">
        <f t="shared" si="2"/>
        <v>Walentowski</v>
      </c>
      <c r="P7" s="323" t="str">
        <f t="shared" si="3"/>
        <v>Radosław</v>
      </c>
      <c r="Q7" s="9"/>
      <c r="R7" s="9" t="str">
        <f t="shared" si="4"/>
        <v>1979</v>
      </c>
      <c r="S7" s="9">
        <f t="shared" si="5"/>
        <v>37.353433835845919</v>
      </c>
      <c r="T7" s="23"/>
      <c r="U7" s="9">
        <f t="shared" si="6"/>
        <v>0.90452261306532522</v>
      </c>
      <c r="V7" s="9">
        <f t="shared" si="7"/>
        <v>1</v>
      </c>
      <c r="W7" s="9">
        <v>1</v>
      </c>
      <c r="X7" s="9">
        <v>1</v>
      </c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4"/>
      <c r="AV7" s="484"/>
      <c r="AW7" s="484"/>
      <c r="AX7" s="484"/>
      <c r="AY7" s="484"/>
      <c r="AZ7" s="484"/>
      <c r="BA7" s="484"/>
      <c r="BB7" s="484"/>
      <c r="BC7" s="484"/>
      <c r="BD7" s="484"/>
      <c r="BE7" s="484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  <c r="BV7" s="484"/>
      <c r="BW7" s="484"/>
      <c r="BX7" s="484"/>
      <c r="BY7" s="484"/>
      <c r="BZ7" s="484"/>
      <c r="CA7" s="484"/>
      <c r="CB7" s="484"/>
      <c r="CC7" s="484"/>
      <c r="CD7" s="484"/>
      <c r="CE7" s="484"/>
      <c r="CF7" s="484"/>
      <c r="CG7" s="484"/>
      <c r="CH7" s="484"/>
      <c r="CI7" s="484"/>
      <c r="CJ7" s="484"/>
      <c r="CK7" s="484"/>
      <c r="CL7" s="484"/>
      <c r="CM7" s="484"/>
      <c r="CN7" s="484"/>
      <c r="CO7" s="484"/>
      <c r="CP7" s="484"/>
      <c r="CQ7" s="484"/>
      <c r="CR7" s="484"/>
      <c r="CS7" s="484"/>
      <c r="CT7" s="484"/>
      <c r="CU7" s="484"/>
      <c r="CV7" s="484"/>
      <c r="CW7" s="484"/>
      <c r="CX7" s="484"/>
      <c r="CY7" s="484"/>
      <c r="CZ7" s="484"/>
      <c r="DA7" s="484"/>
      <c r="DB7" s="484"/>
      <c r="DC7" s="484"/>
      <c r="DD7" s="484"/>
      <c r="DE7" s="484"/>
      <c r="DF7" s="484"/>
      <c r="DG7" s="484"/>
      <c r="DH7" s="484"/>
      <c r="DI7" s="484"/>
      <c r="DJ7" s="484"/>
      <c r="DK7" s="484"/>
      <c r="DL7" s="484"/>
      <c r="DM7" s="484"/>
      <c r="DN7" s="484"/>
      <c r="DO7" s="484"/>
      <c r="DP7" s="484"/>
      <c r="DQ7" s="484"/>
      <c r="DR7" s="484"/>
      <c r="DS7" s="484"/>
      <c r="DT7" s="484"/>
      <c r="DU7" s="484"/>
      <c r="DV7" s="484"/>
      <c r="DW7" s="484"/>
      <c r="DX7" s="484"/>
      <c r="DY7" s="484"/>
      <c r="DZ7" s="484"/>
      <c r="EA7" s="484"/>
      <c r="EB7" s="484"/>
      <c r="EC7" s="484"/>
      <c r="ED7" s="484"/>
      <c r="EE7" s="484"/>
      <c r="EF7" s="484"/>
      <c r="EG7" s="484"/>
      <c r="EH7" s="484"/>
      <c r="EI7" s="484"/>
      <c r="EJ7" s="484"/>
      <c r="EK7" s="484"/>
      <c r="EL7" s="484"/>
      <c r="EM7" s="484"/>
      <c r="EN7" s="484"/>
      <c r="EO7" s="484"/>
      <c r="EP7" s="484"/>
      <c r="EQ7" s="484"/>
      <c r="ER7" s="484"/>
      <c r="ES7" s="484"/>
      <c r="ET7" s="484"/>
      <c r="EU7" s="484"/>
      <c r="EV7" s="484"/>
      <c r="EW7" s="484"/>
      <c r="EX7" s="484"/>
      <c r="EY7" s="484"/>
      <c r="EZ7" s="484"/>
      <c r="FA7" s="484"/>
      <c r="FB7" s="484"/>
      <c r="FC7" s="484"/>
      <c r="FD7" s="484"/>
      <c r="FE7" s="484"/>
      <c r="FF7" s="484"/>
      <c r="FG7" s="484"/>
      <c r="FH7" s="484"/>
      <c r="FI7" s="484"/>
      <c r="FJ7" s="484"/>
      <c r="FK7" s="484"/>
      <c r="FL7" s="484"/>
      <c r="FM7" s="484"/>
      <c r="FN7" s="484"/>
      <c r="FO7" s="484"/>
      <c r="FP7" s="484"/>
      <c r="FQ7" s="484"/>
      <c r="FR7" s="484"/>
      <c r="FS7" s="484"/>
      <c r="FT7" s="484"/>
      <c r="FU7" s="484"/>
      <c r="FV7" s="484"/>
      <c r="FW7" s="484"/>
      <c r="FX7" s="484"/>
      <c r="FY7" s="484"/>
      <c r="FZ7" s="484"/>
      <c r="GA7" s="484"/>
      <c r="GB7" s="484"/>
      <c r="GC7" s="484"/>
      <c r="GD7" s="484"/>
      <c r="GE7" s="484"/>
      <c r="GF7" s="484"/>
      <c r="GG7" s="484"/>
      <c r="GH7" s="484"/>
      <c r="GI7" s="484"/>
      <c r="GJ7" s="484"/>
      <c r="GK7" s="484"/>
      <c r="GL7" s="484"/>
      <c r="GM7" s="484"/>
      <c r="GN7" s="484"/>
      <c r="GO7" s="484"/>
      <c r="GP7" s="484"/>
      <c r="GQ7" s="484"/>
      <c r="GR7" s="484"/>
      <c r="GS7" s="484"/>
      <c r="GT7" s="484"/>
      <c r="GU7" s="484"/>
      <c r="GV7" s="484"/>
      <c r="GW7" s="484"/>
      <c r="GX7" s="484"/>
      <c r="GY7" s="484"/>
      <c r="GZ7" s="484"/>
      <c r="HA7" s="484"/>
      <c r="HB7" s="484"/>
      <c r="HC7" s="484"/>
      <c r="HD7" s="484"/>
      <c r="HE7" s="484"/>
      <c r="HF7" s="484"/>
      <c r="HG7" s="484"/>
      <c r="HH7" s="484"/>
      <c r="HI7" s="484"/>
      <c r="HJ7" s="484"/>
      <c r="HK7" s="484"/>
      <c r="HL7" s="484"/>
      <c r="HM7" s="484"/>
      <c r="HN7" s="484"/>
      <c r="HO7" s="484"/>
      <c r="HP7" s="484"/>
      <c r="HQ7" s="484"/>
      <c r="HR7" s="484"/>
      <c r="HS7" s="484"/>
      <c r="HT7" s="484"/>
      <c r="HU7" s="484"/>
      <c r="HV7" s="484"/>
      <c r="HW7" s="484"/>
      <c r="HX7" s="484"/>
      <c r="HY7" s="484"/>
      <c r="HZ7" s="484"/>
      <c r="IA7" s="484"/>
      <c r="IB7" s="484"/>
      <c r="IC7" s="484"/>
      <c r="ID7" s="484"/>
      <c r="IE7" s="484"/>
      <c r="IF7" s="484"/>
      <c r="IG7" s="484"/>
      <c r="IH7" s="484"/>
      <c r="II7" s="484"/>
      <c r="IJ7" s="484"/>
      <c r="IK7" s="484"/>
      <c r="IL7" s="484"/>
      <c r="IM7" s="484"/>
      <c r="IN7" s="484"/>
      <c r="IO7" s="484"/>
      <c r="IP7" s="484"/>
      <c r="IQ7" s="484"/>
      <c r="IR7" s="484"/>
      <c r="IS7" s="484"/>
      <c r="IT7" s="484"/>
      <c r="IU7" s="484"/>
    </row>
    <row r="8" spans="1:255" ht="14.4" customHeight="1">
      <c r="A8" s="487">
        <v>6</v>
      </c>
      <c r="B8" s="487">
        <v>6</v>
      </c>
      <c r="C8" s="487"/>
      <c r="D8" s="487">
        <v>155</v>
      </c>
      <c r="E8" s="488">
        <v>0.75</v>
      </c>
      <c r="F8" s="488">
        <v>0.33333333333333298</v>
      </c>
      <c r="G8" s="488">
        <f t="shared" si="0"/>
        <v>0.41666666666666702</v>
      </c>
      <c r="H8" s="487">
        <v>16</v>
      </c>
      <c r="I8" s="486" t="s">
        <v>234</v>
      </c>
      <c r="J8" s="485" t="s">
        <v>265</v>
      </c>
      <c r="K8" s="484" t="s">
        <v>4617</v>
      </c>
      <c r="L8" s="484"/>
      <c r="M8" s="14">
        <f>VLOOKUP(N8,id!$A:$C,3,0)</f>
        <v>7</v>
      </c>
      <c r="N8" s="14" t="str">
        <f t="shared" si="1"/>
        <v>KrólikowskiRoman1963</v>
      </c>
      <c r="O8" s="9" t="str">
        <f t="shared" si="2"/>
        <v>Królikowski</v>
      </c>
      <c r="P8" s="323" t="str">
        <f t="shared" si="3"/>
        <v>Roman</v>
      </c>
      <c r="Q8" s="9"/>
      <c r="R8" s="9" t="str">
        <f t="shared" si="4"/>
        <v>1963</v>
      </c>
      <c r="S8" s="9">
        <f t="shared" si="5"/>
        <v>37.166666666666721</v>
      </c>
      <c r="T8" s="23"/>
      <c r="U8" s="9">
        <f t="shared" si="6"/>
        <v>0.99500000000000077</v>
      </c>
      <c r="V8" s="9">
        <f t="shared" si="7"/>
        <v>1</v>
      </c>
      <c r="W8" s="9">
        <v>1</v>
      </c>
      <c r="X8" s="9">
        <v>1</v>
      </c>
      <c r="Y8" s="484"/>
      <c r="Z8" s="484"/>
      <c r="AA8" s="484"/>
      <c r="AB8" s="484"/>
      <c r="AC8" s="484"/>
      <c r="AD8" s="484"/>
      <c r="AE8" s="484"/>
      <c r="AF8" s="484"/>
      <c r="AG8" s="484"/>
      <c r="AH8" s="484"/>
      <c r="AI8" s="484"/>
      <c r="AJ8" s="484"/>
      <c r="AK8" s="484"/>
      <c r="AL8" s="484"/>
      <c r="AM8" s="484"/>
      <c r="AN8" s="484"/>
      <c r="AO8" s="484"/>
      <c r="AP8" s="484"/>
      <c r="AQ8" s="484"/>
      <c r="AR8" s="484"/>
      <c r="AS8" s="484"/>
      <c r="AT8" s="484"/>
      <c r="AU8" s="484"/>
      <c r="AV8" s="484"/>
      <c r="AW8" s="484"/>
      <c r="AX8" s="484"/>
      <c r="AY8" s="484"/>
      <c r="AZ8" s="484"/>
      <c r="BA8" s="484"/>
      <c r="BB8" s="484"/>
      <c r="BC8" s="484"/>
      <c r="BD8" s="484"/>
      <c r="BE8" s="484"/>
      <c r="BF8" s="484"/>
      <c r="BG8" s="484"/>
      <c r="BH8" s="484"/>
      <c r="BI8" s="484"/>
      <c r="BJ8" s="484"/>
      <c r="BK8" s="484"/>
      <c r="BL8" s="484"/>
      <c r="BM8" s="484"/>
      <c r="BN8" s="484"/>
      <c r="BO8" s="484"/>
      <c r="BP8" s="484"/>
      <c r="BQ8" s="484"/>
      <c r="BR8" s="484"/>
      <c r="BS8" s="484"/>
      <c r="BT8" s="484"/>
      <c r="BU8" s="484"/>
      <c r="BV8" s="484"/>
      <c r="BW8" s="484"/>
      <c r="BX8" s="484"/>
      <c r="BY8" s="484"/>
      <c r="BZ8" s="484"/>
      <c r="CA8" s="484"/>
      <c r="CB8" s="484"/>
      <c r="CC8" s="484"/>
      <c r="CD8" s="484"/>
      <c r="CE8" s="484"/>
      <c r="CF8" s="484"/>
      <c r="CG8" s="484"/>
      <c r="CH8" s="484"/>
      <c r="CI8" s="484"/>
      <c r="CJ8" s="484"/>
      <c r="CK8" s="484"/>
      <c r="CL8" s="484"/>
      <c r="CM8" s="484"/>
      <c r="CN8" s="484"/>
      <c r="CO8" s="484"/>
      <c r="CP8" s="484"/>
      <c r="CQ8" s="484"/>
      <c r="CR8" s="484"/>
      <c r="CS8" s="484"/>
      <c r="CT8" s="484"/>
      <c r="CU8" s="484"/>
      <c r="CV8" s="484"/>
      <c r="CW8" s="484"/>
      <c r="CX8" s="484"/>
      <c r="CY8" s="484"/>
      <c r="CZ8" s="484"/>
      <c r="DA8" s="484"/>
      <c r="DB8" s="484"/>
      <c r="DC8" s="484"/>
      <c r="DD8" s="484"/>
      <c r="DE8" s="484"/>
      <c r="DF8" s="484"/>
      <c r="DG8" s="484"/>
      <c r="DH8" s="484"/>
      <c r="DI8" s="484"/>
      <c r="DJ8" s="484"/>
      <c r="DK8" s="484"/>
      <c r="DL8" s="484"/>
      <c r="DM8" s="484"/>
      <c r="DN8" s="484"/>
      <c r="DO8" s="484"/>
      <c r="DP8" s="484"/>
      <c r="DQ8" s="484"/>
      <c r="DR8" s="484"/>
      <c r="DS8" s="484"/>
      <c r="DT8" s="484"/>
      <c r="DU8" s="484"/>
      <c r="DV8" s="484"/>
      <c r="DW8" s="484"/>
      <c r="DX8" s="484"/>
      <c r="DY8" s="484"/>
      <c r="DZ8" s="484"/>
      <c r="EA8" s="484"/>
      <c r="EB8" s="484"/>
      <c r="EC8" s="484"/>
      <c r="ED8" s="484"/>
      <c r="EE8" s="484"/>
      <c r="EF8" s="484"/>
      <c r="EG8" s="484"/>
      <c r="EH8" s="484"/>
      <c r="EI8" s="484"/>
      <c r="EJ8" s="484"/>
      <c r="EK8" s="484"/>
      <c r="EL8" s="484"/>
      <c r="EM8" s="484"/>
      <c r="EN8" s="484"/>
      <c r="EO8" s="484"/>
      <c r="EP8" s="484"/>
      <c r="EQ8" s="484"/>
      <c r="ER8" s="484"/>
      <c r="ES8" s="484"/>
      <c r="ET8" s="484"/>
      <c r="EU8" s="484"/>
      <c r="EV8" s="484"/>
      <c r="EW8" s="484"/>
      <c r="EX8" s="484"/>
      <c r="EY8" s="484"/>
      <c r="EZ8" s="484"/>
      <c r="FA8" s="484"/>
      <c r="FB8" s="484"/>
      <c r="FC8" s="484"/>
      <c r="FD8" s="484"/>
      <c r="FE8" s="484"/>
      <c r="FF8" s="484"/>
      <c r="FG8" s="484"/>
      <c r="FH8" s="484"/>
      <c r="FI8" s="484"/>
      <c r="FJ8" s="484"/>
      <c r="FK8" s="484"/>
      <c r="FL8" s="484"/>
      <c r="FM8" s="484"/>
      <c r="FN8" s="484"/>
      <c r="FO8" s="484"/>
      <c r="FP8" s="484"/>
      <c r="FQ8" s="484"/>
      <c r="FR8" s="484"/>
      <c r="FS8" s="484"/>
      <c r="FT8" s="484"/>
      <c r="FU8" s="484"/>
      <c r="FV8" s="484"/>
      <c r="FW8" s="484"/>
      <c r="FX8" s="484"/>
      <c r="FY8" s="484"/>
      <c r="FZ8" s="484"/>
      <c r="GA8" s="484"/>
      <c r="GB8" s="484"/>
      <c r="GC8" s="484"/>
      <c r="GD8" s="484"/>
      <c r="GE8" s="484"/>
      <c r="GF8" s="484"/>
      <c r="GG8" s="484"/>
      <c r="GH8" s="484"/>
      <c r="GI8" s="484"/>
      <c r="GJ8" s="484"/>
      <c r="GK8" s="484"/>
      <c r="GL8" s="484"/>
      <c r="GM8" s="484"/>
      <c r="GN8" s="484"/>
      <c r="GO8" s="484"/>
      <c r="GP8" s="484"/>
      <c r="GQ8" s="484"/>
      <c r="GR8" s="484"/>
      <c r="GS8" s="484"/>
      <c r="GT8" s="484"/>
      <c r="GU8" s="484"/>
      <c r="GV8" s="484"/>
      <c r="GW8" s="484"/>
      <c r="GX8" s="484"/>
      <c r="GY8" s="484"/>
      <c r="GZ8" s="484"/>
      <c r="HA8" s="484"/>
      <c r="HB8" s="484"/>
      <c r="HC8" s="484"/>
      <c r="HD8" s="484"/>
      <c r="HE8" s="484"/>
      <c r="HF8" s="484"/>
      <c r="HG8" s="484"/>
      <c r="HH8" s="484"/>
      <c r="HI8" s="484"/>
      <c r="HJ8" s="484"/>
      <c r="HK8" s="484"/>
      <c r="HL8" s="484"/>
      <c r="HM8" s="484"/>
      <c r="HN8" s="484"/>
      <c r="HO8" s="484"/>
      <c r="HP8" s="484"/>
      <c r="HQ8" s="484"/>
      <c r="HR8" s="484"/>
      <c r="HS8" s="484"/>
      <c r="HT8" s="484"/>
      <c r="HU8" s="484"/>
      <c r="HV8" s="484"/>
      <c r="HW8" s="484"/>
      <c r="HX8" s="484"/>
      <c r="HY8" s="484"/>
      <c r="HZ8" s="484"/>
      <c r="IA8" s="484"/>
      <c r="IB8" s="484"/>
      <c r="IC8" s="484"/>
      <c r="ID8" s="484"/>
      <c r="IE8" s="484"/>
      <c r="IF8" s="484"/>
      <c r="IG8" s="484"/>
      <c r="IH8" s="484"/>
      <c r="II8" s="484"/>
      <c r="IJ8" s="484"/>
      <c r="IK8" s="484"/>
      <c r="IL8" s="484"/>
      <c r="IM8" s="484"/>
      <c r="IN8" s="484"/>
      <c r="IO8" s="484"/>
      <c r="IP8" s="484"/>
      <c r="IQ8" s="484"/>
      <c r="IR8" s="484"/>
      <c r="IS8" s="484"/>
      <c r="IT8" s="484"/>
      <c r="IU8" s="484"/>
    </row>
    <row r="9" spans="1:255" ht="14.4" customHeight="1">
      <c r="A9" s="487">
        <v>7</v>
      </c>
      <c r="B9" s="487">
        <v>6</v>
      </c>
      <c r="C9" s="487"/>
      <c r="D9" s="487">
        <v>74</v>
      </c>
      <c r="E9" s="488">
        <v>0.75</v>
      </c>
      <c r="F9" s="488">
        <v>0.33333333333333298</v>
      </c>
      <c r="G9" s="488">
        <f t="shared" si="0"/>
        <v>0.41666666666666702</v>
      </c>
      <c r="H9" s="487">
        <v>16</v>
      </c>
      <c r="I9" s="486" t="s">
        <v>90</v>
      </c>
      <c r="J9" s="485" t="s">
        <v>79</v>
      </c>
      <c r="K9" s="484" t="s">
        <v>4604</v>
      </c>
      <c r="L9" s="484"/>
      <c r="M9" s="14">
        <f>VLOOKUP(N9,id!$A:$C,3,0)</f>
        <v>41</v>
      </c>
      <c r="N9" s="14" t="str">
        <f t="shared" si="1"/>
        <v>WieczorekJarosław1984</v>
      </c>
      <c r="O9" s="9" t="str">
        <f t="shared" si="2"/>
        <v>Wieczorek</v>
      </c>
      <c r="P9" s="323" t="str">
        <f t="shared" si="3"/>
        <v>Jarosław</v>
      </c>
      <c r="Q9" s="9"/>
      <c r="R9" s="9" t="str">
        <f t="shared" si="4"/>
        <v>1984</v>
      </c>
      <c r="S9" s="9">
        <f t="shared" si="5"/>
        <v>37.166666666666721</v>
      </c>
      <c r="T9" s="23"/>
      <c r="U9" s="9">
        <f t="shared" si="6"/>
        <v>1</v>
      </c>
      <c r="V9" s="9">
        <f t="shared" si="7"/>
        <v>1</v>
      </c>
      <c r="W9" s="9">
        <v>1</v>
      </c>
      <c r="X9" s="9">
        <v>1</v>
      </c>
      <c r="Y9" s="484"/>
      <c r="Z9" s="484"/>
      <c r="AA9" s="484"/>
      <c r="AB9" s="484"/>
      <c r="AC9" s="484"/>
      <c r="AD9" s="484"/>
      <c r="AE9" s="484"/>
      <c r="AF9" s="484"/>
      <c r="AG9" s="484"/>
      <c r="AH9" s="484"/>
      <c r="AI9" s="484"/>
      <c r="AJ9" s="484"/>
      <c r="AK9" s="484"/>
      <c r="AL9" s="484"/>
      <c r="AM9" s="484"/>
      <c r="AN9" s="484"/>
      <c r="AO9" s="484"/>
      <c r="AP9" s="484"/>
      <c r="AQ9" s="484"/>
      <c r="AR9" s="484"/>
      <c r="AS9" s="484"/>
      <c r="AT9" s="484"/>
      <c r="AU9" s="484"/>
      <c r="AV9" s="484"/>
      <c r="AW9" s="484"/>
      <c r="AX9" s="484"/>
      <c r="AY9" s="484"/>
      <c r="AZ9" s="484"/>
      <c r="BA9" s="484"/>
      <c r="BB9" s="484"/>
      <c r="BC9" s="484"/>
      <c r="BD9" s="484"/>
      <c r="BE9" s="484"/>
      <c r="BF9" s="484"/>
      <c r="BG9" s="484"/>
      <c r="BH9" s="484"/>
      <c r="BI9" s="484"/>
      <c r="BJ9" s="484"/>
      <c r="BK9" s="484"/>
      <c r="BL9" s="484"/>
      <c r="BM9" s="484"/>
      <c r="BN9" s="484"/>
      <c r="BO9" s="484"/>
      <c r="BP9" s="484"/>
      <c r="BQ9" s="484"/>
      <c r="BR9" s="484"/>
      <c r="BS9" s="484"/>
      <c r="BT9" s="484"/>
      <c r="BU9" s="484"/>
      <c r="BV9" s="484"/>
      <c r="BW9" s="484"/>
      <c r="BX9" s="484"/>
      <c r="BY9" s="484"/>
      <c r="BZ9" s="484"/>
      <c r="CA9" s="484"/>
      <c r="CB9" s="484"/>
      <c r="CC9" s="484"/>
      <c r="CD9" s="484"/>
      <c r="CE9" s="484"/>
      <c r="CF9" s="484"/>
      <c r="CG9" s="484"/>
      <c r="CH9" s="484"/>
      <c r="CI9" s="484"/>
      <c r="CJ9" s="484"/>
      <c r="CK9" s="484"/>
      <c r="CL9" s="484"/>
      <c r="CM9" s="484"/>
      <c r="CN9" s="484"/>
      <c r="CO9" s="484"/>
      <c r="CP9" s="484"/>
      <c r="CQ9" s="484"/>
      <c r="CR9" s="484"/>
      <c r="CS9" s="484"/>
      <c r="CT9" s="484"/>
      <c r="CU9" s="484"/>
      <c r="CV9" s="484"/>
      <c r="CW9" s="484"/>
      <c r="CX9" s="484"/>
      <c r="CY9" s="484"/>
      <c r="CZ9" s="484"/>
      <c r="DA9" s="484"/>
      <c r="DB9" s="484"/>
      <c r="DC9" s="484"/>
      <c r="DD9" s="484"/>
      <c r="DE9" s="484"/>
      <c r="DF9" s="484"/>
      <c r="DG9" s="484"/>
      <c r="DH9" s="484"/>
      <c r="DI9" s="484"/>
      <c r="DJ9" s="484"/>
      <c r="DK9" s="484"/>
      <c r="DL9" s="484"/>
      <c r="DM9" s="484"/>
      <c r="DN9" s="484"/>
      <c r="DO9" s="484"/>
      <c r="DP9" s="484"/>
      <c r="DQ9" s="484"/>
      <c r="DR9" s="484"/>
      <c r="DS9" s="484"/>
      <c r="DT9" s="484"/>
      <c r="DU9" s="484"/>
      <c r="DV9" s="484"/>
      <c r="DW9" s="484"/>
      <c r="DX9" s="484"/>
      <c r="DY9" s="484"/>
      <c r="DZ9" s="484"/>
      <c r="EA9" s="484"/>
      <c r="EB9" s="484"/>
      <c r="EC9" s="484"/>
      <c r="ED9" s="484"/>
      <c r="EE9" s="484"/>
      <c r="EF9" s="484"/>
      <c r="EG9" s="484"/>
      <c r="EH9" s="484"/>
      <c r="EI9" s="484"/>
      <c r="EJ9" s="484"/>
      <c r="EK9" s="484"/>
      <c r="EL9" s="484"/>
      <c r="EM9" s="484"/>
      <c r="EN9" s="484"/>
      <c r="EO9" s="484"/>
      <c r="EP9" s="484"/>
      <c r="EQ9" s="484"/>
      <c r="ER9" s="484"/>
      <c r="ES9" s="484"/>
      <c r="ET9" s="484"/>
      <c r="EU9" s="484"/>
      <c r="EV9" s="484"/>
      <c r="EW9" s="484"/>
      <c r="EX9" s="484"/>
      <c r="EY9" s="484"/>
      <c r="EZ9" s="484"/>
      <c r="FA9" s="484"/>
      <c r="FB9" s="484"/>
      <c r="FC9" s="484"/>
      <c r="FD9" s="484"/>
      <c r="FE9" s="484"/>
      <c r="FF9" s="484"/>
      <c r="FG9" s="484"/>
      <c r="FH9" s="484"/>
      <c r="FI9" s="484"/>
      <c r="FJ9" s="484"/>
      <c r="FK9" s="484"/>
      <c r="FL9" s="484"/>
      <c r="FM9" s="484"/>
      <c r="FN9" s="484"/>
      <c r="FO9" s="484"/>
      <c r="FP9" s="484"/>
      <c r="FQ9" s="484"/>
      <c r="FR9" s="484"/>
      <c r="FS9" s="484"/>
      <c r="FT9" s="484"/>
      <c r="FU9" s="484"/>
      <c r="FV9" s="484"/>
      <c r="FW9" s="484"/>
      <c r="FX9" s="484"/>
      <c r="FY9" s="484"/>
      <c r="FZ9" s="484"/>
      <c r="GA9" s="484"/>
      <c r="GB9" s="484"/>
      <c r="GC9" s="484"/>
      <c r="GD9" s="484"/>
      <c r="GE9" s="484"/>
      <c r="GF9" s="484"/>
      <c r="GG9" s="484"/>
      <c r="GH9" s="484"/>
      <c r="GI9" s="484"/>
      <c r="GJ9" s="484"/>
      <c r="GK9" s="484"/>
      <c r="GL9" s="484"/>
      <c r="GM9" s="484"/>
      <c r="GN9" s="484"/>
      <c r="GO9" s="484"/>
      <c r="GP9" s="484"/>
      <c r="GQ9" s="484"/>
      <c r="GR9" s="484"/>
      <c r="GS9" s="484"/>
      <c r="GT9" s="484"/>
      <c r="GU9" s="484"/>
      <c r="GV9" s="484"/>
      <c r="GW9" s="484"/>
      <c r="GX9" s="484"/>
      <c r="GY9" s="484"/>
      <c r="GZ9" s="484"/>
      <c r="HA9" s="484"/>
      <c r="HB9" s="484"/>
      <c r="HC9" s="484"/>
      <c r="HD9" s="484"/>
      <c r="HE9" s="484"/>
      <c r="HF9" s="484"/>
      <c r="HG9" s="484"/>
      <c r="HH9" s="484"/>
      <c r="HI9" s="484"/>
      <c r="HJ9" s="484"/>
      <c r="HK9" s="484"/>
      <c r="HL9" s="484"/>
      <c r="HM9" s="484"/>
      <c r="HN9" s="484"/>
      <c r="HO9" s="484"/>
      <c r="HP9" s="484"/>
      <c r="HQ9" s="484"/>
      <c r="HR9" s="484"/>
      <c r="HS9" s="484"/>
      <c r="HT9" s="484"/>
      <c r="HU9" s="484"/>
      <c r="HV9" s="484"/>
      <c r="HW9" s="484"/>
      <c r="HX9" s="484"/>
      <c r="HY9" s="484"/>
      <c r="HZ9" s="484"/>
      <c r="IA9" s="484"/>
      <c r="IB9" s="484"/>
      <c r="IC9" s="484"/>
      <c r="ID9" s="484"/>
      <c r="IE9" s="484"/>
      <c r="IF9" s="484"/>
      <c r="IG9" s="484"/>
      <c r="IH9" s="484"/>
      <c r="II9" s="484"/>
      <c r="IJ9" s="484"/>
      <c r="IK9" s="484"/>
      <c r="IL9" s="484"/>
      <c r="IM9" s="484"/>
      <c r="IN9" s="484"/>
      <c r="IO9" s="484"/>
      <c r="IP9" s="484"/>
      <c r="IQ9" s="484"/>
      <c r="IR9" s="484"/>
      <c r="IS9" s="484"/>
      <c r="IT9" s="484"/>
      <c r="IU9" s="484"/>
    </row>
    <row r="10" spans="1:255" ht="14.4" customHeight="1">
      <c r="A10" s="487">
        <v>8</v>
      </c>
      <c r="B10" s="487">
        <v>8</v>
      </c>
      <c r="C10" s="487"/>
      <c r="D10" s="487">
        <v>75</v>
      </c>
      <c r="E10" s="488">
        <v>0.77638888888888902</v>
      </c>
      <c r="F10" s="488">
        <v>0.33333333333333298</v>
      </c>
      <c r="G10" s="488">
        <f t="shared" si="0"/>
        <v>0.44305555555555604</v>
      </c>
      <c r="H10" s="487">
        <v>16</v>
      </c>
      <c r="I10" s="486" t="s">
        <v>22</v>
      </c>
      <c r="J10" s="485" t="s">
        <v>76</v>
      </c>
      <c r="K10" s="484" t="s">
        <v>4622</v>
      </c>
      <c r="L10" s="484"/>
      <c r="M10" s="14">
        <f>VLOOKUP(N10,id!$A:$C,3,0)</f>
        <v>10</v>
      </c>
      <c r="N10" s="14" t="str">
        <f t="shared" si="1"/>
        <v>WiktorowskiKrzysztof1954</v>
      </c>
      <c r="O10" s="9" t="str">
        <f t="shared" si="2"/>
        <v>Wiktorowski</v>
      </c>
      <c r="P10" s="323" t="str">
        <f t="shared" si="3"/>
        <v>Krzysztof</v>
      </c>
      <c r="Q10" s="9"/>
      <c r="R10" s="9" t="str">
        <f t="shared" si="4"/>
        <v>1954</v>
      </c>
      <c r="S10" s="9">
        <f t="shared" si="5"/>
        <v>34.952978056426375</v>
      </c>
      <c r="T10" s="23"/>
      <c r="U10" s="9">
        <f t="shared" si="6"/>
        <v>0.94043887147335403</v>
      </c>
      <c r="V10" s="9">
        <f t="shared" si="7"/>
        <v>1</v>
      </c>
      <c r="W10" s="9">
        <v>1</v>
      </c>
      <c r="X10" s="9">
        <v>1</v>
      </c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/>
      <c r="AP10" s="484"/>
      <c r="AQ10" s="484"/>
      <c r="AR10" s="484"/>
      <c r="AS10" s="484"/>
      <c r="AT10" s="484"/>
      <c r="AU10" s="484"/>
      <c r="AV10" s="484"/>
      <c r="AW10" s="484"/>
      <c r="AX10" s="484"/>
      <c r="AY10" s="484"/>
      <c r="AZ10" s="484"/>
      <c r="BA10" s="484"/>
      <c r="BB10" s="484"/>
      <c r="BC10" s="484"/>
      <c r="BD10" s="484"/>
      <c r="BE10" s="484"/>
      <c r="BF10" s="484"/>
      <c r="BG10" s="484"/>
      <c r="BH10" s="484"/>
      <c r="BI10" s="484"/>
      <c r="BJ10" s="484"/>
      <c r="BK10" s="484"/>
      <c r="BL10" s="484"/>
      <c r="BM10" s="484"/>
      <c r="BN10" s="484"/>
      <c r="BO10" s="484"/>
      <c r="BP10" s="484"/>
      <c r="BQ10" s="484"/>
      <c r="BR10" s="484"/>
      <c r="BS10" s="484"/>
      <c r="BT10" s="484"/>
      <c r="BU10" s="484"/>
      <c r="BV10" s="484"/>
      <c r="BW10" s="484"/>
      <c r="BX10" s="484"/>
      <c r="BY10" s="484"/>
      <c r="BZ10" s="484"/>
      <c r="CA10" s="484"/>
      <c r="CB10" s="484"/>
      <c r="CC10" s="484"/>
      <c r="CD10" s="484"/>
      <c r="CE10" s="484"/>
      <c r="CF10" s="484"/>
      <c r="CG10" s="484"/>
      <c r="CH10" s="484"/>
      <c r="CI10" s="484"/>
      <c r="CJ10" s="484"/>
      <c r="CK10" s="484"/>
      <c r="CL10" s="484"/>
      <c r="CM10" s="484"/>
      <c r="CN10" s="484"/>
      <c r="CO10" s="484"/>
      <c r="CP10" s="484"/>
      <c r="CQ10" s="484"/>
      <c r="CR10" s="484"/>
      <c r="CS10" s="484"/>
      <c r="CT10" s="484"/>
      <c r="CU10" s="484"/>
      <c r="CV10" s="484"/>
      <c r="CW10" s="484"/>
      <c r="CX10" s="484"/>
      <c r="CY10" s="484"/>
      <c r="CZ10" s="484"/>
      <c r="DA10" s="484"/>
      <c r="DB10" s="484"/>
      <c r="DC10" s="484"/>
      <c r="DD10" s="484"/>
      <c r="DE10" s="484"/>
      <c r="DF10" s="484"/>
      <c r="DG10" s="484"/>
      <c r="DH10" s="484"/>
      <c r="DI10" s="484"/>
      <c r="DJ10" s="484"/>
      <c r="DK10" s="484"/>
      <c r="DL10" s="484"/>
      <c r="DM10" s="484"/>
      <c r="DN10" s="484"/>
      <c r="DO10" s="484"/>
      <c r="DP10" s="484"/>
      <c r="DQ10" s="484"/>
      <c r="DR10" s="484"/>
      <c r="DS10" s="484"/>
      <c r="DT10" s="484"/>
      <c r="DU10" s="484"/>
      <c r="DV10" s="484"/>
      <c r="DW10" s="484"/>
      <c r="DX10" s="484"/>
      <c r="DY10" s="484"/>
      <c r="DZ10" s="484"/>
      <c r="EA10" s="484"/>
      <c r="EB10" s="484"/>
      <c r="EC10" s="484"/>
      <c r="ED10" s="484"/>
      <c r="EE10" s="484"/>
      <c r="EF10" s="484"/>
      <c r="EG10" s="484"/>
      <c r="EH10" s="484"/>
      <c r="EI10" s="484"/>
      <c r="EJ10" s="484"/>
      <c r="EK10" s="484"/>
      <c r="EL10" s="484"/>
      <c r="EM10" s="484"/>
      <c r="EN10" s="484"/>
      <c r="EO10" s="484"/>
      <c r="EP10" s="484"/>
      <c r="EQ10" s="484"/>
      <c r="ER10" s="484"/>
      <c r="ES10" s="484"/>
      <c r="ET10" s="484"/>
      <c r="EU10" s="484"/>
      <c r="EV10" s="484"/>
      <c r="EW10" s="484"/>
      <c r="EX10" s="484"/>
      <c r="EY10" s="484"/>
      <c r="EZ10" s="484"/>
      <c r="FA10" s="484"/>
      <c r="FB10" s="484"/>
      <c r="FC10" s="484"/>
      <c r="FD10" s="484"/>
      <c r="FE10" s="484"/>
      <c r="FF10" s="484"/>
      <c r="FG10" s="484"/>
      <c r="FH10" s="484"/>
      <c r="FI10" s="484"/>
      <c r="FJ10" s="484"/>
      <c r="FK10" s="484"/>
      <c r="FL10" s="484"/>
      <c r="FM10" s="484"/>
      <c r="FN10" s="484"/>
      <c r="FO10" s="484"/>
      <c r="FP10" s="484"/>
      <c r="FQ10" s="484"/>
      <c r="FR10" s="484"/>
      <c r="FS10" s="484"/>
      <c r="FT10" s="484"/>
      <c r="FU10" s="484"/>
      <c r="FV10" s="484"/>
      <c r="FW10" s="484"/>
      <c r="FX10" s="484"/>
      <c r="FY10" s="484"/>
      <c r="FZ10" s="484"/>
      <c r="GA10" s="484"/>
      <c r="GB10" s="484"/>
      <c r="GC10" s="484"/>
      <c r="GD10" s="484"/>
      <c r="GE10" s="484"/>
      <c r="GF10" s="484"/>
      <c r="GG10" s="484"/>
      <c r="GH10" s="484"/>
      <c r="GI10" s="484"/>
      <c r="GJ10" s="484"/>
      <c r="GK10" s="484"/>
      <c r="GL10" s="484"/>
      <c r="GM10" s="484"/>
      <c r="GN10" s="484"/>
      <c r="GO10" s="484"/>
      <c r="GP10" s="484"/>
      <c r="GQ10" s="484"/>
      <c r="GR10" s="484"/>
      <c r="GS10" s="484"/>
      <c r="GT10" s="484"/>
      <c r="GU10" s="484"/>
      <c r="GV10" s="484"/>
      <c r="GW10" s="484"/>
      <c r="GX10" s="484"/>
      <c r="GY10" s="484"/>
      <c r="GZ10" s="484"/>
      <c r="HA10" s="484"/>
      <c r="HB10" s="484"/>
      <c r="HC10" s="484"/>
      <c r="HD10" s="484"/>
      <c r="HE10" s="484"/>
      <c r="HF10" s="484"/>
      <c r="HG10" s="484"/>
      <c r="HH10" s="484"/>
      <c r="HI10" s="484"/>
      <c r="HJ10" s="484"/>
      <c r="HK10" s="484"/>
      <c r="HL10" s="484"/>
      <c r="HM10" s="484"/>
      <c r="HN10" s="484"/>
      <c r="HO10" s="484"/>
      <c r="HP10" s="484"/>
      <c r="HQ10" s="484"/>
      <c r="HR10" s="484"/>
      <c r="HS10" s="484"/>
      <c r="HT10" s="484"/>
      <c r="HU10" s="484"/>
      <c r="HV10" s="484"/>
      <c r="HW10" s="484"/>
      <c r="HX10" s="484"/>
      <c r="HY10" s="484"/>
      <c r="HZ10" s="484"/>
      <c r="IA10" s="484"/>
      <c r="IB10" s="484"/>
      <c r="IC10" s="484"/>
      <c r="ID10" s="484"/>
      <c r="IE10" s="484"/>
      <c r="IF10" s="484"/>
      <c r="IG10" s="484"/>
      <c r="IH10" s="484"/>
      <c r="II10" s="484"/>
      <c r="IJ10" s="484"/>
      <c r="IK10" s="484"/>
      <c r="IL10" s="484"/>
      <c r="IM10" s="484"/>
      <c r="IN10" s="484"/>
      <c r="IO10" s="484"/>
      <c r="IP10" s="484"/>
      <c r="IQ10" s="484"/>
      <c r="IR10" s="484"/>
      <c r="IS10" s="484"/>
      <c r="IT10" s="484"/>
      <c r="IU10" s="484"/>
    </row>
    <row r="11" spans="1:255" ht="14.4" customHeight="1">
      <c r="A11" s="487">
        <v>9</v>
      </c>
      <c r="B11" s="487">
        <v>9</v>
      </c>
      <c r="C11" s="487"/>
      <c r="D11" s="487">
        <v>90</v>
      </c>
      <c r="E11" s="488">
        <v>0.78125</v>
      </c>
      <c r="F11" s="488">
        <v>0.33333333333333298</v>
      </c>
      <c r="G11" s="488">
        <f t="shared" si="0"/>
        <v>0.44791666666666702</v>
      </c>
      <c r="H11" s="487">
        <v>16</v>
      </c>
      <c r="I11" s="486" t="s">
        <v>16</v>
      </c>
      <c r="J11" s="485" t="s">
        <v>267</v>
      </c>
      <c r="K11" s="484" t="s">
        <v>4620</v>
      </c>
      <c r="L11" s="484"/>
      <c r="M11" s="14">
        <f>VLOOKUP(N11,id!$A:$C,3,0)</f>
        <v>1</v>
      </c>
      <c r="N11" s="14" t="str">
        <f t="shared" si="1"/>
        <v>BrudłoPaweł1979</v>
      </c>
      <c r="O11" s="9" t="str">
        <f t="shared" si="2"/>
        <v>Brudło</v>
      </c>
      <c r="P11" s="323" t="str">
        <f t="shared" si="3"/>
        <v>Paweł</v>
      </c>
      <c r="Q11" s="9"/>
      <c r="R11" s="9" t="str">
        <f t="shared" si="4"/>
        <v>1979</v>
      </c>
      <c r="S11" s="9">
        <f t="shared" si="5"/>
        <v>34.573643410852767</v>
      </c>
      <c r="T11" s="23"/>
      <c r="U11" s="9">
        <f t="shared" si="6"/>
        <v>0.98914728682170572</v>
      </c>
      <c r="V11" s="9">
        <f t="shared" si="7"/>
        <v>1</v>
      </c>
      <c r="W11" s="9">
        <v>1</v>
      </c>
      <c r="X11" s="9">
        <v>1</v>
      </c>
      <c r="Y11" s="484"/>
      <c r="Z11" s="484"/>
      <c r="AA11" s="484"/>
      <c r="AB11" s="484"/>
      <c r="AC11" s="484"/>
      <c r="AD11" s="484"/>
      <c r="AE11" s="484"/>
      <c r="AF11" s="484"/>
      <c r="AG11" s="484"/>
      <c r="AH11" s="484"/>
      <c r="AI11" s="484"/>
      <c r="AJ11" s="484"/>
      <c r="AK11" s="484"/>
      <c r="AL11" s="484"/>
      <c r="AM11" s="484"/>
      <c r="AN11" s="484"/>
      <c r="AO11" s="484"/>
      <c r="AP11" s="484"/>
      <c r="AQ11" s="484"/>
      <c r="AR11" s="484"/>
      <c r="AS11" s="484"/>
      <c r="AT11" s="484"/>
      <c r="AU11" s="484"/>
      <c r="AV11" s="484"/>
      <c r="AW11" s="484"/>
      <c r="AX11" s="484"/>
      <c r="AY11" s="484"/>
      <c r="AZ11" s="484"/>
      <c r="BA11" s="484"/>
      <c r="BB11" s="484"/>
      <c r="BC11" s="484"/>
      <c r="BD11" s="484"/>
      <c r="BE11" s="484"/>
      <c r="BF11" s="484"/>
      <c r="BG11" s="484"/>
      <c r="BH11" s="484"/>
      <c r="BI11" s="484"/>
      <c r="BJ11" s="484"/>
      <c r="BK11" s="484"/>
      <c r="BL11" s="484"/>
      <c r="BM11" s="484"/>
      <c r="BN11" s="484"/>
      <c r="BO11" s="484"/>
      <c r="BP11" s="484"/>
      <c r="BQ11" s="484"/>
      <c r="BR11" s="484"/>
      <c r="BS11" s="484"/>
      <c r="BT11" s="484"/>
      <c r="BU11" s="484"/>
      <c r="BV11" s="484"/>
      <c r="BW11" s="484"/>
      <c r="BX11" s="484"/>
      <c r="BY11" s="484"/>
      <c r="BZ11" s="484"/>
      <c r="CA11" s="484"/>
      <c r="CB11" s="484"/>
      <c r="CC11" s="484"/>
      <c r="CD11" s="484"/>
      <c r="CE11" s="484"/>
      <c r="CF11" s="484"/>
      <c r="CG11" s="484"/>
      <c r="CH11" s="484"/>
      <c r="CI11" s="484"/>
      <c r="CJ11" s="484"/>
      <c r="CK11" s="484"/>
      <c r="CL11" s="484"/>
      <c r="CM11" s="484"/>
      <c r="CN11" s="484"/>
      <c r="CO11" s="484"/>
      <c r="CP11" s="484"/>
      <c r="CQ11" s="484"/>
      <c r="CR11" s="484"/>
      <c r="CS11" s="484"/>
      <c r="CT11" s="484"/>
      <c r="CU11" s="484"/>
      <c r="CV11" s="484"/>
      <c r="CW11" s="484"/>
      <c r="CX11" s="484"/>
      <c r="CY11" s="484"/>
      <c r="CZ11" s="484"/>
      <c r="DA11" s="484"/>
      <c r="DB11" s="484"/>
      <c r="DC11" s="484"/>
      <c r="DD11" s="484"/>
      <c r="DE11" s="484"/>
      <c r="DF11" s="484"/>
      <c r="DG11" s="484"/>
      <c r="DH11" s="484"/>
      <c r="DI11" s="484"/>
      <c r="DJ11" s="484"/>
      <c r="DK11" s="484"/>
      <c r="DL11" s="484"/>
      <c r="DM11" s="484"/>
      <c r="DN11" s="484"/>
      <c r="DO11" s="484"/>
      <c r="DP11" s="484"/>
      <c r="DQ11" s="484"/>
      <c r="DR11" s="484"/>
      <c r="DS11" s="484"/>
      <c r="DT11" s="484"/>
      <c r="DU11" s="484"/>
      <c r="DV11" s="484"/>
      <c r="DW11" s="484"/>
      <c r="DX11" s="484"/>
      <c r="DY11" s="484"/>
      <c r="DZ11" s="484"/>
      <c r="EA11" s="484"/>
      <c r="EB11" s="484"/>
      <c r="EC11" s="484"/>
      <c r="ED11" s="484"/>
      <c r="EE11" s="484"/>
      <c r="EF11" s="484"/>
      <c r="EG11" s="484"/>
      <c r="EH11" s="484"/>
      <c r="EI11" s="484"/>
      <c r="EJ11" s="484"/>
      <c r="EK11" s="484"/>
      <c r="EL11" s="484"/>
      <c r="EM11" s="484"/>
      <c r="EN11" s="484"/>
      <c r="EO11" s="484"/>
      <c r="EP11" s="484"/>
      <c r="EQ11" s="484"/>
      <c r="ER11" s="484"/>
      <c r="ES11" s="484"/>
      <c r="ET11" s="484"/>
      <c r="EU11" s="484"/>
      <c r="EV11" s="484"/>
      <c r="EW11" s="484"/>
      <c r="EX11" s="484"/>
      <c r="EY11" s="484"/>
      <c r="EZ11" s="484"/>
      <c r="FA11" s="484"/>
      <c r="FB11" s="484"/>
      <c r="FC11" s="484"/>
      <c r="FD11" s="484"/>
      <c r="FE11" s="484"/>
      <c r="FF11" s="484"/>
      <c r="FG11" s="484"/>
      <c r="FH11" s="484"/>
      <c r="FI11" s="484"/>
      <c r="FJ11" s="484"/>
      <c r="FK11" s="484"/>
      <c r="FL11" s="484"/>
      <c r="FM11" s="484"/>
      <c r="FN11" s="484"/>
      <c r="FO11" s="484"/>
      <c r="FP11" s="484"/>
      <c r="FQ11" s="484"/>
      <c r="FR11" s="484"/>
      <c r="FS11" s="484"/>
      <c r="FT11" s="484"/>
      <c r="FU11" s="484"/>
      <c r="FV11" s="484"/>
      <c r="FW11" s="484"/>
      <c r="FX11" s="484"/>
      <c r="FY11" s="484"/>
      <c r="FZ11" s="484"/>
      <c r="GA11" s="484"/>
      <c r="GB11" s="484"/>
      <c r="GC11" s="484"/>
      <c r="GD11" s="484"/>
      <c r="GE11" s="484"/>
      <c r="GF11" s="484"/>
      <c r="GG11" s="484"/>
      <c r="GH11" s="484"/>
      <c r="GI11" s="484"/>
      <c r="GJ11" s="484"/>
      <c r="GK11" s="484"/>
      <c r="GL11" s="484"/>
      <c r="GM11" s="484"/>
      <c r="GN11" s="484"/>
      <c r="GO11" s="484"/>
      <c r="GP11" s="484"/>
      <c r="GQ11" s="484"/>
      <c r="GR11" s="484"/>
      <c r="GS11" s="484"/>
      <c r="GT11" s="484"/>
      <c r="GU11" s="484"/>
      <c r="GV11" s="484"/>
      <c r="GW11" s="484"/>
      <c r="GX11" s="484"/>
      <c r="GY11" s="484"/>
      <c r="GZ11" s="484"/>
      <c r="HA11" s="484"/>
      <c r="HB11" s="484"/>
      <c r="HC11" s="484"/>
      <c r="HD11" s="484"/>
      <c r="HE11" s="484"/>
      <c r="HF11" s="484"/>
      <c r="HG11" s="484"/>
      <c r="HH11" s="484"/>
      <c r="HI11" s="484"/>
      <c r="HJ11" s="484"/>
      <c r="HK11" s="484"/>
      <c r="HL11" s="484"/>
      <c r="HM11" s="484"/>
      <c r="HN11" s="484"/>
      <c r="HO11" s="484"/>
      <c r="HP11" s="484"/>
      <c r="HQ11" s="484"/>
      <c r="HR11" s="484"/>
      <c r="HS11" s="484"/>
      <c r="HT11" s="484"/>
      <c r="HU11" s="484"/>
      <c r="HV11" s="484"/>
      <c r="HW11" s="484"/>
      <c r="HX11" s="484"/>
      <c r="HY11" s="484"/>
      <c r="HZ11" s="484"/>
      <c r="IA11" s="484"/>
      <c r="IB11" s="484"/>
      <c r="IC11" s="484"/>
      <c r="ID11" s="484"/>
      <c r="IE11" s="484"/>
      <c r="IF11" s="484"/>
      <c r="IG11" s="484"/>
      <c r="IH11" s="484"/>
      <c r="II11" s="484"/>
      <c r="IJ11" s="484"/>
      <c r="IK11" s="484"/>
      <c r="IL11" s="484"/>
      <c r="IM11" s="484"/>
      <c r="IN11" s="484"/>
      <c r="IO11" s="484"/>
      <c r="IP11" s="484"/>
      <c r="IQ11" s="484"/>
      <c r="IR11" s="484"/>
      <c r="IS11" s="484"/>
      <c r="IT11" s="484"/>
      <c r="IU11" s="484"/>
    </row>
    <row r="12" spans="1:255" ht="14.4" customHeight="1">
      <c r="A12" s="487">
        <v>10</v>
      </c>
      <c r="B12" s="487">
        <v>10</v>
      </c>
      <c r="C12" s="487"/>
      <c r="D12" s="487">
        <v>200</v>
      </c>
      <c r="E12" s="488">
        <v>0.78263888888888899</v>
      </c>
      <c r="F12" s="488">
        <v>0.33333333333333298</v>
      </c>
      <c r="G12" s="488">
        <f t="shared" si="0"/>
        <v>0.44930555555555601</v>
      </c>
      <c r="H12" s="487">
        <v>16</v>
      </c>
      <c r="I12" s="486" t="s">
        <v>70</v>
      </c>
      <c r="J12" s="485" t="s">
        <v>4621</v>
      </c>
      <c r="K12" s="484" t="s">
        <v>4620</v>
      </c>
      <c r="L12" s="484"/>
      <c r="M12" s="14">
        <f>VLOOKUP(N12,id!$A:$C,3,0)</f>
        <v>524</v>
      </c>
      <c r="N12" s="14" t="str">
        <f t="shared" si="1"/>
        <v>MierzwaMaciej1979</v>
      </c>
      <c r="O12" s="9" t="str">
        <f t="shared" si="2"/>
        <v>Mierzwa</v>
      </c>
      <c r="P12" s="323" t="str">
        <f t="shared" si="3"/>
        <v>Maciej</v>
      </c>
      <c r="Q12" s="9"/>
      <c r="R12" s="9" t="str">
        <f t="shared" si="4"/>
        <v>1979</v>
      </c>
      <c r="S12" s="9">
        <f t="shared" si="5"/>
        <v>34.466769706336983</v>
      </c>
      <c r="T12" s="23"/>
      <c r="U12" s="9">
        <f t="shared" si="6"/>
        <v>0.99690880989180808</v>
      </c>
      <c r="V12" s="9">
        <f t="shared" si="7"/>
        <v>1</v>
      </c>
      <c r="W12" s="9">
        <v>1</v>
      </c>
      <c r="X12" s="9">
        <v>1</v>
      </c>
      <c r="Y12" s="484"/>
      <c r="Z12" s="484"/>
      <c r="AA12" s="484"/>
      <c r="AB12" s="484"/>
      <c r="AC12" s="484"/>
      <c r="AD12" s="484"/>
      <c r="AE12" s="484"/>
      <c r="AF12" s="484"/>
      <c r="AG12" s="484"/>
      <c r="AH12" s="484"/>
      <c r="AI12" s="484"/>
      <c r="AJ12" s="484"/>
      <c r="AK12" s="484"/>
      <c r="AL12" s="484"/>
      <c r="AM12" s="484"/>
      <c r="AN12" s="484"/>
      <c r="AO12" s="484"/>
      <c r="AP12" s="484"/>
      <c r="AQ12" s="484"/>
      <c r="AR12" s="484"/>
      <c r="AS12" s="484"/>
      <c r="AT12" s="484"/>
      <c r="AU12" s="484"/>
      <c r="AV12" s="484"/>
      <c r="AW12" s="484"/>
      <c r="AX12" s="484"/>
      <c r="AY12" s="484"/>
      <c r="AZ12" s="484"/>
      <c r="BA12" s="484"/>
      <c r="BB12" s="484"/>
      <c r="BC12" s="484"/>
      <c r="BD12" s="484"/>
      <c r="BE12" s="484"/>
      <c r="BF12" s="484"/>
      <c r="BG12" s="484"/>
      <c r="BH12" s="484"/>
      <c r="BI12" s="484"/>
      <c r="BJ12" s="484"/>
      <c r="BK12" s="484"/>
      <c r="BL12" s="484"/>
      <c r="BM12" s="484"/>
      <c r="BN12" s="484"/>
      <c r="BO12" s="484"/>
      <c r="BP12" s="484"/>
      <c r="BQ12" s="484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/>
      <c r="CY12" s="484"/>
      <c r="CZ12" s="484"/>
      <c r="DA12" s="484"/>
      <c r="DB12" s="484"/>
      <c r="DC12" s="484"/>
      <c r="DD12" s="484"/>
      <c r="DE12" s="484"/>
      <c r="DF12" s="484"/>
      <c r="DG12" s="484"/>
      <c r="DH12" s="484"/>
      <c r="DI12" s="484"/>
      <c r="DJ12" s="484"/>
      <c r="DK12" s="484"/>
      <c r="DL12" s="484"/>
      <c r="DM12" s="484"/>
      <c r="DN12" s="484"/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484"/>
      <c r="EW12" s="484"/>
      <c r="EX12" s="484"/>
      <c r="EY12" s="484"/>
      <c r="EZ12" s="484"/>
      <c r="FA12" s="484"/>
      <c r="FB12" s="484"/>
      <c r="FC12" s="484"/>
      <c r="FD12" s="484"/>
      <c r="FE12" s="484"/>
      <c r="FF12" s="484"/>
      <c r="FG12" s="484"/>
      <c r="FH12" s="484"/>
      <c r="FI12" s="484"/>
      <c r="FJ12" s="484"/>
      <c r="FK12" s="484"/>
      <c r="FL12" s="484"/>
      <c r="FM12" s="484"/>
      <c r="FN12" s="484"/>
      <c r="FO12" s="484"/>
      <c r="FP12" s="484"/>
      <c r="FQ12" s="484"/>
      <c r="FR12" s="484"/>
      <c r="FS12" s="484"/>
      <c r="FT12" s="484"/>
      <c r="FU12" s="484"/>
      <c r="FV12" s="484"/>
      <c r="FW12" s="484"/>
      <c r="FX12" s="484"/>
      <c r="FY12" s="484"/>
      <c r="FZ12" s="484"/>
      <c r="GA12" s="484"/>
      <c r="GB12" s="484"/>
      <c r="GC12" s="484"/>
      <c r="GD12" s="484"/>
      <c r="GE12" s="484"/>
      <c r="GF12" s="484"/>
      <c r="GG12" s="484"/>
      <c r="GH12" s="484"/>
      <c r="GI12" s="484"/>
      <c r="GJ12" s="484"/>
      <c r="GK12" s="484"/>
      <c r="GL12" s="484"/>
      <c r="GM12" s="484"/>
      <c r="GN12" s="484"/>
      <c r="GO12" s="484"/>
      <c r="GP12" s="484"/>
      <c r="GQ12" s="484"/>
      <c r="GR12" s="484"/>
      <c r="GS12" s="484"/>
      <c r="GT12" s="484"/>
      <c r="GU12" s="484"/>
      <c r="GV12" s="484"/>
      <c r="GW12" s="484"/>
      <c r="GX12" s="484"/>
      <c r="GY12" s="484"/>
      <c r="GZ12" s="484"/>
      <c r="HA12" s="484"/>
      <c r="HB12" s="484"/>
      <c r="HC12" s="484"/>
      <c r="HD12" s="484"/>
      <c r="HE12" s="484"/>
      <c r="HF12" s="484"/>
      <c r="HG12" s="484"/>
      <c r="HH12" s="484"/>
      <c r="HI12" s="484"/>
      <c r="HJ12" s="484"/>
      <c r="HK12" s="484"/>
      <c r="HL12" s="484"/>
      <c r="HM12" s="484"/>
      <c r="HN12" s="484"/>
      <c r="HO12" s="484"/>
      <c r="HP12" s="484"/>
      <c r="HQ12" s="484"/>
      <c r="HR12" s="484"/>
      <c r="HS12" s="484"/>
      <c r="HT12" s="484"/>
      <c r="HU12" s="484"/>
      <c r="HV12" s="484"/>
      <c r="HW12" s="484"/>
      <c r="HX12" s="484"/>
      <c r="HY12" s="484"/>
      <c r="HZ12" s="484"/>
      <c r="IA12" s="484"/>
      <c r="IB12" s="484"/>
      <c r="IC12" s="484"/>
      <c r="ID12" s="484"/>
      <c r="IE12" s="484"/>
      <c r="IF12" s="484"/>
      <c r="IG12" s="484"/>
      <c r="IH12" s="484"/>
      <c r="II12" s="484"/>
      <c r="IJ12" s="484"/>
      <c r="IK12" s="484"/>
      <c r="IL12" s="484"/>
      <c r="IM12" s="484"/>
      <c r="IN12" s="484"/>
      <c r="IO12" s="484"/>
      <c r="IP12" s="484"/>
      <c r="IQ12" s="484"/>
      <c r="IR12" s="484"/>
      <c r="IS12" s="484"/>
      <c r="IT12" s="484"/>
      <c r="IU12" s="484"/>
    </row>
    <row r="13" spans="1:255" ht="14.4" customHeight="1">
      <c r="A13" s="487">
        <v>12</v>
      </c>
      <c r="B13" s="487">
        <v>11</v>
      </c>
      <c r="C13" s="487"/>
      <c r="D13" s="487">
        <v>37</v>
      </c>
      <c r="E13" s="488">
        <v>0.82916666666666705</v>
      </c>
      <c r="F13" s="488">
        <v>0.33333333333333298</v>
      </c>
      <c r="G13" s="488">
        <f t="shared" si="0"/>
        <v>0.49583333333333407</v>
      </c>
      <c r="H13" s="487">
        <v>16</v>
      </c>
      <c r="I13" s="486" t="s">
        <v>51</v>
      </c>
      <c r="J13" s="485" t="s">
        <v>4481</v>
      </c>
      <c r="K13" s="484" t="s">
        <v>4619</v>
      </c>
      <c r="L13" s="484"/>
      <c r="M13" s="14">
        <f>VLOOKUP(N13,id!$A:$C,3,0)</f>
        <v>490</v>
      </c>
      <c r="N13" s="14" t="str">
        <f t="shared" si="1"/>
        <v>FlisArtur1988</v>
      </c>
      <c r="O13" s="9" t="str">
        <f t="shared" si="2"/>
        <v>Flis</v>
      </c>
      <c r="P13" s="323" t="str">
        <f t="shared" si="3"/>
        <v>Artur</v>
      </c>
      <c r="Q13" s="9"/>
      <c r="R13" s="9" t="str">
        <f t="shared" si="4"/>
        <v>1988</v>
      </c>
      <c r="S13" s="9">
        <f t="shared" ref="S13:S29" si="8">S12*IF(W13&lt;1,W13,IF(X13&lt;1,X13,IF(V13&lt;1,V13,IF(U13&lt;1,U13,1))))</f>
        <v>31.232492997198904</v>
      </c>
      <c r="T13" s="23"/>
      <c r="U13" s="9">
        <f t="shared" ref="U13:U29" si="9">G12/G13</f>
        <v>0.90616246498599395</v>
      </c>
      <c r="V13" s="9">
        <f t="shared" ref="V13:V29" si="10">H13/H12</f>
        <v>1</v>
      </c>
      <c r="W13" s="9">
        <v>1</v>
      </c>
      <c r="X13" s="9">
        <v>1</v>
      </c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4"/>
      <c r="DD13" s="484"/>
      <c r="DE13" s="484"/>
      <c r="DF13" s="484"/>
      <c r="DG13" s="484"/>
      <c r="DH13" s="484"/>
      <c r="DI13" s="484"/>
      <c r="DJ13" s="484"/>
      <c r="DK13" s="484"/>
      <c r="DL13" s="484"/>
      <c r="DM13" s="484"/>
      <c r="DN13" s="484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484"/>
      <c r="EW13" s="484"/>
      <c r="EX13" s="484"/>
      <c r="EY13" s="484"/>
      <c r="EZ13" s="484"/>
      <c r="FA13" s="484"/>
      <c r="FB13" s="484"/>
      <c r="FC13" s="484"/>
      <c r="FD13" s="484"/>
      <c r="FE13" s="484"/>
      <c r="FF13" s="484"/>
      <c r="FG13" s="484"/>
      <c r="FH13" s="484"/>
      <c r="FI13" s="484"/>
      <c r="FJ13" s="484"/>
      <c r="FK13" s="484"/>
      <c r="FL13" s="484"/>
      <c r="FM13" s="484"/>
      <c r="FN13" s="484"/>
      <c r="FO13" s="484"/>
      <c r="FP13" s="484"/>
      <c r="FQ13" s="484"/>
      <c r="FR13" s="484"/>
      <c r="FS13" s="484"/>
      <c r="FT13" s="484"/>
      <c r="FU13" s="484"/>
      <c r="FV13" s="484"/>
      <c r="FW13" s="484"/>
      <c r="FX13" s="484"/>
      <c r="FY13" s="484"/>
      <c r="FZ13" s="484"/>
      <c r="GA13" s="484"/>
      <c r="GB13" s="484"/>
      <c r="GC13" s="484"/>
      <c r="GD13" s="484"/>
      <c r="GE13" s="484"/>
      <c r="GF13" s="484"/>
      <c r="GG13" s="484"/>
      <c r="GH13" s="484"/>
      <c r="GI13" s="484"/>
      <c r="GJ13" s="484"/>
      <c r="GK13" s="484"/>
      <c r="GL13" s="484"/>
      <c r="GM13" s="484"/>
      <c r="GN13" s="484"/>
      <c r="GO13" s="484"/>
      <c r="GP13" s="484"/>
      <c r="GQ13" s="484"/>
      <c r="GR13" s="484"/>
      <c r="GS13" s="484"/>
      <c r="GT13" s="484"/>
      <c r="GU13" s="484"/>
      <c r="GV13" s="484"/>
      <c r="GW13" s="484"/>
      <c r="GX13" s="484"/>
      <c r="GY13" s="484"/>
      <c r="GZ13" s="484"/>
      <c r="HA13" s="484"/>
      <c r="HB13" s="484"/>
      <c r="HC13" s="484"/>
      <c r="HD13" s="484"/>
      <c r="HE13" s="484"/>
      <c r="HF13" s="484"/>
      <c r="HG13" s="484"/>
      <c r="HH13" s="484"/>
      <c r="HI13" s="484"/>
      <c r="HJ13" s="484"/>
      <c r="HK13" s="484"/>
      <c r="HL13" s="484"/>
      <c r="HM13" s="484"/>
      <c r="HN13" s="484"/>
      <c r="HO13" s="484"/>
      <c r="HP13" s="484"/>
      <c r="HQ13" s="484"/>
      <c r="HR13" s="484"/>
      <c r="HS13" s="484"/>
      <c r="HT13" s="484"/>
      <c r="HU13" s="484"/>
      <c r="HV13" s="484"/>
      <c r="HW13" s="484"/>
      <c r="HX13" s="484"/>
      <c r="HY13" s="484"/>
      <c r="HZ13" s="484"/>
      <c r="IA13" s="484"/>
      <c r="IB13" s="484"/>
      <c r="IC13" s="484"/>
      <c r="ID13" s="484"/>
      <c r="IE13" s="484"/>
      <c r="IF13" s="484"/>
      <c r="IG13" s="484"/>
      <c r="IH13" s="484"/>
      <c r="II13" s="484"/>
      <c r="IJ13" s="484"/>
      <c r="IK13" s="484"/>
      <c r="IL13" s="484"/>
      <c r="IM13" s="484"/>
      <c r="IN13" s="484"/>
      <c r="IO13" s="484"/>
      <c r="IP13" s="484"/>
      <c r="IQ13" s="484"/>
      <c r="IR13" s="484"/>
      <c r="IS13" s="484"/>
      <c r="IT13" s="484"/>
      <c r="IU13" s="484"/>
    </row>
    <row r="14" spans="1:255" ht="14.4" customHeight="1">
      <c r="A14" s="487">
        <v>14</v>
      </c>
      <c r="B14" s="487">
        <v>12</v>
      </c>
      <c r="C14" s="487"/>
      <c r="D14" s="487">
        <v>201</v>
      </c>
      <c r="E14" s="488">
        <v>0.84722222222222199</v>
      </c>
      <c r="F14" s="488">
        <v>0.33333333333333298</v>
      </c>
      <c r="G14" s="488">
        <f t="shared" si="0"/>
        <v>0.51388888888888906</v>
      </c>
      <c r="H14" s="487">
        <v>16</v>
      </c>
      <c r="I14" s="486" t="s">
        <v>48</v>
      </c>
      <c r="J14" s="485" t="s">
        <v>259</v>
      </c>
      <c r="K14" s="484" t="s">
        <v>4616</v>
      </c>
      <c r="L14" s="484"/>
      <c r="M14" s="14">
        <f>VLOOKUP(N14,id!$A:$C,3,0)</f>
        <v>9</v>
      </c>
      <c r="N14" s="14" t="str">
        <f t="shared" si="1"/>
        <v>ZadwornyTomasz1982</v>
      </c>
      <c r="O14" s="9" t="str">
        <f t="shared" si="2"/>
        <v>Zadworny</v>
      </c>
      <c r="P14" s="323" t="str">
        <f t="shared" si="3"/>
        <v>Tomasz</v>
      </c>
      <c r="Q14" s="9"/>
      <c r="R14" s="9" t="str">
        <f t="shared" si="4"/>
        <v>1982</v>
      </c>
      <c r="S14" s="9">
        <f t="shared" si="8"/>
        <v>30.135135135135194</v>
      </c>
      <c r="T14" s="23"/>
      <c r="U14" s="9">
        <f t="shared" si="9"/>
        <v>0.964864864864866</v>
      </c>
      <c r="V14" s="9">
        <f t="shared" si="10"/>
        <v>1</v>
      </c>
      <c r="W14" s="9">
        <v>1</v>
      </c>
      <c r="X14" s="9">
        <v>1</v>
      </c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4"/>
      <c r="DD14" s="484"/>
      <c r="DE14" s="484"/>
      <c r="DF14" s="484"/>
      <c r="DG14" s="484"/>
      <c r="DH14" s="484"/>
      <c r="DI14" s="484"/>
      <c r="DJ14" s="484"/>
      <c r="DK14" s="484"/>
      <c r="DL14" s="484"/>
      <c r="DM14" s="484"/>
      <c r="DN14" s="484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484"/>
      <c r="EW14" s="484"/>
      <c r="EX14" s="484"/>
      <c r="EY14" s="484"/>
      <c r="EZ14" s="484"/>
      <c r="FA14" s="484"/>
      <c r="FB14" s="484"/>
      <c r="FC14" s="484"/>
      <c r="FD14" s="484"/>
      <c r="FE14" s="484"/>
      <c r="FF14" s="484"/>
      <c r="FG14" s="484"/>
      <c r="FH14" s="484"/>
      <c r="FI14" s="484"/>
      <c r="FJ14" s="484"/>
      <c r="FK14" s="484"/>
      <c r="FL14" s="484"/>
      <c r="FM14" s="484"/>
      <c r="FN14" s="484"/>
      <c r="FO14" s="484"/>
      <c r="FP14" s="484"/>
      <c r="FQ14" s="484"/>
      <c r="FR14" s="484"/>
      <c r="FS14" s="484"/>
      <c r="FT14" s="484"/>
      <c r="FU14" s="484"/>
      <c r="FV14" s="484"/>
      <c r="FW14" s="484"/>
      <c r="FX14" s="484"/>
      <c r="FY14" s="484"/>
      <c r="FZ14" s="484"/>
      <c r="GA14" s="484"/>
      <c r="GB14" s="484"/>
      <c r="GC14" s="484"/>
      <c r="GD14" s="484"/>
      <c r="GE14" s="484"/>
      <c r="GF14" s="484"/>
      <c r="GG14" s="484"/>
      <c r="GH14" s="484"/>
      <c r="GI14" s="484"/>
      <c r="GJ14" s="484"/>
      <c r="GK14" s="484"/>
      <c r="GL14" s="484"/>
      <c r="GM14" s="484"/>
      <c r="GN14" s="484"/>
      <c r="GO14" s="484"/>
      <c r="GP14" s="484"/>
      <c r="GQ14" s="484"/>
      <c r="GR14" s="484"/>
      <c r="GS14" s="484"/>
      <c r="GT14" s="484"/>
      <c r="GU14" s="484"/>
      <c r="GV14" s="484"/>
      <c r="GW14" s="484"/>
      <c r="GX14" s="484"/>
      <c r="GY14" s="484"/>
      <c r="GZ14" s="484"/>
      <c r="HA14" s="484"/>
      <c r="HB14" s="484"/>
      <c r="HC14" s="484"/>
      <c r="HD14" s="484"/>
      <c r="HE14" s="484"/>
      <c r="HF14" s="484"/>
      <c r="HG14" s="484"/>
      <c r="HH14" s="484"/>
      <c r="HI14" s="484"/>
      <c r="HJ14" s="484"/>
      <c r="HK14" s="484"/>
      <c r="HL14" s="484"/>
      <c r="HM14" s="484"/>
      <c r="HN14" s="484"/>
      <c r="HO14" s="484"/>
      <c r="HP14" s="484"/>
      <c r="HQ14" s="484"/>
      <c r="HR14" s="484"/>
      <c r="HS14" s="484"/>
      <c r="HT14" s="484"/>
      <c r="HU14" s="484"/>
      <c r="HV14" s="484"/>
      <c r="HW14" s="484"/>
      <c r="HX14" s="484"/>
      <c r="HY14" s="484"/>
      <c r="HZ14" s="484"/>
      <c r="IA14" s="484"/>
      <c r="IB14" s="484"/>
      <c r="IC14" s="484"/>
      <c r="ID14" s="484"/>
      <c r="IE14" s="484"/>
      <c r="IF14" s="484"/>
      <c r="IG14" s="484"/>
      <c r="IH14" s="484"/>
      <c r="II14" s="484"/>
      <c r="IJ14" s="484"/>
      <c r="IK14" s="484"/>
      <c r="IL14" s="484"/>
      <c r="IM14" s="484"/>
      <c r="IN14" s="484"/>
      <c r="IO14" s="484"/>
      <c r="IP14" s="484"/>
      <c r="IQ14" s="484"/>
      <c r="IR14" s="484"/>
      <c r="IS14" s="484"/>
      <c r="IT14" s="484"/>
      <c r="IU14" s="484"/>
    </row>
    <row r="15" spans="1:255" ht="14.4" customHeight="1">
      <c r="A15" s="487">
        <v>15</v>
      </c>
      <c r="B15" s="487">
        <v>13</v>
      </c>
      <c r="C15" s="487"/>
      <c r="D15" s="487">
        <v>183</v>
      </c>
      <c r="E15" s="488">
        <v>0.85555555555555596</v>
      </c>
      <c r="F15" s="488">
        <v>0.33333333333333298</v>
      </c>
      <c r="G15" s="488">
        <f t="shared" si="0"/>
        <v>0.52222222222222303</v>
      </c>
      <c r="H15" s="487">
        <v>16</v>
      </c>
      <c r="I15" s="486" t="s">
        <v>19</v>
      </c>
      <c r="J15" s="485" t="s">
        <v>18</v>
      </c>
      <c r="K15" s="484" t="s">
        <v>4618</v>
      </c>
      <c r="L15" s="484"/>
      <c r="M15" s="14">
        <f>VLOOKUP(N15,id!$A:$C,3,0)</f>
        <v>11</v>
      </c>
      <c r="N15" s="14" t="str">
        <f t="shared" si="1"/>
        <v>LiszkaGrzegorz1964</v>
      </c>
      <c r="O15" s="9" t="str">
        <f t="shared" si="2"/>
        <v>Liszka</v>
      </c>
      <c r="P15" s="323" t="str">
        <f t="shared" si="3"/>
        <v>Grzegorz</v>
      </c>
      <c r="Q15" s="9"/>
      <c r="R15" s="9" t="str">
        <f t="shared" si="4"/>
        <v>1964</v>
      </c>
      <c r="S15" s="9">
        <f t="shared" si="8"/>
        <v>29.654255319148959</v>
      </c>
      <c r="T15" s="23"/>
      <c r="U15" s="9">
        <f t="shared" si="9"/>
        <v>0.98404255319148815</v>
      </c>
      <c r="V15" s="9">
        <f t="shared" si="10"/>
        <v>1</v>
      </c>
      <c r="W15" s="9">
        <v>1</v>
      </c>
      <c r="X15" s="9">
        <v>1</v>
      </c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4"/>
      <c r="DD15" s="484"/>
      <c r="DE15" s="484"/>
      <c r="DF15" s="484"/>
      <c r="DG15" s="484"/>
      <c r="DH15" s="484"/>
      <c r="DI15" s="484"/>
      <c r="DJ15" s="484"/>
      <c r="DK15" s="484"/>
      <c r="DL15" s="484"/>
      <c r="DM15" s="484"/>
      <c r="DN15" s="484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484"/>
      <c r="EW15" s="484"/>
      <c r="EX15" s="484"/>
      <c r="EY15" s="484"/>
      <c r="EZ15" s="484"/>
      <c r="FA15" s="484"/>
      <c r="FB15" s="484"/>
      <c r="FC15" s="484"/>
      <c r="FD15" s="484"/>
      <c r="FE15" s="484"/>
      <c r="FF15" s="484"/>
      <c r="FG15" s="484"/>
      <c r="FH15" s="484"/>
      <c r="FI15" s="484"/>
      <c r="FJ15" s="484"/>
      <c r="FK15" s="484"/>
      <c r="FL15" s="484"/>
      <c r="FM15" s="484"/>
      <c r="FN15" s="484"/>
      <c r="FO15" s="484"/>
      <c r="FP15" s="484"/>
      <c r="FQ15" s="484"/>
      <c r="FR15" s="484"/>
      <c r="FS15" s="484"/>
      <c r="FT15" s="484"/>
      <c r="FU15" s="484"/>
      <c r="FV15" s="484"/>
      <c r="FW15" s="484"/>
      <c r="FX15" s="484"/>
      <c r="FY15" s="484"/>
      <c r="FZ15" s="484"/>
      <c r="GA15" s="484"/>
      <c r="GB15" s="484"/>
      <c r="GC15" s="484"/>
      <c r="GD15" s="484"/>
      <c r="GE15" s="484"/>
      <c r="GF15" s="484"/>
      <c r="GG15" s="484"/>
      <c r="GH15" s="484"/>
      <c r="GI15" s="484"/>
      <c r="GJ15" s="484"/>
      <c r="GK15" s="484"/>
      <c r="GL15" s="484"/>
      <c r="GM15" s="484"/>
      <c r="GN15" s="484"/>
      <c r="GO15" s="484"/>
      <c r="GP15" s="484"/>
      <c r="GQ15" s="484"/>
      <c r="GR15" s="484"/>
      <c r="GS15" s="484"/>
      <c r="GT15" s="484"/>
      <c r="GU15" s="484"/>
      <c r="GV15" s="484"/>
      <c r="GW15" s="484"/>
      <c r="GX15" s="484"/>
      <c r="GY15" s="484"/>
      <c r="GZ15" s="484"/>
      <c r="HA15" s="484"/>
      <c r="HB15" s="484"/>
      <c r="HC15" s="484"/>
      <c r="HD15" s="484"/>
      <c r="HE15" s="484"/>
      <c r="HF15" s="484"/>
      <c r="HG15" s="484"/>
      <c r="HH15" s="484"/>
      <c r="HI15" s="484"/>
      <c r="HJ15" s="484"/>
      <c r="HK15" s="484"/>
      <c r="HL15" s="484"/>
      <c r="HM15" s="484"/>
      <c r="HN15" s="484"/>
      <c r="HO15" s="484"/>
      <c r="HP15" s="484"/>
      <c r="HQ15" s="484"/>
      <c r="HR15" s="484"/>
      <c r="HS15" s="484"/>
      <c r="HT15" s="484"/>
      <c r="HU15" s="484"/>
      <c r="HV15" s="484"/>
      <c r="HW15" s="484"/>
      <c r="HX15" s="484"/>
      <c r="HY15" s="484"/>
      <c r="HZ15" s="484"/>
      <c r="IA15" s="484"/>
      <c r="IB15" s="484"/>
      <c r="IC15" s="484"/>
      <c r="ID15" s="484"/>
      <c r="IE15" s="484"/>
      <c r="IF15" s="484"/>
      <c r="IG15" s="484"/>
      <c r="IH15" s="484"/>
      <c r="II15" s="484"/>
      <c r="IJ15" s="484"/>
      <c r="IK15" s="484"/>
      <c r="IL15" s="484"/>
      <c r="IM15" s="484"/>
      <c r="IN15" s="484"/>
      <c r="IO15" s="484"/>
      <c r="IP15" s="484"/>
      <c r="IQ15" s="484"/>
      <c r="IR15" s="484"/>
      <c r="IS15" s="484"/>
      <c r="IT15" s="484"/>
      <c r="IU15" s="484"/>
    </row>
    <row r="16" spans="1:255" ht="14.4" customHeight="1">
      <c r="A16" s="487">
        <v>16</v>
      </c>
      <c r="B16" s="487">
        <v>14</v>
      </c>
      <c r="C16" s="487"/>
      <c r="D16" s="487">
        <v>186</v>
      </c>
      <c r="E16" s="488">
        <v>0.874305555555556</v>
      </c>
      <c r="F16" s="488">
        <v>0.33333333333333298</v>
      </c>
      <c r="G16" s="488">
        <f t="shared" si="0"/>
        <v>0.54097222222222308</v>
      </c>
      <c r="H16" s="487">
        <v>16</v>
      </c>
      <c r="I16" s="486" t="s">
        <v>19</v>
      </c>
      <c r="J16" s="485" t="s">
        <v>807</v>
      </c>
      <c r="K16" s="484" t="s">
        <v>4604</v>
      </c>
      <c r="L16" s="484"/>
      <c r="M16" s="14">
        <f>VLOOKUP(N16,id!$A:$C,3,0)</f>
        <v>20</v>
      </c>
      <c r="N16" s="14" t="str">
        <f t="shared" si="1"/>
        <v>CzarnyGrzegorz1984</v>
      </c>
      <c r="O16" s="9" t="str">
        <f t="shared" si="2"/>
        <v>Czarny</v>
      </c>
      <c r="P16" s="323" t="str">
        <f t="shared" si="3"/>
        <v>Grzegorz</v>
      </c>
      <c r="Q16" s="9"/>
      <c r="R16" s="9" t="str">
        <f t="shared" si="4"/>
        <v>1984</v>
      </c>
      <c r="S16" s="9">
        <f t="shared" si="8"/>
        <v>28.626444159178458</v>
      </c>
      <c r="T16" s="23"/>
      <c r="U16" s="9">
        <f t="shared" si="9"/>
        <v>0.96534017971758668</v>
      </c>
      <c r="V16" s="9">
        <f t="shared" si="10"/>
        <v>1</v>
      </c>
      <c r="W16" s="9">
        <v>1</v>
      </c>
      <c r="X16" s="9">
        <v>1</v>
      </c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4"/>
      <c r="DD16" s="484"/>
      <c r="DE16" s="484"/>
      <c r="DF16" s="484"/>
      <c r="DG16" s="484"/>
      <c r="DH16" s="484"/>
      <c r="DI16" s="484"/>
      <c r="DJ16" s="484"/>
      <c r="DK16" s="484"/>
      <c r="DL16" s="484"/>
      <c r="DM16" s="484"/>
      <c r="DN16" s="484"/>
      <c r="DO16" s="484"/>
      <c r="DP16" s="484"/>
      <c r="DQ16" s="484"/>
      <c r="DR16" s="484"/>
      <c r="DS16" s="484"/>
      <c r="DT16" s="484"/>
      <c r="DU16" s="484"/>
      <c r="DV16" s="484"/>
      <c r="DW16" s="484"/>
      <c r="DX16" s="484"/>
      <c r="DY16" s="484"/>
      <c r="DZ16" s="484"/>
      <c r="EA16" s="484"/>
      <c r="EB16" s="484"/>
      <c r="EC16" s="484"/>
      <c r="ED16" s="484"/>
      <c r="EE16" s="484"/>
      <c r="EF16" s="484"/>
      <c r="EG16" s="484"/>
      <c r="EH16" s="484"/>
      <c r="EI16" s="484"/>
      <c r="EJ16" s="484"/>
      <c r="EK16" s="484"/>
      <c r="EL16" s="484"/>
      <c r="EM16" s="484"/>
      <c r="EN16" s="484"/>
      <c r="EO16" s="484"/>
      <c r="EP16" s="484"/>
      <c r="EQ16" s="484"/>
      <c r="ER16" s="484"/>
      <c r="ES16" s="484"/>
      <c r="ET16" s="484"/>
      <c r="EU16" s="484"/>
      <c r="EV16" s="484"/>
      <c r="EW16" s="484"/>
      <c r="EX16" s="484"/>
      <c r="EY16" s="484"/>
      <c r="EZ16" s="484"/>
      <c r="FA16" s="484"/>
      <c r="FB16" s="484"/>
      <c r="FC16" s="484"/>
      <c r="FD16" s="484"/>
      <c r="FE16" s="484"/>
      <c r="FF16" s="484"/>
      <c r="FG16" s="484"/>
      <c r="FH16" s="484"/>
      <c r="FI16" s="484"/>
      <c r="FJ16" s="484"/>
      <c r="FK16" s="484"/>
      <c r="FL16" s="484"/>
      <c r="FM16" s="484"/>
      <c r="FN16" s="484"/>
      <c r="FO16" s="484"/>
      <c r="FP16" s="484"/>
      <c r="FQ16" s="484"/>
      <c r="FR16" s="484"/>
      <c r="FS16" s="484"/>
      <c r="FT16" s="484"/>
      <c r="FU16" s="484"/>
      <c r="FV16" s="484"/>
      <c r="FW16" s="484"/>
      <c r="FX16" s="484"/>
      <c r="FY16" s="484"/>
      <c r="FZ16" s="484"/>
      <c r="GA16" s="484"/>
      <c r="GB16" s="484"/>
      <c r="GC16" s="484"/>
      <c r="GD16" s="484"/>
      <c r="GE16" s="484"/>
      <c r="GF16" s="484"/>
      <c r="GG16" s="484"/>
      <c r="GH16" s="484"/>
      <c r="GI16" s="484"/>
      <c r="GJ16" s="484"/>
      <c r="GK16" s="484"/>
      <c r="GL16" s="484"/>
      <c r="GM16" s="484"/>
      <c r="GN16" s="484"/>
      <c r="GO16" s="484"/>
      <c r="GP16" s="484"/>
      <c r="GQ16" s="484"/>
      <c r="GR16" s="484"/>
      <c r="GS16" s="484"/>
      <c r="GT16" s="484"/>
      <c r="GU16" s="484"/>
      <c r="GV16" s="484"/>
      <c r="GW16" s="484"/>
      <c r="GX16" s="484"/>
      <c r="GY16" s="484"/>
      <c r="GZ16" s="484"/>
      <c r="HA16" s="484"/>
      <c r="HB16" s="484"/>
      <c r="HC16" s="484"/>
      <c r="HD16" s="484"/>
      <c r="HE16" s="484"/>
      <c r="HF16" s="484"/>
      <c r="HG16" s="484"/>
      <c r="HH16" s="484"/>
      <c r="HI16" s="484"/>
      <c r="HJ16" s="484"/>
      <c r="HK16" s="484"/>
      <c r="HL16" s="484"/>
      <c r="HM16" s="484"/>
      <c r="HN16" s="484"/>
      <c r="HO16" s="484"/>
      <c r="HP16" s="484"/>
      <c r="HQ16" s="484"/>
      <c r="HR16" s="484"/>
      <c r="HS16" s="484"/>
      <c r="HT16" s="484"/>
      <c r="HU16" s="484"/>
      <c r="HV16" s="484"/>
      <c r="HW16" s="484"/>
      <c r="HX16" s="484"/>
      <c r="HY16" s="484"/>
      <c r="HZ16" s="484"/>
      <c r="IA16" s="484"/>
      <c r="IB16" s="484"/>
      <c r="IC16" s="484"/>
      <c r="ID16" s="484"/>
      <c r="IE16" s="484"/>
      <c r="IF16" s="484"/>
      <c r="IG16" s="484"/>
      <c r="IH16" s="484"/>
      <c r="II16" s="484"/>
      <c r="IJ16" s="484"/>
      <c r="IK16" s="484"/>
      <c r="IL16" s="484"/>
      <c r="IM16" s="484"/>
      <c r="IN16" s="484"/>
      <c r="IO16" s="484"/>
      <c r="IP16" s="484"/>
      <c r="IQ16" s="484"/>
      <c r="IR16" s="484"/>
      <c r="IS16" s="484"/>
      <c r="IT16" s="484"/>
      <c r="IU16" s="484"/>
    </row>
    <row r="17" spans="1:255" ht="14.4" customHeight="1">
      <c r="A17" s="487">
        <v>17</v>
      </c>
      <c r="B17" s="487">
        <v>14</v>
      </c>
      <c r="C17" s="487"/>
      <c r="D17" s="487">
        <v>97</v>
      </c>
      <c r="E17" s="488">
        <v>0.874305555555556</v>
      </c>
      <c r="F17" s="488">
        <v>0.33333333333333298</v>
      </c>
      <c r="G17" s="488">
        <f t="shared" si="0"/>
        <v>0.54097222222222308</v>
      </c>
      <c r="H17" s="487">
        <v>16</v>
      </c>
      <c r="I17" s="486" t="s">
        <v>26</v>
      </c>
      <c r="J17" s="485" t="s">
        <v>3368</v>
      </c>
      <c r="K17" s="484" t="s">
        <v>4617</v>
      </c>
      <c r="L17" s="484"/>
      <c r="M17" s="14">
        <f>VLOOKUP(N17,id!$A:$C,3,0)</f>
        <v>14</v>
      </c>
      <c r="N17" s="14" t="str">
        <f t="shared" si="1"/>
        <v>ŻelaskoAndrzej1963</v>
      </c>
      <c r="O17" s="9" t="str">
        <f t="shared" si="2"/>
        <v>Żelasko</v>
      </c>
      <c r="P17" s="323" t="str">
        <f t="shared" si="3"/>
        <v>Andrzej</v>
      </c>
      <c r="Q17" s="9"/>
      <c r="R17" s="9" t="str">
        <f t="shared" si="4"/>
        <v>1963</v>
      </c>
      <c r="S17" s="9">
        <f t="shared" si="8"/>
        <v>28.626444159178458</v>
      </c>
      <c r="T17" s="23"/>
      <c r="U17" s="9">
        <f t="shared" si="9"/>
        <v>1</v>
      </c>
      <c r="V17" s="9">
        <f t="shared" si="10"/>
        <v>1</v>
      </c>
      <c r="W17" s="9">
        <v>1</v>
      </c>
      <c r="X17" s="9">
        <v>1</v>
      </c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4"/>
      <c r="DD17" s="484"/>
      <c r="DE17" s="484"/>
      <c r="DF17" s="484"/>
      <c r="DG17" s="484"/>
      <c r="DH17" s="484"/>
      <c r="DI17" s="484"/>
      <c r="DJ17" s="484"/>
      <c r="DK17" s="484"/>
      <c r="DL17" s="484"/>
      <c r="DM17" s="484"/>
      <c r="DN17" s="484"/>
      <c r="DO17" s="484"/>
      <c r="DP17" s="484"/>
      <c r="DQ17" s="484"/>
      <c r="DR17" s="484"/>
      <c r="DS17" s="484"/>
      <c r="DT17" s="484"/>
      <c r="DU17" s="484"/>
      <c r="DV17" s="484"/>
      <c r="DW17" s="484"/>
      <c r="DX17" s="484"/>
      <c r="DY17" s="484"/>
      <c r="DZ17" s="484"/>
      <c r="EA17" s="484"/>
      <c r="EB17" s="484"/>
      <c r="EC17" s="484"/>
      <c r="ED17" s="484"/>
      <c r="EE17" s="484"/>
      <c r="EF17" s="484"/>
      <c r="EG17" s="484"/>
      <c r="EH17" s="484"/>
      <c r="EI17" s="484"/>
      <c r="EJ17" s="484"/>
      <c r="EK17" s="484"/>
      <c r="EL17" s="484"/>
      <c r="EM17" s="484"/>
      <c r="EN17" s="484"/>
      <c r="EO17" s="484"/>
      <c r="EP17" s="484"/>
      <c r="EQ17" s="484"/>
      <c r="ER17" s="484"/>
      <c r="ES17" s="484"/>
      <c r="ET17" s="484"/>
      <c r="EU17" s="484"/>
      <c r="EV17" s="484"/>
      <c r="EW17" s="484"/>
      <c r="EX17" s="484"/>
      <c r="EY17" s="484"/>
      <c r="EZ17" s="484"/>
      <c r="FA17" s="484"/>
      <c r="FB17" s="484"/>
      <c r="FC17" s="484"/>
      <c r="FD17" s="484"/>
      <c r="FE17" s="484"/>
      <c r="FF17" s="484"/>
      <c r="FG17" s="484"/>
      <c r="FH17" s="484"/>
      <c r="FI17" s="484"/>
      <c r="FJ17" s="484"/>
      <c r="FK17" s="484"/>
      <c r="FL17" s="484"/>
      <c r="FM17" s="484"/>
      <c r="FN17" s="484"/>
      <c r="FO17" s="484"/>
      <c r="FP17" s="484"/>
      <c r="FQ17" s="484"/>
      <c r="FR17" s="484"/>
      <c r="FS17" s="484"/>
      <c r="FT17" s="484"/>
      <c r="FU17" s="484"/>
      <c r="FV17" s="484"/>
      <c r="FW17" s="484"/>
      <c r="FX17" s="484"/>
      <c r="FY17" s="484"/>
      <c r="FZ17" s="484"/>
      <c r="GA17" s="484"/>
      <c r="GB17" s="484"/>
      <c r="GC17" s="484"/>
      <c r="GD17" s="484"/>
      <c r="GE17" s="484"/>
      <c r="GF17" s="484"/>
      <c r="GG17" s="484"/>
      <c r="GH17" s="484"/>
      <c r="GI17" s="484"/>
      <c r="GJ17" s="484"/>
      <c r="GK17" s="484"/>
      <c r="GL17" s="484"/>
      <c r="GM17" s="484"/>
      <c r="GN17" s="484"/>
      <c r="GO17" s="484"/>
      <c r="GP17" s="484"/>
      <c r="GQ17" s="484"/>
      <c r="GR17" s="484"/>
      <c r="GS17" s="484"/>
      <c r="GT17" s="484"/>
      <c r="GU17" s="484"/>
      <c r="GV17" s="484"/>
      <c r="GW17" s="484"/>
      <c r="GX17" s="484"/>
      <c r="GY17" s="484"/>
      <c r="GZ17" s="484"/>
      <c r="HA17" s="484"/>
      <c r="HB17" s="484"/>
      <c r="HC17" s="484"/>
      <c r="HD17" s="484"/>
      <c r="HE17" s="484"/>
      <c r="HF17" s="484"/>
      <c r="HG17" s="484"/>
      <c r="HH17" s="484"/>
      <c r="HI17" s="484"/>
      <c r="HJ17" s="484"/>
      <c r="HK17" s="484"/>
      <c r="HL17" s="484"/>
      <c r="HM17" s="484"/>
      <c r="HN17" s="484"/>
      <c r="HO17" s="484"/>
      <c r="HP17" s="484"/>
      <c r="HQ17" s="484"/>
      <c r="HR17" s="484"/>
      <c r="HS17" s="484"/>
      <c r="HT17" s="484"/>
      <c r="HU17" s="484"/>
      <c r="HV17" s="484"/>
      <c r="HW17" s="484"/>
      <c r="HX17" s="484"/>
      <c r="HY17" s="484"/>
      <c r="HZ17" s="484"/>
      <c r="IA17" s="484"/>
      <c r="IB17" s="484"/>
      <c r="IC17" s="484"/>
      <c r="ID17" s="484"/>
      <c r="IE17" s="484"/>
      <c r="IF17" s="484"/>
      <c r="IG17" s="484"/>
      <c r="IH17" s="484"/>
      <c r="II17" s="484"/>
      <c r="IJ17" s="484"/>
      <c r="IK17" s="484"/>
      <c r="IL17" s="484"/>
      <c r="IM17" s="484"/>
      <c r="IN17" s="484"/>
      <c r="IO17" s="484"/>
      <c r="IP17" s="484"/>
      <c r="IQ17" s="484"/>
      <c r="IR17" s="484"/>
      <c r="IS17" s="484"/>
      <c r="IT17" s="484"/>
      <c r="IU17" s="484"/>
    </row>
    <row r="18" spans="1:255" ht="14.4" customHeight="1">
      <c r="A18" s="487">
        <v>19</v>
      </c>
      <c r="B18" s="487">
        <v>16</v>
      </c>
      <c r="C18" s="487"/>
      <c r="D18" s="487">
        <v>191</v>
      </c>
      <c r="E18" s="488">
        <v>0.89722222222222203</v>
      </c>
      <c r="F18" s="488">
        <v>0.33333333333333298</v>
      </c>
      <c r="G18" s="488">
        <f t="shared" si="0"/>
        <v>0.56388888888888911</v>
      </c>
      <c r="H18" s="487">
        <v>16</v>
      </c>
      <c r="I18" s="486" t="s">
        <v>139</v>
      </c>
      <c r="J18" s="485" t="s">
        <v>225</v>
      </c>
      <c r="K18" s="484" t="s">
        <v>4615</v>
      </c>
      <c r="L18" s="484"/>
      <c r="M18" s="14">
        <f>VLOOKUP(N18,id!$A:$C,3,0)</f>
        <v>53</v>
      </c>
      <c r="N18" s="14" t="str">
        <f t="shared" si="1"/>
        <v>StaszewskiDaniel1973</v>
      </c>
      <c r="O18" s="9" t="str">
        <f t="shared" si="2"/>
        <v>Staszewski</v>
      </c>
      <c r="P18" s="323" t="str">
        <f t="shared" si="3"/>
        <v>Daniel</v>
      </c>
      <c r="Q18" s="9"/>
      <c r="R18" s="9" t="str">
        <f t="shared" si="4"/>
        <v>1973</v>
      </c>
      <c r="S18" s="9">
        <f t="shared" si="8"/>
        <v>27.463054187192174</v>
      </c>
      <c r="T18" s="23"/>
      <c r="U18" s="9">
        <f t="shared" si="9"/>
        <v>0.95935960591133118</v>
      </c>
      <c r="V18" s="9">
        <f t="shared" si="10"/>
        <v>1</v>
      </c>
      <c r="W18" s="9">
        <v>1</v>
      </c>
      <c r="X18" s="9">
        <v>1</v>
      </c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4"/>
      <c r="DD18" s="484"/>
      <c r="DE18" s="484"/>
      <c r="DF18" s="484"/>
      <c r="DG18" s="484"/>
      <c r="DH18" s="484"/>
      <c r="DI18" s="484"/>
      <c r="DJ18" s="484"/>
      <c r="DK18" s="484"/>
      <c r="DL18" s="484"/>
      <c r="DM18" s="484"/>
      <c r="DN18" s="484"/>
      <c r="DO18" s="484"/>
      <c r="DP18" s="484"/>
      <c r="DQ18" s="484"/>
      <c r="DR18" s="484"/>
      <c r="DS18" s="484"/>
      <c r="DT18" s="484"/>
      <c r="DU18" s="484"/>
      <c r="DV18" s="484"/>
      <c r="DW18" s="484"/>
      <c r="DX18" s="484"/>
      <c r="DY18" s="484"/>
      <c r="DZ18" s="484"/>
      <c r="EA18" s="484"/>
      <c r="EB18" s="484"/>
      <c r="EC18" s="484"/>
      <c r="ED18" s="484"/>
      <c r="EE18" s="484"/>
      <c r="EF18" s="484"/>
      <c r="EG18" s="484"/>
      <c r="EH18" s="484"/>
      <c r="EI18" s="484"/>
      <c r="EJ18" s="484"/>
      <c r="EK18" s="484"/>
      <c r="EL18" s="484"/>
      <c r="EM18" s="484"/>
      <c r="EN18" s="484"/>
      <c r="EO18" s="484"/>
      <c r="EP18" s="484"/>
      <c r="EQ18" s="484"/>
      <c r="ER18" s="484"/>
      <c r="ES18" s="484"/>
      <c r="ET18" s="484"/>
      <c r="EU18" s="484"/>
      <c r="EV18" s="484"/>
      <c r="EW18" s="484"/>
      <c r="EX18" s="484"/>
      <c r="EY18" s="484"/>
      <c r="EZ18" s="484"/>
      <c r="FA18" s="484"/>
      <c r="FB18" s="484"/>
      <c r="FC18" s="484"/>
      <c r="FD18" s="484"/>
      <c r="FE18" s="484"/>
      <c r="FF18" s="484"/>
      <c r="FG18" s="484"/>
      <c r="FH18" s="484"/>
      <c r="FI18" s="484"/>
      <c r="FJ18" s="484"/>
      <c r="FK18" s="484"/>
      <c r="FL18" s="484"/>
      <c r="FM18" s="484"/>
      <c r="FN18" s="484"/>
      <c r="FO18" s="484"/>
      <c r="FP18" s="484"/>
      <c r="FQ18" s="484"/>
      <c r="FR18" s="484"/>
      <c r="FS18" s="484"/>
      <c r="FT18" s="484"/>
      <c r="FU18" s="484"/>
      <c r="FV18" s="484"/>
      <c r="FW18" s="484"/>
      <c r="FX18" s="484"/>
      <c r="FY18" s="484"/>
      <c r="FZ18" s="484"/>
      <c r="GA18" s="484"/>
      <c r="GB18" s="484"/>
      <c r="GC18" s="484"/>
      <c r="GD18" s="484"/>
      <c r="GE18" s="484"/>
      <c r="GF18" s="484"/>
      <c r="GG18" s="484"/>
      <c r="GH18" s="484"/>
      <c r="GI18" s="484"/>
      <c r="GJ18" s="484"/>
      <c r="GK18" s="484"/>
      <c r="GL18" s="484"/>
      <c r="GM18" s="484"/>
      <c r="GN18" s="484"/>
      <c r="GO18" s="484"/>
      <c r="GP18" s="484"/>
      <c r="GQ18" s="484"/>
      <c r="GR18" s="484"/>
      <c r="GS18" s="484"/>
      <c r="GT18" s="484"/>
      <c r="GU18" s="484"/>
      <c r="GV18" s="484"/>
      <c r="GW18" s="484"/>
      <c r="GX18" s="484"/>
      <c r="GY18" s="484"/>
      <c r="GZ18" s="484"/>
      <c r="HA18" s="484"/>
      <c r="HB18" s="484"/>
      <c r="HC18" s="484"/>
      <c r="HD18" s="484"/>
      <c r="HE18" s="484"/>
      <c r="HF18" s="484"/>
      <c r="HG18" s="484"/>
      <c r="HH18" s="484"/>
      <c r="HI18" s="484"/>
      <c r="HJ18" s="484"/>
      <c r="HK18" s="484"/>
      <c r="HL18" s="484"/>
      <c r="HM18" s="484"/>
      <c r="HN18" s="484"/>
      <c r="HO18" s="484"/>
      <c r="HP18" s="484"/>
      <c r="HQ18" s="484"/>
      <c r="HR18" s="484"/>
      <c r="HS18" s="484"/>
      <c r="HT18" s="484"/>
      <c r="HU18" s="484"/>
      <c r="HV18" s="484"/>
      <c r="HW18" s="484"/>
      <c r="HX18" s="484"/>
      <c r="HY18" s="484"/>
      <c r="HZ18" s="484"/>
      <c r="IA18" s="484"/>
      <c r="IB18" s="484"/>
      <c r="IC18" s="484"/>
      <c r="ID18" s="484"/>
      <c r="IE18" s="484"/>
      <c r="IF18" s="484"/>
      <c r="IG18" s="484"/>
      <c r="IH18" s="484"/>
      <c r="II18" s="484"/>
      <c r="IJ18" s="484"/>
      <c r="IK18" s="484"/>
      <c r="IL18" s="484"/>
      <c r="IM18" s="484"/>
      <c r="IN18" s="484"/>
      <c r="IO18" s="484"/>
      <c r="IP18" s="484"/>
      <c r="IQ18" s="484"/>
      <c r="IR18" s="484"/>
      <c r="IS18" s="484"/>
      <c r="IT18" s="484"/>
      <c r="IU18" s="484"/>
    </row>
    <row r="19" spans="1:255" ht="14.4" customHeight="1">
      <c r="A19" s="487">
        <v>20</v>
      </c>
      <c r="B19" s="487">
        <v>17</v>
      </c>
      <c r="C19" s="487"/>
      <c r="D19" s="487">
        <v>65</v>
      </c>
      <c r="E19" s="488">
        <v>0.90763888888888899</v>
      </c>
      <c r="F19" s="488">
        <v>0.33333333333333298</v>
      </c>
      <c r="G19" s="488">
        <f t="shared" si="0"/>
        <v>0.57430555555555607</v>
      </c>
      <c r="H19" s="487">
        <v>14</v>
      </c>
      <c r="I19" s="486" t="s">
        <v>336</v>
      </c>
      <c r="J19" s="485" t="s">
        <v>230</v>
      </c>
      <c r="K19" s="484" t="s">
        <v>4609</v>
      </c>
      <c r="L19" s="484"/>
      <c r="M19" s="14">
        <f>VLOOKUP(N19,id!$A:$C,3,0)</f>
        <v>390</v>
      </c>
      <c r="N19" s="14" t="str">
        <f t="shared" si="1"/>
        <v>AdamczykJarek1967</v>
      </c>
      <c r="O19" s="9" t="str">
        <f t="shared" si="2"/>
        <v>Adamczyk</v>
      </c>
      <c r="P19" s="323" t="str">
        <f t="shared" si="3"/>
        <v>Jarek</v>
      </c>
      <c r="Q19" s="9"/>
      <c r="R19" s="9" t="str">
        <f t="shared" si="4"/>
        <v>1967</v>
      </c>
      <c r="S19" s="9">
        <f t="shared" si="8"/>
        <v>24.030172413793153</v>
      </c>
      <c r="T19" s="23"/>
      <c r="U19" s="9">
        <f t="shared" si="9"/>
        <v>0.98186215235791974</v>
      </c>
      <c r="V19" s="9">
        <f t="shared" si="10"/>
        <v>0.875</v>
      </c>
      <c r="W19" s="9">
        <v>1</v>
      </c>
      <c r="X19" s="9">
        <v>1</v>
      </c>
      <c r="Y19" s="484"/>
      <c r="Z19" s="484"/>
      <c r="AA19" s="484"/>
      <c r="AB19" s="484"/>
      <c r="AC19" s="484"/>
      <c r="AD19" s="484"/>
      <c r="AE19" s="484"/>
      <c r="AF19" s="484"/>
      <c r="AG19" s="484"/>
      <c r="AH19" s="484"/>
      <c r="AI19" s="484"/>
      <c r="AJ19" s="484"/>
      <c r="AK19" s="484"/>
      <c r="AL19" s="484"/>
      <c r="AM19" s="484"/>
      <c r="AN19" s="484"/>
      <c r="AO19" s="484"/>
      <c r="AP19" s="484"/>
      <c r="AQ19" s="484"/>
      <c r="AR19" s="484"/>
      <c r="AS19" s="484"/>
      <c r="AT19" s="484"/>
      <c r="AU19" s="484"/>
      <c r="AV19" s="484"/>
      <c r="AW19" s="484"/>
      <c r="AX19" s="484"/>
      <c r="AY19" s="484"/>
      <c r="AZ19" s="484"/>
      <c r="BA19" s="484"/>
      <c r="BB19" s="484"/>
      <c r="BC19" s="484"/>
      <c r="BD19" s="484"/>
      <c r="BE19" s="484"/>
      <c r="BF19" s="484"/>
      <c r="BG19" s="484"/>
      <c r="BH19" s="484"/>
      <c r="BI19" s="484"/>
      <c r="BJ19" s="484"/>
      <c r="BK19" s="484"/>
      <c r="BL19" s="484"/>
      <c r="BM19" s="484"/>
      <c r="BN19" s="484"/>
      <c r="BO19" s="484"/>
      <c r="BP19" s="484"/>
      <c r="BQ19" s="484"/>
      <c r="BR19" s="484"/>
      <c r="BS19" s="484"/>
      <c r="BT19" s="484"/>
      <c r="BU19" s="484"/>
      <c r="BV19" s="484"/>
      <c r="BW19" s="484"/>
      <c r="BX19" s="484"/>
      <c r="BY19" s="484"/>
      <c r="BZ19" s="484"/>
      <c r="CA19" s="484"/>
      <c r="CB19" s="484"/>
      <c r="CC19" s="484"/>
      <c r="CD19" s="484"/>
      <c r="CE19" s="484"/>
      <c r="CF19" s="484"/>
      <c r="CG19" s="484"/>
      <c r="CH19" s="484"/>
      <c r="CI19" s="484"/>
      <c r="CJ19" s="484"/>
      <c r="CK19" s="484"/>
      <c r="CL19" s="484"/>
      <c r="CM19" s="484"/>
      <c r="CN19" s="484"/>
      <c r="CO19" s="484"/>
      <c r="CP19" s="484"/>
      <c r="CQ19" s="484"/>
      <c r="CR19" s="484"/>
      <c r="CS19" s="484"/>
      <c r="CT19" s="484"/>
      <c r="CU19" s="484"/>
      <c r="CV19" s="484"/>
      <c r="CW19" s="484"/>
      <c r="CX19" s="484"/>
      <c r="CY19" s="484"/>
      <c r="CZ19" s="484"/>
      <c r="DA19" s="484"/>
      <c r="DB19" s="484"/>
      <c r="DC19" s="484"/>
      <c r="DD19" s="484"/>
      <c r="DE19" s="484"/>
      <c r="DF19" s="484"/>
      <c r="DG19" s="484"/>
      <c r="DH19" s="484"/>
      <c r="DI19" s="484"/>
      <c r="DJ19" s="484"/>
      <c r="DK19" s="484"/>
      <c r="DL19" s="484"/>
      <c r="DM19" s="484"/>
      <c r="DN19" s="484"/>
      <c r="DO19" s="484"/>
      <c r="DP19" s="484"/>
      <c r="DQ19" s="484"/>
      <c r="DR19" s="484"/>
      <c r="DS19" s="484"/>
      <c r="DT19" s="484"/>
      <c r="DU19" s="484"/>
      <c r="DV19" s="484"/>
      <c r="DW19" s="484"/>
      <c r="DX19" s="484"/>
      <c r="DY19" s="484"/>
      <c r="DZ19" s="484"/>
      <c r="EA19" s="484"/>
      <c r="EB19" s="484"/>
      <c r="EC19" s="484"/>
      <c r="ED19" s="484"/>
      <c r="EE19" s="484"/>
      <c r="EF19" s="484"/>
      <c r="EG19" s="484"/>
      <c r="EH19" s="484"/>
      <c r="EI19" s="484"/>
      <c r="EJ19" s="484"/>
      <c r="EK19" s="484"/>
      <c r="EL19" s="484"/>
      <c r="EM19" s="484"/>
      <c r="EN19" s="484"/>
      <c r="EO19" s="484"/>
      <c r="EP19" s="484"/>
      <c r="EQ19" s="484"/>
      <c r="ER19" s="484"/>
      <c r="ES19" s="484"/>
      <c r="ET19" s="484"/>
      <c r="EU19" s="484"/>
      <c r="EV19" s="484"/>
      <c r="EW19" s="484"/>
      <c r="EX19" s="484"/>
      <c r="EY19" s="484"/>
      <c r="EZ19" s="484"/>
      <c r="FA19" s="484"/>
      <c r="FB19" s="484"/>
      <c r="FC19" s="484"/>
      <c r="FD19" s="484"/>
      <c r="FE19" s="484"/>
      <c r="FF19" s="484"/>
      <c r="FG19" s="484"/>
      <c r="FH19" s="484"/>
      <c r="FI19" s="484"/>
      <c r="FJ19" s="484"/>
      <c r="FK19" s="484"/>
      <c r="FL19" s="484"/>
      <c r="FM19" s="484"/>
      <c r="FN19" s="484"/>
      <c r="FO19" s="484"/>
      <c r="FP19" s="484"/>
      <c r="FQ19" s="484"/>
      <c r="FR19" s="484"/>
      <c r="FS19" s="484"/>
      <c r="FT19" s="484"/>
      <c r="FU19" s="484"/>
      <c r="FV19" s="484"/>
      <c r="FW19" s="484"/>
      <c r="FX19" s="484"/>
      <c r="FY19" s="484"/>
      <c r="FZ19" s="484"/>
      <c r="GA19" s="484"/>
      <c r="GB19" s="484"/>
      <c r="GC19" s="484"/>
      <c r="GD19" s="484"/>
      <c r="GE19" s="484"/>
      <c r="GF19" s="484"/>
      <c r="GG19" s="484"/>
      <c r="GH19" s="484"/>
      <c r="GI19" s="484"/>
      <c r="GJ19" s="484"/>
      <c r="GK19" s="484"/>
      <c r="GL19" s="484"/>
      <c r="GM19" s="484"/>
      <c r="GN19" s="484"/>
      <c r="GO19" s="484"/>
      <c r="GP19" s="484"/>
      <c r="GQ19" s="484"/>
      <c r="GR19" s="484"/>
      <c r="GS19" s="484"/>
      <c r="GT19" s="484"/>
      <c r="GU19" s="484"/>
      <c r="GV19" s="484"/>
      <c r="GW19" s="484"/>
      <c r="GX19" s="484"/>
      <c r="GY19" s="484"/>
      <c r="GZ19" s="484"/>
      <c r="HA19" s="484"/>
      <c r="HB19" s="484"/>
      <c r="HC19" s="484"/>
      <c r="HD19" s="484"/>
      <c r="HE19" s="484"/>
      <c r="HF19" s="484"/>
      <c r="HG19" s="484"/>
      <c r="HH19" s="484"/>
      <c r="HI19" s="484"/>
      <c r="HJ19" s="484"/>
      <c r="HK19" s="484"/>
      <c r="HL19" s="484"/>
      <c r="HM19" s="484"/>
      <c r="HN19" s="484"/>
      <c r="HO19" s="484"/>
      <c r="HP19" s="484"/>
      <c r="HQ19" s="484"/>
      <c r="HR19" s="484"/>
      <c r="HS19" s="484"/>
      <c r="HT19" s="484"/>
      <c r="HU19" s="484"/>
      <c r="HV19" s="484"/>
      <c r="HW19" s="484"/>
      <c r="HX19" s="484"/>
      <c r="HY19" s="484"/>
      <c r="HZ19" s="484"/>
      <c r="IA19" s="484"/>
      <c r="IB19" s="484"/>
      <c r="IC19" s="484"/>
      <c r="ID19" s="484"/>
      <c r="IE19" s="484"/>
      <c r="IF19" s="484"/>
      <c r="IG19" s="484"/>
      <c r="IH19" s="484"/>
      <c r="II19" s="484"/>
      <c r="IJ19" s="484"/>
      <c r="IK19" s="484"/>
      <c r="IL19" s="484"/>
      <c r="IM19" s="484"/>
      <c r="IN19" s="484"/>
      <c r="IO19" s="484"/>
      <c r="IP19" s="484"/>
      <c r="IQ19" s="484"/>
      <c r="IR19" s="484"/>
      <c r="IS19" s="484"/>
      <c r="IT19" s="484"/>
      <c r="IU19" s="484"/>
    </row>
    <row r="20" spans="1:255" ht="14.4" customHeight="1">
      <c r="A20" s="487">
        <v>22</v>
      </c>
      <c r="B20" s="487">
        <v>18</v>
      </c>
      <c r="C20" s="487"/>
      <c r="D20" s="487">
        <v>135</v>
      </c>
      <c r="E20" s="488">
        <v>0.86388888888888904</v>
      </c>
      <c r="F20" s="488">
        <v>0.33333333333333298</v>
      </c>
      <c r="G20" s="488">
        <f t="shared" si="0"/>
        <v>0.53055555555555611</v>
      </c>
      <c r="H20" s="487">
        <v>13</v>
      </c>
      <c r="I20" s="486" t="s">
        <v>21</v>
      </c>
      <c r="J20" s="485" t="s">
        <v>1304</v>
      </c>
      <c r="K20" s="484" t="s">
        <v>4614</v>
      </c>
      <c r="L20" s="484"/>
      <c r="M20" s="14">
        <f>VLOOKUP(N20,id!$A:$C,3,0)</f>
        <v>451</v>
      </c>
      <c r="N20" s="14" t="str">
        <f t="shared" si="1"/>
        <v>SkorupowskiJacek1966</v>
      </c>
      <c r="O20" s="9" t="str">
        <f t="shared" si="2"/>
        <v>Skorupowski</v>
      </c>
      <c r="P20" s="323" t="str">
        <f t="shared" si="3"/>
        <v>Jacek</v>
      </c>
      <c r="Q20" s="9"/>
      <c r="R20" s="9" t="str">
        <f t="shared" si="4"/>
        <v>1966</v>
      </c>
      <c r="S20" s="9">
        <f t="shared" si="8"/>
        <v>22.313731527093644</v>
      </c>
      <c r="T20" s="23"/>
      <c r="U20" s="9">
        <f t="shared" si="9"/>
        <v>1.082460732984293</v>
      </c>
      <c r="V20" s="9">
        <f t="shared" si="10"/>
        <v>0.9285714285714286</v>
      </c>
      <c r="W20" s="9">
        <v>1</v>
      </c>
      <c r="X20" s="9">
        <v>1</v>
      </c>
      <c r="Y20" s="484"/>
      <c r="Z20" s="484"/>
      <c r="AA20" s="484"/>
      <c r="AB20" s="484"/>
      <c r="AC20" s="484"/>
      <c r="AD20" s="484"/>
      <c r="AE20" s="484"/>
      <c r="AF20" s="484"/>
      <c r="AG20" s="484"/>
      <c r="AH20" s="484"/>
      <c r="AI20" s="484"/>
      <c r="AJ20" s="484"/>
      <c r="AK20" s="484"/>
      <c r="AL20" s="484"/>
      <c r="AM20" s="484"/>
      <c r="AN20" s="484"/>
      <c r="AO20" s="484"/>
      <c r="AP20" s="484"/>
      <c r="AQ20" s="484"/>
      <c r="AR20" s="484"/>
      <c r="AS20" s="484"/>
      <c r="AT20" s="484"/>
      <c r="AU20" s="484"/>
      <c r="AV20" s="484"/>
      <c r="AW20" s="484"/>
      <c r="AX20" s="484"/>
      <c r="AY20" s="484"/>
      <c r="AZ20" s="484"/>
      <c r="BA20" s="484"/>
      <c r="BB20" s="484"/>
      <c r="BC20" s="484"/>
      <c r="BD20" s="484"/>
      <c r="BE20" s="484"/>
      <c r="BF20" s="484"/>
      <c r="BG20" s="484"/>
      <c r="BH20" s="484"/>
      <c r="BI20" s="484"/>
      <c r="BJ20" s="484"/>
      <c r="BK20" s="484"/>
      <c r="BL20" s="484"/>
      <c r="BM20" s="484"/>
      <c r="BN20" s="484"/>
      <c r="BO20" s="484"/>
      <c r="BP20" s="484"/>
      <c r="BQ20" s="484"/>
      <c r="BR20" s="484"/>
      <c r="BS20" s="484"/>
      <c r="BT20" s="484"/>
      <c r="BU20" s="484"/>
      <c r="BV20" s="484"/>
      <c r="BW20" s="484"/>
      <c r="BX20" s="484"/>
      <c r="BY20" s="484"/>
      <c r="BZ20" s="484"/>
      <c r="CA20" s="484"/>
      <c r="CB20" s="484"/>
      <c r="CC20" s="484"/>
      <c r="CD20" s="484"/>
      <c r="CE20" s="484"/>
      <c r="CF20" s="484"/>
      <c r="CG20" s="484"/>
      <c r="CH20" s="484"/>
      <c r="CI20" s="484"/>
      <c r="CJ20" s="484"/>
      <c r="CK20" s="484"/>
      <c r="CL20" s="484"/>
      <c r="CM20" s="484"/>
      <c r="CN20" s="484"/>
      <c r="CO20" s="484"/>
      <c r="CP20" s="484"/>
      <c r="CQ20" s="484"/>
      <c r="CR20" s="484"/>
      <c r="CS20" s="484"/>
      <c r="CT20" s="484"/>
      <c r="CU20" s="484"/>
      <c r="CV20" s="484"/>
      <c r="CW20" s="484"/>
      <c r="CX20" s="484"/>
      <c r="CY20" s="484"/>
      <c r="CZ20" s="484"/>
      <c r="DA20" s="484"/>
      <c r="DB20" s="484"/>
      <c r="DC20" s="484"/>
      <c r="DD20" s="484"/>
      <c r="DE20" s="484"/>
      <c r="DF20" s="484"/>
      <c r="DG20" s="484"/>
      <c r="DH20" s="484"/>
      <c r="DI20" s="484"/>
      <c r="DJ20" s="484"/>
      <c r="DK20" s="484"/>
      <c r="DL20" s="484"/>
      <c r="DM20" s="484"/>
      <c r="DN20" s="484"/>
      <c r="DO20" s="484"/>
      <c r="DP20" s="484"/>
      <c r="DQ20" s="484"/>
      <c r="DR20" s="484"/>
      <c r="DS20" s="484"/>
      <c r="DT20" s="484"/>
      <c r="DU20" s="484"/>
      <c r="DV20" s="484"/>
      <c r="DW20" s="484"/>
      <c r="DX20" s="484"/>
      <c r="DY20" s="484"/>
      <c r="DZ20" s="484"/>
      <c r="EA20" s="484"/>
      <c r="EB20" s="484"/>
      <c r="EC20" s="484"/>
      <c r="ED20" s="484"/>
      <c r="EE20" s="484"/>
      <c r="EF20" s="484"/>
      <c r="EG20" s="484"/>
      <c r="EH20" s="484"/>
      <c r="EI20" s="484"/>
      <c r="EJ20" s="484"/>
      <c r="EK20" s="484"/>
      <c r="EL20" s="484"/>
      <c r="EM20" s="484"/>
      <c r="EN20" s="484"/>
      <c r="EO20" s="484"/>
      <c r="EP20" s="484"/>
      <c r="EQ20" s="484"/>
      <c r="ER20" s="484"/>
      <c r="ES20" s="484"/>
      <c r="ET20" s="484"/>
      <c r="EU20" s="484"/>
      <c r="EV20" s="484"/>
      <c r="EW20" s="484"/>
      <c r="EX20" s="484"/>
      <c r="EY20" s="484"/>
      <c r="EZ20" s="484"/>
      <c r="FA20" s="484"/>
      <c r="FB20" s="484"/>
      <c r="FC20" s="484"/>
      <c r="FD20" s="484"/>
      <c r="FE20" s="484"/>
      <c r="FF20" s="484"/>
      <c r="FG20" s="484"/>
      <c r="FH20" s="484"/>
      <c r="FI20" s="484"/>
      <c r="FJ20" s="484"/>
      <c r="FK20" s="484"/>
      <c r="FL20" s="484"/>
      <c r="FM20" s="484"/>
      <c r="FN20" s="484"/>
      <c r="FO20" s="484"/>
      <c r="FP20" s="484"/>
      <c r="FQ20" s="484"/>
      <c r="FR20" s="484"/>
      <c r="FS20" s="484"/>
      <c r="FT20" s="484"/>
      <c r="FU20" s="484"/>
      <c r="FV20" s="484"/>
      <c r="FW20" s="484"/>
      <c r="FX20" s="484"/>
      <c r="FY20" s="484"/>
      <c r="FZ20" s="484"/>
      <c r="GA20" s="484"/>
      <c r="GB20" s="484"/>
      <c r="GC20" s="484"/>
      <c r="GD20" s="484"/>
      <c r="GE20" s="484"/>
      <c r="GF20" s="484"/>
      <c r="GG20" s="484"/>
      <c r="GH20" s="484"/>
      <c r="GI20" s="484"/>
      <c r="GJ20" s="484"/>
      <c r="GK20" s="484"/>
      <c r="GL20" s="484"/>
      <c r="GM20" s="484"/>
      <c r="GN20" s="484"/>
      <c r="GO20" s="484"/>
      <c r="GP20" s="484"/>
      <c r="GQ20" s="484"/>
      <c r="GR20" s="484"/>
      <c r="GS20" s="484"/>
      <c r="GT20" s="484"/>
      <c r="GU20" s="484"/>
      <c r="GV20" s="484"/>
      <c r="GW20" s="484"/>
      <c r="GX20" s="484"/>
      <c r="GY20" s="484"/>
      <c r="GZ20" s="484"/>
      <c r="HA20" s="484"/>
      <c r="HB20" s="484"/>
      <c r="HC20" s="484"/>
      <c r="HD20" s="484"/>
      <c r="HE20" s="484"/>
      <c r="HF20" s="484"/>
      <c r="HG20" s="484"/>
      <c r="HH20" s="484"/>
      <c r="HI20" s="484"/>
      <c r="HJ20" s="484"/>
      <c r="HK20" s="484"/>
      <c r="HL20" s="484"/>
      <c r="HM20" s="484"/>
      <c r="HN20" s="484"/>
      <c r="HO20" s="484"/>
      <c r="HP20" s="484"/>
      <c r="HQ20" s="484"/>
      <c r="HR20" s="484"/>
      <c r="HS20" s="484"/>
      <c r="HT20" s="484"/>
      <c r="HU20" s="484"/>
      <c r="HV20" s="484"/>
      <c r="HW20" s="484"/>
      <c r="HX20" s="484"/>
      <c r="HY20" s="484"/>
      <c r="HZ20" s="484"/>
      <c r="IA20" s="484"/>
      <c r="IB20" s="484"/>
      <c r="IC20" s="484"/>
      <c r="ID20" s="484"/>
      <c r="IE20" s="484"/>
      <c r="IF20" s="484"/>
      <c r="IG20" s="484"/>
      <c r="IH20" s="484"/>
      <c r="II20" s="484"/>
      <c r="IJ20" s="484"/>
      <c r="IK20" s="484"/>
      <c r="IL20" s="484"/>
      <c r="IM20" s="484"/>
      <c r="IN20" s="484"/>
      <c r="IO20" s="484"/>
      <c r="IP20" s="484"/>
      <c r="IQ20" s="484"/>
      <c r="IR20" s="484"/>
      <c r="IS20" s="484"/>
      <c r="IT20" s="484"/>
      <c r="IU20" s="484"/>
    </row>
    <row r="21" spans="1:255" ht="14.4" customHeight="1">
      <c r="A21" s="487">
        <v>23</v>
      </c>
      <c r="B21" s="487">
        <v>19</v>
      </c>
      <c r="C21" s="487"/>
      <c r="D21" s="487">
        <v>136</v>
      </c>
      <c r="E21" s="488">
        <v>0.86458333333333304</v>
      </c>
      <c r="F21" s="488">
        <v>0.33333333333333298</v>
      </c>
      <c r="G21" s="488">
        <f t="shared" si="0"/>
        <v>0.53125</v>
      </c>
      <c r="H21" s="487">
        <v>13</v>
      </c>
      <c r="I21" s="486" t="s">
        <v>1528</v>
      </c>
      <c r="J21" s="485" t="s">
        <v>1527</v>
      </c>
      <c r="K21" s="484" t="s">
        <v>4613</v>
      </c>
      <c r="L21" s="484"/>
      <c r="M21" s="14">
        <f>VLOOKUP(N21,id!$A:$C,3,0)</f>
        <v>452</v>
      </c>
      <c r="N21" s="14" t="str">
        <f t="shared" si="1"/>
        <v>WasiakGerard1975</v>
      </c>
      <c r="O21" s="9" t="str">
        <f t="shared" si="2"/>
        <v>Wasiak</v>
      </c>
      <c r="P21" s="323" t="str">
        <f t="shared" si="3"/>
        <v>Gerard</v>
      </c>
      <c r="Q21" s="9"/>
      <c r="R21" s="9" t="str">
        <f t="shared" si="4"/>
        <v>1975</v>
      </c>
      <c r="S21" s="9">
        <f t="shared" si="8"/>
        <v>22.284563250587663</v>
      </c>
      <c r="T21" s="23"/>
      <c r="U21" s="9">
        <f t="shared" si="9"/>
        <v>0.99869281045751734</v>
      </c>
      <c r="V21" s="9">
        <f t="shared" si="10"/>
        <v>1</v>
      </c>
      <c r="W21" s="9">
        <v>1</v>
      </c>
      <c r="X21" s="9">
        <v>1</v>
      </c>
      <c r="Y21" s="484"/>
      <c r="Z21" s="484"/>
      <c r="AA21" s="484"/>
      <c r="AB21" s="484"/>
      <c r="AC21" s="484"/>
      <c r="AD21" s="484"/>
      <c r="AE21" s="484"/>
      <c r="AF21" s="484"/>
      <c r="AG21" s="484"/>
      <c r="AH21" s="484"/>
      <c r="AI21" s="484"/>
      <c r="AJ21" s="484"/>
      <c r="AK21" s="484"/>
      <c r="AL21" s="484"/>
      <c r="AM21" s="484"/>
      <c r="AN21" s="484"/>
      <c r="AO21" s="484"/>
      <c r="AP21" s="484"/>
      <c r="AQ21" s="484"/>
      <c r="AR21" s="484"/>
      <c r="AS21" s="484"/>
      <c r="AT21" s="484"/>
      <c r="AU21" s="484"/>
      <c r="AV21" s="484"/>
      <c r="AW21" s="484"/>
      <c r="AX21" s="484"/>
      <c r="AY21" s="484"/>
      <c r="AZ21" s="484"/>
      <c r="BA21" s="484"/>
      <c r="BB21" s="484"/>
      <c r="BC21" s="484"/>
      <c r="BD21" s="484"/>
      <c r="BE21" s="484"/>
      <c r="BF21" s="484"/>
      <c r="BG21" s="484"/>
      <c r="BH21" s="484"/>
      <c r="BI21" s="484"/>
      <c r="BJ21" s="484"/>
      <c r="BK21" s="484"/>
      <c r="BL21" s="484"/>
      <c r="BM21" s="484"/>
      <c r="BN21" s="484"/>
      <c r="BO21" s="484"/>
      <c r="BP21" s="484"/>
      <c r="BQ21" s="484"/>
      <c r="BR21" s="484"/>
      <c r="BS21" s="484"/>
      <c r="BT21" s="484"/>
      <c r="BU21" s="484"/>
      <c r="BV21" s="484"/>
      <c r="BW21" s="484"/>
      <c r="BX21" s="484"/>
      <c r="BY21" s="484"/>
      <c r="BZ21" s="484"/>
      <c r="CA21" s="484"/>
      <c r="CB21" s="484"/>
      <c r="CC21" s="484"/>
      <c r="CD21" s="484"/>
      <c r="CE21" s="484"/>
      <c r="CF21" s="484"/>
      <c r="CG21" s="484"/>
      <c r="CH21" s="484"/>
      <c r="CI21" s="484"/>
      <c r="CJ21" s="484"/>
      <c r="CK21" s="484"/>
      <c r="CL21" s="484"/>
      <c r="CM21" s="484"/>
      <c r="CN21" s="484"/>
      <c r="CO21" s="484"/>
      <c r="CP21" s="484"/>
      <c r="CQ21" s="484"/>
      <c r="CR21" s="484"/>
      <c r="CS21" s="484"/>
      <c r="CT21" s="484"/>
      <c r="CU21" s="484"/>
      <c r="CV21" s="484"/>
      <c r="CW21" s="484"/>
      <c r="CX21" s="484"/>
      <c r="CY21" s="484"/>
      <c r="CZ21" s="484"/>
      <c r="DA21" s="484"/>
      <c r="DB21" s="484"/>
      <c r="DC21" s="484"/>
      <c r="DD21" s="484"/>
      <c r="DE21" s="484"/>
      <c r="DF21" s="484"/>
      <c r="DG21" s="484"/>
      <c r="DH21" s="484"/>
      <c r="DI21" s="484"/>
      <c r="DJ21" s="484"/>
      <c r="DK21" s="484"/>
      <c r="DL21" s="484"/>
      <c r="DM21" s="484"/>
      <c r="DN21" s="484"/>
      <c r="DO21" s="484"/>
      <c r="DP21" s="484"/>
      <c r="DQ21" s="484"/>
      <c r="DR21" s="484"/>
      <c r="DS21" s="484"/>
      <c r="DT21" s="484"/>
      <c r="DU21" s="484"/>
      <c r="DV21" s="484"/>
      <c r="DW21" s="484"/>
      <c r="DX21" s="484"/>
      <c r="DY21" s="484"/>
      <c r="DZ21" s="484"/>
      <c r="EA21" s="484"/>
      <c r="EB21" s="484"/>
      <c r="EC21" s="484"/>
      <c r="ED21" s="484"/>
      <c r="EE21" s="484"/>
      <c r="EF21" s="484"/>
      <c r="EG21" s="484"/>
      <c r="EH21" s="484"/>
      <c r="EI21" s="484"/>
      <c r="EJ21" s="484"/>
      <c r="EK21" s="484"/>
      <c r="EL21" s="484"/>
      <c r="EM21" s="484"/>
      <c r="EN21" s="484"/>
      <c r="EO21" s="484"/>
      <c r="EP21" s="484"/>
      <c r="EQ21" s="484"/>
      <c r="ER21" s="484"/>
      <c r="ES21" s="484"/>
      <c r="ET21" s="484"/>
      <c r="EU21" s="484"/>
      <c r="EV21" s="484"/>
      <c r="EW21" s="484"/>
      <c r="EX21" s="484"/>
      <c r="EY21" s="484"/>
      <c r="EZ21" s="484"/>
      <c r="FA21" s="484"/>
      <c r="FB21" s="484"/>
      <c r="FC21" s="484"/>
      <c r="FD21" s="484"/>
      <c r="FE21" s="484"/>
      <c r="FF21" s="484"/>
      <c r="FG21" s="484"/>
      <c r="FH21" s="484"/>
      <c r="FI21" s="484"/>
      <c r="FJ21" s="484"/>
      <c r="FK21" s="484"/>
      <c r="FL21" s="484"/>
      <c r="FM21" s="484"/>
      <c r="FN21" s="484"/>
      <c r="FO21" s="484"/>
      <c r="FP21" s="484"/>
      <c r="FQ21" s="484"/>
      <c r="FR21" s="484"/>
      <c r="FS21" s="484"/>
      <c r="FT21" s="484"/>
      <c r="FU21" s="484"/>
      <c r="FV21" s="484"/>
      <c r="FW21" s="484"/>
      <c r="FX21" s="484"/>
      <c r="FY21" s="484"/>
      <c r="FZ21" s="484"/>
      <c r="GA21" s="484"/>
      <c r="GB21" s="484"/>
      <c r="GC21" s="484"/>
      <c r="GD21" s="484"/>
      <c r="GE21" s="484"/>
      <c r="GF21" s="484"/>
      <c r="GG21" s="484"/>
      <c r="GH21" s="484"/>
      <c r="GI21" s="484"/>
      <c r="GJ21" s="484"/>
      <c r="GK21" s="484"/>
      <c r="GL21" s="484"/>
      <c r="GM21" s="484"/>
      <c r="GN21" s="484"/>
      <c r="GO21" s="484"/>
      <c r="GP21" s="484"/>
      <c r="GQ21" s="484"/>
      <c r="GR21" s="484"/>
      <c r="GS21" s="484"/>
      <c r="GT21" s="484"/>
      <c r="GU21" s="484"/>
      <c r="GV21" s="484"/>
      <c r="GW21" s="484"/>
      <c r="GX21" s="484"/>
      <c r="GY21" s="484"/>
      <c r="GZ21" s="484"/>
      <c r="HA21" s="484"/>
      <c r="HB21" s="484"/>
      <c r="HC21" s="484"/>
      <c r="HD21" s="484"/>
      <c r="HE21" s="484"/>
      <c r="HF21" s="484"/>
      <c r="HG21" s="484"/>
      <c r="HH21" s="484"/>
      <c r="HI21" s="484"/>
      <c r="HJ21" s="484"/>
      <c r="HK21" s="484"/>
      <c r="HL21" s="484"/>
      <c r="HM21" s="484"/>
      <c r="HN21" s="484"/>
      <c r="HO21" s="484"/>
      <c r="HP21" s="484"/>
      <c r="HQ21" s="484"/>
      <c r="HR21" s="484"/>
      <c r="HS21" s="484"/>
      <c r="HT21" s="484"/>
      <c r="HU21" s="484"/>
      <c r="HV21" s="484"/>
      <c r="HW21" s="484"/>
      <c r="HX21" s="484"/>
      <c r="HY21" s="484"/>
      <c r="HZ21" s="484"/>
      <c r="IA21" s="484"/>
      <c r="IB21" s="484"/>
      <c r="IC21" s="484"/>
      <c r="ID21" s="484"/>
      <c r="IE21" s="484"/>
      <c r="IF21" s="484"/>
      <c r="IG21" s="484"/>
      <c r="IH21" s="484"/>
      <c r="II21" s="484"/>
      <c r="IJ21" s="484"/>
      <c r="IK21" s="484"/>
      <c r="IL21" s="484"/>
      <c r="IM21" s="484"/>
      <c r="IN21" s="484"/>
      <c r="IO21" s="484"/>
      <c r="IP21" s="484"/>
      <c r="IQ21" s="484"/>
      <c r="IR21" s="484"/>
      <c r="IS21" s="484"/>
      <c r="IT21" s="484"/>
      <c r="IU21" s="484"/>
    </row>
    <row r="22" spans="1:255" ht="14.4" customHeight="1">
      <c r="A22" s="487">
        <v>24</v>
      </c>
      <c r="B22" s="487">
        <v>20</v>
      </c>
      <c r="C22" s="487"/>
      <c r="D22" s="487">
        <v>158</v>
      </c>
      <c r="E22" s="488">
        <v>0.80208333333333304</v>
      </c>
      <c r="F22" s="488">
        <v>0.33333333333333298</v>
      </c>
      <c r="G22" s="488">
        <f t="shared" si="0"/>
        <v>0.46875000000000006</v>
      </c>
      <c r="H22" s="487">
        <v>12</v>
      </c>
      <c r="I22" s="486" t="s">
        <v>26</v>
      </c>
      <c r="J22" s="485" t="s">
        <v>29</v>
      </c>
      <c r="K22" s="484" t="s">
        <v>4612</v>
      </c>
      <c r="L22" s="484"/>
      <c r="M22" s="14">
        <f>VLOOKUP(N22,id!$A:$C,3,0)</f>
        <v>12</v>
      </c>
      <c r="N22" s="14" t="str">
        <f t="shared" si="1"/>
        <v>SmejdaAndrzej1965</v>
      </c>
      <c r="O22" s="9" t="str">
        <f t="shared" si="2"/>
        <v>Smejda</v>
      </c>
      <c r="P22" s="323" t="str">
        <f t="shared" si="3"/>
        <v>Andrzej</v>
      </c>
      <c r="Q22" s="9"/>
      <c r="R22" s="9" t="str">
        <f t="shared" si="4"/>
        <v>1965</v>
      </c>
      <c r="S22" s="9">
        <f t="shared" si="8"/>
        <v>20.570366077465536</v>
      </c>
      <c r="T22" s="23"/>
      <c r="U22" s="9">
        <f t="shared" si="9"/>
        <v>1.1333333333333333</v>
      </c>
      <c r="V22" s="9">
        <f t="shared" si="10"/>
        <v>0.92307692307692313</v>
      </c>
      <c r="W22" s="9">
        <v>1</v>
      </c>
      <c r="X22" s="9">
        <v>1</v>
      </c>
      <c r="Y22" s="484"/>
      <c r="Z22" s="484"/>
      <c r="AA22" s="484"/>
      <c r="AB22" s="484"/>
      <c r="AC22" s="484"/>
      <c r="AD22" s="484"/>
      <c r="AE22" s="484"/>
      <c r="AF22" s="484"/>
      <c r="AG22" s="484"/>
      <c r="AH22" s="484"/>
      <c r="AI22" s="484"/>
      <c r="AJ22" s="484"/>
      <c r="AK22" s="484"/>
      <c r="AL22" s="484"/>
      <c r="AM22" s="484"/>
      <c r="AN22" s="484"/>
      <c r="AO22" s="484"/>
      <c r="AP22" s="484"/>
      <c r="AQ22" s="484"/>
      <c r="AR22" s="484"/>
      <c r="AS22" s="484"/>
      <c r="AT22" s="484"/>
      <c r="AU22" s="484"/>
      <c r="AV22" s="484"/>
      <c r="AW22" s="484"/>
      <c r="AX22" s="484"/>
      <c r="AY22" s="484"/>
      <c r="AZ22" s="484"/>
      <c r="BA22" s="484"/>
      <c r="BB22" s="484"/>
      <c r="BC22" s="484"/>
      <c r="BD22" s="484"/>
      <c r="BE22" s="484"/>
      <c r="BF22" s="484"/>
      <c r="BG22" s="484"/>
      <c r="BH22" s="484"/>
      <c r="BI22" s="484"/>
      <c r="BJ22" s="484"/>
      <c r="BK22" s="484"/>
      <c r="BL22" s="484"/>
      <c r="BM22" s="484"/>
      <c r="BN22" s="484"/>
      <c r="BO22" s="484"/>
      <c r="BP22" s="484"/>
      <c r="BQ22" s="484"/>
      <c r="BR22" s="484"/>
      <c r="BS22" s="484"/>
      <c r="BT22" s="484"/>
      <c r="BU22" s="484"/>
      <c r="BV22" s="484"/>
      <c r="BW22" s="484"/>
      <c r="BX22" s="484"/>
      <c r="BY22" s="484"/>
      <c r="BZ22" s="484"/>
      <c r="CA22" s="484"/>
      <c r="CB22" s="484"/>
      <c r="CC22" s="484"/>
      <c r="CD22" s="484"/>
      <c r="CE22" s="484"/>
      <c r="CF22" s="484"/>
      <c r="CG22" s="484"/>
      <c r="CH22" s="484"/>
      <c r="CI22" s="484"/>
      <c r="CJ22" s="484"/>
      <c r="CK22" s="484"/>
      <c r="CL22" s="484"/>
      <c r="CM22" s="484"/>
      <c r="CN22" s="484"/>
      <c r="CO22" s="484"/>
      <c r="CP22" s="484"/>
      <c r="CQ22" s="484"/>
      <c r="CR22" s="484"/>
      <c r="CS22" s="484"/>
      <c r="CT22" s="484"/>
      <c r="CU22" s="484"/>
      <c r="CV22" s="484"/>
      <c r="CW22" s="484"/>
      <c r="CX22" s="484"/>
      <c r="CY22" s="484"/>
      <c r="CZ22" s="484"/>
      <c r="DA22" s="484"/>
      <c r="DB22" s="484"/>
      <c r="DC22" s="484"/>
      <c r="DD22" s="484"/>
      <c r="DE22" s="484"/>
      <c r="DF22" s="484"/>
      <c r="DG22" s="484"/>
      <c r="DH22" s="484"/>
      <c r="DI22" s="484"/>
      <c r="DJ22" s="484"/>
      <c r="DK22" s="484"/>
      <c r="DL22" s="484"/>
      <c r="DM22" s="484"/>
      <c r="DN22" s="484"/>
      <c r="DO22" s="484"/>
      <c r="DP22" s="484"/>
      <c r="DQ22" s="484"/>
      <c r="DR22" s="484"/>
      <c r="DS22" s="484"/>
      <c r="DT22" s="484"/>
      <c r="DU22" s="484"/>
      <c r="DV22" s="484"/>
      <c r="DW22" s="484"/>
      <c r="DX22" s="484"/>
      <c r="DY22" s="484"/>
      <c r="DZ22" s="484"/>
      <c r="EA22" s="484"/>
      <c r="EB22" s="484"/>
      <c r="EC22" s="484"/>
      <c r="ED22" s="484"/>
      <c r="EE22" s="484"/>
      <c r="EF22" s="484"/>
      <c r="EG22" s="484"/>
      <c r="EH22" s="484"/>
      <c r="EI22" s="484"/>
      <c r="EJ22" s="484"/>
      <c r="EK22" s="484"/>
      <c r="EL22" s="484"/>
      <c r="EM22" s="484"/>
      <c r="EN22" s="484"/>
      <c r="EO22" s="484"/>
      <c r="EP22" s="484"/>
      <c r="EQ22" s="484"/>
      <c r="ER22" s="484"/>
      <c r="ES22" s="484"/>
      <c r="ET22" s="484"/>
      <c r="EU22" s="484"/>
      <c r="EV22" s="484"/>
      <c r="EW22" s="484"/>
      <c r="EX22" s="484"/>
      <c r="EY22" s="484"/>
      <c r="EZ22" s="484"/>
      <c r="FA22" s="484"/>
      <c r="FB22" s="484"/>
      <c r="FC22" s="484"/>
      <c r="FD22" s="484"/>
      <c r="FE22" s="484"/>
      <c r="FF22" s="484"/>
      <c r="FG22" s="484"/>
      <c r="FH22" s="484"/>
      <c r="FI22" s="484"/>
      <c r="FJ22" s="484"/>
      <c r="FK22" s="484"/>
      <c r="FL22" s="484"/>
      <c r="FM22" s="484"/>
      <c r="FN22" s="484"/>
      <c r="FO22" s="484"/>
      <c r="FP22" s="484"/>
      <c r="FQ22" s="484"/>
      <c r="FR22" s="484"/>
      <c r="FS22" s="484"/>
      <c r="FT22" s="484"/>
      <c r="FU22" s="484"/>
      <c r="FV22" s="484"/>
      <c r="FW22" s="484"/>
      <c r="FX22" s="484"/>
      <c r="FY22" s="484"/>
      <c r="FZ22" s="484"/>
      <c r="GA22" s="484"/>
      <c r="GB22" s="484"/>
      <c r="GC22" s="484"/>
      <c r="GD22" s="484"/>
      <c r="GE22" s="484"/>
      <c r="GF22" s="484"/>
      <c r="GG22" s="484"/>
      <c r="GH22" s="484"/>
      <c r="GI22" s="484"/>
      <c r="GJ22" s="484"/>
      <c r="GK22" s="484"/>
      <c r="GL22" s="484"/>
      <c r="GM22" s="484"/>
      <c r="GN22" s="484"/>
      <c r="GO22" s="484"/>
      <c r="GP22" s="484"/>
      <c r="GQ22" s="484"/>
      <c r="GR22" s="484"/>
      <c r="GS22" s="484"/>
      <c r="GT22" s="484"/>
      <c r="GU22" s="484"/>
      <c r="GV22" s="484"/>
      <c r="GW22" s="484"/>
      <c r="GX22" s="484"/>
      <c r="GY22" s="484"/>
      <c r="GZ22" s="484"/>
      <c r="HA22" s="484"/>
      <c r="HB22" s="484"/>
      <c r="HC22" s="484"/>
      <c r="HD22" s="484"/>
      <c r="HE22" s="484"/>
      <c r="HF22" s="484"/>
      <c r="HG22" s="484"/>
      <c r="HH22" s="484"/>
      <c r="HI22" s="484"/>
      <c r="HJ22" s="484"/>
      <c r="HK22" s="484"/>
      <c r="HL22" s="484"/>
      <c r="HM22" s="484"/>
      <c r="HN22" s="484"/>
      <c r="HO22" s="484"/>
      <c r="HP22" s="484"/>
      <c r="HQ22" s="484"/>
      <c r="HR22" s="484"/>
      <c r="HS22" s="484"/>
      <c r="HT22" s="484"/>
      <c r="HU22" s="484"/>
      <c r="HV22" s="484"/>
      <c r="HW22" s="484"/>
      <c r="HX22" s="484"/>
      <c r="HY22" s="484"/>
      <c r="HZ22" s="484"/>
      <c r="IA22" s="484"/>
      <c r="IB22" s="484"/>
      <c r="IC22" s="484"/>
      <c r="ID22" s="484"/>
      <c r="IE22" s="484"/>
      <c r="IF22" s="484"/>
      <c r="IG22" s="484"/>
      <c r="IH22" s="484"/>
      <c r="II22" s="484"/>
      <c r="IJ22" s="484"/>
      <c r="IK22" s="484"/>
      <c r="IL22" s="484"/>
      <c r="IM22" s="484"/>
      <c r="IN22" s="484"/>
      <c r="IO22" s="484"/>
      <c r="IP22" s="484"/>
      <c r="IQ22" s="484"/>
      <c r="IR22" s="484"/>
      <c r="IS22" s="484"/>
      <c r="IT22" s="484"/>
      <c r="IU22" s="484"/>
    </row>
    <row r="23" spans="1:255" ht="14.4" customHeight="1">
      <c r="A23" s="487">
        <v>25</v>
      </c>
      <c r="B23" s="487">
        <v>21</v>
      </c>
      <c r="C23" s="487"/>
      <c r="D23" s="487">
        <v>170</v>
      </c>
      <c r="E23" s="488">
        <v>0.72291666666666698</v>
      </c>
      <c r="F23" s="488">
        <v>0.33333333333333298</v>
      </c>
      <c r="G23" s="488">
        <f t="shared" si="0"/>
        <v>0.389583333333334</v>
      </c>
      <c r="H23" s="487">
        <v>10</v>
      </c>
      <c r="I23" s="486" t="s">
        <v>17</v>
      </c>
      <c r="J23" s="485" t="s">
        <v>1636</v>
      </c>
      <c r="K23" s="484" t="s">
        <v>4611</v>
      </c>
      <c r="L23" s="484"/>
      <c r="M23" s="14">
        <f>VLOOKUP(N23,id!$A:$C,3,0)</f>
        <v>114</v>
      </c>
      <c r="N23" s="14" t="str">
        <f t="shared" si="1"/>
        <v>FrankeMarcin1978</v>
      </c>
      <c r="O23" s="9" t="str">
        <f t="shared" si="2"/>
        <v>Franke</v>
      </c>
      <c r="P23" s="323" t="str">
        <f t="shared" si="3"/>
        <v>Marcin</v>
      </c>
      <c r="Q23" s="9"/>
      <c r="R23" s="9" t="str">
        <f t="shared" si="4"/>
        <v>1978</v>
      </c>
      <c r="S23" s="9">
        <f t="shared" si="8"/>
        <v>17.141971731221282</v>
      </c>
      <c r="T23" s="23"/>
      <c r="U23" s="9">
        <f t="shared" si="9"/>
        <v>1.2032085561497308</v>
      </c>
      <c r="V23" s="9">
        <f t="shared" si="10"/>
        <v>0.83333333333333337</v>
      </c>
      <c r="W23" s="9">
        <v>1</v>
      </c>
      <c r="X23" s="9">
        <v>1</v>
      </c>
      <c r="Y23" s="484"/>
      <c r="Z23" s="484"/>
      <c r="AA23" s="484"/>
      <c r="AB23" s="484"/>
      <c r="AC23" s="484"/>
      <c r="AD23" s="484"/>
      <c r="AE23" s="484"/>
      <c r="AF23" s="484"/>
      <c r="AG23" s="484"/>
      <c r="AH23" s="484"/>
      <c r="AI23" s="484"/>
      <c r="AJ23" s="484"/>
      <c r="AK23" s="484"/>
      <c r="AL23" s="484"/>
      <c r="AM23" s="484"/>
      <c r="AN23" s="484"/>
      <c r="AO23" s="484"/>
      <c r="AP23" s="484"/>
      <c r="AQ23" s="484"/>
      <c r="AR23" s="484"/>
      <c r="AS23" s="484"/>
      <c r="AT23" s="484"/>
      <c r="AU23" s="484"/>
      <c r="AV23" s="484"/>
      <c r="AW23" s="484"/>
      <c r="AX23" s="484"/>
      <c r="AY23" s="484"/>
      <c r="AZ23" s="484"/>
      <c r="BA23" s="484"/>
      <c r="BB23" s="484"/>
      <c r="BC23" s="484"/>
      <c r="BD23" s="484"/>
      <c r="BE23" s="484"/>
      <c r="BF23" s="484"/>
      <c r="BG23" s="484"/>
      <c r="BH23" s="484"/>
      <c r="BI23" s="484"/>
      <c r="BJ23" s="484"/>
      <c r="BK23" s="484"/>
      <c r="BL23" s="484"/>
      <c r="BM23" s="484"/>
      <c r="BN23" s="484"/>
      <c r="BO23" s="484"/>
      <c r="BP23" s="484"/>
      <c r="BQ23" s="484"/>
      <c r="BR23" s="484"/>
      <c r="BS23" s="484"/>
      <c r="BT23" s="484"/>
      <c r="BU23" s="484"/>
      <c r="BV23" s="484"/>
      <c r="BW23" s="484"/>
      <c r="BX23" s="484"/>
      <c r="BY23" s="484"/>
      <c r="BZ23" s="484"/>
      <c r="CA23" s="484"/>
      <c r="CB23" s="484"/>
      <c r="CC23" s="484"/>
      <c r="CD23" s="484"/>
      <c r="CE23" s="484"/>
      <c r="CF23" s="484"/>
      <c r="CG23" s="484"/>
      <c r="CH23" s="484"/>
      <c r="CI23" s="484"/>
      <c r="CJ23" s="484"/>
      <c r="CK23" s="484"/>
      <c r="CL23" s="484"/>
      <c r="CM23" s="484"/>
      <c r="CN23" s="484"/>
      <c r="CO23" s="484"/>
      <c r="CP23" s="484"/>
      <c r="CQ23" s="484"/>
      <c r="CR23" s="484"/>
      <c r="CS23" s="484"/>
      <c r="CT23" s="484"/>
      <c r="CU23" s="484"/>
      <c r="CV23" s="484"/>
      <c r="CW23" s="484"/>
      <c r="CX23" s="484"/>
      <c r="CY23" s="484"/>
      <c r="CZ23" s="484"/>
      <c r="DA23" s="484"/>
      <c r="DB23" s="484"/>
      <c r="DC23" s="484"/>
      <c r="DD23" s="484"/>
      <c r="DE23" s="484"/>
      <c r="DF23" s="484"/>
      <c r="DG23" s="484"/>
      <c r="DH23" s="484"/>
      <c r="DI23" s="484"/>
      <c r="DJ23" s="484"/>
      <c r="DK23" s="484"/>
      <c r="DL23" s="484"/>
      <c r="DM23" s="484"/>
      <c r="DN23" s="484"/>
      <c r="DO23" s="484"/>
      <c r="DP23" s="484"/>
      <c r="DQ23" s="484"/>
      <c r="DR23" s="484"/>
      <c r="DS23" s="484"/>
      <c r="DT23" s="484"/>
      <c r="DU23" s="484"/>
      <c r="DV23" s="484"/>
      <c r="DW23" s="484"/>
      <c r="DX23" s="484"/>
      <c r="DY23" s="484"/>
      <c r="DZ23" s="484"/>
      <c r="EA23" s="484"/>
      <c r="EB23" s="484"/>
      <c r="EC23" s="484"/>
      <c r="ED23" s="484"/>
      <c r="EE23" s="484"/>
      <c r="EF23" s="484"/>
      <c r="EG23" s="484"/>
      <c r="EH23" s="484"/>
      <c r="EI23" s="484"/>
      <c r="EJ23" s="484"/>
      <c r="EK23" s="484"/>
      <c r="EL23" s="484"/>
      <c r="EM23" s="484"/>
      <c r="EN23" s="484"/>
      <c r="EO23" s="484"/>
      <c r="EP23" s="484"/>
      <c r="EQ23" s="484"/>
      <c r="ER23" s="484"/>
      <c r="ES23" s="484"/>
      <c r="ET23" s="484"/>
      <c r="EU23" s="484"/>
      <c r="EV23" s="484"/>
      <c r="EW23" s="484"/>
      <c r="EX23" s="484"/>
      <c r="EY23" s="484"/>
      <c r="EZ23" s="484"/>
      <c r="FA23" s="484"/>
      <c r="FB23" s="484"/>
      <c r="FC23" s="484"/>
      <c r="FD23" s="484"/>
      <c r="FE23" s="484"/>
      <c r="FF23" s="484"/>
      <c r="FG23" s="484"/>
      <c r="FH23" s="484"/>
      <c r="FI23" s="484"/>
      <c r="FJ23" s="484"/>
      <c r="FK23" s="484"/>
      <c r="FL23" s="484"/>
      <c r="FM23" s="484"/>
      <c r="FN23" s="484"/>
      <c r="FO23" s="484"/>
      <c r="FP23" s="484"/>
      <c r="FQ23" s="484"/>
      <c r="FR23" s="484"/>
      <c r="FS23" s="484"/>
      <c r="FT23" s="484"/>
      <c r="FU23" s="484"/>
      <c r="FV23" s="484"/>
      <c r="FW23" s="484"/>
      <c r="FX23" s="484"/>
      <c r="FY23" s="484"/>
      <c r="FZ23" s="484"/>
      <c r="GA23" s="484"/>
      <c r="GB23" s="484"/>
      <c r="GC23" s="484"/>
      <c r="GD23" s="484"/>
      <c r="GE23" s="484"/>
      <c r="GF23" s="484"/>
      <c r="GG23" s="484"/>
      <c r="GH23" s="484"/>
      <c r="GI23" s="484"/>
      <c r="GJ23" s="484"/>
      <c r="GK23" s="484"/>
      <c r="GL23" s="484"/>
      <c r="GM23" s="484"/>
      <c r="GN23" s="484"/>
      <c r="GO23" s="484"/>
      <c r="GP23" s="484"/>
      <c r="GQ23" s="484"/>
      <c r="GR23" s="484"/>
      <c r="GS23" s="484"/>
      <c r="GT23" s="484"/>
      <c r="GU23" s="484"/>
      <c r="GV23" s="484"/>
      <c r="GW23" s="484"/>
      <c r="GX23" s="484"/>
      <c r="GY23" s="484"/>
      <c r="GZ23" s="484"/>
      <c r="HA23" s="484"/>
      <c r="HB23" s="484"/>
      <c r="HC23" s="484"/>
      <c r="HD23" s="484"/>
      <c r="HE23" s="484"/>
      <c r="HF23" s="484"/>
      <c r="HG23" s="484"/>
      <c r="HH23" s="484"/>
      <c r="HI23" s="484"/>
      <c r="HJ23" s="484"/>
      <c r="HK23" s="484"/>
      <c r="HL23" s="484"/>
      <c r="HM23" s="484"/>
      <c r="HN23" s="484"/>
      <c r="HO23" s="484"/>
      <c r="HP23" s="484"/>
      <c r="HQ23" s="484"/>
      <c r="HR23" s="484"/>
      <c r="HS23" s="484"/>
      <c r="HT23" s="484"/>
      <c r="HU23" s="484"/>
      <c r="HV23" s="484"/>
      <c r="HW23" s="484"/>
      <c r="HX23" s="484"/>
      <c r="HY23" s="484"/>
      <c r="HZ23" s="484"/>
      <c r="IA23" s="484"/>
      <c r="IB23" s="484"/>
      <c r="IC23" s="484"/>
      <c r="ID23" s="484"/>
      <c r="IE23" s="484"/>
      <c r="IF23" s="484"/>
      <c r="IG23" s="484"/>
      <c r="IH23" s="484"/>
      <c r="II23" s="484"/>
      <c r="IJ23" s="484"/>
      <c r="IK23" s="484"/>
      <c r="IL23" s="484"/>
      <c r="IM23" s="484"/>
      <c r="IN23" s="484"/>
      <c r="IO23" s="484"/>
      <c r="IP23" s="484"/>
      <c r="IQ23" s="484"/>
      <c r="IR23" s="484"/>
      <c r="IS23" s="484"/>
      <c r="IT23" s="484"/>
      <c r="IU23" s="484"/>
    </row>
    <row r="24" spans="1:255" ht="14.4" customHeight="1">
      <c r="A24" s="487">
        <v>26</v>
      </c>
      <c r="B24" s="487">
        <v>21</v>
      </c>
      <c r="C24" s="487"/>
      <c r="D24" s="487">
        <v>34</v>
      </c>
      <c r="E24" s="488">
        <v>0.72291666666666698</v>
      </c>
      <c r="F24" s="488">
        <v>0.33333333333333298</v>
      </c>
      <c r="G24" s="488">
        <f t="shared" si="0"/>
        <v>0.389583333333334</v>
      </c>
      <c r="H24" s="487">
        <v>10</v>
      </c>
      <c r="I24" s="486" t="s">
        <v>151</v>
      </c>
      <c r="J24" s="485" t="s">
        <v>916</v>
      </c>
      <c r="K24" s="484" t="s">
        <v>4610</v>
      </c>
      <c r="L24" s="484"/>
      <c r="M24" s="14">
        <f>VLOOKUP(N24,id!$A:$C,3,0)</f>
        <v>115</v>
      </c>
      <c r="N24" s="14" t="str">
        <f t="shared" si="1"/>
        <v>PasiecznikWojciech1970</v>
      </c>
      <c r="O24" s="9" t="str">
        <f t="shared" si="2"/>
        <v>Pasiecznik</v>
      </c>
      <c r="P24" s="323" t="str">
        <f t="shared" si="3"/>
        <v>Wojciech</v>
      </c>
      <c r="Q24" s="9"/>
      <c r="R24" s="9" t="str">
        <f t="shared" si="4"/>
        <v>1970</v>
      </c>
      <c r="S24" s="9">
        <f t="shared" si="8"/>
        <v>17.141971731221282</v>
      </c>
      <c r="T24" s="23"/>
      <c r="U24" s="9">
        <f t="shared" si="9"/>
        <v>1</v>
      </c>
      <c r="V24" s="9">
        <f t="shared" si="10"/>
        <v>1</v>
      </c>
      <c r="W24" s="9">
        <v>1</v>
      </c>
      <c r="X24" s="9">
        <v>1</v>
      </c>
      <c r="Y24" s="484"/>
      <c r="Z24" s="484"/>
      <c r="AA24" s="484"/>
      <c r="AB24" s="484"/>
      <c r="AC24" s="484"/>
      <c r="AD24" s="484"/>
      <c r="AE24" s="484"/>
      <c r="AF24" s="484"/>
      <c r="AG24" s="484"/>
      <c r="AH24" s="484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4"/>
      <c r="AZ24" s="484"/>
      <c r="BA24" s="484"/>
      <c r="BB24" s="484"/>
      <c r="BC24" s="484"/>
      <c r="BD24" s="484"/>
      <c r="BE24" s="484"/>
      <c r="BF24" s="484"/>
      <c r="BG24" s="484"/>
      <c r="BH24" s="484"/>
      <c r="BI24" s="484"/>
      <c r="BJ24" s="484"/>
      <c r="BK24" s="484"/>
      <c r="BL24" s="484"/>
      <c r="BM24" s="484"/>
      <c r="BN24" s="484"/>
      <c r="BO24" s="484"/>
      <c r="BP24" s="484"/>
      <c r="BQ24" s="484"/>
      <c r="BR24" s="484"/>
      <c r="BS24" s="484"/>
      <c r="BT24" s="484"/>
      <c r="BU24" s="484"/>
      <c r="BV24" s="484"/>
      <c r="BW24" s="484"/>
      <c r="BX24" s="484"/>
      <c r="BY24" s="484"/>
      <c r="BZ24" s="484"/>
      <c r="CA24" s="484"/>
      <c r="CB24" s="484"/>
      <c r="CC24" s="484"/>
      <c r="CD24" s="484"/>
      <c r="CE24" s="484"/>
      <c r="CF24" s="484"/>
      <c r="CG24" s="484"/>
      <c r="CH24" s="484"/>
      <c r="CI24" s="484"/>
      <c r="CJ24" s="484"/>
      <c r="CK24" s="484"/>
      <c r="CL24" s="484"/>
      <c r="CM24" s="484"/>
      <c r="CN24" s="484"/>
      <c r="CO24" s="484"/>
      <c r="CP24" s="484"/>
      <c r="CQ24" s="484"/>
      <c r="CR24" s="484"/>
      <c r="CS24" s="484"/>
      <c r="CT24" s="484"/>
      <c r="CU24" s="484"/>
      <c r="CV24" s="484"/>
      <c r="CW24" s="484"/>
      <c r="CX24" s="484"/>
      <c r="CY24" s="484"/>
      <c r="CZ24" s="484"/>
      <c r="DA24" s="484"/>
      <c r="DB24" s="484"/>
      <c r="DC24" s="484"/>
      <c r="DD24" s="484"/>
      <c r="DE24" s="484"/>
      <c r="DF24" s="484"/>
      <c r="DG24" s="484"/>
      <c r="DH24" s="484"/>
      <c r="DI24" s="484"/>
      <c r="DJ24" s="484"/>
      <c r="DK24" s="484"/>
      <c r="DL24" s="484"/>
      <c r="DM24" s="484"/>
      <c r="DN24" s="484"/>
      <c r="DO24" s="484"/>
      <c r="DP24" s="484"/>
      <c r="DQ24" s="484"/>
      <c r="DR24" s="484"/>
      <c r="DS24" s="484"/>
      <c r="DT24" s="484"/>
      <c r="DU24" s="484"/>
      <c r="DV24" s="484"/>
      <c r="DW24" s="484"/>
      <c r="DX24" s="484"/>
      <c r="DY24" s="484"/>
      <c r="DZ24" s="484"/>
      <c r="EA24" s="484"/>
      <c r="EB24" s="484"/>
      <c r="EC24" s="484"/>
      <c r="ED24" s="484"/>
      <c r="EE24" s="484"/>
      <c r="EF24" s="484"/>
      <c r="EG24" s="484"/>
      <c r="EH24" s="484"/>
      <c r="EI24" s="484"/>
      <c r="EJ24" s="484"/>
      <c r="EK24" s="484"/>
      <c r="EL24" s="484"/>
      <c r="EM24" s="484"/>
      <c r="EN24" s="484"/>
      <c r="EO24" s="484"/>
      <c r="EP24" s="484"/>
      <c r="EQ24" s="484"/>
      <c r="ER24" s="484"/>
      <c r="ES24" s="484"/>
      <c r="ET24" s="484"/>
      <c r="EU24" s="484"/>
      <c r="EV24" s="484"/>
      <c r="EW24" s="484"/>
      <c r="EX24" s="484"/>
      <c r="EY24" s="484"/>
      <c r="EZ24" s="484"/>
      <c r="FA24" s="484"/>
      <c r="FB24" s="484"/>
      <c r="FC24" s="484"/>
      <c r="FD24" s="484"/>
      <c r="FE24" s="484"/>
      <c r="FF24" s="484"/>
      <c r="FG24" s="484"/>
      <c r="FH24" s="484"/>
      <c r="FI24" s="484"/>
      <c r="FJ24" s="484"/>
      <c r="FK24" s="484"/>
      <c r="FL24" s="484"/>
      <c r="FM24" s="484"/>
      <c r="FN24" s="484"/>
      <c r="FO24" s="484"/>
      <c r="FP24" s="484"/>
      <c r="FQ24" s="484"/>
      <c r="FR24" s="484"/>
      <c r="FS24" s="484"/>
      <c r="FT24" s="484"/>
      <c r="FU24" s="484"/>
      <c r="FV24" s="484"/>
      <c r="FW24" s="484"/>
      <c r="FX24" s="484"/>
      <c r="FY24" s="484"/>
      <c r="FZ24" s="484"/>
      <c r="GA24" s="484"/>
      <c r="GB24" s="484"/>
      <c r="GC24" s="484"/>
      <c r="GD24" s="484"/>
      <c r="GE24" s="484"/>
      <c r="GF24" s="484"/>
      <c r="GG24" s="484"/>
      <c r="GH24" s="484"/>
      <c r="GI24" s="484"/>
      <c r="GJ24" s="484"/>
      <c r="GK24" s="484"/>
      <c r="GL24" s="484"/>
      <c r="GM24" s="484"/>
      <c r="GN24" s="484"/>
      <c r="GO24" s="484"/>
      <c r="GP24" s="484"/>
      <c r="GQ24" s="484"/>
      <c r="GR24" s="484"/>
      <c r="GS24" s="484"/>
      <c r="GT24" s="484"/>
      <c r="GU24" s="484"/>
      <c r="GV24" s="484"/>
      <c r="GW24" s="484"/>
      <c r="GX24" s="484"/>
      <c r="GY24" s="484"/>
      <c r="GZ24" s="484"/>
      <c r="HA24" s="484"/>
      <c r="HB24" s="484"/>
      <c r="HC24" s="484"/>
      <c r="HD24" s="484"/>
      <c r="HE24" s="484"/>
      <c r="HF24" s="484"/>
      <c r="HG24" s="484"/>
      <c r="HH24" s="484"/>
      <c r="HI24" s="484"/>
      <c r="HJ24" s="484"/>
      <c r="HK24" s="484"/>
      <c r="HL24" s="484"/>
      <c r="HM24" s="484"/>
      <c r="HN24" s="484"/>
      <c r="HO24" s="484"/>
      <c r="HP24" s="484"/>
      <c r="HQ24" s="484"/>
      <c r="HR24" s="484"/>
      <c r="HS24" s="484"/>
      <c r="HT24" s="484"/>
      <c r="HU24" s="484"/>
      <c r="HV24" s="484"/>
      <c r="HW24" s="484"/>
      <c r="HX24" s="484"/>
      <c r="HY24" s="484"/>
      <c r="HZ24" s="484"/>
      <c r="IA24" s="484"/>
      <c r="IB24" s="484"/>
      <c r="IC24" s="484"/>
      <c r="ID24" s="484"/>
      <c r="IE24" s="484"/>
      <c r="IF24" s="484"/>
      <c r="IG24" s="484"/>
      <c r="IH24" s="484"/>
      <c r="II24" s="484"/>
      <c r="IJ24" s="484"/>
      <c r="IK24" s="484"/>
      <c r="IL24" s="484"/>
      <c r="IM24" s="484"/>
      <c r="IN24" s="484"/>
      <c r="IO24" s="484"/>
      <c r="IP24" s="484"/>
      <c r="IQ24" s="484"/>
      <c r="IR24" s="484"/>
      <c r="IS24" s="484"/>
      <c r="IT24" s="484"/>
      <c r="IU24" s="484"/>
    </row>
    <row r="25" spans="1:255" ht="14.4" customHeight="1">
      <c r="A25" s="487">
        <v>27</v>
      </c>
      <c r="B25" s="487">
        <v>23</v>
      </c>
      <c r="C25" s="487"/>
      <c r="D25" s="487">
        <v>180</v>
      </c>
      <c r="E25" s="488">
        <v>0.80694444444444402</v>
      </c>
      <c r="F25" s="488">
        <v>0.33333333333333298</v>
      </c>
      <c r="G25" s="488">
        <f t="shared" si="0"/>
        <v>0.47361111111111104</v>
      </c>
      <c r="H25" s="487">
        <v>10</v>
      </c>
      <c r="I25" s="486" t="s">
        <v>49</v>
      </c>
      <c r="J25" s="485" t="s">
        <v>1639</v>
      </c>
      <c r="K25" s="484" t="s">
        <v>4609</v>
      </c>
      <c r="L25" s="484"/>
      <c r="M25" s="14">
        <f>VLOOKUP(N25,id!$A:$C,3,0)</f>
        <v>525</v>
      </c>
      <c r="N25" s="14" t="str">
        <f t="shared" si="1"/>
        <v>KopczewskiRobert1967</v>
      </c>
      <c r="O25" s="9" t="str">
        <f t="shared" si="2"/>
        <v>Kopczewski</v>
      </c>
      <c r="P25" s="323" t="str">
        <f t="shared" si="3"/>
        <v>Robert</v>
      </c>
      <c r="Q25" s="9"/>
      <c r="R25" s="9" t="str">
        <f t="shared" si="4"/>
        <v>1967</v>
      </c>
      <c r="S25" s="9">
        <f t="shared" si="8"/>
        <v>14.100654166004629</v>
      </c>
      <c r="T25" s="23"/>
      <c r="U25" s="9">
        <f t="shared" si="9"/>
        <v>0.82258064516129181</v>
      </c>
      <c r="V25" s="9">
        <f t="shared" si="10"/>
        <v>1</v>
      </c>
      <c r="W25" s="9">
        <v>1</v>
      </c>
      <c r="X25" s="9">
        <v>1</v>
      </c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/>
      <c r="AW25" s="484"/>
      <c r="AX25" s="484"/>
      <c r="AY25" s="484"/>
      <c r="AZ25" s="484"/>
      <c r="BA25" s="484"/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  <c r="BN25" s="484"/>
      <c r="BO25" s="484"/>
      <c r="BP25" s="484"/>
      <c r="BQ25" s="484"/>
      <c r="BR25" s="484"/>
      <c r="BS25" s="484"/>
      <c r="BT25" s="484"/>
      <c r="BU25" s="484"/>
      <c r="BV25" s="484"/>
      <c r="BW25" s="484"/>
      <c r="BX25" s="484"/>
      <c r="BY25" s="484"/>
      <c r="BZ25" s="484"/>
      <c r="CA25" s="484"/>
      <c r="CB25" s="484"/>
      <c r="CC25" s="484"/>
      <c r="CD25" s="484"/>
      <c r="CE25" s="484"/>
      <c r="CF25" s="484"/>
      <c r="CG25" s="484"/>
      <c r="CH25" s="484"/>
      <c r="CI25" s="484"/>
      <c r="CJ25" s="484"/>
      <c r="CK25" s="484"/>
      <c r="CL25" s="484"/>
      <c r="CM25" s="484"/>
      <c r="CN25" s="484"/>
      <c r="CO25" s="484"/>
      <c r="CP25" s="484"/>
      <c r="CQ25" s="484"/>
      <c r="CR25" s="484"/>
      <c r="CS25" s="484"/>
      <c r="CT25" s="484"/>
      <c r="CU25" s="484"/>
      <c r="CV25" s="484"/>
      <c r="CW25" s="484"/>
      <c r="CX25" s="484"/>
      <c r="CY25" s="484"/>
      <c r="CZ25" s="484"/>
      <c r="DA25" s="484"/>
      <c r="DB25" s="484"/>
      <c r="DC25" s="484"/>
      <c r="DD25" s="484"/>
      <c r="DE25" s="484"/>
      <c r="DF25" s="484"/>
      <c r="DG25" s="484"/>
      <c r="DH25" s="484"/>
      <c r="DI25" s="484"/>
      <c r="DJ25" s="484"/>
      <c r="DK25" s="484"/>
      <c r="DL25" s="484"/>
      <c r="DM25" s="484"/>
      <c r="DN25" s="484"/>
      <c r="DO25" s="484"/>
      <c r="DP25" s="484"/>
      <c r="DQ25" s="484"/>
      <c r="DR25" s="484"/>
      <c r="DS25" s="484"/>
      <c r="DT25" s="484"/>
      <c r="DU25" s="484"/>
      <c r="DV25" s="484"/>
      <c r="DW25" s="484"/>
      <c r="DX25" s="484"/>
      <c r="DY25" s="484"/>
      <c r="DZ25" s="484"/>
      <c r="EA25" s="484"/>
      <c r="EB25" s="484"/>
      <c r="EC25" s="484"/>
      <c r="ED25" s="484"/>
      <c r="EE25" s="484"/>
      <c r="EF25" s="484"/>
      <c r="EG25" s="484"/>
      <c r="EH25" s="484"/>
      <c r="EI25" s="484"/>
      <c r="EJ25" s="484"/>
      <c r="EK25" s="484"/>
      <c r="EL25" s="484"/>
      <c r="EM25" s="484"/>
      <c r="EN25" s="484"/>
      <c r="EO25" s="484"/>
      <c r="EP25" s="484"/>
      <c r="EQ25" s="484"/>
      <c r="ER25" s="484"/>
      <c r="ES25" s="484"/>
      <c r="ET25" s="484"/>
      <c r="EU25" s="484"/>
      <c r="EV25" s="484"/>
      <c r="EW25" s="484"/>
      <c r="EX25" s="484"/>
      <c r="EY25" s="484"/>
      <c r="EZ25" s="484"/>
      <c r="FA25" s="484"/>
      <c r="FB25" s="484"/>
      <c r="FC25" s="484"/>
      <c r="FD25" s="484"/>
      <c r="FE25" s="484"/>
      <c r="FF25" s="484"/>
      <c r="FG25" s="484"/>
      <c r="FH25" s="484"/>
      <c r="FI25" s="484"/>
      <c r="FJ25" s="484"/>
      <c r="FK25" s="484"/>
      <c r="FL25" s="484"/>
      <c r="FM25" s="484"/>
      <c r="FN25" s="484"/>
      <c r="FO25" s="484"/>
      <c r="FP25" s="484"/>
      <c r="FQ25" s="484"/>
      <c r="FR25" s="484"/>
      <c r="FS25" s="484"/>
      <c r="FT25" s="484"/>
      <c r="FU25" s="484"/>
      <c r="FV25" s="484"/>
      <c r="FW25" s="484"/>
      <c r="FX25" s="484"/>
      <c r="FY25" s="484"/>
      <c r="FZ25" s="484"/>
      <c r="GA25" s="484"/>
      <c r="GB25" s="484"/>
      <c r="GC25" s="484"/>
      <c r="GD25" s="484"/>
      <c r="GE25" s="484"/>
      <c r="GF25" s="484"/>
      <c r="GG25" s="484"/>
      <c r="GH25" s="484"/>
      <c r="GI25" s="484"/>
      <c r="GJ25" s="484"/>
      <c r="GK25" s="484"/>
      <c r="GL25" s="484"/>
      <c r="GM25" s="484"/>
      <c r="GN25" s="484"/>
      <c r="GO25" s="484"/>
      <c r="GP25" s="484"/>
      <c r="GQ25" s="484"/>
      <c r="GR25" s="484"/>
      <c r="GS25" s="484"/>
      <c r="GT25" s="484"/>
      <c r="GU25" s="484"/>
      <c r="GV25" s="484"/>
      <c r="GW25" s="484"/>
      <c r="GX25" s="484"/>
      <c r="GY25" s="484"/>
      <c r="GZ25" s="484"/>
      <c r="HA25" s="484"/>
      <c r="HB25" s="484"/>
      <c r="HC25" s="484"/>
      <c r="HD25" s="484"/>
      <c r="HE25" s="484"/>
      <c r="HF25" s="484"/>
      <c r="HG25" s="484"/>
      <c r="HH25" s="484"/>
      <c r="HI25" s="484"/>
      <c r="HJ25" s="484"/>
      <c r="HK25" s="484"/>
      <c r="HL25" s="484"/>
      <c r="HM25" s="484"/>
      <c r="HN25" s="484"/>
      <c r="HO25" s="484"/>
      <c r="HP25" s="484"/>
      <c r="HQ25" s="484"/>
      <c r="HR25" s="484"/>
      <c r="HS25" s="484"/>
      <c r="HT25" s="484"/>
      <c r="HU25" s="484"/>
      <c r="HV25" s="484"/>
      <c r="HW25" s="484"/>
      <c r="HX25" s="484"/>
      <c r="HY25" s="484"/>
      <c r="HZ25" s="484"/>
      <c r="IA25" s="484"/>
      <c r="IB25" s="484"/>
      <c r="IC25" s="484"/>
      <c r="ID25" s="484"/>
      <c r="IE25" s="484"/>
      <c r="IF25" s="484"/>
      <c r="IG25" s="484"/>
      <c r="IH25" s="484"/>
      <c r="II25" s="484"/>
      <c r="IJ25" s="484"/>
      <c r="IK25" s="484"/>
      <c r="IL25" s="484"/>
      <c r="IM25" s="484"/>
      <c r="IN25" s="484"/>
      <c r="IO25" s="484"/>
      <c r="IP25" s="484"/>
      <c r="IQ25" s="484"/>
      <c r="IR25" s="484"/>
      <c r="IS25" s="484"/>
      <c r="IT25" s="484"/>
      <c r="IU25" s="484"/>
    </row>
    <row r="26" spans="1:255" ht="14.4" customHeight="1">
      <c r="A26" s="487">
        <v>29</v>
      </c>
      <c r="B26" s="487">
        <v>24</v>
      </c>
      <c r="C26" s="487"/>
      <c r="D26" s="487">
        <v>192</v>
      </c>
      <c r="E26" s="488">
        <v>0.86944444444444402</v>
      </c>
      <c r="F26" s="488">
        <v>0.33333333333333298</v>
      </c>
      <c r="G26" s="488">
        <f t="shared" si="0"/>
        <v>0.53611111111111098</v>
      </c>
      <c r="H26" s="487">
        <v>10</v>
      </c>
      <c r="I26" s="486" t="s">
        <v>48</v>
      </c>
      <c r="J26" s="485" t="s">
        <v>901</v>
      </c>
      <c r="K26" s="484" t="s">
        <v>4608</v>
      </c>
      <c r="L26" s="484"/>
      <c r="M26" s="14">
        <f>VLOOKUP(N26,id!$A:$C,3,0)</f>
        <v>526</v>
      </c>
      <c r="N26" s="14" t="str">
        <f t="shared" si="1"/>
        <v>ChmielarzTomasz1986</v>
      </c>
      <c r="O26" s="9" t="str">
        <f t="shared" si="2"/>
        <v>Chmielarz</v>
      </c>
      <c r="P26" s="323" t="str">
        <f t="shared" si="3"/>
        <v>Tomasz</v>
      </c>
      <c r="Q26" s="9"/>
      <c r="R26" s="9" t="str">
        <f t="shared" si="4"/>
        <v>1986</v>
      </c>
      <c r="S26" s="9">
        <f t="shared" si="8"/>
        <v>12.456795519708754</v>
      </c>
      <c r="T26" s="23"/>
      <c r="U26" s="9">
        <f t="shared" si="9"/>
        <v>0.88341968911917101</v>
      </c>
      <c r="V26" s="9">
        <f t="shared" si="10"/>
        <v>1</v>
      </c>
      <c r="W26" s="9">
        <v>1</v>
      </c>
      <c r="X26" s="9">
        <v>1</v>
      </c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484"/>
      <c r="BB26" s="484"/>
      <c r="BC26" s="484"/>
      <c r="BD26" s="484"/>
      <c r="BE26" s="484"/>
      <c r="BF26" s="484"/>
      <c r="BG26" s="484"/>
      <c r="BH26" s="484"/>
      <c r="BI26" s="484"/>
      <c r="BJ26" s="484"/>
      <c r="BK26" s="484"/>
      <c r="BL26" s="484"/>
      <c r="BM26" s="484"/>
      <c r="BN26" s="484"/>
      <c r="BO26" s="484"/>
      <c r="BP26" s="484"/>
      <c r="BQ26" s="484"/>
      <c r="BR26" s="484"/>
      <c r="BS26" s="484"/>
      <c r="BT26" s="484"/>
      <c r="BU26" s="484"/>
      <c r="BV26" s="484"/>
      <c r="BW26" s="484"/>
      <c r="BX26" s="484"/>
      <c r="BY26" s="484"/>
      <c r="BZ26" s="484"/>
      <c r="CA26" s="484"/>
      <c r="CB26" s="484"/>
      <c r="CC26" s="484"/>
      <c r="CD26" s="484"/>
      <c r="CE26" s="484"/>
      <c r="CF26" s="484"/>
      <c r="CG26" s="484"/>
      <c r="CH26" s="484"/>
      <c r="CI26" s="484"/>
      <c r="CJ26" s="484"/>
      <c r="CK26" s="484"/>
      <c r="CL26" s="484"/>
      <c r="CM26" s="484"/>
      <c r="CN26" s="484"/>
      <c r="CO26" s="484"/>
      <c r="CP26" s="484"/>
      <c r="CQ26" s="484"/>
      <c r="CR26" s="484"/>
      <c r="CS26" s="484"/>
      <c r="CT26" s="484"/>
      <c r="CU26" s="484"/>
      <c r="CV26" s="484"/>
      <c r="CW26" s="484"/>
      <c r="CX26" s="484"/>
      <c r="CY26" s="484"/>
      <c r="CZ26" s="484"/>
      <c r="DA26" s="484"/>
      <c r="DB26" s="484"/>
      <c r="DC26" s="484"/>
      <c r="DD26" s="484"/>
      <c r="DE26" s="484"/>
      <c r="DF26" s="484"/>
      <c r="DG26" s="484"/>
      <c r="DH26" s="484"/>
      <c r="DI26" s="484"/>
      <c r="DJ26" s="484"/>
      <c r="DK26" s="484"/>
      <c r="DL26" s="484"/>
      <c r="DM26" s="484"/>
      <c r="DN26" s="484"/>
      <c r="DO26" s="484"/>
      <c r="DP26" s="484"/>
      <c r="DQ26" s="484"/>
      <c r="DR26" s="484"/>
      <c r="DS26" s="484"/>
      <c r="DT26" s="484"/>
      <c r="DU26" s="484"/>
      <c r="DV26" s="484"/>
      <c r="DW26" s="484"/>
      <c r="DX26" s="484"/>
      <c r="DY26" s="484"/>
      <c r="DZ26" s="484"/>
      <c r="EA26" s="484"/>
      <c r="EB26" s="484"/>
      <c r="EC26" s="484"/>
      <c r="ED26" s="484"/>
      <c r="EE26" s="484"/>
      <c r="EF26" s="484"/>
      <c r="EG26" s="484"/>
      <c r="EH26" s="484"/>
      <c r="EI26" s="484"/>
      <c r="EJ26" s="484"/>
      <c r="EK26" s="484"/>
      <c r="EL26" s="484"/>
      <c r="EM26" s="484"/>
      <c r="EN26" s="484"/>
      <c r="EO26" s="484"/>
      <c r="EP26" s="484"/>
      <c r="EQ26" s="484"/>
      <c r="ER26" s="484"/>
      <c r="ES26" s="484"/>
      <c r="ET26" s="484"/>
      <c r="EU26" s="484"/>
      <c r="EV26" s="484"/>
      <c r="EW26" s="484"/>
      <c r="EX26" s="484"/>
      <c r="EY26" s="484"/>
      <c r="EZ26" s="484"/>
      <c r="FA26" s="484"/>
      <c r="FB26" s="484"/>
      <c r="FC26" s="484"/>
      <c r="FD26" s="484"/>
      <c r="FE26" s="484"/>
      <c r="FF26" s="484"/>
      <c r="FG26" s="484"/>
      <c r="FH26" s="484"/>
      <c r="FI26" s="484"/>
      <c r="FJ26" s="484"/>
      <c r="FK26" s="484"/>
      <c r="FL26" s="484"/>
      <c r="FM26" s="484"/>
      <c r="FN26" s="484"/>
      <c r="FO26" s="484"/>
      <c r="FP26" s="484"/>
      <c r="FQ26" s="484"/>
      <c r="FR26" s="484"/>
      <c r="FS26" s="484"/>
      <c r="FT26" s="484"/>
      <c r="FU26" s="484"/>
      <c r="FV26" s="484"/>
      <c r="FW26" s="484"/>
      <c r="FX26" s="484"/>
      <c r="FY26" s="484"/>
      <c r="FZ26" s="484"/>
      <c r="GA26" s="484"/>
      <c r="GB26" s="484"/>
      <c r="GC26" s="484"/>
      <c r="GD26" s="484"/>
      <c r="GE26" s="484"/>
      <c r="GF26" s="484"/>
      <c r="GG26" s="484"/>
      <c r="GH26" s="484"/>
      <c r="GI26" s="484"/>
      <c r="GJ26" s="484"/>
      <c r="GK26" s="484"/>
      <c r="GL26" s="484"/>
      <c r="GM26" s="484"/>
      <c r="GN26" s="484"/>
      <c r="GO26" s="484"/>
      <c r="GP26" s="484"/>
      <c r="GQ26" s="484"/>
      <c r="GR26" s="484"/>
      <c r="GS26" s="484"/>
      <c r="GT26" s="484"/>
      <c r="GU26" s="484"/>
      <c r="GV26" s="484"/>
      <c r="GW26" s="484"/>
      <c r="GX26" s="484"/>
      <c r="GY26" s="484"/>
      <c r="GZ26" s="484"/>
      <c r="HA26" s="484"/>
      <c r="HB26" s="484"/>
      <c r="HC26" s="484"/>
      <c r="HD26" s="484"/>
      <c r="HE26" s="484"/>
      <c r="HF26" s="484"/>
      <c r="HG26" s="484"/>
      <c r="HH26" s="484"/>
      <c r="HI26" s="484"/>
      <c r="HJ26" s="484"/>
      <c r="HK26" s="484"/>
      <c r="HL26" s="484"/>
      <c r="HM26" s="484"/>
      <c r="HN26" s="484"/>
      <c r="HO26" s="484"/>
      <c r="HP26" s="484"/>
      <c r="HQ26" s="484"/>
      <c r="HR26" s="484"/>
      <c r="HS26" s="484"/>
      <c r="HT26" s="484"/>
      <c r="HU26" s="484"/>
      <c r="HV26" s="484"/>
      <c r="HW26" s="484"/>
      <c r="HX26" s="484"/>
      <c r="HY26" s="484"/>
      <c r="HZ26" s="484"/>
      <c r="IA26" s="484"/>
      <c r="IB26" s="484"/>
      <c r="IC26" s="484"/>
      <c r="ID26" s="484"/>
      <c r="IE26" s="484"/>
      <c r="IF26" s="484"/>
      <c r="IG26" s="484"/>
      <c r="IH26" s="484"/>
      <c r="II26" s="484"/>
      <c r="IJ26" s="484"/>
      <c r="IK26" s="484"/>
      <c r="IL26" s="484"/>
      <c r="IM26" s="484"/>
      <c r="IN26" s="484"/>
      <c r="IO26" s="484"/>
      <c r="IP26" s="484"/>
      <c r="IQ26" s="484"/>
      <c r="IR26" s="484"/>
      <c r="IS26" s="484"/>
      <c r="IT26" s="484"/>
      <c r="IU26" s="484"/>
    </row>
    <row r="27" spans="1:255" ht="14.4" customHeight="1">
      <c r="A27" s="487">
        <v>30</v>
      </c>
      <c r="B27" s="487">
        <v>24</v>
      </c>
      <c r="C27" s="487"/>
      <c r="D27" s="487">
        <v>144</v>
      </c>
      <c r="E27" s="488">
        <v>0.86944444444444402</v>
      </c>
      <c r="F27" s="488">
        <v>0.33333333333333298</v>
      </c>
      <c r="G27" s="488">
        <f t="shared" si="0"/>
        <v>0.53611111111111098</v>
      </c>
      <c r="H27" s="487">
        <v>10</v>
      </c>
      <c r="I27" s="486" t="s">
        <v>15</v>
      </c>
      <c r="J27" s="485" t="s">
        <v>714</v>
      </c>
      <c r="K27" s="484" t="s">
        <v>4607</v>
      </c>
      <c r="L27" s="484"/>
      <c r="M27" s="14">
        <f>VLOOKUP(N27,id!$A:$C,3,0)</f>
        <v>118</v>
      </c>
      <c r="N27" s="14" t="str">
        <f t="shared" si="1"/>
        <v>JakubasPiotr1985</v>
      </c>
      <c r="O27" s="9" t="str">
        <f t="shared" si="2"/>
        <v>Jakubas</v>
      </c>
      <c r="P27" s="323" t="str">
        <f t="shared" si="3"/>
        <v>Piotr</v>
      </c>
      <c r="Q27" s="9"/>
      <c r="R27" s="9" t="str">
        <f t="shared" si="4"/>
        <v>1985</v>
      </c>
      <c r="S27" s="9">
        <f t="shared" si="8"/>
        <v>12.456795519708754</v>
      </c>
      <c r="T27" s="23"/>
      <c r="U27" s="9">
        <f t="shared" si="9"/>
        <v>1</v>
      </c>
      <c r="V27" s="9">
        <f t="shared" si="10"/>
        <v>1</v>
      </c>
      <c r="W27" s="9">
        <v>1</v>
      </c>
      <c r="X27" s="9">
        <v>1</v>
      </c>
      <c r="Y27" s="484"/>
      <c r="Z27" s="484"/>
      <c r="AA27" s="484"/>
      <c r="AB27" s="484"/>
      <c r="AC27" s="484"/>
      <c r="AD27" s="484"/>
      <c r="AE27" s="484"/>
      <c r="AF27" s="484"/>
      <c r="AG27" s="484"/>
      <c r="AH27" s="484"/>
      <c r="AI27" s="484"/>
      <c r="AJ27" s="484"/>
      <c r="AK27" s="484"/>
      <c r="AL27" s="484"/>
      <c r="AM27" s="484"/>
      <c r="AN27" s="484"/>
      <c r="AO27" s="484"/>
      <c r="AP27" s="484"/>
      <c r="AQ27" s="484"/>
      <c r="AR27" s="484"/>
      <c r="AS27" s="484"/>
      <c r="AT27" s="484"/>
      <c r="AU27" s="484"/>
      <c r="AV27" s="484"/>
      <c r="AW27" s="484"/>
      <c r="AX27" s="484"/>
      <c r="AY27" s="484"/>
      <c r="AZ27" s="484"/>
      <c r="BA27" s="484"/>
      <c r="BB27" s="484"/>
      <c r="BC27" s="484"/>
      <c r="BD27" s="484"/>
      <c r="BE27" s="484"/>
      <c r="BF27" s="484"/>
      <c r="BG27" s="484"/>
      <c r="BH27" s="484"/>
      <c r="BI27" s="484"/>
      <c r="BJ27" s="484"/>
      <c r="BK27" s="484"/>
      <c r="BL27" s="484"/>
      <c r="BM27" s="484"/>
      <c r="BN27" s="484"/>
      <c r="BO27" s="484"/>
      <c r="BP27" s="484"/>
      <c r="BQ27" s="484"/>
      <c r="BR27" s="484"/>
      <c r="BS27" s="484"/>
      <c r="BT27" s="484"/>
      <c r="BU27" s="484"/>
      <c r="BV27" s="484"/>
      <c r="BW27" s="484"/>
      <c r="BX27" s="484"/>
      <c r="BY27" s="484"/>
      <c r="BZ27" s="484"/>
      <c r="CA27" s="484"/>
      <c r="CB27" s="484"/>
      <c r="CC27" s="484"/>
      <c r="CD27" s="484"/>
      <c r="CE27" s="484"/>
      <c r="CF27" s="484"/>
      <c r="CG27" s="484"/>
      <c r="CH27" s="484"/>
      <c r="CI27" s="484"/>
      <c r="CJ27" s="484"/>
      <c r="CK27" s="484"/>
      <c r="CL27" s="484"/>
      <c r="CM27" s="484"/>
      <c r="CN27" s="484"/>
      <c r="CO27" s="484"/>
      <c r="CP27" s="484"/>
      <c r="CQ27" s="484"/>
      <c r="CR27" s="484"/>
      <c r="CS27" s="484"/>
      <c r="CT27" s="484"/>
      <c r="CU27" s="484"/>
      <c r="CV27" s="484"/>
      <c r="CW27" s="484"/>
      <c r="CX27" s="484"/>
      <c r="CY27" s="484"/>
      <c r="CZ27" s="484"/>
      <c r="DA27" s="484"/>
      <c r="DB27" s="484"/>
      <c r="DC27" s="484"/>
      <c r="DD27" s="484"/>
      <c r="DE27" s="484"/>
      <c r="DF27" s="484"/>
      <c r="DG27" s="484"/>
      <c r="DH27" s="484"/>
      <c r="DI27" s="484"/>
      <c r="DJ27" s="484"/>
      <c r="DK27" s="484"/>
      <c r="DL27" s="484"/>
      <c r="DM27" s="484"/>
      <c r="DN27" s="484"/>
      <c r="DO27" s="484"/>
      <c r="DP27" s="484"/>
      <c r="DQ27" s="484"/>
      <c r="DR27" s="484"/>
      <c r="DS27" s="484"/>
      <c r="DT27" s="484"/>
      <c r="DU27" s="484"/>
      <c r="DV27" s="484"/>
      <c r="DW27" s="484"/>
      <c r="DX27" s="484"/>
      <c r="DY27" s="484"/>
      <c r="DZ27" s="484"/>
      <c r="EA27" s="484"/>
      <c r="EB27" s="484"/>
      <c r="EC27" s="484"/>
      <c r="ED27" s="484"/>
      <c r="EE27" s="484"/>
      <c r="EF27" s="484"/>
      <c r="EG27" s="484"/>
      <c r="EH27" s="484"/>
      <c r="EI27" s="484"/>
      <c r="EJ27" s="484"/>
      <c r="EK27" s="484"/>
      <c r="EL27" s="484"/>
      <c r="EM27" s="484"/>
      <c r="EN27" s="484"/>
      <c r="EO27" s="484"/>
      <c r="EP27" s="484"/>
      <c r="EQ27" s="484"/>
      <c r="ER27" s="484"/>
      <c r="ES27" s="484"/>
      <c r="ET27" s="484"/>
      <c r="EU27" s="484"/>
      <c r="EV27" s="484"/>
      <c r="EW27" s="484"/>
      <c r="EX27" s="484"/>
      <c r="EY27" s="484"/>
      <c r="EZ27" s="484"/>
      <c r="FA27" s="484"/>
      <c r="FB27" s="484"/>
      <c r="FC27" s="484"/>
      <c r="FD27" s="484"/>
      <c r="FE27" s="484"/>
      <c r="FF27" s="484"/>
      <c r="FG27" s="484"/>
      <c r="FH27" s="484"/>
      <c r="FI27" s="484"/>
      <c r="FJ27" s="484"/>
      <c r="FK27" s="484"/>
      <c r="FL27" s="484"/>
      <c r="FM27" s="484"/>
      <c r="FN27" s="484"/>
      <c r="FO27" s="484"/>
      <c r="FP27" s="484"/>
      <c r="FQ27" s="484"/>
      <c r="FR27" s="484"/>
      <c r="FS27" s="484"/>
      <c r="FT27" s="484"/>
      <c r="FU27" s="484"/>
      <c r="FV27" s="484"/>
      <c r="FW27" s="484"/>
      <c r="FX27" s="484"/>
      <c r="FY27" s="484"/>
      <c r="FZ27" s="484"/>
      <c r="GA27" s="484"/>
      <c r="GB27" s="484"/>
      <c r="GC27" s="484"/>
      <c r="GD27" s="484"/>
      <c r="GE27" s="484"/>
      <c r="GF27" s="484"/>
      <c r="GG27" s="484"/>
      <c r="GH27" s="484"/>
      <c r="GI27" s="484"/>
      <c r="GJ27" s="484"/>
      <c r="GK27" s="484"/>
      <c r="GL27" s="484"/>
      <c r="GM27" s="484"/>
      <c r="GN27" s="484"/>
      <c r="GO27" s="484"/>
      <c r="GP27" s="484"/>
      <c r="GQ27" s="484"/>
      <c r="GR27" s="484"/>
      <c r="GS27" s="484"/>
      <c r="GT27" s="484"/>
      <c r="GU27" s="484"/>
      <c r="GV27" s="484"/>
      <c r="GW27" s="484"/>
      <c r="GX27" s="484"/>
      <c r="GY27" s="484"/>
      <c r="GZ27" s="484"/>
      <c r="HA27" s="484"/>
      <c r="HB27" s="484"/>
      <c r="HC27" s="484"/>
      <c r="HD27" s="484"/>
      <c r="HE27" s="484"/>
      <c r="HF27" s="484"/>
      <c r="HG27" s="484"/>
      <c r="HH27" s="484"/>
      <c r="HI27" s="484"/>
      <c r="HJ27" s="484"/>
      <c r="HK27" s="484"/>
      <c r="HL27" s="484"/>
      <c r="HM27" s="484"/>
      <c r="HN27" s="484"/>
      <c r="HO27" s="484"/>
      <c r="HP27" s="484"/>
      <c r="HQ27" s="484"/>
      <c r="HR27" s="484"/>
      <c r="HS27" s="484"/>
      <c r="HT27" s="484"/>
      <c r="HU27" s="484"/>
      <c r="HV27" s="484"/>
      <c r="HW27" s="484"/>
      <c r="HX27" s="484"/>
      <c r="HY27" s="484"/>
      <c r="HZ27" s="484"/>
      <c r="IA27" s="484"/>
      <c r="IB27" s="484"/>
      <c r="IC27" s="484"/>
      <c r="ID27" s="484"/>
      <c r="IE27" s="484"/>
      <c r="IF27" s="484"/>
      <c r="IG27" s="484"/>
      <c r="IH27" s="484"/>
      <c r="II27" s="484"/>
      <c r="IJ27" s="484"/>
      <c r="IK27" s="484"/>
      <c r="IL27" s="484"/>
      <c r="IM27" s="484"/>
      <c r="IN27" s="484"/>
      <c r="IO27" s="484"/>
      <c r="IP27" s="484"/>
      <c r="IQ27" s="484"/>
      <c r="IR27" s="484"/>
      <c r="IS27" s="484"/>
      <c r="IT27" s="484"/>
      <c r="IU27" s="484"/>
    </row>
    <row r="28" spans="1:255" ht="14.4" customHeight="1">
      <c r="A28" s="487">
        <v>31</v>
      </c>
      <c r="B28" s="487">
        <v>26</v>
      </c>
      <c r="C28" s="487"/>
      <c r="D28" s="487">
        <v>143</v>
      </c>
      <c r="E28" s="488">
        <v>0.86944444444444402</v>
      </c>
      <c r="F28" s="488">
        <v>0.33333333333333298</v>
      </c>
      <c r="G28" s="488">
        <f t="shared" si="0"/>
        <v>0.53611111111111098</v>
      </c>
      <c r="H28" s="487">
        <v>10</v>
      </c>
      <c r="I28" s="486" t="s">
        <v>431</v>
      </c>
      <c r="J28" s="485" t="s">
        <v>713</v>
      </c>
      <c r="K28" s="484" t="s">
        <v>4607</v>
      </c>
      <c r="L28" s="484"/>
      <c r="M28" s="14">
        <f>VLOOKUP(N28,id!$A:$C,3,0)</f>
        <v>117</v>
      </c>
      <c r="N28" s="14" t="str">
        <f t="shared" si="1"/>
        <v>KsiążekMikołaj1985</v>
      </c>
      <c r="O28" s="9" t="str">
        <f t="shared" si="2"/>
        <v>Książek</v>
      </c>
      <c r="P28" s="323" t="str">
        <f t="shared" si="3"/>
        <v>Mikołaj</v>
      </c>
      <c r="Q28" s="9"/>
      <c r="R28" s="9" t="str">
        <f t="shared" si="4"/>
        <v>1985</v>
      </c>
      <c r="S28" s="9">
        <f t="shared" si="8"/>
        <v>12.456795519708754</v>
      </c>
      <c r="T28" s="23"/>
      <c r="U28" s="9">
        <f t="shared" si="9"/>
        <v>1</v>
      </c>
      <c r="V28" s="9">
        <f t="shared" si="10"/>
        <v>1</v>
      </c>
      <c r="W28" s="9">
        <v>1</v>
      </c>
      <c r="X28" s="9">
        <v>1</v>
      </c>
      <c r="Y28" s="484"/>
      <c r="Z28" s="484"/>
      <c r="AA28" s="484"/>
      <c r="AB28" s="484"/>
      <c r="AC28" s="484"/>
      <c r="AD28" s="484"/>
      <c r="AE28" s="484"/>
      <c r="AF28" s="484"/>
      <c r="AG28" s="484"/>
      <c r="AH28" s="484"/>
      <c r="AI28" s="484"/>
      <c r="AJ28" s="484"/>
      <c r="AK28" s="484"/>
      <c r="AL28" s="484"/>
      <c r="AM28" s="484"/>
      <c r="AN28" s="484"/>
      <c r="AO28" s="484"/>
      <c r="AP28" s="484"/>
      <c r="AQ28" s="484"/>
      <c r="AR28" s="484"/>
      <c r="AS28" s="484"/>
      <c r="AT28" s="484"/>
      <c r="AU28" s="484"/>
      <c r="AV28" s="484"/>
      <c r="AW28" s="484"/>
      <c r="AX28" s="484"/>
      <c r="AY28" s="484"/>
      <c r="AZ28" s="484"/>
      <c r="BA28" s="484"/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  <c r="BN28" s="484"/>
      <c r="BO28" s="484"/>
      <c r="BP28" s="484"/>
      <c r="BQ28" s="484"/>
      <c r="BR28" s="484"/>
      <c r="BS28" s="484"/>
      <c r="BT28" s="484"/>
      <c r="BU28" s="484"/>
      <c r="BV28" s="484"/>
      <c r="BW28" s="484"/>
      <c r="BX28" s="484"/>
      <c r="BY28" s="484"/>
      <c r="BZ28" s="484"/>
      <c r="CA28" s="484"/>
      <c r="CB28" s="484"/>
      <c r="CC28" s="484"/>
      <c r="CD28" s="484"/>
      <c r="CE28" s="484"/>
      <c r="CF28" s="484"/>
      <c r="CG28" s="484"/>
      <c r="CH28" s="484"/>
      <c r="CI28" s="484"/>
      <c r="CJ28" s="484"/>
      <c r="CK28" s="484"/>
      <c r="CL28" s="484"/>
      <c r="CM28" s="484"/>
      <c r="CN28" s="484"/>
      <c r="CO28" s="484"/>
      <c r="CP28" s="484"/>
      <c r="CQ28" s="484"/>
      <c r="CR28" s="484"/>
      <c r="CS28" s="484"/>
      <c r="CT28" s="484"/>
      <c r="CU28" s="484"/>
      <c r="CV28" s="484"/>
      <c r="CW28" s="484"/>
      <c r="CX28" s="484"/>
      <c r="CY28" s="484"/>
      <c r="CZ28" s="484"/>
      <c r="DA28" s="484"/>
      <c r="DB28" s="484"/>
      <c r="DC28" s="484"/>
      <c r="DD28" s="484"/>
      <c r="DE28" s="484"/>
      <c r="DF28" s="484"/>
      <c r="DG28" s="484"/>
      <c r="DH28" s="484"/>
      <c r="DI28" s="484"/>
      <c r="DJ28" s="484"/>
      <c r="DK28" s="484"/>
      <c r="DL28" s="484"/>
      <c r="DM28" s="484"/>
      <c r="DN28" s="484"/>
      <c r="DO28" s="484"/>
      <c r="DP28" s="484"/>
      <c r="DQ28" s="484"/>
      <c r="DR28" s="484"/>
      <c r="DS28" s="484"/>
      <c r="DT28" s="484"/>
      <c r="DU28" s="484"/>
      <c r="DV28" s="484"/>
      <c r="DW28" s="484"/>
      <c r="DX28" s="484"/>
      <c r="DY28" s="484"/>
      <c r="DZ28" s="484"/>
      <c r="EA28" s="484"/>
      <c r="EB28" s="484"/>
      <c r="EC28" s="484"/>
      <c r="ED28" s="484"/>
      <c r="EE28" s="484"/>
      <c r="EF28" s="484"/>
      <c r="EG28" s="484"/>
      <c r="EH28" s="484"/>
      <c r="EI28" s="484"/>
      <c r="EJ28" s="484"/>
      <c r="EK28" s="484"/>
      <c r="EL28" s="484"/>
      <c r="EM28" s="484"/>
      <c r="EN28" s="484"/>
      <c r="EO28" s="484"/>
      <c r="EP28" s="484"/>
      <c r="EQ28" s="484"/>
      <c r="ER28" s="484"/>
      <c r="ES28" s="484"/>
      <c r="ET28" s="484"/>
      <c r="EU28" s="484"/>
      <c r="EV28" s="484"/>
      <c r="EW28" s="484"/>
      <c r="EX28" s="484"/>
      <c r="EY28" s="484"/>
      <c r="EZ28" s="484"/>
      <c r="FA28" s="484"/>
      <c r="FB28" s="484"/>
      <c r="FC28" s="484"/>
      <c r="FD28" s="484"/>
      <c r="FE28" s="484"/>
      <c r="FF28" s="484"/>
      <c r="FG28" s="484"/>
      <c r="FH28" s="484"/>
      <c r="FI28" s="484"/>
      <c r="FJ28" s="484"/>
      <c r="FK28" s="484"/>
      <c r="FL28" s="484"/>
      <c r="FM28" s="484"/>
      <c r="FN28" s="484"/>
      <c r="FO28" s="484"/>
      <c r="FP28" s="484"/>
      <c r="FQ28" s="484"/>
      <c r="FR28" s="484"/>
      <c r="FS28" s="484"/>
      <c r="FT28" s="484"/>
      <c r="FU28" s="484"/>
      <c r="FV28" s="484"/>
      <c r="FW28" s="484"/>
      <c r="FX28" s="484"/>
      <c r="FY28" s="484"/>
      <c r="FZ28" s="484"/>
      <c r="GA28" s="484"/>
      <c r="GB28" s="484"/>
      <c r="GC28" s="484"/>
      <c r="GD28" s="484"/>
      <c r="GE28" s="484"/>
      <c r="GF28" s="484"/>
      <c r="GG28" s="484"/>
      <c r="GH28" s="484"/>
      <c r="GI28" s="484"/>
      <c r="GJ28" s="484"/>
      <c r="GK28" s="484"/>
      <c r="GL28" s="484"/>
      <c r="GM28" s="484"/>
      <c r="GN28" s="484"/>
      <c r="GO28" s="484"/>
      <c r="GP28" s="484"/>
      <c r="GQ28" s="484"/>
      <c r="GR28" s="484"/>
      <c r="GS28" s="484"/>
      <c r="GT28" s="484"/>
      <c r="GU28" s="484"/>
      <c r="GV28" s="484"/>
      <c r="GW28" s="484"/>
      <c r="GX28" s="484"/>
      <c r="GY28" s="484"/>
      <c r="GZ28" s="484"/>
      <c r="HA28" s="484"/>
      <c r="HB28" s="484"/>
      <c r="HC28" s="484"/>
      <c r="HD28" s="484"/>
      <c r="HE28" s="484"/>
      <c r="HF28" s="484"/>
      <c r="HG28" s="484"/>
      <c r="HH28" s="484"/>
      <c r="HI28" s="484"/>
      <c r="HJ28" s="484"/>
      <c r="HK28" s="484"/>
      <c r="HL28" s="484"/>
      <c r="HM28" s="484"/>
      <c r="HN28" s="484"/>
      <c r="HO28" s="484"/>
      <c r="HP28" s="484"/>
      <c r="HQ28" s="484"/>
      <c r="HR28" s="484"/>
      <c r="HS28" s="484"/>
      <c r="HT28" s="484"/>
      <c r="HU28" s="484"/>
      <c r="HV28" s="484"/>
      <c r="HW28" s="484"/>
      <c r="HX28" s="484"/>
      <c r="HY28" s="484"/>
      <c r="HZ28" s="484"/>
      <c r="IA28" s="484"/>
      <c r="IB28" s="484"/>
      <c r="IC28" s="484"/>
      <c r="ID28" s="484"/>
      <c r="IE28" s="484"/>
      <c r="IF28" s="484"/>
      <c r="IG28" s="484"/>
      <c r="IH28" s="484"/>
      <c r="II28" s="484"/>
      <c r="IJ28" s="484"/>
      <c r="IK28" s="484"/>
      <c r="IL28" s="484"/>
      <c r="IM28" s="484"/>
      <c r="IN28" s="484"/>
      <c r="IO28" s="484"/>
      <c r="IP28" s="484"/>
      <c r="IQ28" s="484"/>
      <c r="IR28" s="484"/>
      <c r="IS28" s="484"/>
      <c r="IT28" s="484"/>
      <c r="IU28" s="484"/>
    </row>
    <row r="29" spans="1:255" ht="14.4" customHeight="1">
      <c r="A29" s="487">
        <v>34</v>
      </c>
      <c r="B29" s="487">
        <v>27</v>
      </c>
      <c r="C29" s="487"/>
      <c r="D29" s="487">
        <v>141</v>
      </c>
      <c r="E29" s="488">
        <v>0.72083333333333299</v>
      </c>
      <c r="F29" s="488">
        <v>0.33333333333333298</v>
      </c>
      <c r="G29" s="488">
        <f t="shared" si="0"/>
        <v>0.38750000000000001</v>
      </c>
      <c r="H29" s="487">
        <v>8</v>
      </c>
      <c r="I29" s="486" t="s">
        <v>70</v>
      </c>
      <c r="J29" s="485" t="s">
        <v>244</v>
      </c>
      <c r="K29" s="484" t="s">
        <v>4604</v>
      </c>
      <c r="L29" s="484"/>
      <c r="M29" s="14">
        <f>VLOOKUP(N29,id!$A:$C,3,0)</f>
        <v>106</v>
      </c>
      <c r="N29" s="14" t="str">
        <f t="shared" si="1"/>
        <v>KotMaciej1984</v>
      </c>
      <c r="O29" s="9" t="str">
        <f t="shared" si="2"/>
        <v>Kot</v>
      </c>
      <c r="P29" s="323" t="str">
        <f t="shared" si="3"/>
        <v>Maciej</v>
      </c>
      <c r="Q29" s="9"/>
      <c r="R29" s="9" t="str">
        <f t="shared" si="4"/>
        <v>1984</v>
      </c>
      <c r="S29" s="9">
        <f t="shared" si="8"/>
        <v>9.9654364157670035</v>
      </c>
      <c r="T29" s="23"/>
      <c r="U29" s="9">
        <f t="shared" si="9"/>
        <v>1.3835125448028671</v>
      </c>
      <c r="V29" s="9">
        <f t="shared" si="10"/>
        <v>0.8</v>
      </c>
      <c r="W29" s="9">
        <v>1</v>
      </c>
      <c r="X29" s="9">
        <v>1</v>
      </c>
      <c r="Y29" s="484"/>
      <c r="Z29" s="484"/>
      <c r="AA29" s="484"/>
      <c r="AB29" s="484"/>
      <c r="AC29" s="484"/>
      <c r="AD29" s="484"/>
      <c r="AE29" s="484"/>
      <c r="AF29" s="484"/>
      <c r="AG29" s="484"/>
      <c r="AH29" s="484"/>
      <c r="AI29" s="484"/>
      <c r="AJ29" s="484"/>
      <c r="AK29" s="484"/>
      <c r="AL29" s="484"/>
      <c r="AM29" s="484"/>
      <c r="AN29" s="484"/>
      <c r="AO29" s="484"/>
      <c r="AP29" s="484"/>
      <c r="AQ29" s="484"/>
      <c r="AR29" s="484"/>
      <c r="AS29" s="484"/>
      <c r="AT29" s="484"/>
      <c r="AU29" s="484"/>
      <c r="AV29" s="484"/>
      <c r="AW29" s="484"/>
      <c r="AX29" s="484"/>
      <c r="AY29" s="484"/>
      <c r="AZ29" s="484"/>
      <c r="BA29" s="484"/>
      <c r="BB29" s="484"/>
      <c r="BC29" s="484"/>
      <c r="BD29" s="484"/>
      <c r="BE29" s="484"/>
      <c r="BF29" s="484"/>
      <c r="BG29" s="484"/>
      <c r="BH29" s="484"/>
      <c r="BI29" s="484"/>
      <c r="BJ29" s="484"/>
      <c r="BK29" s="484"/>
      <c r="BL29" s="484"/>
      <c r="BM29" s="484"/>
      <c r="BN29" s="484"/>
      <c r="BO29" s="484"/>
      <c r="BP29" s="484"/>
      <c r="BQ29" s="484"/>
      <c r="BR29" s="484"/>
      <c r="BS29" s="484"/>
      <c r="BT29" s="484"/>
      <c r="BU29" s="484"/>
      <c r="BV29" s="484"/>
      <c r="BW29" s="484"/>
      <c r="BX29" s="484"/>
      <c r="BY29" s="484"/>
      <c r="BZ29" s="484"/>
      <c r="CA29" s="484"/>
      <c r="CB29" s="484"/>
      <c r="CC29" s="484"/>
      <c r="CD29" s="484"/>
      <c r="CE29" s="484"/>
      <c r="CF29" s="484"/>
      <c r="CG29" s="484"/>
      <c r="CH29" s="484"/>
      <c r="CI29" s="484"/>
      <c r="CJ29" s="484"/>
      <c r="CK29" s="484"/>
      <c r="CL29" s="484"/>
      <c r="CM29" s="484"/>
      <c r="CN29" s="484"/>
      <c r="CO29" s="484"/>
      <c r="CP29" s="484"/>
      <c r="CQ29" s="484"/>
      <c r="CR29" s="484"/>
      <c r="CS29" s="484"/>
      <c r="CT29" s="484"/>
      <c r="CU29" s="484"/>
      <c r="CV29" s="484"/>
      <c r="CW29" s="484"/>
      <c r="CX29" s="484"/>
      <c r="CY29" s="484"/>
      <c r="CZ29" s="484"/>
      <c r="DA29" s="484"/>
      <c r="DB29" s="484"/>
      <c r="DC29" s="484"/>
      <c r="DD29" s="484"/>
      <c r="DE29" s="484"/>
      <c r="DF29" s="484"/>
      <c r="DG29" s="484"/>
      <c r="DH29" s="484"/>
      <c r="DI29" s="484"/>
      <c r="DJ29" s="484"/>
      <c r="DK29" s="484"/>
      <c r="DL29" s="484"/>
      <c r="DM29" s="484"/>
      <c r="DN29" s="484"/>
      <c r="DO29" s="484"/>
      <c r="DP29" s="484"/>
      <c r="DQ29" s="484"/>
      <c r="DR29" s="484"/>
      <c r="DS29" s="484"/>
      <c r="DT29" s="484"/>
      <c r="DU29" s="484"/>
      <c r="DV29" s="484"/>
      <c r="DW29" s="484"/>
      <c r="DX29" s="484"/>
      <c r="DY29" s="484"/>
      <c r="DZ29" s="484"/>
      <c r="EA29" s="484"/>
      <c r="EB29" s="484"/>
      <c r="EC29" s="484"/>
      <c r="ED29" s="484"/>
      <c r="EE29" s="484"/>
      <c r="EF29" s="484"/>
      <c r="EG29" s="484"/>
      <c r="EH29" s="484"/>
      <c r="EI29" s="484"/>
      <c r="EJ29" s="484"/>
      <c r="EK29" s="484"/>
      <c r="EL29" s="484"/>
      <c r="EM29" s="484"/>
      <c r="EN29" s="484"/>
      <c r="EO29" s="484"/>
      <c r="EP29" s="484"/>
      <c r="EQ29" s="484"/>
      <c r="ER29" s="484"/>
      <c r="ES29" s="484"/>
      <c r="ET29" s="484"/>
      <c r="EU29" s="484"/>
      <c r="EV29" s="484"/>
      <c r="EW29" s="484"/>
      <c r="EX29" s="484"/>
      <c r="EY29" s="484"/>
      <c r="EZ29" s="484"/>
      <c r="FA29" s="484"/>
      <c r="FB29" s="484"/>
      <c r="FC29" s="484"/>
      <c r="FD29" s="484"/>
      <c r="FE29" s="484"/>
      <c r="FF29" s="484"/>
      <c r="FG29" s="484"/>
      <c r="FH29" s="484"/>
      <c r="FI29" s="484"/>
      <c r="FJ29" s="484"/>
      <c r="FK29" s="484"/>
      <c r="FL29" s="484"/>
      <c r="FM29" s="484"/>
      <c r="FN29" s="484"/>
      <c r="FO29" s="484"/>
      <c r="FP29" s="484"/>
      <c r="FQ29" s="484"/>
      <c r="FR29" s="484"/>
      <c r="FS29" s="484"/>
      <c r="FT29" s="484"/>
      <c r="FU29" s="484"/>
      <c r="FV29" s="484"/>
      <c r="FW29" s="484"/>
      <c r="FX29" s="484"/>
      <c r="FY29" s="484"/>
      <c r="FZ29" s="484"/>
      <c r="GA29" s="484"/>
      <c r="GB29" s="484"/>
      <c r="GC29" s="484"/>
      <c r="GD29" s="484"/>
      <c r="GE29" s="484"/>
      <c r="GF29" s="484"/>
      <c r="GG29" s="484"/>
      <c r="GH29" s="484"/>
      <c r="GI29" s="484"/>
      <c r="GJ29" s="484"/>
      <c r="GK29" s="484"/>
      <c r="GL29" s="484"/>
      <c r="GM29" s="484"/>
      <c r="GN29" s="484"/>
      <c r="GO29" s="484"/>
      <c r="GP29" s="484"/>
      <c r="GQ29" s="484"/>
      <c r="GR29" s="484"/>
      <c r="GS29" s="484"/>
      <c r="GT29" s="484"/>
      <c r="GU29" s="484"/>
      <c r="GV29" s="484"/>
      <c r="GW29" s="484"/>
      <c r="GX29" s="484"/>
      <c r="GY29" s="484"/>
      <c r="GZ29" s="484"/>
      <c r="HA29" s="484"/>
      <c r="HB29" s="484"/>
      <c r="HC29" s="484"/>
      <c r="HD29" s="484"/>
      <c r="HE29" s="484"/>
      <c r="HF29" s="484"/>
      <c r="HG29" s="484"/>
      <c r="HH29" s="484"/>
      <c r="HI29" s="484"/>
      <c r="HJ29" s="484"/>
      <c r="HK29" s="484"/>
      <c r="HL29" s="484"/>
      <c r="HM29" s="484"/>
      <c r="HN29" s="484"/>
      <c r="HO29" s="484"/>
      <c r="HP29" s="484"/>
      <c r="HQ29" s="484"/>
      <c r="HR29" s="484"/>
      <c r="HS29" s="484"/>
      <c r="HT29" s="484"/>
      <c r="HU29" s="484"/>
      <c r="HV29" s="484"/>
      <c r="HW29" s="484"/>
      <c r="HX29" s="484"/>
      <c r="HY29" s="484"/>
      <c r="HZ29" s="484"/>
      <c r="IA29" s="484"/>
      <c r="IB29" s="484"/>
      <c r="IC29" s="484"/>
      <c r="ID29" s="484"/>
      <c r="IE29" s="484"/>
      <c r="IF29" s="484"/>
      <c r="IG29" s="484"/>
      <c r="IH29" s="484"/>
      <c r="II29" s="484"/>
      <c r="IJ29" s="484"/>
      <c r="IK29" s="484"/>
      <c r="IL29" s="484"/>
      <c r="IM29" s="484"/>
      <c r="IN29" s="484"/>
      <c r="IO29" s="484"/>
      <c r="IP29" s="484"/>
      <c r="IQ29" s="484"/>
      <c r="IR29" s="484"/>
      <c r="IS29" s="484"/>
      <c r="IT29" s="484"/>
      <c r="IU29" s="484"/>
    </row>
  </sheetData>
  <mergeCells count="1">
    <mergeCell ref="A1:K1"/>
  </mergeCells>
  <pageMargins left="0" right="0" top="0.13888888888888901" bottom="0.13888888888888901" header="0" footer="0"/>
  <pageSetup paperSize="0" scale="0" orientation="portrait" usePrinterDefaults="0" useFirstPageNumber="1" horizontalDpi="0" verticalDpi="0" copies="0"/>
  <headerFooter>
    <oddHeader>&amp;C&amp;10&amp;A</oddHeader>
    <oddFooter>&amp;C&amp;10Page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"/>
  <sheetViews>
    <sheetView workbookViewId="0">
      <selection sqref="A1:H1"/>
    </sheetView>
  </sheetViews>
  <sheetFormatPr defaultRowHeight="14.4"/>
  <cols>
    <col min="1" max="1" width="8.88671875" style="511"/>
    <col min="2" max="2" width="9.109375" style="511" customWidth="1"/>
    <col min="3" max="3" width="13.33203125" style="511" customWidth="1"/>
    <col min="4" max="16384" width="8.88671875" style="511"/>
  </cols>
  <sheetData>
    <row r="1" spans="1:22">
      <c r="A1" s="660" t="s">
        <v>4687</v>
      </c>
      <c r="B1" s="660"/>
      <c r="C1" s="660"/>
      <c r="D1" s="660"/>
      <c r="E1" s="660"/>
      <c r="F1" s="660"/>
      <c r="G1" s="660"/>
      <c r="H1" s="660"/>
    </row>
    <row r="2" spans="1:22" ht="28.8">
      <c r="A2" s="513" t="s">
        <v>3417</v>
      </c>
      <c r="B2" s="515" t="s">
        <v>4686</v>
      </c>
      <c r="C2" s="513" t="s">
        <v>160</v>
      </c>
      <c r="D2" s="513" t="s">
        <v>161</v>
      </c>
      <c r="E2" s="515" t="s">
        <v>4685</v>
      </c>
      <c r="F2" s="515" t="s">
        <v>3618</v>
      </c>
      <c r="G2" s="513" t="s">
        <v>3513</v>
      </c>
      <c r="H2" s="522" t="s">
        <v>137</v>
      </c>
      <c r="I2" s="511" t="s">
        <v>4689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523">
        <v>1</v>
      </c>
      <c r="B3" s="523">
        <v>42</v>
      </c>
      <c r="C3" s="523" t="s">
        <v>198</v>
      </c>
      <c r="D3" s="523" t="s">
        <v>199</v>
      </c>
      <c r="E3" s="525"/>
      <c r="F3" s="524">
        <v>0.25170138888888888</v>
      </c>
      <c r="G3" s="523">
        <v>34</v>
      </c>
      <c r="H3" s="512">
        <v>1</v>
      </c>
      <c r="I3" s="530">
        <v>1980</v>
      </c>
      <c r="K3" s="14">
        <f>VLOOKUP(L3,id!$A:$C,3,0)</f>
        <v>125</v>
      </c>
      <c r="L3" s="14" t="str">
        <f t="shared" ref="L3:L8" si="0">M3&amp;N3&amp;P3</f>
        <v>TruszkowskaKamila1980</v>
      </c>
      <c r="M3" s="9" t="str">
        <f>C3</f>
        <v>Truszkowska</v>
      </c>
      <c r="N3" s="323" t="str">
        <f>D3</f>
        <v>Kamila</v>
      </c>
      <c r="O3" s="9">
        <f>E3</f>
        <v>0</v>
      </c>
      <c r="P3" s="9">
        <f>I3</f>
        <v>1980</v>
      </c>
      <c r="Q3" s="9">
        <v>100</v>
      </c>
      <c r="R3" s="23"/>
      <c r="S3" s="9"/>
      <c r="T3" s="9"/>
      <c r="U3" s="9"/>
      <c r="V3" s="9"/>
    </row>
    <row r="4" spans="1:22">
      <c r="A4" s="528">
        <v>2</v>
      </c>
      <c r="B4" s="528">
        <v>34</v>
      </c>
      <c r="C4" s="528" t="s">
        <v>1220</v>
      </c>
      <c r="D4" s="528" t="s">
        <v>1219</v>
      </c>
      <c r="E4" s="528" t="s">
        <v>4688</v>
      </c>
      <c r="F4" s="529">
        <v>0.31812499999999999</v>
      </c>
      <c r="G4" s="528">
        <v>28</v>
      </c>
      <c r="H4" s="528">
        <v>2</v>
      </c>
      <c r="I4" s="527">
        <v>1976</v>
      </c>
      <c r="K4" s="14">
        <f>VLOOKUP(L4,id!$A:$C,3,0)</f>
        <v>66</v>
      </c>
      <c r="L4" s="14" t="str">
        <f t="shared" si="0"/>
        <v>NowackaElżbieta1976</v>
      </c>
      <c r="M4" s="9" t="str">
        <f t="shared" ref="M4:O8" si="1">C4</f>
        <v>Nowacka</v>
      </c>
      <c r="N4" s="323" t="str">
        <f t="shared" si="1"/>
        <v>Elżbieta</v>
      </c>
      <c r="O4" s="9" t="str">
        <f t="shared" si="1"/>
        <v>Roweria / Nietoperze</v>
      </c>
      <c r="P4" s="9">
        <f t="shared" ref="P4:P8" si="2">I4</f>
        <v>1976</v>
      </c>
      <c r="Q4" s="9">
        <f t="shared" ref="Q4:Q8" si="3">Q3*IF(U4&lt;1,U4,IF(V4&lt;1,V4,IF(T4&lt;1,T4,IF(S4&lt;1,S4,1))))</f>
        <v>82.35294117647058</v>
      </c>
      <c r="R4" s="23"/>
      <c r="S4" s="9">
        <f>F3/F4</f>
        <v>0.79120279414974892</v>
      </c>
      <c r="T4" s="9">
        <v>1</v>
      </c>
      <c r="U4" s="9">
        <f>G4/G3</f>
        <v>0.82352941176470584</v>
      </c>
      <c r="V4" s="9">
        <v>1</v>
      </c>
    </row>
    <row r="5" spans="1:22">
      <c r="A5" s="523">
        <v>3</v>
      </c>
      <c r="B5" s="523">
        <v>16</v>
      </c>
      <c r="C5" s="523" t="s">
        <v>331</v>
      </c>
      <c r="D5" s="523" t="s">
        <v>332</v>
      </c>
      <c r="E5" s="523" t="s">
        <v>310</v>
      </c>
      <c r="F5" s="524">
        <v>0.31648148148148147</v>
      </c>
      <c r="G5" s="523">
        <v>19</v>
      </c>
      <c r="H5" s="523">
        <v>3</v>
      </c>
      <c r="I5" s="526">
        <v>1959</v>
      </c>
      <c r="K5" s="14">
        <f>VLOOKUP(L5,id!$A:$C,3,0)</f>
        <v>84</v>
      </c>
      <c r="L5" s="14" t="str">
        <f t="shared" si="0"/>
        <v>KoniecznaKrystyna1959</v>
      </c>
      <c r="M5" s="9" t="str">
        <f t="shared" si="1"/>
        <v>Konieczna</v>
      </c>
      <c r="N5" s="323" t="str">
        <f t="shared" si="1"/>
        <v>Krystyna</v>
      </c>
      <c r="O5" s="9" t="str">
        <f t="shared" si="1"/>
        <v>Grupa Rowerowa Lipka</v>
      </c>
      <c r="P5" s="9">
        <f t="shared" si="2"/>
        <v>1959</v>
      </c>
      <c r="Q5" s="9">
        <f t="shared" si="3"/>
        <v>55.882352941176471</v>
      </c>
      <c r="R5" s="23"/>
      <c r="S5" s="9">
        <f t="shared" ref="S5:S8" si="4">F4/F5</f>
        <v>1.0051930953774137</v>
      </c>
      <c r="T5" s="9">
        <v>1</v>
      </c>
      <c r="U5" s="9">
        <f t="shared" ref="U5:U8" si="5">G5/G4</f>
        <v>0.6785714285714286</v>
      </c>
      <c r="V5" s="9">
        <v>1</v>
      </c>
    </row>
    <row r="6" spans="1:22">
      <c r="A6" s="528">
        <v>4</v>
      </c>
      <c r="B6" s="513">
        <v>37</v>
      </c>
      <c r="C6" s="513" t="s">
        <v>267</v>
      </c>
      <c r="D6" s="513" t="s">
        <v>806</v>
      </c>
      <c r="E6" s="515" t="s">
        <v>1263</v>
      </c>
      <c r="F6" s="514">
        <v>0.31744212962962964</v>
      </c>
      <c r="G6" s="513">
        <v>19</v>
      </c>
      <c r="H6" s="512">
        <v>4</v>
      </c>
      <c r="I6" s="511">
        <v>2007</v>
      </c>
      <c r="K6" s="14">
        <f>VLOOKUP(L6,id!$A:$C,3,0)</f>
        <v>457</v>
      </c>
      <c r="L6" s="14" t="str">
        <f t="shared" si="0"/>
        <v>BrudłoBasia2007</v>
      </c>
      <c r="M6" s="9" t="str">
        <f t="shared" si="1"/>
        <v>Brudło</v>
      </c>
      <c r="N6" s="323" t="str">
        <f t="shared" si="1"/>
        <v>Basia</v>
      </c>
      <c r="O6" s="9" t="str">
        <f t="shared" si="1"/>
        <v>Ba-Bi</v>
      </c>
      <c r="P6" s="9">
        <f t="shared" si="2"/>
        <v>2007</v>
      </c>
      <c r="Q6" s="9">
        <f t="shared" si="3"/>
        <v>55.71324092403578</v>
      </c>
      <c r="R6" s="23"/>
      <c r="S6" s="9">
        <f t="shared" si="4"/>
        <v>0.99697378495642974</v>
      </c>
      <c r="T6" s="9">
        <v>1</v>
      </c>
      <c r="U6" s="9">
        <f t="shared" si="5"/>
        <v>1</v>
      </c>
      <c r="V6" s="9">
        <v>1</v>
      </c>
    </row>
    <row r="7" spans="1:22">
      <c r="A7" s="523">
        <v>5</v>
      </c>
      <c r="B7" s="513">
        <v>41</v>
      </c>
      <c r="C7" s="513" t="s">
        <v>1689</v>
      </c>
      <c r="D7" s="513" t="s">
        <v>1690</v>
      </c>
      <c r="E7" s="515" t="s">
        <v>1263</v>
      </c>
      <c r="F7" s="514">
        <v>0.31744212962962964</v>
      </c>
      <c r="G7" s="513">
        <v>19</v>
      </c>
      <c r="H7" s="528">
        <v>5</v>
      </c>
      <c r="I7" s="511">
        <v>1977</v>
      </c>
      <c r="K7" s="14">
        <f>VLOOKUP(L7,id!$A:$C,3,0)</f>
        <v>458</v>
      </c>
      <c r="L7" s="14" t="str">
        <f t="shared" si="0"/>
        <v>Pacowska-BrudłoOla1977</v>
      </c>
      <c r="M7" s="9" t="str">
        <f t="shared" si="1"/>
        <v>Pacowska-Brudło</v>
      </c>
      <c r="N7" s="323" t="str">
        <f t="shared" si="1"/>
        <v>Ola</v>
      </c>
      <c r="O7" s="9" t="str">
        <f t="shared" si="1"/>
        <v>Ba-Bi</v>
      </c>
      <c r="P7" s="9">
        <f t="shared" si="2"/>
        <v>1977</v>
      </c>
      <c r="Q7" s="9">
        <f t="shared" si="3"/>
        <v>55.71324092403578</v>
      </c>
      <c r="R7" s="23"/>
      <c r="S7" s="9">
        <f t="shared" si="4"/>
        <v>1</v>
      </c>
      <c r="T7" s="9">
        <v>1</v>
      </c>
      <c r="U7" s="9">
        <f t="shared" si="5"/>
        <v>1</v>
      </c>
      <c r="V7" s="9">
        <v>1</v>
      </c>
    </row>
    <row r="8" spans="1:22">
      <c r="A8" s="528">
        <v>6</v>
      </c>
      <c r="B8" s="523">
        <v>57</v>
      </c>
      <c r="C8" s="523" t="s">
        <v>739</v>
      </c>
      <c r="D8" s="523" t="s">
        <v>133</v>
      </c>
      <c r="E8" s="525" t="s">
        <v>4703</v>
      </c>
      <c r="F8" s="524">
        <v>0.31707175925925929</v>
      </c>
      <c r="G8" s="523">
        <v>11</v>
      </c>
      <c r="H8" s="523">
        <v>6</v>
      </c>
      <c r="I8" s="523">
        <v>1983</v>
      </c>
      <c r="K8" s="14">
        <f>VLOOKUP(L8,id!$A:$C,3,0)</f>
        <v>543</v>
      </c>
      <c r="L8" s="14" t="str">
        <f t="shared" si="0"/>
        <v>KowalskaAgnieszka1983</v>
      </c>
      <c r="M8" s="9" t="str">
        <f t="shared" si="1"/>
        <v>Kowalska</v>
      </c>
      <c r="N8" s="323" t="str">
        <f t="shared" si="1"/>
        <v>Agnieszka</v>
      </c>
      <c r="O8" s="9" t="str">
        <f t="shared" si="1"/>
        <v>Aga</v>
      </c>
      <c r="P8" s="9">
        <f t="shared" si="2"/>
        <v>1983</v>
      </c>
      <c r="Q8" s="9">
        <f t="shared" si="3"/>
        <v>32.255034219178611</v>
      </c>
      <c r="R8" s="23"/>
      <c r="S8" s="9">
        <f t="shared" si="4"/>
        <v>1.0011680963679503</v>
      </c>
      <c r="T8" s="9">
        <v>1</v>
      </c>
      <c r="U8" s="9">
        <f t="shared" si="5"/>
        <v>0.57894736842105265</v>
      </c>
      <c r="V8" s="9">
        <v>1</v>
      </c>
    </row>
  </sheetData>
  <mergeCells count="1">
    <mergeCell ref="A1:H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workbookViewId="0">
      <selection sqref="A1:H1"/>
    </sheetView>
  </sheetViews>
  <sheetFormatPr defaultRowHeight="14.4"/>
  <cols>
    <col min="1" max="1" width="6" style="511" customWidth="1"/>
    <col min="2" max="2" width="5.88671875" style="511" customWidth="1"/>
    <col min="3" max="3" width="13.5546875" style="511" customWidth="1"/>
    <col min="4" max="4" width="12.109375" style="511" customWidth="1"/>
    <col min="5" max="5" width="18" style="511" customWidth="1"/>
    <col min="6" max="6" width="8.88671875" style="511"/>
    <col min="7" max="7" width="6" style="511" customWidth="1"/>
    <col min="8" max="16384" width="8.88671875" style="511"/>
  </cols>
  <sheetData>
    <row r="1" spans="1:22">
      <c r="A1" s="660" t="s">
        <v>4687</v>
      </c>
      <c r="B1" s="660"/>
      <c r="C1" s="660"/>
      <c r="D1" s="660"/>
      <c r="E1" s="660"/>
      <c r="F1" s="660"/>
      <c r="G1" s="660"/>
      <c r="H1" s="660"/>
    </row>
    <row r="2" spans="1:22" ht="28.8">
      <c r="A2" s="513" t="s">
        <v>3417</v>
      </c>
      <c r="B2" s="515" t="s">
        <v>4686</v>
      </c>
      <c r="C2" s="513" t="s">
        <v>160</v>
      </c>
      <c r="D2" s="513" t="s">
        <v>161</v>
      </c>
      <c r="E2" s="515" t="s">
        <v>4685</v>
      </c>
      <c r="F2" s="515" t="s">
        <v>3618</v>
      </c>
      <c r="G2" s="513" t="s">
        <v>3513</v>
      </c>
      <c r="H2" s="522" t="s">
        <v>137</v>
      </c>
      <c r="I2" s="511" t="s">
        <v>4684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516">
        <v>1</v>
      </c>
      <c r="B3" s="516">
        <v>60</v>
      </c>
      <c r="C3" s="516" t="s">
        <v>1296</v>
      </c>
      <c r="D3" s="516" t="s">
        <v>383</v>
      </c>
      <c r="E3" s="521" t="s">
        <v>827</v>
      </c>
      <c r="F3" s="520">
        <v>0.26553240740740741</v>
      </c>
      <c r="G3" s="516">
        <v>38</v>
      </c>
      <c r="H3" s="512">
        <v>1</v>
      </c>
      <c r="I3" s="511">
        <v>1980</v>
      </c>
      <c r="K3" s="14">
        <f>VLOOKUP(L3,id!$A:$C,3,0)</f>
        <v>173</v>
      </c>
      <c r="L3" s="14" t="str">
        <f t="shared" ref="L3:L7" si="0">M3&amp;N3&amp;P3</f>
        <v>ŁosiewiczMariusz1980</v>
      </c>
      <c r="M3" s="9" t="str">
        <f>C3</f>
        <v>Łosiewicz</v>
      </c>
      <c r="N3" s="323" t="str">
        <f>D3</f>
        <v>Mariusz</v>
      </c>
      <c r="O3" s="9" t="str">
        <f>E3</f>
        <v>Morenka Team</v>
      </c>
      <c r="P3" s="9">
        <f>I3</f>
        <v>1980</v>
      </c>
      <c r="Q3" s="9">
        <v>100</v>
      </c>
      <c r="R3" s="23"/>
      <c r="S3" s="9"/>
      <c r="T3" s="9"/>
      <c r="U3" s="9"/>
      <c r="V3" s="9"/>
    </row>
    <row r="4" spans="1:22">
      <c r="A4" s="516">
        <v>2</v>
      </c>
      <c r="B4" s="516">
        <v>5</v>
      </c>
      <c r="C4" s="516" t="s">
        <v>302</v>
      </c>
      <c r="D4" s="516" t="s">
        <v>15</v>
      </c>
      <c r="E4" s="521" t="s">
        <v>4694</v>
      </c>
      <c r="F4" s="520">
        <v>0.26553240740740741</v>
      </c>
      <c r="G4" s="516">
        <v>38</v>
      </c>
      <c r="H4" s="512">
        <v>1</v>
      </c>
      <c r="I4" s="511">
        <v>1979</v>
      </c>
      <c r="K4" s="14">
        <f>VLOOKUP(L4,id!$A:$C,3,0)</f>
        <v>132</v>
      </c>
      <c r="L4" s="14" t="str">
        <f t="shared" si="0"/>
        <v>BuciakPiotr1979</v>
      </c>
      <c r="M4" s="9" t="str">
        <f t="shared" ref="M4:M7" si="1">C4</f>
        <v>Buciak</v>
      </c>
      <c r="N4" s="323" t="str">
        <f t="shared" ref="N4:N7" si="2">D4</f>
        <v>Piotr</v>
      </c>
      <c r="O4" s="9" t="str">
        <f t="shared" ref="O4:O7" si="3">E4</f>
        <v xml:space="preserve">Team360 </v>
      </c>
      <c r="P4" s="9">
        <f t="shared" ref="P4:P7" si="4">I4</f>
        <v>1979</v>
      </c>
      <c r="Q4" s="9">
        <f t="shared" ref="Q4:Q7" si="5">Q3*IF(U4&lt;1,U4,IF(V4&lt;1,V4,IF(T4&lt;1,T4,IF(S4&lt;1,S4,1))))</f>
        <v>100</v>
      </c>
      <c r="R4" s="23"/>
      <c r="S4" s="9">
        <f>F3/F4</f>
        <v>1</v>
      </c>
      <c r="T4" s="9">
        <v>1</v>
      </c>
      <c r="U4" s="9">
        <f>G4/G3</f>
        <v>1</v>
      </c>
      <c r="V4" s="9">
        <v>1</v>
      </c>
    </row>
    <row r="5" spans="1:22">
      <c r="A5" s="517">
        <v>3</v>
      </c>
      <c r="B5" s="517">
        <v>1</v>
      </c>
      <c r="C5" s="517" t="s">
        <v>267</v>
      </c>
      <c r="D5" s="517" t="s">
        <v>16</v>
      </c>
      <c r="E5" s="519" t="s">
        <v>266</v>
      </c>
      <c r="F5" s="518">
        <v>0.27167824074074071</v>
      </c>
      <c r="G5" s="517">
        <v>38</v>
      </c>
      <c r="H5" s="512">
        <v>3</v>
      </c>
      <c r="I5" s="511">
        <v>1979</v>
      </c>
      <c r="K5" s="14">
        <f>VLOOKUP(L5,id!$A:$C,3,0)</f>
        <v>1</v>
      </c>
      <c r="L5" s="14" t="str">
        <f t="shared" si="0"/>
        <v>BrudłoPaweł1979</v>
      </c>
      <c r="M5" s="9" t="str">
        <f t="shared" si="1"/>
        <v>Brudło</v>
      </c>
      <c r="N5" s="323" t="str">
        <f t="shared" si="2"/>
        <v>Paweł</v>
      </c>
      <c r="O5" s="9" t="str">
        <f t="shared" si="3"/>
        <v>KTE Tramp</v>
      </c>
      <c r="P5" s="9">
        <f t="shared" si="4"/>
        <v>1979</v>
      </c>
      <c r="Q5" s="9">
        <f t="shared" si="5"/>
        <v>97.73782643888724</v>
      </c>
      <c r="R5" s="23"/>
      <c r="S5" s="9">
        <f t="shared" ref="S5:S7" si="6">F4/F5</f>
        <v>0.97737826438887243</v>
      </c>
      <c r="T5" s="9">
        <v>1</v>
      </c>
      <c r="U5" s="9">
        <f t="shared" ref="U5:U7" si="7">G5/G4</f>
        <v>1</v>
      </c>
      <c r="V5" s="9">
        <v>1</v>
      </c>
    </row>
    <row r="6" spans="1:22">
      <c r="A6" s="516">
        <v>4</v>
      </c>
      <c r="B6" s="513">
        <v>2</v>
      </c>
      <c r="C6" s="513" t="s">
        <v>245</v>
      </c>
      <c r="D6" s="513" t="s">
        <v>241</v>
      </c>
      <c r="E6" s="515" t="s">
        <v>312</v>
      </c>
      <c r="F6" s="514">
        <v>0.28414351851851855</v>
      </c>
      <c r="G6" s="513">
        <v>38</v>
      </c>
      <c r="H6" s="512">
        <v>4</v>
      </c>
      <c r="I6" s="511">
        <v>1979</v>
      </c>
      <c r="K6" s="14">
        <f>VLOOKUP(L6,id!$A:$C,3,0)</f>
        <v>8</v>
      </c>
      <c r="L6" s="14" t="str">
        <f t="shared" si="0"/>
        <v>WalentowskiRadosław1979</v>
      </c>
      <c r="M6" s="9" t="str">
        <f t="shared" si="1"/>
        <v>Walentowski</v>
      </c>
      <c r="N6" s="323" t="str">
        <f t="shared" si="2"/>
        <v>Radosław</v>
      </c>
      <c r="O6" s="9" t="str">
        <f t="shared" si="3"/>
        <v>Los Maruderos</v>
      </c>
      <c r="P6" s="9">
        <f t="shared" si="4"/>
        <v>1979</v>
      </c>
      <c r="Q6" s="9">
        <f t="shared" si="5"/>
        <v>93.450101832993866</v>
      </c>
      <c r="R6" s="23"/>
      <c r="S6" s="9">
        <f t="shared" si="6"/>
        <v>0.95613034623217896</v>
      </c>
      <c r="T6" s="9">
        <v>1</v>
      </c>
      <c r="U6" s="9">
        <f t="shared" si="7"/>
        <v>1</v>
      </c>
      <c r="V6" s="9">
        <v>1</v>
      </c>
    </row>
    <row r="7" spans="1:22">
      <c r="A7" s="516">
        <v>5</v>
      </c>
      <c r="B7" s="513">
        <v>10</v>
      </c>
      <c r="C7" s="513" t="s">
        <v>1803</v>
      </c>
      <c r="D7" s="513" t="s">
        <v>241</v>
      </c>
      <c r="E7" s="515">
        <v>0</v>
      </c>
      <c r="F7" s="514">
        <v>0.30311342592592594</v>
      </c>
      <c r="G7" s="513">
        <v>38</v>
      </c>
      <c r="H7" s="512">
        <v>5</v>
      </c>
      <c r="I7" s="511">
        <v>1978</v>
      </c>
      <c r="K7" s="14">
        <f>VLOOKUP(L7,id!$A:$C,3,0)</f>
        <v>44</v>
      </c>
      <c r="L7" s="14" t="str">
        <f t="shared" si="0"/>
        <v>GołębiewskiRadosław1978</v>
      </c>
      <c r="M7" s="9" t="str">
        <f t="shared" si="1"/>
        <v>Gołębiewski</v>
      </c>
      <c r="N7" s="323" t="str">
        <f t="shared" si="2"/>
        <v>Radosław</v>
      </c>
      <c r="O7" s="9">
        <f t="shared" si="3"/>
        <v>0</v>
      </c>
      <c r="P7" s="9">
        <f t="shared" si="4"/>
        <v>1978</v>
      </c>
      <c r="Q7" s="9">
        <f t="shared" si="5"/>
        <v>87.601664821108074</v>
      </c>
      <c r="R7" s="23"/>
      <c r="S7" s="9">
        <f t="shared" si="6"/>
        <v>0.9374164725648173</v>
      </c>
      <c r="T7" s="9">
        <v>1</v>
      </c>
      <c r="U7" s="9">
        <f t="shared" si="7"/>
        <v>1</v>
      </c>
      <c r="V7" s="9">
        <v>1</v>
      </c>
    </row>
    <row r="8" spans="1:22">
      <c r="A8" s="517">
        <v>6</v>
      </c>
      <c r="B8" s="513">
        <v>14</v>
      </c>
      <c r="C8" s="513" t="s">
        <v>265</v>
      </c>
      <c r="D8" s="513" t="s">
        <v>234</v>
      </c>
      <c r="E8" s="515">
        <v>0</v>
      </c>
      <c r="F8" s="514">
        <v>0.32049768518518518</v>
      </c>
      <c r="G8" s="513">
        <v>38</v>
      </c>
      <c r="H8" s="512">
        <v>6</v>
      </c>
      <c r="I8" s="511">
        <v>1963</v>
      </c>
      <c r="K8" s="14">
        <f>VLOOKUP(L8,id!$A:$C,3,0)</f>
        <v>7</v>
      </c>
      <c r="L8" s="14" t="str">
        <f t="shared" ref="L8:L48" si="8">M8&amp;N8&amp;P8</f>
        <v>KrólikowskiRoman1963</v>
      </c>
      <c r="M8" s="9" t="str">
        <f t="shared" ref="M8:M48" si="9">C8</f>
        <v>Królikowski</v>
      </c>
      <c r="N8" s="323" t="str">
        <f t="shared" ref="N8:N48" si="10">D8</f>
        <v>Roman</v>
      </c>
      <c r="O8" s="9">
        <f t="shared" ref="O8:O48" si="11">E8</f>
        <v>0</v>
      </c>
      <c r="P8" s="9">
        <f t="shared" ref="P8:P48" si="12">I8</f>
        <v>1963</v>
      </c>
      <c r="Q8" s="9">
        <f t="shared" ref="Q8:Q47" si="13">Q7*IF(U8&lt;1,U8,IF(V8&lt;1,V8,IF(T8&lt;1,T8,IF(S8&lt;1,S8,1))))</f>
        <v>82.850023473330666</v>
      </c>
      <c r="R8" s="23"/>
      <c r="S8" s="9">
        <f t="shared" ref="S8:S48" si="14">F7/F8</f>
        <v>0.94575854970929185</v>
      </c>
      <c r="T8" s="9">
        <v>1</v>
      </c>
      <c r="U8" s="9">
        <f t="shared" ref="U8:U48" si="15">G8/G7</f>
        <v>1</v>
      </c>
      <c r="V8" s="9">
        <v>1</v>
      </c>
    </row>
    <row r="9" spans="1:22">
      <c r="A9" s="516">
        <v>7</v>
      </c>
      <c r="B9" s="513">
        <v>48</v>
      </c>
      <c r="C9" s="513" t="s">
        <v>18</v>
      </c>
      <c r="D9" s="513" t="s">
        <v>19</v>
      </c>
      <c r="E9" s="515" t="s">
        <v>4695</v>
      </c>
      <c r="F9" s="514">
        <v>0.32049768518518518</v>
      </c>
      <c r="G9" s="513">
        <v>38</v>
      </c>
      <c r="H9" s="512">
        <v>6</v>
      </c>
      <c r="I9" s="511">
        <v>1964</v>
      </c>
      <c r="K9" s="14">
        <f>VLOOKUP(L9,id!$A:$C,3,0)</f>
        <v>11</v>
      </c>
      <c r="L9" s="14" t="str">
        <f t="shared" si="8"/>
        <v>LiszkaGrzegorz1964</v>
      </c>
      <c r="M9" s="9" t="str">
        <f t="shared" si="9"/>
        <v>Liszka</v>
      </c>
      <c r="N9" s="323" t="str">
        <f t="shared" si="10"/>
        <v>Grzegorz</v>
      </c>
      <c r="O9" s="9" t="str">
        <f t="shared" si="11"/>
        <v>Trezado Biketires.pl</v>
      </c>
      <c r="P9" s="9">
        <f t="shared" si="12"/>
        <v>1964</v>
      </c>
      <c r="Q9" s="9">
        <f t="shared" si="13"/>
        <v>82.850023473330666</v>
      </c>
      <c r="R9" s="23"/>
      <c r="S9" s="9">
        <f t="shared" si="14"/>
        <v>1</v>
      </c>
      <c r="T9" s="9">
        <v>1</v>
      </c>
      <c r="U9" s="9">
        <f t="shared" si="15"/>
        <v>1</v>
      </c>
      <c r="V9" s="9">
        <v>1</v>
      </c>
    </row>
    <row r="10" spans="1:22">
      <c r="A10" s="516">
        <v>8</v>
      </c>
      <c r="B10" s="513">
        <v>44</v>
      </c>
      <c r="C10" s="513" t="s">
        <v>85</v>
      </c>
      <c r="D10" s="513" t="s">
        <v>48</v>
      </c>
      <c r="E10" s="515">
        <v>0</v>
      </c>
      <c r="F10" s="514">
        <v>0.32831018518518518</v>
      </c>
      <c r="G10" s="513">
        <v>37</v>
      </c>
      <c r="H10" s="512">
        <v>8</v>
      </c>
      <c r="I10" s="511">
        <v>1982</v>
      </c>
      <c r="K10" s="14">
        <f>VLOOKUP(L10,id!$A:$C,3,0)</f>
        <v>47</v>
      </c>
      <c r="L10" s="14" t="str">
        <f t="shared" si="8"/>
        <v>StefańskiTomasz1982</v>
      </c>
      <c r="M10" s="9" t="str">
        <f t="shared" si="9"/>
        <v>Stefański</v>
      </c>
      <c r="N10" s="323" t="str">
        <f t="shared" si="10"/>
        <v>Tomasz</v>
      </c>
      <c r="O10" s="9">
        <f t="shared" si="11"/>
        <v>0</v>
      </c>
      <c r="P10" s="9">
        <f t="shared" si="12"/>
        <v>1982</v>
      </c>
      <c r="Q10" s="9">
        <f t="shared" si="13"/>
        <v>80.6697596977167</v>
      </c>
      <c r="R10" s="23"/>
      <c r="S10" s="9">
        <f t="shared" si="14"/>
        <v>0.97620390608474938</v>
      </c>
      <c r="T10" s="9">
        <v>1</v>
      </c>
      <c r="U10" s="9">
        <f t="shared" si="15"/>
        <v>0.97368421052631582</v>
      </c>
      <c r="V10" s="9">
        <v>1</v>
      </c>
    </row>
    <row r="11" spans="1:22">
      <c r="A11" s="517">
        <v>9</v>
      </c>
      <c r="B11" s="513">
        <v>35</v>
      </c>
      <c r="C11" s="513" t="s">
        <v>662</v>
      </c>
      <c r="D11" s="513" t="s">
        <v>92</v>
      </c>
      <c r="E11" s="515" t="s">
        <v>4696</v>
      </c>
      <c r="F11" s="514">
        <v>0.33064814814814814</v>
      </c>
      <c r="G11" s="513">
        <v>36</v>
      </c>
      <c r="H11" s="512">
        <v>9</v>
      </c>
      <c r="I11" s="511">
        <v>1972</v>
      </c>
      <c r="K11" s="14">
        <f>VLOOKUP(L11,id!$A:$C,3,0)</f>
        <v>414</v>
      </c>
      <c r="L11" s="14" t="str">
        <f t="shared" si="8"/>
        <v>ĆwirkoSławomir1972</v>
      </c>
      <c r="M11" s="9" t="str">
        <f t="shared" si="9"/>
        <v>Ćwirko</v>
      </c>
      <c r="N11" s="323" t="str">
        <f t="shared" si="10"/>
        <v>Sławomir</v>
      </c>
      <c r="O11" s="9" t="str">
        <f t="shared" si="11"/>
        <v>STOPA</v>
      </c>
      <c r="P11" s="9">
        <f t="shared" si="12"/>
        <v>1972</v>
      </c>
      <c r="Q11" s="9">
        <f t="shared" si="13"/>
        <v>78.489495922102734</v>
      </c>
      <c r="R11" s="23"/>
      <c r="S11" s="9">
        <f t="shared" si="14"/>
        <v>0.99292915149817984</v>
      </c>
      <c r="T11" s="9">
        <v>1</v>
      </c>
      <c r="U11" s="9">
        <f t="shared" si="15"/>
        <v>0.97297297297297303</v>
      </c>
      <c r="V11" s="9">
        <v>1</v>
      </c>
    </row>
    <row r="12" spans="1:22">
      <c r="A12" s="516">
        <v>10</v>
      </c>
      <c r="B12" s="513">
        <v>36</v>
      </c>
      <c r="C12" s="513" t="s">
        <v>1217</v>
      </c>
      <c r="D12" s="513" t="s">
        <v>269</v>
      </c>
      <c r="E12" s="515" t="s">
        <v>1218</v>
      </c>
      <c r="F12" s="514">
        <v>0.33064814814814814</v>
      </c>
      <c r="G12" s="513">
        <v>36</v>
      </c>
      <c r="H12" s="512">
        <v>9</v>
      </c>
      <c r="I12" s="511">
        <v>1977</v>
      </c>
      <c r="K12" s="14">
        <f>VLOOKUP(L12,id!$A:$C,3,0)</f>
        <v>214</v>
      </c>
      <c r="L12" s="14" t="str">
        <f t="shared" si="8"/>
        <v>KowalZbigniew1977</v>
      </c>
      <c r="M12" s="9" t="str">
        <f t="shared" si="9"/>
        <v>Kowal</v>
      </c>
      <c r="N12" s="323" t="str">
        <f t="shared" si="10"/>
        <v>Zbigniew</v>
      </c>
      <c r="O12" s="9" t="str">
        <f t="shared" si="11"/>
        <v>STOPA SŁUPSK</v>
      </c>
      <c r="P12" s="9">
        <f t="shared" si="12"/>
        <v>1977</v>
      </c>
      <c r="Q12" s="9">
        <f t="shared" si="13"/>
        <v>78.489495922102734</v>
      </c>
      <c r="R12" s="23"/>
      <c r="S12" s="9">
        <f t="shared" si="14"/>
        <v>1</v>
      </c>
      <c r="T12" s="9">
        <v>1</v>
      </c>
      <c r="U12" s="9">
        <f t="shared" si="15"/>
        <v>1</v>
      </c>
      <c r="V12" s="9">
        <v>1</v>
      </c>
    </row>
    <row r="13" spans="1:22">
      <c r="A13" s="516">
        <v>11</v>
      </c>
      <c r="B13" s="513">
        <v>6</v>
      </c>
      <c r="C13" s="513" t="s">
        <v>152</v>
      </c>
      <c r="D13" s="513" t="s">
        <v>151</v>
      </c>
      <c r="E13" s="515" t="s">
        <v>4697</v>
      </c>
      <c r="F13" s="514">
        <v>0.31798611111111114</v>
      </c>
      <c r="G13" s="513">
        <v>35</v>
      </c>
      <c r="H13" s="512">
        <v>11</v>
      </c>
      <c r="I13" s="511">
        <v>1970</v>
      </c>
      <c r="K13" s="14">
        <f>VLOOKUP(L13,id!$A:$C,3,0)</f>
        <v>42</v>
      </c>
      <c r="L13" s="14" t="str">
        <f t="shared" si="8"/>
        <v>HołdakowskiWojciech1970</v>
      </c>
      <c r="M13" s="9" t="str">
        <f t="shared" si="9"/>
        <v>Hołdakowski</v>
      </c>
      <c r="N13" s="323" t="str">
        <f t="shared" si="10"/>
        <v>Wojciech</v>
      </c>
      <c r="O13" s="9" t="str">
        <f t="shared" si="11"/>
        <v>,</v>
      </c>
      <c r="P13" s="9">
        <f t="shared" si="12"/>
        <v>1970</v>
      </c>
      <c r="Q13" s="9">
        <f t="shared" si="13"/>
        <v>76.309232146488768</v>
      </c>
      <c r="R13" s="23"/>
      <c r="S13" s="9">
        <f t="shared" si="14"/>
        <v>1.0398194656766395</v>
      </c>
      <c r="T13" s="9">
        <v>1</v>
      </c>
      <c r="U13" s="9">
        <f t="shared" si="15"/>
        <v>0.97222222222222221</v>
      </c>
      <c r="V13" s="9">
        <v>1</v>
      </c>
    </row>
    <row r="14" spans="1:22">
      <c r="A14" s="517">
        <v>12</v>
      </c>
      <c r="B14" s="513">
        <v>50</v>
      </c>
      <c r="C14" s="513" t="s">
        <v>50</v>
      </c>
      <c r="D14" s="513" t="s">
        <v>49</v>
      </c>
      <c r="E14" s="515" t="s">
        <v>4329</v>
      </c>
      <c r="F14" s="514">
        <v>0.31798611111111114</v>
      </c>
      <c r="G14" s="513">
        <v>35</v>
      </c>
      <c r="H14" s="512">
        <v>11</v>
      </c>
      <c r="I14" s="511">
        <v>1967</v>
      </c>
      <c r="K14" s="14">
        <f>VLOOKUP(L14,id!$A:$C,3,0)</f>
        <v>70</v>
      </c>
      <c r="L14" s="14" t="str">
        <f t="shared" si="8"/>
        <v>StanekRobert1967</v>
      </c>
      <c r="M14" s="9" t="str">
        <f t="shared" si="9"/>
        <v>Stanek</v>
      </c>
      <c r="N14" s="323" t="str">
        <f t="shared" si="10"/>
        <v>Robert</v>
      </c>
      <c r="O14" s="9" t="str">
        <f t="shared" si="11"/>
        <v>Rudy Kot</v>
      </c>
      <c r="P14" s="9">
        <f t="shared" si="12"/>
        <v>1967</v>
      </c>
      <c r="Q14" s="9">
        <f t="shared" si="13"/>
        <v>76.309232146488768</v>
      </c>
      <c r="R14" s="23"/>
      <c r="S14" s="9">
        <f t="shared" si="14"/>
        <v>1</v>
      </c>
      <c r="T14" s="9">
        <v>1</v>
      </c>
      <c r="U14" s="9">
        <f t="shared" si="15"/>
        <v>1</v>
      </c>
      <c r="V14" s="9">
        <v>1</v>
      </c>
    </row>
    <row r="15" spans="1:22">
      <c r="A15" s="516">
        <v>13</v>
      </c>
      <c r="B15" s="513">
        <v>13</v>
      </c>
      <c r="C15" s="513" t="s">
        <v>309</v>
      </c>
      <c r="D15" s="513" t="s">
        <v>48</v>
      </c>
      <c r="E15" s="515" t="s">
        <v>4698</v>
      </c>
      <c r="F15" s="514">
        <v>0.32325231481481481</v>
      </c>
      <c r="G15" s="513">
        <v>34</v>
      </c>
      <c r="H15" s="512">
        <v>13</v>
      </c>
      <c r="I15" s="511">
        <v>1967</v>
      </c>
      <c r="K15" s="14">
        <f>VLOOKUP(L15,id!$A:$C,3,0)</f>
        <v>544</v>
      </c>
      <c r="L15" s="14" t="str">
        <f t="shared" si="8"/>
        <v>JankowskiTomasz1967</v>
      </c>
      <c r="M15" s="9" t="str">
        <f t="shared" si="9"/>
        <v>Jankowski</v>
      </c>
      <c r="N15" s="323" t="str">
        <f t="shared" si="10"/>
        <v>Tomasz</v>
      </c>
      <c r="O15" s="9" t="str">
        <f t="shared" si="11"/>
        <v>ZTF</v>
      </c>
      <c r="P15" s="9">
        <f t="shared" si="12"/>
        <v>1967</v>
      </c>
      <c r="Q15" s="9">
        <f t="shared" si="13"/>
        <v>74.128968370874802</v>
      </c>
      <c r="R15" s="23"/>
      <c r="S15" s="9">
        <f t="shared" si="14"/>
        <v>0.98370868989222682</v>
      </c>
      <c r="T15" s="9">
        <v>1</v>
      </c>
      <c r="U15" s="9">
        <f t="shared" si="15"/>
        <v>0.97142857142857142</v>
      </c>
      <c r="V15" s="9">
        <v>1</v>
      </c>
    </row>
    <row r="16" spans="1:22">
      <c r="A16" s="516">
        <v>14</v>
      </c>
      <c r="B16" s="513">
        <v>40</v>
      </c>
      <c r="C16" s="513" t="s">
        <v>640</v>
      </c>
      <c r="D16" s="513" t="s">
        <v>48</v>
      </c>
      <c r="E16" s="515" t="s">
        <v>1449</v>
      </c>
      <c r="F16" s="514">
        <v>0.32325231481481481</v>
      </c>
      <c r="G16" s="513">
        <v>33</v>
      </c>
      <c r="H16" s="512">
        <v>13</v>
      </c>
      <c r="I16" s="511">
        <v>1975</v>
      </c>
      <c r="K16" s="14">
        <f>VLOOKUP(L16,id!$A:$C,3,0)</f>
        <v>241</v>
      </c>
      <c r="L16" s="14" t="str">
        <f t="shared" si="8"/>
        <v>PopczykTomasz1975</v>
      </c>
      <c r="M16" s="9" t="str">
        <f t="shared" si="9"/>
        <v>Popczyk</v>
      </c>
      <c r="N16" s="323" t="str">
        <f t="shared" si="10"/>
        <v>Tomasz</v>
      </c>
      <c r="O16" s="9" t="str">
        <f t="shared" si="11"/>
        <v>Sekator</v>
      </c>
      <c r="P16" s="9">
        <f t="shared" si="12"/>
        <v>1975</v>
      </c>
      <c r="Q16" s="9">
        <f t="shared" si="13"/>
        <v>71.948704595260836</v>
      </c>
      <c r="R16" s="23"/>
      <c r="S16" s="9">
        <f t="shared" si="14"/>
        <v>1</v>
      </c>
      <c r="T16" s="9">
        <v>1</v>
      </c>
      <c r="U16" s="9">
        <f t="shared" si="15"/>
        <v>0.97058823529411764</v>
      </c>
      <c r="V16" s="9">
        <v>1</v>
      </c>
    </row>
    <row r="17" spans="1:22">
      <c r="A17" s="517">
        <v>15</v>
      </c>
      <c r="B17" s="513">
        <v>47</v>
      </c>
      <c r="C17" s="513" t="s">
        <v>101</v>
      </c>
      <c r="D17" s="513" t="s">
        <v>48</v>
      </c>
      <c r="E17" s="515">
        <v>0</v>
      </c>
      <c r="F17" s="514">
        <v>0.32766203703703706</v>
      </c>
      <c r="G17" s="513">
        <v>33</v>
      </c>
      <c r="H17" s="512">
        <v>15</v>
      </c>
      <c r="I17" s="511">
        <v>1978</v>
      </c>
      <c r="K17" s="14">
        <f>VLOOKUP(L17,id!$A:$C,3,0)</f>
        <v>545</v>
      </c>
      <c r="L17" s="14" t="str">
        <f t="shared" si="8"/>
        <v>ProcekTomasz1978</v>
      </c>
      <c r="M17" s="9" t="str">
        <f t="shared" si="9"/>
        <v>Procek</v>
      </c>
      <c r="N17" s="323" t="str">
        <f t="shared" si="10"/>
        <v>Tomasz</v>
      </c>
      <c r="O17" s="9">
        <f t="shared" si="11"/>
        <v>0</v>
      </c>
      <c r="P17" s="9">
        <f t="shared" si="12"/>
        <v>1978</v>
      </c>
      <c r="Q17" s="9">
        <f t="shared" si="13"/>
        <v>70.980408712152581</v>
      </c>
      <c r="R17" s="23"/>
      <c r="S17" s="9">
        <f t="shared" si="14"/>
        <v>0.98654185800070637</v>
      </c>
      <c r="T17" s="9">
        <v>1</v>
      </c>
      <c r="U17" s="9">
        <f t="shared" si="15"/>
        <v>1</v>
      </c>
      <c r="V17" s="9">
        <v>1</v>
      </c>
    </row>
    <row r="18" spans="1:22">
      <c r="A18" s="516">
        <v>16</v>
      </c>
      <c r="B18" s="513">
        <v>46</v>
      </c>
      <c r="C18" s="513" t="s">
        <v>94</v>
      </c>
      <c r="D18" s="513" t="s">
        <v>34</v>
      </c>
      <c r="E18" s="515" t="s">
        <v>158</v>
      </c>
      <c r="F18" s="514">
        <v>0.32766203703703706</v>
      </c>
      <c r="G18" s="513">
        <v>33</v>
      </c>
      <c r="H18" s="512">
        <v>15</v>
      </c>
      <c r="I18" s="511">
        <v>1978</v>
      </c>
      <c r="K18" s="14">
        <f>VLOOKUP(L18,id!$A:$C,3,0)</f>
        <v>34</v>
      </c>
      <c r="L18" s="14" t="str">
        <f t="shared" si="8"/>
        <v>SadowskiMarek1978</v>
      </c>
      <c r="M18" s="9" t="str">
        <f t="shared" si="9"/>
        <v>Sadowski</v>
      </c>
      <c r="N18" s="323" t="str">
        <f t="shared" si="10"/>
        <v>Marek</v>
      </c>
      <c r="O18" s="9" t="str">
        <f t="shared" si="11"/>
        <v>GR3miasto</v>
      </c>
      <c r="P18" s="9">
        <f t="shared" si="12"/>
        <v>1978</v>
      </c>
      <c r="Q18" s="9">
        <f t="shared" si="13"/>
        <v>70.980408712152581</v>
      </c>
      <c r="R18" s="23"/>
      <c r="S18" s="9">
        <f t="shared" si="14"/>
        <v>1</v>
      </c>
      <c r="T18" s="9">
        <v>1</v>
      </c>
      <c r="U18" s="9">
        <f t="shared" si="15"/>
        <v>1</v>
      </c>
      <c r="V18" s="9">
        <v>1</v>
      </c>
    </row>
    <row r="19" spans="1:22">
      <c r="A19" s="516">
        <v>17</v>
      </c>
      <c r="B19" s="513">
        <v>36</v>
      </c>
      <c r="C19" s="513" t="s">
        <v>1644</v>
      </c>
      <c r="D19" s="513" t="s">
        <v>26</v>
      </c>
      <c r="E19" s="515">
        <v>0</v>
      </c>
      <c r="F19" s="514">
        <v>0.32946759259259256</v>
      </c>
      <c r="G19" s="513">
        <v>33</v>
      </c>
      <c r="H19" s="512">
        <v>17</v>
      </c>
      <c r="I19" s="511">
        <v>1988</v>
      </c>
      <c r="K19" s="14">
        <f>VLOOKUP(L19,id!$A:$C,3,0)</f>
        <v>413</v>
      </c>
      <c r="L19" s="14" t="str">
        <f t="shared" si="8"/>
        <v>Żmuda-TrzebiatowskiAndrzej1988</v>
      </c>
      <c r="M19" s="9" t="str">
        <f t="shared" si="9"/>
        <v>Żmuda-Trzebiatowski</v>
      </c>
      <c r="N19" s="323" t="str">
        <f t="shared" si="10"/>
        <v>Andrzej</v>
      </c>
      <c r="O19" s="9">
        <f t="shared" si="11"/>
        <v>0</v>
      </c>
      <c r="P19" s="9">
        <f t="shared" si="12"/>
        <v>1988</v>
      </c>
      <c r="Q19" s="9">
        <f t="shared" si="13"/>
        <v>70.591420313392817</v>
      </c>
      <c r="R19" s="23"/>
      <c r="S19" s="9">
        <f t="shared" si="14"/>
        <v>0.99451977798074909</v>
      </c>
      <c r="T19" s="9">
        <v>1</v>
      </c>
      <c r="U19" s="9">
        <f t="shared" si="15"/>
        <v>1</v>
      </c>
      <c r="V19" s="9">
        <v>1</v>
      </c>
    </row>
    <row r="20" spans="1:22">
      <c r="A20" s="517">
        <v>18</v>
      </c>
      <c r="B20" s="513">
        <v>59</v>
      </c>
      <c r="C20" s="513" t="s">
        <v>748</v>
      </c>
      <c r="D20" s="513" t="s">
        <v>59</v>
      </c>
      <c r="E20" s="515" t="s">
        <v>747</v>
      </c>
      <c r="F20" s="514">
        <v>0.32981481481481484</v>
      </c>
      <c r="G20" s="513">
        <v>33</v>
      </c>
      <c r="H20" s="512">
        <v>18</v>
      </c>
      <c r="I20" s="511">
        <v>1978</v>
      </c>
      <c r="K20" s="14">
        <f>VLOOKUP(L20,id!$A:$C,3,0)</f>
        <v>26</v>
      </c>
      <c r="L20" s="14" t="str">
        <f t="shared" si="8"/>
        <v>RychlikMichał1978</v>
      </c>
      <c r="M20" s="9" t="str">
        <f t="shared" si="9"/>
        <v>Rychlik</v>
      </c>
      <c r="N20" s="323" t="str">
        <f t="shared" si="10"/>
        <v>Michał</v>
      </c>
      <c r="O20" s="9" t="str">
        <f t="shared" si="11"/>
        <v>OrientAkcja</v>
      </c>
      <c r="P20" s="9">
        <f t="shared" si="12"/>
        <v>1978</v>
      </c>
      <c r="Q20" s="9">
        <f t="shared" si="13"/>
        <v>70.517103124685548</v>
      </c>
      <c r="R20" s="23"/>
      <c r="S20" s="9">
        <f t="shared" si="14"/>
        <v>0.99894722066254893</v>
      </c>
      <c r="T20" s="9">
        <v>1</v>
      </c>
      <c r="U20" s="9">
        <f t="shared" si="15"/>
        <v>1</v>
      </c>
      <c r="V20" s="9">
        <v>1</v>
      </c>
    </row>
    <row r="21" spans="1:22">
      <c r="A21" s="516">
        <v>19</v>
      </c>
      <c r="B21" s="513">
        <v>19</v>
      </c>
      <c r="C21" s="513" t="s">
        <v>4704</v>
      </c>
      <c r="D21" s="513" t="s">
        <v>17</v>
      </c>
      <c r="E21" s="515" t="s">
        <v>827</v>
      </c>
      <c r="F21" s="514">
        <v>0.30177083333333332</v>
      </c>
      <c r="G21" s="513">
        <v>32</v>
      </c>
      <c r="H21" s="512">
        <v>19</v>
      </c>
      <c r="I21" s="511">
        <v>1986</v>
      </c>
      <c r="K21" s="14">
        <f>VLOOKUP(L21,id!$A:$C,3,0)</f>
        <v>546</v>
      </c>
      <c r="L21" s="14" t="str">
        <f t="shared" si="8"/>
        <v>SontowskiMarcin1986</v>
      </c>
      <c r="M21" s="9" t="str">
        <f t="shared" si="9"/>
        <v>Sontowski</v>
      </c>
      <c r="N21" s="323" t="str">
        <f t="shared" si="10"/>
        <v>Marcin</v>
      </c>
      <c r="O21" s="9" t="str">
        <f t="shared" si="11"/>
        <v>Morenka Team</v>
      </c>
      <c r="P21" s="9">
        <f t="shared" si="12"/>
        <v>1986</v>
      </c>
      <c r="Q21" s="9">
        <f t="shared" si="13"/>
        <v>68.380221211816291</v>
      </c>
      <c r="R21" s="23"/>
      <c r="S21" s="9">
        <f t="shared" si="14"/>
        <v>1.0929313849576192</v>
      </c>
      <c r="T21" s="9">
        <v>1</v>
      </c>
      <c r="U21" s="9">
        <f t="shared" si="15"/>
        <v>0.96969696969696972</v>
      </c>
      <c r="V21" s="9">
        <v>1</v>
      </c>
    </row>
    <row r="22" spans="1:22">
      <c r="A22" s="516">
        <v>20</v>
      </c>
      <c r="B22" s="513">
        <v>7</v>
      </c>
      <c r="C22" s="513" t="s">
        <v>67</v>
      </c>
      <c r="D22" s="513" t="s">
        <v>15</v>
      </c>
      <c r="E22" s="515" t="s">
        <v>3487</v>
      </c>
      <c r="F22" s="514">
        <v>0.31664351851851852</v>
      </c>
      <c r="G22" s="513">
        <v>32</v>
      </c>
      <c r="H22" s="512">
        <v>20</v>
      </c>
      <c r="I22" s="511">
        <v>1963</v>
      </c>
      <c r="K22" s="14">
        <f>VLOOKUP(L22,id!$A:$C,3,0)</f>
        <v>56</v>
      </c>
      <c r="L22" s="14" t="str">
        <f t="shared" si="8"/>
        <v>SzajdukPiotr1963</v>
      </c>
      <c r="M22" s="9" t="str">
        <f t="shared" si="9"/>
        <v>Szajduk</v>
      </c>
      <c r="N22" s="323" t="str">
        <f t="shared" si="10"/>
        <v>Piotr</v>
      </c>
      <c r="O22" s="9" t="str">
        <f t="shared" si="11"/>
        <v>WRZASKUN</v>
      </c>
      <c r="P22" s="9">
        <f t="shared" si="12"/>
        <v>1963</v>
      </c>
      <c r="Q22" s="9">
        <f t="shared" si="13"/>
        <v>65.168415368655829</v>
      </c>
      <c r="R22" s="23"/>
      <c r="S22" s="9">
        <f t="shared" si="14"/>
        <v>0.95303019226551644</v>
      </c>
      <c r="T22" s="9">
        <v>1</v>
      </c>
      <c r="U22" s="9">
        <f t="shared" si="15"/>
        <v>1</v>
      </c>
      <c r="V22" s="9">
        <v>1</v>
      </c>
    </row>
    <row r="23" spans="1:22">
      <c r="A23" s="517">
        <v>21</v>
      </c>
      <c r="B23" s="513">
        <v>25</v>
      </c>
      <c r="C23" s="513" t="s">
        <v>555</v>
      </c>
      <c r="D23" s="513" t="s">
        <v>554</v>
      </c>
      <c r="E23" s="515" t="s">
        <v>553</v>
      </c>
      <c r="F23" s="514">
        <v>0.32181712962962966</v>
      </c>
      <c r="G23" s="513">
        <v>32</v>
      </c>
      <c r="H23" s="512">
        <v>21</v>
      </c>
      <c r="I23" s="511">
        <v>1978</v>
      </c>
      <c r="K23" s="14">
        <f>VLOOKUP(L23,id!$A:$C,3,0)</f>
        <v>547</v>
      </c>
      <c r="L23" s="14" t="str">
        <f t="shared" si="8"/>
        <v>BorkoRyszard1978</v>
      </c>
      <c r="M23" s="9" t="str">
        <f t="shared" si="9"/>
        <v>Borko</v>
      </c>
      <c r="N23" s="323" t="str">
        <f t="shared" si="10"/>
        <v>Ryszard</v>
      </c>
      <c r="O23" s="9" t="str">
        <f t="shared" si="11"/>
        <v>KS Pidrina Gdynia</v>
      </c>
      <c r="P23" s="9">
        <f t="shared" si="12"/>
        <v>1978</v>
      </c>
      <c r="Q23" s="9">
        <f t="shared" si="13"/>
        <v>64.120751938704771</v>
      </c>
      <c r="R23" s="23"/>
      <c r="S23" s="9">
        <f t="shared" si="14"/>
        <v>0.98392375472037397</v>
      </c>
      <c r="T23" s="9">
        <v>1</v>
      </c>
      <c r="U23" s="9">
        <f t="shared" si="15"/>
        <v>1</v>
      </c>
      <c r="V23" s="9">
        <v>1</v>
      </c>
    </row>
    <row r="24" spans="1:22">
      <c r="A24" s="516">
        <v>22</v>
      </c>
      <c r="B24" s="513">
        <v>30</v>
      </c>
      <c r="C24" s="513" t="s">
        <v>1464</v>
      </c>
      <c r="D24" s="513" t="s">
        <v>241</v>
      </c>
      <c r="E24" s="515" t="s">
        <v>553</v>
      </c>
      <c r="F24" s="514">
        <v>0.32192129629629629</v>
      </c>
      <c r="G24" s="513">
        <v>32</v>
      </c>
      <c r="H24" s="512">
        <v>22</v>
      </c>
      <c r="I24" s="511">
        <v>1974</v>
      </c>
      <c r="K24" s="14">
        <f>VLOOKUP(L24,id!$A:$C,3,0)</f>
        <v>243</v>
      </c>
      <c r="L24" s="14" t="str">
        <f t="shared" si="8"/>
        <v>LaskowskiRadosław1974</v>
      </c>
      <c r="M24" s="9" t="str">
        <f t="shared" si="9"/>
        <v>Laskowski</v>
      </c>
      <c r="N24" s="323" t="str">
        <f t="shared" si="10"/>
        <v>Radosław</v>
      </c>
      <c r="O24" s="9" t="str">
        <f t="shared" si="11"/>
        <v>KS Pidrina Gdynia</v>
      </c>
      <c r="P24" s="9">
        <f t="shared" si="12"/>
        <v>1974</v>
      </c>
      <c r="Q24" s="9">
        <f t="shared" si="13"/>
        <v>64.100003870557501</v>
      </c>
      <c r="R24" s="23"/>
      <c r="S24" s="9">
        <f t="shared" si="14"/>
        <v>0.99967642194578277</v>
      </c>
      <c r="T24" s="9">
        <v>1</v>
      </c>
      <c r="U24" s="9">
        <f t="shared" si="15"/>
        <v>1</v>
      </c>
      <c r="V24" s="9">
        <v>1</v>
      </c>
    </row>
    <row r="25" spans="1:22">
      <c r="A25" s="516">
        <v>23</v>
      </c>
      <c r="B25" s="513">
        <v>29</v>
      </c>
      <c r="C25" s="513" t="s">
        <v>225</v>
      </c>
      <c r="D25" s="513" t="s">
        <v>139</v>
      </c>
      <c r="E25" s="515">
        <v>0</v>
      </c>
      <c r="F25" s="514">
        <v>0.31836805555555553</v>
      </c>
      <c r="G25" s="513">
        <v>31</v>
      </c>
      <c r="H25" s="512">
        <v>23</v>
      </c>
      <c r="I25" s="511">
        <v>1973</v>
      </c>
      <c r="K25" s="14">
        <f>VLOOKUP(L25,id!$A:$C,3,0)</f>
        <v>53</v>
      </c>
      <c r="L25" s="14" t="str">
        <f t="shared" si="8"/>
        <v>StaszewskiDaniel1973</v>
      </c>
      <c r="M25" s="9" t="str">
        <f t="shared" si="9"/>
        <v>Staszewski</v>
      </c>
      <c r="N25" s="323" t="str">
        <f t="shared" si="10"/>
        <v>Daniel</v>
      </c>
      <c r="O25" s="9">
        <f t="shared" si="11"/>
        <v>0</v>
      </c>
      <c r="P25" s="9">
        <f t="shared" si="12"/>
        <v>1973</v>
      </c>
      <c r="Q25" s="9">
        <f t="shared" si="13"/>
        <v>62.096878749602581</v>
      </c>
      <c r="R25" s="23"/>
      <c r="S25" s="9">
        <f t="shared" si="14"/>
        <v>1.0111607954338897</v>
      </c>
      <c r="T25" s="9">
        <v>1</v>
      </c>
      <c r="U25" s="9">
        <f t="shared" si="15"/>
        <v>0.96875</v>
      </c>
      <c r="V25" s="9">
        <v>1</v>
      </c>
    </row>
    <row r="26" spans="1:22" ht="28.8">
      <c r="A26" s="517">
        <v>24</v>
      </c>
      <c r="B26" s="513">
        <v>15</v>
      </c>
      <c r="C26" s="513" t="s">
        <v>295</v>
      </c>
      <c r="D26" s="513" t="s">
        <v>63</v>
      </c>
      <c r="E26" s="515" t="s">
        <v>3981</v>
      </c>
      <c r="F26" s="514">
        <v>0.31988425925925928</v>
      </c>
      <c r="G26" s="513">
        <v>31</v>
      </c>
      <c r="H26" s="512">
        <v>24</v>
      </c>
      <c r="I26" s="511">
        <v>1977</v>
      </c>
      <c r="K26" s="14">
        <f>VLOOKUP(L26,id!$A:$C,3,0)</f>
        <v>138</v>
      </c>
      <c r="L26" s="14" t="str">
        <f t="shared" si="8"/>
        <v>SenderekŁukasz1977</v>
      </c>
      <c r="M26" s="9" t="str">
        <f t="shared" si="9"/>
        <v>Senderek</v>
      </c>
      <c r="N26" s="323" t="str">
        <f t="shared" si="10"/>
        <v>Łukasz</v>
      </c>
      <c r="O26" s="9" t="str">
        <f t="shared" si="11"/>
        <v>Rajd Piachulec Orient</v>
      </c>
      <c r="P26" s="9">
        <f t="shared" si="12"/>
        <v>1977</v>
      </c>
      <c r="Q26" s="9">
        <f t="shared" si="13"/>
        <v>61.802548801118675</v>
      </c>
      <c r="R26" s="23"/>
      <c r="S26" s="9">
        <f t="shared" si="14"/>
        <v>0.99526014907012073</v>
      </c>
      <c r="T26" s="9">
        <v>1</v>
      </c>
      <c r="U26" s="9">
        <f t="shared" si="15"/>
        <v>1</v>
      </c>
      <c r="V26" s="9">
        <v>1</v>
      </c>
    </row>
    <row r="27" spans="1:22" ht="28.8">
      <c r="A27" s="516">
        <v>25</v>
      </c>
      <c r="B27" s="513">
        <v>39</v>
      </c>
      <c r="C27" s="513" t="s">
        <v>580</v>
      </c>
      <c r="D27" s="513" t="s">
        <v>63</v>
      </c>
      <c r="E27" s="515" t="s">
        <v>3555</v>
      </c>
      <c r="F27" s="514">
        <v>0.31648148148148147</v>
      </c>
      <c r="G27" s="513">
        <v>30</v>
      </c>
      <c r="H27" s="512">
        <v>25</v>
      </c>
      <c r="I27" s="511">
        <v>1979</v>
      </c>
      <c r="K27" s="14">
        <f>VLOOKUP(L27,id!$A:$C,3,0)</f>
        <v>98</v>
      </c>
      <c r="L27" s="14" t="str">
        <f t="shared" si="8"/>
        <v>BallerstadtŁukasz1979</v>
      </c>
      <c r="M27" s="9" t="str">
        <f t="shared" si="9"/>
        <v>Ballerstadt</v>
      </c>
      <c r="N27" s="323" t="str">
        <f t="shared" si="10"/>
        <v>Łukasz</v>
      </c>
      <c r="O27" s="9" t="str">
        <f t="shared" si="11"/>
        <v>BIKE NOW BEER LATER</v>
      </c>
      <c r="P27" s="9">
        <f t="shared" si="12"/>
        <v>1979</v>
      </c>
      <c r="Q27" s="9">
        <f t="shared" si="13"/>
        <v>59.808918194630976</v>
      </c>
      <c r="R27" s="23"/>
      <c r="S27" s="9">
        <f t="shared" si="14"/>
        <v>1.0107519016968989</v>
      </c>
      <c r="T27" s="9">
        <v>1</v>
      </c>
      <c r="U27" s="9">
        <f t="shared" si="15"/>
        <v>0.967741935483871</v>
      </c>
      <c r="V27" s="9">
        <v>1</v>
      </c>
    </row>
    <row r="28" spans="1:22" ht="28.8">
      <c r="A28" s="516">
        <v>26</v>
      </c>
      <c r="B28" s="513">
        <v>43</v>
      </c>
      <c r="C28" s="513" t="s">
        <v>581</v>
      </c>
      <c r="D28" s="513" t="s">
        <v>151</v>
      </c>
      <c r="E28" s="515" t="s">
        <v>3555</v>
      </c>
      <c r="F28" s="514">
        <v>0.31648148148148147</v>
      </c>
      <c r="G28" s="513">
        <v>30</v>
      </c>
      <c r="H28" s="512">
        <v>25</v>
      </c>
      <c r="I28" s="511">
        <v>1975</v>
      </c>
      <c r="K28" s="14">
        <f>VLOOKUP(L28,id!$A:$C,3,0)</f>
        <v>99</v>
      </c>
      <c r="L28" s="14" t="str">
        <f t="shared" si="8"/>
        <v>BróżWojciech1975</v>
      </c>
      <c r="M28" s="9" t="str">
        <f t="shared" si="9"/>
        <v>Bróż</v>
      </c>
      <c r="N28" s="323" t="str">
        <f t="shared" si="10"/>
        <v>Wojciech</v>
      </c>
      <c r="O28" s="9" t="str">
        <f t="shared" si="11"/>
        <v>BIKE NOW BEER LATER</v>
      </c>
      <c r="P28" s="9">
        <f t="shared" si="12"/>
        <v>1975</v>
      </c>
      <c r="Q28" s="9">
        <f t="shared" si="13"/>
        <v>59.808918194630976</v>
      </c>
      <c r="R28" s="23"/>
      <c r="S28" s="9">
        <f t="shared" si="14"/>
        <v>1</v>
      </c>
      <c r="T28" s="9">
        <v>1</v>
      </c>
      <c r="U28" s="9">
        <f t="shared" si="15"/>
        <v>1</v>
      </c>
      <c r="V28" s="9">
        <v>1</v>
      </c>
    </row>
    <row r="29" spans="1:22" ht="28.8">
      <c r="A29" s="517">
        <v>27</v>
      </c>
      <c r="B29" s="513">
        <v>18</v>
      </c>
      <c r="C29" s="513" t="s">
        <v>47</v>
      </c>
      <c r="D29" s="513" t="s">
        <v>48</v>
      </c>
      <c r="E29" s="515" t="s">
        <v>4699</v>
      </c>
      <c r="F29" s="514">
        <v>0.32893518518518516</v>
      </c>
      <c r="G29" s="513">
        <v>30</v>
      </c>
      <c r="H29" s="512">
        <v>27</v>
      </c>
      <c r="I29" s="511">
        <v>1960</v>
      </c>
      <c r="K29" s="14">
        <f>VLOOKUP(L29,id!$A:$C,3,0)</f>
        <v>82</v>
      </c>
      <c r="L29" s="14" t="str">
        <f t="shared" si="8"/>
        <v>KoniecznyTomasz1960</v>
      </c>
      <c r="M29" s="9" t="str">
        <f t="shared" si="9"/>
        <v>Konieczny</v>
      </c>
      <c r="N29" s="323" t="str">
        <f t="shared" si="10"/>
        <v>Tomasz</v>
      </c>
      <c r="O29" s="9" t="str">
        <f t="shared" si="11"/>
        <v>Grupa Rowerowa Lipka 2</v>
      </c>
      <c r="P29" s="9">
        <f t="shared" si="12"/>
        <v>1960</v>
      </c>
      <c r="Q29" s="9">
        <f t="shared" si="13"/>
        <v>57.544512987825108</v>
      </c>
      <c r="R29" s="23"/>
      <c r="S29" s="9">
        <f t="shared" si="14"/>
        <v>0.96213933849401834</v>
      </c>
      <c r="T29" s="9">
        <v>1</v>
      </c>
      <c r="U29" s="9">
        <f t="shared" si="15"/>
        <v>1</v>
      </c>
      <c r="V29" s="9">
        <v>1</v>
      </c>
    </row>
    <row r="30" spans="1:22">
      <c r="A30" s="516">
        <v>28</v>
      </c>
      <c r="B30" s="513">
        <v>22</v>
      </c>
      <c r="C30" s="513" t="s">
        <v>476</v>
      </c>
      <c r="D30" s="513" t="s">
        <v>48</v>
      </c>
      <c r="E30" s="515">
        <v>0</v>
      </c>
      <c r="F30" s="514">
        <v>0.33031250000000001</v>
      </c>
      <c r="G30" s="513">
        <v>30</v>
      </c>
      <c r="H30" s="512">
        <v>28</v>
      </c>
      <c r="I30" s="511">
        <v>1975</v>
      </c>
      <c r="K30" s="14">
        <f>VLOOKUP(L30,id!$A:$C,3,0)</f>
        <v>180</v>
      </c>
      <c r="L30" s="14" t="str">
        <f t="shared" si="8"/>
        <v>LipińskiTomasz1975</v>
      </c>
      <c r="M30" s="9" t="str">
        <f t="shared" si="9"/>
        <v>Lipiński</v>
      </c>
      <c r="N30" s="323" t="str">
        <f t="shared" si="10"/>
        <v>Tomasz</v>
      </c>
      <c r="O30" s="9">
        <f t="shared" si="11"/>
        <v>0</v>
      </c>
      <c r="P30" s="9">
        <f t="shared" si="12"/>
        <v>1975</v>
      </c>
      <c r="Q30" s="9">
        <f t="shared" si="13"/>
        <v>57.304567753389726</v>
      </c>
      <c r="R30" s="23"/>
      <c r="S30" s="9">
        <f t="shared" si="14"/>
        <v>0.99583026735344604</v>
      </c>
      <c r="T30" s="9">
        <v>1</v>
      </c>
      <c r="U30" s="9">
        <f t="shared" si="15"/>
        <v>1</v>
      </c>
      <c r="V30" s="9">
        <v>1</v>
      </c>
    </row>
    <row r="31" spans="1:22">
      <c r="A31" s="516">
        <v>29</v>
      </c>
      <c r="B31" s="513">
        <v>17</v>
      </c>
      <c r="C31" s="513" t="s">
        <v>93</v>
      </c>
      <c r="D31" s="513" t="s">
        <v>92</v>
      </c>
      <c r="E31" s="515">
        <v>0</v>
      </c>
      <c r="F31" s="514">
        <v>0.3222916666666667</v>
      </c>
      <c r="G31" s="513">
        <v>29</v>
      </c>
      <c r="H31" s="512">
        <v>29</v>
      </c>
      <c r="I31" s="511">
        <v>1974</v>
      </c>
      <c r="K31" s="14">
        <f>VLOOKUP(L31,id!$A:$C,3,0)</f>
        <v>57</v>
      </c>
      <c r="L31" s="14" t="str">
        <f t="shared" si="8"/>
        <v>MakowiecSławomir1974</v>
      </c>
      <c r="M31" s="9" t="str">
        <f t="shared" si="9"/>
        <v>Makowiec</v>
      </c>
      <c r="N31" s="323" t="str">
        <f t="shared" si="10"/>
        <v>Sławomir</v>
      </c>
      <c r="O31" s="9">
        <f t="shared" si="11"/>
        <v>0</v>
      </c>
      <c r="P31" s="9">
        <f t="shared" si="12"/>
        <v>1974</v>
      </c>
      <c r="Q31" s="9">
        <f t="shared" si="13"/>
        <v>55.394415494943402</v>
      </c>
      <c r="R31" s="23"/>
      <c r="S31" s="9">
        <f t="shared" si="14"/>
        <v>1.0248868778280542</v>
      </c>
      <c r="T31" s="9">
        <v>1</v>
      </c>
      <c r="U31" s="9">
        <f t="shared" si="15"/>
        <v>0.96666666666666667</v>
      </c>
      <c r="V31" s="9">
        <v>1</v>
      </c>
    </row>
    <row r="32" spans="1:22">
      <c r="A32" s="517">
        <v>30</v>
      </c>
      <c r="B32" s="513">
        <v>8</v>
      </c>
      <c r="C32" s="513" t="s">
        <v>28</v>
      </c>
      <c r="D32" s="513" t="s">
        <v>25</v>
      </c>
      <c r="E32" s="515" t="s">
        <v>150</v>
      </c>
      <c r="F32" s="514">
        <v>0.31461805555555555</v>
      </c>
      <c r="G32" s="513">
        <v>28</v>
      </c>
      <c r="H32" s="512">
        <v>30</v>
      </c>
      <c r="I32" s="511">
        <v>1958</v>
      </c>
      <c r="K32" s="14">
        <f>VLOOKUP(L32,id!$A:$C,3,0)</f>
        <v>65</v>
      </c>
      <c r="L32" s="14" t="str">
        <f t="shared" si="8"/>
        <v>OrłowskiLeszek1958</v>
      </c>
      <c r="M32" s="9" t="str">
        <f t="shared" si="9"/>
        <v>Orłowski</v>
      </c>
      <c r="N32" s="323" t="str">
        <f t="shared" si="10"/>
        <v>Leszek</v>
      </c>
      <c r="O32" s="9" t="str">
        <f t="shared" si="11"/>
        <v>Troll Team</v>
      </c>
      <c r="P32" s="9">
        <f t="shared" si="12"/>
        <v>1958</v>
      </c>
      <c r="Q32" s="9">
        <f t="shared" si="13"/>
        <v>53.484263236497078</v>
      </c>
      <c r="R32" s="23"/>
      <c r="S32" s="9">
        <f t="shared" si="14"/>
        <v>1.024390243902439</v>
      </c>
      <c r="T32" s="9">
        <v>1</v>
      </c>
      <c r="U32" s="9">
        <f t="shared" si="15"/>
        <v>0.96551724137931039</v>
      </c>
      <c r="V32" s="9">
        <v>1</v>
      </c>
    </row>
    <row r="33" spans="1:22">
      <c r="A33" s="516">
        <v>31</v>
      </c>
      <c r="B33" s="513">
        <v>9</v>
      </c>
      <c r="C33" s="513" t="s">
        <v>27</v>
      </c>
      <c r="D33" s="513" t="s">
        <v>25</v>
      </c>
      <c r="E33" s="515" t="s">
        <v>150</v>
      </c>
      <c r="F33" s="514">
        <v>0.31461805555555555</v>
      </c>
      <c r="G33" s="513">
        <v>28</v>
      </c>
      <c r="H33" s="512">
        <v>30</v>
      </c>
      <c r="I33" s="511">
        <v>1958</v>
      </c>
      <c r="K33" s="14">
        <f>VLOOKUP(L33,id!$A:$C,3,0)</f>
        <v>62</v>
      </c>
      <c r="L33" s="14" t="str">
        <f t="shared" si="8"/>
        <v>PapisLeszek1958</v>
      </c>
      <c r="M33" s="9" t="str">
        <f t="shared" si="9"/>
        <v>Papis</v>
      </c>
      <c r="N33" s="323" t="str">
        <f t="shared" si="10"/>
        <v>Leszek</v>
      </c>
      <c r="O33" s="9" t="str">
        <f t="shared" si="11"/>
        <v>Troll Team</v>
      </c>
      <c r="P33" s="9">
        <f t="shared" si="12"/>
        <v>1958</v>
      </c>
      <c r="Q33" s="9">
        <f t="shared" si="13"/>
        <v>53.484263236497078</v>
      </c>
      <c r="R33" s="23"/>
      <c r="S33" s="9">
        <f t="shared" si="14"/>
        <v>1</v>
      </c>
      <c r="T33" s="9">
        <v>1</v>
      </c>
      <c r="U33" s="9">
        <f t="shared" si="15"/>
        <v>1</v>
      </c>
      <c r="V33" s="9">
        <v>1</v>
      </c>
    </row>
    <row r="34" spans="1:22">
      <c r="A34" s="516">
        <v>32</v>
      </c>
      <c r="B34" s="513">
        <v>31</v>
      </c>
      <c r="C34" s="513" t="s">
        <v>360</v>
      </c>
      <c r="D34" s="513" t="s">
        <v>269</v>
      </c>
      <c r="E34" s="515">
        <v>0</v>
      </c>
      <c r="F34" s="514">
        <v>0.31461805555555555</v>
      </c>
      <c r="G34" s="513">
        <v>28</v>
      </c>
      <c r="H34" s="512">
        <v>30</v>
      </c>
      <c r="I34" s="511">
        <v>1958</v>
      </c>
      <c r="K34" s="14">
        <f>VLOOKUP(L34,id!$A:$C,3,0)</f>
        <v>187</v>
      </c>
      <c r="L34" s="14" t="str">
        <f t="shared" si="8"/>
        <v>PiątkowskiZbigniew1958</v>
      </c>
      <c r="M34" s="9" t="str">
        <f t="shared" si="9"/>
        <v>Piątkowski</v>
      </c>
      <c r="N34" s="323" t="str">
        <f t="shared" si="10"/>
        <v>Zbigniew</v>
      </c>
      <c r="O34" s="9">
        <f t="shared" si="11"/>
        <v>0</v>
      </c>
      <c r="P34" s="9">
        <f t="shared" si="12"/>
        <v>1958</v>
      </c>
      <c r="Q34" s="9">
        <f t="shared" si="13"/>
        <v>53.484263236497078</v>
      </c>
      <c r="R34" s="23"/>
      <c r="S34" s="9">
        <f t="shared" si="14"/>
        <v>1</v>
      </c>
      <c r="T34" s="9">
        <v>1</v>
      </c>
      <c r="U34" s="9">
        <f t="shared" si="15"/>
        <v>1</v>
      </c>
      <c r="V34" s="9">
        <v>1</v>
      </c>
    </row>
    <row r="35" spans="1:22">
      <c r="A35" s="517">
        <v>33</v>
      </c>
      <c r="B35" s="513">
        <v>21</v>
      </c>
      <c r="C35" s="513" t="s">
        <v>1279</v>
      </c>
      <c r="D35" s="513" t="s">
        <v>788</v>
      </c>
      <c r="E35" s="515" t="s">
        <v>824</v>
      </c>
      <c r="F35" s="514">
        <v>0.31895833333333334</v>
      </c>
      <c r="G35" s="513">
        <v>28</v>
      </c>
      <c r="H35" s="512">
        <v>33</v>
      </c>
      <c r="I35" s="511">
        <v>1975</v>
      </c>
      <c r="K35" s="14">
        <f>VLOOKUP(L35,id!$A:$C,3,0)</f>
        <v>52</v>
      </c>
      <c r="L35" s="14" t="str">
        <f t="shared" si="8"/>
        <v>BeszterdaSebastian1975</v>
      </c>
      <c r="M35" s="9" t="str">
        <f t="shared" si="9"/>
        <v>Beszterda</v>
      </c>
      <c r="N35" s="323" t="str">
        <f t="shared" si="10"/>
        <v>Sebastian</v>
      </c>
      <c r="O35" s="9" t="str">
        <f t="shared" si="11"/>
        <v>Nietoperze Koszalin</v>
      </c>
      <c r="P35" s="9">
        <f t="shared" si="12"/>
        <v>1975</v>
      </c>
      <c r="Q35" s="9">
        <f t="shared" si="13"/>
        <v>52.756467361844109</v>
      </c>
      <c r="R35" s="23"/>
      <c r="S35" s="9">
        <f t="shared" si="14"/>
        <v>0.98639233616372735</v>
      </c>
      <c r="T35" s="9">
        <v>1</v>
      </c>
      <c r="U35" s="9">
        <f t="shared" si="15"/>
        <v>1</v>
      </c>
      <c r="V35" s="9">
        <v>1</v>
      </c>
    </row>
    <row r="36" spans="1:22">
      <c r="A36" s="516">
        <v>34</v>
      </c>
      <c r="B36" s="513">
        <v>4</v>
      </c>
      <c r="C36" s="513" t="s">
        <v>87</v>
      </c>
      <c r="D36" s="513" t="s">
        <v>19</v>
      </c>
      <c r="E36" s="515" t="s">
        <v>185</v>
      </c>
      <c r="F36" s="514">
        <v>0.31430555555555556</v>
      </c>
      <c r="G36" s="513">
        <v>27</v>
      </c>
      <c r="H36" s="512">
        <v>34</v>
      </c>
      <c r="I36" s="511">
        <v>1974</v>
      </c>
      <c r="K36" s="14">
        <f>VLOOKUP(L36,id!$A:$C,3,0)</f>
        <v>48</v>
      </c>
      <c r="L36" s="14" t="str">
        <f t="shared" si="8"/>
        <v>RygalskiGrzegorz1974</v>
      </c>
      <c r="M36" s="9" t="str">
        <f t="shared" si="9"/>
        <v>Rygalski</v>
      </c>
      <c r="N36" s="323" t="str">
        <f t="shared" si="10"/>
        <v>Grzegorz</v>
      </c>
      <c r="O36" s="9" t="str">
        <f t="shared" si="11"/>
        <v>Welocypedy</v>
      </c>
      <c r="P36" s="9">
        <f t="shared" si="12"/>
        <v>1974</v>
      </c>
      <c r="Q36" s="9">
        <f t="shared" si="13"/>
        <v>50.872307813206824</v>
      </c>
      <c r="R36" s="23"/>
      <c r="S36" s="9">
        <f t="shared" si="14"/>
        <v>1.0148033583738401</v>
      </c>
      <c r="T36" s="9">
        <v>1</v>
      </c>
      <c r="U36" s="9">
        <f t="shared" si="15"/>
        <v>0.9642857142857143</v>
      </c>
      <c r="V36" s="9">
        <v>1</v>
      </c>
    </row>
    <row r="37" spans="1:22">
      <c r="A37" s="516">
        <v>35</v>
      </c>
      <c r="B37" s="513">
        <v>55</v>
      </c>
      <c r="C37" s="513" t="s">
        <v>4705</v>
      </c>
      <c r="D37" s="513" t="s">
        <v>467</v>
      </c>
      <c r="E37" s="515" t="s">
        <v>4700</v>
      </c>
      <c r="F37" s="514">
        <v>0.32824074074074078</v>
      </c>
      <c r="G37" s="513">
        <v>20</v>
      </c>
      <c r="H37" s="512">
        <v>35</v>
      </c>
      <c r="I37" s="511">
        <v>1990</v>
      </c>
      <c r="K37" s="14">
        <f>VLOOKUP(L37,id!$A:$C,3,0)</f>
        <v>548</v>
      </c>
      <c r="L37" s="14" t="str">
        <f t="shared" si="8"/>
        <v>SzymanekDawid1990</v>
      </c>
      <c r="M37" s="9" t="str">
        <f t="shared" si="9"/>
        <v>Szymanek</v>
      </c>
      <c r="N37" s="323" t="str">
        <f t="shared" si="10"/>
        <v>Dawid</v>
      </c>
      <c r="O37" s="9" t="str">
        <f t="shared" si="11"/>
        <v>...</v>
      </c>
      <c r="P37" s="9">
        <f t="shared" si="12"/>
        <v>1990</v>
      </c>
      <c r="Q37" s="9">
        <f t="shared" si="13"/>
        <v>37.683190972745791</v>
      </c>
      <c r="R37" s="23"/>
      <c r="S37" s="9">
        <f t="shared" si="14"/>
        <v>0.95754583921015501</v>
      </c>
      <c r="T37" s="9">
        <v>1</v>
      </c>
      <c r="U37" s="9">
        <f t="shared" si="15"/>
        <v>0.7407407407407407</v>
      </c>
      <c r="V37" s="9">
        <v>1</v>
      </c>
    </row>
    <row r="38" spans="1:22">
      <c r="A38" s="517">
        <v>36</v>
      </c>
      <c r="B38" s="513">
        <v>12</v>
      </c>
      <c r="C38" s="513" t="s">
        <v>1191</v>
      </c>
      <c r="D38" s="513" t="s">
        <v>467</v>
      </c>
      <c r="E38" s="515">
        <v>0</v>
      </c>
      <c r="F38" s="514">
        <v>0.32913194444444444</v>
      </c>
      <c r="G38" s="513">
        <v>20</v>
      </c>
      <c r="H38" s="512">
        <v>36</v>
      </c>
      <c r="I38" s="511">
        <v>1979</v>
      </c>
      <c r="K38" s="14">
        <f>VLOOKUP(L38,id!$A:$C,3,0)</f>
        <v>549</v>
      </c>
      <c r="L38" s="14" t="str">
        <f t="shared" si="8"/>
        <v>KaussDawid1979</v>
      </c>
      <c r="M38" s="9" t="str">
        <f t="shared" si="9"/>
        <v>Kauss</v>
      </c>
      <c r="N38" s="323" t="str">
        <f t="shared" si="10"/>
        <v>Dawid</v>
      </c>
      <c r="O38" s="9">
        <f t="shared" si="11"/>
        <v>0</v>
      </c>
      <c r="P38" s="9">
        <f t="shared" si="12"/>
        <v>1979</v>
      </c>
      <c r="Q38" s="9">
        <f t="shared" si="13"/>
        <v>37.581154692375101</v>
      </c>
      <c r="R38" s="23"/>
      <c r="S38" s="9">
        <f t="shared" si="14"/>
        <v>0.99729226008369387</v>
      </c>
      <c r="T38" s="9">
        <v>1</v>
      </c>
      <c r="U38" s="9">
        <f t="shared" si="15"/>
        <v>1</v>
      </c>
      <c r="V38" s="9">
        <v>1</v>
      </c>
    </row>
    <row r="39" spans="1:22">
      <c r="A39" s="516">
        <v>37</v>
      </c>
      <c r="B39" s="513">
        <v>11</v>
      </c>
      <c r="C39" s="513" t="s">
        <v>1678</v>
      </c>
      <c r="D39" s="513" t="s">
        <v>19</v>
      </c>
      <c r="E39" s="515" t="s">
        <v>1671</v>
      </c>
      <c r="F39" s="514">
        <v>0.32935185185185184</v>
      </c>
      <c r="G39" s="513">
        <v>20</v>
      </c>
      <c r="H39" s="512">
        <v>37</v>
      </c>
      <c r="I39" s="511">
        <v>1979</v>
      </c>
      <c r="K39" s="14">
        <f>VLOOKUP(L39,id!$A:$C,3,0)</f>
        <v>550</v>
      </c>
      <c r="L39" s="14" t="str">
        <f t="shared" si="8"/>
        <v>GałązkaGrzegorz1979</v>
      </c>
      <c r="M39" s="9" t="str">
        <f t="shared" si="9"/>
        <v>Gałązka</v>
      </c>
      <c r="N39" s="323" t="str">
        <f t="shared" si="10"/>
        <v>Grzegorz</v>
      </c>
      <c r="O39" s="9" t="str">
        <f t="shared" si="11"/>
        <v>Road to nowhere</v>
      </c>
      <c r="P39" s="9">
        <f t="shared" si="12"/>
        <v>1979</v>
      </c>
      <c r="Q39" s="9">
        <f t="shared" si="13"/>
        <v>37.55606184941913</v>
      </c>
      <c r="R39" s="23"/>
      <c r="S39" s="9">
        <f t="shared" si="14"/>
        <v>0.99933230250210847</v>
      </c>
      <c r="T39" s="9">
        <v>1</v>
      </c>
      <c r="U39" s="9">
        <f t="shared" si="15"/>
        <v>1</v>
      </c>
      <c r="V39" s="9">
        <v>1</v>
      </c>
    </row>
    <row r="40" spans="1:22" ht="43.2">
      <c r="A40" s="516">
        <v>38</v>
      </c>
      <c r="B40" s="513">
        <v>33</v>
      </c>
      <c r="C40" s="513" t="s">
        <v>1680</v>
      </c>
      <c r="D40" s="513" t="s">
        <v>467</v>
      </c>
      <c r="E40" s="515" t="s">
        <v>4701</v>
      </c>
      <c r="F40" s="514">
        <v>0.32946759259259256</v>
      </c>
      <c r="G40" s="513">
        <v>20</v>
      </c>
      <c r="H40" s="512">
        <v>38</v>
      </c>
      <c r="I40" s="511">
        <v>1977</v>
      </c>
      <c r="K40" s="14">
        <f>VLOOKUP(L40,id!$A:$C,3,0)</f>
        <v>551</v>
      </c>
      <c r="L40" s="14" t="str">
        <f t="shared" si="8"/>
        <v>SobekDawid1977</v>
      </c>
      <c r="M40" s="9" t="str">
        <f t="shared" si="9"/>
        <v>Sobek</v>
      </c>
      <c r="N40" s="323" t="str">
        <f t="shared" si="10"/>
        <v>Dawid</v>
      </c>
      <c r="O40" s="9" t="str">
        <f t="shared" si="11"/>
        <v>Maximum Optimal Power Distribution One Man Team</v>
      </c>
      <c r="P40" s="9">
        <f t="shared" si="12"/>
        <v>1977</v>
      </c>
      <c r="Q40" s="9">
        <f t="shared" si="13"/>
        <v>37.542868544476597</v>
      </c>
      <c r="R40" s="23"/>
      <c r="S40" s="9">
        <f t="shared" si="14"/>
        <v>0.99964870371671477</v>
      </c>
      <c r="T40" s="9">
        <v>1</v>
      </c>
      <c r="U40" s="9">
        <f t="shared" si="15"/>
        <v>1</v>
      </c>
      <c r="V40" s="9">
        <v>1</v>
      </c>
    </row>
    <row r="41" spans="1:22">
      <c r="A41" s="517">
        <v>39</v>
      </c>
      <c r="B41" s="513">
        <v>28</v>
      </c>
      <c r="C41" s="513" t="s">
        <v>4693</v>
      </c>
      <c r="D41" s="513" t="s">
        <v>45</v>
      </c>
      <c r="E41" s="515" t="s">
        <v>4702</v>
      </c>
      <c r="F41" s="514">
        <v>0.3301736111111111</v>
      </c>
      <c r="G41" s="513">
        <v>20</v>
      </c>
      <c r="H41" s="512">
        <v>39</v>
      </c>
      <c r="I41" s="511">
        <v>1978</v>
      </c>
      <c r="K41" s="14">
        <f>VLOOKUP(L41,id!$A:$C,3,0)</f>
        <v>552</v>
      </c>
      <c r="L41" s="14" t="str">
        <f t="shared" si="8"/>
        <v>ButnyRafał1978</v>
      </c>
      <c r="M41" s="9" t="str">
        <f t="shared" si="9"/>
        <v>Butny</v>
      </c>
      <c r="N41" s="323" t="str">
        <f t="shared" si="10"/>
        <v>Rafał</v>
      </c>
      <c r="O41" s="9" t="str">
        <f t="shared" si="11"/>
        <v>Road to Nowhere</v>
      </c>
      <c r="P41" s="9">
        <f t="shared" si="12"/>
        <v>1978</v>
      </c>
      <c r="Q41" s="9">
        <f t="shared" si="13"/>
        <v>37.46258968651</v>
      </c>
      <c r="R41" s="23"/>
      <c r="S41" s="9">
        <f t="shared" si="14"/>
        <v>0.99786167490447641</v>
      </c>
      <c r="T41" s="9">
        <v>1</v>
      </c>
      <c r="U41" s="9">
        <f t="shared" si="15"/>
        <v>1</v>
      </c>
      <c r="V41" s="9">
        <v>1</v>
      </c>
    </row>
    <row r="42" spans="1:22">
      <c r="A42" s="516">
        <v>40</v>
      </c>
      <c r="B42" s="513">
        <v>38</v>
      </c>
      <c r="C42" s="513" t="s">
        <v>267</v>
      </c>
      <c r="D42" s="513" t="s">
        <v>1691</v>
      </c>
      <c r="E42" s="515" t="s">
        <v>1263</v>
      </c>
      <c r="F42" s="514">
        <v>0.31744212962962964</v>
      </c>
      <c r="G42" s="513">
        <v>19</v>
      </c>
      <c r="H42" s="512">
        <v>40</v>
      </c>
      <c r="I42" s="511">
        <v>2010</v>
      </c>
      <c r="K42" s="14">
        <f>VLOOKUP(L42,id!$A:$C,3,0)</f>
        <v>448</v>
      </c>
      <c r="L42" s="14" t="str">
        <f t="shared" si="8"/>
        <v>BrudłoZbych2010</v>
      </c>
      <c r="M42" s="9" t="str">
        <f t="shared" si="9"/>
        <v>Brudło</v>
      </c>
      <c r="N42" s="323" t="str">
        <f t="shared" si="10"/>
        <v>Zbych</v>
      </c>
      <c r="O42" s="9" t="str">
        <f t="shared" si="11"/>
        <v>Ba-Bi</v>
      </c>
      <c r="P42" s="9">
        <f t="shared" si="12"/>
        <v>2010</v>
      </c>
      <c r="Q42" s="9">
        <f t="shared" si="13"/>
        <v>35.589460202184497</v>
      </c>
      <c r="R42" s="23"/>
      <c r="S42" s="9">
        <f t="shared" si="14"/>
        <v>1.0401064644328581</v>
      </c>
      <c r="T42" s="9">
        <v>1</v>
      </c>
      <c r="U42" s="9">
        <f t="shared" si="15"/>
        <v>0.95</v>
      </c>
      <c r="V42" s="9">
        <v>1</v>
      </c>
    </row>
    <row r="43" spans="1:22">
      <c r="A43" s="517">
        <v>41</v>
      </c>
      <c r="B43" s="513">
        <v>23</v>
      </c>
      <c r="C43" s="513" t="s">
        <v>393</v>
      </c>
      <c r="D43" s="513" t="s">
        <v>49</v>
      </c>
      <c r="E43" s="515">
        <v>0</v>
      </c>
      <c r="F43" s="514">
        <v>0.34836805555555556</v>
      </c>
      <c r="G43" s="513">
        <v>16</v>
      </c>
      <c r="H43" s="512">
        <v>41</v>
      </c>
      <c r="I43" s="511">
        <v>1974</v>
      </c>
      <c r="K43" s="14">
        <f>VLOOKUP(L43,id!$A:$C,3,0)</f>
        <v>95</v>
      </c>
      <c r="L43" s="14" t="str">
        <f t="shared" si="8"/>
        <v>PotockiRobert1974</v>
      </c>
      <c r="M43" s="9" t="str">
        <f t="shared" si="9"/>
        <v>Potocki</v>
      </c>
      <c r="N43" s="323" t="str">
        <f t="shared" si="10"/>
        <v>Robert</v>
      </c>
      <c r="O43" s="9">
        <f t="shared" si="11"/>
        <v>0</v>
      </c>
      <c r="P43" s="9">
        <f t="shared" si="12"/>
        <v>1974</v>
      </c>
      <c r="Q43" s="9">
        <f t="shared" si="13"/>
        <v>29.970071749207996</v>
      </c>
      <c r="R43" s="23"/>
      <c r="S43" s="9">
        <f t="shared" si="14"/>
        <v>0.9112262865875943</v>
      </c>
      <c r="T43" s="9">
        <v>1</v>
      </c>
      <c r="U43" s="9">
        <f t="shared" si="15"/>
        <v>0.84210526315789469</v>
      </c>
      <c r="V43" s="9">
        <v>1</v>
      </c>
    </row>
    <row r="44" spans="1:22">
      <c r="A44" s="516">
        <v>42</v>
      </c>
      <c r="B44" s="513">
        <v>24</v>
      </c>
      <c r="C44" s="513" t="s">
        <v>393</v>
      </c>
      <c r="D44" s="513" t="s">
        <v>392</v>
      </c>
      <c r="E44" s="515" t="s">
        <v>391</v>
      </c>
      <c r="F44" s="514">
        <v>0.34902777777777777</v>
      </c>
      <c r="G44" s="513">
        <v>15</v>
      </c>
      <c r="H44" s="512">
        <v>42</v>
      </c>
      <c r="I44" s="511">
        <v>1969</v>
      </c>
      <c r="K44" s="14">
        <f>VLOOKUP(L44,id!$A:$C,3,0)</f>
        <v>96</v>
      </c>
      <c r="L44" s="14" t="str">
        <f t="shared" si="8"/>
        <v>PotockiMirosław1969</v>
      </c>
      <c r="M44" s="9" t="str">
        <f t="shared" si="9"/>
        <v>Potocki</v>
      </c>
      <c r="N44" s="323" t="str">
        <f t="shared" si="10"/>
        <v>Mirosław</v>
      </c>
      <c r="O44" s="9" t="str">
        <f t="shared" si="11"/>
        <v>GREY WOLF</v>
      </c>
      <c r="P44" s="9">
        <f t="shared" si="12"/>
        <v>1969</v>
      </c>
      <c r="Q44" s="9">
        <f t="shared" si="13"/>
        <v>28.096942264882497</v>
      </c>
      <c r="R44" s="23"/>
      <c r="S44" s="9">
        <f t="shared" si="14"/>
        <v>0.99810982888977318</v>
      </c>
      <c r="T44" s="9">
        <v>1</v>
      </c>
      <c r="U44" s="9">
        <f t="shared" si="15"/>
        <v>0.9375</v>
      </c>
      <c r="V44" s="9">
        <v>1</v>
      </c>
    </row>
    <row r="45" spans="1:22">
      <c r="A45" s="517">
        <v>43</v>
      </c>
      <c r="B45" s="513">
        <v>32</v>
      </c>
      <c r="C45" s="513" t="s">
        <v>432</v>
      </c>
      <c r="D45" s="513" t="s">
        <v>431</v>
      </c>
      <c r="E45" s="515" t="s">
        <v>343</v>
      </c>
      <c r="F45" s="514">
        <v>0.34902777777777777</v>
      </c>
      <c r="G45" s="513">
        <v>15</v>
      </c>
      <c r="H45" s="512">
        <v>43</v>
      </c>
      <c r="I45" s="511">
        <v>1978</v>
      </c>
      <c r="K45" s="14">
        <f>VLOOKUP(L45,id!$A:$C,3,0)</f>
        <v>97</v>
      </c>
      <c r="L45" s="14" t="str">
        <f t="shared" si="8"/>
        <v>WalińskiMikołaj1978</v>
      </c>
      <c r="M45" s="9" t="str">
        <f t="shared" si="9"/>
        <v>Waliński</v>
      </c>
      <c r="N45" s="323" t="str">
        <f t="shared" si="10"/>
        <v>Mikołaj</v>
      </c>
      <c r="O45" s="9" t="str">
        <f t="shared" si="11"/>
        <v>Grey Wolf</v>
      </c>
      <c r="P45" s="9">
        <f t="shared" si="12"/>
        <v>1978</v>
      </c>
      <c r="Q45" s="9">
        <f t="shared" si="13"/>
        <v>28.096942264882497</v>
      </c>
      <c r="R45" s="23"/>
      <c r="S45" s="9">
        <f t="shared" si="14"/>
        <v>1</v>
      </c>
      <c r="T45" s="9">
        <v>1</v>
      </c>
      <c r="U45" s="9">
        <f t="shared" si="15"/>
        <v>1</v>
      </c>
      <c r="V45" s="9">
        <v>1</v>
      </c>
    </row>
    <row r="46" spans="1:22">
      <c r="A46" s="516">
        <v>44</v>
      </c>
      <c r="B46" s="513">
        <v>42</v>
      </c>
      <c r="C46" s="513" t="s">
        <v>397</v>
      </c>
      <c r="D46" s="513" t="s">
        <v>63</v>
      </c>
      <c r="E46" s="515" t="s">
        <v>396</v>
      </c>
      <c r="F46" s="514">
        <v>0.25170138888888888</v>
      </c>
      <c r="G46" s="513">
        <v>14</v>
      </c>
      <c r="H46" s="512">
        <v>44</v>
      </c>
      <c r="I46" s="511">
        <v>1976</v>
      </c>
      <c r="K46" s="14">
        <f>VLOOKUP(L46,id!$A:$C,3,0)</f>
        <v>553</v>
      </c>
      <c r="L46" s="14" t="str">
        <f t="shared" si="8"/>
        <v>RybińskiŁukasz1976</v>
      </c>
      <c r="M46" s="9" t="str">
        <f t="shared" si="9"/>
        <v>Rybiński</v>
      </c>
      <c r="N46" s="323" t="str">
        <f t="shared" si="10"/>
        <v>Łukasz</v>
      </c>
      <c r="O46" s="9" t="str">
        <f t="shared" si="11"/>
        <v>W to drugie lewo</v>
      </c>
      <c r="P46" s="9">
        <f t="shared" si="12"/>
        <v>1976</v>
      </c>
      <c r="Q46" s="9">
        <f t="shared" si="13"/>
        <v>26.223812780556997</v>
      </c>
      <c r="R46" s="23"/>
      <c r="S46" s="9">
        <f t="shared" si="14"/>
        <v>1.3866740240033109</v>
      </c>
      <c r="T46" s="9">
        <v>1</v>
      </c>
      <c r="U46" s="9">
        <f t="shared" si="15"/>
        <v>0.93333333333333335</v>
      </c>
      <c r="V46" s="9">
        <v>1</v>
      </c>
    </row>
    <row r="47" spans="1:22">
      <c r="A47" s="517">
        <v>45</v>
      </c>
      <c r="B47" s="513">
        <v>34</v>
      </c>
      <c r="C47" s="513" t="s">
        <v>4690</v>
      </c>
      <c r="D47" s="513" t="s">
        <v>83</v>
      </c>
      <c r="E47" s="515">
        <v>0</v>
      </c>
      <c r="F47" s="514">
        <v>0.31707175925925929</v>
      </c>
      <c r="G47" s="513">
        <v>11</v>
      </c>
      <c r="H47" s="512">
        <v>45</v>
      </c>
      <c r="I47" s="511">
        <v>1988</v>
      </c>
      <c r="K47" s="14">
        <f>VLOOKUP(L47,id!$A:$C,3,0)</f>
        <v>554</v>
      </c>
      <c r="L47" s="14" t="str">
        <f t="shared" si="8"/>
        <v>SzczepaniakAdam1988</v>
      </c>
      <c r="M47" s="9" t="str">
        <f t="shared" si="9"/>
        <v>Szczepaniak</v>
      </c>
      <c r="N47" s="323" t="str">
        <f t="shared" si="10"/>
        <v>Adam</v>
      </c>
      <c r="O47" s="9">
        <f t="shared" si="11"/>
        <v>0</v>
      </c>
      <c r="P47" s="9">
        <f t="shared" si="12"/>
        <v>1988</v>
      </c>
      <c r="Q47" s="9">
        <f t="shared" si="13"/>
        <v>20.604424327580496</v>
      </c>
      <c r="R47" s="23"/>
      <c r="S47" s="9">
        <f t="shared" si="14"/>
        <v>0.79383099105676203</v>
      </c>
      <c r="T47" s="9">
        <v>1</v>
      </c>
      <c r="U47" s="9">
        <f t="shared" si="15"/>
        <v>0.7857142857142857</v>
      </c>
      <c r="V47" s="9">
        <v>1</v>
      </c>
    </row>
    <row r="48" spans="1:22">
      <c r="A48" s="516">
        <v>46</v>
      </c>
      <c r="B48" s="513">
        <v>45</v>
      </c>
      <c r="C48" s="513" t="s">
        <v>4691</v>
      </c>
      <c r="D48" s="513" t="s">
        <v>22</v>
      </c>
      <c r="E48" s="515" t="s">
        <v>4692</v>
      </c>
      <c r="F48" s="514">
        <v>0.36481481481481487</v>
      </c>
      <c r="G48" s="513">
        <v>-26</v>
      </c>
      <c r="H48" s="512">
        <v>46</v>
      </c>
      <c r="I48" s="511">
        <v>1973</v>
      </c>
      <c r="K48" s="14">
        <f>VLOOKUP(L48,id!$A:$C,3,0)</f>
        <v>555</v>
      </c>
      <c r="L48" s="14" t="str">
        <f t="shared" si="8"/>
        <v>KwidzińskiKrzysztof1973</v>
      </c>
      <c r="M48" s="9" t="str">
        <f t="shared" si="9"/>
        <v>Kwidziński</v>
      </c>
      <c r="N48" s="323" t="str">
        <f t="shared" si="10"/>
        <v>Krzysztof</v>
      </c>
      <c r="O48" s="9" t="str">
        <f t="shared" si="11"/>
        <v>Purtki</v>
      </c>
      <c r="P48" s="9">
        <f t="shared" si="12"/>
        <v>1973</v>
      </c>
      <c r="Q48" s="9">
        <v>0</v>
      </c>
      <c r="R48" s="23"/>
      <c r="S48" s="9">
        <f t="shared" si="14"/>
        <v>0.86913071065989844</v>
      </c>
      <c r="T48" s="9">
        <v>1</v>
      </c>
      <c r="U48" s="9">
        <f t="shared" si="15"/>
        <v>-2.3636363636363638</v>
      </c>
      <c r="V48" s="9">
        <v>1</v>
      </c>
    </row>
  </sheetData>
  <mergeCells count="1">
    <mergeCell ref="A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topLeftCell="C11" workbookViewId="0">
      <selection activeCell="C36" sqref="C36"/>
    </sheetView>
  </sheetViews>
  <sheetFormatPr defaultRowHeight="14.25" customHeight="1"/>
  <cols>
    <col min="1" max="1" width="8.88671875" style="57"/>
    <col min="2" max="2" width="5" style="57" bestFit="1" customWidth="1"/>
    <col min="3" max="3" width="12.21875" style="57" bestFit="1" customWidth="1"/>
    <col min="4" max="4" width="8.88671875" style="57" bestFit="1" customWidth="1"/>
    <col min="5" max="5" width="3.88671875" style="57" customWidth="1"/>
    <col min="6" max="6" width="5" style="57" customWidth="1"/>
    <col min="7" max="7" width="15.5546875" style="57" customWidth="1"/>
    <col min="8" max="11" width="8.88671875" style="57"/>
    <col min="12" max="38" width="6" style="57" customWidth="1"/>
    <col min="39" max="16384" width="8.88671875" style="57"/>
  </cols>
  <sheetData>
    <row r="1" spans="1:51" ht="14.25" customHeight="1">
      <c r="A1" s="66" t="s">
        <v>3419</v>
      </c>
    </row>
    <row r="3" spans="1:51" ht="14.25" customHeight="1">
      <c r="A3" s="65" t="s">
        <v>3418</v>
      </c>
    </row>
    <row r="5" spans="1:51" ht="31.5" customHeight="1">
      <c r="A5" s="64" t="s">
        <v>3417</v>
      </c>
      <c r="B5" s="64" t="s">
        <v>3416</v>
      </c>
      <c r="C5" s="64"/>
      <c r="D5" s="64"/>
      <c r="E5" s="64" t="s">
        <v>3415</v>
      </c>
      <c r="F5" s="64" t="s">
        <v>3414</v>
      </c>
      <c r="G5" s="64" t="s">
        <v>3413</v>
      </c>
      <c r="H5" s="64" t="s">
        <v>3412</v>
      </c>
      <c r="I5" s="64" t="s">
        <v>3411</v>
      </c>
      <c r="J5" s="64" t="s">
        <v>3410</v>
      </c>
      <c r="K5" s="64" t="s">
        <v>3409</v>
      </c>
      <c r="L5" s="64" t="s">
        <v>3408</v>
      </c>
      <c r="M5" s="64" t="s">
        <v>3407</v>
      </c>
      <c r="N5" s="64" t="s">
        <v>3406</v>
      </c>
      <c r="O5" s="64" t="s">
        <v>3405</v>
      </c>
      <c r="P5" s="64" t="s">
        <v>3404</v>
      </c>
      <c r="Q5" s="64" t="s">
        <v>3403</v>
      </c>
      <c r="R5" s="64" t="s">
        <v>3402</v>
      </c>
      <c r="S5" s="64" t="s">
        <v>3401</v>
      </c>
      <c r="T5" s="64" t="s">
        <v>3400</v>
      </c>
      <c r="U5" s="64" t="s">
        <v>3399</v>
      </c>
      <c r="V5" s="64" t="s">
        <v>3398</v>
      </c>
      <c r="W5" s="64" t="s">
        <v>3397</v>
      </c>
      <c r="X5" s="64" t="s">
        <v>3396</v>
      </c>
      <c r="Y5" s="64" t="s">
        <v>3395</v>
      </c>
      <c r="Z5" s="64" t="s">
        <v>3394</v>
      </c>
      <c r="AA5" s="64" t="s">
        <v>3393</v>
      </c>
      <c r="AB5" s="64" t="s">
        <v>3392</v>
      </c>
      <c r="AC5" s="64" t="s">
        <v>3391</v>
      </c>
      <c r="AD5" s="64" t="s">
        <v>3390</v>
      </c>
      <c r="AE5" s="64" t="s">
        <v>3389</v>
      </c>
      <c r="AF5" s="64" t="s">
        <v>3388</v>
      </c>
      <c r="AG5" s="64" t="s">
        <v>3387</v>
      </c>
      <c r="AH5" s="64" t="s">
        <v>3386</v>
      </c>
      <c r="AI5" s="64" t="s">
        <v>3385</v>
      </c>
      <c r="AJ5" s="64" t="s">
        <v>3384</v>
      </c>
      <c r="AK5" s="64" t="s">
        <v>3383</v>
      </c>
      <c r="AL5" s="64" t="s">
        <v>3382</v>
      </c>
      <c r="AN5" s="14" t="s">
        <v>71</v>
      </c>
      <c r="AO5" s="14" t="s">
        <v>72</v>
      </c>
      <c r="AP5" s="9" t="s">
        <v>99</v>
      </c>
      <c r="AQ5" s="9" t="s">
        <v>100</v>
      </c>
      <c r="AR5" s="9" t="s">
        <v>75</v>
      </c>
      <c r="AS5" s="9" t="s">
        <v>73</v>
      </c>
      <c r="AT5" s="9" t="s">
        <v>42</v>
      </c>
      <c r="AU5" s="9"/>
      <c r="AV5" s="9" t="s">
        <v>39</v>
      </c>
      <c r="AW5" s="9" t="s">
        <v>40</v>
      </c>
      <c r="AX5" s="9" t="s">
        <v>31</v>
      </c>
      <c r="AY5" s="9" t="s">
        <v>41</v>
      </c>
    </row>
    <row r="6" spans="1:51" ht="14.25" customHeight="1">
      <c r="A6" s="64">
        <v>1</v>
      </c>
      <c r="B6" s="63" t="s">
        <v>3420</v>
      </c>
      <c r="C6" s="63" t="s">
        <v>267</v>
      </c>
      <c r="D6" s="63" t="s">
        <v>16</v>
      </c>
      <c r="E6" s="61" t="s">
        <v>32</v>
      </c>
      <c r="F6" s="61">
        <v>1979</v>
      </c>
      <c r="G6" s="62">
        <v>43170.3125</v>
      </c>
      <c r="H6" s="61">
        <v>497</v>
      </c>
      <c r="I6" s="61">
        <v>0</v>
      </c>
      <c r="J6" s="61">
        <v>27</v>
      </c>
      <c r="K6" s="60">
        <v>780</v>
      </c>
      <c r="L6" s="58">
        <v>0.32083333333333336</v>
      </c>
      <c r="M6" s="58">
        <v>0.34861111111111115</v>
      </c>
      <c r="N6" s="58">
        <v>0.41111111111111115</v>
      </c>
      <c r="O6" s="58">
        <v>0.33263888888888887</v>
      </c>
      <c r="P6" s="58">
        <v>0.40347222222222223</v>
      </c>
      <c r="Q6" s="58">
        <v>0.34097222222222223</v>
      </c>
      <c r="R6" s="58">
        <v>0.64583333333333337</v>
      </c>
      <c r="S6" s="58">
        <v>0.44513888888888892</v>
      </c>
      <c r="T6" s="58">
        <v>0.43472222222222223</v>
      </c>
      <c r="U6" s="58">
        <v>0.42499999999999999</v>
      </c>
      <c r="V6" s="58">
        <v>0.63472222222222219</v>
      </c>
      <c r="W6" s="58">
        <v>0.39027777777777778</v>
      </c>
      <c r="X6" s="58">
        <v>0.61944444444444446</v>
      </c>
      <c r="Y6" s="58">
        <v>0.61041666666666672</v>
      </c>
      <c r="Z6" s="58">
        <v>0.49236111111111108</v>
      </c>
      <c r="AA6" s="58">
        <v>0.45624999999999999</v>
      </c>
      <c r="AB6" s="58">
        <v>0.47083333333333338</v>
      </c>
      <c r="AC6" s="58">
        <v>0.56944444444444442</v>
      </c>
      <c r="AD6" s="58">
        <v>0.55486111111111114</v>
      </c>
      <c r="AE6" s="58">
        <v>0.53333333333333333</v>
      </c>
      <c r="AF6" s="58">
        <v>0.59652777777777777</v>
      </c>
      <c r="AG6" s="58">
        <v>0.50624999999999998</v>
      </c>
      <c r="AH6" s="58">
        <v>0.37361111111111112</v>
      </c>
      <c r="AI6" s="58">
        <v>0.5805555555555556</v>
      </c>
      <c r="AJ6" s="58">
        <v>0.36249999999999999</v>
      </c>
      <c r="AK6" s="58">
        <v>0.54583333333333328</v>
      </c>
      <c r="AL6" s="58">
        <v>0.65694444444444444</v>
      </c>
      <c r="AN6" s="14">
        <f>VLOOKUP(AO6,id!$A:$C,3,0)</f>
        <v>1</v>
      </c>
      <c r="AO6" s="14" t="str">
        <f>AP6&amp;AQ6&amp;AS6</f>
        <v>BrudłoPaweł1979</v>
      </c>
      <c r="AP6" s="9" t="str">
        <f>C6</f>
        <v>Brudło</v>
      </c>
      <c r="AQ6" s="9" t="str">
        <f>D6</f>
        <v>Paweł</v>
      </c>
      <c r="AR6" s="9"/>
      <c r="AS6" s="9">
        <f>F6</f>
        <v>1979</v>
      </c>
      <c r="AT6" s="9">
        <v>100</v>
      </c>
      <c r="AU6" s="9"/>
      <c r="AV6" s="9"/>
      <c r="AW6" s="9"/>
      <c r="AX6" s="9"/>
      <c r="AY6" s="9"/>
    </row>
    <row r="7" spans="1:51" ht="14.25" customHeight="1">
      <c r="A7" s="64">
        <v>2</v>
      </c>
      <c r="B7" s="63" t="s">
        <v>3421</v>
      </c>
      <c r="C7" s="63" t="s">
        <v>80</v>
      </c>
      <c r="D7" s="63" t="s">
        <v>63</v>
      </c>
      <c r="E7" s="61" t="s">
        <v>32</v>
      </c>
      <c r="F7" s="61">
        <v>1986</v>
      </c>
      <c r="G7" s="62">
        <v>43170.3125</v>
      </c>
      <c r="H7" s="61">
        <v>497</v>
      </c>
      <c r="I7" s="61">
        <v>0</v>
      </c>
      <c r="J7" s="61">
        <v>27</v>
      </c>
      <c r="K7" s="60">
        <v>780</v>
      </c>
      <c r="L7" s="58">
        <v>0.32083333333333336</v>
      </c>
      <c r="M7" s="58">
        <v>0.34930555555555554</v>
      </c>
      <c r="N7" s="58">
        <v>0.41180555555555554</v>
      </c>
      <c r="O7" s="58">
        <v>0.33263888888888887</v>
      </c>
      <c r="P7" s="58">
        <v>0.40347222222222223</v>
      </c>
      <c r="Q7" s="58">
        <v>0.34097222222222223</v>
      </c>
      <c r="R7" s="58">
        <v>0.64583333333333337</v>
      </c>
      <c r="S7" s="58">
        <v>0.44513888888888892</v>
      </c>
      <c r="T7" s="58">
        <v>0.43472222222222223</v>
      </c>
      <c r="U7" s="58">
        <v>0.42499999999999999</v>
      </c>
      <c r="V7" s="58">
        <v>0.63472222222222219</v>
      </c>
      <c r="W7" s="58">
        <v>0.39027777777777778</v>
      </c>
      <c r="X7" s="58">
        <v>0.61944444444444446</v>
      </c>
      <c r="Y7" s="58">
        <v>0.61041666666666672</v>
      </c>
      <c r="Z7" s="58">
        <v>0.49305555555555558</v>
      </c>
      <c r="AA7" s="58">
        <v>0.45624999999999999</v>
      </c>
      <c r="AB7" s="58">
        <v>0.47083333333333338</v>
      </c>
      <c r="AC7" s="58">
        <v>0.56944444444444442</v>
      </c>
      <c r="AD7" s="58">
        <v>0.55347222222222225</v>
      </c>
      <c r="AE7" s="58">
        <v>0.53333333333333333</v>
      </c>
      <c r="AF7" s="58">
        <v>0.59652777777777777</v>
      </c>
      <c r="AG7" s="58">
        <v>0.50624999999999998</v>
      </c>
      <c r="AH7" s="58">
        <v>0.37361111111111112</v>
      </c>
      <c r="AI7" s="58">
        <v>0.5805555555555556</v>
      </c>
      <c r="AJ7" s="58">
        <v>0.36249999999999999</v>
      </c>
      <c r="AK7" s="58">
        <v>0.51874999999999993</v>
      </c>
      <c r="AL7" s="58">
        <v>0.65694444444444444</v>
      </c>
      <c r="AN7" s="14">
        <f>VLOOKUP(AO7,id!$A:$C,3,0)</f>
        <v>38</v>
      </c>
      <c r="AO7" s="14" t="str">
        <f t="shared" ref="AO7:AO46" si="0">AP7&amp;AQ7&amp;AS7</f>
        <v>MirowskiŁukasz1986</v>
      </c>
      <c r="AP7" s="9" t="str">
        <f t="shared" ref="AP7:AQ22" si="1">C7</f>
        <v>Mirowski</v>
      </c>
      <c r="AQ7" s="9" t="str">
        <f t="shared" si="1"/>
        <v>Łukasz</v>
      </c>
      <c r="AR7" s="9"/>
      <c r="AS7" s="9">
        <f t="shared" ref="AS7:AS46" si="2">F7</f>
        <v>1986</v>
      </c>
      <c r="AT7" s="9">
        <f>AT6*IF(AX7&lt;1,AX7,IF(AY7&lt;1,AY7,IF(AW7&lt;1,AW7,IF(AV7&lt;1,AV7,1))))</f>
        <v>100</v>
      </c>
      <c r="AU7" s="9"/>
      <c r="AV7" s="9">
        <f>H6/H7</f>
        <v>1</v>
      </c>
      <c r="AW7" s="9">
        <f>J7/J6</f>
        <v>1</v>
      </c>
      <c r="AX7" s="9">
        <f>K7/K6</f>
        <v>1</v>
      </c>
      <c r="AY7" s="9">
        <f>AW7^0.2</f>
        <v>1</v>
      </c>
    </row>
    <row r="8" spans="1:51" ht="14.25" customHeight="1">
      <c r="A8" s="64">
        <v>3</v>
      </c>
      <c r="B8" s="63" t="s">
        <v>3422</v>
      </c>
      <c r="C8" s="63" t="s">
        <v>78</v>
      </c>
      <c r="D8" s="63" t="s">
        <v>77</v>
      </c>
      <c r="E8" s="61" t="s">
        <v>32</v>
      </c>
      <c r="F8" s="61">
        <v>1992</v>
      </c>
      <c r="G8" s="62">
        <v>43170.3125</v>
      </c>
      <c r="H8" s="61">
        <v>534</v>
      </c>
      <c r="I8" s="61">
        <v>0</v>
      </c>
      <c r="J8" s="61">
        <v>27</v>
      </c>
      <c r="K8" s="60">
        <v>780</v>
      </c>
      <c r="L8" s="58">
        <v>0.32083333333333336</v>
      </c>
      <c r="M8" s="58">
        <v>0.34861111111111115</v>
      </c>
      <c r="N8" s="58">
        <v>0.42708333333333331</v>
      </c>
      <c r="O8" s="58">
        <v>0.4069444444444445</v>
      </c>
      <c r="P8" s="58">
        <v>0.41944444444444445</v>
      </c>
      <c r="Q8" s="58">
        <v>0.34097222222222223</v>
      </c>
      <c r="R8" s="58">
        <v>0.67083333333333339</v>
      </c>
      <c r="S8" s="58">
        <v>0.46458333333333335</v>
      </c>
      <c r="T8" s="58">
        <v>0.45347222222222222</v>
      </c>
      <c r="U8" s="58">
        <v>0.44236111111111115</v>
      </c>
      <c r="V8" s="58">
        <v>0.66180555555555554</v>
      </c>
      <c r="W8" s="58">
        <v>0.39444444444444443</v>
      </c>
      <c r="X8" s="58">
        <v>0.64930555555555558</v>
      </c>
      <c r="Y8" s="58">
        <v>0.64097222222222217</v>
      </c>
      <c r="Z8" s="58">
        <v>0.51388888888888895</v>
      </c>
      <c r="AA8" s="58">
        <v>0.4777777777777778</v>
      </c>
      <c r="AB8" s="58">
        <v>0.49305555555555558</v>
      </c>
      <c r="AC8" s="58">
        <v>0.59791666666666665</v>
      </c>
      <c r="AD8" s="58">
        <v>0.57500000000000007</v>
      </c>
      <c r="AE8" s="58">
        <v>0.55555555555555558</v>
      </c>
      <c r="AF8" s="58">
        <v>0.62847222222222221</v>
      </c>
      <c r="AG8" s="58">
        <v>0.52916666666666667</v>
      </c>
      <c r="AH8" s="58">
        <v>0.37083333333333335</v>
      </c>
      <c r="AI8" s="58">
        <v>0.60833333333333328</v>
      </c>
      <c r="AJ8" s="58">
        <v>0.35972222222222222</v>
      </c>
      <c r="AK8" s="58">
        <v>0.54097222222222219</v>
      </c>
      <c r="AL8" s="58">
        <v>0.68263888888888891</v>
      </c>
      <c r="AN8" s="14">
        <f>VLOOKUP(AO8,id!$A:$C,3,0)</f>
        <v>6</v>
      </c>
      <c r="AO8" s="14" t="str">
        <f t="shared" si="0"/>
        <v>JakubekKrystian1992</v>
      </c>
      <c r="AP8" s="9" t="str">
        <f t="shared" si="1"/>
        <v>Jakubek</v>
      </c>
      <c r="AQ8" s="9" t="str">
        <f t="shared" si="1"/>
        <v>Krystian</v>
      </c>
      <c r="AR8" s="9"/>
      <c r="AS8" s="9">
        <f t="shared" si="2"/>
        <v>1992</v>
      </c>
      <c r="AT8" s="9">
        <f t="shared" ref="AT8:AT46" si="3">AT7*IF(AX8&lt;1,AX8,IF(AY8&lt;1,AY8,IF(AW8&lt;1,AW8,IF(AV8&lt;1,AV8,1))))</f>
        <v>93.071161048689149</v>
      </c>
      <c r="AU8" s="9"/>
      <c r="AV8" s="9">
        <f t="shared" ref="AV8:AV46" si="4">H7/H8</f>
        <v>0.93071161048689144</v>
      </c>
      <c r="AW8" s="9">
        <f t="shared" ref="AW8:AX23" si="5">J8/J7</f>
        <v>1</v>
      </c>
      <c r="AX8" s="9">
        <f t="shared" si="5"/>
        <v>1</v>
      </c>
      <c r="AY8" s="9">
        <f t="shared" ref="AY8:AY46" si="6">AW8^0.2</f>
        <v>1</v>
      </c>
    </row>
    <row r="9" spans="1:51" ht="14.25" customHeight="1">
      <c r="A9" s="64">
        <v>4</v>
      </c>
      <c r="B9" s="63" t="s">
        <v>3423</v>
      </c>
      <c r="C9" s="63" t="s">
        <v>157</v>
      </c>
      <c r="D9" s="63" t="s">
        <v>139</v>
      </c>
      <c r="E9" s="61" t="s">
        <v>32</v>
      </c>
      <c r="F9" s="61">
        <v>1982</v>
      </c>
      <c r="G9" s="62">
        <v>43170.3125</v>
      </c>
      <c r="H9" s="61">
        <v>551</v>
      </c>
      <c r="I9" s="61">
        <v>0</v>
      </c>
      <c r="J9" s="61">
        <v>27</v>
      </c>
      <c r="K9" s="60">
        <v>780</v>
      </c>
      <c r="L9" s="58">
        <v>0.32500000000000001</v>
      </c>
      <c r="M9" s="58">
        <v>0.34513888888888888</v>
      </c>
      <c r="N9" s="58">
        <v>0.43055555555555558</v>
      </c>
      <c r="O9" s="58">
        <v>0.40833333333333338</v>
      </c>
      <c r="P9" s="58">
        <v>0.4201388888888889</v>
      </c>
      <c r="Q9" s="58">
        <v>0.38125000000000003</v>
      </c>
      <c r="R9" s="58">
        <v>0.68194444444444446</v>
      </c>
      <c r="S9" s="58">
        <v>0.46736111111111112</v>
      </c>
      <c r="T9" s="58">
        <v>0.45277777777777778</v>
      </c>
      <c r="U9" s="58">
        <v>0.44166666666666665</v>
      </c>
      <c r="V9" s="58">
        <v>0.66875000000000007</v>
      </c>
      <c r="W9" s="58">
        <v>0.39444444444444443</v>
      </c>
      <c r="X9" s="58">
        <v>0.65555555555555556</v>
      </c>
      <c r="Y9" s="58">
        <v>0.64583333333333337</v>
      </c>
      <c r="Z9" s="58">
        <v>0.5131944444444444</v>
      </c>
      <c r="AA9" s="58">
        <v>0.47916666666666669</v>
      </c>
      <c r="AB9" s="58">
        <v>0.49513888888888885</v>
      </c>
      <c r="AC9" s="58">
        <v>0.59791666666666665</v>
      </c>
      <c r="AD9" s="58">
        <v>0.57916666666666672</v>
      </c>
      <c r="AE9" s="58">
        <v>0.55555555555555558</v>
      </c>
      <c r="AF9" s="58">
        <v>0.63124999999999998</v>
      </c>
      <c r="AG9" s="58">
        <v>0.52916666666666667</v>
      </c>
      <c r="AH9" s="58">
        <v>0.37083333333333335</v>
      </c>
      <c r="AI9" s="58">
        <v>0.61041666666666672</v>
      </c>
      <c r="AJ9" s="58">
        <v>0.35833333333333334</v>
      </c>
      <c r="AK9" s="58">
        <v>0.54097222222222219</v>
      </c>
      <c r="AL9" s="58">
        <v>0.69444444444444453</v>
      </c>
      <c r="AN9" s="14">
        <f>VLOOKUP(AO9,id!$A:$C,3,0)</f>
        <v>3</v>
      </c>
      <c r="AO9" s="14" t="str">
        <f t="shared" si="0"/>
        <v>ŚmiejaDaniel1982</v>
      </c>
      <c r="AP9" s="9" t="str">
        <f t="shared" si="1"/>
        <v>Śmieja</v>
      </c>
      <c r="AQ9" s="9" t="str">
        <f t="shared" si="1"/>
        <v>Daniel</v>
      </c>
      <c r="AR9" s="9"/>
      <c r="AS9" s="9">
        <f t="shared" si="2"/>
        <v>1982</v>
      </c>
      <c r="AT9" s="9">
        <f t="shared" si="3"/>
        <v>90.199637023593468</v>
      </c>
      <c r="AU9" s="23"/>
      <c r="AV9" s="9">
        <f t="shared" si="4"/>
        <v>0.96914700544464605</v>
      </c>
      <c r="AW9" s="9">
        <f t="shared" si="5"/>
        <v>1</v>
      </c>
      <c r="AX9" s="9">
        <f t="shared" si="5"/>
        <v>1</v>
      </c>
      <c r="AY9" s="9">
        <f t="shared" si="6"/>
        <v>1</v>
      </c>
    </row>
    <row r="10" spans="1:51" ht="14.25" customHeight="1">
      <c r="A10" s="64">
        <v>5</v>
      </c>
      <c r="B10" s="63" t="s">
        <v>3424</v>
      </c>
      <c r="C10" s="63" t="s">
        <v>259</v>
      </c>
      <c r="D10" s="63" t="s">
        <v>48</v>
      </c>
      <c r="E10" s="61" t="s">
        <v>32</v>
      </c>
      <c r="F10" s="61">
        <v>1982</v>
      </c>
      <c r="G10" s="62">
        <v>43170.3125</v>
      </c>
      <c r="H10" s="61">
        <v>596</v>
      </c>
      <c r="I10" s="61">
        <v>0</v>
      </c>
      <c r="J10" s="61">
        <v>27</v>
      </c>
      <c r="K10" s="60">
        <v>780</v>
      </c>
      <c r="L10" s="58">
        <v>0.33194444444444443</v>
      </c>
      <c r="M10" s="58">
        <v>0.375</v>
      </c>
      <c r="N10" s="58">
        <v>0.45208333333333334</v>
      </c>
      <c r="O10" s="58">
        <v>0.34652777777777777</v>
      </c>
      <c r="P10" s="58">
        <v>0.44305555555555554</v>
      </c>
      <c r="Q10" s="58">
        <v>0.3659722222222222</v>
      </c>
      <c r="R10" s="58">
        <v>0.71388888888888891</v>
      </c>
      <c r="S10" s="58">
        <v>0.49374999999999997</v>
      </c>
      <c r="T10" s="58">
        <v>0.48055555555555557</v>
      </c>
      <c r="U10" s="58">
        <v>0.46875</v>
      </c>
      <c r="V10" s="58">
        <v>0.70416666666666661</v>
      </c>
      <c r="W10" s="58">
        <v>0.42291666666666666</v>
      </c>
      <c r="X10" s="58">
        <v>0.69027777777777777</v>
      </c>
      <c r="Y10" s="58">
        <v>0.6791666666666667</v>
      </c>
      <c r="Z10" s="58">
        <v>0.53333333333333333</v>
      </c>
      <c r="AA10" s="58">
        <v>0.50416666666666665</v>
      </c>
      <c r="AB10" s="58">
        <v>0.66180555555555554</v>
      </c>
      <c r="AC10" s="58">
        <v>0.61319444444444449</v>
      </c>
      <c r="AD10" s="58">
        <v>0.59791666666666665</v>
      </c>
      <c r="AE10" s="58">
        <v>0.5708333333333333</v>
      </c>
      <c r="AF10" s="58">
        <v>0.64166666666666672</v>
      </c>
      <c r="AG10" s="58">
        <v>0.55347222222222225</v>
      </c>
      <c r="AH10" s="58">
        <v>0.4055555555555555</v>
      </c>
      <c r="AI10" s="58">
        <v>0.625</v>
      </c>
      <c r="AJ10" s="58">
        <v>0.39166666666666666</v>
      </c>
      <c r="AK10" s="58">
        <v>0.5854166666666667</v>
      </c>
      <c r="AL10" s="58">
        <v>0.72569444444444453</v>
      </c>
      <c r="AN10" s="14">
        <f>VLOOKUP(AO10,id!$A:$C,3,0)</f>
        <v>9</v>
      </c>
      <c r="AO10" s="14" t="str">
        <f t="shared" si="0"/>
        <v>ZadwornyTomasz1982</v>
      </c>
      <c r="AP10" s="9" t="str">
        <f t="shared" si="1"/>
        <v>Zadworny</v>
      </c>
      <c r="AQ10" s="9" t="str">
        <f t="shared" si="1"/>
        <v>Tomasz</v>
      </c>
      <c r="AR10" s="9"/>
      <c r="AS10" s="9">
        <f t="shared" si="2"/>
        <v>1982</v>
      </c>
      <c r="AT10" s="9">
        <f t="shared" si="3"/>
        <v>83.389261744966447</v>
      </c>
      <c r="AU10" s="23"/>
      <c r="AV10" s="9">
        <f t="shared" si="4"/>
        <v>0.92449664429530198</v>
      </c>
      <c r="AW10" s="9">
        <f t="shared" si="5"/>
        <v>1</v>
      </c>
      <c r="AX10" s="9">
        <f t="shared" si="5"/>
        <v>1</v>
      </c>
      <c r="AY10" s="9">
        <f t="shared" si="6"/>
        <v>1</v>
      </c>
    </row>
    <row r="11" spans="1:51" ht="14.25" customHeight="1">
      <c r="A11" s="64">
        <v>6</v>
      </c>
      <c r="B11" s="63" t="s">
        <v>3425</v>
      </c>
      <c r="C11" s="63" t="s">
        <v>10</v>
      </c>
      <c r="D11" s="63" t="s">
        <v>22</v>
      </c>
      <c r="E11" s="61" t="s">
        <v>32</v>
      </c>
      <c r="F11" s="61">
        <v>1975</v>
      </c>
      <c r="G11" s="62">
        <v>43170.3125</v>
      </c>
      <c r="H11" s="61">
        <v>595</v>
      </c>
      <c r="I11" s="61">
        <v>0</v>
      </c>
      <c r="J11" s="61">
        <v>26</v>
      </c>
      <c r="K11" s="60">
        <v>750</v>
      </c>
      <c r="L11" s="58">
        <v>0.3215277777777778</v>
      </c>
      <c r="M11" s="58">
        <v>0.35416666666666669</v>
      </c>
      <c r="N11" s="58">
        <v>0.44097222222222227</v>
      </c>
      <c r="O11" s="58">
        <v>0.42638888888888887</v>
      </c>
      <c r="P11" s="58">
        <v>0.45208333333333334</v>
      </c>
      <c r="Q11" s="58">
        <v>0.39444444444444443</v>
      </c>
      <c r="R11" s="58">
        <v>0.71319444444444446</v>
      </c>
      <c r="S11" s="58">
        <v>0.49374999999999997</v>
      </c>
      <c r="T11" s="58">
        <v>0.48055555555555557</v>
      </c>
      <c r="U11" s="58">
        <v>0.47013888888888888</v>
      </c>
      <c r="V11" s="58">
        <v>0.70138888888888884</v>
      </c>
      <c r="W11" s="58">
        <v>0.41111111111111115</v>
      </c>
      <c r="X11" s="58">
        <v>0.68263888888888891</v>
      </c>
      <c r="Y11" s="58">
        <v>0.67013888888888884</v>
      </c>
      <c r="Z11" s="58">
        <v>0.53194444444444444</v>
      </c>
      <c r="AA11" s="58">
        <v>0.51180555555555551</v>
      </c>
      <c r="AB11" s="58">
        <v>0.65138888888888891</v>
      </c>
      <c r="AC11" s="58">
        <v>0.60138888888888886</v>
      </c>
      <c r="AD11" s="58">
        <v>0.57916666666666672</v>
      </c>
      <c r="AE11" s="59"/>
      <c r="AF11" s="58">
        <v>0.63472222222222219</v>
      </c>
      <c r="AG11" s="58">
        <v>0.54791666666666672</v>
      </c>
      <c r="AH11" s="58">
        <v>0.3833333333333333</v>
      </c>
      <c r="AI11" s="58">
        <v>0.61388888888888882</v>
      </c>
      <c r="AJ11" s="58">
        <v>0.36736111111111108</v>
      </c>
      <c r="AK11" s="58">
        <v>0.56180555555555556</v>
      </c>
      <c r="AL11" s="58">
        <v>0.72499999999999998</v>
      </c>
      <c r="AN11" s="14">
        <f>VLOOKUP(AO11,id!$A:$C,3,0)</f>
        <v>39</v>
      </c>
      <c r="AO11" s="14" t="str">
        <f t="shared" si="0"/>
        <v>CecułaKrzysztof1975</v>
      </c>
      <c r="AP11" s="9" t="str">
        <f t="shared" si="1"/>
        <v>Cecuła</v>
      </c>
      <c r="AQ11" s="9" t="str">
        <f t="shared" si="1"/>
        <v>Krzysztof</v>
      </c>
      <c r="AR11" s="9"/>
      <c r="AS11" s="9">
        <f t="shared" si="2"/>
        <v>1975</v>
      </c>
      <c r="AT11" s="9">
        <f t="shared" si="3"/>
        <v>80.181982447083129</v>
      </c>
      <c r="AU11" s="23"/>
      <c r="AV11" s="9">
        <f t="shared" si="4"/>
        <v>1.0016806722689076</v>
      </c>
      <c r="AW11" s="9">
        <f t="shared" si="5"/>
        <v>0.96296296296296291</v>
      </c>
      <c r="AX11" s="9">
        <f t="shared" si="5"/>
        <v>0.96153846153846156</v>
      </c>
      <c r="AY11" s="9">
        <f t="shared" si="6"/>
        <v>0.99248034951257291</v>
      </c>
    </row>
    <row r="12" spans="1:51" ht="14.25" customHeight="1">
      <c r="A12" s="64">
        <v>7</v>
      </c>
      <c r="B12" s="63" t="s">
        <v>3426</v>
      </c>
      <c r="C12" s="63" t="s">
        <v>165</v>
      </c>
      <c r="D12" s="63" t="s">
        <v>34</v>
      </c>
      <c r="E12" s="61" t="s">
        <v>32</v>
      </c>
      <c r="F12" s="61">
        <v>1968</v>
      </c>
      <c r="G12" s="62">
        <v>43170.3125</v>
      </c>
      <c r="H12" s="61">
        <v>611</v>
      </c>
      <c r="I12" s="61">
        <v>11</v>
      </c>
      <c r="J12" s="61">
        <v>26</v>
      </c>
      <c r="K12" s="60">
        <v>739</v>
      </c>
      <c r="L12" s="58">
        <v>0.32083333333333336</v>
      </c>
      <c r="M12" s="58">
        <v>0.36944444444444446</v>
      </c>
      <c r="N12" s="58">
        <v>0.46319444444444446</v>
      </c>
      <c r="O12" s="58">
        <v>0.3444444444444445</v>
      </c>
      <c r="P12" s="58">
        <v>0.45277777777777778</v>
      </c>
      <c r="Q12" s="58">
        <v>0.36041666666666666</v>
      </c>
      <c r="R12" s="58">
        <v>0.72430555555555554</v>
      </c>
      <c r="S12" s="58">
        <v>0.50902777777777775</v>
      </c>
      <c r="T12" s="58">
        <v>0.49513888888888885</v>
      </c>
      <c r="U12" s="58">
        <v>0.48541666666666666</v>
      </c>
      <c r="V12" s="59"/>
      <c r="W12" s="58">
        <v>0.43472222222222223</v>
      </c>
      <c r="X12" s="58">
        <v>0.71180555555555547</v>
      </c>
      <c r="Y12" s="58">
        <v>0.70347222222222217</v>
      </c>
      <c r="Z12" s="58">
        <v>0.56180555555555556</v>
      </c>
      <c r="AA12" s="58">
        <v>0.52083333333333337</v>
      </c>
      <c r="AB12" s="58">
        <v>0.53749999999999998</v>
      </c>
      <c r="AC12" s="58">
        <v>0.65486111111111112</v>
      </c>
      <c r="AD12" s="58">
        <v>0.63680555555555551</v>
      </c>
      <c r="AE12" s="58">
        <v>0.60902777777777783</v>
      </c>
      <c r="AF12" s="58">
        <v>0.6875</v>
      </c>
      <c r="AG12" s="58">
        <v>0.58888888888888891</v>
      </c>
      <c r="AH12" s="58">
        <v>0.39652777777777781</v>
      </c>
      <c r="AI12" s="58">
        <v>0.66666666666666663</v>
      </c>
      <c r="AJ12" s="58">
        <v>0.38472222222222219</v>
      </c>
      <c r="AK12" s="58">
        <v>0.5756944444444444</v>
      </c>
      <c r="AL12" s="58">
        <v>0.73611111111111116</v>
      </c>
      <c r="AN12" s="14">
        <f>VLOOKUP(AO12,id!$A:$C,3,0)</f>
        <v>40</v>
      </c>
      <c r="AO12" s="14" t="str">
        <f t="shared" si="0"/>
        <v>PachulskiMarek1968</v>
      </c>
      <c r="AP12" s="9" t="str">
        <f t="shared" si="1"/>
        <v>Pachulski</v>
      </c>
      <c r="AQ12" s="9" t="str">
        <f t="shared" si="1"/>
        <v>Marek</v>
      </c>
      <c r="AR12" s="9"/>
      <c r="AS12" s="9">
        <f t="shared" si="2"/>
        <v>1968</v>
      </c>
      <c r="AT12" s="9">
        <f t="shared" si="3"/>
        <v>79.005980037859246</v>
      </c>
      <c r="AU12" s="23"/>
      <c r="AV12" s="9">
        <f t="shared" si="4"/>
        <v>0.97381342062193121</v>
      </c>
      <c r="AW12" s="9">
        <f t="shared" si="5"/>
        <v>1</v>
      </c>
      <c r="AX12" s="9">
        <f t="shared" si="5"/>
        <v>0.98533333333333328</v>
      </c>
      <c r="AY12" s="9">
        <f t="shared" si="6"/>
        <v>1</v>
      </c>
    </row>
    <row r="13" spans="1:51" ht="14.25" customHeight="1">
      <c r="A13" s="64">
        <v>8</v>
      </c>
      <c r="B13" s="63" t="s">
        <v>3427</v>
      </c>
      <c r="C13" s="63" t="s">
        <v>79</v>
      </c>
      <c r="D13" s="63" t="s">
        <v>90</v>
      </c>
      <c r="E13" s="61" t="s">
        <v>32</v>
      </c>
      <c r="F13" s="61">
        <v>1984</v>
      </c>
      <c r="G13" s="62">
        <v>43170.3125</v>
      </c>
      <c r="H13" s="61">
        <v>568</v>
      </c>
      <c r="I13" s="61">
        <v>0</v>
      </c>
      <c r="J13" s="61">
        <v>24</v>
      </c>
      <c r="K13" s="60">
        <v>690</v>
      </c>
      <c r="L13" s="58">
        <v>0.69513888888888886</v>
      </c>
      <c r="M13" s="58">
        <v>0.66527777777777775</v>
      </c>
      <c r="N13" s="58">
        <v>0.60416666666666663</v>
      </c>
      <c r="O13" s="58">
        <v>0.6430555555555556</v>
      </c>
      <c r="P13" s="58">
        <v>0.62222222222222223</v>
      </c>
      <c r="Q13" s="58">
        <v>0.65416666666666667</v>
      </c>
      <c r="R13" s="58">
        <v>0.33055555555555555</v>
      </c>
      <c r="S13" s="58">
        <v>0.55972222222222223</v>
      </c>
      <c r="T13" s="58">
        <v>0.58124999999999993</v>
      </c>
      <c r="U13" s="58">
        <v>0.59097222222222223</v>
      </c>
      <c r="V13" s="58">
        <v>0.33819444444444446</v>
      </c>
      <c r="W13" s="59"/>
      <c r="X13" s="58">
        <v>0.34722222222222227</v>
      </c>
      <c r="Y13" s="58">
        <v>0.35902777777777778</v>
      </c>
      <c r="Z13" s="58">
        <v>0.52430555555555558</v>
      </c>
      <c r="AA13" s="58">
        <v>0.54583333333333328</v>
      </c>
      <c r="AB13" s="58">
        <v>0.37916666666666665</v>
      </c>
      <c r="AC13" s="58">
        <v>0.42777777777777781</v>
      </c>
      <c r="AD13" s="58">
        <v>0.45</v>
      </c>
      <c r="AE13" s="58">
        <v>0.4826388888888889</v>
      </c>
      <c r="AF13" s="58">
        <v>0.39583333333333331</v>
      </c>
      <c r="AG13" s="58">
        <v>0.50138888888888888</v>
      </c>
      <c r="AH13" s="59"/>
      <c r="AI13" s="58">
        <v>0.41666666666666669</v>
      </c>
      <c r="AJ13" s="59"/>
      <c r="AK13" s="58">
        <v>0.46180555555555558</v>
      </c>
      <c r="AL13" s="58">
        <v>0.70694444444444438</v>
      </c>
      <c r="AN13" s="14">
        <f>VLOOKUP(AO13,id!$A:$C,3,0)</f>
        <v>41</v>
      </c>
      <c r="AO13" s="14" t="str">
        <f t="shared" si="0"/>
        <v>WieczorekJarosław1984</v>
      </c>
      <c r="AP13" s="9" t="str">
        <f t="shared" si="1"/>
        <v>Wieczorek</v>
      </c>
      <c r="AQ13" s="9" t="str">
        <f t="shared" si="1"/>
        <v>Jarosław</v>
      </c>
      <c r="AR13" s="9"/>
      <c r="AS13" s="9">
        <f t="shared" si="2"/>
        <v>1984</v>
      </c>
      <c r="AT13" s="9">
        <f t="shared" si="3"/>
        <v>73.767423851316479</v>
      </c>
      <c r="AU13" s="23"/>
      <c r="AV13" s="9">
        <f t="shared" si="4"/>
        <v>1.0757042253521127</v>
      </c>
      <c r="AW13" s="9">
        <f t="shared" si="5"/>
        <v>0.92307692307692313</v>
      </c>
      <c r="AX13" s="9">
        <f t="shared" si="5"/>
        <v>0.93369418132611637</v>
      </c>
      <c r="AY13" s="9">
        <f t="shared" si="6"/>
        <v>0.98411891413352426</v>
      </c>
    </row>
    <row r="14" spans="1:51" ht="14.25" customHeight="1">
      <c r="A14" s="64">
        <v>9</v>
      </c>
      <c r="B14" s="63" t="s">
        <v>3428</v>
      </c>
      <c r="C14" s="63" t="s">
        <v>265</v>
      </c>
      <c r="D14" s="63" t="s">
        <v>234</v>
      </c>
      <c r="E14" s="61" t="s">
        <v>32</v>
      </c>
      <c r="F14" s="61">
        <v>1963</v>
      </c>
      <c r="G14" s="62">
        <v>43170.3125</v>
      </c>
      <c r="H14" s="61">
        <v>569</v>
      </c>
      <c r="I14" s="61">
        <v>0</v>
      </c>
      <c r="J14" s="61">
        <v>24</v>
      </c>
      <c r="K14" s="60">
        <v>690</v>
      </c>
      <c r="L14" s="58">
        <v>0.69652777777777775</v>
      </c>
      <c r="M14" s="58">
        <v>0.66597222222222219</v>
      </c>
      <c r="N14" s="58">
        <v>0.60555555555555551</v>
      </c>
      <c r="O14" s="58">
        <v>0.64097222222222217</v>
      </c>
      <c r="P14" s="58">
        <v>0.62430555555555556</v>
      </c>
      <c r="Q14" s="58">
        <v>0.65486111111111112</v>
      </c>
      <c r="R14" s="58">
        <v>0.32708333333333334</v>
      </c>
      <c r="S14" s="58">
        <v>0.56041666666666667</v>
      </c>
      <c r="T14" s="58">
        <v>0.58194444444444449</v>
      </c>
      <c r="U14" s="58">
        <v>0.59236111111111112</v>
      </c>
      <c r="V14" s="58">
        <v>0.33958333333333335</v>
      </c>
      <c r="W14" s="59"/>
      <c r="X14" s="58">
        <v>0.34861111111111115</v>
      </c>
      <c r="Y14" s="58">
        <v>0.35902777777777778</v>
      </c>
      <c r="Z14" s="58">
        <v>0.52430555555555558</v>
      </c>
      <c r="AA14" s="58">
        <v>0.54583333333333328</v>
      </c>
      <c r="AB14" s="58">
        <v>0.37847222222222227</v>
      </c>
      <c r="AC14" s="58">
        <v>0.4291666666666667</v>
      </c>
      <c r="AD14" s="58">
        <v>0.45208333333333334</v>
      </c>
      <c r="AE14" s="58">
        <v>0.48333333333333334</v>
      </c>
      <c r="AF14" s="58">
        <v>0.39444444444444443</v>
      </c>
      <c r="AG14" s="58">
        <v>0.50416666666666665</v>
      </c>
      <c r="AH14" s="59"/>
      <c r="AI14" s="58">
        <v>0.41805555555555557</v>
      </c>
      <c r="AJ14" s="59"/>
      <c r="AK14" s="58">
        <v>0.46319444444444446</v>
      </c>
      <c r="AL14" s="58">
        <v>0.70694444444444438</v>
      </c>
      <c r="AN14" s="14">
        <f>VLOOKUP(AO14,id!$A:$C,3,0)</f>
        <v>7</v>
      </c>
      <c r="AO14" s="14" t="str">
        <f t="shared" si="0"/>
        <v>KrólikowskiRoman1963</v>
      </c>
      <c r="AP14" s="9" t="str">
        <f t="shared" si="1"/>
        <v>Królikowski</v>
      </c>
      <c r="AQ14" s="9" t="str">
        <f t="shared" si="1"/>
        <v>Roman</v>
      </c>
      <c r="AR14" s="9"/>
      <c r="AS14" s="9">
        <f t="shared" si="2"/>
        <v>1963</v>
      </c>
      <c r="AT14" s="9">
        <f t="shared" si="3"/>
        <v>73.637779872667423</v>
      </c>
      <c r="AU14" s="23"/>
      <c r="AV14" s="9">
        <f t="shared" si="4"/>
        <v>0.99824253075571179</v>
      </c>
      <c r="AW14" s="9">
        <f t="shared" si="5"/>
        <v>1</v>
      </c>
      <c r="AX14" s="9">
        <f t="shared" si="5"/>
        <v>1</v>
      </c>
      <c r="AY14" s="9">
        <f t="shared" si="6"/>
        <v>1</v>
      </c>
    </row>
    <row r="15" spans="1:51" ht="14.25" customHeight="1">
      <c r="A15" s="64">
        <v>10</v>
      </c>
      <c r="B15" s="63" t="s">
        <v>3429</v>
      </c>
      <c r="C15" s="63" t="s">
        <v>245</v>
      </c>
      <c r="D15" s="63" t="s">
        <v>241</v>
      </c>
      <c r="E15" s="61" t="s">
        <v>32</v>
      </c>
      <c r="F15" s="61">
        <v>1979</v>
      </c>
      <c r="G15" s="62">
        <v>43170.3125</v>
      </c>
      <c r="H15" s="61">
        <v>570</v>
      </c>
      <c r="I15" s="61">
        <v>0</v>
      </c>
      <c r="J15" s="61">
        <v>24</v>
      </c>
      <c r="K15" s="60">
        <v>690</v>
      </c>
      <c r="L15" s="58">
        <v>0.69652777777777775</v>
      </c>
      <c r="M15" s="58">
        <v>0.66597222222222219</v>
      </c>
      <c r="N15" s="58">
        <v>0.60555555555555551</v>
      </c>
      <c r="O15" s="58">
        <v>0.64097222222222217</v>
      </c>
      <c r="P15" s="58">
        <v>0.62361111111111112</v>
      </c>
      <c r="Q15" s="58">
        <v>0.65416666666666667</v>
      </c>
      <c r="R15" s="58">
        <v>0.33055555555555555</v>
      </c>
      <c r="S15" s="58">
        <v>0.56180555555555556</v>
      </c>
      <c r="T15" s="58">
        <v>0.58263888888888882</v>
      </c>
      <c r="U15" s="58">
        <v>0.59236111111111112</v>
      </c>
      <c r="V15" s="58">
        <v>0.33958333333333335</v>
      </c>
      <c r="W15" s="59"/>
      <c r="X15" s="58">
        <v>0.35069444444444442</v>
      </c>
      <c r="Y15" s="58">
        <v>0.36319444444444443</v>
      </c>
      <c r="Z15" s="58">
        <v>0.50486111111111109</v>
      </c>
      <c r="AA15" s="58">
        <v>0.54513888888888895</v>
      </c>
      <c r="AB15" s="58">
        <v>0.52986111111111112</v>
      </c>
      <c r="AC15" s="58">
        <v>0.40208333333333335</v>
      </c>
      <c r="AD15" s="58">
        <v>0.44097222222222227</v>
      </c>
      <c r="AE15" s="58">
        <v>0.46736111111111112</v>
      </c>
      <c r="AF15" s="58">
        <v>0.38055555555555554</v>
      </c>
      <c r="AG15" s="58">
        <v>0.4861111111111111</v>
      </c>
      <c r="AH15" s="59"/>
      <c r="AI15" s="58">
        <v>0.41319444444444442</v>
      </c>
      <c r="AJ15" s="59"/>
      <c r="AK15" s="58">
        <v>0.45</v>
      </c>
      <c r="AL15" s="58">
        <v>0.70763888888888893</v>
      </c>
      <c r="AN15" s="14">
        <f>VLOOKUP(AO15,id!$A:$C,3,0)</f>
        <v>8</v>
      </c>
      <c r="AO15" s="14" t="str">
        <f t="shared" si="0"/>
        <v>WalentowskiRadosław1979</v>
      </c>
      <c r="AP15" s="9" t="str">
        <f t="shared" si="1"/>
        <v>Walentowski</v>
      </c>
      <c r="AQ15" s="9" t="str">
        <f t="shared" si="1"/>
        <v>Radosław</v>
      </c>
      <c r="AR15" s="9"/>
      <c r="AS15" s="9">
        <f t="shared" si="2"/>
        <v>1979</v>
      </c>
      <c r="AT15" s="9">
        <f t="shared" si="3"/>
        <v>73.508590785171521</v>
      </c>
      <c r="AU15" s="23"/>
      <c r="AV15" s="9">
        <f t="shared" si="4"/>
        <v>0.99824561403508771</v>
      </c>
      <c r="AW15" s="9">
        <f t="shared" si="5"/>
        <v>1</v>
      </c>
      <c r="AX15" s="9">
        <f t="shared" si="5"/>
        <v>1</v>
      </c>
      <c r="AY15" s="9">
        <f t="shared" si="6"/>
        <v>1</v>
      </c>
    </row>
    <row r="16" spans="1:51" ht="14.25" customHeight="1">
      <c r="A16" s="64">
        <v>11</v>
      </c>
      <c r="B16" s="63" t="s">
        <v>3430</v>
      </c>
      <c r="C16" s="63" t="s">
        <v>152</v>
      </c>
      <c r="D16" s="63" t="s">
        <v>151</v>
      </c>
      <c r="E16" s="61" t="s">
        <v>32</v>
      </c>
      <c r="F16" s="61">
        <v>1970</v>
      </c>
      <c r="G16" s="62">
        <v>43170.3125</v>
      </c>
      <c r="H16" s="61">
        <v>570</v>
      </c>
      <c r="I16" s="61">
        <v>0</v>
      </c>
      <c r="J16" s="61">
        <v>24</v>
      </c>
      <c r="K16" s="60">
        <v>690</v>
      </c>
      <c r="L16" s="58">
        <v>0.69652777777777775</v>
      </c>
      <c r="M16" s="58">
        <v>0.66597222222222219</v>
      </c>
      <c r="N16" s="58">
        <v>0.64027777777777783</v>
      </c>
      <c r="O16" s="58">
        <v>0.64027777777777783</v>
      </c>
      <c r="P16" s="58">
        <v>0.64027777777777783</v>
      </c>
      <c r="Q16" s="58">
        <v>0.65486111111111112</v>
      </c>
      <c r="R16" s="58">
        <v>0.33055555555555555</v>
      </c>
      <c r="S16" s="58">
        <v>0.56041666666666667</v>
      </c>
      <c r="T16" s="58">
        <v>0.58263888888888882</v>
      </c>
      <c r="U16" s="58">
        <v>0.59236111111111112</v>
      </c>
      <c r="V16" s="58">
        <v>0.33958333333333335</v>
      </c>
      <c r="W16" s="59"/>
      <c r="X16" s="58">
        <v>0.35972222222222222</v>
      </c>
      <c r="Y16" s="58">
        <v>0.35902777777777778</v>
      </c>
      <c r="Z16" s="58">
        <v>0.52500000000000002</v>
      </c>
      <c r="AA16" s="58">
        <v>0.54652777777777783</v>
      </c>
      <c r="AB16" s="58">
        <v>0.37847222222222227</v>
      </c>
      <c r="AC16" s="58">
        <v>0.4291666666666667</v>
      </c>
      <c r="AD16" s="58">
        <v>0.45208333333333334</v>
      </c>
      <c r="AE16" s="58">
        <v>0.48333333333333334</v>
      </c>
      <c r="AF16" s="58">
        <v>0.39513888888888887</v>
      </c>
      <c r="AG16" s="58">
        <v>0.50347222222222221</v>
      </c>
      <c r="AH16" s="59"/>
      <c r="AI16" s="58">
        <v>0.41736111111111113</v>
      </c>
      <c r="AJ16" s="59"/>
      <c r="AK16" s="58">
        <v>0.46180555555555558</v>
      </c>
      <c r="AL16" s="58">
        <v>0.70763888888888893</v>
      </c>
      <c r="AN16" s="14">
        <f>VLOOKUP(AO16,id!$A:$C,3,0)</f>
        <v>42</v>
      </c>
      <c r="AO16" s="14" t="str">
        <f t="shared" si="0"/>
        <v>HołdakowskiWojciech1970</v>
      </c>
      <c r="AP16" s="9" t="str">
        <f t="shared" si="1"/>
        <v>Hołdakowski</v>
      </c>
      <c r="AQ16" s="9" t="str">
        <f t="shared" si="1"/>
        <v>Wojciech</v>
      </c>
      <c r="AR16" s="9"/>
      <c r="AS16" s="9">
        <f t="shared" si="2"/>
        <v>1970</v>
      </c>
      <c r="AT16" s="9">
        <f t="shared" si="3"/>
        <v>73.508590785171521</v>
      </c>
      <c r="AU16" s="23"/>
      <c r="AV16" s="9">
        <f t="shared" si="4"/>
        <v>1</v>
      </c>
      <c r="AW16" s="9">
        <f t="shared" si="5"/>
        <v>1</v>
      </c>
      <c r="AX16" s="9">
        <f t="shared" si="5"/>
        <v>1</v>
      </c>
      <c r="AY16" s="9">
        <f t="shared" si="6"/>
        <v>1</v>
      </c>
    </row>
    <row r="17" spans="1:51" ht="14.25" customHeight="1">
      <c r="A17" s="64">
        <v>12</v>
      </c>
      <c r="B17" s="63" t="s">
        <v>3431</v>
      </c>
      <c r="C17" s="63" t="s">
        <v>183</v>
      </c>
      <c r="D17" s="63" t="s">
        <v>51</v>
      </c>
      <c r="E17" s="61" t="s">
        <v>32</v>
      </c>
      <c r="F17" s="61">
        <v>1970</v>
      </c>
      <c r="G17" s="62">
        <v>43170.3125</v>
      </c>
      <c r="H17" s="61">
        <v>584</v>
      </c>
      <c r="I17" s="61">
        <v>0</v>
      </c>
      <c r="J17" s="61">
        <v>24</v>
      </c>
      <c r="K17" s="60">
        <v>690</v>
      </c>
      <c r="L17" s="58">
        <v>0.32083333333333336</v>
      </c>
      <c r="M17" s="58">
        <v>0.35347222222222219</v>
      </c>
      <c r="N17" s="58">
        <v>0.45208333333333334</v>
      </c>
      <c r="O17" s="58">
        <v>0.33263888888888887</v>
      </c>
      <c r="P17" s="58">
        <v>0.44305555555555554</v>
      </c>
      <c r="Q17" s="58">
        <v>0.3444444444444445</v>
      </c>
      <c r="R17" s="58">
        <v>0.70277777777777783</v>
      </c>
      <c r="S17" s="58">
        <v>0.50486111111111109</v>
      </c>
      <c r="T17" s="58">
        <v>0.4909722222222222</v>
      </c>
      <c r="U17" s="58">
        <v>0.46736111111111112</v>
      </c>
      <c r="V17" s="58">
        <v>0.69166666666666676</v>
      </c>
      <c r="W17" s="58">
        <v>0.41111111111111115</v>
      </c>
      <c r="X17" s="58">
        <v>0.66249999999999998</v>
      </c>
      <c r="Y17" s="58">
        <v>0.65138888888888891</v>
      </c>
      <c r="Z17" s="58">
        <v>0.5625</v>
      </c>
      <c r="AA17" s="58">
        <v>0.52083333333333337</v>
      </c>
      <c r="AB17" s="58">
        <v>0.53749999999999998</v>
      </c>
      <c r="AC17" s="58">
        <v>0.61736111111111114</v>
      </c>
      <c r="AD17" s="58">
        <v>0.59652777777777777</v>
      </c>
      <c r="AE17" s="59"/>
      <c r="AF17" s="58">
        <v>0.63472222222222219</v>
      </c>
      <c r="AG17" s="59"/>
      <c r="AH17" s="58">
        <v>0.38055555555555554</v>
      </c>
      <c r="AI17" s="59"/>
      <c r="AJ17" s="58">
        <v>0.36736111111111108</v>
      </c>
      <c r="AK17" s="58">
        <v>0.57916666666666672</v>
      </c>
      <c r="AL17" s="58">
        <v>0.71736111111111101</v>
      </c>
      <c r="AN17" s="14">
        <f>VLOOKUP(AO17,id!$A:$C,3,0)</f>
        <v>43</v>
      </c>
      <c r="AO17" s="14" t="str">
        <f t="shared" si="0"/>
        <v>ZawadzkiArtur1970</v>
      </c>
      <c r="AP17" s="9" t="str">
        <f t="shared" si="1"/>
        <v>Zawadzki</v>
      </c>
      <c r="AQ17" s="9" t="str">
        <f t="shared" si="1"/>
        <v>Artur</v>
      </c>
      <c r="AR17" s="9"/>
      <c r="AS17" s="9">
        <f t="shared" si="2"/>
        <v>1970</v>
      </c>
      <c r="AT17" s="9">
        <f t="shared" si="3"/>
        <v>71.746398540321522</v>
      </c>
      <c r="AU17" s="23"/>
      <c r="AV17" s="9">
        <f t="shared" si="4"/>
        <v>0.97602739726027399</v>
      </c>
      <c r="AW17" s="9">
        <f t="shared" si="5"/>
        <v>1</v>
      </c>
      <c r="AX17" s="9">
        <f t="shared" si="5"/>
        <v>1</v>
      </c>
      <c r="AY17" s="9">
        <f t="shared" si="6"/>
        <v>1</v>
      </c>
    </row>
    <row r="18" spans="1:51" ht="14.25" customHeight="1">
      <c r="A18" s="64">
        <v>13</v>
      </c>
      <c r="B18" s="63" t="s">
        <v>3432</v>
      </c>
      <c r="C18" s="63" t="s">
        <v>1803</v>
      </c>
      <c r="D18" s="63" t="s">
        <v>241</v>
      </c>
      <c r="E18" s="61" t="s">
        <v>32</v>
      </c>
      <c r="F18" s="61">
        <v>1978</v>
      </c>
      <c r="G18" s="62">
        <v>43170.3125</v>
      </c>
      <c r="H18" s="61">
        <v>598</v>
      </c>
      <c r="I18" s="61">
        <v>0</v>
      </c>
      <c r="J18" s="61">
        <v>24</v>
      </c>
      <c r="K18" s="60">
        <v>690</v>
      </c>
      <c r="L18" s="59"/>
      <c r="M18" s="58">
        <v>0.70694444444444438</v>
      </c>
      <c r="N18" s="58">
        <v>0.61875000000000002</v>
      </c>
      <c r="O18" s="58">
        <v>0.65902777777777777</v>
      </c>
      <c r="P18" s="58">
        <v>0.64583333333333337</v>
      </c>
      <c r="Q18" s="58">
        <v>0.69791666666666663</v>
      </c>
      <c r="R18" s="58">
        <v>0.3354166666666667</v>
      </c>
      <c r="S18" s="58">
        <v>0.57152777777777775</v>
      </c>
      <c r="T18" s="58">
        <v>0.59166666666666667</v>
      </c>
      <c r="U18" s="58">
        <v>0.60833333333333328</v>
      </c>
      <c r="V18" s="58">
        <v>0.35486111111111113</v>
      </c>
      <c r="W18" s="58">
        <v>0.68333333333333324</v>
      </c>
      <c r="X18" s="58">
        <v>0.36527777777777781</v>
      </c>
      <c r="Y18" s="58">
        <v>0.37708333333333338</v>
      </c>
      <c r="Z18" s="58">
        <v>0.52152777777777781</v>
      </c>
      <c r="AA18" s="58">
        <v>0.56111111111111112</v>
      </c>
      <c r="AB18" s="58">
        <v>0.54652777777777783</v>
      </c>
      <c r="AC18" s="58">
        <v>0.43194444444444446</v>
      </c>
      <c r="AD18" s="58">
        <v>0.4770833333333333</v>
      </c>
      <c r="AE18" s="58">
        <v>0.4770833333333333</v>
      </c>
      <c r="AF18" s="58">
        <v>0.39305555555555555</v>
      </c>
      <c r="AG18" s="58">
        <v>0.50763888888888886</v>
      </c>
      <c r="AH18" s="59"/>
      <c r="AI18" s="58">
        <v>0.42152777777777778</v>
      </c>
      <c r="AJ18" s="59"/>
      <c r="AK18" s="58">
        <v>0.49305555555555558</v>
      </c>
      <c r="AL18" s="58">
        <v>0.7270833333333333</v>
      </c>
      <c r="AN18" s="14">
        <f>VLOOKUP(AO18,id!$A:$C,3,0)</f>
        <v>44</v>
      </c>
      <c r="AO18" s="14" t="str">
        <f t="shared" si="0"/>
        <v>GołębiewskiRadosław1978</v>
      </c>
      <c r="AP18" s="9" t="str">
        <f t="shared" si="1"/>
        <v>Gołębiewski</v>
      </c>
      <c r="AQ18" s="9" t="str">
        <f t="shared" si="1"/>
        <v>Radosław</v>
      </c>
      <c r="AR18" s="9"/>
      <c r="AS18" s="9">
        <f t="shared" si="2"/>
        <v>1978</v>
      </c>
      <c r="AT18" s="9">
        <f t="shared" si="3"/>
        <v>70.066716969143428</v>
      </c>
      <c r="AU18" s="23"/>
      <c r="AV18" s="9">
        <f t="shared" si="4"/>
        <v>0.97658862876254182</v>
      </c>
      <c r="AW18" s="9">
        <f t="shared" si="5"/>
        <v>1</v>
      </c>
      <c r="AX18" s="9">
        <f t="shared" si="5"/>
        <v>1</v>
      </c>
      <c r="AY18" s="9">
        <f t="shared" si="6"/>
        <v>1</v>
      </c>
    </row>
    <row r="19" spans="1:51" ht="14.25" customHeight="1">
      <c r="A19" s="64">
        <v>14</v>
      </c>
      <c r="B19" s="63" t="s">
        <v>3433</v>
      </c>
      <c r="C19" s="63" t="s">
        <v>3434</v>
      </c>
      <c r="D19" s="63" t="s">
        <v>588</v>
      </c>
      <c r="E19" s="61" t="s">
        <v>32</v>
      </c>
      <c r="F19" s="61">
        <v>1979</v>
      </c>
      <c r="G19" s="62">
        <v>43170.3125</v>
      </c>
      <c r="H19" s="61">
        <v>598</v>
      </c>
      <c r="I19" s="61">
        <v>0</v>
      </c>
      <c r="J19" s="61">
        <v>24</v>
      </c>
      <c r="K19" s="60">
        <v>690</v>
      </c>
      <c r="L19" s="59"/>
      <c r="M19" s="58">
        <v>0.70763888888888893</v>
      </c>
      <c r="N19" s="58">
        <v>0.61875000000000002</v>
      </c>
      <c r="O19" s="58">
        <v>0.65902777777777777</v>
      </c>
      <c r="P19" s="58">
        <v>0.64583333333333337</v>
      </c>
      <c r="Q19" s="58">
        <v>0.69791666666666663</v>
      </c>
      <c r="R19" s="58">
        <v>0.33611111111111108</v>
      </c>
      <c r="S19" s="58">
        <v>0.57222222222222219</v>
      </c>
      <c r="T19" s="58">
        <v>0.59236111111111112</v>
      </c>
      <c r="U19" s="58">
        <v>0.60902777777777783</v>
      </c>
      <c r="V19" s="58">
        <v>0.35486111111111113</v>
      </c>
      <c r="W19" s="58">
        <v>0.68541666666666667</v>
      </c>
      <c r="X19" s="58">
        <v>0.36527777777777781</v>
      </c>
      <c r="Y19" s="58">
        <v>0.37847222222222227</v>
      </c>
      <c r="Z19" s="58">
        <v>0.52361111111111114</v>
      </c>
      <c r="AA19" s="58">
        <v>0.56180555555555556</v>
      </c>
      <c r="AB19" s="58">
        <v>0.54722222222222217</v>
      </c>
      <c r="AC19" s="58">
        <v>0.43263888888888885</v>
      </c>
      <c r="AD19" s="58">
        <v>0.45208333333333334</v>
      </c>
      <c r="AE19" s="58">
        <v>0.4777777777777778</v>
      </c>
      <c r="AF19" s="58">
        <v>0.39374999999999999</v>
      </c>
      <c r="AG19" s="58">
        <v>0.50138888888888888</v>
      </c>
      <c r="AH19" s="59"/>
      <c r="AI19" s="58">
        <v>0.42152777777777778</v>
      </c>
      <c r="AJ19" s="59"/>
      <c r="AK19" s="58">
        <v>0.49305555555555558</v>
      </c>
      <c r="AL19" s="58">
        <v>0.7270833333333333</v>
      </c>
      <c r="AN19" s="14">
        <f>VLOOKUP(AO19,id!$A:$C,3,0)</f>
        <v>45</v>
      </c>
      <c r="AO19" s="14" t="str">
        <f t="shared" si="0"/>
        <v>JackowiakMichal1979</v>
      </c>
      <c r="AP19" s="9" t="str">
        <f t="shared" si="1"/>
        <v>Jackowiak</v>
      </c>
      <c r="AQ19" s="9" t="str">
        <f t="shared" si="1"/>
        <v>Michal</v>
      </c>
      <c r="AR19" s="9"/>
      <c r="AS19" s="9">
        <f t="shared" si="2"/>
        <v>1979</v>
      </c>
      <c r="AT19" s="9">
        <f t="shared" si="3"/>
        <v>70.066716969143428</v>
      </c>
      <c r="AU19" s="23"/>
      <c r="AV19" s="9">
        <f t="shared" si="4"/>
        <v>1</v>
      </c>
      <c r="AW19" s="9">
        <f t="shared" si="5"/>
        <v>1</v>
      </c>
      <c r="AX19" s="9">
        <f t="shared" si="5"/>
        <v>1</v>
      </c>
      <c r="AY19" s="9">
        <f t="shared" si="6"/>
        <v>1</v>
      </c>
    </row>
    <row r="20" spans="1:51" ht="14.25" customHeight="1">
      <c r="A20" s="64">
        <v>15</v>
      </c>
      <c r="B20" s="63" t="s">
        <v>3435</v>
      </c>
      <c r="C20" s="63" t="s">
        <v>3436</v>
      </c>
      <c r="D20" s="63" t="s">
        <v>1210</v>
      </c>
      <c r="E20" s="61" t="s">
        <v>32</v>
      </c>
      <c r="F20" s="61">
        <v>1978</v>
      </c>
      <c r="G20" s="62">
        <v>43170.3125</v>
      </c>
      <c r="H20" s="61">
        <v>598</v>
      </c>
      <c r="I20" s="61">
        <v>0</v>
      </c>
      <c r="J20" s="61">
        <v>24</v>
      </c>
      <c r="K20" s="60">
        <v>690</v>
      </c>
      <c r="L20" s="59"/>
      <c r="M20" s="58">
        <v>0.70763888888888893</v>
      </c>
      <c r="N20" s="58">
        <v>0.61944444444444446</v>
      </c>
      <c r="O20" s="58">
        <v>0.65902777777777777</v>
      </c>
      <c r="P20" s="58">
        <v>0.64583333333333337</v>
      </c>
      <c r="Q20" s="58">
        <v>0.69791666666666663</v>
      </c>
      <c r="R20" s="58">
        <v>0.3354166666666667</v>
      </c>
      <c r="S20" s="58">
        <v>0.57152777777777775</v>
      </c>
      <c r="T20" s="58">
        <v>0.59236111111111112</v>
      </c>
      <c r="U20" s="58">
        <v>0.60833333333333328</v>
      </c>
      <c r="V20" s="58">
        <v>0.35486111111111113</v>
      </c>
      <c r="W20" s="58">
        <v>0.68541666666666667</v>
      </c>
      <c r="X20" s="58">
        <v>0.36527777777777781</v>
      </c>
      <c r="Y20" s="58">
        <v>0.37708333333333338</v>
      </c>
      <c r="Z20" s="58">
        <v>0.52222222222222225</v>
      </c>
      <c r="AA20" s="58">
        <v>0.56111111111111112</v>
      </c>
      <c r="AB20" s="58">
        <v>0.54722222222222217</v>
      </c>
      <c r="AC20" s="58">
        <v>0.43263888888888885</v>
      </c>
      <c r="AD20" s="58">
        <v>0.45208333333333334</v>
      </c>
      <c r="AE20" s="58">
        <v>0.4777777777777778</v>
      </c>
      <c r="AF20" s="58">
        <v>0.39305555555555555</v>
      </c>
      <c r="AG20" s="58">
        <v>0.5083333333333333</v>
      </c>
      <c r="AH20" s="59"/>
      <c r="AI20" s="58">
        <v>0.42152777777777778</v>
      </c>
      <c r="AJ20" s="59"/>
      <c r="AK20" s="58">
        <v>0.49236111111111108</v>
      </c>
      <c r="AL20" s="58">
        <v>0.7270833333333333</v>
      </c>
      <c r="AN20" s="14">
        <f>VLOOKUP(AO20,id!$A:$C,3,0)</f>
        <v>46</v>
      </c>
      <c r="AO20" s="14" t="str">
        <f t="shared" si="0"/>
        <v>ZiółkowskiJanusz1978</v>
      </c>
      <c r="AP20" s="9" t="str">
        <f t="shared" si="1"/>
        <v>Ziółkowski</v>
      </c>
      <c r="AQ20" s="9" t="str">
        <f t="shared" si="1"/>
        <v>Janusz</v>
      </c>
      <c r="AR20" s="9"/>
      <c r="AS20" s="9">
        <f t="shared" si="2"/>
        <v>1978</v>
      </c>
      <c r="AT20" s="9">
        <f t="shared" si="3"/>
        <v>70.066716969143428</v>
      </c>
      <c r="AU20" s="23"/>
      <c r="AV20" s="9">
        <f t="shared" si="4"/>
        <v>1</v>
      </c>
      <c r="AW20" s="9">
        <f t="shared" si="5"/>
        <v>1</v>
      </c>
      <c r="AX20" s="9">
        <f t="shared" si="5"/>
        <v>1</v>
      </c>
      <c r="AY20" s="9">
        <f t="shared" si="6"/>
        <v>1</v>
      </c>
    </row>
    <row r="21" spans="1:51" ht="14.25" customHeight="1">
      <c r="A21" s="64">
        <v>16</v>
      </c>
      <c r="B21" s="63" t="s">
        <v>3437</v>
      </c>
      <c r="C21" s="63" t="s">
        <v>991</v>
      </c>
      <c r="D21" s="63" t="s">
        <v>49</v>
      </c>
      <c r="E21" s="61" t="s">
        <v>32</v>
      </c>
      <c r="F21" s="61">
        <v>1979</v>
      </c>
      <c r="G21" s="62">
        <v>43170.3125</v>
      </c>
      <c r="H21" s="61">
        <v>612</v>
      </c>
      <c r="I21" s="61">
        <v>12</v>
      </c>
      <c r="J21" s="61">
        <v>23</v>
      </c>
      <c r="K21" s="60">
        <v>648</v>
      </c>
      <c r="L21" s="58">
        <v>0.3215277777777778</v>
      </c>
      <c r="M21" s="58">
        <v>0.35347222222222219</v>
      </c>
      <c r="N21" s="58">
        <v>0.46875</v>
      </c>
      <c r="O21" s="58">
        <v>0.43194444444444446</v>
      </c>
      <c r="P21" s="58">
        <v>0.45624999999999999</v>
      </c>
      <c r="Q21" s="58">
        <v>0.40069444444444446</v>
      </c>
      <c r="R21" s="58">
        <v>0.72430555555555554</v>
      </c>
      <c r="S21" s="58">
        <v>0.50972222222222219</v>
      </c>
      <c r="T21" s="58">
        <v>0.49513888888888885</v>
      </c>
      <c r="U21" s="58">
        <v>0.48472222222222222</v>
      </c>
      <c r="V21" s="59"/>
      <c r="W21" s="58">
        <v>0.4152777777777778</v>
      </c>
      <c r="X21" s="58">
        <v>0.71180555555555547</v>
      </c>
      <c r="Y21" s="58">
        <v>0.70347222222222217</v>
      </c>
      <c r="Z21" s="58">
        <v>0.5541666666666667</v>
      </c>
      <c r="AA21" s="58">
        <v>0.52847222222222223</v>
      </c>
      <c r="AB21" s="58">
        <v>0.68958333333333333</v>
      </c>
      <c r="AC21" s="59"/>
      <c r="AD21" s="58">
        <v>0.63611111111111118</v>
      </c>
      <c r="AE21" s="59"/>
      <c r="AF21" s="58">
        <v>0.67083333333333339</v>
      </c>
      <c r="AG21" s="58">
        <v>0.57986111111111105</v>
      </c>
      <c r="AH21" s="58">
        <v>0.38472222222222219</v>
      </c>
      <c r="AI21" s="59"/>
      <c r="AJ21" s="58">
        <v>0.37083333333333335</v>
      </c>
      <c r="AK21" s="58">
        <v>0.61388888888888882</v>
      </c>
      <c r="AL21" s="58">
        <v>0.7368055555555556</v>
      </c>
      <c r="AN21" s="14">
        <f>VLOOKUP(AO21,id!$A:$C,3,0)</f>
        <v>16</v>
      </c>
      <c r="AO21" s="14" t="str">
        <f t="shared" si="0"/>
        <v>BelicaRobert1979</v>
      </c>
      <c r="AP21" s="9" t="str">
        <f t="shared" si="1"/>
        <v>Belica</v>
      </c>
      <c r="AQ21" s="9" t="str">
        <f t="shared" si="1"/>
        <v>Robert</v>
      </c>
      <c r="AR21" s="9"/>
      <c r="AS21" s="9">
        <f t="shared" si="2"/>
        <v>1979</v>
      </c>
      <c r="AT21" s="9">
        <f t="shared" si="3"/>
        <v>65.801786371021649</v>
      </c>
      <c r="AU21" s="23"/>
      <c r="AV21" s="9">
        <f t="shared" si="4"/>
        <v>0.97712418300653592</v>
      </c>
      <c r="AW21" s="9">
        <f t="shared" si="5"/>
        <v>0.95833333333333337</v>
      </c>
      <c r="AX21" s="9">
        <f t="shared" si="5"/>
        <v>0.93913043478260871</v>
      </c>
      <c r="AY21" s="9">
        <f t="shared" si="6"/>
        <v>0.99152420096469873</v>
      </c>
    </row>
    <row r="22" spans="1:51" ht="14.25" customHeight="1">
      <c r="A22" s="64">
        <v>17</v>
      </c>
      <c r="B22" s="63" t="s">
        <v>3438</v>
      </c>
      <c r="C22" s="63" t="s">
        <v>836</v>
      </c>
      <c r="D22" s="63" t="s">
        <v>383</v>
      </c>
      <c r="E22" s="61" t="s">
        <v>32</v>
      </c>
      <c r="F22" s="61">
        <v>1966</v>
      </c>
      <c r="G22" s="62">
        <v>43170.3125</v>
      </c>
      <c r="H22" s="61">
        <v>615</v>
      </c>
      <c r="I22" s="61">
        <v>15</v>
      </c>
      <c r="J22" s="61">
        <v>23</v>
      </c>
      <c r="K22" s="60">
        <v>645</v>
      </c>
      <c r="L22" s="58">
        <v>0.72638888888888886</v>
      </c>
      <c r="M22" s="59"/>
      <c r="N22" s="58">
        <v>0.62291666666666667</v>
      </c>
      <c r="O22" s="58">
        <v>0.6972222222222223</v>
      </c>
      <c r="P22" s="58">
        <v>0.64236111111111105</v>
      </c>
      <c r="Q22" s="58">
        <v>0.68125000000000002</v>
      </c>
      <c r="R22" s="58">
        <v>0.32916666666666666</v>
      </c>
      <c r="S22" s="58">
        <v>0.57291666666666663</v>
      </c>
      <c r="T22" s="58">
        <v>0.59305555555555556</v>
      </c>
      <c r="U22" s="58">
        <v>0.60833333333333328</v>
      </c>
      <c r="V22" s="58">
        <v>0.33958333333333335</v>
      </c>
      <c r="W22" s="58">
        <v>0.66527777777777775</v>
      </c>
      <c r="X22" s="58">
        <v>0.34861111111111115</v>
      </c>
      <c r="Y22" s="58">
        <v>0.3611111111111111</v>
      </c>
      <c r="Z22" s="58">
        <v>0.4993055555555555</v>
      </c>
      <c r="AA22" s="58">
        <v>0.56111111111111112</v>
      </c>
      <c r="AB22" s="58">
        <v>0.52986111111111112</v>
      </c>
      <c r="AC22" s="58">
        <v>0.42499999999999999</v>
      </c>
      <c r="AD22" s="58">
        <v>0.4465277777777778</v>
      </c>
      <c r="AE22" s="59"/>
      <c r="AF22" s="58">
        <v>0.3840277777777778</v>
      </c>
      <c r="AG22" s="58">
        <v>0.4826388888888889</v>
      </c>
      <c r="AH22" s="59"/>
      <c r="AI22" s="58">
        <v>0.40763888888888888</v>
      </c>
      <c r="AJ22" s="59"/>
      <c r="AK22" s="58">
        <v>0.46249999999999997</v>
      </c>
      <c r="AL22" s="58">
        <v>0.73888888888888893</v>
      </c>
      <c r="AN22" s="14">
        <f>VLOOKUP(AO22,id!$A:$C,3,0)</f>
        <v>18</v>
      </c>
      <c r="AO22" s="14" t="str">
        <f t="shared" si="0"/>
        <v>RudnickiMariusz1966</v>
      </c>
      <c r="AP22" s="9" t="str">
        <f t="shared" si="1"/>
        <v>Rudnicki</v>
      </c>
      <c r="AQ22" s="9" t="str">
        <f t="shared" si="1"/>
        <v>Mariusz</v>
      </c>
      <c r="AR22" s="9"/>
      <c r="AS22" s="9">
        <f t="shared" si="2"/>
        <v>1966</v>
      </c>
      <c r="AT22" s="9">
        <f t="shared" si="3"/>
        <v>65.497148471155811</v>
      </c>
      <c r="AU22" s="23"/>
      <c r="AV22" s="9">
        <f t="shared" si="4"/>
        <v>0.99512195121951219</v>
      </c>
      <c r="AW22" s="9">
        <f t="shared" si="5"/>
        <v>1</v>
      </c>
      <c r="AX22" s="9">
        <f t="shared" si="5"/>
        <v>0.99537037037037035</v>
      </c>
      <c r="AY22" s="9">
        <f t="shared" si="6"/>
        <v>1</v>
      </c>
    </row>
    <row r="23" spans="1:51" ht="14.25" customHeight="1">
      <c r="A23" s="64">
        <v>18</v>
      </c>
      <c r="B23" s="63" t="s">
        <v>3439</v>
      </c>
      <c r="C23" s="63" t="s">
        <v>837</v>
      </c>
      <c r="D23" s="63" t="s">
        <v>22</v>
      </c>
      <c r="E23" s="61" t="s">
        <v>32</v>
      </c>
      <c r="F23" s="61">
        <v>1963</v>
      </c>
      <c r="G23" s="62">
        <v>43170.3125</v>
      </c>
      <c r="H23" s="61">
        <v>615</v>
      </c>
      <c r="I23" s="61">
        <v>15</v>
      </c>
      <c r="J23" s="61">
        <v>23</v>
      </c>
      <c r="K23" s="60">
        <v>645</v>
      </c>
      <c r="L23" s="58">
        <v>0.72638888888888886</v>
      </c>
      <c r="M23" s="59"/>
      <c r="N23" s="58">
        <v>0.62222222222222223</v>
      </c>
      <c r="O23" s="58">
        <v>0.6972222222222223</v>
      </c>
      <c r="P23" s="58">
        <v>0.64236111111111105</v>
      </c>
      <c r="Q23" s="58">
        <v>0.68125000000000002</v>
      </c>
      <c r="R23" s="58">
        <v>0.32916666666666666</v>
      </c>
      <c r="S23" s="58">
        <v>0.57430555555555551</v>
      </c>
      <c r="T23" s="58">
        <v>0.59166666666666667</v>
      </c>
      <c r="U23" s="58">
        <v>0.60833333333333328</v>
      </c>
      <c r="V23" s="58">
        <v>0.33958333333333335</v>
      </c>
      <c r="W23" s="58">
        <v>0.66527777777777775</v>
      </c>
      <c r="X23" s="58">
        <v>0.34861111111111115</v>
      </c>
      <c r="Y23" s="58">
        <v>0.3611111111111111</v>
      </c>
      <c r="Z23" s="58">
        <v>0.5</v>
      </c>
      <c r="AA23" s="58">
        <v>0.56111111111111112</v>
      </c>
      <c r="AB23" s="58">
        <v>0.52986111111111112</v>
      </c>
      <c r="AC23" s="58">
        <v>0.4236111111111111</v>
      </c>
      <c r="AD23" s="58">
        <v>0.44722222222222219</v>
      </c>
      <c r="AE23" s="59"/>
      <c r="AF23" s="58">
        <v>0.3840277777777778</v>
      </c>
      <c r="AG23" s="58">
        <v>0.4826388888888889</v>
      </c>
      <c r="AH23" s="59"/>
      <c r="AI23" s="58">
        <v>0.40763888888888888</v>
      </c>
      <c r="AJ23" s="59"/>
      <c r="AK23" s="58">
        <v>0.46249999999999997</v>
      </c>
      <c r="AL23" s="58">
        <v>0.73888888888888893</v>
      </c>
      <c r="AN23" s="14">
        <f>VLOOKUP(AO23,id!$A:$C,3,0)</f>
        <v>19</v>
      </c>
      <c r="AO23" s="14" t="str">
        <f t="shared" si="0"/>
        <v>KowalskiKrzysztof1963</v>
      </c>
      <c r="AP23" s="9" t="str">
        <f t="shared" ref="AP23:AQ46" si="7">C23</f>
        <v>Kowalski</v>
      </c>
      <c r="AQ23" s="9" t="str">
        <f t="shared" si="7"/>
        <v>Krzysztof</v>
      </c>
      <c r="AR23" s="9"/>
      <c r="AS23" s="9">
        <f t="shared" si="2"/>
        <v>1963</v>
      </c>
      <c r="AT23" s="9">
        <f t="shared" si="3"/>
        <v>65.497148471155811</v>
      </c>
      <c r="AU23" s="23"/>
      <c r="AV23" s="9">
        <f t="shared" si="4"/>
        <v>1</v>
      </c>
      <c r="AW23" s="9">
        <f t="shared" si="5"/>
        <v>1</v>
      </c>
      <c r="AX23" s="9">
        <f t="shared" si="5"/>
        <v>1</v>
      </c>
      <c r="AY23" s="9">
        <f t="shared" si="6"/>
        <v>1</v>
      </c>
    </row>
    <row r="24" spans="1:51" ht="14.25" customHeight="1">
      <c r="A24" s="64">
        <v>19</v>
      </c>
      <c r="B24" s="63" t="s">
        <v>3440</v>
      </c>
      <c r="C24" s="63" t="s">
        <v>85</v>
      </c>
      <c r="D24" s="63" t="s">
        <v>48</v>
      </c>
      <c r="E24" s="61" t="s">
        <v>32</v>
      </c>
      <c r="F24" s="61">
        <v>1982</v>
      </c>
      <c r="G24" s="62">
        <v>43170.3125</v>
      </c>
      <c r="H24" s="61">
        <v>557</v>
      </c>
      <c r="I24" s="61">
        <v>0</v>
      </c>
      <c r="J24" s="61">
        <v>22</v>
      </c>
      <c r="K24" s="60">
        <v>630</v>
      </c>
      <c r="L24" s="58">
        <v>0.68680555555555556</v>
      </c>
      <c r="M24" s="59"/>
      <c r="N24" s="58">
        <v>0.62569444444444444</v>
      </c>
      <c r="O24" s="58">
        <v>0.66249999999999998</v>
      </c>
      <c r="P24" s="58">
        <v>0.64166666666666672</v>
      </c>
      <c r="Q24" s="59"/>
      <c r="R24" s="58">
        <v>0.33055555555555555</v>
      </c>
      <c r="S24" s="58">
        <v>0.57777777777777783</v>
      </c>
      <c r="T24" s="58">
        <v>0.59305555555555556</v>
      </c>
      <c r="U24" s="58">
        <v>0.61249999999999993</v>
      </c>
      <c r="V24" s="58">
        <v>0.34027777777777773</v>
      </c>
      <c r="W24" s="59"/>
      <c r="X24" s="58">
        <v>0.35347222222222219</v>
      </c>
      <c r="Y24" s="58">
        <v>0.3659722222222222</v>
      </c>
      <c r="Z24" s="58">
        <v>0.54027777777777775</v>
      </c>
      <c r="AA24" s="58">
        <v>0.56458333333333333</v>
      </c>
      <c r="AB24" s="58">
        <v>0.38055555555555554</v>
      </c>
      <c r="AC24" s="58">
        <v>0.44305555555555554</v>
      </c>
      <c r="AD24" s="58">
        <v>0.46180555555555558</v>
      </c>
      <c r="AE24" s="58">
        <v>0.49652777777777773</v>
      </c>
      <c r="AF24" s="58">
        <v>0.39930555555555558</v>
      </c>
      <c r="AG24" s="58">
        <v>0.52222222222222225</v>
      </c>
      <c r="AH24" s="59"/>
      <c r="AI24" s="58">
        <v>0.42638888888888887</v>
      </c>
      <c r="AJ24" s="59"/>
      <c r="AK24" s="58">
        <v>0.47569444444444442</v>
      </c>
      <c r="AL24" s="58">
        <v>0.69861111111111107</v>
      </c>
      <c r="AN24" s="14">
        <f>VLOOKUP(AO24,id!$A:$C,3,0)</f>
        <v>47</v>
      </c>
      <c r="AO24" s="14" t="str">
        <f t="shared" si="0"/>
        <v>StefańskiTomasz1982</v>
      </c>
      <c r="AP24" s="9" t="str">
        <f t="shared" si="7"/>
        <v>Stefański</v>
      </c>
      <c r="AQ24" s="9" t="str">
        <f t="shared" si="7"/>
        <v>Tomasz</v>
      </c>
      <c r="AR24" s="9"/>
      <c r="AS24" s="9">
        <f t="shared" si="2"/>
        <v>1982</v>
      </c>
      <c r="AT24" s="9">
        <f t="shared" si="3"/>
        <v>63.973958971826605</v>
      </c>
      <c r="AU24" s="23"/>
      <c r="AV24" s="9">
        <f t="shared" si="4"/>
        <v>1.104129263913824</v>
      </c>
      <c r="AW24" s="9">
        <f t="shared" ref="AW24:AX46" si="8">J24/J23</f>
        <v>0.95652173913043481</v>
      </c>
      <c r="AX24" s="9">
        <f t="shared" si="8"/>
        <v>0.97674418604651159</v>
      </c>
      <c r="AY24" s="9">
        <f t="shared" si="6"/>
        <v>0.99114904981641982</v>
      </c>
    </row>
    <row r="25" spans="1:51" ht="14.25" customHeight="1">
      <c r="A25" s="64">
        <v>20</v>
      </c>
      <c r="B25" s="63" t="s">
        <v>3441</v>
      </c>
      <c r="C25" s="63" t="s">
        <v>87</v>
      </c>
      <c r="D25" s="63" t="s">
        <v>19</v>
      </c>
      <c r="E25" s="61" t="s">
        <v>32</v>
      </c>
      <c r="F25" s="61">
        <v>1974</v>
      </c>
      <c r="G25" s="62">
        <v>43170.3125</v>
      </c>
      <c r="H25" s="61">
        <v>558</v>
      </c>
      <c r="I25" s="61">
        <v>0</v>
      </c>
      <c r="J25" s="61">
        <v>22</v>
      </c>
      <c r="K25" s="60">
        <v>630</v>
      </c>
      <c r="L25" s="58">
        <v>0.68680555555555556</v>
      </c>
      <c r="M25" s="59"/>
      <c r="N25" s="58">
        <v>0.62638888888888888</v>
      </c>
      <c r="O25" s="58">
        <v>0.66249999999999998</v>
      </c>
      <c r="P25" s="58">
        <v>0.64166666666666672</v>
      </c>
      <c r="Q25" s="59"/>
      <c r="R25" s="58">
        <v>0.33055555555555555</v>
      </c>
      <c r="S25" s="58">
        <v>0.57847222222222217</v>
      </c>
      <c r="T25" s="58">
        <v>0.59375</v>
      </c>
      <c r="U25" s="58">
        <v>0.61249999999999993</v>
      </c>
      <c r="V25" s="58">
        <v>0.34027777777777773</v>
      </c>
      <c r="W25" s="59"/>
      <c r="X25" s="58">
        <v>0.35347222222222219</v>
      </c>
      <c r="Y25" s="58">
        <v>0.3659722222222222</v>
      </c>
      <c r="Z25" s="58">
        <v>0.54236111111111118</v>
      </c>
      <c r="AA25" s="58">
        <v>0.56527777777777777</v>
      </c>
      <c r="AB25" s="58">
        <v>0.38125000000000003</v>
      </c>
      <c r="AC25" s="58">
        <v>0.44305555555555554</v>
      </c>
      <c r="AD25" s="58">
        <v>0.46180555555555558</v>
      </c>
      <c r="AE25" s="58">
        <v>0.49722222222222223</v>
      </c>
      <c r="AF25" s="58">
        <v>0.39930555555555558</v>
      </c>
      <c r="AG25" s="58">
        <v>0.52152777777777781</v>
      </c>
      <c r="AH25" s="59"/>
      <c r="AI25" s="58">
        <v>0.42638888888888887</v>
      </c>
      <c r="AJ25" s="59"/>
      <c r="AK25" s="58">
        <v>0.47500000000000003</v>
      </c>
      <c r="AL25" s="58">
        <v>0.69930555555555562</v>
      </c>
      <c r="AN25" s="14">
        <f>VLOOKUP(AO25,id!$A:$C,3,0)</f>
        <v>48</v>
      </c>
      <c r="AO25" s="14" t="str">
        <f t="shared" si="0"/>
        <v>RygalskiGrzegorz1974</v>
      </c>
      <c r="AP25" s="9" t="str">
        <f t="shared" si="7"/>
        <v>Rygalski</v>
      </c>
      <c r="AQ25" s="9" t="str">
        <f t="shared" si="7"/>
        <v>Grzegorz</v>
      </c>
      <c r="AR25" s="9"/>
      <c r="AS25" s="9">
        <f t="shared" si="2"/>
        <v>1974</v>
      </c>
      <c r="AT25" s="9">
        <f t="shared" si="3"/>
        <v>63.859310299834085</v>
      </c>
      <c r="AU25" s="23"/>
      <c r="AV25" s="9">
        <f t="shared" si="4"/>
        <v>0.99820788530465954</v>
      </c>
      <c r="AW25" s="9">
        <f t="shared" si="8"/>
        <v>1</v>
      </c>
      <c r="AX25" s="9">
        <f t="shared" si="8"/>
        <v>1</v>
      </c>
      <c r="AY25" s="9">
        <f t="shared" si="6"/>
        <v>1</v>
      </c>
    </row>
    <row r="26" spans="1:51" ht="14.25" customHeight="1">
      <c r="A26" s="64">
        <v>21</v>
      </c>
      <c r="B26" s="63" t="s">
        <v>3442</v>
      </c>
      <c r="C26" s="63" t="s">
        <v>156</v>
      </c>
      <c r="D26" s="63" t="s">
        <v>48</v>
      </c>
      <c r="E26" s="61" t="s">
        <v>32</v>
      </c>
      <c r="F26" s="61">
        <v>1974</v>
      </c>
      <c r="G26" s="62">
        <v>43170.3125</v>
      </c>
      <c r="H26" s="61">
        <v>592</v>
      </c>
      <c r="I26" s="61">
        <v>0</v>
      </c>
      <c r="J26" s="61">
        <v>21</v>
      </c>
      <c r="K26" s="60">
        <v>600</v>
      </c>
      <c r="L26" s="59"/>
      <c r="M26" s="59"/>
      <c r="N26" s="58">
        <v>0.64444444444444449</v>
      </c>
      <c r="O26" s="58">
        <v>0.70416666666666661</v>
      </c>
      <c r="P26" s="58">
        <v>0.68055555555555547</v>
      </c>
      <c r="Q26" s="59"/>
      <c r="R26" s="58">
        <v>0.32777777777777778</v>
      </c>
      <c r="S26" s="58">
        <v>0.58888888888888891</v>
      </c>
      <c r="T26" s="58">
        <v>0.61597222222222225</v>
      </c>
      <c r="U26" s="58">
        <v>0.63055555555555554</v>
      </c>
      <c r="V26" s="58">
        <v>0.33958333333333335</v>
      </c>
      <c r="W26" s="59"/>
      <c r="X26" s="58">
        <v>0.34861111111111115</v>
      </c>
      <c r="Y26" s="58">
        <v>0.36180555555555555</v>
      </c>
      <c r="Z26" s="58">
        <v>0.52777777777777779</v>
      </c>
      <c r="AA26" s="58">
        <v>0.57291666666666663</v>
      </c>
      <c r="AB26" s="58">
        <v>0.55347222222222225</v>
      </c>
      <c r="AC26" s="58">
        <v>0.4055555555555555</v>
      </c>
      <c r="AD26" s="58">
        <v>0.4465277777777778</v>
      </c>
      <c r="AE26" s="58">
        <v>0.48333333333333334</v>
      </c>
      <c r="AF26" s="58">
        <v>0.38472222222222219</v>
      </c>
      <c r="AG26" s="58">
        <v>0.50486111111111109</v>
      </c>
      <c r="AH26" s="59"/>
      <c r="AI26" s="58">
        <v>0.42152777777777778</v>
      </c>
      <c r="AJ26" s="59"/>
      <c r="AK26" s="58">
        <v>0.46527777777777773</v>
      </c>
      <c r="AL26" s="58">
        <v>0.72291666666666676</v>
      </c>
      <c r="AN26" s="14">
        <f>VLOOKUP(AO26,id!$A:$C,3,0)</f>
        <v>49</v>
      </c>
      <c r="AO26" s="14" t="str">
        <f t="shared" si="0"/>
        <v>FilipiukTomasz1974</v>
      </c>
      <c r="AP26" s="9" t="str">
        <f t="shared" si="7"/>
        <v>Filipiuk</v>
      </c>
      <c r="AQ26" s="9" t="str">
        <f t="shared" si="7"/>
        <v>Tomasz</v>
      </c>
      <c r="AR26" s="9"/>
      <c r="AS26" s="9">
        <f t="shared" si="2"/>
        <v>1974</v>
      </c>
      <c r="AT26" s="9">
        <f t="shared" si="3"/>
        <v>60.818390761746741</v>
      </c>
      <c r="AU26" s="23"/>
      <c r="AV26" s="9">
        <f t="shared" si="4"/>
        <v>0.94256756756756754</v>
      </c>
      <c r="AW26" s="9">
        <f t="shared" si="8"/>
        <v>0.95454545454545459</v>
      </c>
      <c r="AX26" s="9">
        <f t="shared" si="8"/>
        <v>0.95238095238095233</v>
      </c>
      <c r="AY26" s="9">
        <f t="shared" si="6"/>
        <v>0.99073914518907036</v>
      </c>
    </row>
    <row r="27" spans="1:51" ht="14.25" customHeight="1">
      <c r="A27" s="64">
        <v>22</v>
      </c>
      <c r="B27" s="63" t="s">
        <v>3443</v>
      </c>
      <c r="C27" s="63" t="s">
        <v>69</v>
      </c>
      <c r="D27" s="63" t="s">
        <v>48</v>
      </c>
      <c r="E27" s="61" t="s">
        <v>32</v>
      </c>
      <c r="F27" s="61">
        <v>1963</v>
      </c>
      <c r="G27" s="62">
        <v>43170.3125</v>
      </c>
      <c r="H27" s="61">
        <v>662</v>
      </c>
      <c r="I27" s="61">
        <v>62</v>
      </c>
      <c r="J27" s="61">
        <v>23</v>
      </c>
      <c r="K27" s="60">
        <v>598</v>
      </c>
      <c r="L27" s="59"/>
      <c r="M27" s="58">
        <v>0.74236111111111114</v>
      </c>
      <c r="N27" s="58">
        <v>0.62291666666666667</v>
      </c>
      <c r="O27" s="58">
        <v>0.66041666666666665</v>
      </c>
      <c r="P27" s="58">
        <v>0.63888888888888895</v>
      </c>
      <c r="Q27" s="58">
        <v>0.6777777777777777</v>
      </c>
      <c r="R27" s="58">
        <v>0.33611111111111108</v>
      </c>
      <c r="S27" s="58">
        <v>0.57500000000000007</v>
      </c>
      <c r="T27" s="58">
        <v>0.59305555555555556</v>
      </c>
      <c r="U27" s="58">
        <v>0.60833333333333328</v>
      </c>
      <c r="V27" s="59"/>
      <c r="W27" s="59"/>
      <c r="X27" s="58">
        <v>0.34791666666666665</v>
      </c>
      <c r="Y27" s="58">
        <v>0.3611111111111111</v>
      </c>
      <c r="Z27" s="58">
        <v>0.50277777777777777</v>
      </c>
      <c r="AA27" s="58">
        <v>0.55763888888888891</v>
      </c>
      <c r="AB27" s="58">
        <v>0.53194444444444444</v>
      </c>
      <c r="AC27" s="58">
        <v>0.42430555555555555</v>
      </c>
      <c r="AD27" s="58">
        <v>0.4513888888888889</v>
      </c>
      <c r="AE27" s="59"/>
      <c r="AF27" s="58">
        <v>0.38263888888888892</v>
      </c>
      <c r="AG27" s="58">
        <v>0.48402777777777778</v>
      </c>
      <c r="AH27" s="58">
        <v>0.69166666666666676</v>
      </c>
      <c r="AI27" s="58">
        <v>0.40763888888888888</v>
      </c>
      <c r="AJ27" s="58">
        <v>0.7104166666666667</v>
      </c>
      <c r="AK27" s="58">
        <v>0.46388888888888885</v>
      </c>
      <c r="AL27" s="58">
        <v>0.7715277777777777</v>
      </c>
      <c r="AN27" s="14">
        <f>VLOOKUP(AO27,id!$A:$C,3,0)</f>
        <v>23</v>
      </c>
      <c r="AO27" s="14" t="str">
        <f t="shared" si="0"/>
        <v>SójkaTomasz1963</v>
      </c>
      <c r="AP27" s="9" t="str">
        <f t="shared" si="7"/>
        <v>Sójka</v>
      </c>
      <c r="AQ27" s="9" t="str">
        <f t="shared" si="7"/>
        <v>Tomasz</v>
      </c>
      <c r="AR27" s="9"/>
      <c r="AS27" s="9">
        <f t="shared" si="2"/>
        <v>1963</v>
      </c>
      <c r="AT27" s="9">
        <f t="shared" si="3"/>
        <v>60.615662792540924</v>
      </c>
      <c r="AU27" s="23"/>
      <c r="AV27" s="9">
        <f t="shared" si="4"/>
        <v>0.89425981873111782</v>
      </c>
      <c r="AW27" s="9">
        <f t="shared" si="8"/>
        <v>1.0952380952380953</v>
      </c>
      <c r="AX27" s="9">
        <f t="shared" si="8"/>
        <v>0.9966666666666667</v>
      </c>
      <c r="AY27" s="9">
        <f t="shared" si="6"/>
        <v>1.0183608813392091</v>
      </c>
    </row>
    <row r="28" spans="1:51" ht="14.25" customHeight="1">
      <c r="A28" s="64">
        <v>23</v>
      </c>
      <c r="B28" s="63" t="s">
        <v>3444</v>
      </c>
      <c r="C28" s="63" t="s">
        <v>154</v>
      </c>
      <c r="D28" s="63" t="s">
        <v>151</v>
      </c>
      <c r="E28" s="61" t="s">
        <v>32</v>
      </c>
      <c r="F28" s="61">
        <v>1978</v>
      </c>
      <c r="G28" s="62">
        <v>43170.3125</v>
      </c>
      <c r="H28" s="61">
        <v>537</v>
      </c>
      <c r="I28" s="61">
        <v>0</v>
      </c>
      <c r="J28" s="61">
        <v>20</v>
      </c>
      <c r="K28" s="60">
        <v>570</v>
      </c>
      <c r="L28" s="58">
        <v>0.33194444444444443</v>
      </c>
      <c r="M28" s="58">
        <v>0.3527777777777778</v>
      </c>
      <c r="N28" s="58">
        <v>0.44166666666666665</v>
      </c>
      <c r="O28" s="58">
        <v>0.42638888888888887</v>
      </c>
      <c r="P28" s="58">
        <v>0.46180555555555558</v>
      </c>
      <c r="Q28" s="58">
        <v>0.39444444444444443</v>
      </c>
      <c r="R28" s="58">
        <v>0.67083333333333339</v>
      </c>
      <c r="S28" s="58">
        <v>0.54513888888888895</v>
      </c>
      <c r="T28" s="58">
        <v>0.52916666666666667</v>
      </c>
      <c r="U28" s="58">
        <v>0.49652777777777773</v>
      </c>
      <c r="V28" s="58">
        <v>0.65833333333333333</v>
      </c>
      <c r="W28" s="58">
        <v>0.41111111111111115</v>
      </c>
      <c r="X28" s="58">
        <v>0.64374999999999993</v>
      </c>
      <c r="Y28" s="58">
        <v>0.6333333333333333</v>
      </c>
      <c r="Z28" s="59"/>
      <c r="AA28" s="58">
        <v>0.56041666666666667</v>
      </c>
      <c r="AB28" s="58">
        <v>0.5854166666666667</v>
      </c>
      <c r="AC28" s="59"/>
      <c r="AD28" s="59"/>
      <c r="AE28" s="59"/>
      <c r="AF28" s="58">
        <v>0.61041666666666672</v>
      </c>
      <c r="AG28" s="59"/>
      <c r="AH28" s="58">
        <v>0.38263888888888892</v>
      </c>
      <c r="AI28" s="59"/>
      <c r="AJ28" s="58">
        <v>0.36874999999999997</v>
      </c>
      <c r="AK28" s="59"/>
      <c r="AL28" s="58">
        <v>0.68472222222222223</v>
      </c>
      <c r="AN28" s="14">
        <f>VLOOKUP(AO28,id!$A:$C,3,0)</f>
        <v>50</v>
      </c>
      <c r="AO28" s="14" t="str">
        <f t="shared" si="0"/>
        <v>PaszkowskiWojciech1978</v>
      </c>
      <c r="AP28" s="9" t="str">
        <f t="shared" si="7"/>
        <v>Paszkowski</v>
      </c>
      <c r="AQ28" s="9" t="str">
        <f t="shared" si="7"/>
        <v>Wojciech</v>
      </c>
      <c r="AR28" s="9"/>
      <c r="AS28" s="9">
        <f t="shared" si="2"/>
        <v>1978</v>
      </c>
      <c r="AT28" s="9">
        <f t="shared" si="3"/>
        <v>57.777471223659411</v>
      </c>
      <c r="AU28" s="23"/>
      <c r="AV28" s="9">
        <f t="shared" si="4"/>
        <v>1.2327746741154562</v>
      </c>
      <c r="AW28" s="9">
        <f t="shared" si="8"/>
        <v>0.86956521739130432</v>
      </c>
      <c r="AX28" s="9">
        <f t="shared" si="8"/>
        <v>0.95317725752508364</v>
      </c>
      <c r="AY28" s="9">
        <f t="shared" si="6"/>
        <v>0.97243466479640206</v>
      </c>
    </row>
    <row r="29" spans="1:51" ht="14.25" customHeight="1">
      <c r="A29" s="64">
        <v>24</v>
      </c>
      <c r="B29" s="63" t="s">
        <v>3445</v>
      </c>
      <c r="C29" s="63" t="s">
        <v>23</v>
      </c>
      <c r="D29" s="63" t="s">
        <v>17</v>
      </c>
      <c r="E29" s="61" t="s">
        <v>32</v>
      </c>
      <c r="F29" s="61">
        <v>1969</v>
      </c>
      <c r="G29" s="62">
        <v>43170.3125</v>
      </c>
      <c r="H29" s="61">
        <v>586</v>
      </c>
      <c r="I29" s="61">
        <v>0</v>
      </c>
      <c r="J29" s="61">
        <v>20</v>
      </c>
      <c r="K29" s="60">
        <v>570</v>
      </c>
      <c r="L29" s="58">
        <v>0.32916666666666666</v>
      </c>
      <c r="M29" s="58">
        <v>0.35694444444444445</v>
      </c>
      <c r="N29" s="58">
        <v>0.46319444444444446</v>
      </c>
      <c r="O29" s="58">
        <v>0.44513888888888892</v>
      </c>
      <c r="P29" s="58">
        <v>0.48402777777777778</v>
      </c>
      <c r="Q29" s="58">
        <v>0.36944444444444446</v>
      </c>
      <c r="R29" s="58">
        <v>0.70138888888888884</v>
      </c>
      <c r="S29" s="58">
        <v>0.5444444444444444</v>
      </c>
      <c r="T29" s="58">
        <v>0.52500000000000002</v>
      </c>
      <c r="U29" s="58">
        <v>0.50694444444444442</v>
      </c>
      <c r="V29" s="58">
        <v>0.68263888888888891</v>
      </c>
      <c r="W29" s="58">
        <v>0.42569444444444443</v>
      </c>
      <c r="X29" s="58">
        <v>0.66388888888888886</v>
      </c>
      <c r="Y29" s="58">
        <v>0.65138888888888891</v>
      </c>
      <c r="Z29" s="58">
        <v>0.59305555555555556</v>
      </c>
      <c r="AA29" s="58">
        <v>0.56319444444444444</v>
      </c>
      <c r="AB29" s="58">
        <v>0.62708333333333333</v>
      </c>
      <c r="AC29" s="59"/>
      <c r="AD29" s="59"/>
      <c r="AE29" s="59"/>
      <c r="AF29" s="59"/>
      <c r="AG29" s="59"/>
      <c r="AH29" s="58">
        <v>0.3979166666666667</v>
      </c>
      <c r="AI29" s="59"/>
      <c r="AJ29" s="58">
        <v>0.38263888888888892</v>
      </c>
      <c r="AK29" s="59"/>
      <c r="AL29" s="58">
        <v>0.71875</v>
      </c>
      <c r="AN29" s="14">
        <f>VLOOKUP(AO29,id!$A:$C,3,0)</f>
        <v>51</v>
      </c>
      <c r="AO29" s="14" t="str">
        <f t="shared" si="0"/>
        <v>WitkowskiMarcin1969</v>
      </c>
      <c r="AP29" s="9" t="str">
        <f t="shared" si="7"/>
        <v>Witkowski</v>
      </c>
      <c r="AQ29" s="9" t="str">
        <f t="shared" si="7"/>
        <v>Marcin</v>
      </c>
      <c r="AR29" s="9"/>
      <c r="AS29" s="9">
        <f t="shared" si="2"/>
        <v>1969</v>
      </c>
      <c r="AT29" s="9">
        <f t="shared" si="3"/>
        <v>52.946249227141813</v>
      </c>
      <c r="AU29" s="23"/>
      <c r="AV29" s="9">
        <f t="shared" si="4"/>
        <v>0.91638225255972694</v>
      </c>
      <c r="AW29" s="9">
        <f t="shared" si="8"/>
        <v>1</v>
      </c>
      <c r="AX29" s="9">
        <f t="shared" si="8"/>
        <v>1</v>
      </c>
      <c r="AY29" s="9">
        <f t="shared" si="6"/>
        <v>1</v>
      </c>
    </row>
    <row r="30" spans="1:51" ht="14.25" customHeight="1">
      <c r="A30" s="64">
        <v>25</v>
      </c>
      <c r="B30" s="63" t="s">
        <v>3446</v>
      </c>
      <c r="C30" s="63" t="s">
        <v>1249</v>
      </c>
      <c r="D30" s="63" t="s">
        <v>15</v>
      </c>
      <c r="E30" s="61" t="s">
        <v>32</v>
      </c>
      <c r="F30" s="61">
        <v>1976</v>
      </c>
      <c r="G30" s="62">
        <v>43170.3125</v>
      </c>
      <c r="H30" s="61">
        <v>596</v>
      </c>
      <c r="I30" s="61">
        <v>0</v>
      </c>
      <c r="J30" s="61">
        <v>20</v>
      </c>
      <c r="K30" s="60">
        <v>570</v>
      </c>
      <c r="L30" s="58">
        <v>0.32291666666666669</v>
      </c>
      <c r="M30" s="58">
        <v>0.35347222222222219</v>
      </c>
      <c r="N30" s="58">
        <v>0.46875</v>
      </c>
      <c r="O30" s="58">
        <v>0.43263888888888885</v>
      </c>
      <c r="P30" s="58">
        <v>0.45624999999999999</v>
      </c>
      <c r="Q30" s="58">
        <v>0.40138888888888885</v>
      </c>
      <c r="R30" s="59"/>
      <c r="S30" s="58">
        <v>0.51041666666666663</v>
      </c>
      <c r="T30" s="58">
        <v>0.49513888888888885</v>
      </c>
      <c r="U30" s="58">
        <v>0.48472222222222222</v>
      </c>
      <c r="V30" s="59"/>
      <c r="W30" s="58">
        <v>0.41597222222222219</v>
      </c>
      <c r="X30" s="59"/>
      <c r="Y30" s="59"/>
      <c r="Z30" s="58">
        <v>0.5541666666666667</v>
      </c>
      <c r="AA30" s="58">
        <v>0.52916666666666667</v>
      </c>
      <c r="AB30" s="58">
        <v>0.69027777777777777</v>
      </c>
      <c r="AC30" s="59"/>
      <c r="AD30" s="58">
        <v>0.63680555555555551</v>
      </c>
      <c r="AE30" s="59"/>
      <c r="AF30" s="58">
        <v>0.67083333333333339</v>
      </c>
      <c r="AG30" s="58">
        <v>0.57986111111111105</v>
      </c>
      <c r="AH30" s="58">
        <v>0.38472222222222219</v>
      </c>
      <c r="AI30" s="59"/>
      <c r="AJ30" s="58">
        <v>0.37083333333333335</v>
      </c>
      <c r="AK30" s="58">
        <v>0.61458333333333337</v>
      </c>
      <c r="AL30" s="58">
        <v>0.72569444444444453</v>
      </c>
      <c r="AN30" s="14">
        <f>VLOOKUP(AO30,id!$A:$C,3,0)</f>
        <v>15</v>
      </c>
      <c r="AO30" s="14" t="str">
        <f t="shared" si="0"/>
        <v>NiewęgłowskiPiotr1976</v>
      </c>
      <c r="AP30" s="9" t="str">
        <f t="shared" si="7"/>
        <v>Niewęgłowski</v>
      </c>
      <c r="AQ30" s="9" t="str">
        <f t="shared" si="7"/>
        <v>Piotr</v>
      </c>
      <c r="AR30" s="9"/>
      <c r="AS30" s="9">
        <f t="shared" si="2"/>
        <v>1976</v>
      </c>
      <c r="AT30" s="9">
        <f t="shared" si="3"/>
        <v>52.05788934078037</v>
      </c>
      <c r="AU30" s="23"/>
      <c r="AV30" s="9">
        <f t="shared" si="4"/>
        <v>0.98322147651006708</v>
      </c>
      <c r="AW30" s="9">
        <f t="shared" si="8"/>
        <v>1</v>
      </c>
      <c r="AX30" s="9">
        <f t="shared" si="8"/>
        <v>1</v>
      </c>
      <c r="AY30" s="9">
        <f t="shared" si="6"/>
        <v>1</v>
      </c>
    </row>
    <row r="31" spans="1:51" ht="14.25" customHeight="1">
      <c r="A31" s="64">
        <v>26</v>
      </c>
      <c r="B31" s="63" t="s">
        <v>3447</v>
      </c>
      <c r="C31" s="63" t="s">
        <v>1279</v>
      </c>
      <c r="D31" s="63" t="s">
        <v>788</v>
      </c>
      <c r="E31" s="61" t="s">
        <v>32</v>
      </c>
      <c r="F31" s="61">
        <v>1975</v>
      </c>
      <c r="G31" s="62">
        <v>43170.3125</v>
      </c>
      <c r="H31" s="61">
        <v>600</v>
      </c>
      <c r="I31" s="61">
        <v>0</v>
      </c>
      <c r="J31" s="61">
        <v>20</v>
      </c>
      <c r="K31" s="60">
        <v>570</v>
      </c>
      <c r="L31" s="58">
        <v>0.71736111111111101</v>
      </c>
      <c r="M31" s="59"/>
      <c r="N31" s="58">
        <v>0.33333333333333331</v>
      </c>
      <c r="O31" s="59"/>
      <c r="P31" s="59"/>
      <c r="Q31" s="59"/>
      <c r="R31" s="58">
        <v>0.69236111111111109</v>
      </c>
      <c r="S31" s="58">
        <v>0.39861111111111108</v>
      </c>
      <c r="T31" s="58">
        <v>0.37986111111111115</v>
      </c>
      <c r="U31" s="58">
        <v>0.3527777777777778</v>
      </c>
      <c r="V31" s="58">
        <v>0.6777777777777777</v>
      </c>
      <c r="W31" s="59"/>
      <c r="X31" s="58">
        <v>0.65</v>
      </c>
      <c r="Y31" s="58">
        <v>0.6381944444444444</v>
      </c>
      <c r="Z31" s="58">
        <v>0.47291666666666665</v>
      </c>
      <c r="AA31" s="58">
        <v>0.41666666666666669</v>
      </c>
      <c r="AB31" s="58">
        <v>0.44166666666666665</v>
      </c>
      <c r="AC31" s="58">
        <v>0.5805555555555556</v>
      </c>
      <c r="AD31" s="58">
        <v>0.55833333333333335</v>
      </c>
      <c r="AE31" s="58">
        <v>0.51944444444444449</v>
      </c>
      <c r="AF31" s="58">
        <v>0.61875000000000002</v>
      </c>
      <c r="AG31" s="58">
        <v>0.49513888888888885</v>
      </c>
      <c r="AH31" s="59"/>
      <c r="AI31" s="58">
        <v>0.59583333333333333</v>
      </c>
      <c r="AJ31" s="59"/>
      <c r="AK31" s="58">
        <v>0.53888888888888886</v>
      </c>
      <c r="AL31" s="58">
        <v>0.7284722222222223</v>
      </c>
      <c r="AN31" s="14">
        <f>VLOOKUP(AO31,id!$A:$C,3,0)</f>
        <v>52</v>
      </c>
      <c r="AO31" s="14" t="str">
        <f t="shared" si="0"/>
        <v>BeszterdaSebastian1975</v>
      </c>
      <c r="AP31" s="9" t="str">
        <f t="shared" si="7"/>
        <v>Beszterda</v>
      </c>
      <c r="AQ31" s="9" t="str">
        <f t="shared" si="7"/>
        <v>Sebastian</v>
      </c>
      <c r="AR31" s="9"/>
      <c r="AS31" s="9">
        <f t="shared" si="2"/>
        <v>1975</v>
      </c>
      <c r="AT31" s="9">
        <f t="shared" si="3"/>
        <v>51.710836745175165</v>
      </c>
      <c r="AU31" s="23"/>
      <c r="AV31" s="9">
        <f t="shared" si="4"/>
        <v>0.99333333333333329</v>
      </c>
      <c r="AW31" s="9">
        <f t="shared" si="8"/>
        <v>1</v>
      </c>
      <c r="AX31" s="9">
        <f t="shared" si="8"/>
        <v>1</v>
      </c>
      <c r="AY31" s="9">
        <f t="shared" si="6"/>
        <v>1</v>
      </c>
    </row>
    <row r="32" spans="1:51" ht="14.25" customHeight="1">
      <c r="A32" s="64">
        <v>27</v>
      </c>
      <c r="B32" s="63" t="s">
        <v>3448</v>
      </c>
      <c r="C32" s="63" t="s">
        <v>29</v>
      </c>
      <c r="D32" s="63" t="s">
        <v>26</v>
      </c>
      <c r="E32" s="61" t="s">
        <v>32</v>
      </c>
      <c r="F32" s="61">
        <v>1965</v>
      </c>
      <c r="G32" s="62">
        <v>43170.3125</v>
      </c>
      <c r="H32" s="61">
        <v>541</v>
      </c>
      <c r="I32" s="61">
        <v>0</v>
      </c>
      <c r="J32" s="61">
        <v>19</v>
      </c>
      <c r="K32" s="60">
        <v>540</v>
      </c>
      <c r="L32" s="58">
        <v>0.33194444444444443</v>
      </c>
      <c r="M32" s="58">
        <v>0.3611111111111111</v>
      </c>
      <c r="N32" s="58">
        <v>0.47013888888888888</v>
      </c>
      <c r="O32" s="58">
        <v>0.43402777777777773</v>
      </c>
      <c r="P32" s="58">
        <v>0.45416666666666666</v>
      </c>
      <c r="Q32" s="58">
        <v>0.42222222222222222</v>
      </c>
      <c r="R32" s="58">
        <v>0.67222222222222217</v>
      </c>
      <c r="S32" s="58">
        <v>0.52013888888888882</v>
      </c>
      <c r="T32" s="58">
        <v>0.50138888888888888</v>
      </c>
      <c r="U32" s="58">
        <v>0.4861111111111111</v>
      </c>
      <c r="V32" s="58">
        <v>0.65416666666666667</v>
      </c>
      <c r="W32" s="59"/>
      <c r="X32" s="58">
        <v>0.62013888888888891</v>
      </c>
      <c r="Y32" s="58">
        <v>0.60972222222222217</v>
      </c>
      <c r="Z32" s="59"/>
      <c r="AA32" s="58">
        <v>0.53680555555555554</v>
      </c>
      <c r="AB32" s="58">
        <v>0.56597222222222221</v>
      </c>
      <c r="AC32" s="59"/>
      <c r="AD32" s="59"/>
      <c r="AE32" s="59"/>
      <c r="AF32" s="58">
        <v>0.58750000000000002</v>
      </c>
      <c r="AG32" s="59"/>
      <c r="AH32" s="58">
        <v>0.40625</v>
      </c>
      <c r="AI32" s="59"/>
      <c r="AJ32" s="58">
        <v>0.37847222222222227</v>
      </c>
      <c r="AK32" s="59"/>
      <c r="AL32" s="58">
        <v>0.6875</v>
      </c>
      <c r="AN32" s="14">
        <f>VLOOKUP(AO32,id!$A:$C,3,0)</f>
        <v>12</v>
      </c>
      <c r="AO32" s="14" t="str">
        <f t="shared" si="0"/>
        <v>SmejdaAndrzej1965</v>
      </c>
      <c r="AP32" s="9" t="str">
        <f t="shared" si="7"/>
        <v>Smejda</v>
      </c>
      <c r="AQ32" s="9" t="str">
        <f t="shared" si="7"/>
        <v>Andrzej</v>
      </c>
      <c r="AR32" s="9"/>
      <c r="AS32" s="9">
        <f t="shared" si="2"/>
        <v>1965</v>
      </c>
      <c r="AT32" s="9">
        <f t="shared" si="3"/>
        <v>48.989213758586999</v>
      </c>
      <c r="AU32" s="23"/>
      <c r="AV32" s="9">
        <f t="shared" si="4"/>
        <v>1.1090573012939002</v>
      </c>
      <c r="AW32" s="9">
        <f t="shared" si="8"/>
        <v>0.95</v>
      </c>
      <c r="AX32" s="9">
        <f t="shared" si="8"/>
        <v>0.94736842105263153</v>
      </c>
      <c r="AY32" s="9">
        <f t="shared" si="6"/>
        <v>0.98979378168698851</v>
      </c>
    </row>
    <row r="33" spans="1:51" ht="14.25" customHeight="1">
      <c r="A33" s="64">
        <v>28</v>
      </c>
      <c r="B33" s="63" t="s">
        <v>3449</v>
      </c>
      <c r="C33" s="63" t="s">
        <v>225</v>
      </c>
      <c r="D33" s="63" t="s">
        <v>139</v>
      </c>
      <c r="E33" s="61" t="s">
        <v>32</v>
      </c>
      <c r="F33" s="61">
        <v>1973</v>
      </c>
      <c r="G33" s="62">
        <v>43170.3125</v>
      </c>
      <c r="H33" s="61">
        <v>590</v>
      </c>
      <c r="I33" s="61">
        <v>0</v>
      </c>
      <c r="J33" s="61">
        <v>19</v>
      </c>
      <c r="K33" s="60">
        <v>540</v>
      </c>
      <c r="L33" s="59"/>
      <c r="M33" s="59"/>
      <c r="N33" s="58">
        <v>0.70624999999999993</v>
      </c>
      <c r="O33" s="59"/>
      <c r="P33" s="59"/>
      <c r="Q33" s="59"/>
      <c r="R33" s="58">
        <v>0.33749999999999997</v>
      </c>
      <c r="S33" s="58">
        <v>0.65555555555555556</v>
      </c>
      <c r="T33" s="58">
        <v>0.68194444444444446</v>
      </c>
      <c r="U33" s="58">
        <v>0.6958333333333333</v>
      </c>
      <c r="V33" s="58">
        <v>0.35555555555555557</v>
      </c>
      <c r="W33" s="59"/>
      <c r="X33" s="58">
        <v>0.36874999999999997</v>
      </c>
      <c r="Y33" s="58">
        <v>0.38541666666666669</v>
      </c>
      <c r="Z33" s="58">
        <v>0.61458333333333337</v>
      </c>
      <c r="AA33" s="58">
        <v>0.64027777777777783</v>
      </c>
      <c r="AB33" s="58">
        <v>0.40277777777777773</v>
      </c>
      <c r="AC33" s="58">
        <v>0.48472222222222222</v>
      </c>
      <c r="AD33" s="58">
        <v>0.5229166666666667</v>
      </c>
      <c r="AE33" s="58">
        <v>0.54791666666666672</v>
      </c>
      <c r="AF33" s="58">
        <v>0.43124999999999997</v>
      </c>
      <c r="AG33" s="58">
        <v>0.59513888888888888</v>
      </c>
      <c r="AH33" s="59"/>
      <c r="AI33" s="58">
        <v>0.46736111111111112</v>
      </c>
      <c r="AJ33" s="59"/>
      <c r="AK33" s="58">
        <v>0.5756944444444444</v>
      </c>
      <c r="AL33" s="58">
        <v>0.72152777777777777</v>
      </c>
      <c r="AN33" s="14">
        <f>VLOOKUP(AO33,id!$A:$C,3,0)</f>
        <v>53</v>
      </c>
      <c r="AO33" s="14" t="str">
        <f t="shared" si="0"/>
        <v>StaszewskiDaniel1973</v>
      </c>
      <c r="AP33" s="9" t="str">
        <f t="shared" si="7"/>
        <v>Staszewski</v>
      </c>
      <c r="AQ33" s="9" t="str">
        <f t="shared" si="7"/>
        <v>Daniel</v>
      </c>
      <c r="AR33" s="9"/>
      <c r="AS33" s="9">
        <f t="shared" si="2"/>
        <v>1973</v>
      </c>
      <c r="AT33" s="9">
        <f t="shared" si="3"/>
        <v>44.920618039653505</v>
      </c>
      <c r="AU33" s="23"/>
      <c r="AV33" s="9">
        <f t="shared" si="4"/>
        <v>0.91694915254237286</v>
      </c>
      <c r="AW33" s="9">
        <f t="shared" si="8"/>
        <v>1</v>
      </c>
      <c r="AX33" s="9">
        <f t="shared" si="8"/>
        <v>1</v>
      </c>
      <c r="AY33" s="9">
        <f t="shared" si="6"/>
        <v>1</v>
      </c>
    </row>
    <row r="34" spans="1:51" ht="14.25" customHeight="1">
      <c r="A34" s="64">
        <v>29</v>
      </c>
      <c r="B34" s="63" t="s">
        <v>3450</v>
      </c>
      <c r="C34" s="63" t="s">
        <v>107</v>
      </c>
      <c r="D34" s="63" t="s">
        <v>16</v>
      </c>
      <c r="E34" s="61" t="s">
        <v>32</v>
      </c>
      <c r="F34" s="61">
        <v>1984</v>
      </c>
      <c r="G34" s="62">
        <v>43170.3125</v>
      </c>
      <c r="H34" s="61">
        <v>592</v>
      </c>
      <c r="I34" s="61">
        <v>0</v>
      </c>
      <c r="J34" s="61">
        <v>19</v>
      </c>
      <c r="K34" s="60">
        <v>540</v>
      </c>
      <c r="L34" s="59"/>
      <c r="M34" s="59"/>
      <c r="N34" s="58">
        <v>0.69652777777777775</v>
      </c>
      <c r="O34" s="59"/>
      <c r="P34" s="59"/>
      <c r="Q34" s="59"/>
      <c r="R34" s="58">
        <v>0.33124999999999999</v>
      </c>
      <c r="S34" s="58">
        <v>0.63958333333333328</v>
      </c>
      <c r="T34" s="58">
        <v>0.66041666666666665</v>
      </c>
      <c r="U34" s="58">
        <v>0.68194444444444446</v>
      </c>
      <c r="V34" s="58">
        <v>0.3444444444444445</v>
      </c>
      <c r="W34" s="59"/>
      <c r="X34" s="58">
        <v>0.3611111111111111</v>
      </c>
      <c r="Y34" s="58">
        <v>0.37361111111111112</v>
      </c>
      <c r="Z34" s="58">
        <v>0.59027777777777779</v>
      </c>
      <c r="AA34" s="58">
        <v>0.62291666666666667</v>
      </c>
      <c r="AB34" s="58">
        <v>0.38958333333333334</v>
      </c>
      <c r="AC34" s="58">
        <v>0.46736111111111112</v>
      </c>
      <c r="AD34" s="58">
        <v>0.50138888888888888</v>
      </c>
      <c r="AE34" s="58">
        <v>0.53333333333333333</v>
      </c>
      <c r="AF34" s="58">
        <v>0.41250000000000003</v>
      </c>
      <c r="AG34" s="58">
        <v>0.56666666666666665</v>
      </c>
      <c r="AH34" s="59"/>
      <c r="AI34" s="58">
        <v>0.44027777777777777</v>
      </c>
      <c r="AJ34" s="59"/>
      <c r="AK34" s="58">
        <v>0.5131944444444444</v>
      </c>
      <c r="AL34" s="58">
        <v>0.72291666666666676</v>
      </c>
      <c r="AN34" s="14">
        <f>VLOOKUP(AO34,id!$A:$C,3,0)</f>
        <v>54</v>
      </c>
      <c r="AO34" s="14" t="str">
        <f t="shared" si="0"/>
        <v>CichońPaweł1984</v>
      </c>
      <c r="AP34" s="9" t="str">
        <f t="shared" si="7"/>
        <v>Cichoń</v>
      </c>
      <c r="AQ34" s="9" t="str">
        <f t="shared" si="7"/>
        <v>Paweł</v>
      </c>
      <c r="AR34" s="9"/>
      <c r="AS34" s="9">
        <f t="shared" si="2"/>
        <v>1984</v>
      </c>
      <c r="AT34" s="9">
        <f t="shared" si="3"/>
        <v>44.768859194924943</v>
      </c>
      <c r="AU34" s="23"/>
      <c r="AV34" s="9">
        <f t="shared" si="4"/>
        <v>0.9966216216216216</v>
      </c>
      <c r="AW34" s="9">
        <f t="shared" si="8"/>
        <v>1</v>
      </c>
      <c r="AX34" s="9">
        <f t="shared" si="8"/>
        <v>1</v>
      </c>
      <c r="AY34" s="9">
        <f t="shared" si="6"/>
        <v>1</v>
      </c>
    </row>
    <row r="35" spans="1:51" ht="14.25" customHeight="1">
      <c r="A35" s="64">
        <v>30</v>
      </c>
      <c r="B35" s="63" t="s">
        <v>3451</v>
      </c>
      <c r="C35" s="63" t="s">
        <v>1585</v>
      </c>
      <c r="D35" s="63" t="s">
        <v>17</v>
      </c>
      <c r="E35" s="61" t="s">
        <v>32</v>
      </c>
      <c r="F35" s="61">
        <v>1976</v>
      </c>
      <c r="G35" s="62">
        <v>43170.3125</v>
      </c>
      <c r="H35" s="61">
        <v>596</v>
      </c>
      <c r="I35" s="61">
        <v>0</v>
      </c>
      <c r="J35" s="61">
        <v>19</v>
      </c>
      <c r="K35" s="60">
        <v>540</v>
      </c>
      <c r="L35" s="58">
        <v>0.3215277777777778</v>
      </c>
      <c r="M35" s="59"/>
      <c r="N35" s="58">
        <v>0.3756944444444445</v>
      </c>
      <c r="O35" s="59"/>
      <c r="P35" s="59"/>
      <c r="Q35" s="59"/>
      <c r="R35" s="58">
        <v>0.71319444444444446</v>
      </c>
      <c r="S35" s="58">
        <v>0.44722222222222219</v>
      </c>
      <c r="T35" s="58">
        <v>0.43194444444444446</v>
      </c>
      <c r="U35" s="58">
        <v>0.41875000000000001</v>
      </c>
      <c r="V35" s="58">
        <v>0.70208333333333339</v>
      </c>
      <c r="W35" s="59"/>
      <c r="X35" s="58">
        <v>0.68611111111111101</v>
      </c>
      <c r="Y35" s="58">
        <v>0.67499999999999993</v>
      </c>
      <c r="Z35" s="58">
        <v>0.48958333333333331</v>
      </c>
      <c r="AA35" s="58">
        <v>0.46319444444444446</v>
      </c>
      <c r="AB35" s="59"/>
      <c r="AC35" s="58">
        <v>0.59791666666666665</v>
      </c>
      <c r="AD35" s="58">
        <v>0.55972222222222223</v>
      </c>
      <c r="AE35" s="58">
        <v>0.52569444444444446</v>
      </c>
      <c r="AF35" s="58">
        <v>0.65138888888888891</v>
      </c>
      <c r="AG35" s="58">
        <v>0.50416666666666665</v>
      </c>
      <c r="AH35" s="59"/>
      <c r="AI35" s="58">
        <v>0.61041666666666672</v>
      </c>
      <c r="AJ35" s="59"/>
      <c r="AK35" s="58">
        <v>0.54513888888888895</v>
      </c>
      <c r="AL35" s="58">
        <v>0.72569444444444453</v>
      </c>
      <c r="AN35" s="14">
        <f>VLOOKUP(AO35,id!$A:$C,3,0)</f>
        <v>13</v>
      </c>
      <c r="AO35" s="14" t="str">
        <f t="shared" si="0"/>
        <v>BiałkaMarcin1976</v>
      </c>
      <c r="AP35" s="9" t="str">
        <f t="shared" si="7"/>
        <v>Białka</v>
      </c>
      <c r="AQ35" s="9" t="str">
        <f t="shared" si="7"/>
        <v>Marcin</v>
      </c>
      <c r="AR35" s="9"/>
      <c r="AS35" s="9">
        <f t="shared" si="2"/>
        <v>1976</v>
      </c>
      <c r="AT35" s="9">
        <f t="shared" si="3"/>
        <v>44.468397052677126</v>
      </c>
      <c r="AU35" s="23"/>
      <c r="AV35" s="9">
        <f t="shared" si="4"/>
        <v>0.99328859060402686</v>
      </c>
      <c r="AW35" s="9">
        <f t="shared" si="8"/>
        <v>1</v>
      </c>
      <c r="AX35" s="9">
        <f t="shared" si="8"/>
        <v>1</v>
      </c>
      <c r="AY35" s="9">
        <f t="shared" si="6"/>
        <v>1</v>
      </c>
    </row>
    <row r="36" spans="1:51" ht="14.25" customHeight="1">
      <c r="A36" s="64">
        <v>31</v>
      </c>
      <c r="B36" s="63" t="s">
        <v>3452</v>
      </c>
      <c r="C36" s="63" t="s">
        <v>1532</v>
      </c>
      <c r="D36" s="63" t="s">
        <v>1375</v>
      </c>
      <c r="E36" s="61" t="s">
        <v>32</v>
      </c>
      <c r="F36" s="61">
        <v>1989</v>
      </c>
      <c r="G36" s="62">
        <v>43170.3125</v>
      </c>
      <c r="H36" s="61">
        <v>624</v>
      </c>
      <c r="I36" s="61">
        <v>24</v>
      </c>
      <c r="J36" s="61">
        <v>17</v>
      </c>
      <c r="K36" s="60">
        <v>456</v>
      </c>
      <c r="L36" s="59"/>
      <c r="M36" s="59"/>
      <c r="N36" s="58">
        <v>0.66041666666666665</v>
      </c>
      <c r="O36" s="58">
        <v>0.7270833333333333</v>
      </c>
      <c r="P36" s="59"/>
      <c r="Q36" s="59"/>
      <c r="R36" s="58">
        <v>0.33333333333333331</v>
      </c>
      <c r="S36" s="58">
        <v>0.5756944444444444</v>
      </c>
      <c r="T36" s="58">
        <v>0.61597222222222225</v>
      </c>
      <c r="U36" s="59"/>
      <c r="V36" s="58">
        <v>0.3527777777777778</v>
      </c>
      <c r="W36" s="59"/>
      <c r="X36" s="58">
        <v>0.36527777777777781</v>
      </c>
      <c r="Y36" s="58">
        <v>0.37638888888888888</v>
      </c>
      <c r="Z36" s="58">
        <v>0.53819444444444442</v>
      </c>
      <c r="AA36" s="58">
        <v>0.55763888888888891</v>
      </c>
      <c r="AB36" s="58">
        <v>0.3888888888888889</v>
      </c>
      <c r="AC36" s="58">
        <v>0.46666666666666662</v>
      </c>
      <c r="AD36" s="58">
        <v>0.50416666666666665</v>
      </c>
      <c r="AE36" s="59"/>
      <c r="AF36" s="58">
        <v>0.41319444444444442</v>
      </c>
      <c r="AG36" s="59"/>
      <c r="AH36" s="59"/>
      <c r="AI36" s="58">
        <v>0.43958333333333338</v>
      </c>
      <c r="AJ36" s="59"/>
      <c r="AK36" s="58">
        <v>0.51388888888888895</v>
      </c>
      <c r="AL36" s="58">
        <v>0.74513888888888891</v>
      </c>
      <c r="AN36" s="14">
        <f>VLOOKUP(AO36,id!$A:$C,3,0)</f>
        <v>407</v>
      </c>
      <c r="AO36" s="14" t="str">
        <f t="shared" si="0"/>
        <v>WesołowskiStefan1989</v>
      </c>
      <c r="AP36" s="9" t="str">
        <f t="shared" si="7"/>
        <v>Wesołowski</v>
      </c>
      <c r="AQ36" s="9" t="str">
        <f t="shared" si="7"/>
        <v>Stefan</v>
      </c>
      <c r="AR36" s="9"/>
      <c r="AS36" s="9">
        <f t="shared" si="2"/>
        <v>1989</v>
      </c>
      <c r="AT36" s="9">
        <f t="shared" si="3"/>
        <v>37.551090844482907</v>
      </c>
      <c r="AU36" s="23"/>
      <c r="AV36" s="9">
        <f t="shared" si="4"/>
        <v>0.95512820512820518</v>
      </c>
      <c r="AW36" s="9">
        <f t="shared" si="8"/>
        <v>0.89473684210526316</v>
      </c>
      <c r="AX36" s="9">
        <f t="shared" si="8"/>
        <v>0.84444444444444444</v>
      </c>
      <c r="AY36" s="9">
        <f t="shared" si="6"/>
        <v>0.97800047132303236</v>
      </c>
    </row>
    <row r="37" spans="1:51" ht="14.25" customHeight="1">
      <c r="A37" s="64">
        <v>32</v>
      </c>
      <c r="B37" s="63" t="s">
        <v>3453</v>
      </c>
      <c r="C37" s="63" t="s">
        <v>67</v>
      </c>
      <c r="D37" s="63" t="s">
        <v>15</v>
      </c>
      <c r="E37" s="61" t="s">
        <v>32</v>
      </c>
      <c r="F37" s="61">
        <v>1963</v>
      </c>
      <c r="G37" s="62">
        <v>43170.3125</v>
      </c>
      <c r="H37" s="61">
        <v>497</v>
      </c>
      <c r="I37" s="61">
        <v>0</v>
      </c>
      <c r="J37" s="61">
        <v>16</v>
      </c>
      <c r="K37" s="60">
        <v>450</v>
      </c>
      <c r="L37" s="58">
        <v>0.33194444444444443</v>
      </c>
      <c r="M37" s="58">
        <v>0.36944444444444446</v>
      </c>
      <c r="N37" s="58">
        <v>0.4861111111111111</v>
      </c>
      <c r="O37" s="58">
        <v>0.46875</v>
      </c>
      <c r="P37" s="59"/>
      <c r="Q37" s="58">
        <v>0.38263888888888892</v>
      </c>
      <c r="R37" s="59"/>
      <c r="S37" s="58">
        <v>0.54166666666666663</v>
      </c>
      <c r="T37" s="58">
        <v>0.52500000000000002</v>
      </c>
      <c r="U37" s="58">
        <v>0.50902777777777775</v>
      </c>
      <c r="V37" s="59"/>
      <c r="W37" s="58">
        <v>0.4458333333333333</v>
      </c>
      <c r="X37" s="58">
        <v>0.62916666666666665</v>
      </c>
      <c r="Y37" s="58">
        <v>0.61041666666666672</v>
      </c>
      <c r="Z37" s="59"/>
      <c r="AA37" s="58">
        <v>0.55972222222222223</v>
      </c>
      <c r="AB37" s="58">
        <v>0.58402777777777781</v>
      </c>
      <c r="AC37" s="59"/>
      <c r="AD37" s="59"/>
      <c r="AE37" s="59"/>
      <c r="AF37" s="59"/>
      <c r="AG37" s="59"/>
      <c r="AH37" s="58">
        <v>0.3979166666666667</v>
      </c>
      <c r="AI37" s="59"/>
      <c r="AJ37" s="58">
        <v>0.4152777777777778</v>
      </c>
      <c r="AK37" s="59"/>
      <c r="AL37" s="58">
        <v>0.65694444444444444</v>
      </c>
      <c r="AN37" s="14">
        <f>VLOOKUP(AO37,id!$A:$C,3,0)</f>
        <v>56</v>
      </c>
      <c r="AO37" s="14" t="str">
        <f t="shared" si="0"/>
        <v>SzajdukPiotr1963</v>
      </c>
      <c r="AP37" s="9" t="str">
        <f t="shared" si="7"/>
        <v>Szajduk</v>
      </c>
      <c r="AQ37" s="9" t="str">
        <f t="shared" si="7"/>
        <v>Piotr</v>
      </c>
      <c r="AR37" s="9"/>
      <c r="AS37" s="9">
        <f t="shared" si="2"/>
        <v>1963</v>
      </c>
      <c r="AT37" s="9">
        <f t="shared" si="3"/>
        <v>37.056997543897602</v>
      </c>
      <c r="AU37" s="23"/>
      <c r="AV37" s="9">
        <f t="shared" si="4"/>
        <v>1.255533199195171</v>
      </c>
      <c r="AW37" s="9">
        <f t="shared" si="8"/>
        <v>0.94117647058823528</v>
      </c>
      <c r="AX37" s="9">
        <f t="shared" si="8"/>
        <v>0.98684210526315785</v>
      </c>
      <c r="AY37" s="9">
        <f t="shared" si="6"/>
        <v>0.98794828634196963</v>
      </c>
    </row>
    <row r="38" spans="1:51" ht="14.25" customHeight="1">
      <c r="A38" s="64">
        <v>33</v>
      </c>
      <c r="B38" s="63" t="s">
        <v>3454</v>
      </c>
      <c r="C38" s="63" t="s">
        <v>93</v>
      </c>
      <c r="D38" s="63" t="s">
        <v>92</v>
      </c>
      <c r="E38" s="61" t="s">
        <v>32</v>
      </c>
      <c r="F38" s="61">
        <v>1974</v>
      </c>
      <c r="G38" s="62">
        <v>43170.3125</v>
      </c>
      <c r="H38" s="61">
        <v>594</v>
      </c>
      <c r="I38" s="61">
        <v>0</v>
      </c>
      <c r="J38" s="61">
        <v>16</v>
      </c>
      <c r="K38" s="60">
        <v>450</v>
      </c>
      <c r="L38" s="58">
        <v>0.32777777777777778</v>
      </c>
      <c r="M38" s="58">
        <v>0.54722222222222217</v>
      </c>
      <c r="N38" s="58">
        <v>0.34930555555555554</v>
      </c>
      <c r="O38" s="58">
        <v>0.40069444444444446</v>
      </c>
      <c r="P38" s="58">
        <v>0.375</v>
      </c>
      <c r="Q38" s="58">
        <v>0.44722222222222219</v>
      </c>
      <c r="R38" s="58">
        <v>0.60069444444444442</v>
      </c>
      <c r="S38" s="58">
        <v>0.66875000000000007</v>
      </c>
      <c r="T38" s="58">
        <v>0.69166666666666676</v>
      </c>
      <c r="U38" s="58">
        <v>0.70763888888888893</v>
      </c>
      <c r="V38" s="58">
        <v>0.61805555555555558</v>
      </c>
      <c r="W38" s="58">
        <v>0.42083333333333334</v>
      </c>
      <c r="X38" s="58">
        <v>0.63958333333333328</v>
      </c>
      <c r="Y38" s="59"/>
      <c r="Z38" s="59"/>
      <c r="AA38" s="59"/>
      <c r="AB38" s="59"/>
      <c r="AC38" s="59"/>
      <c r="AD38" s="59"/>
      <c r="AE38" s="59"/>
      <c r="AF38" s="59"/>
      <c r="AG38" s="59"/>
      <c r="AH38" s="58">
        <v>0.46875</v>
      </c>
      <c r="AI38" s="59"/>
      <c r="AJ38" s="58">
        <v>0.51874999999999993</v>
      </c>
      <c r="AK38" s="59"/>
      <c r="AL38" s="58">
        <v>0.72430555555555554</v>
      </c>
      <c r="AN38" s="14">
        <f>VLOOKUP(AO38,id!$A:$C,3,0)</f>
        <v>57</v>
      </c>
      <c r="AO38" s="14" t="str">
        <f t="shared" si="0"/>
        <v>MakowiecSławomir1974</v>
      </c>
      <c r="AP38" s="9" t="str">
        <f t="shared" si="7"/>
        <v>Makowiec</v>
      </c>
      <c r="AQ38" s="9" t="str">
        <f t="shared" si="7"/>
        <v>Sławomir</v>
      </c>
      <c r="AR38" s="9"/>
      <c r="AS38" s="9">
        <f t="shared" si="2"/>
        <v>1974</v>
      </c>
      <c r="AT38" s="9">
        <f t="shared" si="3"/>
        <v>31.005602322082673</v>
      </c>
      <c r="AU38" s="23"/>
      <c r="AV38" s="9">
        <f t="shared" si="4"/>
        <v>0.83670033670033672</v>
      </c>
      <c r="AW38" s="9">
        <f t="shared" si="8"/>
        <v>1</v>
      </c>
      <c r="AX38" s="9">
        <f t="shared" si="8"/>
        <v>1</v>
      </c>
      <c r="AY38" s="9">
        <f t="shared" si="6"/>
        <v>1</v>
      </c>
    </row>
    <row r="39" spans="1:51" ht="14.25" customHeight="1">
      <c r="A39" s="64">
        <v>34</v>
      </c>
      <c r="B39" s="63" t="s">
        <v>3455</v>
      </c>
      <c r="C39" s="63" t="s">
        <v>140</v>
      </c>
      <c r="D39" s="63" t="s">
        <v>68</v>
      </c>
      <c r="E39" s="61" t="s">
        <v>32</v>
      </c>
      <c r="F39" s="61">
        <v>1980</v>
      </c>
      <c r="G39" s="62">
        <v>43170.3125</v>
      </c>
      <c r="H39" s="61">
        <v>473</v>
      </c>
      <c r="I39" s="61">
        <v>0</v>
      </c>
      <c r="J39" s="61">
        <v>15</v>
      </c>
      <c r="K39" s="60">
        <v>420</v>
      </c>
      <c r="L39" s="59"/>
      <c r="M39" s="59"/>
      <c r="N39" s="59"/>
      <c r="O39" s="59"/>
      <c r="P39" s="59"/>
      <c r="Q39" s="59"/>
      <c r="R39" s="58">
        <v>0.33402777777777781</v>
      </c>
      <c r="S39" s="58">
        <v>0.59444444444444444</v>
      </c>
      <c r="T39" s="59"/>
      <c r="U39" s="58">
        <v>0.61736111111111114</v>
      </c>
      <c r="V39" s="58">
        <v>0.34583333333333338</v>
      </c>
      <c r="W39" s="59"/>
      <c r="X39" s="58">
        <v>0.35694444444444445</v>
      </c>
      <c r="Y39" s="58">
        <v>0.37083333333333335</v>
      </c>
      <c r="Z39" s="59"/>
      <c r="AA39" s="58">
        <v>0.57847222222222217</v>
      </c>
      <c r="AB39" s="58">
        <v>0.3888888888888889</v>
      </c>
      <c r="AC39" s="58">
        <v>0.4680555555555555</v>
      </c>
      <c r="AD39" s="58">
        <v>0.49444444444444446</v>
      </c>
      <c r="AE39" s="59"/>
      <c r="AF39" s="58">
        <v>0.41319444444444442</v>
      </c>
      <c r="AG39" s="58">
        <v>0.54027777777777775</v>
      </c>
      <c r="AH39" s="59"/>
      <c r="AI39" s="58">
        <v>0.44166666666666665</v>
      </c>
      <c r="AJ39" s="59"/>
      <c r="AK39" s="58">
        <v>0.51458333333333328</v>
      </c>
      <c r="AL39" s="58">
        <v>0.64027777777777783</v>
      </c>
      <c r="AN39" s="14">
        <f>VLOOKUP(AO39,id!$A:$C,3,0)</f>
        <v>58</v>
      </c>
      <c r="AO39" s="14" t="str">
        <f t="shared" si="0"/>
        <v>JaskólskiKonrad1980</v>
      </c>
      <c r="AP39" s="9" t="str">
        <f t="shared" si="7"/>
        <v>Jaskólski</v>
      </c>
      <c r="AQ39" s="9" t="str">
        <f t="shared" si="7"/>
        <v>Konrad</v>
      </c>
      <c r="AR39" s="9"/>
      <c r="AS39" s="9">
        <f t="shared" si="2"/>
        <v>1980</v>
      </c>
      <c r="AT39" s="9">
        <f t="shared" si="3"/>
        <v>28.938562167277162</v>
      </c>
      <c r="AU39" s="23"/>
      <c r="AV39" s="9">
        <f t="shared" si="4"/>
        <v>1.2558139534883721</v>
      </c>
      <c r="AW39" s="9">
        <f t="shared" si="8"/>
        <v>0.9375</v>
      </c>
      <c r="AX39" s="9">
        <f t="shared" si="8"/>
        <v>0.93333333333333335</v>
      </c>
      <c r="AY39" s="9">
        <f t="shared" si="6"/>
        <v>0.98717524291740988</v>
      </c>
    </row>
    <row r="40" spans="1:51" ht="14.25" customHeight="1">
      <c r="A40" s="64">
        <v>35</v>
      </c>
      <c r="B40" s="63" t="s">
        <v>3456</v>
      </c>
      <c r="C40" s="63" t="s">
        <v>3457</v>
      </c>
      <c r="D40" s="63" t="s">
        <v>144</v>
      </c>
      <c r="E40" s="61" t="s">
        <v>32</v>
      </c>
      <c r="F40" s="61">
        <v>1969</v>
      </c>
      <c r="G40" s="62">
        <v>43170.3125</v>
      </c>
      <c r="H40" s="61">
        <v>589</v>
      </c>
      <c r="I40" s="61">
        <v>0</v>
      </c>
      <c r="J40" s="61">
        <v>15</v>
      </c>
      <c r="K40" s="60">
        <v>420</v>
      </c>
      <c r="L40" s="58">
        <v>0.32777777777777778</v>
      </c>
      <c r="M40" s="58">
        <v>0.37916666666666665</v>
      </c>
      <c r="N40" s="58">
        <v>0.52361111111111114</v>
      </c>
      <c r="O40" s="58">
        <v>0.49374999999999997</v>
      </c>
      <c r="P40" s="59"/>
      <c r="Q40" s="58">
        <v>0.44791666666666669</v>
      </c>
      <c r="R40" s="58">
        <v>0.70416666666666661</v>
      </c>
      <c r="S40" s="58">
        <v>0.55902777777777779</v>
      </c>
      <c r="T40" s="59"/>
      <c r="U40" s="58">
        <v>0.54236111111111118</v>
      </c>
      <c r="V40" s="59"/>
      <c r="W40" s="58">
        <v>0.47430555555555554</v>
      </c>
      <c r="X40" s="59"/>
      <c r="Y40" s="59"/>
      <c r="Z40" s="58">
        <v>0.61944444444444446</v>
      </c>
      <c r="AA40" s="58">
        <v>0.59097222222222223</v>
      </c>
      <c r="AB40" s="59"/>
      <c r="AC40" s="59"/>
      <c r="AD40" s="59"/>
      <c r="AE40" s="59"/>
      <c r="AF40" s="59"/>
      <c r="AG40" s="59"/>
      <c r="AH40" s="58">
        <v>0.42638888888888887</v>
      </c>
      <c r="AI40" s="59"/>
      <c r="AJ40" s="58">
        <v>0.40902777777777777</v>
      </c>
      <c r="AK40" s="58">
        <v>0.64861111111111114</v>
      </c>
      <c r="AL40" s="58">
        <v>0.72083333333333333</v>
      </c>
      <c r="AN40" s="14">
        <f>VLOOKUP(AO40,id!$A:$C,3,0)</f>
        <v>59</v>
      </c>
      <c r="AO40" s="14" t="str">
        <f t="shared" si="0"/>
        <v>ZająkałaDariusz1969</v>
      </c>
      <c r="AP40" s="9" t="str">
        <f t="shared" si="7"/>
        <v>Zająkała</v>
      </c>
      <c r="AQ40" s="9" t="str">
        <f t="shared" si="7"/>
        <v>Dariusz</v>
      </c>
      <c r="AR40" s="9"/>
      <c r="AS40" s="9">
        <f t="shared" si="2"/>
        <v>1969</v>
      </c>
      <c r="AT40" s="9">
        <f t="shared" si="3"/>
        <v>23.239286765911881</v>
      </c>
      <c r="AU40" s="23"/>
      <c r="AV40" s="9">
        <f t="shared" si="4"/>
        <v>0.80305602716468594</v>
      </c>
      <c r="AW40" s="9">
        <f t="shared" si="8"/>
        <v>1</v>
      </c>
      <c r="AX40" s="9">
        <f t="shared" si="8"/>
        <v>1</v>
      </c>
      <c r="AY40" s="9">
        <f t="shared" si="6"/>
        <v>1</v>
      </c>
    </row>
    <row r="41" spans="1:51" ht="14.25" customHeight="1">
      <c r="A41" s="64">
        <v>36</v>
      </c>
      <c r="B41" s="63" t="s">
        <v>3458</v>
      </c>
      <c r="C41" s="63" t="s">
        <v>64</v>
      </c>
      <c r="D41" s="63" t="s">
        <v>65</v>
      </c>
      <c r="E41" s="61" t="s">
        <v>32</v>
      </c>
      <c r="F41" s="61">
        <v>1963</v>
      </c>
      <c r="G41" s="62">
        <v>43170.3125</v>
      </c>
      <c r="H41" s="61">
        <v>589</v>
      </c>
      <c r="I41" s="61">
        <v>0</v>
      </c>
      <c r="J41" s="61">
        <v>15</v>
      </c>
      <c r="K41" s="60">
        <v>420</v>
      </c>
      <c r="L41" s="58">
        <v>0.32847222222222222</v>
      </c>
      <c r="M41" s="58">
        <v>0.38055555555555554</v>
      </c>
      <c r="N41" s="58">
        <v>0.52361111111111114</v>
      </c>
      <c r="O41" s="58">
        <v>0.49374999999999997</v>
      </c>
      <c r="P41" s="59"/>
      <c r="Q41" s="58">
        <v>0.44791666666666669</v>
      </c>
      <c r="R41" s="58">
        <v>0.70416666666666661</v>
      </c>
      <c r="S41" s="58">
        <v>0.56041666666666667</v>
      </c>
      <c r="T41" s="59"/>
      <c r="U41" s="58">
        <v>0.54236111111111118</v>
      </c>
      <c r="V41" s="58">
        <v>0.47430555555555554</v>
      </c>
      <c r="W41" s="59"/>
      <c r="X41" s="59"/>
      <c r="Y41" s="59"/>
      <c r="Z41" s="58">
        <v>0.61944444444444446</v>
      </c>
      <c r="AA41" s="58">
        <v>0.59166666666666667</v>
      </c>
      <c r="AB41" s="59"/>
      <c r="AC41" s="59"/>
      <c r="AD41" s="59"/>
      <c r="AE41" s="59"/>
      <c r="AF41" s="59"/>
      <c r="AG41" s="59"/>
      <c r="AH41" s="58">
        <v>0.42638888888888887</v>
      </c>
      <c r="AI41" s="59"/>
      <c r="AJ41" s="58">
        <v>0.40902777777777777</v>
      </c>
      <c r="AK41" s="58">
        <v>0.64861111111111114</v>
      </c>
      <c r="AL41" s="58">
        <v>0.72083333333333333</v>
      </c>
      <c r="AN41" s="14">
        <f>VLOOKUP(AO41,id!$A:$C,3,0)</f>
        <v>60</v>
      </c>
      <c r="AO41" s="14" t="str">
        <f t="shared" si="0"/>
        <v>JańczakWiesław1963</v>
      </c>
      <c r="AP41" s="9" t="str">
        <f t="shared" si="7"/>
        <v>Jańczak</v>
      </c>
      <c r="AQ41" s="9" t="str">
        <f t="shared" si="7"/>
        <v>Wiesław</v>
      </c>
      <c r="AR41" s="9"/>
      <c r="AS41" s="9">
        <f t="shared" si="2"/>
        <v>1963</v>
      </c>
      <c r="AT41" s="9">
        <f t="shared" si="3"/>
        <v>23.239286765911881</v>
      </c>
      <c r="AU41" s="23"/>
      <c r="AV41" s="9">
        <f t="shared" si="4"/>
        <v>1</v>
      </c>
      <c r="AW41" s="9">
        <f t="shared" si="8"/>
        <v>1</v>
      </c>
      <c r="AX41" s="9">
        <f t="shared" si="8"/>
        <v>1</v>
      </c>
      <c r="AY41" s="9">
        <f t="shared" si="6"/>
        <v>1</v>
      </c>
    </row>
    <row r="42" spans="1:51" ht="14.25" customHeight="1">
      <c r="A42" s="64">
        <v>37</v>
      </c>
      <c r="B42" s="63" t="s">
        <v>3459</v>
      </c>
      <c r="C42" s="63" t="s">
        <v>113</v>
      </c>
      <c r="D42" s="63" t="s">
        <v>68</v>
      </c>
      <c r="E42" s="61" t="s">
        <v>32</v>
      </c>
      <c r="F42" s="61">
        <v>1978</v>
      </c>
      <c r="G42" s="62">
        <v>43170.3125</v>
      </c>
      <c r="H42" s="61">
        <v>569</v>
      </c>
      <c r="I42" s="61">
        <v>0</v>
      </c>
      <c r="J42" s="61">
        <v>13</v>
      </c>
      <c r="K42" s="60">
        <v>360</v>
      </c>
      <c r="L42" s="58">
        <v>0.32500000000000001</v>
      </c>
      <c r="M42" s="58">
        <v>0.35625000000000001</v>
      </c>
      <c r="N42" s="58">
        <v>0.58750000000000002</v>
      </c>
      <c r="O42" s="58">
        <v>0.49861111111111112</v>
      </c>
      <c r="P42" s="58">
        <v>0.53263888888888888</v>
      </c>
      <c r="Q42" s="58">
        <v>0.45</v>
      </c>
      <c r="R42" s="59"/>
      <c r="S42" s="58">
        <v>0.63680555555555551</v>
      </c>
      <c r="T42" s="59"/>
      <c r="U42" s="58">
        <v>0.61249999999999993</v>
      </c>
      <c r="V42" s="59"/>
      <c r="W42" s="58">
        <v>0.47291666666666665</v>
      </c>
      <c r="X42" s="58">
        <v>0.66041666666666665</v>
      </c>
      <c r="Y42" s="59"/>
      <c r="Z42" s="59"/>
      <c r="AA42" s="59"/>
      <c r="AB42" s="59"/>
      <c r="AC42" s="59"/>
      <c r="AD42" s="59"/>
      <c r="AE42" s="59"/>
      <c r="AF42" s="59"/>
      <c r="AG42" s="59"/>
      <c r="AH42" s="58">
        <v>0.42638888888888887</v>
      </c>
      <c r="AI42" s="59"/>
      <c r="AJ42" s="58">
        <v>0.38819444444444445</v>
      </c>
      <c r="AK42" s="59"/>
      <c r="AL42" s="58">
        <v>0.70694444444444438</v>
      </c>
      <c r="AN42" s="14">
        <f>VLOOKUP(AO42,id!$A:$C,3,0)</f>
        <v>61</v>
      </c>
      <c r="AO42" s="14" t="str">
        <f t="shared" si="0"/>
        <v>AdkonisKonrad1978</v>
      </c>
      <c r="AP42" s="9" t="str">
        <f t="shared" si="7"/>
        <v>Adkonis</v>
      </c>
      <c r="AQ42" s="9" t="str">
        <f t="shared" si="7"/>
        <v>Konrad</v>
      </c>
      <c r="AR42" s="9"/>
      <c r="AS42" s="9">
        <f t="shared" si="2"/>
        <v>1978</v>
      </c>
      <c r="AT42" s="9">
        <f t="shared" si="3"/>
        <v>19.919388656495897</v>
      </c>
      <c r="AU42" s="23"/>
      <c r="AV42" s="9">
        <f t="shared" si="4"/>
        <v>1.0351493848857645</v>
      </c>
      <c r="AW42" s="9">
        <f t="shared" si="8"/>
        <v>0.8666666666666667</v>
      </c>
      <c r="AX42" s="9">
        <f t="shared" si="8"/>
        <v>0.8571428571428571</v>
      </c>
      <c r="AY42" s="9">
        <f t="shared" si="6"/>
        <v>0.9717855089006856</v>
      </c>
    </row>
    <row r="43" spans="1:51" ht="14.25" customHeight="1">
      <c r="A43" s="64">
        <v>38</v>
      </c>
      <c r="B43" s="63" t="s">
        <v>3460</v>
      </c>
      <c r="C43" s="63" t="s">
        <v>27</v>
      </c>
      <c r="D43" s="63" t="s">
        <v>25</v>
      </c>
      <c r="E43" s="61" t="s">
        <v>32</v>
      </c>
      <c r="F43" s="61">
        <v>1958</v>
      </c>
      <c r="G43" s="62">
        <v>43170.3125</v>
      </c>
      <c r="H43" s="61">
        <v>570</v>
      </c>
      <c r="I43" s="61">
        <v>0</v>
      </c>
      <c r="J43" s="61">
        <v>13</v>
      </c>
      <c r="K43" s="60">
        <v>360</v>
      </c>
      <c r="L43" s="58">
        <v>0.32500000000000001</v>
      </c>
      <c r="M43" s="58">
        <v>0.35555555555555557</v>
      </c>
      <c r="N43" s="58">
        <v>0.58680555555555558</v>
      </c>
      <c r="O43" s="58">
        <v>0.49861111111111112</v>
      </c>
      <c r="P43" s="58">
        <v>0.53263888888888888</v>
      </c>
      <c r="Q43" s="58">
        <v>0.44930555555555557</v>
      </c>
      <c r="R43" s="59"/>
      <c r="S43" s="58">
        <v>0.63680555555555551</v>
      </c>
      <c r="T43" s="59"/>
      <c r="U43" s="58">
        <v>0.61249999999999993</v>
      </c>
      <c r="V43" s="59"/>
      <c r="W43" s="58">
        <v>0.47222222222222227</v>
      </c>
      <c r="X43" s="58">
        <v>0.66041666666666665</v>
      </c>
      <c r="Y43" s="59"/>
      <c r="Z43" s="59"/>
      <c r="AA43" s="59"/>
      <c r="AB43" s="59"/>
      <c r="AC43" s="59"/>
      <c r="AD43" s="59"/>
      <c r="AE43" s="59"/>
      <c r="AF43" s="59"/>
      <c r="AG43" s="59"/>
      <c r="AH43" s="58">
        <v>0.42638888888888887</v>
      </c>
      <c r="AI43" s="59"/>
      <c r="AJ43" s="58">
        <v>0.3888888888888889</v>
      </c>
      <c r="AK43" s="59"/>
      <c r="AL43" s="58">
        <v>0.70763888888888893</v>
      </c>
      <c r="AN43" s="14">
        <f>VLOOKUP(AO43,id!$A:$C,3,0)</f>
        <v>62</v>
      </c>
      <c r="AO43" s="14" t="str">
        <f t="shared" si="0"/>
        <v>PapisLeszek1958</v>
      </c>
      <c r="AP43" s="9" t="str">
        <f t="shared" si="7"/>
        <v>Papis</v>
      </c>
      <c r="AQ43" s="9" t="str">
        <f t="shared" si="7"/>
        <v>Leszek</v>
      </c>
      <c r="AR43" s="9"/>
      <c r="AS43" s="9">
        <f t="shared" si="2"/>
        <v>1958</v>
      </c>
      <c r="AT43" s="9">
        <f t="shared" si="3"/>
        <v>19.884442360607309</v>
      </c>
      <c r="AU43" s="23"/>
      <c r="AV43" s="9">
        <f t="shared" si="4"/>
        <v>0.99824561403508771</v>
      </c>
      <c r="AW43" s="9">
        <f t="shared" si="8"/>
        <v>1</v>
      </c>
      <c r="AX43" s="9">
        <f t="shared" si="8"/>
        <v>1</v>
      </c>
      <c r="AY43" s="9">
        <f t="shared" si="6"/>
        <v>1</v>
      </c>
    </row>
    <row r="44" spans="1:51" ht="14.25" customHeight="1">
      <c r="A44" s="64">
        <v>39</v>
      </c>
      <c r="B44" s="63" t="s">
        <v>3461</v>
      </c>
      <c r="C44" s="63" t="s">
        <v>1422</v>
      </c>
      <c r="D44" s="63" t="s">
        <v>1210</v>
      </c>
      <c r="E44" s="61" t="s">
        <v>32</v>
      </c>
      <c r="F44" s="61">
        <v>1981</v>
      </c>
      <c r="G44" s="62">
        <v>43170.3125</v>
      </c>
      <c r="H44" s="61">
        <v>562</v>
      </c>
      <c r="I44" s="61">
        <v>0</v>
      </c>
      <c r="J44" s="61">
        <v>11</v>
      </c>
      <c r="K44" s="60">
        <v>300</v>
      </c>
      <c r="L44" s="59"/>
      <c r="M44" s="59"/>
      <c r="N44" s="59"/>
      <c r="O44" s="59"/>
      <c r="P44" s="59"/>
      <c r="Q44" s="59"/>
      <c r="R44" s="58">
        <v>0.33958333333333335</v>
      </c>
      <c r="S44" s="59"/>
      <c r="T44" s="59"/>
      <c r="U44" s="59"/>
      <c r="V44" s="58">
        <v>0.3611111111111111</v>
      </c>
      <c r="W44" s="59"/>
      <c r="X44" s="58">
        <v>0.38541666666666669</v>
      </c>
      <c r="Y44" s="58">
        <v>0.40972222222222227</v>
      </c>
      <c r="Z44" s="58">
        <v>0.63055555555555554</v>
      </c>
      <c r="AA44" s="59"/>
      <c r="AB44" s="59"/>
      <c r="AC44" s="58">
        <v>0.52500000000000002</v>
      </c>
      <c r="AD44" s="59"/>
      <c r="AE44" s="59"/>
      <c r="AF44" s="58">
        <v>0.43958333333333338</v>
      </c>
      <c r="AG44" s="58">
        <v>0.60486111111111118</v>
      </c>
      <c r="AH44" s="59"/>
      <c r="AI44" s="58">
        <v>0.48194444444444445</v>
      </c>
      <c r="AJ44" s="59"/>
      <c r="AK44" s="58">
        <v>0.57986111111111105</v>
      </c>
      <c r="AL44" s="58">
        <v>0.70208333333333339</v>
      </c>
      <c r="AN44" s="14">
        <f>VLOOKUP(AO44,id!$A:$C,3,0)</f>
        <v>63</v>
      </c>
      <c r="AO44" s="14" t="str">
        <f t="shared" si="0"/>
        <v>UrbanikJanusz1981</v>
      </c>
      <c r="AP44" s="9" t="str">
        <f t="shared" si="7"/>
        <v>Urbanik</v>
      </c>
      <c r="AQ44" s="9" t="str">
        <f t="shared" si="7"/>
        <v>Janusz</v>
      </c>
      <c r="AR44" s="9"/>
      <c r="AS44" s="9">
        <f t="shared" si="2"/>
        <v>1981</v>
      </c>
      <c r="AT44" s="9">
        <f t="shared" si="3"/>
        <v>16.570368633839426</v>
      </c>
      <c r="AU44" s="23"/>
      <c r="AV44" s="9">
        <f t="shared" si="4"/>
        <v>1.0142348754448398</v>
      </c>
      <c r="AW44" s="9">
        <f t="shared" si="8"/>
        <v>0.84615384615384615</v>
      </c>
      <c r="AX44" s="9">
        <f t="shared" si="8"/>
        <v>0.83333333333333337</v>
      </c>
      <c r="AY44" s="9">
        <f t="shared" si="6"/>
        <v>0.96714116000060635</v>
      </c>
    </row>
    <row r="45" spans="1:51" ht="14.25" customHeight="1">
      <c r="A45" s="64">
        <v>40</v>
      </c>
      <c r="B45" s="63" t="s">
        <v>3462</v>
      </c>
      <c r="C45" s="63" t="s">
        <v>1562</v>
      </c>
      <c r="D45" s="63" t="s">
        <v>19</v>
      </c>
      <c r="E45" s="61" t="s">
        <v>32</v>
      </c>
      <c r="F45" s="61">
        <v>1971</v>
      </c>
      <c r="G45" s="62">
        <v>43170.3125</v>
      </c>
      <c r="H45" s="61">
        <v>562</v>
      </c>
      <c r="I45" s="61">
        <v>0</v>
      </c>
      <c r="J45" s="61">
        <v>11</v>
      </c>
      <c r="K45" s="60">
        <v>300</v>
      </c>
      <c r="L45" s="59"/>
      <c r="M45" s="59"/>
      <c r="N45" s="59"/>
      <c r="O45" s="59"/>
      <c r="P45" s="59"/>
      <c r="Q45" s="59"/>
      <c r="R45" s="58">
        <v>0.33958333333333335</v>
      </c>
      <c r="S45" s="59"/>
      <c r="T45" s="59"/>
      <c r="U45" s="59"/>
      <c r="V45" s="58">
        <v>0.3611111111111111</v>
      </c>
      <c r="W45" s="59"/>
      <c r="X45" s="58">
        <v>0.38611111111111113</v>
      </c>
      <c r="Y45" s="58">
        <v>0.40972222222222227</v>
      </c>
      <c r="Z45" s="58">
        <v>0.63194444444444442</v>
      </c>
      <c r="AA45" s="59"/>
      <c r="AB45" s="59"/>
      <c r="AC45" s="58">
        <v>0.52500000000000002</v>
      </c>
      <c r="AD45" s="59"/>
      <c r="AE45" s="59"/>
      <c r="AF45" s="58">
        <v>0.44027777777777777</v>
      </c>
      <c r="AG45" s="58">
        <v>0.60555555555555551</v>
      </c>
      <c r="AH45" s="59"/>
      <c r="AI45" s="58">
        <v>0.48194444444444445</v>
      </c>
      <c r="AJ45" s="59"/>
      <c r="AK45" s="58">
        <v>0.57986111111111105</v>
      </c>
      <c r="AL45" s="58">
        <v>0.70208333333333339</v>
      </c>
      <c r="AN45" s="14">
        <f>VLOOKUP(AO45,id!$A:$C,3,0)</f>
        <v>64</v>
      </c>
      <c r="AO45" s="14" t="str">
        <f t="shared" si="0"/>
        <v>RedoGrzegorz1971</v>
      </c>
      <c r="AP45" s="9" t="str">
        <f t="shared" si="7"/>
        <v>Redo</v>
      </c>
      <c r="AQ45" s="9" t="str">
        <f t="shared" si="7"/>
        <v>Grzegorz</v>
      </c>
      <c r="AR45" s="9"/>
      <c r="AS45" s="9">
        <f t="shared" si="2"/>
        <v>1971</v>
      </c>
      <c r="AT45" s="9">
        <f t="shared" si="3"/>
        <v>16.570368633839426</v>
      </c>
      <c r="AU45" s="23"/>
      <c r="AV45" s="9">
        <f t="shared" si="4"/>
        <v>1</v>
      </c>
      <c r="AW45" s="9">
        <f t="shared" si="8"/>
        <v>1</v>
      </c>
      <c r="AX45" s="9">
        <f t="shared" si="8"/>
        <v>1</v>
      </c>
      <c r="AY45" s="9">
        <f t="shared" si="6"/>
        <v>1</v>
      </c>
    </row>
    <row r="46" spans="1:51" ht="14.25" customHeight="1">
      <c r="A46" s="64">
        <v>41</v>
      </c>
      <c r="B46" s="63" t="s">
        <v>3463</v>
      </c>
      <c r="C46" s="63" t="s">
        <v>28</v>
      </c>
      <c r="D46" s="63" t="s">
        <v>25</v>
      </c>
      <c r="E46" s="61" t="s">
        <v>32</v>
      </c>
      <c r="F46" s="61">
        <v>1958</v>
      </c>
      <c r="G46" s="62">
        <v>43170.3125</v>
      </c>
      <c r="H46" s="61">
        <v>217</v>
      </c>
      <c r="I46" s="61">
        <v>0</v>
      </c>
      <c r="J46" s="61">
        <v>4</v>
      </c>
      <c r="K46" s="60">
        <v>90</v>
      </c>
      <c r="L46" s="58">
        <v>0.32569444444444445</v>
      </c>
      <c r="M46" s="58">
        <v>0.35555555555555557</v>
      </c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8">
        <v>0.3888888888888889</v>
      </c>
      <c r="AK46" s="59"/>
      <c r="AL46" s="58">
        <v>0.46249999999999997</v>
      </c>
      <c r="AN46" s="14">
        <f>VLOOKUP(AO46,id!$A:$C,3,0)</f>
        <v>65</v>
      </c>
      <c r="AO46" s="14" t="str">
        <f t="shared" si="0"/>
        <v>OrłowskiLeszek1958</v>
      </c>
      <c r="AP46" s="9" t="str">
        <f t="shared" si="7"/>
        <v>Orłowski</v>
      </c>
      <c r="AQ46" s="9" t="str">
        <f t="shared" si="7"/>
        <v>Leszek</v>
      </c>
      <c r="AR46" s="9"/>
      <c r="AS46" s="9">
        <f t="shared" si="2"/>
        <v>1958</v>
      </c>
      <c r="AT46" s="9">
        <f t="shared" si="3"/>
        <v>4.9711105901518273</v>
      </c>
      <c r="AU46" s="23"/>
      <c r="AV46" s="9">
        <f t="shared" si="4"/>
        <v>2.5898617511520738</v>
      </c>
      <c r="AW46" s="9">
        <f t="shared" si="8"/>
        <v>0.36363636363636365</v>
      </c>
      <c r="AX46" s="9">
        <f t="shared" si="8"/>
        <v>0.3</v>
      </c>
      <c r="AY46" s="9">
        <f t="shared" si="6"/>
        <v>0.81683335045820238</v>
      </c>
    </row>
  </sheetData>
  <sheetProtection selectLockedCells="1" selectUnlockedCells="1"/>
  <hyperlinks>
    <hyperlink ref="B6" r:id="rId1" display="#106 Brudło Paweł "/>
    <hyperlink ref="B7" r:id="rId2" display="#114 Mirowski Łukasz "/>
    <hyperlink ref="B8" r:id="rId3" display="#111 Jakubek Krystian "/>
    <hyperlink ref="B9" r:id="rId4" display="#110 Śmieja Daniel "/>
    <hyperlink ref="B10" r:id="rId5" display="#130 Zadworny Tomasz "/>
    <hyperlink ref="B11" r:id="rId6" display="#115 Cecuła Krzysztof "/>
    <hyperlink ref="B12" r:id="rId7" display="#141 Pachulski Marek "/>
    <hyperlink ref="B13" r:id="rId8" display="#116 Wieczorek Jarosław "/>
    <hyperlink ref="B14" r:id="rId9" display="#128 Królikowski Roman "/>
    <hyperlink ref="B15" r:id="rId10" display="#117 Walentowski Radosław "/>
    <hyperlink ref="B16" r:id="rId11" display="#124 Hołdakowski Wojciech "/>
    <hyperlink ref="B17" r:id="rId12" display="#107 Zawadzki Artur "/>
    <hyperlink ref="B18" r:id="rId13" display="#142 Gołębiewski Radosław "/>
    <hyperlink ref="B19" r:id="rId14" display="#133 Jackowiak Michal "/>
    <hyperlink ref="B20" r:id="rId15" display="#143 Ziółkowski Janusz "/>
    <hyperlink ref="B21" r:id="rId16" display="#126 Belica Robert "/>
    <hyperlink ref="B22" r:id="rId17" display="#118 Rudnicki Mariusz "/>
    <hyperlink ref="B23" r:id="rId18" display="#120 Kowalski Krzysztof "/>
    <hyperlink ref="B24" r:id="rId19" display="#122 Stefański Tomasz "/>
    <hyperlink ref="B25" r:id="rId20" display="#102 Rygalski Grzegorz "/>
    <hyperlink ref="B26" r:id="rId21" display="#104 Filipiuk Tomasz "/>
    <hyperlink ref="B27" r:id="rId22" display="#127 Sójka Tomasz "/>
    <hyperlink ref="B28" r:id="rId23" display="#121 Paszkowski Wojciech "/>
    <hyperlink ref="B29" r:id="rId24" display="#123 Witkowski Marcin "/>
    <hyperlink ref="B30" r:id="rId25" display="#125 Niewęgłowski Piotr "/>
    <hyperlink ref="B31" r:id="rId26" display="#139 Beszterda Sebastian "/>
    <hyperlink ref="B32" r:id="rId27" display="#119 Smejda Andrzej "/>
    <hyperlink ref="B33" r:id="rId28" display="#134 Staszewski Daniel "/>
    <hyperlink ref="B34" r:id="rId29" display="#112 Cichoń Paweł "/>
    <hyperlink ref="B35" r:id="rId30" display="#138 Białka Marcin "/>
    <hyperlink ref="B36" r:id="rId31" display="#105 Wesolowski Stefan "/>
    <hyperlink ref="B37" r:id="rId32" display="#109 Szajduk Piotr "/>
    <hyperlink ref="B38" r:id="rId33" display="#103 Makowiec Sławomir "/>
    <hyperlink ref="B39" r:id="rId34" display="#108 Jaskólski Konrad "/>
    <hyperlink ref="B40" r:id="rId35" display="#129 Zająkała Dariusz "/>
    <hyperlink ref="B41" r:id="rId36" display="#131 Jańczak Wiesław "/>
    <hyperlink ref="B42" r:id="rId37" display="#113 Adkonis Konrad "/>
    <hyperlink ref="B43" r:id="rId38" display="#100 Papis Leszek "/>
    <hyperlink ref="B44" r:id="rId39" display="#137 Urbanik Janusz "/>
    <hyperlink ref="B45" r:id="rId40" display="#136 Redo Grzegorz "/>
    <hyperlink ref="B46" r:id="rId41" display="#101 Orłowski Leszek 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9"/>
  <sheetViews>
    <sheetView workbookViewId="0"/>
  </sheetViews>
  <sheetFormatPr defaultRowHeight="13.2"/>
  <cols>
    <col min="1" max="1" width="4" bestFit="1" customWidth="1"/>
    <col min="4" max="4" width="11.33203125" bestFit="1" customWidth="1"/>
    <col min="7" max="7" width="5.5546875" bestFit="1" customWidth="1"/>
    <col min="8" max="8" width="8.109375" bestFit="1" customWidth="1"/>
    <col min="9" max="9" width="3.44140625" bestFit="1" customWidth="1"/>
  </cols>
  <sheetData>
    <row r="2" spans="1:23">
      <c r="A2" t="s">
        <v>3968</v>
      </c>
      <c r="B2" t="s">
        <v>160</v>
      </c>
      <c r="C2" t="s">
        <v>161</v>
      </c>
      <c r="D2" t="s">
        <v>4119</v>
      </c>
      <c r="G2" t="s">
        <v>4501</v>
      </c>
      <c r="H2" t="s">
        <v>39</v>
      </c>
      <c r="I2" t="s">
        <v>3619</v>
      </c>
      <c r="J2" t="s">
        <v>73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>
        <v>206</v>
      </c>
      <c r="B3" t="s">
        <v>55</v>
      </c>
      <c r="C3" t="s">
        <v>22</v>
      </c>
      <c r="D3" t="s">
        <v>246</v>
      </c>
      <c r="E3" t="s">
        <v>3921</v>
      </c>
      <c r="F3" t="s">
        <v>32</v>
      </c>
      <c r="G3" s="370">
        <v>0.85069444444444453</v>
      </c>
      <c r="H3" s="500">
        <v>0.51736111111111105</v>
      </c>
      <c r="I3">
        <v>29</v>
      </c>
      <c r="J3">
        <v>1969</v>
      </c>
      <c r="L3" s="14">
        <f>VLOOKUP(M3,id!$A:$C,3,0)</f>
        <v>5</v>
      </c>
      <c r="M3" s="14" t="str">
        <f t="shared" ref="M3:M5" si="0">N3&amp;O3&amp;Q3</f>
        <v>SzawdzinKrzysztof1969</v>
      </c>
      <c r="N3" s="9" t="str">
        <f>B3</f>
        <v>Szawdzin</v>
      </c>
      <c r="O3" s="323" t="str">
        <f>C3</f>
        <v>Krzysztof</v>
      </c>
      <c r="P3" s="9"/>
      <c r="Q3" s="9">
        <f>J3</f>
        <v>1969</v>
      </c>
      <c r="R3" s="9">
        <v>50</v>
      </c>
      <c r="S3" s="23"/>
      <c r="T3" s="9"/>
      <c r="U3" s="9"/>
      <c r="V3" s="9"/>
      <c r="W3" s="9"/>
    </row>
    <row r="4" spans="1:23">
      <c r="A4">
        <v>207</v>
      </c>
      <c r="B4" t="s">
        <v>79</v>
      </c>
      <c r="C4" t="s">
        <v>90</v>
      </c>
      <c r="D4" t="s">
        <v>246</v>
      </c>
      <c r="E4" t="s">
        <v>3921</v>
      </c>
      <c r="F4" t="s">
        <v>32</v>
      </c>
      <c r="G4" s="370">
        <v>0.85069444444444453</v>
      </c>
      <c r="H4" s="500">
        <v>0.51736111111111105</v>
      </c>
      <c r="I4">
        <v>29</v>
      </c>
      <c r="J4">
        <v>1984</v>
      </c>
      <c r="L4" s="14">
        <f>VLOOKUP(M4,id!$A:$C,3,0)</f>
        <v>41</v>
      </c>
      <c r="M4" s="14" t="str">
        <f t="shared" si="0"/>
        <v>WieczorekJarosław1984</v>
      </c>
      <c r="N4" s="9" t="str">
        <f t="shared" ref="N4:N5" si="1">B4</f>
        <v>Wieczorek</v>
      </c>
      <c r="O4" s="323" t="str">
        <f t="shared" ref="O4:O5" si="2">C4</f>
        <v>Jarosław</v>
      </c>
      <c r="P4" s="9"/>
      <c r="Q4" s="9">
        <f t="shared" ref="Q4:Q5" si="3">J4</f>
        <v>1984</v>
      </c>
      <c r="R4" s="9">
        <f t="shared" ref="R4:R5" si="4">R3*IF(V4&lt;1,V4,IF(W4&lt;1,W4,IF(U4&lt;1,U4,IF(T4&lt;1,T4,1))))</f>
        <v>50</v>
      </c>
      <c r="S4" s="23"/>
      <c r="T4" s="9">
        <f>H3/H4</f>
        <v>1</v>
      </c>
      <c r="U4" s="9">
        <f>I4/I3</f>
        <v>1</v>
      </c>
      <c r="V4" s="9">
        <v>1</v>
      </c>
      <c r="W4" s="9">
        <v>1</v>
      </c>
    </row>
    <row r="5" spans="1:23">
      <c r="A5">
        <v>204</v>
      </c>
      <c r="B5" t="s">
        <v>69</v>
      </c>
      <c r="C5" t="s">
        <v>48</v>
      </c>
      <c r="D5" t="s">
        <v>222</v>
      </c>
      <c r="E5" t="s">
        <v>3921</v>
      </c>
      <c r="F5" t="s">
        <v>32</v>
      </c>
      <c r="G5" s="370">
        <v>7.4305555555555555E-2</v>
      </c>
      <c r="H5" s="500">
        <v>0.74097222222222225</v>
      </c>
      <c r="I5">
        <v>28</v>
      </c>
      <c r="J5">
        <v>1963</v>
      </c>
      <c r="L5" s="14">
        <f>VLOOKUP(M5,id!$A:$C,3,0)</f>
        <v>23</v>
      </c>
      <c r="M5" s="14" t="str">
        <f t="shared" si="0"/>
        <v>SójkaTomasz1963</v>
      </c>
      <c r="N5" s="9" t="str">
        <f t="shared" si="1"/>
        <v>Sójka</v>
      </c>
      <c r="O5" s="323" t="str">
        <f t="shared" si="2"/>
        <v>Tomasz</v>
      </c>
      <c r="P5" s="9"/>
      <c r="Q5" s="9">
        <f t="shared" si="3"/>
        <v>1963</v>
      </c>
      <c r="R5" s="9">
        <f t="shared" si="4"/>
        <v>48.275862068965516</v>
      </c>
      <c r="S5" s="23"/>
      <c r="T5" s="9">
        <f>H4/H5</f>
        <v>0.69821930646672903</v>
      </c>
      <c r="U5" s="9">
        <f>I5/I4</f>
        <v>0.96551724137931039</v>
      </c>
      <c r="V5" s="9">
        <v>1</v>
      </c>
      <c r="W5" s="9">
        <v>1</v>
      </c>
    </row>
    <row r="6" spans="1:23">
      <c r="A6">
        <v>202</v>
      </c>
      <c r="B6" t="s">
        <v>836</v>
      </c>
      <c r="C6" t="s">
        <v>383</v>
      </c>
      <c r="D6" t="s">
        <v>870</v>
      </c>
      <c r="E6" t="s">
        <v>3921</v>
      </c>
      <c r="F6" t="s">
        <v>32</v>
      </c>
      <c r="G6" s="370">
        <v>0.97916666666666663</v>
      </c>
      <c r="H6" s="500">
        <v>0.64583333333333337</v>
      </c>
      <c r="I6">
        <v>25</v>
      </c>
      <c r="J6">
        <v>1966</v>
      </c>
      <c r="L6" s="14">
        <f>VLOOKUP(M6,id!$A:$C,3,0)</f>
        <v>18</v>
      </c>
      <c r="M6" s="14" t="str">
        <f t="shared" ref="M6:M9" si="5">N6&amp;O6&amp;Q6</f>
        <v>RudnickiMariusz1966</v>
      </c>
      <c r="N6" s="9" t="str">
        <f t="shared" ref="N6:N9" si="6">B6</f>
        <v>Rudnicki</v>
      </c>
      <c r="O6" s="323" t="str">
        <f t="shared" ref="O6:O9" si="7">C6</f>
        <v>Mariusz</v>
      </c>
      <c r="P6" s="9"/>
      <c r="Q6" s="9">
        <f t="shared" ref="Q6:Q9" si="8">J6</f>
        <v>1966</v>
      </c>
      <c r="R6" s="9">
        <f t="shared" ref="R6:R9" si="9">R5*IF(V6&lt;1,V6,IF(W6&lt;1,W6,IF(U6&lt;1,U6,IF(T6&lt;1,T6,1))))</f>
        <v>43.103448275862071</v>
      </c>
      <c r="S6" s="23"/>
      <c r="T6" s="9">
        <f t="shared" ref="T6:T9" si="10">H5/H6</f>
        <v>1.1473118279569892</v>
      </c>
      <c r="U6" s="9">
        <f t="shared" ref="U6:U9" si="11">I6/I5</f>
        <v>0.8928571428571429</v>
      </c>
      <c r="V6" s="9">
        <v>1</v>
      </c>
      <c r="W6" s="9">
        <v>1</v>
      </c>
    </row>
    <row r="7" spans="1:23">
      <c r="A7">
        <v>203</v>
      </c>
      <c r="B7" t="s">
        <v>837</v>
      </c>
      <c r="C7" t="s">
        <v>22</v>
      </c>
      <c r="D7" t="s">
        <v>870</v>
      </c>
      <c r="E7" t="s">
        <v>3921</v>
      </c>
      <c r="F7" t="s">
        <v>32</v>
      </c>
      <c r="G7" s="370">
        <v>0.97916666666666663</v>
      </c>
      <c r="H7" s="500">
        <v>0.64583333333333337</v>
      </c>
      <c r="I7">
        <v>25</v>
      </c>
      <c r="J7">
        <v>1963</v>
      </c>
      <c r="L7" s="14">
        <f>VLOOKUP(M7,id!$A:$C,3,0)</f>
        <v>19</v>
      </c>
      <c r="M7" s="14" t="str">
        <f t="shared" si="5"/>
        <v>KowalskiKrzysztof1963</v>
      </c>
      <c r="N7" s="9" t="str">
        <f t="shared" si="6"/>
        <v>Kowalski</v>
      </c>
      <c r="O7" s="323" t="str">
        <f t="shared" si="7"/>
        <v>Krzysztof</v>
      </c>
      <c r="P7" s="9"/>
      <c r="Q7" s="9">
        <f t="shared" si="8"/>
        <v>1963</v>
      </c>
      <c r="R7" s="9">
        <f t="shared" si="9"/>
        <v>43.103448275862071</v>
      </c>
      <c r="S7" s="23"/>
      <c r="T7" s="9">
        <f t="shared" si="10"/>
        <v>1</v>
      </c>
      <c r="U7" s="9">
        <f t="shared" si="11"/>
        <v>1</v>
      </c>
      <c r="V7" s="9">
        <v>1</v>
      </c>
      <c r="W7" s="9">
        <v>1</v>
      </c>
    </row>
    <row r="8" spans="1:23">
      <c r="A8">
        <v>201</v>
      </c>
      <c r="B8" t="s">
        <v>1585</v>
      </c>
      <c r="C8" t="s">
        <v>17</v>
      </c>
      <c r="D8" t="s">
        <v>1382</v>
      </c>
      <c r="E8" t="s">
        <v>3921</v>
      </c>
      <c r="F8" t="s">
        <v>32</v>
      </c>
      <c r="G8" s="370">
        <v>0.85763888888888884</v>
      </c>
      <c r="H8" s="500">
        <v>0.52430555555555558</v>
      </c>
      <c r="I8">
        <v>24</v>
      </c>
      <c r="J8">
        <v>1976</v>
      </c>
      <c r="L8" s="14">
        <f>VLOOKUP(M8,id!$A:$C,3,0)</f>
        <v>13</v>
      </c>
      <c r="M8" s="14" t="str">
        <f t="shared" si="5"/>
        <v>BiałkaMarcin1976</v>
      </c>
      <c r="N8" s="9" t="str">
        <f t="shared" si="6"/>
        <v>Białka</v>
      </c>
      <c r="O8" s="323" t="str">
        <f t="shared" si="7"/>
        <v>Marcin</v>
      </c>
      <c r="P8" s="9"/>
      <c r="Q8" s="9">
        <f t="shared" si="8"/>
        <v>1976</v>
      </c>
      <c r="R8" s="9">
        <f t="shared" si="9"/>
        <v>41.379310344827587</v>
      </c>
      <c r="S8" s="23"/>
      <c r="T8" s="9">
        <f t="shared" si="10"/>
        <v>1.2317880794701987</v>
      </c>
      <c r="U8" s="9">
        <f t="shared" si="11"/>
        <v>0.96</v>
      </c>
      <c r="V8" s="9">
        <v>1</v>
      </c>
      <c r="W8" s="9">
        <v>1</v>
      </c>
    </row>
    <row r="9" spans="1:23">
      <c r="A9">
        <v>205</v>
      </c>
      <c r="B9" t="s">
        <v>10</v>
      </c>
      <c r="C9" t="s">
        <v>22</v>
      </c>
      <c r="D9" t="s">
        <v>3474</v>
      </c>
      <c r="E9" t="s">
        <v>3921</v>
      </c>
      <c r="F9" t="s">
        <v>32</v>
      </c>
      <c r="H9" t="s">
        <v>3848</v>
      </c>
      <c r="I9">
        <v>0</v>
      </c>
      <c r="J9">
        <v>1975</v>
      </c>
      <c r="L9" s="14">
        <f>VLOOKUP(M9,id!$A:$C,3,0)</f>
        <v>39</v>
      </c>
      <c r="M9" s="14" t="str">
        <f t="shared" si="5"/>
        <v>CecułaKrzysztof1975</v>
      </c>
      <c r="N9" s="9" t="str">
        <f t="shared" si="6"/>
        <v>Cecuła</v>
      </c>
      <c r="O9" s="323" t="str">
        <f t="shared" si="7"/>
        <v>Krzysztof</v>
      </c>
      <c r="P9" s="9"/>
      <c r="Q9" s="9">
        <f t="shared" si="8"/>
        <v>1975</v>
      </c>
      <c r="R9" s="9">
        <f t="shared" si="9"/>
        <v>0</v>
      </c>
      <c r="S9" s="23"/>
      <c r="T9" s="9" t="e">
        <f t="shared" si="10"/>
        <v>#VALUE!</v>
      </c>
      <c r="U9" s="9">
        <f t="shared" si="11"/>
        <v>0</v>
      </c>
      <c r="V9" s="9">
        <v>1</v>
      </c>
      <c r="W9" s="9">
        <v>1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"/>
  <sheetViews>
    <sheetView workbookViewId="0"/>
  </sheetViews>
  <sheetFormatPr defaultRowHeight="14.4"/>
  <cols>
    <col min="1" max="1" width="8.88671875" style="494"/>
    <col min="2" max="2" width="11.109375" style="494" customWidth="1"/>
    <col min="3" max="4" width="25.44140625" style="494" customWidth="1"/>
    <col min="5" max="5" width="16.5546875" style="494" customWidth="1"/>
    <col min="6" max="6" width="18.44140625" style="494" customWidth="1"/>
    <col min="7" max="7" width="19.44140625" style="494" bestFit="1" customWidth="1"/>
    <col min="8" max="16384" width="8.88671875" style="494"/>
  </cols>
  <sheetData>
    <row r="1" spans="1:22" ht="21">
      <c r="A1" s="499" t="s">
        <v>4634</v>
      </c>
      <c r="B1" s="498"/>
      <c r="C1" s="498"/>
      <c r="D1" s="498"/>
      <c r="E1" s="498"/>
      <c r="F1" s="498"/>
      <c r="G1" s="498"/>
      <c r="H1" s="498"/>
      <c r="I1" s="498"/>
    </row>
    <row r="2" spans="1:22" ht="18">
      <c r="A2" s="497" t="s">
        <v>4118</v>
      </c>
      <c r="B2" s="497" t="s">
        <v>3559</v>
      </c>
      <c r="C2" s="497" t="s">
        <v>161</v>
      </c>
      <c r="D2" s="497" t="s">
        <v>160</v>
      </c>
      <c r="E2" s="497" t="s">
        <v>4119</v>
      </c>
      <c r="F2" s="497" t="s">
        <v>4633</v>
      </c>
      <c r="G2" s="497" t="s">
        <v>4632</v>
      </c>
      <c r="H2" s="497" t="s">
        <v>39</v>
      </c>
      <c r="I2" s="497" t="s">
        <v>73</v>
      </c>
      <c r="K2" s="14" t="s">
        <v>71</v>
      </c>
      <c r="L2" s="14" t="s">
        <v>72</v>
      </c>
      <c r="M2" s="9" t="s">
        <v>99</v>
      </c>
      <c r="N2" s="9" t="s">
        <v>100</v>
      </c>
      <c r="O2" s="9" t="s">
        <v>75</v>
      </c>
      <c r="P2" s="9" t="s">
        <v>73</v>
      </c>
      <c r="Q2" s="9" t="s">
        <v>42</v>
      </c>
      <c r="R2" s="9"/>
      <c r="S2" s="9" t="s">
        <v>39</v>
      </c>
      <c r="T2" s="9" t="s">
        <v>40</v>
      </c>
      <c r="U2" s="9" t="s">
        <v>31</v>
      </c>
      <c r="V2" s="9" t="s">
        <v>41</v>
      </c>
    </row>
    <row r="3" spans="1:22">
      <c r="A3" s="495">
        <v>1</v>
      </c>
      <c r="B3" s="495">
        <v>1</v>
      </c>
      <c r="C3" s="495" t="s">
        <v>151</v>
      </c>
      <c r="D3" s="495" t="s">
        <v>138</v>
      </c>
      <c r="E3" s="495" t="s">
        <v>3554</v>
      </c>
      <c r="F3" s="495"/>
      <c r="G3" s="495">
        <v>22</v>
      </c>
      <c r="H3" s="496">
        <v>0.30902777777777779</v>
      </c>
      <c r="I3" s="495">
        <v>1977</v>
      </c>
      <c r="K3" s="14">
        <f>VLOOKUP(L3,id!$A:$C,3,0)</f>
        <v>91</v>
      </c>
      <c r="L3" s="14" t="str">
        <f t="shared" ref="L3:L7" si="0">M3&amp;N3&amp;P3</f>
        <v>PiwakowskiWojciech1977</v>
      </c>
      <c r="M3" s="9" t="str">
        <f>D3</f>
        <v>Piwakowski</v>
      </c>
      <c r="N3" s="323" t="str">
        <f>C3</f>
        <v>Wojciech</v>
      </c>
      <c r="O3" s="9">
        <f>F3</f>
        <v>0</v>
      </c>
      <c r="P3" s="9">
        <f>I3</f>
        <v>1977</v>
      </c>
      <c r="Q3" s="9">
        <v>50</v>
      </c>
      <c r="R3" s="23"/>
      <c r="S3" s="9"/>
      <c r="T3" s="9"/>
      <c r="U3" s="9"/>
      <c r="V3" s="9"/>
    </row>
    <row r="4" spans="1:22">
      <c r="A4" s="495">
        <v>2</v>
      </c>
      <c r="B4" s="495">
        <v>2</v>
      </c>
      <c r="C4" s="495" t="s">
        <v>365</v>
      </c>
      <c r="D4" s="495" t="s">
        <v>1740</v>
      </c>
      <c r="E4" s="495" t="s">
        <v>3734</v>
      </c>
      <c r="F4" s="495" t="s">
        <v>4126</v>
      </c>
      <c r="G4" s="495">
        <v>20</v>
      </c>
      <c r="H4" s="496">
        <v>0.45208333333333334</v>
      </c>
      <c r="I4" s="495">
        <v>1982</v>
      </c>
      <c r="K4" s="14">
        <f>VLOOKUP(L4,id!$A:$C,3,0)</f>
        <v>238</v>
      </c>
      <c r="L4" s="14" t="str">
        <f t="shared" si="0"/>
        <v>DargaczWaldemar1982</v>
      </c>
      <c r="M4" s="9" t="str">
        <f t="shared" ref="M4:M7" si="1">D4</f>
        <v>Dargacz</v>
      </c>
      <c r="N4" s="323" t="str">
        <f t="shared" ref="N4:N7" si="2">C4</f>
        <v>Waldemar</v>
      </c>
      <c r="O4" s="9" t="str">
        <f t="shared" ref="O4:O7" si="3">F4</f>
        <v>Pidżamersi</v>
      </c>
      <c r="P4" s="9">
        <f t="shared" ref="P4:P7" si="4">I4</f>
        <v>1982</v>
      </c>
      <c r="Q4" s="9">
        <f t="shared" ref="Q4:Q7" si="5">Q3*IF(U4&lt;1,U4,IF(V4&lt;1,V4,IF(T4&lt;1,T4,IF(S4&lt;1,S4,1))))</f>
        <v>45.454545454545453</v>
      </c>
      <c r="R4" s="23"/>
      <c r="S4" s="9">
        <f>H3/H4</f>
        <v>0.68356374807987719</v>
      </c>
      <c r="T4" s="9">
        <f>G4/G3</f>
        <v>0.90909090909090906</v>
      </c>
      <c r="U4" s="9">
        <v>1</v>
      </c>
      <c r="V4" s="9">
        <v>1</v>
      </c>
    </row>
    <row r="5" spans="1:22">
      <c r="A5" s="495">
        <v>3</v>
      </c>
      <c r="B5" s="495"/>
      <c r="C5" s="495" t="s">
        <v>22</v>
      </c>
      <c r="D5" s="495" t="s">
        <v>1115</v>
      </c>
      <c r="E5" s="495" t="s">
        <v>3554</v>
      </c>
      <c r="F5" s="495" t="s">
        <v>4631</v>
      </c>
      <c r="G5" s="495">
        <v>20</v>
      </c>
      <c r="H5" s="496">
        <v>0.45208333333333334</v>
      </c>
      <c r="I5" s="495">
        <v>1978</v>
      </c>
      <c r="K5" s="14">
        <f>VLOOKUP(L5,id!$A:$C,3,0)</f>
        <v>242</v>
      </c>
      <c r="L5" s="14" t="str">
        <f t="shared" si="0"/>
        <v>LuksKrzysztof1978</v>
      </c>
      <c r="M5" s="9" t="str">
        <f t="shared" si="1"/>
        <v>Luks</v>
      </c>
      <c r="N5" s="323" t="str">
        <f t="shared" si="2"/>
        <v>Krzysztof</v>
      </c>
      <c r="O5" s="9" t="str">
        <f t="shared" si="3"/>
        <v>Lukstorpeda</v>
      </c>
      <c r="P5" s="9">
        <f t="shared" si="4"/>
        <v>1978</v>
      </c>
      <c r="Q5" s="9">
        <f t="shared" si="5"/>
        <v>45.454545454545453</v>
      </c>
      <c r="R5" s="23"/>
      <c r="S5" s="9">
        <f t="shared" ref="S5:S7" si="6">H4/H5</f>
        <v>1</v>
      </c>
      <c r="T5" s="9">
        <f t="shared" ref="T5:T7" si="7">G5/G4</f>
        <v>1</v>
      </c>
      <c r="U5" s="9">
        <v>1</v>
      </c>
      <c r="V5" s="9">
        <v>1</v>
      </c>
    </row>
    <row r="6" spans="1:22">
      <c r="A6" s="495">
        <v>4</v>
      </c>
      <c r="B6" s="495">
        <v>3</v>
      </c>
      <c r="C6" s="495" t="s">
        <v>141</v>
      </c>
      <c r="D6" s="495" t="s">
        <v>180</v>
      </c>
      <c r="E6" s="495" t="s">
        <v>3554</v>
      </c>
      <c r="F6" s="495"/>
      <c r="G6" s="495">
        <v>19</v>
      </c>
      <c r="H6" s="496">
        <v>0.37291666666666662</v>
      </c>
      <c r="I6" s="495">
        <v>1983</v>
      </c>
      <c r="K6" s="14">
        <f>VLOOKUP(L6,id!$A:$C,3,0)</f>
        <v>93</v>
      </c>
      <c r="L6" s="14" t="str">
        <f t="shared" si="0"/>
        <v>SzumańskiJakub1983</v>
      </c>
      <c r="M6" s="9" t="str">
        <f t="shared" si="1"/>
        <v>Szumański</v>
      </c>
      <c r="N6" s="323" t="str">
        <f t="shared" si="2"/>
        <v>Jakub</v>
      </c>
      <c r="O6" s="9">
        <f t="shared" si="3"/>
        <v>0</v>
      </c>
      <c r="P6" s="9">
        <f t="shared" si="4"/>
        <v>1983</v>
      </c>
      <c r="Q6" s="9">
        <f t="shared" si="5"/>
        <v>43.18181818181818</v>
      </c>
      <c r="R6" s="23"/>
      <c r="S6" s="9">
        <f t="shared" si="6"/>
        <v>1.2122905027932962</v>
      </c>
      <c r="T6" s="9">
        <f t="shared" si="7"/>
        <v>0.95</v>
      </c>
      <c r="U6" s="9">
        <v>1</v>
      </c>
      <c r="V6" s="9">
        <v>1</v>
      </c>
    </row>
    <row r="7" spans="1:22">
      <c r="A7" s="495">
        <v>5</v>
      </c>
      <c r="B7" s="495">
        <v>4</v>
      </c>
      <c r="C7" s="495" t="s">
        <v>19</v>
      </c>
      <c r="D7" s="495" t="s">
        <v>1503</v>
      </c>
      <c r="E7" s="495" t="s">
        <v>3554</v>
      </c>
      <c r="F7" s="495"/>
      <c r="G7" s="495">
        <v>15</v>
      </c>
      <c r="H7" s="496">
        <v>0.52569444444444446</v>
      </c>
      <c r="I7" s="495">
        <v>1973</v>
      </c>
      <c r="K7" s="14">
        <f>VLOOKUP(L7,id!$A:$C,3,0)</f>
        <v>528</v>
      </c>
      <c r="L7" s="14" t="str">
        <f t="shared" si="0"/>
        <v>SzawkałoGrzegorz1973</v>
      </c>
      <c r="M7" s="9" t="str">
        <f t="shared" si="1"/>
        <v>Szawkało</v>
      </c>
      <c r="N7" s="323" t="str">
        <f t="shared" si="2"/>
        <v>Grzegorz</v>
      </c>
      <c r="O7" s="9">
        <f t="shared" si="3"/>
        <v>0</v>
      </c>
      <c r="P7" s="9">
        <f t="shared" si="4"/>
        <v>1973</v>
      </c>
      <c r="Q7" s="9">
        <f t="shared" si="5"/>
        <v>34.090909090909086</v>
      </c>
      <c r="R7" s="23"/>
      <c r="S7" s="9">
        <f t="shared" si="6"/>
        <v>0.70937912813738424</v>
      </c>
      <c r="T7" s="9">
        <f t="shared" si="7"/>
        <v>0.78947368421052633</v>
      </c>
      <c r="U7" s="9">
        <v>1</v>
      </c>
      <c r="V7" s="9">
        <v>1</v>
      </c>
    </row>
    <row r="8" spans="1:22">
      <c r="A8" s="495">
        <v>6</v>
      </c>
      <c r="B8" s="495"/>
      <c r="C8" s="495" t="s">
        <v>92</v>
      </c>
      <c r="D8" s="495" t="s">
        <v>1081</v>
      </c>
      <c r="E8" s="495" t="s">
        <v>3554</v>
      </c>
      <c r="F8" s="495"/>
      <c r="G8" s="495">
        <v>15</v>
      </c>
      <c r="H8" s="496">
        <v>0.52569444444444446</v>
      </c>
      <c r="I8" s="495">
        <v>1981</v>
      </c>
      <c r="K8" s="14">
        <f>VLOOKUP(L8,id!$A:$C,3,0)</f>
        <v>246</v>
      </c>
      <c r="L8" s="14" t="str">
        <f t="shared" ref="L8:L12" si="8">M8&amp;N8&amp;P8</f>
        <v>WejherSławomir1981</v>
      </c>
      <c r="M8" s="9" t="str">
        <f t="shared" ref="M8:M12" si="9">D8</f>
        <v>Wejher</v>
      </c>
      <c r="N8" s="323" t="str">
        <f t="shared" ref="N8:N12" si="10">C8</f>
        <v>Sławomir</v>
      </c>
      <c r="O8" s="9">
        <f t="shared" ref="O8:O12" si="11">F8</f>
        <v>0</v>
      </c>
      <c r="P8" s="9">
        <f t="shared" ref="P8:P12" si="12">I8</f>
        <v>1981</v>
      </c>
      <c r="Q8" s="9">
        <f t="shared" ref="Q8:Q12" si="13">Q7*IF(U8&lt;1,U8,IF(V8&lt;1,V8,IF(T8&lt;1,T8,IF(S8&lt;1,S8,1))))</f>
        <v>34.090909090909086</v>
      </c>
      <c r="R8" s="23"/>
      <c r="S8" s="9">
        <f t="shared" ref="S8:S12" si="14">H7/H8</f>
        <v>1</v>
      </c>
      <c r="T8" s="9">
        <f t="shared" ref="T8:T12" si="15">G8/G7</f>
        <v>1</v>
      </c>
      <c r="U8" s="9">
        <v>1</v>
      </c>
      <c r="V8" s="9">
        <v>1</v>
      </c>
    </row>
    <row r="9" spans="1:22">
      <c r="A9" s="495">
        <v>7</v>
      </c>
      <c r="B9" s="495">
        <v>5</v>
      </c>
      <c r="C9" s="495" t="s">
        <v>15</v>
      </c>
      <c r="D9" s="495" t="s">
        <v>4630</v>
      </c>
      <c r="E9" s="495" t="s">
        <v>3554</v>
      </c>
      <c r="F9" s="495" t="s">
        <v>4629</v>
      </c>
      <c r="G9" s="495">
        <v>11</v>
      </c>
      <c r="H9" s="496">
        <v>0.3215277777777778</v>
      </c>
      <c r="I9" s="495">
        <v>1984</v>
      </c>
      <c r="K9" s="14">
        <f>VLOOKUP(L9,id!$A:$C,3,0)</f>
        <v>529</v>
      </c>
      <c r="L9" s="14" t="str">
        <f t="shared" si="8"/>
        <v>WróblewskiPiotr1984</v>
      </c>
      <c r="M9" s="9" t="str">
        <f t="shared" si="9"/>
        <v>Wróblewski</v>
      </c>
      <c r="N9" s="323" t="str">
        <f t="shared" si="10"/>
        <v>Piotr</v>
      </c>
      <c r="O9" s="9" t="str">
        <f t="shared" si="11"/>
        <v>ZPP</v>
      </c>
      <c r="P9" s="9">
        <f t="shared" si="12"/>
        <v>1984</v>
      </c>
      <c r="Q9" s="9">
        <f t="shared" si="13"/>
        <v>24.999999999999996</v>
      </c>
      <c r="R9" s="23"/>
      <c r="S9" s="9">
        <f t="shared" si="14"/>
        <v>1.6349892008639308</v>
      </c>
      <c r="T9" s="9">
        <f t="shared" si="15"/>
        <v>0.73333333333333328</v>
      </c>
      <c r="U9" s="9">
        <v>1</v>
      </c>
      <c r="V9" s="9">
        <v>1</v>
      </c>
    </row>
    <row r="10" spans="1:22">
      <c r="A10" s="495">
        <v>8</v>
      </c>
      <c r="B10" s="495">
        <v>6</v>
      </c>
      <c r="C10" s="495" t="s">
        <v>15</v>
      </c>
      <c r="D10" s="495" t="s">
        <v>1632</v>
      </c>
      <c r="E10" s="495" t="s">
        <v>3477</v>
      </c>
      <c r="F10" s="495"/>
      <c r="G10" s="495">
        <v>11</v>
      </c>
      <c r="H10" s="496">
        <v>0.35625000000000001</v>
      </c>
      <c r="I10" s="495">
        <v>1990</v>
      </c>
      <c r="K10" s="14">
        <f>VLOOKUP(L10,id!$A:$C,3,0)</f>
        <v>520</v>
      </c>
      <c r="L10" s="14" t="str">
        <f t="shared" si="8"/>
        <v>FilipekPiotr1990</v>
      </c>
      <c r="M10" s="9" t="str">
        <f t="shared" si="9"/>
        <v>Filipek</v>
      </c>
      <c r="N10" s="323" t="str">
        <f t="shared" si="10"/>
        <v>Piotr</v>
      </c>
      <c r="O10" s="9">
        <f t="shared" si="11"/>
        <v>0</v>
      </c>
      <c r="P10" s="9">
        <f t="shared" si="12"/>
        <v>1990</v>
      </c>
      <c r="Q10" s="9">
        <f t="shared" si="13"/>
        <v>22.563352826510719</v>
      </c>
      <c r="R10" s="23"/>
      <c r="S10" s="9">
        <f t="shared" si="14"/>
        <v>0.90253411306042886</v>
      </c>
      <c r="T10" s="9">
        <f t="shared" si="15"/>
        <v>1</v>
      </c>
      <c r="U10" s="9">
        <v>1</v>
      </c>
      <c r="V10" s="9">
        <v>1</v>
      </c>
    </row>
    <row r="11" spans="1:22">
      <c r="A11" s="495">
        <v>9</v>
      </c>
      <c r="B11" s="495"/>
      <c r="C11" s="495" t="s">
        <v>322</v>
      </c>
      <c r="D11" s="495" t="s">
        <v>190</v>
      </c>
      <c r="E11" s="495" t="s">
        <v>3477</v>
      </c>
      <c r="F11" s="495"/>
      <c r="G11" s="495">
        <v>11</v>
      </c>
      <c r="H11" s="496">
        <v>0.35625000000000001</v>
      </c>
      <c r="I11" s="495">
        <v>1990</v>
      </c>
      <c r="K11" s="14">
        <f>VLOOKUP(L11,id!$A:$C,3,0)</f>
        <v>530</v>
      </c>
      <c r="L11" s="14" t="str">
        <f t="shared" si="8"/>
        <v>WysockiAdrian1990</v>
      </c>
      <c r="M11" s="9" t="str">
        <f t="shared" si="9"/>
        <v>Wysocki</v>
      </c>
      <c r="N11" s="323" t="str">
        <f t="shared" si="10"/>
        <v>Adrian</v>
      </c>
      <c r="O11" s="9">
        <f t="shared" si="11"/>
        <v>0</v>
      </c>
      <c r="P11" s="9">
        <f t="shared" si="12"/>
        <v>1990</v>
      </c>
      <c r="Q11" s="9">
        <f t="shared" si="13"/>
        <v>22.563352826510719</v>
      </c>
      <c r="R11" s="23"/>
      <c r="S11" s="9">
        <f t="shared" si="14"/>
        <v>1</v>
      </c>
      <c r="T11" s="9">
        <f t="shared" si="15"/>
        <v>1</v>
      </c>
      <c r="U11" s="9">
        <v>1</v>
      </c>
      <c r="V11" s="9">
        <v>1</v>
      </c>
    </row>
    <row r="12" spans="1:22">
      <c r="A12" s="495">
        <v>10</v>
      </c>
      <c r="B12" s="495">
        <v>7</v>
      </c>
      <c r="C12" s="495" t="s">
        <v>26</v>
      </c>
      <c r="D12" s="495" t="s">
        <v>138</v>
      </c>
      <c r="E12" s="495" t="s">
        <v>3554</v>
      </c>
      <c r="F12" s="495" t="s">
        <v>143</v>
      </c>
      <c r="G12" s="495">
        <v>9</v>
      </c>
      <c r="H12" s="496">
        <v>0.36249999999999999</v>
      </c>
      <c r="I12" s="495">
        <v>1951</v>
      </c>
      <c r="K12" s="14">
        <f>VLOOKUP(L12,id!$A:$C,3,0)</f>
        <v>219</v>
      </c>
      <c r="L12" s="14" t="str">
        <f t="shared" si="8"/>
        <v>PiwakowskiAndrzej1951</v>
      </c>
      <c r="M12" s="9" t="str">
        <f t="shared" si="9"/>
        <v>Piwakowski</v>
      </c>
      <c r="N12" s="323" t="str">
        <f t="shared" si="10"/>
        <v>Andrzej</v>
      </c>
      <c r="O12" s="9" t="str">
        <f t="shared" si="11"/>
        <v>Harpagan</v>
      </c>
      <c r="P12" s="9">
        <f t="shared" si="12"/>
        <v>1951</v>
      </c>
      <c r="Q12" s="9">
        <f t="shared" si="13"/>
        <v>18.460925039872407</v>
      </c>
      <c r="R12" s="23"/>
      <c r="S12" s="9">
        <f t="shared" si="14"/>
        <v>0.98275862068965525</v>
      </c>
      <c r="T12" s="9">
        <f t="shared" si="15"/>
        <v>0.81818181818181823</v>
      </c>
      <c r="U12" s="9">
        <v>1</v>
      </c>
      <c r="V12" s="9">
        <v>1</v>
      </c>
    </row>
  </sheetData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"/>
  <sheetViews>
    <sheetView workbookViewId="0"/>
  </sheetViews>
  <sheetFormatPr defaultColWidth="11.5546875" defaultRowHeight="13.2"/>
  <cols>
    <col min="1" max="5" width="11.5546875" style="23"/>
    <col min="6" max="6" width="11.5546875" style="503"/>
    <col min="7" max="7" width="11.5546875" style="502"/>
    <col min="8" max="8" width="11.5546875" style="501"/>
    <col min="9" max="16384" width="11.5546875" style="23"/>
  </cols>
  <sheetData>
    <row r="1" spans="1:21" ht="14.4">
      <c r="A1" s="508" t="s">
        <v>3954</v>
      </c>
      <c r="B1" s="508" t="s">
        <v>161</v>
      </c>
      <c r="C1" s="508" t="s">
        <v>160</v>
      </c>
      <c r="D1" s="508" t="s">
        <v>4154</v>
      </c>
      <c r="E1" s="508" t="s">
        <v>3661</v>
      </c>
      <c r="F1" s="510" t="s">
        <v>896</v>
      </c>
      <c r="G1" s="509" t="s">
        <v>4654</v>
      </c>
      <c r="H1" s="509" t="s">
        <v>39</v>
      </c>
      <c r="I1" s="508"/>
      <c r="J1" s="14" t="s">
        <v>71</v>
      </c>
      <c r="K1" s="14" t="s">
        <v>72</v>
      </c>
      <c r="L1" s="9" t="s">
        <v>99</v>
      </c>
      <c r="M1" s="9" t="s">
        <v>100</v>
      </c>
      <c r="N1" s="9" t="s">
        <v>75</v>
      </c>
      <c r="O1" s="9" t="s">
        <v>73</v>
      </c>
      <c r="P1" s="9" t="s">
        <v>42</v>
      </c>
      <c r="Q1" s="9"/>
      <c r="R1" s="9" t="s">
        <v>39</v>
      </c>
      <c r="S1" s="9" t="s">
        <v>40</v>
      </c>
      <c r="T1" s="9" t="s">
        <v>31</v>
      </c>
      <c r="U1" s="9" t="s">
        <v>41</v>
      </c>
    </row>
    <row r="2" spans="1:21">
      <c r="A2" s="504" t="s">
        <v>4639</v>
      </c>
      <c r="B2" s="504" t="s">
        <v>806</v>
      </c>
      <c r="C2" s="504" t="s">
        <v>267</v>
      </c>
      <c r="D2" s="504" t="s">
        <v>0</v>
      </c>
      <c r="E2" s="504" t="s">
        <v>253</v>
      </c>
      <c r="F2" s="507" t="s">
        <v>4643</v>
      </c>
      <c r="G2" s="506">
        <v>18</v>
      </c>
      <c r="H2" s="505">
        <v>0.39398148148148149</v>
      </c>
      <c r="I2" s="504"/>
      <c r="J2" s="14">
        <f>VLOOKUP(K2,id!$A:$C,3,0)</f>
        <v>457</v>
      </c>
      <c r="K2" s="14" t="str">
        <f t="shared" ref="K2:K3" si="0">L2&amp;M2&amp;O2</f>
        <v>BrudłoBasia2007</v>
      </c>
      <c r="L2" s="9" t="str">
        <f t="shared" ref="L2:L3" si="1">C2</f>
        <v>Brudło</v>
      </c>
      <c r="M2" s="323" t="str">
        <f t="shared" ref="M2:M3" si="2">B2</f>
        <v>Basia</v>
      </c>
      <c r="N2" s="9"/>
      <c r="O2" s="9" t="str">
        <f t="shared" ref="O2:O3" si="3">F2</f>
        <v>2007</v>
      </c>
      <c r="P2" s="9">
        <v>50</v>
      </c>
      <c r="R2" s="9"/>
      <c r="S2" s="9"/>
      <c r="T2" s="9"/>
      <c r="U2" s="9"/>
    </row>
    <row r="3" spans="1:21">
      <c r="A3" s="504" t="s">
        <v>4639</v>
      </c>
      <c r="B3" s="504" t="s">
        <v>1690</v>
      </c>
      <c r="C3" s="504" t="s">
        <v>1689</v>
      </c>
      <c r="D3" s="504" t="s">
        <v>0</v>
      </c>
      <c r="E3" s="504" t="s">
        <v>253</v>
      </c>
      <c r="F3" s="507" t="s">
        <v>4641</v>
      </c>
      <c r="G3" s="506">
        <v>18</v>
      </c>
      <c r="H3" s="505">
        <v>0.39415509259259257</v>
      </c>
      <c r="I3" s="504"/>
      <c r="J3" s="14">
        <f>VLOOKUP(K3,id!$A:$C,3,0)</f>
        <v>458</v>
      </c>
      <c r="K3" s="14" t="str">
        <f t="shared" si="0"/>
        <v>Pacowska-BrudłoOla1977</v>
      </c>
      <c r="L3" s="9" t="str">
        <f t="shared" si="1"/>
        <v>Pacowska-Brudło</v>
      </c>
      <c r="M3" s="323" t="str">
        <f t="shared" si="2"/>
        <v>Ola</v>
      </c>
      <c r="N3" s="9"/>
      <c r="O3" s="9" t="str">
        <f t="shared" si="3"/>
        <v>1977</v>
      </c>
      <c r="P3" s="9">
        <f t="shared" ref="P3" si="4">P2*IF(T3&lt;1,T3,IF(U3&lt;1,U3,IF(S3&lt;1,S3,IF(R3&lt;1,R3,1))))</f>
        <v>49.977976802231687</v>
      </c>
      <c r="R3" s="9">
        <f t="shared" ref="R3" si="5">H2/H3</f>
        <v>0.99955953604463377</v>
      </c>
      <c r="S3" s="9">
        <f t="shared" ref="S3" si="6">G3/G2</f>
        <v>1</v>
      </c>
      <c r="T3" s="9">
        <v>1</v>
      </c>
      <c r="U3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workbookViewId="0"/>
  </sheetViews>
  <sheetFormatPr defaultColWidth="11.5546875" defaultRowHeight="13.2"/>
  <cols>
    <col min="1" max="5" width="11.5546875" style="23"/>
    <col min="6" max="6" width="11.5546875" style="503"/>
    <col min="7" max="7" width="11.5546875" style="502"/>
    <col min="8" max="8" width="11.5546875" style="501"/>
    <col min="9" max="16384" width="11.5546875" style="23"/>
  </cols>
  <sheetData>
    <row r="1" spans="1:21" ht="14.4">
      <c r="A1" s="508" t="s">
        <v>3954</v>
      </c>
      <c r="B1" s="508" t="s">
        <v>161</v>
      </c>
      <c r="C1" s="508" t="s">
        <v>160</v>
      </c>
      <c r="D1" s="508" t="s">
        <v>4154</v>
      </c>
      <c r="E1" s="508" t="s">
        <v>3661</v>
      </c>
      <c r="F1" s="510" t="s">
        <v>896</v>
      </c>
      <c r="G1" s="509" t="s">
        <v>4654</v>
      </c>
      <c r="H1" s="509" t="s">
        <v>39</v>
      </c>
      <c r="I1" s="508"/>
      <c r="J1" s="14" t="s">
        <v>71</v>
      </c>
      <c r="K1" s="14" t="s">
        <v>72</v>
      </c>
      <c r="L1" s="9" t="s">
        <v>99</v>
      </c>
      <c r="M1" s="9" t="s">
        <v>100</v>
      </c>
      <c r="N1" s="9" t="s">
        <v>75</v>
      </c>
      <c r="O1" s="9" t="s">
        <v>73</v>
      </c>
      <c r="P1" s="9" t="s">
        <v>42</v>
      </c>
      <c r="Q1" s="9"/>
      <c r="R1" s="9" t="s">
        <v>39</v>
      </c>
      <c r="S1" s="9" t="s">
        <v>40</v>
      </c>
      <c r="T1" s="9" t="s">
        <v>31</v>
      </c>
      <c r="U1" s="9" t="s">
        <v>41</v>
      </c>
    </row>
    <row r="2" spans="1:21">
      <c r="A2" s="504" t="s">
        <v>4639</v>
      </c>
      <c r="B2" s="504" t="s">
        <v>16</v>
      </c>
      <c r="C2" s="504" t="s">
        <v>267</v>
      </c>
      <c r="D2" s="504" t="s">
        <v>32</v>
      </c>
      <c r="E2" s="504" t="s">
        <v>253</v>
      </c>
      <c r="F2" s="507" t="s">
        <v>4620</v>
      </c>
      <c r="G2" s="506">
        <v>34</v>
      </c>
      <c r="H2" s="505">
        <v>0.23657407407407408</v>
      </c>
      <c r="I2" s="504"/>
      <c r="J2" s="14">
        <f>VLOOKUP(K2,id!$A:$C,3,0)</f>
        <v>1</v>
      </c>
      <c r="K2" s="14" t="str">
        <f t="shared" ref="K2:K20" si="0">L2&amp;M2&amp;O2</f>
        <v>BrudłoPaweł1979</v>
      </c>
      <c r="L2" s="9" t="str">
        <f>C2</f>
        <v>Brudło</v>
      </c>
      <c r="M2" s="323" t="str">
        <f>B2</f>
        <v>Paweł</v>
      </c>
      <c r="N2" s="9"/>
      <c r="O2" s="9" t="str">
        <f>F2</f>
        <v>1979</v>
      </c>
      <c r="P2" s="9">
        <v>50</v>
      </c>
      <c r="R2" s="9"/>
      <c r="S2" s="9"/>
      <c r="T2" s="9"/>
      <c r="U2" s="9"/>
    </row>
    <row r="3" spans="1:21">
      <c r="A3" s="504" t="s">
        <v>4639</v>
      </c>
      <c r="B3" s="504" t="s">
        <v>1654</v>
      </c>
      <c r="C3" s="504" t="s">
        <v>3627</v>
      </c>
      <c r="D3" s="504" t="s">
        <v>32</v>
      </c>
      <c r="E3" s="504" t="s">
        <v>253</v>
      </c>
      <c r="F3" s="507" t="s">
        <v>4653</v>
      </c>
      <c r="G3" s="506">
        <v>34</v>
      </c>
      <c r="H3" s="505">
        <v>0.24837962962962962</v>
      </c>
      <c r="I3" s="504"/>
      <c r="J3" s="14">
        <f>VLOOKUP(K3,id!$A:$C,3,0)</f>
        <v>144</v>
      </c>
      <c r="K3" s="14" t="str">
        <f t="shared" si="0"/>
        <v>KasejaJanek1987</v>
      </c>
      <c r="L3" s="9" t="str">
        <f t="shared" ref="L3:L20" si="1">C3</f>
        <v>Kaseja</v>
      </c>
      <c r="M3" s="323" t="str">
        <f t="shared" ref="M3:M20" si="2">B3</f>
        <v>Janek</v>
      </c>
      <c r="N3" s="9"/>
      <c r="O3" s="9" t="str">
        <f t="shared" ref="O3:O20" si="3">F3</f>
        <v>1987</v>
      </c>
      <c r="P3" s="9">
        <f t="shared" ref="P3:P20" si="4">P2*IF(T3&lt;1,T3,IF(U3&lt;1,U3,IF(S3&lt;1,S3,IF(R3&lt;1,R3,1))))</f>
        <v>47.623485554520038</v>
      </c>
      <c r="R3" s="9">
        <f>H2/H3</f>
        <v>0.95246971109040079</v>
      </c>
      <c r="S3" s="9">
        <f>G3/G2</f>
        <v>1</v>
      </c>
      <c r="T3" s="9">
        <v>1</v>
      </c>
      <c r="U3" s="9">
        <v>1</v>
      </c>
    </row>
    <row r="4" spans="1:21">
      <c r="A4" s="504" t="s">
        <v>4639</v>
      </c>
      <c r="B4" s="504" t="s">
        <v>15</v>
      </c>
      <c r="C4" s="504" t="s">
        <v>302</v>
      </c>
      <c r="D4" s="504" t="s">
        <v>32</v>
      </c>
      <c r="E4" s="504" t="s">
        <v>253</v>
      </c>
      <c r="F4" s="507" t="s">
        <v>4620</v>
      </c>
      <c r="G4" s="506">
        <v>34</v>
      </c>
      <c r="H4" s="505">
        <v>0.24872685185185187</v>
      </c>
      <c r="I4" s="504"/>
      <c r="J4" s="14">
        <f>VLOOKUP(K4,id!$A:$C,3,0)</f>
        <v>132</v>
      </c>
      <c r="K4" s="14" t="str">
        <f t="shared" si="0"/>
        <v>BuciakPiotr1979</v>
      </c>
      <c r="L4" s="9" t="str">
        <f t="shared" si="1"/>
        <v>Buciak</v>
      </c>
      <c r="M4" s="323" t="str">
        <f t="shared" si="2"/>
        <v>Piotr</v>
      </c>
      <c r="N4" s="9"/>
      <c r="O4" s="9" t="str">
        <f t="shared" si="3"/>
        <v>1979</v>
      </c>
      <c r="P4" s="9">
        <f t="shared" si="4"/>
        <v>47.557003257328979</v>
      </c>
      <c r="R4" s="9">
        <f t="shared" ref="R4:R13" si="5">H3/H4</f>
        <v>0.99860400186133069</v>
      </c>
      <c r="S4" s="9">
        <f t="shared" ref="S4:S13" si="6">G4/G3</f>
        <v>1</v>
      </c>
      <c r="T4" s="9">
        <v>1</v>
      </c>
      <c r="U4" s="9">
        <v>1</v>
      </c>
    </row>
    <row r="5" spans="1:21">
      <c r="A5" s="504" t="s">
        <v>4639</v>
      </c>
      <c r="B5" s="504" t="s">
        <v>16</v>
      </c>
      <c r="C5" s="504" t="s">
        <v>297</v>
      </c>
      <c r="D5" s="504" t="s">
        <v>32</v>
      </c>
      <c r="E5" s="504" t="s">
        <v>253</v>
      </c>
      <c r="F5" s="507" t="s">
        <v>4652</v>
      </c>
      <c r="G5" s="506">
        <v>34</v>
      </c>
      <c r="H5" s="505">
        <v>0.25335648148148149</v>
      </c>
      <c r="I5" s="504"/>
      <c r="J5" s="14">
        <f>VLOOKUP(K5,id!$A:$C,3,0)</f>
        <v>4</v>
      </c>
      <c r="K5" s="14" t="str">
        <f t="shared" si="0"/>
        <v>SłomkaPaweł1990</v>
      </c>
      <c r="L5" s="9" t="str">
        <f t="shared" si="1"/>
        <v>Słomka</v>
      </c>
      <c r="M5" s="323" t="str">
        <f t="shared" si="2"/>
        <v>Paweł</v>
      </c>
      <c r="N5" s="9"/>
      <c r="O5" s="9" t="str">
        <f t="shared" si="3"/>
        <v>1990</v>
      </c>
      <c r="P5" s="9">
        <f t="shared" si="4"/>
        <v>46.687985381452705</v>
      </c>
      <c r="R5" s="9">
        <f t="shared" si="5"/>
        <v>0.98172681589767019</v>
      </c>
      <c r="S5" s="9">
        <f t="shared" si="6"/>
        <v>1</v>
      </c>
      <c r="T5" s="9">
        <v>1</v>
      </c>
      <c r="U5" s="9">
        <v>1</v>
      </c>
    </row>
    <row r="6" spans="1:21">
      <c r="A6" s="504" t="s">
        <v>4639</v>
      </c>
      <c r="B6" s="504" t="s">
        <v>92</v>
      </c>
      <c r="C6" s="504" t="s">
        <v>1489</v>
      </c>
      <c r="D6" s="504" t="s">
        <v>32</v>
      </c>
      <c r="E6" s="504" t="s">
        <v>4650</v>
      </c>
      <c r="F6" s="507" t="s">
        <v>4651</v>
      </c>
      <c r="G6" s="506">
        <v>34</v>
      </c>
      <c r="H6" s="505">
        <v>0.2578125</v>
      </c>
      <c r="I6" s="504"/>
      <c r="J6" s="14">
        <f>VLOOKUP(K6,id!$A:$C,3,0)</f>
        <v>137</v>
      </c>
      <c r="K6" s="14" t="str">
        <f t="shared" si="0"/>
        <v>KielakSławomir1972</v>
      </c>
      <c r="L6" s="9" t="str">
        <f t="shared" si="1"/>
        <v>Kielak</v>
      </c>
      <c r="M6" s="323" t="str">
        <f t="shared" si="2"/>
        <v>Sławomir</v>
      </c>
      <c r="N6" s="9"/>
      <c r="O6" s="9" t="str">
        <f t="shared" si="3"/>
        <v>1972</v>
      </c>
      <c r="P6" s="9">
        <f t="shared" si="4"/>
        <v>45.881032547699199</v>
      </c>
      <c r="R6" s="9">
        <f t="shared" si="5"/>
        <v>0.98271604938271606</v>
      </c>
      <c r="S6" s="9">
        <f t="shared" si="6"/>
        <v>1</v>
      </c>
      <c r="T6" s="9">
        <v>1</v>
      </c>
      <c r="U6" s="9">
        <v>1</v>
      </c>
    </row>
    <row r="7" spans="1:21">
      <c r="A7" s="504" t="s">
        <v>4639</v>
      </c>
      <c r="B7" s="504" t="s">
        <v>710</v>
      </c>
      <c r="C7" s="504" t="s">
        <v>1489</v>
      </c>
      <c r="D7" s="504" t="s">
        <v>32</v>
      </c>
      <c r="E7" s="504" t="s">
        <v>4650</v>
      </c>
      <c r="F7" s="507" t="s">
        <v>4649</v>
      </c>
      <c r="G7" s="506">
        <v>34</v>
      </c>
      <c r="H7" s="505">
        <v>0.2578125</v>
      </c>
      <c r="I7" s="504"/>
      <c r="J7" s="14">
        <f>VLOOKUP(K7,id!$A:$C,3,0)</f>
        <v>134</v>
      </c>
      <c r="K7" s="14" t="str">
        <f t="shared" si="0"/>
        <v>KielakHubert1996</v>
      </c>
      <c r="L7" s="9" t="str">
        <f t="shared" si="1"/>
        <v>Kielak</v>
      </c>
      <c r="M7" s="323" t="str">
        <f t="shared" si="2"/>
        <v>Hubert</v>
      </c>
      <c r="N7" s="9"/>
      <c r="O7" s="9" t="str">
        <f t="shared" si="3"/>
        <v>1996</v>
      </c>
      <c r="P7" s="9">
        <f t="shared" si="4"/>
        <v>45.881032547699199</v>
      </c>
      <c r="R7" s="9">
        <f t="shared" si="5"/>
        <v>1</v>
      </c>
      <c r="S7" s="9">
        <f t="shared" si="6"/>
        <v>1</v>
      </c>
      <c r="T7" s="9">
        <v>1</v>
      </c>
      <c r="U7" s="9">
        <v>1</v>
      </c>
    </row>
    <row r="8" spans="1:21">
      <c r="A8" s="504" t="s">
        <v>4639</v>
      </c>
      <c r="B8" s="504" t="s">
        <v>63</v>
      </c>
      <c r="C8" s="504" t="s">
        <v>295</v>
      </c>
      <c r="D8" s="504" t="s">
        <v>32</v>
      </c>
      <c r="E8" s="504" t="s">
        <v>253</v>
      </c>
      <c r="F8" s="507" t="s">
        <v>4641</v>
      </c>
      <c r="G8" s="506">
        <v>34</v>
      </c>
      <c r="H8" s="505">
        <v>0.28258101851851852</v>
      </c>
      <c r="I8" s="504"/>
      <c r="J8" s="14">
        <f>VLOOKUP(K8,id!$A:$C,3,0)</f>
        <v>138</v>
      </c>
      <c r="K8" s="14" t="str">
        <f t="shared" si="0"/>
        <v>SenderekŁukasz1977</v>
      </c>
      <c r="L8" s="9" t="str">
        <f t="shared" si="1"/>
        <v>Senderek</v>
      </c>
      <c r="M8" s="323" t="str">
        <f t="shared" si="2"/>
        <v>Łukasz</v>
      </c>
      <c r="N8" s="9"/>
      <c r="O8" s="9" t="str">
        <f t="shared" si="3"/>
        <v>1977</v>
      </c>
      <c r="P8" s="9">
        <f t="shared" si="4"/>
        <v>41.85951259471635</v>
      </c>
      <c r="R8" s="9">
        <f t="shared" si="5"/>
        <v>0.91234896579971325</v>
      </c>
      <c r="S8" s="9">
        <f t="shared" si="6"/>
        <v>1</v>
      </c>
      <c r="T8" s="9">
        <v>1</v>
      </c>
      <c r="U8" s="9">
        <v>1</v>
      </c>
    </row>
    <row r="9" spans="1:21">
      <c r="A9" s="504" t="s">
        <v>4639</v>
      </c>
      <c r="B9" s="504" t="s">
        <v>92</v>
      </c>
      <c r="C9" s="504" t="s">
        <v>1692</v>
      </c>
      <c r="D9" s="504" t="s">
        <v>32</v>
      </c>
      <c r="E9" s="504" t="s">
        <v>1373</v>
      </c>
      <c r="F9" s="507">
        <v>1967</v>
      </c>
      <c r="G9" s="506">
        <v>34</v>
      </c>
      <c r="H9" s="505">
        <v>0.3767361111111111</v>
      </c>
      <c r="I9" s="504"/>
      <c r="J9" s="14">
        <f>VLOOKUP(K9,id!$A:$C,3,0)</f>
        <v>531</v>
      </c>
      <c r="K9" s="14" t="str">
        <f t="shared" si="0"/>
        <v>RadzikowskiSławomir1967</v>
      </c>
      <c r="L9" s="9" t="str">
        <f t="shared" si="1"/>
        <v>Radzikowski</v>
      </c>
      <c r="M9" s="323" t="str">
        <f t="shared" si="2"/>
        <v>Sławomir</v>
      </c>
      <c r="N9" s="9"/>
      <c r="O9" s="9">
        <f t="shared" si="3"/>
        <v>1967</v>
      </c>
      <c r="P9" s="9">
        <f t="shared" si="4"/>
        <v>31.397849462365585</v>
      </c>
      <c r="R9" s="9">
        <f t="shared" si="5"/>
        <v>0.75007680491551465</v>
      </c>
      <c r="S9" s="9">
        <f t="shared" si="6"/>
        <v>1</v>
      </c>
      <c r="T9" s="9">
        <v>1</v>
      </c>
      <c r="U9" s="9">
        <v>1</v>
      </c>
    </row>
    <row r="10" spans="1:21">
      <c r="A10" s="504" t="s">
        <v>4639</v>
      </c>
      <c r="B10" s="504" t="s">
        <v>19</v>
      </c>
      <c r="C10" s="504" t="s">
        <v>4648</v>
      </c>
      <c r="D10" s="504" t="s">
        <v>32</v>
      </c>
      <c r="E10" s="504" t="s">
        <v>1373</v>
      </c>
      <c r="F10" s="507" t="s">
        <v>4647</v>
      </c>
      <c r="G10" s="506">
        <v>34</v>
      </c>
      <c r="H10" s="505">
        <v>0.3767361111111111</v>
      </c>
      <c r="I10" s="504"/>
      <c r="J10" s="14">
        <f>VLOOKUP(K10,id!$A:$C,3,0)</f>
        <v>532</v>
      </c>
      <c r="K10" s="14" t="str">
        <f t="shared" si="0"/>
        <v>PosiadałaGrzegorz1971</v>
      </c>
      <c r="L10" s="9" t="str">
        <f t="shared" si="1"/>
        <v>Posiadała</v>
      </c>
      <c r="M10" s="323" t="str">
        <f t="shared" si="2"/>
        <v>Grzegorz</v>
      </c>
      <c r="N10" s="9"/>
      <c r="O10" s="9" t="str">
        <f t="shared" si="3"/>
        <v>1971</v>
      </c>
      <c r="P10" s="9">
        <f t="shared" si="4"/>
        <v>31.397849462365585</v>
      </c>
      <c r="R10" s="9">
        <f t="shared" si="5"/>
        <v>1</v>
      </c>
      <c r="S10" s="9">
        <f t="shared" si="6"/>
        <v>1</v>
      </c>
      <c r="T10" s="9">
        <v>1</v>
      </c>
      <c r="U10" s="9">
        <v>1</v>
      </c>
    </row>
    <row r="11" spans="1:21">
      <c r="A11" s="504" t="s">
        <v>4639</v>
      </c>
      <c r="B11" s="504" t="s">
        <v>26</v>
      </c>
      <c r="C11" s="504" t="s">
        <v>29</v>
      </c>
      <c r="D11" s="504" t="s">
        <v>32</v>
      </c>
      <c r="E11" s="504" t="s">
        <v>253</v>
      </c>
      <c r="F11" s="507" t="s">
        <v>4612</v>
      </c>
      <c r="G11" s="506">
        <v>34</v>
      </c>
      <c r="H11" s="505">
        <v>0.3963888888888889</v>
      </c>
      <c r="I11" s="504"/>
      <c r="J11" s="14">
        <f>VLOOKUP(K11,id!$A:$C,3,0)</f>
        <v>12</v>
      </c>
      <c r="K11" s="14" t="str">
        <f t="shared" si="0"/>
        <v>SmejdaAndrzej1965</v>
      </c>
      <c r="L11" s="9" t="str">
        <f t="shared" si="1"/>
        <v>Smejda</v>
      </c>
      <c r="M11" s="323" t="str">
        <f t="shared" si="2"/>
        <v>Andrzej</v>
      </c>
      <c r="N11" s="9"/>
      <c r="O11" s="9" t="str">
        <f t="shared" si="3"/>
        <v>1965</v>
      </c>
      <c r="P11" s="9">
        <f t="shared" si="4"/>
        <v>29.841158607801908</v>
      </c>
      <c r="R11" s="9">
        <f t="shared" si="5"/>
        <v>0.95042046250875956</v>
      </c>
      <c r="S11" s="9">
        <f t="shared" si="6"/>
        <v>1</v>
      </c>
      <c r="T11" s="9">
        <v>1</v>
      </c>
      <c r="U11" s="9">
        <v>1</v>
      </c>
    </row>
    <row r="12" spans="1:21">
      <c r="A12" s="504" t="s">
        <v>4639</v>
      </c>
      <c r="B12" s="504" t="s">
        <v>788</v>
      </c>
      <c r="C12" s="504" t="s">
        <v>4417</v>
      </c>
      <c r="D12" s="504" t="s">
        <v>32</v>
      </c>
      <c r="E12" s="504" t="s">
        <v>253</v>
      </c>
      <c r="F12" s="507" t="s">
        <v>4605</v>
      </c>
      <c r="G12" s="506">
        <v>34</v>
      </c>
      <c r="H12" s="505">
        <v>0.41944444444444445</v>
      </c>
      <c r="I12" s="504"/>
      <c r="J12" s="14">
        <f>VLOOKUP(K12,id!$A:$C,3,0)</f>
        <v>470</v>
      </c>
      <c r="K12" s="14" t="str">
        <f t="shared" si="0"/>
        <v>DomżalskiSebastian1980</v>
      </c>
      <c r="L12" s="9" t="str">
        <f t="shared" si="1"/>
        <v>Domżalski</v>
      </c>
      <c r="M12" s="323" t="str">
        <f t="shared" si="2"/>
        <v>Sebastian</v>
      </c>
      <c r="N12" s="9"/>
      <c r="O12" s="9" t="str">
        <f t="shared" si="3"/>
        <v>1980</v>
      </c>
      <c r="P12" s="9">
        <f t="shared" si="4"/>
        <v>28.200883002207497</v>
      </c>
      <c r="R12" s="9">
        <f t="shared" si="5"/>
        <v>0.94503311258278144</v>
      </c>
      <c r="S12" s="9">
        <f t="shared" si="6"/>
        <v>1</v>
      </c>
      <c r="T12" s="9">
        <v>1</v>
      </c>
      <c r="U12" s="9">
        <v>1</v>
      </c>
    </row>
    <row r="13" spans="1:21">
      <c r="A13" s="504" t="s">
        <v>4639</v>
      </c>
      <c r="B13" s="504" t="s">
        <v>59</v>
      </c>
      <c r="C13" s="504" t="s">
        <v>300</v>
      </c>
      <c r="D13" s="504" t="s">
        <v>32</v>
      </c>
      <c r="E13" s="504" t="s">
        <v>253</v>
      </c>
      <c r="F13" s="507" t="s">
        <v>4604</v>
      </c>
      <c r="G13" s="506">
        <v>34</v>
      </c>
      <c r="H13" s="505">
        <v>0.41944444444444445</v>
      </c>
      <c r="I13" s="504"/>
      <c r="J13" s="14">
        <f>VLOOKUP(K13,id!$A:$C,3,0)</f>
        <v>533</v>
      </c>
      <c r="K13" s="14" t="str">
        <f t="shared" si="0"/>
        <v>WojciechowskiMichał1984</v>
      </c>
      <c r="L13" s="9" t="str">
        <f t="shared" si="1"/>
        <v>Wojciechowski</v>
      </c>
      <c r="M13" s="323" t="str">
        <f t="shared" si="2"/>
        <v>Michał</v>
      </c>
      <c r="N13" s="9"/>
      <c r="O13" s="9" t="str">
        <f t="shared" si="3"/>
        <v>1984</v>
      </c>
      <c r="P13" s="9">
        <f t="shared" si="4"/>
        <v>28.200883002207497</v>
      </c>
      <c r="R13" s="9">
        <f t="shared" si="5"/>
        <v>1</v>
      </c>
      <c r="S13" s="9">
        <f t="shared" si="6"/>
        <v>1</v>
      </c>
      <c r="T13" s="9">
        <v>1</v>
      </c>
      <c r="U13" s="9">
        <v>1</v>
      </c>
    </row>
    <row r="14" spans="1:21">
      <c r="A14" s="504" t="s">
        <v>4639</v>
      </c>
      <c r="B14" s="504" t="s">
        <v>24</v>
      </c>
      <c r="C14" s="504" t="s">
        <v>4640</v>
      </c>
      <c r="D14" s="504" t="s">
        <v>32</v>
      </c>
      <c r="E14" s="504" t="s">
        <v>4636</v>
      </c>
      <c r="F14" s="507">
        <v>1977</v>
      </c>
      <c r="G14" s="506">
        <v>34</v>
      </c>
      <c r="H14" s="505">
        <v>0.49027777777777776</v>
      </c>
      <c r="I14" s="504"/>
      <c r="J14" s="14">
        <f>VLOOKUP(K14,id!$A:$C,3,0)</f>
        <v>536</v>
      </c>
      <c r="K14" s="14" t="str">
        <f>L14&amp;M14&amp;O14</f>
        <v>WojdatPrzemysław1977</v>
      </c>
      <c r="L14" s="9" t="str">
        <f>C14</f>
        <v>Wojdat</v>
      </c>
      <c r="M14" s="323" t="str">
        <f>B14</f>
        <v>Przemysław</v>
      </c>
      <c r="N14" s="9"/>
      <c r="O14" s="9">
        <f>F14</f>
        <v>1977</v>
      </c>
      <c r="P14" s="9">
        <f t="shared" si="4"/>
        <v>24.126534466477803</v>
      </c>
      <c r="R14" s="9">
        <f t="shared" ref="R14:R20" si="7">H13/H14</f>
        <v>0.85552407932011332</v>
      </c>
      <c r="S14" s="9">
        <f t="shared" ref="S14:S20" si="8">G14/G13</f>
        <v>1</v>
      </c>
      <c r="T14" s="9">
        <v>1</v>
      </c>
      <c r="U14" s="9">
        <v>1</v>
      </c>
    </row>
    <row r="15" spans="1:21">
      <c r="A15" s="504" t="s">
        <v>4639</v>
      </c>
      <c r="B15" s="504" t="s">
        <v>90</v>
      </c>
      <c r="C15" s="504" t="s">
        <v>4638</v>
      </c>
      <c r="D15" s="504" t="s">
        <v>4637</v>
      </c>
      <c r="E15" s="504" t="s">
        <v>4636</v>
      </c>
      <c r="F15" s="507">
        <v>1980</v>
      </c>
      <c r="G15" s="506">
        <v>34</v>
      </c>
      <c r="H15" s="505">
        <v>0.49027777777777776</v>
      </c>
      <c r="I15" s="504"/>
      <c r="J15" s="14">
        <f>VLOOKUP(K15,id!$A:$C,3,0)</f>
        <v>537</v>
      </c>
      <c r="K15" s="14" t="str">
        <f>L15&amp;M15&amp;O15</f>
        <v>JakubowskiJarosław1980</v>
      </c>
      <c r="L15" s="9" t="str">
        <f>C15</f>
        <v>Jakubowski</v>
      </c>
      <c r="M15" s="323" t="str">
        <f>B15</f>
        <v>Jarosław</v>
      </c>
      <c r="N15" s="9"/>
      <c r="O15" s="9">
        <f>F15</f>
        <v>1980</v>
      </c>
      <c r="P15" s="9">
        <f t="shared" si="4"/>
        <v>24.126534466477803</v>
      </c>
      <c r="R15" s="9">
        <f t="shared" si="7"/>
        <v>1</v>
      </c>
      <c r="S15" s="9">
        <f t="shared" si="8"/>
        <v>1</v>
      </c>
      <c r="T15" s="9">
        <v>1</v>
      </c>
      <c r="U15" s="9">
        <v>1</v>
      </c>
    </row>
    <row r="16" spans="1:21">
      <c r="A16" s="504" t="s">
        <v>4639</v>
      </c>
      <c r="B16" s="504" t="s">
        <v>51</v>
      </c>
      <c r="C16" s="504" t="s">
        <v>183</v>
      </c>
      <c r="D16" s="504" t="s">
        <v>32</v>
      </c>
      <c r="E16" s="504" t="s">
        <v>3987</v>
      </c>
      <c r="F16" s="507" t="s">
        <v>4610</v>
      </c>
      <c r="G16" s="506">
        <v>32</v>
      </c>
      <c r="H16" s="505">
        <v>0.28289351851851852</v>
      </c>
      <c r="I16" s="504"/>
      <c r="J16" s="14">
        <f>VLOOKUP(K16,id!$A:$C,3,0)</f>
        <v>43</v>
      </c>
      <c r="K16" s="14" t="str">
        <f t="shared" si="0"/>
        <v>ZawadzkiArtur1970</v>
      </c>
      <c r="L16" s="9" t="str">
        <f t="shared" si="1"/>
        <v>Zawadzki</v>
      </c>
      <c r="M16" s="323" t="str">
        <f t="shared" si="2"/>
        <v>Artur</v>
      </c>
      <c r="N16" s="9"/>
      <c r="O16" s="9" t="str">
        <f t="shared" si="3"/>
        <v>1970</v>
      </c>
      <c r="P16" s="9">
        <f t="shared" si="4"/>
        <v>22.70732655668499</v>
      </c>
      <c r="R16" s="9">
        <f t="shared" si="7"/>
        <v>1.7330823991490059</v>
      </c>
      <c r="S16" s="9">
        <f t="shared" si="8"/>
        <v>0.94117647058823528</v>
      </c>
      <c r="T16" s="9">
        <v>1</v>
      </c>
      <c r="U16" s="9">
        <v>1</v>
      </c>
    </row>
    <row r="17" spans="1:21">
      <c r="A17" s="504" t="s">
        <v>4639</v>
      </c>
      <c r="B17" s="504" t="s">
        <v>579</v>
      </c>
      <c r="C17" s="504" t="s">
        <v>1715</v>
      </c>
      <c r="D17" s="504" t="s">
        <v>32</v>
      </c>
      <c r="E17" s="504" t="s">
        <v>253</v>
      </c>
      <c r="F17" s="507" t="s">
        <v>4646</v>
      </c>
      <c r="G17" s="506">
        <v>28</v>
      </c>
      <c r="H17" s="505">
        <v>0.36956018518518519</v>
      </c>
      <c r="I17" s="504"/>
      <c r="J17" s="14">
        <f>VLOOKUP(K17,id!$A:$C,3,0)</f>
        <v>534</v>
      </c>
      <c r="K17" s="14" t="str">
        <f t="shared" si="0"/>
        <v>SiochRadek1981</v>
      </c>
      <c r="L17" s="9" t="str">
        <f t="shared" si="1"/>
        <v>Sioch</v>
      </c>
      <c r="M17" s="323" t="str">
        <f t="shared" si="2"/>
        <v>Radek</v>
      </c>
      <c r="N17" s="9"/>
      <c r="O17" s="9" t="str">
        <f t="shared" si="3"/>
        <v>1981</v>
      </c>
      <c r="P17" s="9">
        <f t="shared" si="4"/>
        <v>19.868910737099366</v>
      </c>
      <c r="R17" s="9">
        <f t="shared" si="7"/>
        <v>0.76548700281866577</v>
      </c>
      <c r="S17" s="9">
        <f t="shared" si="8"/>
        <v>0.875</v>
      </c>
      <c r="T17" s="9">
        <v>1</v>
      </c>
      <c r="U17" s="9">
        <v>1</v>
      </c>
    </row>
    <row r="18" spans="1:21">
      <c r="A18" s="504" t="s">
        <v>4639</v>
      </c>
      <c r="B18" s="504" t="s">
        <v>16</v>
      </c>
      <c r="C18" s="504" t="s">
        <v>4645</v>
      </c>
      <c r="D18" s="504" t="s">
        <v>32</v>
      </c>
      <c r="E18" s="504" t="s">
        <v>253</v>
      </c>
      <c r="F18" s="507" t="s">
        <v>4644</v>
      </c>
      <c r="G18" s="506">
        <v>21</v>
      </c>
      <c r="H18" s="505">
        <v>0.30960648148148145</v>
      </c>
      <c r="I18" s="504"/>
      <c r="J18" s="14">
        <f>VLOOKUP(K18,id!$A:$C,3,0)</f>
        <v>535</v>
      </c>
      <c r="K18" s="14" t="str">
        <f t="shared" si="0"/>
        <v>NowakowskiPaweł1983</v>
      </c>
      <c r="L18" s="9" t="str">
        <f t="shared" si="1"/>
        <v>Nowakowski</v>
      </c>
      <c r="M18" s="323" t="str">
        <f t="shared" si="2"/>
        <v>Paweł</v>
      </c>
      <c r="N18" s="9"/>
      <c r="O18" s="9" t="str">
        <f t="shared" si="3"/>
        <v>1983</v>
      </c>
      <c r="P18" s="9">
        <f t="shared" si="4"/>
        <v>14.901683052824524</v>
      </c>
      <c r="R18" s="9">
        <f t="shared" si="7"/>
        <v>1.1936448598130842</v>
      </c>
      <c r="S18" s="9">
        <f t="shared" si="8"/>
        <v>0.75</v>
      </c>
      <c r="T18" s="9">
        <v>1</v>
      </c>
      <c r="U18" s="9">
        <v>1</v>
      </c>
    </row>
    <row r="19" spans="1:21">
      <c r="A19" s="504" t="s">
        <v>4639</v>
      </c>
      <c r="B19" s="504" t="s">
        <v>59</v>
      </c>
      <c r="C19" s="504" t="s">
        <v>1566</v>
      </c>
      <c r="D19" s="504" t="s">
        <v>32</v>
      </c>
      <c r="E19" s="504" t="s">
        <v>253</v>
      </c>
      <c r="F19" s="507" t="s">
        <v>4616</v>
      </c>
      <c r="G19" s="506">
        <v>18</v>
      </c>
      <c r="H19" s="505">
        <v>0.16581018518518517</v>
      </c>
      <c r="I19" s="504"/>
      <c r="J19" s="14">
        <f>VLOOKUP(K19,id!$A:$C,3,0)</f>
        <v>469</v>
      </c>
      <c r="K19" s="14" t="str">
        <f t="shared" si="0"/>
        <v>SzyplińskiMichał1982</v>
      </c>
      <c r="L19" s="9" t="str">
        <f t="shared" si="1"/>
        <v>Szypliński</v>
      </c>
      <c r="M19" s="323" t="str">
        <f t="shared" si="2"/>
        <v>Michał</v>
      </c>
      <c r="N19" s="9"/>
      <c r="O19" s="9" t="str">
        <f t="shared" si="3"/>
        <v>1982</v>
      </c>
      <c r="P19" s="9">
        <f t="shared" si="4"/>
        <v>12.772871188135305</v>
      </c>
      <c r="R19" s="9">
        <f t="shared" si="7"/>
        <v>1.8672343989948346</v>
      </c>
      <c r="S19" s="9">
        <f t="shared" si="8"/>
        <v>0.8571428571428571</v>
      </c>
      <c r="T19" s="9">
        <v>1</v>
      </c>
      <c r="U19" s="9">
        <v>1</v>
      </c>
    </row>
    <row r="20" spans="1:21">
      <c r="A20" s="504" t="s">
        <v>4639</v>
      </c>
      <c r="B20" s="504" t="s">
        <v>1691</v>
      </c>
      <c r="C20" s="504" t="s">
        <v>267</v>
      </c>
      <c r="D20" s="504" t="s">
        <v>32</v>
      </c>
      <c r="E20" s="504" t="s">
        <v>253</v>
      </c>
      <c r="F20" s="507" t="s">
        <v>4642</v>
      </c>
      <c r="G20" s="506">
        <v>18</v>
      </c>
      <c r="H20" s="505">
        <v>0.39409722222222221</v>
      </c>
      <c r="I20" s="504"/>
      <c r="J20" s="14">
        <f>VLOOKUP(K20,id!$A:$C,3,0)</f>
        <v>448</v>
      </c>
      <c r="K20" s="14" t="str">
        <f t="shared" si="0"/>
        <v>BrudłoZbych2010</v>
      </c>
      <c r="L20" s="9" t="str">
        <f t="shared" si="1"/>
        <v>Brudło</v>
      </c>
      <c r="M20" s="323" t="str">
        <f t="shared" si="2"/>
        <v>Zbych</v>
      </c>
      <c r="N20" s="9"/>
      <c r="O20" s="9" t="str">
        <f t="shared" si="3"/>
        <v>2010</v>
      </c>
      <c r="P20" s="9">
        <f t="shared" si="4"/>
        <v>5.373983924852463</v>
      </c>
      <c r="R20" s="9">
        <f t="shared" si="7"/>
        <v>0.42073421439060205</v>
      </c>
      <c r="S20" s="9">
        <f t="shared" si="8"/>
        <v>1</v>
      </c>
      <c r="T20" s="9">
        <v>1</v>
      </c>
      <c r="U20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workbookViewId="0"/>
  </sheetViews>
  <sheetFormatPr defaultRowHeight="13.2"/>
  <sheetData>
    <row r="1" spans="1:27">
      <c r="A1" t="s">
        <v>4678</v>
      </c>
      <c r="B1" t="s">
        <v>813</v>
      </c>
      <c r="C1" t="s">
        <v>4656</v>
      </c>
      <c r="D1" t="s">
        <v>3968</v>
      </c>
      <c r="E1" t="s">
        <v>160</v>
      </c>
      <c r="F1" t="s">
        <v>161</v>
      </c>
      <c r="G1" t="s">
        <v>813</v>
      </c>
      <c r="H1" t="s">
        <v>3609</v>
      </c>
      <c r="I1" t="s">
        <v>3661</v>
      </c>
      <c r="J1" t="s">
        <v>3618</v>
      </c>
      <c r="K1" t="s">
        <v>3619</v>
      </c>
      <c r="L1" t="s">
        <v>4134</v>
      </c>
      <c r="M1" t="s">
        <v>3619</v>
      </c>
      <c r="N1" t="s">
        <v>73</v>
      </c>
      <c r="P1" s="14" t="s">
        <v>71</v>
      </c>
      <c r="Q1" s="14" t="s">
        <v>72</v>
      </c>
      <c r="R1" s="9" t="s">
        <v>99</v>
      </c>
      <c r="S1" s="9" t="s">
        <v>100</v>
      </c>
      <c r="T1" s="9" t="s">
        <v>75</v>
      </c>
      <c r="U1" s="9" t="s">
        <v>73</v>
      </c>
      <c r="V1" s="9" t="s">
        <v>42</v>
      </c>
      <c r="W1" s="9"/>
      <c r="X1" s="9" t="s">
        <v>39</v>
      </c>
      <c r="Y1" s="9" t="s">
        <v>40</v>
      </c>
      <c r="Z1" s="9" t="s">
        <v>31</v>
      </c>
      <c r="AA1" s="9" t="s">
        <v>41</v>
      </c>
    </row>
    <row r="2" spans="1:27">
      <c r="A2">
        <v>11</v>
      </c>
      <c r="B2">
        <v>1</v>
      </c>
      <c r="C2" t="s">
        <v>3970</v>
      </c>
      <c r="D2">
        <v>53</v>
      </c>
      <c r="E2" t="s">
        <v>3999</v>
      </c>
      <c r="F2" t="s">
        <v>199</v>
      </c>
      <c r="G2" t="s">
        <v>0</v>
      </c>
      <c r="H2" t="s">
        <v>1657</v>
      </c>
      <c r="I2" t="s">
        <v>3554</v>
      </c>
      <c r="J2" s="500">
        <v>0.40347222222222201</v>
      </c>
      <c r="K2">
        <v>20</v>
      </c>
      <c r="L2">
        <v>0</v>
      </c>
      <c r="M2">
        <v>20</v>
      </c>
      <c r="N2">
        <v>1980</v>
      </c>
      <c r="P2" s="14">
        <f>VLOOKUP(Q2,id!$A:$C,3,0)</f>
        <v>125</v>
      </c>
      <c r="Q2" s="14" t="str">
        <f t="shared" ref="Q2:Q11" si="0">R2&amp;S2&amp;U2</f>
        <v>TRUSZKOWSKAKamila1980</v>
      </c>
      <c r="R2" s="9" t="str">
        <f t="shared" ref="R2:R11" si="1">E2</f>
        <v>TRUSZKOWSKA</v>
      </c>
      <c r="S2" s="323" t="str">
        <f t="shared" ref="S2:S11" si="2">F2</f>
        <v>Kamila</v>
      </c>
      <c r="T2" s="9" t="str">
        <f t="shared" ref="T2:T11" si="3">H2</f>
        <v>brak</v>
      </c>
      <c r="U2" s="9">
        <f t="shared" ref="U2:U11" si="4">N2</f>
        <v>1980</v>
      </c>
      <c r="V2" s="9">
        <v>50</v>
      </c>
      <c r="W2" s="23"/>
      <c r="X2" s="9"/>
      <c r="Y2" s="9"/>
      <c r="Z2" s="9"/>
      <c r="AA2" s="9"/>
    </row>
    <row r="3" spans="1:27">
      <c r="A3">
        <v>12</v>
      </c>
      <c r="B3">
        <v>2</v>
      </c>
      <c r="C3" t="s">
        <v>3970</v>
      </c>
      <c r="D3">
        <v>29</v>
      </c>
      <c r="E3" t="s">
        <v>4007</v>
      </c>
      <c r="F3" t="s">
        <v>197</v>
      </c>
      <c r="G3" t="s">
        <v>0</v>
      </c>
      <c r="H3" t="s">
        <v>4675</v>
      </c>
      <c r="I3" t="s">
        <v>3995</v>
      </c>
      <c r="J3" s="500">
        <v>0.43171296296296302</v>
      </c>
      <c r="K3">
        <v>20</v>
      </c>
      <c r="L3">
        <v>0</v>
      </c>
      <c r="M3">
        <v>20</v>
      </c>
      <c r="N3">
        <v>1974</v>
      </c>
      <c r="P3" s="14">
        <f>VLOOKUP(Q3,id!$A:$C,3,0)</f>
        <v>383</v>
      </c>
      <c r="Q3" s="14" t="str">
        <f t="shared" si="0"/>
        <v>HAJDUKLidka1974</v>
      </c>
      <c r="R3" s="9" t="str">
        <f t="shared" si="1"/>
        <v>HAJDUK</v>
      </c>
      <c r="S3" s="323" t="str">
        <f t="shared" si="2"/>
        <v>Lidka</v>
      </c>
      <c r="T3" s="9" t="str">
        <f t="shared" si="3"/>
        <v>Bez Skorka Team</v>
      </c>
      <c r="U3" s="9">
        <f t="shared" si="4"/>
        <v>1974</v>
      </c>
      <c r="V3" s="9">
        <f t="shared" ref="V3" si="5">V2*IF(Z3&lt;1,Z3,IF(AA3&lt;1,AA3,IF(Y3&lt;1,Y3,IF(X3&lt;1,X3,1))))</f>
        <v>46.729222520107207</v>
      </c>
      <c r="W3" s="23"/>
      <c r="X3" s="9">
        <f t="shared" ref="X3" si="6">J2/J3</f>
        <v>0.93458445040214411</v>
      </c>
      <c r="Y3" s="9">
        <f t="shared" ref="Y3" si="7">M3/M2</f>
        <v>1</v>
      </c>
      <c r="Z3" s="9">
        <v>1</v>
      </c>
      <c r="AA3" s="9">
        <v>1</v>
      </c>
    </row>
    <row r="4" spans="1:27">
      <c r="A4">
        <v>16</v>
      </c>
      <c r="B4">
        <v>3</v>
      </c>
      <c r="C4" t="s">
        <v>3970</v>
      </c>
      <c r="D4">
        <v>90</v>
      </c>
      <c r="E4" t="s">
        <v>4659</v>
      </c>
      <c r="F4" t="s">
        <v>409</v>
      </c>
      <c r="G4" t="s">
        <v>0</v>
      </c>
      <c r="H4" t="s">
        <v>805</v>
      </c>
      <c r="I4" t="s">
        <v>201</v>
      </c>
      <c r="J4" s="500">
        <v>0.451851851851852</v>
      </c>
      <c r="K4">
        <v>20</v>
      </c>
      <c r="L4">
        <v>0</v>
      </c>
      <c r="M4">
        <v>20</v>
      </c>
      <c r="N4">
        <v>1982</v>
      </c>
      <c r="P4" s="14">
        <f>VLOOKUP(Q4,id!$A:$C,3,0)</f>
        <v>36</v>
      </c>
      <c r="Q4" s="14" t="str">
        <f t="shared" si="0"/>
        <v>CZARNYBarbara1982</v>
      </c>
      <c r="R4" s="9" t="str">
        <f t="shared" si="1"/>
        <v>CZARNY</v>
      </c>
      <c r="S4" s="323" t="str">
        <f t="shared" si="2"/>
        <v>Barbara</v>
      </c>
      <c r="T4" s="9" t="str">
        <f t="shared" si="3"/>
        <v>Szkoła Fechtunku ARAMIS</v>
      </c>
      <c r="U4" s="9">
        <f t="shared" si="4"/>
        <v>1982</v>
      </c>
      <c r="V4" s="9">
        <f t="shared" ref="V4:V11" si="8">V3*IF(Z4&lt;1,Z4,IF(AA4&lt;1,AA4,IF(Y4&lt;1,Y4,IF(X4&lt;1,X4,1))))</f>
        <v>44.646516393442582</v>
      </c>
      <c r="W4" s="23"/>
      <c r="X4" s="9">
        <f t="shared" ref="X4:X11" si="9">J3/J4</f>
        <v>0.95543032786885229</v>
      </c>
      <c r="Y4" s="9">
        <f t="shared" ref="Y4:Y11" si="10">M4/M3</f>
        <v>1</v>
      </c>
      <c r="Z4" s="9">
        <v>1</v>
      </c>
      <c r="AA4" s="9">
        <v>1</v>
      </c>
    </row>
    <row r="5" spans="1:27">
      <c r="A5">
        <v>18</v>
      </c>
      <c r="B5">
        <v>4</v>
      </c>
      <c r="C5" t="s">
        <v>3970</v>
      </c>
      <c r="D5">
        <v>76</v>
      </c>
      <c r="E5" t="s">
        <v>4660</v>
      </c>
      <c r="F5" t="s">
        <v>3765</v>
      </c>
      <c r="G5" t="s">
        <v>0</v>
      </c>
      <c r="H5" t="s">
        <v>1657</v>
      </c>
      <c r="I5" t="s">
        <v>246</v>
      </c>
      <c r="J5" s="500">
        <v>0.41666666666666702</v>
      </c>
      <c r="K5">
        <v>19</v>
      </c>
      <c r="L5">
        <v>0</v>
      </c>
      <c r="M5">
        <v>19</v>
      </c>
      <c r="N5">
        <v>1981</v>
      </c>
      <c r="P5" s="14">
        <f>VLOOKUP(Q5,id!$A:$C,3,0)</f>
        <v>156</v>
      </c>
      <c r="Q5" s="14" t="str">
        <f t="shared" si="0"/>
        <v>OSTASZKIEWICZJola1981</v>
      </c>
      <c r="R5" s="9" t="str">
        <f t="shared" si="1"/>
        <v>OSTASZKIEWICZ</v>
      </c>
      <c r="S5" s="323" t="str">
        <f t="shared" si="2"/>
        <v>Jola</v>
      </c>
      <c r="T5" s="9" t="str">
        <f t="shared" si="3"/>
        <v>brak</v>
      </c>
      <c r="U5" s="9">
        <f t="shared" si="4"/>
        <v>1981</v>
      </c>
      <c r="V5" s="9">
        <f t="shared" si="8"/>
        <v>42.414190573770448</v>
      </c>
      <c r="W5" s="23"/>
      <c r="X5" s="9">
        <f t="shared" si="9"/>
        <v>1.0844444444444439</v>
      </c>
      <c r="Y5" s="9">
        <f t="shared" si="10"/>
        <v>0.95</v>
      </c>
      <c r="Z5" s="9">
        <v>1</v>
      </c>
      <c r="AA5" s="9">
        <v>1</v>
      </c>
    </row>
    <row r="6" spans="1:27">
      <c r="A6">
        <v>18</v>
      </c>
      <c r="B6">
        <v>4</v>
      </c>
      <c r="C6" t="s">
        <v>3970</v>
      </c>
      <c r="D6">
        <v>75</v>
      </c>
      <c r="E6" t="s">
        <v>4661</v>
      </c>
      <c r="F6" t="s">
        <v>768</v>
      </c>
      <c r="G6" t="s">
        <v>0</v>
      </c>
      <c r="H6" t="s">
        <v>3562</v>
      </c>
      <c r="I6" t="s">
        <v>3504</v>
      </c>
      <c r="J6" s="500">
        <v>0.41666666666666702</v>
      </c>
      <c r="K6">
        <v>19</v>
      </c>
      <c r="L6">
        <v>0</v>
      </c>
      <c r="M6">
        <v>19</v>
      </c>
      <c r="N6">
        <v>1972</v>
      </c>
      <c r="P6" s="14">
        <f>VLOOKUP(Q6,id!$A:$C,3,0)</f>
        <v>86</v>
      </c>
      <c r="Q6" s="14" t="str">
        <f t="shared" si="0"/>
        <v>POKORAKatarzyna1972</v>
      </c>
      <c r="R6" s="9" t="str">
        <f t="shared" si="1"/>
        <v>POKORA</v>
      </c>
      <c r="S6" s="323" t="str">
        <f t="shared" si="2"/>
        <v>Katarzyna</v>
      </c>
      <c r="T6" s="9" t="str">
        <f t="shared" si="3"/>
        <v>Ptaszniki</v>
      </c>
      <c r="U6" s="9">
        <f t="shared" si="4"/>
        <v>1972</v>
      </c>
      <c r="V6" s="9">
        <f t="shared" si="8"/>
        <v>42.414190573770448</v>
      </c>
      <c r="W6" s="23"/>
      <c r="X6" s="9">
        <f t="shared" si="9"/>
        <v>1</v>
      </c>
      <c r="Y6" s="9">
        <f t="shared" si="10"/>
        <v>1</v>
      </c>
      <c r="Z6" s="9">
        <v>1</v>
      </c>
      <c r="AA6" s="9">
        <v>1</v>
      </c>
    </row>
    <row r="7" spans="1:27">
      <c r="A7">
        <v>22</v>
      </c>
      <c r="B7">
        <v>6</v>
      </c>
      <c r="C7" t="s">
        <v>3970</v>
      </c>
      <c r="D7">
        <v>87</v>
      </c>
      <c r="E7" t="s">
        <v>4662</v>
      </c>
      <c r="F7" t="s">
        <v>1659</v>
      </c>
      <c r="G7" t="s">
        <v>0</v>
      </c>
      <c r="H7" t="s">
        <v>1657</v>
      </c>
      <c r="I7" t="s">
        <v>4484</v>
      </c>
      <c r="J7" s="500">
        <v>0.43402777777777801</v>
      </c>
      <c r="K7">
        <v>18</v>
      </c>
      <c r="L7">
        <v>0</v>
      </c>
      <c r="M7">
        <v>18</v>
      </c>
      <c r="N7">
        <v>1983</v>
      </c>
      <c r="P7" s="14">
        <f>VLOOKUP(Q7,id!$A:$C,3,0)</f>
        <v>381</v>
      </c>
      <c r="Q7" s="14" t="str">
        <f t="shared" si="0"/>
        <v>NIEDUZIAKAngelika1983</v>
      </c>
      <c r="R7" s="9" t="str">
        <f t="shared" si="1"/>
        <v>NIEDUZIAK</v>
      </c>
      <c r="S7" s="323" t="str">
        <f t="shared" si="2"/>
        <v>Angelika</v>
      </c>
      <c r="T7" s="9" t="str">
        <f t="shared" si="3"/>
        <v>brak</v>
      </c>
      <c r="U7" s="9">
        <f t="shared" si="4"/>
        <v>1983</v>
      </c>
      <c r="V7" s="9">
        <f t="shared" si="8"/>
        <v>40.181864754098314</v>
      </c>
      <c r="W7" s="23"/>
      <c r="X7" s="9">
        <f t="shared" si="9"/>
        <v>0.9600000000000003</v>
      </c>
      <c r="Y7" s="9">
        <f t="shared" si="10"/>
        <v>0.94736842105263153</v>
      </c>
      <c r="Z7" s="9">
        <v>1</v>
      </c>
      <c r="AA7" s="9">
        <v>1</v>
      </c>
    </row>
    <row r="8" spans="1:27">
      <c r="A8">
        <v>27</v>
      </c>
      <c r="B8">
        <v>7</v>
      </c>
      <c r="C8" t="s">
        <v>3970</v>
      </c>
      <c r="D8">
        <v>47</v>
      </c>
      <c r="E8" t="s">
        <v>4425</v>
      </c>
      <c r="F8" t="s">
        <v>940</v>
      </c>
      <c r="G8" t="s">
        <v>0</v>
      </c>
      <c r="H8" t="s">
        <v>747</v>
      </c>
      <c r="I8" t="s">
        <v>238</v>
      </c>
      <c r="J8" s="500">
        <v>0.422916666666667</v>
      </c>
      <c r="K8">
        <v>14</v>
      </c>
      <c r="L8">
        <v>0</v>
      </c>
      <c r="M8">
        <v>14</v>
      </c>
      <c r="N8">
        <v>1977</v>
      </c>
      <c r="P8" s="14">
        <f>VLOOKUP(Q8,id!$A:$C,3,0)</f>
        <v>421</v>
      </c>
      <c r="Q8" s="14" t="str">
        <f t="shared" si="0"/>
        <v>NOWIŃSKARenata1977</v>
      </c>
      <c r="R8" s="9" t="str">
        <f t="shared" si="1"/>
        <v>NOWIŃSKA</v>
      </c>
      <c r="S8" s="323" t="str">
        <f t="shared" si="2"/>
        <v>Renata</v>
      </c>
      <c r="T8" s="9" t="str">
        <f t="shared" si="3"/>
        <v>OrientAkcja</v>
      </c>
      <c r="U8" s="9">
        <f t="shared" si="4"/>
        <v>1977</v>
      </c>
      <c r="V8" s="9">
        <f t="shared" si="8"/>
        <v>31.252561475409799</v>
      </c>
      <c r="W8" s="23"/>
      <c r="X8" s="9">
        <f t="shared" si="9"/>
        <v>1.0262725779967157</v>
      </c>
      <c r="Y8" s="9">
        <f t="shared" si="10"/>
        <v>0.77777777777777779</v>
      </c>
      <c r="Z8" s="9">
        <v>1</v>
      </c>
      <c r="AA8" s="9">
        <v>1</v>
      </c>
    </row>
    <row r="9" spans="1:27">
      <c r="A9">
        <v>27</v>
      </c>
      <c r="B9">
        <v>7</v>
      </c>
      <c r="C9" t="s">
        <v>3970</v>
      </c>
      <c r="D9">
        <v>45</v>
      </c>
      <c r="E9" t="s">
        <v>3992</v>
      </c>
      <c r="F9" t="s">
        <v>276</v>
      </c>
      <c r="G9" t="s">
        <v>0</v>
      </c>
      <c r="H9" t="s">
        <v>747</v>
      </c>
      <c r="I9" t="s">
        <v>238</v>
      </c>
      <c r="J9" s="500">
        <v>0.422916666666667</v>
      </c>
      <c r="K9">
        <v>14</v>
      </c>
      <c r="L9">
        <v>0</v>
      </c>
      <c r="M9">
        <v>14</v>
      </c>
      <c r="N9">
        <v>1983</v>
      </c>
      <c r="P9" s="14">
        <f>VLOOKUP(Q9,id!$A:$C,3,0)</f>
        <v>128</v>
      </c>
      <c r="Q9" s="14" t="str">
        <f t="shared" si="0"/>
        <v>RYCHLIKAnna1983</v>
      </c>
      <c r="R9" s="9" t="str">
        <f t="shared" si="1"/>
        <v>RYCHLIK</v>
      </c>
      <c r="S9" s="323" t="str">
        <f t="shared" si="2"/>
        <v>Anna</v>
      </c>
      <c r="T9" s="9" t="str">
        <f t="shared" si="3"/>
        <v>OrientAkcja</v>
      </c>
      <c r="U9" s="9">
        <f t="shared" si="4"/>
        <v>1983</v>
      </c>
      <c r="V9" s="9">
        <f t="shared" si="8"/>
        <v>31.252561475409799</v>
      </c>
      <c r="W9" s="23"/>
      <c r="X9" s="9">
        <f t="shared" si="9"/>
        <v>1</v>
      </c>
      <c r="Y9" s="9">
        <f t="shared" si="10"/>
        <v>1</v>
      </c>
      <c r="Z9" s="9">
        <v>1</v>
      </c>
      <c r="AA9" s="9">
        <v>1</v>
      </c>
    </row>
    <row r="10" spans="1:27">
      <c r="A10">
        <v>29</v>
      </c>
      <c r="B10">
        <v>9</v>
      </c>
      <c r="C10" t="s">
        <v>3970</v>
      </c>
      <c r="D10">
        <v>146</v>
      </c>
      <c r="E10" t="s">
        <v>4665</v>
      </c>
      <c r="F10" t="s">
        <v>768</v>
      </c>
      <c r="G10" t="s">
        <v>0</v>
      </c>
      <c r="H10" t="s">
        <v>4676</v>
      </c>
      <c r="I10" t="s">
        <v>201</v>
      </c>
      <c r="J10" s="500">
        <v>0.46053240740740697</v>
      </c>
      <c r="K10">
        <v>15</v>
      </c>
      <c r="L10">
        <v>-1</v>
      </c>
      <c r="M10">
        <v>14</v>
      </c>
      <c r="N10">
        <v>1983</v>
      </c>
      <c r="P10" s="14">
        <f>VLOOKUP(Q10,id!$A:$C,3,0)</f>
        <v>538</v>
      </c>
      <c r="Q10" s="14" t="str">
        <f t="shared" si="0"/>
        <v>CHMURAKatarzyna1983</v>
      </c>
      <c r="R10" s="9" t="str">
        <f t="shared" si="1"/>
        <v>CHMURA</v>
      </c>
      <c r="S10" s="323" t="str">
        <f t="shared" si="2"/>
        <v>Katarzyna</v>
      </c>
      <c r="T10" s="9" t="str">
        <f t="shared" si="3"/>
        <v>Apply Poland</v>
      </c>
      <c r="U10" s="9">
        <f t="shared" si="4"/>
        <v>1983</v>
      </c>
      <c r="V10" s="9">
        <f t="shared" si="8"/>
        <v>28.699889326752348</v>
      </c>
      <c r="W10" s="23"/>
      <c r="X10" s="9">
        <f t="shared" si="9"/>
        <v>0.91832118622769698</v>
      </c>
      <c r="Y10" s="9">
        <f t="shared" si="10"/>
        <v>1</v>
      </c>
      <c r="Z10" s="9">
        <v>1</v>
      </c>
      <c r="AA10" s="9">
        <v>1</v>
      </c>
    </row>
    <row r="11" spans="1:27">
      <c r="A11">
        <v>33</v>
      </c>
      <c r="B11">
        <v>10</v>
      </c>
      <c r="C11" t="s">
        <v>3970</v>
      </c>
      <c r="D11">
        <v>39</v>
      </c>
      <c r="E11" t="s">
        <v>4024</v>
      </c>
      <c r="F11" t="s">
        <v>334</v>
      </c>
      <c r="G11" t="s">
        <v>0</v>
      </c>
      <c r="H11" t="s">
        <v>1657</v>
      </c>
      <c r="I11" t="s">
        <v>3502</v>
      </c>
      <c r="J11" s="500">
        <v>0.375694444444444</v>
      </c>
      <c r="K11">
        <v>13</v>
      </c>
      <c r="L11">
        <v>0</v>
      </c>
      <c r="M11">
        <v>13</v>
      </c>
      <c r="N11">
        <v>1974</v>
      </c>
      <c r="P11" s="14">
        <f>VLOOKUP(Q11,id!$A:$C,3,0)</f>
        <v>67</v>
      </c>
      <c r="Q11" s="14" t="str">
        <f t="shared" si="0"/>
        <v>URBANIK-REDOEwa1974</v>
      </c>
      <c r="R11" s="9" t="str">
        <f t="shared" si="1"/>
        <v>URBANIK-REDO</v>
      </c>
      <c r="S11" s="323" t="str">
        <f t="shared" si="2"/>
        <v>Ewa</v>
      </c>
      <c r="T11" s="9" t="str">
        <f t="shared" si="3"/>
        <v>brak</v>
      </c>
      <c r="U11" s="9">
        <f t="shared" si="4"/>
        <v>1974</v>
      </c>
      <c r="V11" s="9">
        <f t="shared" si="8"/>
        <v>26.649897231984326</v>
      </c>
      <c r="W11" s="23"/>
      <c r="X11" s="9">
        <f t="shared" si="9"/>
        <v>1.2258163894023417</v>
      </c>
      <c r="Y11" s="9">
        <f t="shared" si="10"/>
        <v>0.9285714285714286</v>
      </c>
      <c r="Z11" s="9">
        <v>1</v>
      </c>
      <c r="AA11" s="9">
        <v>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/>
  </sheetViews>
  <sheetFormatPr defaultRowHeight="13.2"/>
  <sheetData>
    <row r="1" spans="1:27">
      <c r="A1" t="s">
        <v>4678</v>
      </c>
      <c r="B1" t="s">
        <v>813</v>
      </c>
      <c r="C1" t="s">
        <v>4656</v>
      </c>
      <c r="D1" t="s">
        <v>3968</v>
      </c>
      <c r="E1" t="s">
        <v>160</v>
      </c>
      <c r="F1" t="s">
        <v>161</v>
      </c>
      <c r="G1" t="s">
        <v>813</v>
      </c>
      <c r="H1" t="s">
        <v>3609</v>
      </c>
      <c r="I1" t="s">
        <v>3661</v>
      </c>
      <c r="J1" t="s">
        <v>3618</v>
      </c>
      <c r="K1" t="s">
        <v>3619</v>
      </c>
      <c r="L1" t="s">
        <v>4134</v>
      </c>
      <c r="M1" t="s">
        <v>3619</v>
      </c>
      <c r="N1" t="s">
        <v>73</v>
      </c>
      <c r="P1" s="14" t="s">
        <v>71</v>
      </c>
      <c r="Q1" s="14" t="s">
        <v>72</v>
      </c>
      <c r="R1" s="9" t="s">
        <v>99</v>
      </c>
      <c r="S1" s="9" t="s">
        <v>100</v>
      </c>
      <c r="T1" s="9" t="s">
        <v>75</v>
      </c>
      <c r="U1" s="9" t="s">
        <v>73</v>
      </c>
      <c r="V1" s="9" t="s">
        <v>42</v>
      </c>
      <c r="W1" s="9"/>
      <c r="X1" s="9" t="s">
        <v>39</v>
      </c>
      <c r="Y1" s="9" t="s">
        <v>40</v>
      </c>
      <c r="Z1" s="9" t="s">
        <v>31</v>
      </c>
      <c r="AA1" s="9" t="s">
        <v>41</v>
      </c>
    </row>
    <row r="2" spans="1:27">
      <c r="A2">
        <v>1</v>
      </c>
      <c r="B2">
        <v>1</v>
      </c>
      <c r="C2" t="s">
        <v>3970</v>
      </c>
      <c r="D2">
        <v>93</v>
      </c>
      <c r="E2" t="s">
        <v>4657</v>
      </c>
      <c r="F2" t="s">
        <v>269</v>
      </c>
      <c r="G2" t="s">
        <v>32</v>
      </c>
      <c r="H2" t="s">
        <v>1330</v>
      </c>
      <c r="I2" t="s">
        <v>4036</v>
      </c>
      <c r="J2" s="500">
        <v>0.31550925925925899</v>
      </c>
      <c r="K2">
        <v>23</v>
      </c>
      <c r="L2">
        <v>0</v>
      </c>
      <c r="M2">
        <v>23</v>
      </c>
      <c r="N2">
        <v>1973</v>
      </c>
      <c r="P2" s="14">
        <f>VLOOKUP(Q2,id!$A:$C,3,0)</f>
        <v>102</v>
      </c>
      <c r="Q2" s="14" t="str">
        <f t="shared" ref="Q2:Q25" si="0">R2&amp;S2&amp;U2</f>
        <v>MOSSOCZYZbigniew1973</v>
      </c>
      <c r="R2" s="9" t="str">
        <f>E2</f>
        <v>MOSSOCZY</v>
      </c>
      <c r="S2" s="323" t="str">
        <f>F2</f>
        <v>Zbigniew</v>
      </c>
      <c r="T2" s="9" t="str">
        <f>H2</f>
        <v>BIKEBOARD</v>
      </c>
      <c r="U2" s="9">
        <f>N2</f>
        <v>1973</v>
      </c>
      <c r="V2" s="9">
        <v>50</v>
      </c>
      <c r="W2" s="23"/>
      <c r="X2" s="9"/>
      <c r="Y2" s="9"/>
      <c r="Z2" s="9"/>
      <c r="AA2" s="9"/>
    </row>
    <row r="3" spans="1:27">
      <c r="A3">
        <v>2</v>
      </c>
      <c r="B3">
        <v>2</v>
      </c>
      <c r="C3" t="s">
        <v>3970</v>
      </c>
      <c r="D3">
        <v>100</v>
      </c>
      <c r="E3" t="s">
        <v>3977</v>
      </c>
      <c r="F3" t="s">
        <v>77</v>
      </c>
      <c r="G3" t="s">
        <v>32</v>
      </c>
      <c r="H3" t="s">
        <v>162</v>
      </c>
      <c r="I3" t="s">
        <v>246</v>
      </c>
      <c r="J3" s="500">
        <v>0.31805555555555598</v>
      </c>
      <c r="K3">
        <v>23</v>
      </c>
      <c r="L3">
        <v>0</v>
      </c>
      <c r="M3">
        <v>23</v>
      </c>
      <c r="N3">
        <v>1992</v>
      </c>
      <c r="P3" s="14">
        <f>VLOOKUP(Q3,id!$A:$C,3,0)</f>
        <v>6</v>
      </c>
      <c r="Q3" s="14" t="str">
        <f t="shared" si="0"/>
        <v>JAKUBEKKrystian1992</v>
      </c>
      <c r="R3" s="9" t="str">
        <f>E3</f>
        <v>JAKUBEK</v>
      </c>
      <c r="S3" s="323" t="str">
        <f>F3</f>
        <v>Krystian</v>
      </c>
      <c r="T3" s="9" t="str">
        <f>H3</f>
        <v>Mitutoyo AZS Wratislavia</v>
      </c>
      <c r="U3" s="9">
        <f>N3</f>
        <v>1992</v>
      </c>
      <c r="V3" s="9">
        <f t="shared" ref="V3:V11" si="1">V2*IF(Z3&lt;1,Z3,IF(AA3&lt;1,AA3,IF(Y3&lt;1,Y3,IF(X3&lt;1,X3,1))))</f>
        <v>49.599708879184753</v>
      </c>
      <c r="W3" s="23"/>
      <c r="X3" s="9">
        <f>J2/J3</f>
        <v>0.99199417758369501</v>
      </c>
      <c r="Y3" s="9">
        <f>M3/M2</f>
        <v>1</v>
      </c>
      <c r="Z3" s="9">
        <v>1</v>
      </c>
      <c r="AA3" s="9">
        <v>1</v>
      </c>
    </row>
    <row r="4" spans="1:27">
      <c r="A4">
        <v>3</v>
      </c>
      <c r="B4">
        <v>3</v>
      </c>
      <c r="C4" t="s">
        <v>3970</v>
      </c>
      <c r="D4">
        <v>56</v>
      </c>
      <c r="E4" t="s">
        <v>3973</v>
      </c>
      <c r="F4" t="s">
        <v>63</v>
      </c>
      <c r="G4" t="s">
        <v>32</v>
      </c>
      <c r="H4" t="s">
        <v>1657</v>
      </c>
      <c r="I4" t="s">
        <v>246</v>
      </c>
      <c r="J4" s="500">
        <v>0.33680555555555602</v>
      </c>
      <c r="K4">
        <v>23</v>
      </c>
      <c r="L4">
        <v>0</v>
      </c>
      <c r="M4">
        <v>23</v>
      </c>
      <c r="N4">
        <v>1986</v>
      </c>
      <c r="P4" s="14">
        <f>VLOOKUP(Q4,id!$A:$C,3,0)</f>
        <v>38</v>
      </c>
      <c r="Q4" s="14" t="str">
        <f t="shared" si="0"/>
        <v>MIROWSKIŁukasz1986</v>
      </c>
      <c r="R4" s="9" t="str">
        <f t="shared" ref="R4:S25" si="2">E4</f>
        <v>MIROWSKI</v>
      </c>
      <c r="S4" s="323" t="str">
        <f t="shared" si="2"/>
        <v>Łukasz</v>
      </c>
      <c r="T4" s="9" t="str">
        <f t="shared" ref="T4:T25" si="3">H4</f>
        <v>brak</v>
      </c>
      <c r="U4" s="9">
        <f t="shared" ref="U4:U25" si="4">N4</f>
        <v>1986</v>
      </c>
      <c r="V4" s="9">
        <f t="shared" si="1"/>
        <v>46.838487972508489</v>
      </c>
      <c r="W4" s="23"/>
      <c r="X4" s="9">
        <f t="shared" ref="X4:X11" si="5">J3/J4</f>
        <v>0.94432989690721647</v>
      </c>
      <c r="Y4" s="9">
        <f t="shared" ref="Y4:Y11" si="6">M4/M3</f>
        <v>1</v>
      </c>
      <c r="Z4" s="9">
        <v>1</v>
      </c>
      <c r="AA4" s="9">
        <v>1</v>
      </c>
    </row>
    <row r="5" spans="1:27">
      <c r="A5">
        <v>3</v>
      </c>
      <c r="B5">
        <v>3</v>
      </c>
      <c r="C5" t="s">
        <v>3970</v>
      </c>
      <c r="D5">
        <v>5</v>
      </c>
      <c r="E5" t="s">
        <v>3974</v>
      </c>
      <c r="F5" t="s">
        <v>22</v>
      </c>
      <c r="G5" t="s">
        <v>32</v>
      </c>
      <c r="H5" t="s">
        <v>1657</v>
      </c>
      <c r="I5" t="s">
        <v>246</v>
      </c>
      <c r="J5" s="500">
        <v>0.33680555555555602</v>
      </c>
      <c r="K5">
        <v>23</v>
      </c>
      <c r="L5">
        <v>0</v>
      </c>
      <c r="M5">
        <v>23</v>
      </c>
      <c r="N5">
        <v>1969</v>
      </c>
      <c r="P5" s="14">
        <f>VLOOKUP(Q5,id!$A:$C,3,0)</f>
        <v>5</v>
      </c>
      <c r="Q5" s="14" t="str">
        <f t="shared" si="0"/>
        <v>SZAWDZINKrzysztof1969</v>
      </c>
      <c r="R5" s="9" t="str">
        <f t="shared" si="2"/>
        <v>SZAWDZIN</v>
      </c>
      <c r="S5" s="323" t="str">
        <f t="shared" si="2"/>
        <v>Krzysztof</v>
      </c>
      <c r="T5" s="9" t="str">
        <f t="shared" si="3"/>
        <v>brak</v>
      </c>
      <c r="U5" s="9">
        <f t="shared" si="4"/>
        <v>1969</v>
      </c>
      <c r="V5" s="9">
        <f t="shared" si="1"/>
        <v>46.838487972508489</v>
      </c>
      <c r="W5" s="23"/>
      <c r="X5" s="9">
        <f t="shared" si="5"/>
        <v>1</v>
      </c>
      <c r="Y5" s="9">
        <f t="shared" si="6"/>
        <v>1</v>
      </c>
      <c r="Z5" s="9">
        <v>1</v>
      </c>
      <c r="AA5" s="9">
        <v>1</v>
      </c>
    </row>
    <row r="6" spans="1:27">
      <c r="A6">
        <v>5</v>
      </c>
      <c r="B6">
        <v>5</v>
      </c>
      <c r="C6" t="s">
        <v>3970</v>
      </c>
      <c r="D6">
        <v>55</v>
      </c>
      <c r="E6" t="s">
        <v>3976</v>
      </c>
      <c r="F6" t="s">
        <v>241</v>
      </c>
      <c r="G6" t="s">
        <v>32</v>
      </c>
      <c r="H6" t="s">
        <v>312</v>
      </c>
      <c r="I6" t="s">
        <v>1324</v>
      </c>
      <c r="J6" s="500">
        <v>0.359722222222222</v>
      </c>
      <c r="K6">
        <v>23</v>
      </c>
      <c r="L6">
        <v>0</v>
      </c>
      <c r="M6">
        <v>23</v>
      </c>
      <c r="N6">
        <v>1979</v>
      </c>
      <c r="P6" s="14">
        <f>VLOOKUP(Q6,id!$A:$C,3,0)</f>
        <v>8</v>
      </c>
      <c r="Q6" s="14" t="str">
        <f t="shared" si="0"/>
        <v>WALENTOWSKIRadosław1979</v>
      </c>
      <c r="R6" s="9" t="str">
        <f t="shared" si="2"/>
        <v>WALENTOWSKI</v>
      </c>
      <c r="S6" s="323" t="str">
        <f t="shared" si="2"/>
        <v>Radosław</v>
      </c>
      <c r="T6" s="9" t="str">
        <f t="shared" si="3"/>
        <v>Los Maruderos</v>
      </c>
      <c r="U6" s="9">
        <f t="shared" si="4"/>
        <v>1979</v>
      </c>
      <c r="V6" s="9">
        <f t="shared" si="1"/>
        <v>43.854568854568846</v>
      </c>
      <c r="W6" s="23"/>
      <c r="X6" s="9">
        <f t="shared" si="5"/>
        <v>0.9362934362934382</v>
      </c>
      <c r="Y6" s="9">
        <f t="shared" si="6"/>
        <v>1</v>
      </c>
      <c r="Z6" s="9">
        <v>1</v>
      </c>
      <c r="AA6" s="9">
        <v>1</v>
      </c>
    </row>
    <row r="7" spans="1:27">
      <c r="A7">
        <v>6</v>
      </c>
      <c r="B7">
        <v>6</v>
      </c>
      <c r="C7" t="s">
        <v>3970</v>
      </c>
      <c r="D7">
        <v>6</v>
      </c>
      <c r="E7" t="s">
        <v>3975</v>
      </c>
      <c r="F7" t="s">
        <v>15</v>
      </c>
      <c r="G7" t="s">
        <v>32</v>
      </c>
      <c r="H7" t="s">
        <v>4674</v>
      </c>
      <c r="I7" t="s">
        <v>238</v>
      </c>
      <c r="J7" s="500">
        <v>0.420949074074074</v>
      </c>
      <c r="K7">
        <v>23</v>
      </c>
      <c r="L7">
        <v>0</v>
      </c>
      <c r="M7">
        <v>23</v>
      </c>
      <c r="N7">
        <v>1989</v>
      </c>
      <c r="P7" s="14">
        <f>VLOOKUP(Q7,id!$A:$C,3,0)</f>
        <v>385</v>
      </c>
      <c r="Q7" s="14" t="str">
        <f t="shared" si="0"/>
        <v>ZARZYCKIPiotr1989</v>
      </c>
      <c r="R7" s="9" t="str">
        <f t="shared" si="2"/>
        <v>ZARZYCKI</v>
      </c>
      <c r="S7" s="323" t="str">
        <f t="shared" si="2"/>
        <v>Piotr</v>
      </c>
      <c r="T7" s="9" t="str">
        <f t="shared" si="3"/>
        <v>KTR BikeOrient / ITOrient</v>
      </c>
      <c r="U7" s="9">
        <f t="shared" si="4"/>
        <v>1989</v>
      </c>
      <c r="V7" s="9">
        <f t="shared" si="1"/>
        <v>37.475941710200686</v>
      </c>
      <c r="W7" s="23"/>
      <c r="X7" s="9">
        <f t="shared" si="5"/>
        <v>0.85455045367060722</v>
      </c>
      <c r="Y7" s="9">
        <f t="shared" si="6"/>
        <v>1</v>
      </c>
      <c r="Z7" s="9">
        <v>1</v>
      </c>
      <c r="AA7" s="9">
        <v>1</v>
      </c>
    </row>
    <row r="8" spans="1:27">
      <c r="A8">
        <v>7</v>
      </c>
      <c r="B8">
        <v>7</v>
      </c>
      <c r="C8" t="s">
        <v>3970</v>
      </c>
      <c r="D8">
        <v>54</v>
      </c>
      <c r="E8" t="s">
        <v>3978</v>
      </c>
      <c r="F8" t="s">
        <v>272</v>
      </c>
      <c r="G8" t="s">
        <v>32</v>
      </c>
      <c r="H8" t="s">
        <v>1657</v>
      </c>
      <c r="I8" t="s">
        <v>3668</v>
      </c>
      <c r="J8" s="500">
        <v>0.43171296296296302</v>
      </c>
      <c r="K8">
        <v>23</v>
      </c>
      <c r="L8">
        <v>0</v>
      </c>
      <c r="M8">
        <v>23</v>
      </c>
      <c r="N8">
        <v>1972</v>
      </c>
      <c r="P8" s="14">
        <f>VLOOKUP(Q8,id!$A:$C,3,0)</f>
        <v>105</v>
      </c>
      <c r="Q8" s="14" t="str">
        <f t="shared" si="0"/>
        <v>BOBERBartłomiej1972</v>
      </c>
      <c r="R8" s="9" t="str">
        <f t="shared" si="2"/>
        <v>BOBER</v>
      </c>
      <c r="S8" s="323" t="str">
        <f t="shared" si="2"/>
        <v>Bartłomiej</v>
      </c>
      <c r="T8" s="9" t="str">
        <f t="shared" si="3"/>
        <v>brak</v>
      </c>
      <c r="U8" s="9">
        <f t="shared" si="4"/>
        <v>1972</v>
      </c>
      <c r="V8" s="9">
        <f t="shared" si="1"/>
        <v>36.541554959785486</v>
      </c>
      <c r="W8" s="23"/>
      <c r="X8" s="9">
        <f t="shared" si="5"/>
        <v>0.97506702412868607</v>
      </c>
      <c r="Y8" s="9">
        <f t="shared" si="6"/>
        <v>1</v>
      </c>
      <c r="Z8" s="9">
        <v>1</v>
      </c>
      <c r="AA8" s="9">
        <v>1</v>
      </c>
    </row>
    <row r="9" spans="1:27">
      <c r="A9">
        <v>8</v>
      </c>
      <c r="B9">
        <v>8</v>
      </c>
      <c r="C9" t="s">
        <v>3970</v>
      </c>
      <c r="D9">
        <v>88</v>
      </c>
      <c r="E9" t="s">
        <v>3990</v>
      </c>
      <c r="F9" t="s">
        <v>19</v>
      </c>
      <c r="G9" t="s">
        <v>32</v>
      </c>
      <c r="H9" t="s">
        <v>677</v>
      </c>
      <c r="I9" t="s">
        <v>233</v>
      </c>
      <c r="J9" s="500">
        <v>0.44398148148148198</v>
      </c>
      <c r="K9">
        <v>23</v>
      </c>
      <c r="L9">
        <v>0</v>
      </c>
      <c r="M9">
        <v>23</v>
      </c>
      <c r="N9">
        <v>1964</v>
      </c>
      <c r="P9" s="14">
        <f>VLOOKUP(Q9,id!$A:$C,3,0)</f>
        <v>11</v>
      </c>
      <c r="Q9" s="14" t="str">
        <f t="shared" si="0"/>
        <v>LISZKAGrzegorz1964</v>
      </c>
      <c r="R9" s="9" t="str">
        <f t="shared" si="2"/>
        <v>LISZKA</v>
      </c>
      <c r="S9" s="323" t="str">
        <f t="shared" si="2"/>
        <v>Grzegorz</v>
      </c>
      <c r="T9" s="9" t="str">
        <f t="shared" si="3"/>
        <v>Trezado BikeTires.pl</v>
      </c>
      <c r="U9" s="9">
        <f t="shared" si="4"/>
        <v>1964</v>
      </c>
      <c r="V9" s="9">
        <f t="shared" si="1"/>
        <v>35.531803962460828</v>
      </c>
      <c r="W9" s="23"/>
      <c r="X9" s="9">
        <f t="shared" si="5"/>
        <v>0.97236704900938387</v>
      </c>
      <c r="Y9" s="9">
        <f t="shared" si="6"/>
        <v>1</v>
      </c>
      <c r="Z9" s="9">
        <v>1</v>
      </c>
      <c r="AA9" s="9">
        <v>1</v>
      </c>
    </row>
    <row r="10" spans="1:27">
      <c r="A10">
        <v>8</v>
      </c>
      <c r="B10">
        <v>8</v>
      </c>
      <c r="C10" t="s">
        <v>3970</v>
      </c>
      <c r="D10">
        <v>57</v>
      </c>
      <c r="E10" t="s">
        <v>3984</v>
      </c>
      <c r="F10" t="s">
        <v>90</v>
      </c>
      <c r="G10" t="s">
        <v>32</v>
      </c>
      <c r="H10" t="s">
        <v>1538</v>
      </c>
      <c r="I10" t="s">
        <v>246</v>
      </c>
      <c r="J10" s="500">
        <v>0.44398148148148198</v>
      </c>
      <c r="K10">
        <v>23</v>
      </c>
      <c r="L10">
        <v>0</v>
      </c>
      <c r="M10">
        <v>23</v>
      </c>
      <c r="N10">
        <v>1984</v>
      </c>
      <c r="P10" s="14">
        <f>VLOOKUP(Q10,id!$A:$C,3,0)</f>
        <v>41</v>
      </c>
      <c r="Q10" s="14" t="str">
        <f t="shared" si="0"/>
        <v>WIECZOREKJarosław1984</v>
      </c>
      <c r="R10" s="9" t="str">
        <f t="shared" si="2"/>
        <v>WIECZOREK</v>
      </c>
      <c r="S10" s="323" t="str">
        <f t="shared" si="2"/>
        <v>Jarosław</v>
      </c>
      <c r="T10" s="9" t="str">
        <f t="shared" si="3"/>
        <v>Rajd Liczyrzepy / Europa Ubezpieczenia</v>
      </c>
      <c r="U10" s="9">
        <f t="shared" si="4"/>
        <v>1984</v>
      </c>
      <c r="V10" s="9">
        <f t="shared" si="1"/>
        <v>35.531803962460828</v>
      </c>
      <c r="W10" s="23"/>
      <c r="X10" s="9">
        <f t="shared" si="5"/>
        <v>1</v>
      </c>
      <c r="Y10" s="9">
        <f t="shared" si="6"/>
        <v>1</v>
      </c>
      <c r="Z10" s="9">
        <v>1</v>
      </c>
      <c r="AA10" s="9">
        <v>1</v>
      </c>
    </row>
    <row r="11" spans="1:27">
      <c r="A11">
        <v>10</v>
      </c>
      <c r="B11">
        <v>10</v>
      </c>
      <c r="C11" t="s">
        <v>3970</v>
      </c>
      <c r="D11">
        <v>33</v>
      </c>
      <c r="E11" t="s">
        <v>4658</v>
      </c>
      <c r="F11" t="s">
        <v>70</v>
      </c>
      <c r="G11" t="s">
        <v>32</v>
      </c>
      <c r="H11" t="s">
        <v>1316</v>
      </c>
      <c r="I11" t="s">
        <v>201</v>
      </c>
      <c r="J11" s="500">
        <v>0.446006944444444</v>
      </c>
      <c r="K11">
        <v>23</v>
      </c>
      <c r="L11">
        <v>0</v>
      </c>
      <c r="M11">
        <v>23</v>
      </c>
      <c r="N11">
        <v>1973</v>
      </c>
      <c r="P11" s="14">
        <f>VLOOKUP(Q11,id!$A:$C,3,0)</f>
        <v>121</v>
      </c>
      <c r="Q11" s="14" t="str">
        <f t="shared" si="0"/>
        <v>KONOPIŃSKIMaciej1973</v>
      </c>
      <c r="R11" s="9" t="str">
        <f t="shared" si="2"/>
        <v>KONOPIŃSKI</v>
      </c>
      <c r="S11" s="323" t="str">
        <f t="shared" si="2"/>
        <v>Maciej</v>
      </c>
      <c r="T11" s="9" t="str">
        <f t="shared" si="3"/>
        <v>Bikeholicy</v>
      </c>
      <c r="U11" s="9">
        <f t="shared" si="4"/>
        <v>1973</v>
      </c>
      <c r="V11" s="9">
        <f t="shared" si="1"/>
        <v>35.370442454911128</v>
      </c>
      <c r="W11" s="23"/>
      <c r="X11" s="9">
        <f t="shared" si="5"/>
        <v>0.99545867393279053</v>
      </c>
      <c r="Y11" s="9">
        <f t="shared" si="6"/>
        <v>1</v>
      </c>
      <c r="Z11" s="9">
        <v>1</v>
      </c>
      <c r="AA11" s="9">
        <v>1</v>
      </c>
    </row>
    <row r="12" spans="1:27">
      <c r="A12">
        <v>12</v>
      </c>
      <c r="B12">
        <v>11</v>
      </c>
      <c r="C12" t="s">
        <v>3970</v>
      </c>
      <c r="D12">
        <v>31</v>
      </c>
      <c r="E12" t="s">
        <v>4008</v>
      </c>
      <c r="F12" t="s">
        <v>175</v>
      </c>
      <c r="G12" t="s">
        <v>32</v>
      </c>
      <c r="H12" t="s">
        <v>4675</v>
      </c>
      <c r="I12" t="s">
        <v>3995</v>
      </c>
      <c r="J12" s="500">
        <v>0.43171296296296302</v>
      </c>
      <c r="K12">
        <v>20</v>
      </c>
      <c r="L12">
        <v>0</v>
      </c>
      <c r="M12">
        <v>20</v>
      </c>
      <c r="N12">
        <v>1974</v>
      </c>
      <c r="P12" s="14">
        <f>VLOOKUP(Q12,id!$A:$C,3,0)</f>
        <v>393</v>
      </c>
      <c r="Q12" s="14" t="str">
        <f t="shared" si="0"/>
        <v>BŁASZCZYKDarek1974</v>
      </c>
      <c r="R12" s="9" t="str">
        <f t="shared" si="2"/>
        <v>BŁASZCZYK</v>
      </c>
      <c r="S12" s="323" t="str">
        <f t="shared" si="2"/>
        <v>Darek</v>
      </c>
      <c r="T12" s="9" t="str">
        <f t="shared" si="3"/>
        <v>Bez Skorka Team</v>
      </c>
      <c r="U12" s="9">
        <f t="shared" si="4"/>
        <v>1974</v>
      </c>
      <c r="V12" s="9">
        <f t="shared" ref="V12:V25" si="7">V11*IF(Z12&lt;1,Z12,IF(AA12&lt;1,AA12,IF(Y12&lt;1,Y12,IF(X12&lt;1,X12,1))))</f>
        <v>30.756906482531416</v>
      </c>
      <c r="W12" s="23"/>
      <c r="X12" s="9">
        <f t="shared" ref="X12:X25" si="8">J11/J12</f>
        <v>1.0331099195710445</v>
      </c>
      <c r="Y12" s="9">
        <f t="shared" ref="Y12:Y25" si="9">M12/M11</f>
        <v>0.86956521739130432</v>
      </c>
      <c r="Z12" s="9">
        <v>1</v>
      </c>
      <c r="AA12" s="9">
        <v>1</v>
      </c>
    </row>
    <row r="13" spans="1:27">
      <c r="A13">
        <v>12</v>
      </c>
      <c r="B13">
        <v>11</v>
      </c>
      <c r="C13" t="s">
        <v>3970</v>
      </c>
      <c r="D13">
        <v>30</v>
      </c>
      <c r="E13" t="s">
        <v>4007</v>
      </c>
      <c r="F13" t="s">
        <v>21</v>
      </c>
      <c r="G13" t="s">
        <v>32</v>
      </c>
      <c r="H13" t="s">
        <v>4675</v>
      </c>
      <c r="I13" t="s">
        <v>3995</v>
      </c>
      <c r="J13" s="500">
        <v>0.43171296296296302</v>
      </c>
      <c r="K13">
        <v>20</v>
      </c>
      <c r="L13">
        <v>0</v>
      </c>
      <c r="M13">
        <v>20</v>
      </c>
      <c r="N13">
        <v>1975</v>
      </c>
      <c r="P13" s="14">
        <f>VLOOKUP(Q13,id!$A:$C,3,0)</f>
        <v>394</v>
      </c>
      <c r="Q13" s="14" t="str">
        <f t="shared" si="0"/>
        <v>HAJDUKJacek1975</v>
      </c>
      <c r="R13" s="9" t="str">
        <f t="shared" si="2"/>
        <v>HAJDUK</v>
      </c>
      <c r="S13" s="323" t="str">
        <f t="shared" si="2"/>
        <v>Jacek</v>
      </c>
      <c r="T13" s="9" t="str">
        <f t="shared" si="3"/>
        <v>Bez Skorka Team</v>
      </c>
      <c r="U13" s="9">
        <f t="shared" si="4"/>
        <v>1975</v>
      </c>
      <c r="V13" s="9">
        <f t="shared" si="7"/>
        <v>30.756906482531416</v>
      </c>
      <c r="W13" s="23"/>
      <c r="X13" s="9">
        <f t="shared" si="8"/>
        <v>1</v>
      </c>
      <c r="Y13" s="9">
        <f t="shared" si="9"/>
        <v>1</v>
      </c>
      <c r="Z13" s="9">
        <v>1</v>
      </c>
      <c r="AA13" s="9">
        <v>1</v>
      </c>
    </row>
    <row r="14" spans="1:27">
      <c r="A14">
        <v>15</v>
      </c>
      <c r="B14">
        <v>13</v>
      </c>
      <c r="C14" t="s">
        <v>3970</v>
      </c>
      <c r="D14">
        <v>144</v>
      </c>
      <c r="E14" t="s">
        <v>4421</v>
      </c>
      <c r="F14" t="s">
        <v>139</v>
      </c>
      <c r="G14" t="s">
        <v>32</v>
      </c>
      <c r="H14" t="s">
        <v>1657</v>
      </c>
      <c r="I14" t="s">
        <v>3500</v>
      </c>
      <c r="J14" s="500">
        <v>0.44814814814814802</v>
      </c>
      <c r="K14">
        <v>20</v>
      </c>
      <c r="L14">
        <v>0</v>
      </c>
      <c r="M14">
        <v>20</v>
      </c>
      <c r="N14">
        <v>1973</v>
      </c>
      <c r="P14" s="14">
        <f>VLOOKUP(Q14,id!$A:$C,3,0)</f>
        <v>53</v>
      </c>
      <c r="Q14" s="14" t="str">
        <f t="shared" si="0"/>
        <v>STASZEWSKIDaniel1973</v>
      </c>
      <c r="R14" s="9" t="str">
        <f t="shared" si="2"/>
        <v>STASZEWSKI</v>
      </c>
      <c r="S14" s="323" t="str">
        <f t="shared" si="2"/>
        <v>Daniel</v>
      </c>
      <c r="T14" s="9" t="str">
        <f t="shared" si="3"/>
        <v>brak</v>
      </c>
      <c r="U14" s="9">
        <f t="shared" si="4"/>
        <v>1973</v>
      </c>
      <c r="V14" s="9">
        <f t="shared" si="7"/>
        <v>29.628941420413799</v>
      </c>
      <c r="W14" s="23"/>
      <c r="X14" s="9">
        <f t="shared" si="8"/>
        <v>0.96332644628099218</v>
      </c>
      <c r="Y14" s="9">
        <f t="shared" si="9"/>
        <v>1</v>
      </c>
      <c r="Z14" s="9">
        <v>1</v>
      </c>
      <c r="AA14" s="9">
        <v>1</v>
      </c>
    </row>
    <row r="15" spans="1:27">
      <c r="A15">
        <v>16</v>
      </c>
      <c r="B15">
        <v>14</v>
      </c>
      <c r="C15" t="s">
        <v>3970</v>
      </c>
      <c r="D15">
        <v>91</v>
      </c>
      <c r="E15" t="s">
        <v>4659</v>
      </c>
      <c r="F15" t="s">
        <v>19</v>
      </c>
      <c r="G15" t="s">
        <v>32</v>
      </c>
      <c r="H15" t="s">
        <v>805</v>
      </c>
      <c r="I15" t="s">
        <v>201</v>
      </c>
      <c r="J15" s="500">
        <v>0.451851851851852</v>
      </c>
      <c r="K15">
        <v>20</v>
      </c>
      <c r="L15">
        <v>0</v>
      </c>
      <c r="M15">
        <v>20</v>
      </c>
      <c r="N15">
        <v>1984</v>
      </c>
      <c r="P15" s="14">
        <f>VLOOKUP(Q15,id!$A:$C,3,0)</f>
        <v>20</v>
      </c>
      <c r="Q15" s="14" t="str">
        <f t="shared" si="0"/>
        <v>CZARNYGrzegorz1984</v>
      </c>
      <c r="R15" s="9" t="str">
        <f t="shared" si="2"/>
        <v>CZARNY</v>
      </c>
      <c r="S15" s="323" t="str">
        <f t="shared" si="2"/>
        <v>Grzegorz</v>
      </c>
      <c r="T15" s="9" t="str">
        <f t="shared" si="3"/>
        <v>Szkoła Fechtunku ARAMIS</v>
      </c>
      <c r="U15" s="9">
        <f t="shared" si="4"/>
        <v>1984</v>
      </c>
      <c r="V15" s="9">
        <f t="shared" si="7"/>
        <v>29.386081244836618</v>
      </c>
      <c r="W15" s="23"/>
      <c r="X15" s="9">
        <f t="shared" si="8"/>
        <v>0.99180327868852391</v>
      </c>
      <c r="Y15" s="9">
        <f t="shared" si="9"/>
        <v>1</v>
      </c>
      <c r="Z15" s="9">
        <v>1</v>
      </c>
      <c r="AA15" s="9">
        <v>1</v>
      </c>
    </row>
    <row r="16" spans="1:27">
      <c r="A16">
        <v>20</v>
      </c>
      <c r="B16">
        <v>15</v>
      </c>
      <c r="C16" t="s">
        <v>3970</v>
      </c>
      <c r="D16">
        <v>94</v>
      </c>
      <c r="E16" t="s">
        <v>4436</v>
      </c>
      <c r="F16" t="s">
        <v>379</v>
      </c>
      <c r="G16" t="s">
        <v>32</v>
      </c>
      <c r="H16" t="s">
        <v>1657</v>
      </c>
      <c r="I16" t="s">
        <v>4434</v>
      </c>
      <c r="J16" s="500">
        <v>0.44027777777777799</v>
      </c>
      <c r="K16">
        <v>19</v>
      </c>
      <c r="L16">
        <v>0</v>
      </c>
      <c r="M16">
        <v>19</v>
      </c>
      <c r="N16">
        <v>1990</v>
      </c>
      <c r="P16" s="14">
        <f>VLOOKUP(Q16,id!$A:$C,3,0)</f>
        <v>477</v>
      </c>
      <c r="Q16" s="14" t="str">
        <f t="shared" si="0"/>
        <v>DOBOSZPatryk1990</v>
      </c>
      <c r="R16" s="9" t="str">
        <f t="shared" si="2"/>
        <v>DOBOSZ</v>
      </c>
      <c r="S16" s="323" t="str">
        <f t="shared" si="2"/>
        <v>Patryk</v>
      </c>
      <c r="T16" s="9" t="str">
        <f t="shared" si="3"/>
        <v>brak</v>
      </c>
      <c r="U16" s="9">
        <f t="shared" si="4"/>
        <v>1990</v>
      </c>
      <c r="V16" s="9">
        <f t="shared" si="7"/>
        <v>27.916777182594785</v>
      </c>
      <c r="W16" s="23"/>
      <c r="X16" s="9">
        <f t="shared" si="8"/>
        <v>1.0262881177707674</v>
      </c>
      <c r="Y16" s="9">
        <f t="shared" si="9"/>
        <v>0.95</v>
      </c>
      <c r="Z16" s="9">
        <v>1</v>
      </c>
      <c r="AA16" s="9">
        <v>1</v>
      </c>
    </row>
    <row r="17" spans="1:27">
      <c r="A17">
        <v>21</v>
      </c>
      <c r="B17">
        <v>16</v>
      </c>
      <c r="C17" t="s">
        <v>3970</v>
      </c>
      <c r="D17">
        <v>46</v>
      </c>
      <c r="E17" t="s">
        <v>3992</v>
      </c>
      <c r="F17" t="s">
        <v>59</v>
      </c>
      <c r="G17" t="s">
        <v>32</v>
      </c>
      <c r="H17" t="s">
        <v>747</v>
      </c>
      <c r="I17" t="s">
        <v>238</v>
      </c>
      <c r="J17" s="500">
        <v>0.39236111111111099</v>
      </c>
      <c r="K17">
        <v>18</v>
      </c>
      <c r="L17">
        <v>0</v>
      </c>
      <c r="M17">
        <v>18</v>
      </c>
      <c r="N17">
        <v>1978</v>
      </c>
      <c r="P17" s="14">
        <f>VLOOKUP(Q17,id!$A:$C,3,0)</f>
        <v>26</v>
      </c>
      <c r="Q17" s="14" t="str">
        <f t="shared" si="0"/>
        <v>RYCHLIKMichał1978</v>
      </c>
      <c r="R17" s="9" t="str">
        <f t="shared" si="2"/>
        <v>RYCHLIK</v>
      </c>
      <c r="S17" s="323" t="str">
        <f t="shared" si="2"/>
        <v>Michał</v>
      </c>
      <c r="T17" s="9" t="str">
        <f t="shared" si="3"/>
        <v>OrientAkcja</v>
      </c>
      <c r="U17" s="9">
        <f t="shared" si="4"/>
        <v>1978</v>
      </c>
      <c r="V17" s="9">
        <f t="shared" si="7"/>
        <v>26.447473120352953</v>
      </c>
      <c r="W17" s="23"/>
      <c r="X17" s="9">
        <f t="shared" si="8"/>
        <v>1.1221238938053106</v>
      </c>
      <c r="Y17" s="9">
        <f t="shared" si="9"/>
        <v>0.94736842105263153</v>
      </c>
      <c r="Z17" s="9">
        <v>1</v>
      </c>
      <c r="AA17" s="9">
        <v>1</v>
      </c>
    </row>
    <row r="18" spans="1:27">
      <c r="A18">
        <v>23</v>
      </c>
      <c r="B18">
        <v>17</v>
      </c>
      <c r="C18" t="s">
        <v>3970</v>
      </c>
      <c r="D18">
        <v>89</v>
      </c>
      <c r="E18" t="s">
        <v>4663</v>
      </c>
      <c r="F18" t="s">
        <v>151</v>
      </c>
      <c r="G18" t="s">
        <v>32</v>
      </c>
      <c r="H18" t="s">
        <v>1657</v>
      </c>
      <c r="I18" t="s">
        <v>4487</v>
      </c>
      <c r="J18" s="500">
        <v>0.43495370370370401</v>
      </c>
      <c r="K18">
        <v>18</v>
      </c>
      <c r="L18">
        <v>0</v>
      </c>
      <c r="M18">
        <v>18</v>
      </c>
      <c r="N18">
        <v>1959</v>
      </c>
      <c r="P18" s="14">
        <f>VLOOKUP(Q18,id!$A:$C,3,0)</f>
        <v>119</v>
      </c>
      <c r="Q18" s="14" t="str">
        <f t="shared" si="0"/>
        <v>MAŁODOBRYWojciech1959</v>
      </c>
      <c r="R18" s="9" t="str">
        <f t="shared" si="2"/>
        <v>MAŁODOBRY</v>
      </c>
      <c r="S18" s="323" t="str">
        <f t="shared" si="2"/>
        <v>Wojciech</v>
      </c>
      <c r="T18" s="9" t="str">
        <f t="shared" si="3"/>
        <v>brak</v>
      </c>
      <c r="U18" s="9">
        <f t="shared" si="4"/>
        <v>1959</v>
      </c>
      <c r="V18" s="9">
        <f t="shared" si="7"/>
        <v>23.857619445980951</v>
      </c>
      <c r="W18" s="23"/>
      <c r="X18" s="9">
        <f t="shared" si="8"/>
        <v>0.90207557211282507</v>
      </c>
      <c r="Y18" s="9">
        <f t="shared" si="9"/>
        <v>1</v>
      </c>
      <c r="Z18" s="9">
        <v>1</v>
      </c>
      <c r="AA18" s="9">
        <v>1</v>
      </c>
    </row>
    <row r="19" spans="1:27">
      <c r="A19">
        <v>24</v>
      </c>
      <c r="B19">
        <v>18</v>
      </c>
      <c r="C19" t="s">
        <v>3970</v>
      </c>
      <c r="D19">
        <v>1</v>
      </c>
      <c r="E19" t="s">
        <v>4664</v>
      </c>
      <c r="F19" t="s">
        <v>22</v>
      </c>
      <c r="G19" t="s">
        <v>32</v>
      </c>
      <c r="H19" t="s">
        <v>1657</v>
      </c>
      <c r="I19" t="s">
        <v>4556</v>
      </c>
      <c r="J19" s="500">
        <v>0.37083333333333302</v>
      </c>
      <c r="K19">
        <v>15</v>
      </c>
      <c r="L19">
        <v>0</v>
      </c>
      <c r="M19">
        <v>15</v>
      </c>
      <c r="N19">
        <v>1964</v>
      </c>
      <c r="P19" s="14">
        <f>VLOOKUP(Q19,id!$A:$C,3,0)</f>
        <v>502</v>
      </c>
      <c r="Q19" s="14" t="str">
        <f t="shared" si="0"/>
        <v>CIOSEKKrzysztof1964</v>
      </c>
      <c r="R19" s="9" t="str">
        <f t="shared" si="2"/>
        <v>CIOSEK</v>
      </c>
      <c r="S19" s="323" t="str">
        <f t="shared" si="2"/>
        <v>Krzysztof</v>
      </c>
      <c r="T19" s="9" t="str">
        <f t="shared" si="3"/>
        <v>brak</v>
      </c>
      <c r="U19" s="9">
        <f t="shared" si="4"/>
        <v>1964</v>
      </c>
      <c r="V19" s="9">
        <f t="shared" si="7"/>
        <v>19.881349538317462</v>
      </c>
      <c r="W19" s="23"/>
      <c r="X19" s="9">
        <f t="shared" si="8"/>
        <v>1.1729088639201017</v>
      </c>
      <c r="Y19" s="9">
        <f t="shared" si="9"/>
        <v>0.83333333333333337</v>
      </c>
      <c r="Z19" s="9">
        <v>1</v>
      </c>
      <c r="AA19" s="9">
        <v>1</v>
      </c>
    </row>
    <row r="20" spans="1:27">
      <c r="A20">
        <v>25</v>
      </c>
      <c r="B20">
        <v>19</v>
      </c>
      <c r="C20" t="s">
        <v>3970</v>
      </c>
      <c r="D20">
        <v>32</v>
      </c>
      <c r="E20" t="s">
        <v>4102</v>
      </c>
      <c r="F20" t="s">
        <v>24</v>
      </c>
      <c r="G20" t="s">
        <v>32</v>
      </c>
      <c r="I20" t="s">
        <v>201</v>
      </c>
      <c r="J20" s="500">
        <v>0.45046296296296301</v>
      </c>
      <c r="K20">
        <v>15</v>
      </c>
      <c r="L20">
        <v>0</v>
      </c>
      <c r="M20">
        <v>15</v>
      </c>
      <c r="N20">
        <v>1978</v>
      </c>
      <c r="P20" s="14">
        <f>VLOOKUP(Q20,id!$A:$C,3,0)</f>
        <v>116</v>
      </c>
      <c r="Q20" s="14" t="str">
        <f t="shared" si="0"/>
        <v>BASTERPrzemysław1978</v>
      </c>
      <c r="R20" s="9" t="str">
        <f t="shared" si="2"/>
        <v>BASTER</v>
      </c>
      <c r="S20" s="323" t="str">
        <f t="shared" si="2"/>
        <v>Przemysław</v>
      </c>
      <c r="T20" s="9">
        <f t="shared" si="3"/>
        <v>0</v>
      </c>
      <c r="U20" s="9">
        <f t="shared" si="4"/>
        <v>1978</v>
      </c>
      <c r="V20" s="9">
        <f t="shared" si="7"/>
        <v>16.366866372242828</v>
      </c>
      <c r="W20" s="23"/>
      <c r="X20" s="9">
        <f t="shared" si="8"/>
        <v>0.82322713257964975</v>
      </c>
      <c r="Y20" s="9">
        <f t="shared" si="9"/>
        <v>1</v>
      </c>
      <c r="Z20" s="9">
        <v>1</v>
      </c>
      <c r="AA20" s="9">
        <v>1</v>
      </c>
    </row>
    <row r="21" spans="1:27">
      <c r="A21">
        <v>26</v>
      </c>
      <c r="B21">
        <v>20</v>
      </c>
      <c r="C21" t="s">
        <v>3970</v>
      </c>
      <c r="D21">
        <v>145</v>
      </c>
      <c r="E21" t="s">
        <v>4707</v>
      </c>
      <c r="F21" t="s">
        <v>92</v>
      </c>
      <c r="G21" t="s">
        <v>32</v>
      </c>
      <c r="H21" t="s">
        <v>4676</v>
      </c>
      <c r="I21" t="s">
        <v>4708</v>
      </c>
      <c r="J21" s="500">
        <v>0.45821759259259298</v>
      </c>
      <c r="K21">
        <v>15</v>
      </c>
      <c r="L21">
        <v>0</v>
      </c>
      <c r="M21">
        <v>15</v>
      </c>
      <c r="N21">
        <v>1972</v>
      </c>
      <c r="P21" s="14">
        <f>VLOOKUP(Q21,id!$A:$C,3,0)</f>
        <v>556</v>
      </c>
      <c r="Q21" s="14" t="str">
        <f t="shared" si="0"/>
        <v>STĄPELSławomir1972</v>
      </c>
      <c r="R21" s="9" t="str">
        <f t="shared" si="2"/>
        <v>STĄPEL</v>
      </c>
      <c r="S21" s="323" t="str">
        <f t="shared" si="2"/>
        <v>Sławomir</v>
      </c>
      <c r="T21" s="9" t="str">
        <f t="shared" si="3"/>
        <v>Apply Poland</v>
      </c>
      <c r="U21" s="9">
        <f t="shared" si="4"/>
        <v>1972</v>
      </c>
      <c r="V21" s="9">
        <f t="shared" si="7"/>
        <v>16.08988227349559</v>
      </c>
      <c r="W21" s="23"/>
      <c r="X21" s="9">
        <f t="shared" si="8"/>
        <v>0.98307653447840293</v>
      </c>
      <c r="Y21" s="9">
        <f t="shared" si="9"/>
        <v>1</v>
      </c>
      <c r="Z21" s="9">
        <v>1</v>
      </c>
      <c r="AA21" s="9">
        <v>1</v>
      </c>
    </row>
    <row r="22" spans="1:27">
      <c r="A22">
        <v>29</v>
      </c>
      <c r="B22">
        <v>21</v>
      </c>
      <c r="C22" t="s">
        <v>3970</v>
      </c>
      <c r="D22">
        <v>505</v>
      </c>
      <c r="E22" t="s">
        <v>4666</v>
      </c>
      <c r="F22" t="s">
        <v>63</v>
      </c>
      <c r="G22" t="s">
        <v>32</v>
      </c>
      <c r="H22" t="s">
        <v>4676</v>
      </c>
      <c r="I22" t="s">
        <v>4667</v>
      </c>
      <c r="J22" s="500">
        <v>0.46053240740740697</v>
      </c>
      <c r="K22">
        <v>15</v>
      </c>
      <c r="L22">
        <v>-1</v>
      </c>
      <c r="M22">
        <v>14</v>
      </c>
      <c r="N22">
        <v>1979</v>
      </c>
      <c r="P22" s="14">
        <f>VLOOKUP(Q22,id!$A:$C,3,0)</f>
        <v>539</v>
      </c>
      <c r="Q22" s="14" t="str">
        <f t="shared" si="0"/>
        <v>BEDNARZŁukasz1979</v>
      </c>
      <c r="R22" s="9" t="str">
        <f t="shared" si="2"/>
        <v>BEDNARZ</v>
      </c>
      <c r="S22" s="323" t="str">
        <f t="shared" si="2"/>
        <v>Łukasz</v>
      </c>
      <c r="T22" s="9" t="str">
        <f t="shared" si="3"/>
        <v>Apply Poland</v>
      </c>
      <c r="U22" s="9">
        <f t="shared" si="4"/>
        <v>1979</v>
      </c>
      <c r="V22" s="9">
        <f t="shared" si="7"/>
        <v>15.017223455262551</v>
      </c>
      <c r="W22" s="23"/>
      <c r="X22" s="9">
        <f t="shared" si="8"/>
        <v>0.99497361146016761</v>
      </c>
      <c r="Y22" s="9">
        <f t="shared" si="9"/>
        <v>0.93333333333333335</v>
      </c>
      <c r="Z22" s="9">
        <v>1</v>
      </c>
      <c r="AA22" s="9">
        <v>1</v>
      </c>
    </row>
    <row r="23" spans="1:27">
      <c r="A23">
        <v>29</v>
      </c>
      <c r="B23">
        <v>21</v>
      </c>
      <c r="C23" t="s">
        <v>3970</v>
      </c>
      <c r="D23">
        <v>147</v>
      </c>
      <c r="E23" t="s">
        <v>4668</v>
      </c>
      <c r="F23" t="s">
        <v>16</v>
      </c>
      <c r="G23" t="s">
        <v>32</v>
      </c>
      <c r="H23" t="s">
        <v>4676</v>
      </c>
      <c r="I23" t="s">
        <v>4669</v>
      </c>
      <c r="J23" s="500">
        <v>0.46053240740740697</v>
      </c>
      <c r="K23">
        <v>15</v>
      </c>
      <c r="L23">
        <v>-1</v>
      </c>
      <c r="M23">
        <v>14</v>
      </c>
      <c r="N23">
        <v>1978</v>
      </c>
      <c r="P23" s="14">
        <f>VLOOKUP(Q23,id!$A:$C,3,0)</f>
        <v>540</v>
      </c>
      <c r="Q23" s="14" t="str">
        <f t="shared" si="0"/>
        <v>DZIUBKAPaweł1978</v>
      </c>
      <c r="R23" s="9" t="str">
        <f t="shared" si="2"/>
        <v>DZIUBKA</v>
      </c>
      <c r="S23" s="323" t="str">
        <f t="shared" si="2"/>
        <v>Paweł</v>
      </c>
      <c r="T23" s="9" t="str">
        <f t="shared" si="3"/>
        <v>Apply Poland</v>
      </c>
      <c r="U23" s="9">
        <f t="shared" si="4"/>
        <v>1978</v>
      </c>
      <c r="V23" s="9">
        <f t="shared" si="7"/>
        <v>15.017223455262551</v>
      </c>
      <c r="W23" s="23"/>
      <c r="X23" s="9">
        <f t="shared" si="8"/>
        <v>1</v>
      </c>
      <c r="Y23" s="9">
        <f t="shared" si="9"/>
        <v>1</v>
      </c>
      <c r="Z23" s="9">
        <v>1</v>
      </c>
      <c r="AA23" s="9">
        <v>1</v>
      </c>
    </row>
    <row r="24" spans="1:27">
      <c r="A24">
        <v>29</v>
      </c>
      <c r="B24">
        <v>21</v>
      </c>
      <c r="C24" t="s">
        <v>3970</v>
      </c>
      <c r="D24">
        <v>506</v>
      </c>
      <c r="E24" t="s">
        <v>4670</v>
      </c>
      <c r="F24" t="s">
        <v>151</v>
      </c>
      <c r="G24" t="s">
        <v>32</v>
      </c>
      <c r="H24" t="s">
        <v>4676</v>
      </c>
      <c r="I24" t="s">
        <v>4671</v>
      </c>
      <c r="J24" s="500">
        <v>0.46053240740740697</v>
      </c>
      <c r="K24">
        <v>15</v>
      </c>
      <c r="L24">
        <v>-1</v>
      </c>
      <c r="M24">
        <v>14</v>
      </c>
      <c r="N24">
        <v>1985</v>
      </c>
      <c r="P24" s="14">
        <f>VLOOKUP(Q24,id!$A:$C,3,0)</f>
        <v>541</v>
      </c>
      <c r="Q24" s="14" t="str">
        <f t="shared" si="0"/>
        <v>WYWIAŁWojciech1985</v>
      </c>
      <c r="R24" s="9" t="str">
        <f t="shared" si="2"/>
        <v>WYWIAŁ</v>
      </c>
      <c r="S24" s="323" t="str">
        <f t="shared" si="2"/>
        <v>Wojciech</v>
      </c>
      <c r="T24" s="9" t="str">
        <f t="shared" si="3"/>
        <v>Apply Poland</v>
      </c>
      <c r="U24" s="9">
        <f t="shared" si="4"/>
        <v>1985</v>
      </c>
      <c r="V24" s="9">
        <f t="shared" si="7"/>
        <v>15.017223455262551</v>
      </c>
      <c r="W24" s="23"/>
      <c r="X24" s="9">
        <f t="shared" si="8"/>
        <v>1</v>
      </c>
      <c r="Y24" s="9">
        <f t="shared" si="9"/>
        <v>1</v>
      </c>
      <c r="Z24" s="9">
        <v>1</v>
      </c>
      <c r="AA24" s="9">
        <v>1</v>
      </c>
    </row>
    <row r="25" spans="1:27">
      <c r="A25">
        <v>33</v>
      </c>
      <c r="B25">
        <v>24</v>
      </c>
      <c r="C25" t="s">
        <v>3970</v>
      </c>
      <c r="D25">
        <v>38</v>
      </c>
      <c r="E25" t="s">
        <v>4027</v>
      </c>
      <c r="F25" t="s">
        <v>19</v>
      </c>
      <c r="G25" t="s">
        <v>32</v>
      </c>
      <c r="H25" t="s">
        <v>1657</v>
      </c>
      <c r="I25" t="s">
        <v>3502</v>
      </c>
      <c r="J25" s="500">
        <v>0.375694444444444</v>
      </c>
      <c r="K25">
        <v>13</v>
      </c>
      <c r="L25">
        <v>0</v>
      </c>
      <c r="M25">
        <v>13</v>
      </c>
      <c r="N25">
        <v>1971</v>
      </c>
      <c r="P25" s="14">
        <f>VLOOKUP(Q25,id!$A:$C,3,0)</f>
        <v>64</v>
      </c>
      <c r="Q25" s="14" t="str">
        <f t="shared" si="0"/>
        <v>REDOGrzegorz1971</v>
      </c>
      <c r="R25" s="9" t="str">
        <f t="shared" si="2"/>
        <v>REDO</v>
      </c>
      <c r="S25" s="323" t="str">
        <f t="shared" si="2"/>
        <v>Grzegorz</v>
      </c>
      <c r="T25" s="9" t="str">
        <f t="shared" si="3"/>
        <v>brak</v>
      </c>
      <c r="U25" s="9">
        <f t="shared" si="4"/>
        <v>1971</v>
      </c>
      <c r="V25" s="9">
        <f t="shared" si="7"/>
        <v>13.944564637029512</v>
      </c>
      <c r="W25" s="23"/>
      <c r="X25" s="9">
        <f t="shared" si="8"/>
        <v>1.2258163894023417</v>
      </c>
      <c r="Y25" s="9">
        <f t="shared" si="9"/>
        <v>0.9285714285714286</v>
      </c>
      <c r="Z25" s="9">
        <v>1</v>
      </c>
      <c r="AA25" s="9">
        <v>1</v>
      </c>
    </row>
    <row r="26" spans="1:27">
      <c r="A26">
        <v>35</v>
      </c>
      <c r="B26">
        <v>25</v>
      </c>
      <c r="C26" t="s">
        <v>3970</v>
      </c>
      <c r="D26">
        <v>79</v>
      </c>
      <c r="E26" t="s">
        <v>4672</v>
      </c>
      <c r="F26" t="s">
        <v>49</v>
      </c>
      <c r="G26" t="s">
        <v>32</v>
      </c>
      <c r="H26" t="s">
        <v>4677</v>
      </c>
      <c r="I26" t="s">
        <v>4673</v>
      </c>
      <c r="J26">
        <v>0.39502314814814798</v>
      </c>
      <c r="K26">
        <v>13</v>
      </c>
      <c r="L26">
        <v>0</v>
      </c>
      <c r="M26">
        <v>13</v>
      </c>
      <c r="N26">
        <v>1967</v>
      </c>
      <c r="P26" s="14">
        <f>VLOOKUP(Q26,id!$A:$C,3,0)</f>
        <v>542</v>
      </c>
      <c r="Q26" s="14" t="str">
        <f t="shared" ref="Q26" si="10">R26&amp;S26&amp;U26</f>
        <v>MAŁECKIRobert1967</v>
      </c>
      <c r="R26" s="9" t="str">
        <f t="shared" ref="R26" si="11">E26</f>
        <v>MAŁECKI</v>
      </c>
      <c r="S26" s="323" t="str">
        <f t="shared" ref="S26" si="12">F26</f>
        <v>Robert</v>
      </c>
      <c r="T26" s="9" t="str">
        <f t="shared" ref="T26" si="13">H26</f>
        <v>K.S. Kandahar</v>
      </c>
      <c r="U26" s="9">
        <f t="shared" ref="U26" si="14">N26</f>
        <v>1967</v>
      </c>
      <c r="V26" s="9">
        <f t="shared" ref="V26" si="15">V25*IF(Z26&lt;1,Z26,IF(AA26&lt;1,AA26,IF(Y26&lt;1,Y26,IF(X26&lt;1,X26,1))))</f>
        <v>13.262249285613173</v>
      </c>
      <c r="X26" s="9">
        <f t="shared" ref="X26" si="16">J25/J26</f>
        <v>0.95106944037503593</v>
      </c>
      <c r="Y26" s="9">
        <f t="shared" ref="Y26" si="17">M26/M25</f>
        <v>1</v>
      </c>
      <c r="Z26" s="9">
        <v>1</v>
      </c>
      <c r="AA26" s="9">
        <v>1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workbookViewId="0">
      <selection sqref="A1:J1"/>
    </sheetView>
  </sheetViews>
  <sheetFormatPr defaultColWidth="10" defaultRowHeight="14.4"/>
  <cols>
    <col min="1" max="2" width="6.88671875" style="532" customWidth="1"/>
    <col min="3" max="3" width="11.109375" style="531" customWidth="1"/>
    <col min="4" max="4" width="16.6640625" style="531" customWidth="1"/>
    <col min="5" max="5" width="9.6640625" style="531" customWidth="1"/>
    <col min="6" max="10" width="6.88671875" style="531" customWidth="1"/>
    <col min="11" max="16384" width="10" style="531"/>
  </cols>
  <sheetData>
    <row r="1" spans="1:23">
      <c r="A1" s="661" t="s">
        <v>4725</v>
      </c>
      <c r="B1" s="661"/>
      <c r="C1" s="661"/>
      <c r="D1" s="661"/>
      <c r="E1" s="661"/>
      <c r="F1" s="661"/>
      <c r="G1" s="661"/>
      <c r="H1" s="661"/>
      <c r="I1" s="661"/>
      <c r="J1" s="661"/>
    </row>
    <row r="2" spans="1:23" s="537" customFormat="1" ht="28.8">
      <c r="A2" s="538" t="s">
        <v>4724</v>
      </c>
      <c r="B2" s="538" t="s">
        <v>4723</v>
      </c>
      <c r="C2" s="538" t="s">
        <v>161</v>
      </c>
      <c r="D2" s="538" t="s">
        <v>160</v>
      </c>
      <c r="E2" s="538" t="s">
        <v>4722</v>
      </c>
      <c r="F2" s="538" t="s">
        <v>4137</v>
      </c>
      <c r="G2" s="538" t="s">
        <v>4502</v>
      </c>
      <c r="H2" s="538" t="s">
        <v>4501</v>
      </c>
      <c r="I2" s="538" t="s">
        <v>4721</v>
      </c>
      <c r="J2" s="538" t="s">
        <v>4720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 s="535">
        <v>13</v>
      </c>
      <c r="B3" s="536">
        <v>1</v>
      </c>
      <c r="C3" s="534" t="s">
        <v>334</v>
      </c>
      <c r="D3" s="534" t="s">
        <v>230</v>
      </c>
      <c r="E3" s="534">
        <v>1975</v>
      </c>
      <c r="F3" s="534" t="s">
        <v>4147</v>
      </c>
      <c r="G3" s="533">
        <v>0.39583333333333331</v>
      </c>
      <c r="H3" s="533">
        <v>0.89444444444444438</v>
      </c>
      <c r="I3" s="534">
        <v>31</v>
      </c>
      <c r="J3" s="533">
        <f t="shared" ref="J3:J12" si="0">H3-G3</f>
        <v>0.49861111111111106</v>
      </c>
      <c r="L3" s="14">
        <f>VLOOKUP(M3,id!$A:$C,3,0)</f>
        <v>35</v>
      </c>
      <c r="M3" s="14" t="str">
        <f t="shared" ref="M3:M12" si="1">N3&amp;O3&amp;Q3</f>
        <v>AdamczykEwa1975</v>
      </c>
      <c r="N3" s="9" t="str">
        <f t="shared" ref="N3:N12" si="2">D3</f>
        <v>Adamczyk</v>
      </c>
      <c r="O3" s="9" t="str">
        <f t="shared" ref="O3:O12" si="3">C3</f>
        <v>Ewa</v>
      </c>
      <c r="P3" s="9"/>
      <c r="Q3" s="9">
        <f t="shared" ref="Q3:Q12" si="4">E3</f>
        <v>1975</v>
      </c>
      <c r="R3" s="9">
        <v>50</v>
      </c>
      <c r="S3" s="23"/>
      <c r="T3" s="9"/>
      <c r="U3" s="9"/>
      <c r="V3" s="9"/>
      <c r="W3" s="9"/>
    </row>
    <row r="4" spans="1:23">
      <c r="A4" s="535">
        <v>16</v>
      </c>
      <c r="B4" s="536">
        <v>2</v>
      </c>
      <c r="C4" s="534" t="s">
        <v>36</v>
      </c>
      <c r="D4" s="534" t="s">
        <v>716</v>
      </c>
      <c r="E4" s="534">
        <v>1984</v>
      </c>
      <c r="F4" s="534" t="s">
        <v>4147</v>
      </c>
      <c r="G4" s="533">
        <v>0.39583333333333331</v>
      </c>
      <c r="H4" s="533">
        <v>0.91249999999999998</v>
      </c>
      <c r="I4" s="534">
        <v>31</v>
      </c>
      <c r="J4" s="533">
        <f t="shared" si="0"/>
        <v>0.51666666666666661</v>
      </c>
      <c r="L4" s="14">
        <f>VLOOKUP(M4,id!$A:$C,3,0)</f>
        <v>122</v>
      </c>
      <c r="M4" s="14" t="str">
        <f t="shared" si="1"/>
        <v>DudekMagdalena1984</v>
      </c>
      <c r="N4" s="9" t="str">
        <f t="shared" si="2"/>
        <v>Dudek</v>
      </c>
      <c r="O4" s="9" t="str">
        <f t="shared" si="3"/>
        <v>Magdalena</v>
      </c>
      <c r="P4" s="9"/>
      <c r="Q4" s="9">
        <f t="shared" si="4"/>
        <v>1984</v>
      </c>
      <c r="R4" s="9">
        <f t="shared" ref="R4:R12" si="5">R3*IF(V4&lt;1,V4,IF(W4&lt;1,W4,IF(U4&lt;1,U4,IF(T4&lt;1,T4,1))))</f>
        <v>48.252688172043015</v>
      </c>
      <c r="S4" s="23"/>
      <c r="T4" s="9">
        <f t="shared" ref="T4:T12" si="6">J3/J4</f>
        <v>0.96505376344086025</v>
      </c>
      <c r="U4" s="9">
        <f t="shared" ref="U4:U12" si="7">I4/I3</f>
        <v>1</v>
      </c>
      <c r="V4" s="9">
        <v>1</v>
      </c>
      <c r="W4" s="9">
        <v>1</v>
      </c>
    </row>
    <row r="5" spans="1:23">
      <c r="A5" s="535">
        <v>19</v>
      </c>
      <c r="B5" s="536">
        <v>3</v>
      </c>
      <c r="C5" s="534" t="s">
        <v>1589</v>
      </c>
      <c r="D5" s="534" t="s">
        <v>4718</v>
      </c>
      <c r="E5" s="534">
        <v>1978</v>
      </c>
      <c r="F5" s="534" t="s">
        <v>4147</v>
      </c>
      <c r="G5" s="533">
        <v>0.39583333333333331</v>
      </c>
      <c r="H5" s="533">
        <v>0.89027777777777783</v>
      </c>
      <c r="I5" s="534">
        <v>30</v>
      </c>
      <c r="J5" s="533">
        <f t="shared" si="0"/>
        <v>0.49444444444444452</v>
      </c>
      <c r="K5" s="531" t="s">
        <v>4715</v>
      </c>
      <c r="L5" s="14">
        <f>VLOOKUP(M5,id!$A:$C,3,0)</f>
        <v>567</v>
      </c>
      <c r="M5" s="14" t="str">
        <f t="shared" si="1"/>
        <v>JanerkaMarzka1978</v>
      </c>
      <c r="N5" s="9" t="str">
        <f t="shared" si="2"/>
        <v>Janerka</v>
      </c>
      <c r="O5" s="9" t="str">
        <f t="shared" si="3"/>
        <v>Marzka</v>
      </c>
      <c r="P5" s="9"/>
      <c r="Q5" s="9">
        <f t="shared" si="4"/>
        <v>1978</v>
      </c>
      <c r="R5" s="9">
        <f t="shared" si="5"/>
        <v>46.6961498439126</v>
      </c>
      <c r="S5" s="23"/>
      <c r="T5" s="9">
        <f t="shared" si="6"/>
        <v>1.0449438202247188</v>
      </c>
      <c r="U5" s="9">
        <f t="shared" si="7"/>
        <v>0.967741935483871</v>
      </c>
      <c r="V5" s="9">
        <v>1</v>
      </c>
      <c r="W5" s="9">
        <v>1</v>
      </c>
    </row>
    <row r="6" spans="1:23">
      <c r="A6" s="535">
        <v>24</v>
      </c>
      <c r="B6" s="536">
        <v>4</v>
      </c>
      <c r="C6" s="534" t="s">
        <v>409</v>
      </c>
      <c r="D6" s="534" t="s">
        <v>807</v>
      </c>
      <c r="E6" s="534">
        <v>1982</v>
      </c>
      <c r="F6" s="534" t="s">
        <v>4147</v>
      </c>
      <c r="G6" s="533">
        <v>0.39583333333333331</v>
      </c>
      <c r="H6" s="533">
        <v>0.90625</v>
      </c>
      <c r="I6" s="534">
        <v>28</v>
      </c>
      <c r="J6" s="533">
        <f t="shared" si="0"/>
        <v>0.51041666666666674</v>
      </c>
      <c r="L6" s="14">
        <f>VLOOKUP(M6,id!$A:$C,3,0)</f>
        <v>36</v>
      </c>
      <c r="M6" s="14" t="str">
        <f t="shared" si="1"/>
        <v>CzarnyBarbara1982</v>
      </c>
      <c r="N6" s="9" t="str">
        <f t="shared" si="2"/>
        <v>Czarny</v>
      </c>
      <c r="O6" s="9" t="str">
        <f t="shared" si="3"/>
        <v>Barbara</v>
      </c>
      <c r="P6" s="9"/>
      <c r="Q6" s="9">
        <f t="shared" si="4"/>
        <v>1982</v>
      </c>
      <c r="R6" s="9">
        <f t="shared" si="5"/>
        <v>43.583073187651763</v>
      </c>
      <c r="S6" s="23"/>
      <c r="T6" s="9">
        <f t="shared" si="6"/>
        <v>0.96870748299319731</v>
      </c>
      <c r="U6" s="9">
        <f t="shared" si="7"/>
        <v>0.93333333333333335</v>
      </c>
      <c r="V6" s="9">
        <v>1</v>
      </c>
      <c r="W6" s="9">
        <v>1</v>
      </c>
    </row>
    <row r="7" spans="1:23">
      <c r="A7" s="535">
        <v>31</v>
      </c>
      <c r="B7" s="536">
        <v>5</v>
      </c>
      <c r="C7" s="534" t="s">
        <v>1659</v>
      </c>
      <c r="D7" s="534" t="s">
        <v>1627</v>
      </c>
      <c r="E7" s="534">
        <v>1983</v>
      </c>
      <c r="F7" s="534" t="s">
        <v>4147</v>
      </c>
      <c r="G7" s="533">
        <v>0.39583333333333331</v>
      </c>
      <c r="H7" s="533">
        <v>0.90833333333333333</v>
      </c>
      <c r="I7" s="534">
        <v>24</v>
      </c>
      <c r="J7" s="533">
        <f t="shared" si="0"/>
        <v>0.51249999999999996</v>
      </c>
      <c r="L7" s="14">
        <f>VLOOKUP(M7,id!$A:$C,3,0)</f>
        <v>381</v>
      </c>
      <c r="M7" s="14" t="str">
        <f t="shared" si="1"/>
        <v>NieduziakAngelika1983</v>
      </c>
      <c r="N7" s="9" t="str">
        <f t="shared" si="2"/>
        <v>Nieduziak</v>
      </c>
      <c r="O7" s="9" t="str">
        <f t="shared" si="3"/>
        <v>Angelika</v>
      </c>
      <c r="P7" s="9"/>
      <c r="Q7" s="9">
        <f t="shared" si="4"/>
        <v>1983</v>
      </c>
      <c r="R7" s="9">
        <f t="shared" si="5"/>
        <v>37.356919875130082</v>
      </c>
      <c r="S7" s="23"/>
      <c r="T7" s="9">
        <f t="shared" si="6"/>
        <v>0.99593495934959375</v>
      </c>
      <c r="U7" s="9">
        <f t="shared" si="7"/>
        <v>0.8571428571428571</v>
      </c>
      <c r="V7" s="9">
        <v>1</v>
      </c>
      <c r="W7" s="9">
        <v>1</v>
      </c>
    </row>
    <row r="8" spans="1:23">
      <c r="A8" s="535">
        <v>35</v>
      </c>
      <c r="B8" s="536">
        <v>6</v>
      </c>
      <c r="C8" s="534" t="s">
        <v>1548</v>
      </c>
      <c r="D8" s="534" t="s">
        <v>1549</v>
      </c>
      <c r="E8" s="534">
        <v>1972</v>
      </c>
      <c r="F8" s="534" t="s">
        <v>4147</v>
      </c>
      <c r="G8" s="533">
        <v>0.39583333333333331</v>
      </c>
      <c r="H8" s="533">
        <v>0.72777777777777775</v>
      </c>
      <c r="I8" s="534">
        <v>21</v>
      </c>
      <c r="J8" s="533">
        <f t="shared" si="0"/>
        <v>0.33194444444444443</v>
      </c>
      <c r="L8" s="14">
        <f>VLOOKUP(M8,id!$A:$C,3,0)</f>
        <v>510</v>
      </c>
      <c r="M8" s="14" t="str">
        <f t="shared" si="1"/>
        <v>DziewiorIwona1972</v>
      </c>
      <c r="N8" s="9" t="str">
        <f t="shared" si="2"/>
        <v>Dziewior</v>
      </c>
      <c r="O8" s="9" t="str">
        <f t="shared" si="3"/>
        <v>Iwona</v>
      </c>
      <c r="P8" s="9"/>
      <c r="Q8" s="9">
        <f t="shared" si="4"/>
        <v>1972</v>
      </c>
      <c r="R8" s="9">
        <f t="shared" si="5"/>
        <v>32.687304890738822</v>
      </c>
      <c r="S8" s="23"/>
      <c r="T8" s="9">
        <f t="shared" si="6"/>
        <v>1.5439330543933054</v>
      </c>
      <c r="U8" s="9">
        <f t="shared" si="7"/>
        <v>0.875</v>
      </c>
      <c r="V8" s="9">
        <v>1</v>
      </c>
      <c r="W8" s="9">
        <v>1</v>
      </c>
    </row>
    <row r="9" spans="1:23">
      <c r="A9" s="535">
        <v>41</v>
      </c>
      <c r="B9" s="536">
        <v>7</v>
      </c>
      <c r="C9" s="534" t="s">
        <v>231</v>
      </c>
      <c r="D9" s="534" t="s">
        <v>232</v>
      </c>
      <c r="E9" s="534">
        <v>1979</v>
      </c>
      <c r="F9" s="534" t="s">
        <v>4147</v>
      </c>
      <c r="G9" s="533">
        <v>0.39583333333333331</v>
      </c>
      <c r="H9" s="533">
        <v>0.74583333333333324</v>
      </c>
      <c r="I9" s="534">
        <v>20</v>
      </c>
      <c r="J9" s="533">
        <f t="shared" si="0"/>
        <v>0.34999999999999992</v>
      </c>
      <c r="L9" s="14">
        <f>VLOOKUP(M9,id!$A:$C,3,0)</f>
        <v>124</v>
      </c>
      <c r="M9" s="14" t="str">
        <f t="shared" si="1"/>
        <v>Motyl-AdamczykAgata1979</v>
      </c>
      <c r="N9" s="9" t="str">
        <f t="shared" si="2"/>
        <v>Motyl-Adamczyk</v>
      </c>
      <c r="O9" s="9" t="str">
        <f t="shared" si="3"/>
        <v>Agata</v>
      </c>
      <c r="P9" s="9"/>
      <c r="Q9" s="9">
        <f t="shared" si="4"/>
        <v>1979</v>
      </c>
      <c r="R9" s="9">
        <f t="shared" si="5"/>
        <v>31.1307665626084</v>
      </c>
      <c r="S9" s="23"/>
      <c r="T9" s="9">
        <f t="shared" si="6"/>
        <v>0.9484126984126986</v>
      </c>
      <c r="U9" s="9">
        <f t="shared" si="7"/>
        <v>0.95238095238095233</v>
      </c>
      <c r="V9" s="9">
        <v>1</v>
      </c>
      <c r="W9" s="9">
        <v>1</v>
      </c>
    </row>
    <row r="10" spans="1:23">
      <c r="A10" s="535">
        <v>45</v>
      </c>
      <c r="B10" s="536">
        <v>8</v>
      </c>
      <c r="C10" s="534" t="s">
        <v>409</v>
      </c>
      <c r="D10" s="534" t="s">
        <v>302</v>
      </c>
      <c r="E10" s="534">
        <v>1986</v>
      </c>
      <c r="F10" s="534" t="s">
        <v>4147</v>
      </c>
      <c r="G10" s="533">
        <v>0.39583333333333331</v>
      </c>
      <c r="H10" s="533">
        <v>0.78611111111111109</v>
      </c>
      <c r="I10" s="534">
        <v>19</v>
      </c>
      <c r="J10" s="533">
        <f t="shared" si="0"/>
        <v>0.39027777777777778</v>
      </c>
      <c r="L10" s="14">
        <f>VLOOKUP(M10,id!$A:$C,3,0)</f>
        <v>568</v>
      </c>
      <c r="M10" s="14" t="str">
        <f t="shared" si="1"/>
        <v>BuciakBarbara1986</v>
      </c>
      <c r="N10" s="9" t="str">
        <f t="shared" si="2"/>
        <v>Buciak</v>
      </c>
      <c r="O10" s="9" t="str">
        <f t="shared" si="3"/>
        <v>Barbara</v>
      </c>
      <c r="P10" s="9"/>
      <c r="Q10" s="9">
        <f t="shared" si="4"/>
        <v>1986</v>
      </c>
      <c r="R10" s="9">
        <f t="shared" si="5"/>
        <v>29.574228234477978</v>
      </c>
      <c r="S10" s="23"/>
      <c r="T10" s="9">
        <f t="shared" si="6"/>
        <v>0.89679715302491081</v>
      </c>
      <c r="U10" s="9">
        <f t="shared" si="7"/>
        <v>0.95</v>
      </c>
      <c r="V10" s="9">
        <v>1</v>
      </c>
      <c r="W10" s="9">
        <v>1</v>
      </c>
    </row>
    <row r="11" spans="1:23">
      <c r="A11" s="535">
        <v>47</v>
      </c>
      <c r="B11" s="536">
        <v>9</v>
      </c>
      <c r="C11" s="534" t="s">
        <v>4713</v>
      </c>
      <c r="D11" s="534" t="s">
        <v>295</v>
      </c>
      <c r="E11" s="534">
        <v>1983</v>
      </c>
      <c r="F11" s="534" t="s">
        <v>4147</v>
      </c>
      <c r="G11" s="533">
        <v>0.39583333333333331</v>
      </c>
      <c r="H11" s="533">
        <v>0.73749999999999993</v>
      </c>
      <c r="I11" s="534">
        <v>14</v>
      </c>
      <c r="J11" s="533">
        <f t="shared" si="0"/>
        <v>0.34166666666666662</v>
      </c>
      <c r="L11" s="14">
        <f>VLOOKUP(M11,id!$A:$C,3,0)</f>
        <v>569</v>
      </c>
      <c r="M11" s="14" t="str">
        <f t="shared" si="1"/>
        <v>SenderekEla1983</v>
      </c>
      <c r="N11" s="9" t="str">
        <f t="shared" si="2"/>
        <v>Senderek</v>
      </c>
      <c r="O11" s="9" t="str">
        <f t="shared" si="3"/>
        <v>Ela</v>
      </c>
      <c r="P11" s="9"/>
      <c r="Q11" s="9">
        <f t="shared" si="4"/>
        <v>1983</v>
      </c>
      <c r="R11" s="9">
        <f t="shared" si="5"/>
        <v>21.791536593825878</v>
      </c>
      <c r="S11" s="23"/>
      <c r="T11" s="9">
        <f t="shared" si="6"/>
        <v>1.1422764227642279</v>
      </c>
      <c r="U11" s="9">
        <f t="shared" si="7"/>
        <v>0.73684210526315785</v>
      </c>
      <c r="V11" s="9">
        <v>1</v>
      </c>
      <c r="W11" s="9">
        <v>1</v>
      </c>
    </row>
    <row r="12" spans="1:23">
      <c r="A12" s="535">
        <v>47</v>
      </c>
      <c r="B12" s="536">
        <v>9</v>
      </c>
      <c r="C12" s="534" t="s">
        <v>276</v>
      </c>
      <c r="D12" s="534" t="s">
        <v>748</v>
      </c>
      <c r="E12" s="534">
        <v>1983</v>
      </c>
      <c r="F12" s="534" t="s">
        <v>4147</v>
      </c>
      <c r="G12" s="533">
        <v>0.39583333333333331</v>
      </c>
      <c r="H12" s="533">
        <v>0.73749999999999993</v>
      </c>
      <c r="I12" s="534">
        <v>14</v>
      </c>
      <c r="J12" s="533">
        <f t="shared" si="0"/>
        <v>0.34166666666666662</v>
      </c>
      <c r="L12" s="14">
        <f>VLOOKUP(M12,id!$A:$C,3,0)</f>
        <v>128</v>
      </c>
      <c r="M12" s="14" t="str">
        <f t="shared" si="1"/>
        <v>RychlikAnna1983</v>
      </c>
      <c r="N12" s="9" t="str">
        <f t="shared" si="2"/>
        <v>Rychlik</v>
      </c>
      <c r="O12" s="9" t="str">
        <f t="shared" si="3"/>
        <v>Anna</v>
      </c>
      <c r="P12" s="9"/>
      <c r="Q12" s="9">
        <f t="shared" si="4"/>
        <v>1983</v>
      </c>
      <c r="R12" s="9">
        <f t="shared" si="5"/>
        <v>21.791536593825878</v>
      </c>
      <c r="S12" s="23"/>
      <c r="T12" s="9">
        <f t="shared" si="6"/>
        <v>1</v>
      </c>
      <c r="U12" s="9">
        <f t="shared" si="7"/>
        <v>1</v>
      </c>
      <c r="V12" s="9">
        <v>1</v>
      </c>
      <c r="W12" s="9">
        <v>1</v>
      </c>
    </row>
    <row r="13" spans="1:23">
      <c r="A13" s="532" t="s">
        <v>4710</v>
      </c>
    </row>
  </sheetData>
  <mergeCells count="1">
    <mergeCell ref="A1:J1"/>
  </mergeCells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workbookViewId="0">
      <selection sqref="A1:J1"/>
    </sheetView>
  </sheetViews>
  <sheetFormatPr defaultColWidth="10" defaultRowHeight="14.4"/>
  <cols>
    <col min="1" max="2" width="6.88671875" style="532" customWidth="1"/>
    <col min="3" max="3" width="11.109375" style="531" customWidth="1"/>
    <col min="4" max="4" width="16.6640625" style="531" customWidth="1"/>
    <col min="5" max="5" width="9.6640625" style="531" customWidth="1"/>
    <col min="6" max="10" width="6.88671875" style="531" customWidth="1"/>
    <col min="11" max="16384" width="10" style="531"/>
  </cols>
  <sheetData>
    <row r="1" spans="1:23">
      <c r="A1" s="661" t="s">
        <v>4725</v>
      </c>
      <c r="B1" s="661"/>
      <c r="C1" s="661"/>
      <c r="D1" s="661"/>
      <c r="E1" s="661"/>
      <c r="F1" s="661"/>
      <c r="G1" s="661"/>
      <c r="H1" s="661"/>
      <c r="I1" s="661"/>
      <c r="J1" s="661"/>
    </row>
    <row r="2" spans="1:23" s="537" customFormat="1" ht="28.8">
      <c r="A2" s="538" t="s">
        <v>4724</v>
      </c>
      <c r="B2" s="538" t="s">
        <v>4723</v>
      </c>
      <c r="C2" s="538" t="s">
        <v>161</v>
      </c>
      <c r="D2" s="538" t="s">
        <v>160</v>
      </c>
      <c r="E2" s="538" t="s">
        <v>4722</v>
      </c>
      <c r="F2" s="538" t="s">
        <v>4137</v>
      </c>
      <c r="G2" s="538" t="s">
        <v>4502</v>
      </c>
      <c r="H2" s="538" t="s">
        <v>4501</v>
      </c>
      <c r="I2" s="538" t="s">
        <v>4721</v>
      </c>
      <c r="J2" s="538" t="s">
        <v>4720</v>
      </c>
      <c r="L2" s="14" t="s">
        <v>71</v>
      </c>
      <c r="M2" s="14" t="s">
        <v>72</v>
      </c>
      <c r="N2" s="9" t="s">
        <v>99</v>
      </c>
      <c r="O2" s="9" t="s">
        <v>100</v>
      </c>
      <c r="P2" s="9" t="s">
        <v>75</v>
      </c>
      <c r="Q2" s="9" t="s">
        <v>73</v>
      </c>
      <c r="R2" s="9" t="s">
        <v>42</v>
      </c>
      <c r="S2" s="9"/>
      <c r="T2" s="9" t="s">
        <v>39</v>
      </c>
      <c r="U2" s="9" t="s">
        <v>40</v>
      </c>
      <c r="V2" s="9" t="s">
        <v>31</v>
      </c>
      <c r="W2" s="9" t="s">
        <v>41</v>
      </c>
    </row>
    <row r="3" spans="1:23">
      <c r="A3" s="535">
        <v>1</v>
      </c>
      <c r="B3" s="535">
        <v>1</v>
      </c>
      <c r="C3" s="534" t="s">
        <v>16</v>
      </c>
      <c r="D3" s="534" t="s">
        <v>267</v>
      </c>
      <c r="E3" s="534">
        <v>1979</v>
      </c>
      <c r="F3" s="534" t="s">
        <v>4147</v>
      </c>
      <c r="G3" s="533">
        <v>0.39583333333333331</v>
      </c>
      <c r="H3" s="533">
        <v>0.74375000000000002</v>
      </c>
      <c r="I3" s="534">
        <v>31</v>
      </c>
      <c r="J3" s="533">
        <f t="shared" ref="J3:J42" si="0">H3-G3</f>
        <v>0.34791666666666671</v>
      </c>
      <c r="L3" s="14">
        <f>VLOOKUP(M3,id!$A:$C,3,0)</f>
        <v>1</v>
      </c>
      <c r="M3" s="14" t="str">
        <f t="shared" ref="M3:M42" si="1">N3&amp;O3&amp;Q3</f>
        <v>BrudłoPaweł1979</v>
      </c>
      <c r="N3" s="9" t="str">
        <f>D3</f>
        <v>Brudło</v>
      </c>
      <c r="O3" s="9" t="str">
        <f>C3</f>
        <v>Paweł</v>
      </c>
      <c r="P3" s="9"/>
      <c r="Q3" s="9">
        <f>E3</f>
        <v>1979</v>
      </c>
      <c r="R3" s="9">
        <v>50</v>
      </c>
      <c r="S3" s="23"/>
      <c r="T3" s="9"/>
      <c r="U3" s="9"/>
      <c r="V3" s="9"/>
      <c r="W3" s="9"/>
    </row>
    <row r="4" spans="1:23">
      <c r="A4" s="535">
        <v>1</v>
      </c>
      <c r="B4" s="535">
        <v>1</v>
      </c>
      <c r="C4" s="534" t="s">
        <v>22</v>
      </c>
      <c r="D4" s="534" t="s">
        <v>55</v>
      </c>
      <c r="E4" s="534">
        <v>1969</v>
      </c>
      <c r="F4" s="534" t="s">
        <v>4147</v>
      </c>
      <c r="G4" s="533">
        <v>0.39583333333333331</v>
      </c>
      <c r="H4" s="533">
        <v>0.74375000000000002</v>
      </c>
      <c r="I4" s="534">
        <v>31</v>
      </c>
      <c r="J4" s="533">
        <f t="shared" si="0"/>
        <v>0.34791666666666671</v>
      </c>
      <c r="L4" s="14">
        <f>VLOOKUP(M4,id!$A:$C,3,0)</f>
        <v>5</v>
      </c>
      <c r="M4" s="14" t="str">
        <f t="shared" si="1"/>
        <v>SzawdzinKrzysztof1969</v>
      </c>
      <c r="N4" s="9" t="str">
        <f t="shared" ref="N4:N42" si="2">D4</f>
        <v>Szawdzin</v>
      </c>
      <c r="O4" s="9" t="str">
        <f t="shared" ref="O4:O42" si="3">C4</f>
        <v>Krzysztof</v>
      </c>
      <c r="P4" s="9"/>
      <c r="Q4" s="9">
        <f t="shared" ref="Q4:Q42" si="4">E4</f>
        <v>1969</v>
      </c>
      <c r="R4" s="9">
        <f t="shared" ref="R4:R14" si="5">R3*IF(V4&lt;1,V4,IF(W4&lt;1,W4,IF(U4&lt;1,U4,IF(T4&lt;1,T4,1))))</f>
        <v>50</v>
      </c>
      <c r="S4" s="23"/>
      <c r="T4" s="9">
        <f>J3/J4</f>
        <v>1</v>
      </c>
      <c r="U4" s="9">
        <f>I4/I3</f>
        <v>1</v>
      </c>
      <c r="V4" s="9">
        <v>1</v>
      </c>
      <c r="W4" s="9">
        <v>1</v>
      </c>
    </row>
    <row r="5" spans="1:23">
      <c r="A5" s="535">
        <v>3</v>
      </c>
      <c r="B5" s="535">
        <v>3</v>
      </c>
      <c r="C5" s="534" t="s">
        <v>788</v>
      </c>
      <c r="D5" s="534" t="s">
        <v>3569</v>
      </c>
      <c r="E5" s="534">
        <v>1988</v>
      </c>
      <c r="F5" s="534" t="s">
        <v>4147</v>
      </c>
      <c r="G5" s="533">
        <v>0.39583333333333331</v>
      </c>
      <c r="H5" s="533">
        <v>0.74444444444444446</v>
      </c>
      <c r="I5" s="534">
        <v>31</v>
      </c>
      <c r="J5" s="533">
        <f t="shared" si="0"/>
        <v>0.34861111111111115</v>
      </c>
      <c r="L5" s="14">
        <f>VLOOKUP(M5,id!$A:$C,3,0)</f>
        <v>557</v>
      </c>
      <c r="M5" s="14" t="str">
        <f t="shared" si="1"/>
        <v>MańskiSebastian1988</v>
      </c>
      <c r="N5" s="9" t="str">
        <f t="shared" si="2"/>
        <v>Mański</v>
      </c>
      <c r="O5" s="9" t="str">
        <f t="shared" si="3"/>
        <v>Sebastian</v>
      </c>
      <c r="P5" s="9"/>
      <c r="Q5" s="9">
        <f t="shared" si="4"/>
        <v>1988</v>
      </c>
      <c r="R5" s="9">
        <f t="shared" si="5"/>
        <v>49.900398406374499</v>
      </c>
      <c r="S5" s="23"/>
      <c r="T5" s="9">
        <f t="shared" ref="T5:T14" si="6">J4/J5</f>
        <v>0.99800796812749004</v>
      </c>
      <c r="U5" s="9">
        <f t="shared" ref="U5:U14" si="7">I5/I4</f>
        <v>1</v>
      </c>
      <c r="V5" s="9">
        <v>1</v>
      </c>
      <c r="W5" s="9">
        <v>1</v>
      </c>
    </row>
    <row r="6" spans="1:23">
      <c r="A6" s="535">
        <v>3</v>
      </c>
      <c r="B6" s="535">
        <v>3</v>
      </c>
      <c r="C6" s="534" t="s">
        <v>22</v>
      </c>
      <c r="D6" s="534" t="s">
        <v>3569</v>
      </c>
      <c r="E6" s="534">
        <v>1986</v>
      </c>
      <c r="F6" s="534" t="s">
        <v>4147</v>
      </c>
      <c r="G6" s="533">
        <v>0.39583333333333331</v>
      </c>
      <c r="H6" s="533">
        <v>0.74444444444444446</v>
      </c>
      <c r="I6" s="534">
        <v>31</v>
      </c>
      <c r="J6" s="533">
        <f t="shared" si="0"/>
        <v>0.34861111111111115</v>
      </c>
      <c r="L6" s="14">
        <f>VLOOKUP(M6,id!$A:$C,3,0)</f>
        <v>107</v>
      </c>
      <c r="M6" s="14" t="str">
        <f t="shared" si="1"/>
        <v>MańskiKrzysztof1986</v>
      </c>
      <c r="N6" s="9" t="str">
        <f t="shared" si="2"/>
        <v>Mański</v>
      </c>
      <c r="O6" s="9" t="str">
        <f t="shared" si="3"/>
        <v>Krzysztof</v>
      </c>
      <c r="P6" s="9"/>
      <c r="Q6" s="9">
        <f t="shared" si="4"/>
        <v>1986</v>
      </c>
      <c r="R6" s="9">
        <f t="shared" si="5"/>
        <v>49.900398406374499</v>
      </c>
      <c r="S6" s="23"/>
      <c r="T6" s="9">
        <f t="shared" si="6"/>
        <v>1</v>
      </c>
      <c r="U6" s="9">
        <f t="shared" si="7"/>
        <v>1</v>
      </c>
      <c r="V6" s="9">
        <v>1</v>
      </c>
      <c r="W6" s="9">
        <v>1</v>
      </c>
    </row>
    <row r="7" spans="1:23">
      <c r="A7" s="535">
        <v>5</v>
      </c>
      <c r="B7" s="535">
        <v>5</v>
      </c>
      <c r="C7" s="534" t="s">
        <v>83</v>
      </c>
      <c r="D7" s="534" t="s">
        <v>300</v>
      </c>
      <c r="E7" s="534">
        <v>1984</v>
      </c>
      <c r="F7" s="534" t="s">
        <v>4147</v>
      </c>
      <c r="G7" s="533">
        <v>0.39583333333333331</v>
      </c>
      <c r="H7" s="533">
        <v>0.76180555555555562</v>
      </c>
      <c r="I7" s="534">
        <v>31</v>
      </c>
      <c r="J7" s="533">
        <f t="shared" si="0"/>
        <v>0.36597222222222231</v>
      </c>
      <c r="L7" s="14">
        <f>VLOOKUP(M7,id!$A:$C,3,0)</f>
        <v>133</v>
      </c>
      <c r="M7" s="14" t="str">
        <f t="shared" si="1"/>
        <v>WojciechowskiAdam1984</v>
      </c>
      <c r="N7" s="9" t="str">
        <f t="shared" si="2"/>
        <v>Wojciechowski</v>
      </c>
      <c r="O7" s="9" t="str">
        <f t="shared" si="3"/>
        <v>Adam</v>
      </c>
      <c r="P7" s="9"/>
      <c r="Q7" s="9">
        <f t="shared" si="4"/>
        <v>1984</v>
      </c>
      <c r="R7" s="9">
        <f t="shared" si="5"/>
        <v>47.533206831119536</v>
      </c>
      <c r="S7" s="23"/>
      <c r="T7" s="9">
        <f t="shared" si="6"/>
        <v>0.95256166982922186</v>
      </c>
      <c r="U7" s="9">
        <f t="shared" si="7"/>
        <v>1</v>
      </c>
      <c r="V7" s="9">
        <v>1</v>
      </c>
      <c r="W7" s="9">
        <v>1</v>
      </c>
    </row>
    <row r="8" spans="1:23">
      <c r="A8" s="535">
        <v>6</v>
      </c>
      <c r="B8" s="535">
        <v>6</v>
      </c>
      <c r="C8" s="534" t="s">
        <v>383</v>
      </c>
      <c r="D8" s="534" t="s">
        <v>1296</v>
      </c>
      <c r="E8" s="534">
        <v>1980</v>
      </c>
      <c r="F8" s="534" t="s">
        <v>4147</v>
      </c>
      <c r="G8" s="533">
        <v>0.39583333333333331</v>
      </c>
      <c r="H8" s="533">
        <v>0.79513888888888884</v>
      </c>
      <c r="I8" s="534">
        <v>31</v>
      </c>
      <c r="J8" s="533">
        <f t="shared" si="0"/>
        <v>0.39930555555555552</v>
      </c>
      <c r="L8" s="14">
        <f>VLOOKUP(M8,id!$A:$C,3,0)</f>
        <v>173</v>
      </c>
      <c r="M8" s="14" t="str">
        <f t="shared" si="1"/>
        <v>ŁosiewiczMariusz1980</v>
      </c>
      <c r="N8" s="9" t="str">
        <f t="shared" si="2"/>
        <v>Łosiewicz</v>
      </c>
      <c r="O8" s="9" t="str">
        <f t="shared" si="3"/>
        <v>Mariusz</v>
      </c>
      <c r="P8" s="9"/>
      <c r="Q8" s="9">
        <f t="shared" si="4"/>
        <v>1980</v>
      </c>
      <c r="R8" s="9">
        <f t="shared" si="5"/>
        <v>43.565217391304358</v>
      </c>
      <c r="S8" s="23"/>
      <c r="T8" s="9">
        <f t="shared" si="6"/>
        <v>0.91652173913043511</v>
      </c>
      <c r="U8" s="9">
        <f t="shared" si="7"/>
        <v>1</v>
      </c>
      <c r="V8" s="9">
        <v>1</v>
      </c>
      <c r="W8" s="9">
        <v>1</v>
      </c>
    </row>
    <row r="9" spans="1:23">
      <c r="A9" s="535">
        <v>7</v>
      </c>
      <c r="B9" s="535">
        <v>7</v>
      </c>
      <c r="C9" s="534" t="s">
        <v>22</v>
      </c>
      <c r="D9" s="534" t="s">
        <v>1805</v>
      </c>
      <c r="E9" s="534">
        <v>1980</v>
      </c>
      <c r="F9" s="534" t="s">
        <v>4147</v>
      </c>
      <c r="G9" s="533">
        <v>0.39583333333333331</v>
      </c>
      <c r="H9" s="533">
        <v>0.81180555555555556</v>
      </c>
      <c r="I9" s="534">
        <v>31</v>
      </c>
      <c r="J9" s="533">
        <f t="shared" si="0"/>
        <v>0.41597222222222224</v>
      </c>
      <c r="L9" s="14">
        <f>VLOOKUP(M9,id!$A:$C,3,0)</f>
        <v>558</v>
      </c>
      <c r="M9" s="14" t="str">
        <f t="shared" si="1"/>
        <v>HampelskiKrzysztof1980</v>
      </c>
      <c r="N9" s="9" t="str">
        <f t="shared" si="2"/>
        <v>Hampelski</v>
      </c>
      <c r="O9" s="9" t="str">
        <f t="shared" si="3"/>
        <v>Krzysztof</v>
      </c>
      <c r="P9" s="9"/>
      <c r="Q9" s="9">
        <f t="shared" si="4"/>
        <v>1980</v>
      </c>
      <c r="R9" s="9">
        <f t="shared" si="5"/>
        <v>41.819699499165282</v>
      </c>
      <c r="S9" s="23"/>
      <c r="T9" s="9">
        <f t="shared" si="6"/>
        <v>0.95993322203672771</v>
      </c>
      <c r="U9" s="9">
        <f t="shared" si="7"/>
        <v>1</v>
      </c>
      <c r="V9" s="9">
        <v>1</v>
      </c>
      <c r="W9" s="9">
        <v>1</v>
      </c>
    </row>
    <row r="10" spans="1:23">
      <c r="A10" s="535">
        <v>8</v>
      </c>
      <c r="B10" s="535">
        <v>8</v>
      </c>
      <c r="C10" s="534" t="s">
        <v>151</v>
      </c>
      <c r="D10" s="534" t="s">
        <v>152</v>
      </c>
      <c r="E10" s="534">
        <v>1970</v>
      </c>
      <c r="F10" s="534" t="s">
        <v>4147</v>
      </c>
      <c r="G10" s="533">
        <v>0.39583333333333331</v>
      </c>
      <c r="H10" s="533">
        <v>0.81319444444444444</v>
      </c>
      <c r="I10" s="534">
        <v>31</v>
      </c>
      <c r="J10" s="533">
        <f t="shared" si="0"/>
        <v>0.41736111111111113</v>
      </c>
      <c r="L10" s="14">
        <f>VLOOKUP(M10,id!$A:$C,3,0)</f>
        <v>42</v>
      </c>
      <c r="M10" s="14" t="str">
        <f t="shared" si="1"/>
        <v>HołdakowskiWojciech1970</v>
      </c>
      <c r="N10" s="9" t="str">
        <f t="shared" si="2"/>
        <v>Hołdakowski</v>
      </c>
      <c r="O10" s="9" t="str">
        <f t="shared" si="3"/>
        <v>Wojciech</v>
      </c>
      <c r="P10" s="9"/>
      <c r="Q10" s="9">
        <f t="shared" si="4"/>
        <v>1970</v>
      </c>
      <c r="R10" s="9">
        <f t="shared" si="5"/>
        <v>41.680532445923468</v>
      </c>
      <c r="S10" s="23"/>
      <c r="T10" s="9">
        <f t="shared" si="6"/>
        <v>0.99667221297836939</v>
      </c>
      <c r="U10" s="9">
        <f t="shared" si="7"/>
        <v>1</v>
      </c>
      <c r="V10" s="9">
        <v>1</v>
      </c>
      <c r="W10" s="9">
        <v>1</v>
      </c>
    </row>
    <row r="11" spans="1:23">
      <c r="A11" s="535">
        <v>8</v>
      </c>
      <c r="B11" s="535">
        <v>8</v>
      </c>
      <c r="C11" s="534" t="s">
        <v>90</v>
      </c>
      <c r="D11" s="534" t="s">
        <v>79</v>
      </c>
      <c r="E11" s="534">
        <v>1984</v>
      </c>
      <c r="F11" s="534" t="s">
        <v>4147</v>
      </c>
      <c r="G11" s="533">
        <v>0.39583333333333331</v>
      </c>
      <c r="H11" s="533">
        <v>0.81319444444444444</v>
      </c>
      <c r="I11" s="534">
        <v>31</v>
      </c>
      <c r="J11" s="533">
        <f t="shared" si="0"/>
        <v>0.41736111111111113</v>
      </c>
      <c r="L11" s="14">
        <f>VLOOKUP(M11,id!$A:$C,3,0)</f>
        <v>41</v>
      </c>
      <c r="M11" s="14" t="str">
        <f t="shared" si="1"/>
        <v>WieczorekJarosław1984</v>
      </c>
      <c r="N11" s="9" t="str">
        <f t="shared" si="2"/>
        <v>Wieczorek</v>
      </c>
      <c r="O11" s="9" t="str">
        <f t="shared" si="3"/>
        <v>Jarosław</v>
      </c>
      <c r="P11" s="9"/>
      <c r="Q11" s="9">
        <f t="shared" si="4"/>
        <v>1984</v>
      </c>
      <c r="R11" s="9">
        <f t="shared" si="5"/>
        <v>41.680532445923468</v>
      </c>
      <c r="S11" s="23"/>
      <c r="T11" s="9">
        <f t="shared" si="6"/>
        <v>1</v>
      </c>
      <c r="U11" s="9">
        <f t="shared" si="7"/>
        <v>1</v>
      </c>
      <c r="V11" s="9">
        <v>1</v>
      </c>
      <c r="W11" s="9">
        <v>1</v>
      </c>
    </row>
    <row r="12" spans="1:23">
      <c r="A12" s="535">
        <v>10</v>
      </c>
      <c r="B12" s="535">
        <v>10</v>
      </c>
      <c r="C12" s="534" t="s">
        <v>16</v>
      </c>
      <c r="D12" s="534" t="s">
        <v>4719</v>
      </c>
      <c r="E12" s="534">
        <v>1980</v>
      </c>
      <c r="F12" s="534" t="s">
        <v>4147</v>
      </c>
      <c r="G12" s="533">
        <v>0.39583333333333331</v>
      </c>
      <c r="H12" s="533">
        <v>0.85763888888888884</v>
      </c>
      <c r="I12" s="534">
        <v>31</v>
      </c>
      <c r="J12" s="533">
        <f t="shared" si="0"/>
        <v>0.46180555555555552</v>
      </c>
      <c r="L12" s="14">
        <f>VLOOKUP(M12,id!$A:$C,3,0)</f>
        <v>559</v>
      </c>
      <c r="M12" s="14" t="str">
        <f t="shared" si="1"/>
        <v>PabichPaweł1980</v>
      </c>
      <c r="N12" s="9" t="str">
        <f t="shared" si="2"/>
        <v>Pabich</v>
      </c>
      <c r="O12" s="9" t="str">
        <f t="shared" si="3"/>
        <v>Paweł</v>
      </c>
      <c r="P12" s="9"/>
      <c r="Q12" s="9">
        <f t="shared" si="4"/>
        <v>1980</v>
      </c>
      <c r="R12" s="9">
        <f t="shared" si="5"/>
        <v>37.669172932330838</v>
      </c>
      <c r="S12" s="23"/>
      <c r="T12" s="9">
        <f t="shared" si="6"/>
        <v>0.90375939849624065</v>
      </c>
      <c r="U12" s="9">
        <f t="shared" si="7"/>
        <v>1</v>
      </c>
      <c r="V12" s="9">
        <v>1</v>
      </c>
      <c r="W12" s="9">
        <v>1</v>
      </c>
    </row>
    <row r="13" spans="1:23">
      <c r="A13" s="535">
        <v>11</v>
      </c>
      <c r="B13" s="535">
        <v>11</v>
      </c>
      <c r="C13" s="534" t="s">
        <v>3960</v>
      </c>
      <c r="D13" s="534" t="s">
        <v>3961</v>
      </c>
      <c r="E13" s="534">
        <v>1979</v>
      </c>
      <c r="F13" s="534" t="s">
        <v>4147</v>
      </c>
      <c r="G13" s="533">
        <v>0.39583333333333331</v>
      </c>
      <c r="H13" s="533">
        <v>0.86458333333333337</v>
      </c>
      <c r="I13" s="534">
        <v>31</v>
      </c>
      <c r="J13" s="533">
        <f t="shared" si="0"/>
        <v>0.46875000000000006</v>
      </c>
      <c r="L13" s="14">
        <f>VLOOKUP(M13,id!$A:$C,3,0)</f>
        <v>377</v>
      </c>
      <c r="M13" s="14" t="str">
        <f t="shared" si="1"/>
        <v>LulekZenon1979</v>
      </c>
      <c r="N13" s="9" t="str">
        <f t="shared" si="2"/>
        <v>Lulek</v>
      </c>
      <c r="O13" s="9" t="str">
        <f t="shared" si="3"/>
        <v>Zenon</v>
      </c>
      <c r="P13" s="9"/>
      <c r="Q13" s="9">
        <f t="shared" si="4"/>
        <v>1979</v>
      </c>
      <c r="R13" s="9">
        <f t="shared" si="5"/>
        <v>37.111111111111114</v>
      </c>
      <c r="S13" s="23"/>
      <c r="T13" s="9">
        <f t="shared" si="6"/>
        <v>0.98518518518518505</v>
      </c>
      <c r="U13" s="9">
        <f t="shared" si="7"/>
        <v>1</v>
      </c>
      <c r="V13" s="9">
        <v>1</v>
      </c>
      <c r="W13" s="9">
        <v>1</v>
      </c>
    </row>
    <row r="14" spans="1:23">
      <c r="A14" s="535">
        <v>12</v>
      </c>
      <c r="B14" s="535">
        <v>12</v>
      </c>
      <c r="C14" s="534" t="s">
        <v>63</v>
      </c>
      <c r="D14" s="534" t="s">
        <v>295</v>
      </c>
      <c r="E14" s="534">
        <v>1977</v>
      </c>
      <c r="F14" s="534" t="s">
        <v>4147</v>
      </c>
      <c r="G14" s="533">
        <v>0.39583333333333331</v>
      </c>
      <c r="H14" s="533">
        <v>0.87361111111111101</v>
      </c>
      <c r="I14" s="534">
        <v>31</v>
      </c>
      <c r="J14" s="533">
        <f t="shared" si="0"/>
        <v>0.47777777777777769</v>
      </c>
      <c r="L14" s="14">
        <f>VLOOKUP(M14,id!$A:$C,3,0)</f>
        <v>138</v>
      </c>
      <c r="M14" s="14" t="str">
        <f t="shared" si="1"/>
        <v>SenderekŁukasz1977</v>
      </c>
      <c r="N14" s="9" t="str">
        <f t="shared" si="2"/>
        <v>Senderek</v>
      </c>
      <c r="O14" s="9" t="str">
        <f t="shared" si="3"/>
        <v>Łukasz</v>
      </c>
      <c r="P14" s="9"/>
      <c r="Q14" s="9">
        <f t="shared" si="4"/>
        <v>1977</v>
      </c>
      <c r="R14" s="9">
        <f t="shared" si="5"/>
        <v>36.409883720930246</v>
      </c>
      <c r="S14" s="23"/>
      <c r="T14" s="9">
        <f t="shared" si="6"/>
        <v>0.981104651162791</v>
      </c>
      <c r="U14" s="9">
        <f t="shared" si="7"/>
        <v>1</v>
      </c>
      <c r="V14" s="9">
        <v>1</v>
      </c>
      <c r="W14" s="9">
        <v>1</v>
      </c>
    </row>
    <row r="15" spans="1:23">
      <c r="A15" s="535">
        <v>13</v>
      </c>
      <c r="B15" s="535">
        <v>13</v>
      </c>
      <c r="C15" s="534" t="s">
        <v>336</v>
      </c>
      <c r="D15" s="534" t="s">
        <v>230</v>
      </c>
      <c r="E15" s="534">
        <v>1967</v>
      </c>
      <c r="F15" s="534" t="s">
        <v>4147</v>
      </c>
      <c r="G15" s="533">
        <v>0.39583333333333331</v>
      </c>
      <c r="H15" s="533">
        <v>0.89444444444444438</v>
      </c>
      <c r="I15" s="534">
        <v>31</v>
      </c>
      <c r="J15" s="533">
        <f t="shared" si="0"/>
        <v>0.49861111111111106</v>
      </c>
      <c r="L15" s="14">
        <f>VLOOKUP(M15,id!$A:$C,3,0)</f>
        <v>390</v>
      </c>
      <c r="M15" s="14" t="str">
        <f t="shared" si="1"/>
        <v>AdamczykJarek1967</v>
      </c>
      <c r="N15" s="9" t="str">
        <f t="shared" si="2"/>
        <v>Adamczyk</v>
      </c>
      <c r="O15" s="9" t="str">
        <f t="shared" si="3"/>
        <v>Jarek</v>
      </c>
      <c r="P15" s="9"/>
      <c r="Q15" s="9">
        <f t="shared" si="4"/>
        <v>1967</v>
      </c>
      <c r="R15" s="9">
        <f t="shared" ref="R15:R42" si="8">R14*IF(V15&lt;1,V15,IF(W15&lt;1,W15,IF(U15&lt;1,U15,IF(T15&lt;1,T15,1))))</f>
        <v>34.888579387186638</v>
      </c>
      <c r="S15" s="23"/>
      <c r="T15" s="9">
        <f t="shared" ref="T15:T42" si="9">J14/J15</f>
        <v>0.95821727019498604</v>
      </c>
      <c r="U15" s="9">
        <f t="shared" ref="U15:U42" si="10">I15/I14</f>
        <v>1</v>
      </c>
      <c r="V15" s="9">
        <v>1</v>
      </c>
      <c r="W15" s="9">
        <v>1</v>
      </c>
    </row>
    <row r="16" spans="1:23">
      <c r="A16" s="535">
        <v>15</v>
      </c>
      <c r="B16" s="535">
        <v>14</v>
      </c>
      <c r="C16" s="534" t="s">
        <v>16</v>
      </c>
      <c r="D16" s="534" t="s">
        <v>262</v>
      </c>
      <c r="E16" s="534">
        <v>1973</v>
      </c>
      <c r="F16" s="534" t="s">
        <v>4147</v>
      </c>
      <c r="G16" s="533">
        <v>0.39583333333333331</v>
      </c>
      <c r="H16" s="533">
        <v>0.8979166666666667</v>
      </c>
      <c r="I16" s="534">
        <v>31</v>
      </c>
      <c r="J16" s="533">
        <f t="shared" si="0"/>
        <v>0.50208333333333344</v>
      </c>
      <c r="L16" s="14">
        <f>VLOOKUP(M16,id!$A:$C,3,0)</f>
        <v>104</v>
      </c>
      <c r="M16" s="14" t="str">
        <f t="shared" si="1"/>
        <v>GorczycaPaweł1973</v>
      </c>
      <c r="N16" s="9" t="str">
        <f t="shared" si="2"/>
        <v>Gorczyca</v>
      </c>
      <c r="O16" s="9" t="str">
        <f t="shared" si="3"/>
        <v>Paweł</v>
      </c>
      <c r="P16" s="9"/>
      <c r="Q16" s="9">
        <f t="shared" si="4"/>
        <v>1973</v>
      </c>
      <c r="R16" s="9">
        <f t="shared" si="8"/>
        <v>34.647302904564313</v>
      </c>
      <c r="S16" s="23"/>
      <c r="T16" s="9">
        <f t="shared" si="9"/>
        <v>0.99308437067773137</v>
      </c>
      <c r="U16" s="9">
        <f t="shared" si="10"/>
        <v>1</v>
      </c>
      <c r="V16" s="9">
        <v>1</v>
      </c>
      <c r="W16" s="9">
        <v>1</v>
      </c>
    </row>
    <row r="17" spans="1:23">
      <c r="A17" s="535">
        <v>17</v>
      </c>
      <c r="B17" s="535">
        <v>15</v>
      </c>
      <c r="C17" s="534" t="s">
        <v>70</v>
      </c>
      <c r="D17" s="534" t="s">
        <v>244</v>
      </c>
      <c r="E17" s="534">
        <v>1984</v>
      </c>
      <c r="F17" s="534" t="s">
        <v>4147</v>
      </c>
      <c r="G17" s="533">
        <v>0.39583333333333331</v>
      </c>
      <c r="H17" s="533">
        <v>0.91319444444444453</v>
      </c>
      <c r="I17" s="534">
        <v>31</v>
      </c>
      <c r="J17" s="533">
        <f t="shared" si="0"/>
        <v>0.51736111111111116</v>
      </c>
      <c r="L17" s="14">
        <f>VLOOKUP(M17,id!$A:$C,3,0)</f>
        <v>106</v>
      </c>
      <c r="M17" s="14" t="str">
        <f t="shared" si="1"/>
        <v>KotMaciej1984</v>
      </c>
      <c r="N17" s="9" t="str">
        <f t="shared" si="2"/>
        <v>Kot</v>
      </c>
      <c r="O17" s="9" t="str">
        <f t="shared" si="3"/>
        <v>Maciej</v>
      </c>
      <c r="P17" s="9"/>
      <c r="Q17" s="9">
        <f t="shared" si="4"/>
        <v>1984</v>
      </c>
      <c r="R17" s="9">
        <f t="shared" si="8"/>
        <v>33.624161073825505</v>
      </c>
      <c r="S17" s="23"/>
      <c r="T17" s="9">
        <f t="shared" si="9"/>
        <v>0.97046979865771821</v>
      </c>
      <c r="U17" s="9">
        <f t="shared" si="10"/>
        <v>1</v>
      </c>
      <c r="V17" s="9">
        <v>1</v>
      </c>
      <c r="W17" s="9">
        <v>1</v>
      </c>
    </row>
    <row r="18" spans="1:23">
      <c r="A18" s="535">
        <v>18</v>
      </c>
      <c r="B18" s="535">
        <v>16</v>
      </c>
      <c r="C18" s="534" t="s">
        <v>19</v>
      </c>
      <c r="D18" s="534" t="s">
        <v>18</v>
      </c>
      <c r="E18" s="534">
        <v>1964</v>
      </c>
      <c r="F18" s="534" t="s">
        <v>4147</v>
      </c>
      <c r="G18" s="533">
        <v>0.39583333333333331</v>
      </c>
      <c r="H18" s="533">
        <v>0.87361111111111101</v>
      </c>
      <c r="I18" s="534">
        <v>30</v>
      </c>
      <c r="J18" s="533">
        <f t="shared" si="0"/>
        <v>0.47777777777777769</v>
      </c>
      <c r="K18" s="531" t="s">
        <v>4715</v>
      </c>
      <c r="L18" s="14">
        <f>VLOOKUP(M18,id!$A:$C,3,0)</f>
        <v>11</v>
      </c>
      <c r="M18" s="14" t="str">
        <f t="shared" si="1"/>
        <v>LiszkaGrzegorz1964</v>
      </c>
      <c r="N18" s="9" t="str">
        <f t="shared" si="2"/>
        <v>Liszka</v>
      </c>
      <c r="O18" s="9" t="str">
        <f t="shared" si="3"/>
        <v>Grzegorz</v>
      </c>
      <c r="P18" s="9"/>
      <c r="Q18" s="9">
        <f t="shared" si="4"/>
        <v>1964</v>
      </c>
      <c r="R18" s="9">
        <f t="shared" si="8"/>
        <v>32.539510716605328</v>
      </c>
      <c r="S18" s="23"/>
      <c r="T18" s="9">
        <f t="shared" si="9"/>
        <v>1.0828488372093026</v>
      </c>
      <c r="U18" s="9">
        <f t="shared" si="10"/>
        <v>0.967741935483871</v>
      </c>
      <c r="V18" s="9">
        <v>1</v>
      </c>
      <c r="W18" s="9">
        <v>1</v>
      </c>
    </row>
    <row r="19" spans="1:23">
      <c r="A19" s="535">
        <v>19</v>
      </c>
      <c r="B19" s="535">
        <v>17</v>
      </c>
      <c r="C19" s="534" t="s">
        <v>51</v>
      </c>
      <c r="D19" s="534" t="s">
        <v>1641</v>
      </c>
      <c r="E19" s="534">
        <v>1974</v>
      </c>
      <c r="F19" s="534" t="s">
        <v>4147</v>
      </c>
      <c r="G19" s="533">
        <v>0.39583333333333331</v>
      </c>
      <c r="H19" s="533">
        <v>0.89027777777777783</v>
      </c>
      <c r="I19" s="534">
        <v>30</v>
      </c>
      <c r="J19" s="533">
        <f t="shared" si="0"/>
        <v>0.49444444444444452</v>
      </c>
      <c r="L19" s="14">
        <f>VLOOKUP(M19,id!$A:$C,3,0)</f>
        <v>560</v>
      </c>
      <c r="M19" s="14" t="str">
        <f t="shared" si="1"/>
        <v>MorońArtur1974</v>
      </c>
      <c r="N19" s="9" t="str">
        <f t="shared" si="2"/>
        <v>Moroń</v>
      </c>
      <c r="O19" s="9" t="str">
        <f t="shared" si="3"/>
        <v>Artur</v>
      </c>
      <c r="P19" s="9"/>
      <c r="Q19" s="9">
        <f t="shared" si="4"/>
        <v>1974</v>
      </c>
      <c r="R19" s="9">
        <f t="shared" si="8"/>
        <v>31.442673276719745</v>
      </c>
      <c r="S19" s="23"/>
      <c r="T19" s="9">
        <f t="shared" si="9"/>
        <v>0.96629213483146037</v>
      </c>
      <c r="U19" s="9">
        <f t="shared" si="10"/>
        <v>1</v>
      </c>
      <c r="V19" s="9">
        <v>1</v>
      </c>
      <c r="W19" s="9">
        <v>1</v>
      </c>
    </row>
    <row r="20" spans="1:23">
      <c r="A20" s="535">
        <v>21</v>
      </c>
      <c r="B20" s="535">
        <v>18</v>
      </c>
      <c r="C20" s="534" t="s">
        <v>139</v>
      </c>
      <c r="D20" s="534" t="s">
        <v>225</v>
      </c>
      <c r="E20" s="534">
        <v>1973</v>
      </c>
      <c r="F20" s="534" t="s">
        <v>4147</v>
      </c>
      <c r="G20" s="533">
        <v>0.39583333333333331</v>
      </c>
      <c r="H20" s="533">
        <v>0.89722222222222225</v>
      </c>
      <c r="I20" s="534">
        <v>29</v>
      </c>
      <c r="J20" s="533">
        <f t="shared" si="0"/>
        <v>0.50138888888888888</v>
      </c>
      <c r="L20" s="14">
        <f>VLOOKUP(M20,id!$A:$C,3,0)</f>
        <v>53</v>
      </c>
      <c r="M20" s="14" t="str">
        <f t="shared" si="1"/>
        <v>StaszewskiDaniel1973</v>
      </c>
      <c r="N20" s="9" t="str">
        <f t="shared" si="2"/>
        <v>Staszewski</v>
      </c>
      <c r="O20" s="9" t="str">
        <f t="shared" si="3"/>
        <v>Daniel</v>
      </c>
      <c r="P20" s="9"/>
      <c r="Q20" s="9">
        <f t="shared" si="4"/>
        <v>1973</v>
      </c>
      <c r="R20" s="9">
        <f t="shared" si="8"/>
        <v>30.394584167495754</v>
      </c>
      <c r="S20" s="23"/>
      <c r="T20" s="9">
        <f t="shared" si="9"/>
        <v>0.98614958448753476</v>
      </c>
      <c r="U20" s="9">
        <f t="shared" si="10"/>
        <v>0.96666666666666667</v>
      </c>
      <c r="V20" s="9">
        <v>1</v>
      </c>
      <c r="W20" s="9">
        <v>1</v>
      </c>
    </row>
    <row r="21" spans="1:23">
      <c r="A21" s="535">
        <v>22</v>
      </c>
      <c r="B21" s="535">
        <v>19</v>
      </c>
      <c r="C21" s="534" t="s">
        <v>1317</v>
      </c>
      <c r="D21" s="534" t="s">
        <v>4142</v>
      </c>
      <c r="E21" s="534">
        <v>1984</v>
      </c>
      <c r="F21" s="534" t="s">
        <v>4147</v>
      </c>
      <c r="G21" s="533">
        <v>0.39583333333333331</v>
      </c>
      <c r="H21" s="533">
        <v>0.91666666666666663</v>
      </c>
      <c r="I21" s="534">
        <v>29</v>
      </c>
      <c r="J21" s="533">
        <f t="shared" si="0"/>
        <v>0.52083333333333326</v>
      </c>
      <c r="L21" s="14">
        <f>VLOOKUP(M21,id!$A:$C,3,0)</f>
        <v>561</v>
      </c>
      <c r="M21" s="14" t="str">
        <f t="shared" si="1"/>
        <v>ZłotnickiMaciek1984</v>
      </c>
      <c r="N21" s="9" t="str">
        <f t="shared" si="2"/>
        <v>Złotnicki</v>
      </c>
      <c r="O21" s="9" t="str">
        <f t="shared" si="3"/>
        <v>Maciek</v>
      </c>
      <c r="P21" s="9"/>
      <c r="Q21" s="9">
        <f t="shared" si="4"/>
        <v>1984</v>
      </c>
      <c r="R21" s="9">
        <f t="shared" si="8"/>
        <v>29.259853025242585</v>
      </c>
      <c r="S21" s="23"/>
      <c r="T21" s="9">
        <f t="shared" si="9"/>
        <v>0.96266666666666678</v>
      </c>
      <c r="U21" s="9">
        <f t="shared" si="10"/>
        <v>1</v>
      </c>
      <c r="V21" s="9">
        <v>1</v>
      </c>
      <c r="W21" s="9">
        <v>1</v>
      </c>
    </row>
    <row r="22" spans="1:23">
      <c r="A22" s="535">
        <v>23</v>
      </c>
      <c r="B22" s="535">
        <v>20</v>
      </c>
      <c r="C22" s="534" t="s">
        <v>151</v>
      </c>
      <c r="D22" s="534" t="s">
        <v>953</v>
      </c>
      <c r="E22" s="534">
        <v>1979</v>
      </c>
      <c r="F22" s="534" t="s">
        <v>4147</v>
      </c>
      <c r="G22" s="533">
        <v>0.39583333333333331</v>
      </c>
      <c r="H22" s="533">
        <v>0.90486111111111101</v>
      </c>
      <c r="I22" s="534">
        <v>28</v>
      </c>
      <c r="J22" s="533">
        <f t="shared" si="0"/>
        <v>0.50902777777777763</v>
      </c>
      <c r="L22" s="14">
        <f>VLOOKUP(M22,id!$A:$C,3,0)</f>
        <v>110</v>
      </c>
      <c r="M22" s="14" t="str">
        <f t="shared" si="1"/>
        <v>KapustkaWojciech1979</v>
      </c>
      <c r="N22" s="9" t="str">
        <f t="shared" si="2"/>
        <v>Kapustka</v>
      </c>
      <c r="O22" s="9" t="str">
        <f t="shared" si="3"/>
        <v>Wojciech</v>
      </c>
      <c r="P22" s="9"/>
      <c r="Q22" s="9">
        <f t="shared" si="4"/>
        <v>1979</v>
      </c>
      <c r="R22" s="9">
        <f t="shared" si="8"/>
        <v>28.250892576096291</v>
      </c>
      <c r="S22" s="23"/>
      <c r="T22" s="9">
        <f t="shared" si="9"/>
        <v>1.023192360163711</v>
      </c>
      <c r="U22" s="9">
        <f t="shared" si="10"/>
        <v>0.96551724137931039</v>
      </c>
      <c r="V22" s="9">
        <v>1</v>
      </c>
      <c r="W22" s="9">
        <v>1</v>
      </c>
    </row>
    <row r="23" spans="1:23">
      <c r="A23" s="535">
        <v>24</v>
      </c>
      <c r="B23" s="535">
        <v>21</v>
      </c>
      <c r="C23" s="534" t="s">
        <v>19</v>
      </c>
      <c r="D23" s="534" t="s">
        <v>807</v>
      </c>
      <c r="E23" s="534">
        <v>1984</v>
      </c>
      <c r="F23" s="534" t="s">
        <v>4147</v>
      </c>
      <c r="G23" s="533">
        <v>0.39583333333333331</v>
      </c>
      <c r="H23" s="533">
        <v>0.90625</v>
      </c>
      <c r="I23" s="534">
        <v>28</v>
      </c>
      <c r="J23" s="533">
        <f t="shared" si="0"/>
        <v>0.51041666666666674</v>
      </c>
      <c r="L23" s="14">
        <f>VLOOKUP(M23,id!$A:$C,3,0)</f>
        <v>20</v>
      </c>
      <c r="M23" s="14" t="str">
        <f t="shared" si="1"/>
        <v>CzarnyGrzegorz1984</v>
      </c>
      <c r="N23" s="9" t="str">
        <f t="shared" si="2"/>
        <v>Czarny</v>
      </c>
      <c r="O23" s="9" t="str">
        <f t="shared" si="3"/>
        <v>Grzegorz</v>
      </c>
      <c r="P23" s="9"/>
      <c r="Q23" s="9">
        <f t="shared" si="4"/>
        <v>1984</v>
      </c>
      <c r="R23" s="9">
        <f t="shared" si="8"/>
        <v>28.174019399018466</v>
      </c>
      <c r="S23" s="23"/>
      <c r="T23" s="9">
        <f t="shared" si="9"/>
        <v>0.99727891156462545</v>
      </c>
      <c r="U23" s="9">
        <f t="shared" si="10"/>
        <v>1</v>
      </c>
      <c r="V23" s="9">
        <v>1</v>
      </c>
      <c r="W23" s="9">
        <v>1</v>
      </c>
    </row>
    <row r="24" spans="1:23">
      <c r="A24" s="535">
        <v>26</v>
      </c>
      <c r="B24" s="535">
        <v>22</v>
      </c>
      <c r="C24" s="534" t="s">
        <v>241</v>
      </c>
      <c r="D24" s="534" t="s">
        <v>245</v>
      </c>
      <c r="E24" s="534">
        <v>1979</v>
      </c>
      <c r="F24" s="534" t="s">
        <v>4147</v>
      </c>
      <c r="G24" s="533">
        <v>0.39583333333333331</v>
      </c>
      <c r="H24" s="533">
        <v>0.74930555555555556</v>
      </c>
      <c r="I24" s="534">
        <v>25</v>
      </c>
      <c r="J24" s="533">
        <f t="shared" si="0"/>
        <v>0.35347222222222224</v>
      </c>
      <c r="L24" s="14">
        <f>VLOOKUP(M24,id!$A:$C,3,0)</f>
        <v>8</v>
      </c>
      <c r="M24" s="14" t="str">
        <f t="shared" si="1"/>
        <v>WalentowskiRadosław1979</v>
      </c>
      <c r="N24" s="9" t="str">
        <f t="shared" si="2"/>
        <v>Walentowski</v>
      </c>
      <c r="O24" s="9" t="str">
        <f t="shared" si="3"/>
        <v>Radosław</v>
      </c>
      <c r="P24" s="9"/>
      <c r="Q24" s="9">
        <f t="shared" si="4"/>
        <v>1979</v>
      </c>
      <c r="R24" s="9">
        <f t="shared" si="8"/>
        <v>25.155374463409345</v>
      </c>
      <c r="S24" s="23"/>
      <c r="T24" s="9">
        <f t="shared" si="9"/>
        <v>1.4440078585461691</v>
      </c>
      <c r="U24" s="9">
        <f t="shared" si="10"/>
        <v>0.8928571428571429</v>
      </c>
      <c r="V24" s="9">
        <v>1</v>
      </c>
      <c r="W24" s="9">
        <v>1</v>
      </c>
    </row>
    <row r="25" spans="1:23">
      <c r="A25" s="535">
        <v>27</v>
      </c>
      <c r="B25" s="535">
        <v>23</v>
      </c>
      <c r="C25" s="534" t="s">
        <v>51</v>
      </c>
      <c r="D25" s="534" t="s">
        <v>183</v>
      </c>
      <c r="E25" s="534">
        <v>1970</v>
      </c>
      <c r="F25" s="534" t="s">
        <v>4147</v>
      </c>
      <c r="G25" s="533">
        <v>0.39583333333333331</v>
      </c>
      <c r="H25" s="533">
        <v>0.84791666666666676</v>
      </c>
      <c r="I25" s="534">
        <v>25</v>
      </c>
      <c r="J25" s="533">
        <f t="shared" si="0"/>
        <v>0.45208333333333345</v>
      </c>
      <c r="K25" s="531" t="s">
        <v>4715</v>
      </c>
      <c r="L25" s="14">
        <f>VLOOKUP(M25,id!$A:$C,3,0)</f>
        <v>43</v>
      </c>
      <c r="M25" s="14" t="str">
        <f t="shared" si="1"/>
        <v>ZawadzkiArtur1970</v>
      </c>
      <c r="N25" s="9" t="str">
        <f t="shared" si="2"/>
        <v>Zawadzki</v>
      </c>
      <c r="O25" s="9" t="str">
        <f t="shared" si="3"/>
        <v>Artur</v>
      </c>
      <c r="P25" s="9"/>
      <c r="Q25" s="9">
        <f t="shared" si="4"/>
        <v>1970</v>
      </c>
      <c r="R25" s="9">
        <f t="shared" si="8"/>
        <v>19.668334257873045</v>
      </c>
      <c r="S25" s="23"/>
      <c r="T25" s="9">
        <f t="shared" si="9"/>
        <v>0.78187403993855586</v>
      </c>
      <c r="U25" s="9">
        <f t="shared" si="10"/>
        <v>1</v>
      </c>
      <c r="V25" s="9">
        <v>1</v>
      </c>
      <c r="W25" s="9">
        <v>1</v>
      </c>
    </row>
    <row r="26" spans="1:23">
      <c r="A26" s="535">
        <v>28</v>
      </c>
      <c r="B26" s="535">
        <v>24</v>
      </c>
      <c r="C26" s="534" t="s">
        <v>22</v>
      </c>
      <c r="D26" s="534" t="s">
        <v>837</v>
      </c>
      <c r="E26" s="534">
        <v>1963</v>
      </c>
      <c r="F26" s="534" t="s">
        <v>4147</v>
      </c>
      <c r="G26" s="533">
        <v>0.39583333333333331</v>
      </c>
      <c r="H26" s="533">
        <v>0.87847222222222221</v>
      </c>
      <c r="I26" s="534">
        <v>25</v>
      </c>
      <c r="J26" s="533">
        <f t="shared" si="0"/>
        <v>0.4826388888888889</v>
      </c>
      <c r="K26" s="531" t="s">
        <v>4715</v>
      </c>
      <c r="L26" s="14">
        <f>VLOOKUP(M26,id!$A:$C,3,0)</f>
        <v>19</v>
      </c>
      <c r="M26" s="14" t="str">
        <f t="shared" si="1"/>
        <v>KowalskiKrzysztof1963</v>
      </c>
      <c r="N26" s="9" t="str">
        <f t="shared" si="2"/>
        <v>Kowalski</v>
      </c>
      <c r="O26" s="9" t="str">
        <f t="shared" si="3"/>
        <v>Krzysztof</v>
      </c>
      <c r="P26" s="9"/>
      <c r="Q26" s="9">
        <f t="shared" si="4"/>
        <v>1963</v>
      </c>
      <c r="R26" s="9">
        <f t="shared" si="8"/>
        <v>18.423144750899791</v>
      </c>
      <c r="S26" s="23"/>
      <c r="T26" s="9">
        <f t="shared" si="9"/>
        <v>0.93669064748201458</v>
      </c>
      <c r="U26" s="9">
        <f t="shared" si="10"/>
        <v>1</v>
      </c>
      <c r="V26" s="9">
        <v>1</v>
      </c>
      <c r="W26" s="9">
        <v>1</v>
      </c>
    </row>
    <row r="27" spans="1:23">
      <c r="A27" s="535">
        <v>28</v>
      </c>
      <c r="B27" s="535">
        <v>24</v>
      </c>
      <c r="C27" s="534" t="s">
        <v>383</v>
      </c>
      <c r="D27" s="534" t="s">
        <v>836</v>
      </c>
      <c r="E27" s="534">
        <v>1966</v>
      </c>
      <c r="F27" s="534" t="s">
        <v>4147</v>
      </c>
      <c r="G27" s="533">
        <v>0.39583333333333331</v>
      </c>
      <c r="H27" s="533">
        <v>0.87847222222222221</v>
      </c>
      <c r="I27" s="534">
        <v>25</v>
      </c>
      <c r="J27" s="533">
        <f t="shared" si="0"/>
        <v>0.4826388888888889</v>
      </c>
      <c r="L27" s="14">
        <f>VLOOKUP(M27,id!$A:$C,3,0)</f>
        <v>18</v>
      </c>
      <c r="M27" s="14" t="str">
        <f t="shared" si="1"/>
        <v>RudnickiMariusz1966</v>
      </c>
      <c r="N27" s="9" t="str">
        <f t="shared" si="2"/>
        <v>Rudnicki</v>
      </c>
      <c r="O27" s="9" t="str">
        <f t="shared" si="3"/>
        <v>Mariusz</v>
      </c>
      <c r="P27" s="9"/>
      <c r="Q27" s="9">
        <f t="shared" si="4"/>
        <v>1966</v>
      </c>
      <c r="R27" s="9">
        <f t="shared" si="8"/>
        <v>18.423144750899791</v>
      </c>
      <c r="S27" s="23"/>
      <c r="T27" s="9">
        <f t="shared" si="9"/>
        <v>1</v>
      </c>
      <c r="U27" s="9">
        <f t="shared" si="10"/>
        <v>1</v>
      </c>
      <c r="V27" s="9">
        <v>1</v>
      </c>
      <c r="W27" s="9">
        <v>1</v>
      </c>
    </row>
    <row r="28" spans="1:23">
      <c r="A28" s="535">
        <v>30</v>
      </c>
      <c r="B28" s="535">
        <v>26</v>
      </c>
      <c r="C28" s="534" t="s">
        <v>26</v>
      </c>
      <c r="D28" s="534" t="s">
        <v>29</v>
      </c>
      <c r="E28" s="534">
        <v>1965</v>
      </c>
      <c r="F28" s="534" t="s">
        <v>4147</v>
      </c>
      <c r="G28" s="533">
        <v>0.39583333333333331</v>
      </c>
      <c r="H28" s="533">
        <v>0.8833333333333333</v>
      </c>
      <c r="I28" s="534">
        <v>24</v>
      </c>
      <c r="J28" s="533">
        <f t="shared" si="0"/>
        <v>0.48749999999999999</v>
      </c>
      <c r="L28" s="14">
        <f>VLOOKUP(M28,id!$A:$C,3,0)</f>
        <v>12</v>
      </c>
      <c r="M28" s="14" t="str">
        <f t="shared" si="1"/>
        <v>SmejdaAndrzej1965</v>
      </c>
      <c r="N28" s="9" t="str">
        <f t="shared" si="2"/>
        <v>Smejda</v>
      </c>
      <c r="O28" s="9" t="str">
        <f t="shared" si="3"/>
        <v>Andrzej</v>
      </c>
      <c r="P28" s="9"/>
      <c r="Q28" s="9">
        <f t="shared" si="4"/>
        <v>1965</v>
      </c>
      <c r="R28" s="9">
        <f t="shared" si="8"/>
        <v>17.686218960863798</v>
      </c>
      <c r="S28" s="23"/>
      <c r="T28" s="9">
        <f t="shared" si="9"/>
        <v>0.99002849002849003</v>
      </c>
      <c r="U28" s="9">
        <f t="shared" si="10"/>
        <v>0.96</v>
      </c>
      <c r="V28" s="9">
        <v>1</v>
      </c>
      <c r="W28" s="9">
        <v>1</v>
      </c>
    </row>
    <row r="29" spans="1:23">
      <c r="A29" s="535">
        <v>31</v>
      </c>
      <c r="B29" s="535">
        <v>27</v>
      </c>
      <c r="C29" s="534" t="s">
        <v>151</v>
      </c>
      <c r="D29" s="534" t="s">
        <v>921</v>
      </c>
      <c r="E29" s="534">
        <v>1959</v>
      </c>
      <c r="F29" s="534" t="s">
        <v>4147</v>
      </c>
      <c r="G29" s="533">
        <v>0.39583333333333331</v>
      </c>
      <c r="H29" s="533">
        <v>0.90833333333333333</v>
      </c>
      <c r="I29" s="534">
        <v>24</v>
      </c>
      <c r="J29" s="533">
        <f t="shared" si="0"/>
        <v>0.51249999999999996</v>
      </c>
      <c r="L29" s="14">
        <f>VLOOKUP(M29,id!$A:$C,3,0)</f>
        <v>119</v>
      </c>
      <c r="M29" s="14" t="str">
        <f t="shared" si="1"/>
        <v>MałodobryWojciech1959</v>
      </c>
      <c r="N29" s="9" t="str">
        <f t="shared" si="2"/>
        <v>Małodobry</v>
      </c>
      <c r="O29" s="9" t="str">
        <f t="shared" si="3"/>
        <v>Wojciech</v>
      </c>
      <c r="P29" s="9"/>
      <c r="Q29" s="9">
        <f t="shared" si="4"/>
        <v>1959</v>
      </c>
      <c r="R29" s="9">
        <f t="shared" si="8"/>
        <v>16.823476572528978</v>
      </c>
      <c r="S29" s="23"/>
      <c r="T29" s="9">
        <f t="shared" si="9"/>
        <v>0.95121951219512202</v>
      </c>
      <c r="U29" s="9">
        <f t="shared" si="10"/>
        <v>1</v>
      </c>
      <c r="V29" s="9">
        <v>1</v>
      </c>
      <c r="W29" s="9">
        <v>1</v>
      </c>
    </row>
    <row r="30" spans="1:23">
      <c r="A30" s="535">
        <v>33</v>
      </c>
      <c r="B30" s="535">
        <v>28</v>
      </c>
      <c r="C30" s="534" t="s">
        <v>48</v>
      </c>
      <c r="D30" s="534" t="s">
        <v>85</v>
      </c>
      <c r="E30" s="534">
        <v>1982</v>
      </c>
      <c r="F30" s="534" t="s">
        <v>4147</v>
      </c>
      <c r="G30" s="533">
        <v>0.39583333333333331</v>
      </c>
      <c r="H30" s="533">
        <v>0.79166666666666663</v>
      </c>
      <c r="I30" s="534">
        <v>23</v>
      </c>
      <c r="J30" s="533">
        <f t="shared" si="0"/>
        <v>0.39583333333333331</v>
      </c>
      <c r="L30" s="14">
        <f>VLOOKUP(M30,id!$A:$C,3,0)</f>
        <v>47</v>
      </c>
      <c r="M30" s="14" t="str">
        <f t="shared" si="1"/>
        <v>StefańskiTomasz1982</v>
      </c>
      <c r="N30" s="9" t="str">
        <f t="shared" si="2"/>
        <v>Stefański</v>
      </c>
      <c r="O30" s="9" t="str">
        <f t="shared" si="3"/>
        <v>Tomasz</v>
      </c>
      <c r="P30" s="9"/>
      <c r="Q30" s="9">
        <f t="shared" si="4"/>
        <v>1982</v>
      </c>
      <c r="R30" s="9">
        <f t="shared" si="8"/>
        <v>16.122498382006938</v>
      </c>
      <c r="S30" s="23"/>
      <c r="T30" s="9">
        <f t="shared" si="9"/>
        <v>1.2947368421052632</v>
      </c>
      <c r="U30" s="9">
        <f t="shared" si="10"/>
        <v>0.95833333333333337</v>
      </c>
      <c r="V30" s="9">
        <v>1</v>
      </c>
      <c r="W30" s="9">
        <v>1</v>
      </c>
    </row>
    <row r="31" spans="1:23">
      <c r="A31" s="535">
        <v>34</v>
      </c>
      <c r="B31" s="535">
        <v>29</v>
      </c>
      <c r="C31" s="534" t="s">
        <v>26</v>
      </c>
      <c r="D31" s="534" t="s">
        <v>3368</v>
      </c>
      <c r="E31" s="534">
        <v>1963</v>
      </c>
      <c r="F31" s="534" t="s">
        <v>4147</v>
      </c>
      <c r="G31" s="533">
        <v>0.39583333333333331</v>
      </c>
      <c r="H31" s="533">
        <v>0.84305555555555556</v>
      </c>
      <c r="I31" s="534">
        <v>22</v>
      </c>
      <c r="J31" s="533">
        <f t="shared" si="0"/>
        <v>0.44722222222222224</v>
      </c>
      <c r="L31" s="14">
        <f>VLOOKUP(M31,id!$A:$C,3,0)</f>
        <v>14</v>
      </c>
      <c r="M31" s="14" t="str">
        <f t="shared" si="1"/>
        <v>ŻelaskoAndrzej1963</v>
      </c>
      <c r="N31" s="9" t="str">
        <f t="shared" si="2"/>
        <v>Żelasko</v>
      </c>
      <c r="O31" s="9" t="str">
        <f t="shared" si="3"/>
        <v>Andrzej</v>
      </c>
      <c r="P31" s="9"/>
      <c r="Q31" s="9">
        <f t="shared" si="4"/>
        <v>1963</v>
      </c>
      <c r="R31" s="9">
        <f t="shared" si="8"/>
        <v>15.421520191484898</v>
      </c>
      <c r="S31" s="23"/>
      <c r="T31" s="9">
        <f t="shared" si="9"/>
        <v>0.8850931677018633</v>
      </c>
      <c r="U31" s="9">
        <f t="shared" si="10"/>
        <v>0.95652173913043481</v>
      </c>
      <c r="V31" s="9">
        <v>1</v>
      </c>
      <c r="W31" s="9">
        <v>1</v>
      </c>
    </row>
    <row r="32" spans="1:23">
      <c r="A32" s="535">
        <v>35</v>
      </c>
      <c r="B32" s="535">
        <v>30</v>
      </c>
      <c r="C32" s="534" t="s">
        <v>363</v>
      </c>
      <c r="D32" s="534" t="s">
        <v>1549</v>
      </c>
      <c r="E32" s="534">
        <v>1972</v>
      </c>
      <c r="F32" s="534" t="s">
        <v>4147</v>
      </c>
      <c r="G32" s="533">
        <v>0.39583333333333331</v>
      </c>
      <c r="H32" s="533">
        <v>0.72777777777777775</v>
      </c>
      <c r="I32" s="534">
        <v>21</v>
      </c>
      <c r="J32" s="533">
        <f t="shared" si="0"/>
        <v>0.33194444444444443</v>
      </c>
      <c r="L32" s="14">
        <f>VLOOKUP(M32,id!$A:$C,3,0)</f>
        <v>501</v>
      </c>
      <c r="M32" s="14" t="str">
        <f t="shared" si="1"/>
        <v>DziewiorArkadiusz1972</v>
      </c>
      <c r="N32" s="9" t="str">
        <f t="shared" si="2"/>
        <v>Dziewior</v>
      </c>
      <c r="O32" s="9" t="str">
        <f t="shared" si="3"/>
        <v>Arkadiusz</v>
      </c>
      <c r="P32" s="9"/>
      <c r="Q32" s="9">
        <f t="shared" si="4"/>
        <v>1972</v>
      </c>
      <c r="R32" s="9">
        <f t="shared" si="8"/>
        <v>14.720542000962858</v>
      </c>
      <c r="S32" s="23"/>
      <c r="T32" s="9">
        <f t="shared" si="9"/>
        <v>1.3472803347280335</v>
      </c>
      <c r="U32" s="9">
        <f t="shared" si="10"/>
        <v>0.95454545454545459</v>
      </c>
      <c r="V32" s="9">
        <v>1</v>
      </c>
      <c r="W32" s="9">
        <v>1</v>
      </c>
    </row>
    <row r="33" spans="1:23">
      <c r="A33" s="535">
        <v>37</v>
      </c>
      <c r="B33" s="535">
        <v>31</v>
      </c>
      <c r="C33" s="534" t="s">
        <v>16</v>
      </c>
      <c r="D33" s="534" t="s">
        <v>297</v>
      </c>
      <c r="E33" s="534">
        <v>1990</v>
      </c>
      <c r="F33" s="534" t="s">
        <v>4147</v>
      </c>
      <c r="G33" s="533">
        <v>0.39583333333333331</v>
      </c>
      <c r="H33" s="533">
        <v>0.77500000000000002</v>
      </c>
      <c r="I33" s="534">
        <v>21</v>
      </c>
      <c r="J33" s="533">
        <f t="shared" si="0"/>
        <v>0.37916666666666671</v>
      </c>
      <c r="L33" s="14">
        <f>VLOOKUP(M33,id!$A:$C,3,0)</f>
        <v>4</v>
      </c>
      <c r="M33" s="14" t="str">
        <f t="shared" si="1"/>
        <v>SłomkaPaweł1990</v>
      </c>
      <c r="N33" s="9" t="str">
        <f t="shared" si="2"/>
        <v>Słomka</v>
      </c>
      <c r="O33" s="9" t="str">
        <f t="shared" si="3"/>
        <v>Paweł</v>
      </c>
      <c r="P33" s="9"/>
      <c r="Q33" s="9">
        <f t="shared" si="4"/>
        <v>1990</v>
      </c>
      <c r="R33" s="9">
        <f t="shared" si="8"/>
        <v>12.887214425751365</v>
      </c>
      <c r="S33" s="23"/>
      <c r="T33" s="9">
        <f t="shared" si="9"/>
        <v>0.87545787545787535</v>
      </c>
      <c r="U33" s="9">
        <f t="shared" si="10"/>
        <v>1</v>
      </c>
      <c r="V33" s="9">
        <v>1</v>
      </c>
      <c r="W33" s="9">
        <v>1</v>
      </c>
    </row>
    <row r="34" spans="1:23">
      <c r="A34" s="535">
        <v>38</v>
      </c>
      <c r="B34" s="535">
        <v>32</v>
      </c>
      <c r="C34" s="534" t="s">
        <v>17</v>
      </c>
      <c r="D34" s="534" t="s">
        <v>1636</v>
      </c>
      <c r="E34" s="534">
        <v>1978</v>
      </c>
      <c r="F34" s="534" t="s">
        <v>4147</v>
      </c>
      <c r="G34" s="533">
        <v>0.39583333333333331</v>
      </c>
      <c r="H34" s="533">
        <v>0.79513888888888884</v>
      </c>
      <c r="I34" s="534">
        <v>21</v>
      </c>
      <c r="J34" s="533">
        <f t="shared" si="0"/>
        <v>0.39930555555555552</v>
      </c>
      <c r="L34" s="14">
        <f>VLOOKUP(M34,id!$A:$C,3,0)</f>
        <v>114</v>
      </c>
      <c r="M34" s="14" t="str">
        <f t="shared" si="1"/>
        <v>FrankeMarcin1978</v>
      </c>
      <c r="N34" s="9" t="str">
        <f t="shared" si="2"/>
        <v>Franke</v>
      </c>
      <c r="O34" s="9" t="str">
        <f t="shared" si="3"/>
        <v>Marcin</v>
      </c>
      <c r="P34" s="9"/>
      <c r="Q34" s="9">
        <f t="shared" si="4"/>
        <v>1978</v>
      </c>
      <c r="R34" s="9">
        <f t="shared" si="8"/>
        <v>12.23725056775695</v>
      </c>
      <c r="S34" s="23"/>
      <c r="T34" s="9">
        <f t="shared" si="9"/>
        <v>0.94956521739130451</v>
      </c>
      <c r="U34" s="9">
        <f t="shared" si="10"/>
        <v>1</v>
      </c>
      <c r="V34" s="9">
        <v>1</v>
      </c>
      <c r="W34" s="9">
        <v>1</v>
      </c>
    </row>
    <row r="35" spans="1:23">
      <c r="A35" s="535">
        <v>38</v>
      </c>
      <c r="B35" s="535">
        <v>32</v>
      </c>
      <c r="C35" s="534" t="s">
        <v>151</v>
      </c>
      <c r="D35" s="534" t="s">
        <v>916</v>
      </c>
      <c r="E35" s="534">
        <v>1970</v>
      </c>
      <c r="F35" s="534" t="s">
        <v>4147</v>
      </c>
      <c r="G35" s="533">
        <v>0.39583333333333331</v>
      </c>
      <c r="H35" s="533">
        <v>0.79513888888888884</v>
      </c>
      <c r="I35" s="534">
        <v>21</v>
      </c>
      <c r="J35" s="533">
        <f t="shared" si="0"/>
        <v>0.39930555555555552</v>
      </c>
      <c r="L35" s="14">
        <f>VLOOKUP(M35,id!$A:$C,3,0)</f>
        <v>115</v>
      </c>
      <c r="M35" s="14" t="str">
        <f t="shared" si="1"/>
        <v>PasiecznikWojciech1970</v>
      </c>
      <c r="N35" s="9" t="str">
        <f t="shared" si="2"/>
        <v>Pasiecznik</v>
      </c>
      <c r="O35" s="9" t="str">
        <f t="shared" si="3"/>
        <v>Wojciech</v>
      </c>
      <c r="P35" s="9"/>
      <c r="Q35" s="9">
        <f t="shared" si="4"/>
        <v>1970</v>
      </c>
      <c r="R35" s="9">
        <f t="shared" si="8"/>
        <v>12.23725056775695</v>
      </c>
      <c r="S35" s="23"/>
      <c r="T35" s="9">
        <f t="shared" si="9"/>
        <v>1</v>
      </c>
      <c r="U35" s="9">
        <f t="shared" si="10"/>
        <v>1</v>
      </c>
      <c r="V35" s="9">
        <v>1</v>
      </c>
      <c r="W35" s="9">
        <v>1</v>
      </c>
    </row>
    <row r="36" spans="1:23">
      <c r="A36" s="535">
        <v>40</v>
      </c>
      <c r="B36" s="535">
        <v>34</v>
      </c>
      <c r="C36" s="534" t="s">
        <v>26</v>
      </c>
      <c r="D36" s="534" t="s">
        <v>804</v>
      </c>
      <c r="E36" s="534">
        <v>1986</v>
      </c>
      <c r="F36" s="534" t="s">
        <v>4147</v>
      </c>
      <c r="G36" s="533">
        <v>0.39583333333333331</v>
      </c>
      <c r="H36" s="533">
        <v>0.90347222222222223</v>
      </c>
      <c r="I36" s="534">
        <v>21</v>
      </c>
      <c r="J36" s="533">
        <f t="shared" si="0"/>
        <v>0.50763888888888897</v>
      </c>
      <c r="L36" s="14">
        <f>VLOOKUP(M36,id!$A:$C,3,0)</f>
        <v>466</v>
      </c>
      <c r="M36" s="14" t="str">
        <f t="shared" si="1"/>
        <v>JacakAndrzej1986</v>
      </c>
      <c r="N36" s="9" t="str">
        <f t="shared" si="2"/>
        <v>Jacak</v>
      </c>
      <c r="O36" s="9" t="str">
        <f t="shared" si="3"/>
        <v>Andrzej</v>
      </c>
      <c r="P36" s="9"/>
      <c r="Q36" s="9">
        <f t="shared" si="4"/>
        <v>1986</v>
      </c>
      <c r="R36" s="9">
        <f t="shared" si="8"/>
        <v>9.62574429064329</v>
      </c>
      <c r="S36" s="23"/>
      <c r="T36" s="9">
        <f t="shared" si="9"/>
        <v>0.78659370725034183</v>
      </c>
      <c r="U36" s="9">
        <f t="shared" si="10"/>
        <v>1</v>
      </c>
      <c r="V36" s="9">
        <v>1</v>
      </c>
      <c r="W36" s="9">
        <v>1</v>
      </c>
    </row>
    <row r="37" spans="1:23">
      <c r="A37" s="535">
        <v>41</v>
      </c>
      <c r="B37" s="535">
        <v>35</v>
      </c>
      <c r="C37" s="534" t="s">
        <v>46</v>
      </c>
      <c r="D37" s="534" t="s">
        <v>230</v>
      </c>
      <c r="E37" s="534">
        <v>1980</v>
      </c>
      <c r="F37" s="534" t="s">
        <v>4147</v>
      </c>
      <c r="G37" s="533">
        <v>0.39583333333333331</v>
      </c>
      <c r="H37" s="533">
        <v>0.74583333333333324</v>
      </c>
      <c r="I37" s="534">
        <v>20</v>
      </c>
      <c r="J37" s="533">
        <f t="shared" si="0"/>
        <v>0.34999999999999992</v>
      </c>
      <c r="L37" s="14">
        <f>VLOOKUP(M37,id!$A:$C,3,0)</f>
        <v>112</v>
      </c>
      <c r="M37" s="14" t="str">
        <f t="shared" si="1"/>
        <v>AdamczykBartosz1980</v>
      </c>
      <c r="N37" s="9" t="str">
        <f t="shared" si="2"/>
        <v>Adamczyk</v>
      </c>
      <c r="O37" s="9" t="str">
        <f t="shared" si="3"/>
        <v>Bartosz</v>
      </c>
      <c r="P37" s="9"/>
      <c r="Q37" s="9">
        <f t="shared" si="4"/>
        <v>1980</v>
      </c>
      <c r="R37" s="9">
        <f t="shared" si="8"/>
        <v>9.1673755148983709</v>
      </c>
      <c r="S37" s="23"/>
      <c r="T37" s="9">
        <f t="shared" si="9"/>
        <v>1.450396825396826</v>
      </c>
      <c r="U37" s="9">
        <f t="shared" si="10"/>
        <v>0.95238095238095233</v>
      </c>
      <c r="V37" s="9">
        <v>1</v>
      </c>
      <c r="W37" s="9">
        <v>1</v>
      </c>
    </row>
    <row r="38" spans="1:23">
      <c r="A38" s="535">
        <v>43</v>
      </c>
      <c r="B38" s="535">
        <v>36</v>
      </c>
      <c r="C38" s="534" t="s">
        <v>48</v>
      </c>
      <c r="D38" s="534" t="s">
        <v>4717</v>
      </c>
      <c r="E38" s="534">
        <v>1985</v>
      </c>
      <c r="F38" s="534" t="s">
        <v>4147</v>
      </c>
      <c r="G38" s="533">
        <v>0.39583333333333331</v>
      </c>
      <c r="H38" s="533">
        <v>0.89374999999999993</v>
      </c>
      <c r="I38" s="534">
        <v>20</v>
      </c>
      <c r="J38" s="533">
        <f t="shared" si="0"/>
        <v>0.49791666666666662</v>
      </c>
      <c r="L38" s="14">
        <f>VLOOKUP(M38,id!$A:$C,3,0)</f>
        <v>562</v>
      </c>
      <c r="M38" s="14" t="str">
        <f t="shared" si="1"/>
        <v>BalickiTomasz1985</v>
      </c>
      <c r="N38" s="9" t="str">
        <f t="shared" si="2"/>
        <v>Balicki</v>
      </c>
      <c r="O38" s="9" t="str">
        <f t="shared" si="3"/>
        <v>Tomasz</v>
      </c>
      <c r="P38" s="9"/>
      <c r="Q38" s="9">
        <f t="shared" si="4"/>
        <v>1985</v>
      </c>
      <c r="R38" s="9">
        <f t="shared" si="8"/>
        <v>6.4440129142381846</v>
      </c>
      <c r="S38" s="23"/>
      <c r="T38" s="9">
        <f t="shared" si="9"/>
        <v>0.70292887029288698</v>
      </c>
      <c r="U38" s="9">
        <f t="shared" si="10"/>
        <v>1</v>
      </c>
      <c r="V38" s="9">
        <v>1</v>
      </c>
      <c r="W38" s="9">
        <v>1</v>
      </c>
    </row>
    <row r="39" spans="1:23">
      <c r="A39" s="535">
        <v>43</v>
      </c>
      <c r="B39" s="535">
        <v>36</v>
      </c>
      <c r="C39" s="534" t="s">
        <v>45</v>
      </c>
      <c r="D39" s="534" t="s">
        <v>4716</v>
      </c>
      <c r="E39" s="534">
        <v>1985</v>
      </c>
      <c r="F39" s="534" t="s">
        <v>4147</v>
      </c>
      <c r="G39" s="533">
        <v>0.39583333333333331</v>
      </c>
      <c r="H39" s="533">
        <v>0.89374999999999993</v>
      </c>
      <c r="I39" s="534">
        <v>20</v>
      </c>
      <c r="J39" s="533">
        <f t="shared" si="0"/>
        <v>0.49791666666666662</v>
      </c>
      <c r="K39" s="531" t="s">
        <v>4715</v>
      </c>
      <c r="L39" s="14">
        <f>VLOOKUP(M39,id!$A:$C,3,0)</f>
        <v>563</v>
      </c>
      <c r="M39" s="14" t="str">
        <f t="shared" si="1"/>
        <v>StawiarskiRafał1985</v>
      </c>
      <c r="N39" s="9" t="str">
        <f t="shared" si="2"/>
        <v>Stawiarski</v>
      </c>
      <c r="O39" s="9" t="str">
        <f t="shared" si="3"/>
        <v>Rafał</v>
      </c>
      <c r="P39" s="9"/>
      <c r="Q39" s="9">
        <f t="shared" si="4"/>
        <v>1985</v>
      </c>
      <c r="R39" s="9">
        <f t="shared" si="8"/>
        <v>6.4440129142381846</v>
      </c>
      <c r="S39" s="23"/>
      <c r="T39" s="9">
        <f t="shared" si="9"/>
        <v>1</v>
      </c>
      <c r="U39" s="9">
        <f t="shared" si="10"/>
        <v>1</v>
      </c>
      <c r="V39" s="9">
        <v>1</v>
      </c>
      <c r="W39" s="9">
        <v>1</v>
      </c>
    </row>
    <row r="40" spans="1:23">
      <c r="A40" s="535">
        <v>46</v>
      </c>
      <c r="B40" s="535">
        <v>38</v>
      </c>
      <c r="C40" s="534" t="s">
        <v>788</v>
      </c>
      <c r="D40" s="534" t="s">
        <v>4714</v>
      </c>
      <c r="E40" s="534">
        <v>1987</v>
      </c>
      <c r="F40" s="534" t="s">
        <v>4147</v>
      </c>
      <c r="G40" s="533">
        <v>0.39583333333333331</v>
      </c>
      <c r="H40" s="533">
        <v>0.73958333333333337</v>
      </c>
      <c r="I40" s="534">
        <v>17</v>
      </c>
      <c r="J40" s="533">
        <f t="shared" si="0"/>
        <v>0.34375000000000006</v>
      </c>
      <c r="L40" s="14">
        <f>VLOOKUP(M40,id!$A:$C,3,0)</f>
        <v>564</v>
      </c>
      <c r="M40" s="14" t="str">
        <f t="shared" si="1"/>
        <v>NanekSebastian1987</v>
      </c>
      <c r="N40" s="9" t="str">
        <f t="shared" si="2"/>
        <v>Nanek</v>
      </c>
      <c r="O40" s="9" t="str">
        <f t="shared" si="3"/>
        <v>Sebastian</v>
      </c>
      <c r="P40" s="9"/>
      <c r="Q40" s="9">
        <f t="shared" si="4"/>
        <v>1987</v>
      </c>
      <c r="R40" s="9">
        <f t="shared" si="8"/>
        <v>5.4774109771024566</v>
      </c>
      <c r="S40" s="23"/>
      <c r="T40" s="9">
        <f t="shared" si="9"/>
        <v>1.448484848484848</v>
      </c>
      <c r="U40" s="9">
        <f t="shared" si="10"/>
        <v>0.85</v>
      </c>
      <c r="V40" s="9">
        <v>1</v>
      </c>
      <c r="W40" s="9">
        <v>1</v>
      </c>
    </row>
    <row r="41" spans="1:23">
      <c r="A41" s="535">
        <v>49</v>
      </c>
      <c r="B41" s="535">
        <v>39</v>
      </c>
      <c r="C41" s="534" t="s">
        <v>437</v>
      </c>
      <c r="D41" s="534" t="s">
        <v>4712</v>
      </c>
      <c r="E41" s="534">
        <v>1982</v>
      </c>
      <c r="F41" s="534" t="s">
        <v>4147</v>
      </c>
      <c r="G41" s="533">
        <v>0.39583333333333331</v>
      </c>
      <c r="H41" s="533">
        <v>0.86805555555555547</v>
      </c>
      <c r="I41" s="534">
        <v>9</v>
      </c>
      <c r="J41" s="533">
        <f t="shared" si="0"/>
        <v>0.47222222222222215</v>
      </c>
      <c r="L41" s="14">
        <f>VLOOKUP(M41,id!$A:$C,3,0)</f>
        <v>565</v>
      </c>
      <c r="M41" s="14" t="str">
        <f t="shared" si="1"/>
        <v>BardzikBogumił1982</v>
      </c>
      <c r="N41" s="9" t="str">
        <f t="shared" si="2"/>
        <v>Bardzik</v>
      </c>
      <c r="O41" s="9" t="str">
        <f t="shared" si="3"/>
        <v>Bogumił</v>
      </c>
      <c r="P41" s="9"/>
      <c r="Q41" s="9">
        <f t="shared" si="4"/>
        <v>1982</v>
      </c>
      <c r="R41" s="9">
        <f t="shared" si="8"/>
        <v>2.899805811407183</v>
      </c>
      <c r="S41" s="23"/>
      <c r="T41" s="9">
        <f t="shared" si="9"/>
        <v>0.72794117647058842</v>
      </c>
      <c r="U41" s="9">
        <f t="shared" si="10"/>
        <v>0.52941176470588236</v>
      </c>
      <c r="V41" s="9">
        <v>1</v>
      </c>
      <c r="W41" s="9">
        <v>1</v>
      </c>
    </row>
    <row r="42" spans="1:23">
      <c r="A42" s="535">
        <v>49</v>
      </c>
      <c r="B42" s="535">
        <v>39</v>
      </c>
      <c r="C42" s="534" t="s">
        <v>48</v>
      </c>
      <c r="D42" s="534" t="s">
        <v>4711</v>
      </c>
      <c r="E42" s="534">
        <v>1989</v>
      </c>
      <c r="F42" s="534" t="s">
        <v>4147</v>
      </c>
      <c r="G42" s="533">
        <v>0.39583333333333331</v>
      </c>
      <c r="H42" s="533">
        <v>0.86805555555555547</v>
      </c>
      <c r="I42" s="534">
        <v>9</v>
      </c>
      <c r="J42" s="533">
        <f t="shared" si="0"/>
        <v>0.47222222222222215</v>
      </c>
      <c r="L42" s="14">
        <f>VLOOKUP(M42,id!$A:$C,3,0)</f>
        <v>566</v>
      </c>
      <c r="M42" s="14" t="str">
        <f t="shared" si="1"/>
        <v>SzymskiTomasz1989</v>
      </c>
      <c r="N42" s="9" t="str">
        <f t="shared" si="2"/>
        <v>Szymski</v>
      </c>
      <c r="O42" s="9" t="str">
        <f t="shared" si="3"/>
        <v>Tomasz</v>
      </c>
      <c r="P42" s="9"/>
      <c r="Q42" s="9">
        <f t="shared" si="4"/>
        <v>1989</v>
      </c>
      <c r="R42" s="9">
        <f t="shared" si="8"/>
        <v>2.899805811407183</v>
      </c>
      <c r="S42" s="23"/>
      <c r="T42" s="9">
        <f t="shared" si="9"/>
        <v>1</v>
      </c>
      <c r="U42" s="9">
        <f t="shared" si="10"/>
        <v>1</v>
      </c>
      <c r="V42" s="9">
        <v>1</v>
      </c>
      <c r="W42" s="9">
        <v>1</v>
      </c>
    </row>
    <row r="43" spans="1:23">
      <c r="A43" s="532" t="s">
        <v>4710</v>
      </c>
    </row>
  </sheetData>
  <mergeCells count="1">
    <mergeCell ref="A1:J1"/>
  </mergeCells>
  <pageMargins left="1.1811023622047245" right="0.23622047244094491" top="0.35433070866141736" bottom="0.35433070866141736" header="0.31496062992125984" footer="0.31496062992125984"/>
  <pageSetup paperSize="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2"/>
  <sheetViews>
    <sheetView workbookViewId="0">
      <selection sqref="A1:I1"/>
    </sheetView>
  </sheetViews>
  <sheetFormatPr defaultRowHeight="14.4"/>
  <cols>
    <col min="1" max="1" width="10.88671875" style="540" customWidth="1"/>
    <col min="2" max="3" width="11.33203125" style="540" bestFit="1" customWidth="1"/>
    <col min="4" max="4" width="6.6640625" style="540" customWidth="1"/>
    <col min="5" max="5" width="21.44140625" style="539" bestFit="1" customWidth="1"/>
    <col min="6" max="6" width="13.6640625" style="539" bestFit="1" customWidth="1"/>
    <col min="7" max="7" width="13.6640625" style="540" customWidth="1"/>
    <col min="8" max="8" width="14" style="540" customWidth="1"/>
    <col min="9" max="9" width="28" style="539" customWidth="1"/>
    <col min="10" max="10" width="31.6640625" style="539" bestFit="1" customWidth="1"/>
    <col min="11" max="11" width="6.5546875" style="575" bestFit="1" customWidth="1"/>
    <col min="12" max="12" width="5.88671875" style="540" customWidth="1"/>
    <col min="13" max="13" width="8.33203125" style="574" bestFit="1" customWidth="1"/>
    <col min="14" max="14" width="8.109375" style="540" bestFit="1" customWidth="1"/>
    <col min="15" max="15" width="6.44140625" style="574" customWidth="1"/>
    <col min="16" max="26" width="5.5546875" style="540" bestFit="1" customWidth="1"/>
    <col min="27" max="27" width="8.33203125" style="540" bestFit="1" customWidth="1"/>
    <col min="28" max="28" width="8.109375" style="573" bestFit="1" customWidth="1"/>
    <col min="29" max="29" width="10.33203125" style="540" bestFit="1" customWidth="1"/>
    <col min="30" max="40" width="5.5546875" style="540" bestFit="1" customWidth="1"/>
    <col min="41" max="41" width="8.33203125" style="540" bestFit="1" customWidth="1"/>
    <col min="42" max="42" width="8.109375" style="540" bestFit="1" customWidth="1"/>
    <col min="43" max="43" width="10.88671875" style="540" bestFit="1" customWidth="1"/>
    <col min="44" max="44" width="16.33203125" style="540" customWidth="1"/>
    <col min="45" max="46" width="8.88671875" style="539"/>
    <col min="47" max="47" width="19.33203125" style="539" bestFit="1" customWidth="1"/>
    <col min="48" max="16384" width="8.88671875" style="539"/>
  </cols>
  <sheetData>
    <row r="1" spans="1:57" ht="46.2">
      <c r="A1" s="662" t="s">
        <v>4933</v>
      </c>
      <c r="B1" s="663"/>
      <c r="C1" s="663"/>
      <c r="D1" s="663"/>
      <c r="E1" s="663"/>
      <c r="F1" s="663"/>
      <c r="G1" s="663"/>
      <c r="H1" s="663"/>
      <c r="I1" s="663"/>
      <c r="J1" s="664" t="s">
        <v>3655</v>
      </c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664"/>
      <c r="AD1" s="664"/>
      <c r="AE1" s="664"/>
      <c r="AF1" s="664"/>
      <c r="AG1" s="664"/>
      <c r="AH1" s="664"/>
      <c r="AI1" s="664"/>
      <c r="AJ1" s="664"/>
      <c r="AK1" s="664"/>
      <c r="AL1" s="664"/>
      <c r="AM1" s="664"/>
      <c r="AN1" s="664"/>
      <c r="AO1" s="664"/>
      <c r="AP1" s="664"/>
      <c r="AQ1" s="664"/>
      <c r="AR1" s="665"/>
    </row>
    <row r="2" spans="1:57">
      <c r="A2" s="581" t="s">
        <v>3656</v>
      </c>
      <c r="B2" s="581" t="s">
        <v>3657</v>
      </c>
      <c r="C2" s="581" t="s">
        <v>3658</v>
      </c>
      <c r="D2" s="581" t="s">
        <v>3659</v>
      </c>
      <c r="E2" s="583" t="s">
        <v>161</v>
      </c>
      <c r="F2" s="583" t="s">
        <v>160</v>
      </c>
      <c r="G2" s="581" t="s">
        <v>813</v>
      </c>
      <c r="H2" s="581" t="s">
        <v>3660</v>
      </c>
      <c r="I2" s="583" t="s">
        <v>3661</v>
      </c>
      <c r="J2" s="583" t="s">
        <v>3616</v>
      </c>
      <c r="K2" s="581" t="s">
        <v>3513</v>
      </c>
      <c r="L2" s="581" t="s">
        <v>3619</v>
      </c>
      <c r="M2" s="582" t="s">
        <v>30</v>
      </c>
      <c r="N2" s="581" t="s">
        <v>3618</v>
      </c>
      <c r="O2" s="582" t="s">
        <v>3662</v>
      </c>
      <c r="P2" s="581" t="s">
        <v>3408</v>
      </c>
      <c r="Q2" s="581" t="s">
        <v>3406</v>
      </c>
      <c r="R2" s="581" t="s">
        <v>3404</v>
      </c>
      <c r="S2" s="581" t="s">
        <v>3402</v>
      </c>
      <c r="T2" s="581" t="s">
        <v>3400</v>
      </c>
      <c r="U2" s="581" t="s">
        <v>3398</v>
      </c>
      <c r="V2" s="581" t="s">
        <v>3396</v>
      </c>
      <c r="W2" s="581" t="s">
        <v>3394</v>
      </c>
      <c r="X2" s="581" t="s">
        <v>3392</v>
      </c>
      <c r="Y2" s="581" t="s">
        <v>3390</v>
      </c>
      <c r="Z2" s="581" t="s">
        <v>3388</v>
      </c>
      <c r="AA2" s="581" t="s">
        <v>3386</v>
      </c>
      <c r="AB2" s="581" t="s">
        <v>3663</v>
      </c>
      <c r="AC2" s="581" t="s">
        <v>3664</v>
      </c>
      <c r="AD2" s="581" t="s">
        <v>3407</v>
      </c>
      <c r="AE2" s="581" t="s">
        <v>3405</v>
      </c>
      <c r="AF2" s="581" t="s">
        <v>3403</v>
      </c>
      <c r="AG2" s="581" t="s">
        <v>3401</v>
      </c>
      <c r="AH2" s="581" t="s">
        <v>3399</v>
      </c>
      <c r="AI2" s="581" t="s">
        <v>3397</v>
      </c>
      <c r="AJ2" s="581" t="s">
        <v>3395</v>
      </c>
      <c r="AK2" s="581" t="s">
        <v>3393</v>
      </c>
      <c r="AL2" s="581" t="s">
        <v>3391</v>
      </c>
      <c r="AM2" s="581" t="s">
        <v>3389</v>
      </c>
      <c r="AN2" s="581" t="s">
        <v>3387</v>
      </c>
      <c r="AO2" s="581" t="s">
        <v>3385</v>
      </c>
      <c r="AP2" s="581" t="s">
        <v>3382</v>
      </c>
      <c r="AQ2" s="581" t="s">
        <v>3665</v>
      </c>
      <c r="AR2" s="581" t="s">
        <v>3666</v>
      </c>
      <c r="AT2" s="226" t="s">
        <v>71</v>
      </c>
      <c r="AU2" s="226" t="s">
        <v>72</v>
      </c>
      <c r="AV2" s="226" t="s">
        <v>99</v>
      </c>
      <c r="AW2" s="226" t="s">
        <v>100</v>
      </c>
      <c r="AX2" s="226" t="s">
        <v>75</v>
      </c>
      <c r="AY2" s="226" t="s">
        <v>73</v>
      </c>
      <c r="AZ2" s="226" t="s">
        <v>42</v>
      </c>
      <c r="BA2" s="226"/>
      <c r="BB2" s="226" t="s">
        <v>39</v>
      </c>
      <c r="BC2" s="226" t="s">
        <v>40</v>
      </c>
      <c r="BD2" s="226" t="s">
        <v>31</v>
      </c>
      <c r="BE2" s="226" t="s">
        <v>41</v>
      </c>
    </row>
    <row r="3" spans="1:57">
      <c r="A3" s="554">
        <v>40</v>
      </c>
      <c r="B3" s="554"/>
      <c r="C3" s="554">
        <v>1</v>
      </c>
      <c r="D3" s="554">
        <v>1051</v>
      </c>
      <c r="E3" s="556" t="s">
        <v>198</v>
      </c>
      <c r="F3" s="556" t="s">
        <v>199</v>
      </c>
      <c r="G3" s="554" t="s">
        <v>0</v>
      </c>
      <c r="H3" s="554">
        <v>1980</v>
      </c>
      <c r="I3" s="556" t="s">
        <v>3554</v>
      </c>
      <c r="J3" s="556" t="s">
        <v>4826</v>
      </c>
      <c r="K3" s="579">
        <v>57</v>
      </c>
      <c r="L3" s="554">
        <v>21</v>
      </c>
      <c r="M3" s="578">
        <v>57</v>
      </c>
      <c r="N3" s="555">
        <f t="shared" ref="N3:N6" si="0">AQ3+AC3</f>
        <v>0.56313657407407414</v>
      </c>
      <c r="O3" s="578">
        <v>0</v>
      </c>
      <c r="P3" s="553">
        <v>0.28888888888888892</v>
      </c>
      <c r="Q3" s="553">
        <v>0.51180555555555551</v>
      </c>
      <c r="R3" s="553"/>
      <c r="S3" s="553">
        <v>0.3520833333333333</v>
      </c>
      <c r="T3" s="553">
        <v>0.46388888888888885</v>
      </c>
      <c r="U3" s="553">
        <v>0.40833333333333338</v>
      </c>
      <c r="V3" s="553">
        <v>0.48194444444444445</v>
      </c>
      <c r="W3" s="553">
        <v>0.53402777777777777</v>
      </c>
      <c r="X3" s="553">
        <v>0.30277777777777776</v>
      </c>
      <c r="Y3" s="553">
        <v>0.375</v>
      </c>
      <c r="Z3" s="553">
        <v>0.44375000000000003</v>
      </c>
      <c r="AA3" s="553">
        <v>0.32708333333333334</v>
      </c>
      <c r="AB3" s="553">
        <v>0.54614583333333333</v>
      </c>
      <c r="AC3" s="555">
        <f t="shared" ref="AC3:AC6" si="1">AB3-"06:30:00"</f>
        <v>0.27531250000000002</v>
      </c>
      <c r="AD3" s="553"/>
      <c r="AE3" s="553"/>
      <c r="AF3" s="553">
        <v>0.63958333333333328</v>
      </c>
      <c r="AG3" s="553">
        <v>0.68472222222222223</v>
      </c>
      <c r="AH3" s="553">
        <v>0.59583333333333333</v>
      </c>
      <c r="AI3" s="553">
        <v>0.7319444444444444</v>
      </c>
      <c r="AJ3" s="553">
        <v>0.62222222222222223</v>
      </c>
      <c r="AK3" s="553">
        <v>0.71319444444444446</v>
      </c>
      <c r="AL3" s="553">
        <v>0.76458333333333339</v>
      </c>
      <c r="AM3" s="553">
        <v>0.56944444444444442</v>
      </c>
      <c r="AN3" s="553">
        <v>0.79722222222222217</v>
      </c>
      <c r="AO3" s="553">
        <v>0.66736111111111107</v>
      </c>
      <c r="AP3" s="555">
        <v>0.83396990740740751</v>
      </c>
      <c r="AQ3" s="555">
        <f t="shared" ref="AQ3:AQ6" si="2">AP3-AB3</f>
        <v>0.28782407407407418</v>
      </c>
      <c r="AR3" s="554"/>
      <c r="AT3" s="226">
        <f>VLOOKUP(AU3,id!$A:$C,3,0)</f>
        <v>125</v>
      </c>
      <c r="AU3" s="226" t="str">
        <f t="shared" ref="AU3:AU6" si="3">AV3&amp;AW3&amp;AY3</f>
        <v>TruszkowskaKamila1980</v>
      </c>
      <c r="AV3" s="226" t="str">
        <f t="shared" ref="AV3:AV6" si="4">E3</f>
        <v>Truszkowska</v>
      </c>
      <c r="AW3" s="226" t="str">
        <f t="shared" ref="AW3:AW6" si="5">F3</f>
        <v>Kamila</v>
      </c>
      <c r="AX3" s="226" t="str">
        <f t="shared" ref="AX3:AX6" si="6">J3</f>
        <v>.</v>
      </c>
      <c r="AY3" s="226">
        <f t="shared" ref="AY3:AY6" si="7">H3</f>
        <v>1980</v>
      </c>
      <c r="AZ3" s="226">
        <v>100</v>
      </c>
      <c r="BA3" s="226"/>
      <c r="BB3" s="226"/>
      <c r="BC3" s="226"/>
      <c r="BD3" s="226"/>
      <c r="BE3" s="226"/>
    </row>
    <row r="4" spans="1:57">
      <c r="A4" s="554">
        <v>48</v>
      </c>
      <c r="B4" s="554"/>
      <c r="C4" s="554">
        <v>2</v>
      </c>
      <c r="D4" s="554">
        <v>1058</v>
      </c>
      <c r="E4" s="556" t="s">
        <v>1220</v>
      </c>
      <c r="F4" s="556" t="s">
        <v>1219</v>
      </c>
      <c r="G4" s="554" t="s">
        <v>0</v>
      </c>
      <c r="H4" s="554">
        <v>1976</v>
      </c>
      <c r="I4" s="556" t="s">
        <v>3483</v>
      </c>
      <c r="J4" s="556" t="s">
        <v>4970</v>
      </c>
      <c r="K4" s="579">
        <v>53</v>
      </c>
      <c r="L4" s="554">
        <v>20</v>
      </c>
      <c r="M4" s="578">
        <v>53</v>
      </c>
      <c r="N4" s="555">
        <f t="shared" si="0"/>
        <v>0.57241898148148151</v>
      </c>
      <c r="O4" s="578">
        <v>0</v>
      </c>
      <c r="P4" s="553"/>
      <c r="Q4" s="553">
        <v>0.30763888888888891</v>
      </c>
      <c r="R4" s="553"/>
      <c r="S4" s="553">
        <v>0.46666666666666662</v>
      </c>
      <c r="T4" s="553">
        <v>0.32430555555555557</v>
      </c>
      <c r="U4" s="553">
        <v>0.39999999999999997</v>
      </c>
      <c r="V4" s="553">
        <v>0.33819444444444446</v>
      </c>
      <c r="W4" s="553">
        <v>0.54722222222222217</v>
      </c>
      <c r="X4" s="553">
        <v>0.52708333333333335</v>
      </c>
      <c r="Y4" s="553">
        <v>0.43124999999999997</v>
      </c>
      <c r="Z4" s="553">
        <v>0.36458333333333331</v>
      </c>
      <c r="AA4" s="553">
        <v>0.49652777777777773</v>
      </c>
      <c r="AB4" s="553">
        <v>0.55865740740740744</v>
      </c>
      <c r="AC4" s="555">
        <f t="shared" si="1"/>
        <v>0.28782407407407412</v>
      </c>
      <c r="AD4" s="553">
        <v>0.76180555555555562</v>
      </c>
      <c r="AE4" s="553"/>
      <c r="AF4" s="553">
        <v>0.63263888888888886</v>
      </c>
      <c r="AG4" s="553">
        <v>0.65277777777777779</v>
      </c>
      <c r="AH4" s="553">
        <v>0.78402777777777777</v>
      </c>
      <c r="AI4" s="553">
        <v>0.74722222222222223</v>
      </c>
      <c r="AJ4" s="553">
        <v>0.6166666666666667</v>
      </c>
      <c r="AK4" s="553">
        <v>0.73055555555555562</v>
      </c>
      <c r="AL4" s="553">
        <v>0.8125</v>
      </c>
      <c r="AM4" s="553">
        <v>0.58611111111111114</v>
      </c>
      <c r="AN4" s="553"/>
      <c r="AO4" s="553">
        <v>0.68055555555555547</v>
      </c>
      <c r="AP4" s="555">
        <v>0.84325231481481477</v>
      </c>
      <c r="AQ4" s="555">
        <f t="shared" si="2"/>
        <v>0.28459490740740734</v>
      </c>
      <c r="AR4" s="554"/>
      <c r="AT4" s="226">
        <f>VLOOKUP(AU4,id!$A:$C,3,0)</f>
        <v>66</v>
      </c>
      <c r="AU4" s="226" t="str">
        <f t="shared" si="3"/>
        <v>NowackaElżbieta1976</v>
      </c>
      <c r="AV4" s="226" t="str">
        <f t="shared" si="4"/>
        <v>Nowacka</v>
      </c>
      <c r="AW4" s="226" t="str">
        <f t="shared" si="5"/>
        <v>Elżbieta</v>
      </c>
      <c r="AX4" s="226" t="str">
        <f t="shared" si="6"/>
        <v>Roweria/Nietoperze</v>
      </c>
      <c r="AY4" s="226">
        <f t="shared" si="7"/>
        <v>1976</v>
      </c>
      <c r="AZ4" s="226">
        <f t="shared" ref="AZ4:AZ11" si="8">AZ3*IF(BD4&lt;1,BD4,IF(BE4&lt;1,BE4,IF(BC4&lt;1,BC4,IF(BB4&lt;1,BB4,1))))</f>
        <v>92.982456140350877</v>
      </c>
      <c r="BA4" s="226"/>
      <c r="BB4" s="226">
        <f t="shared" ref="BB4:BB11" si="9">N3/N4</f>
        <v>0.98378389307883618</v>
      </c>
      <c r="BC4" s="226">
        <f t="shared" ref="BC4:BC11" si="10">L4/L3</f>
        <v>0.95238095238095233</v>
      </c>
      <c r="BD4" s="226">
        <f t="shared" ref="BD4:BD11" si="11">K4/K3</f>
        <v>0.92982456140350878</v>
      </c>
      <c r="BE4" s="226">
        <f t="shared" ref="BE4:BE11" si="12">BC4^0.2</f>
        <v>0.99028942228686234</v>
      </c>
    </row>
    <row r="5" spans="1:57">
      <c r="A5" s="561">
        <v>49</v>
      </c>
      <c r="B5" s="561"/>
      <c r="C5" s="561">
        <v>3</v>
      </c>
      <c r="D5" s="561">
        <v>1054</v>
      </c>
      <c r="E5" s="563" t="s">
        <v>230</v>
      </c>
      <c r="F5" s="563" t="s">
        <v>334</v>
      </c>
      <c r="G5" s="561" t="s">
        <v>0</v>
      </c>
      <c r="H5" s="561">
        <v>1975</v>
      </c>
      <c r="I5" s="563" t="s">
        <v>1319</v>
      </c>
      <c r="J5" s="563" t="s">
        <v>335</v>
      </c>
      <c r="K5" s="577">
        <v>53</v>
      </c>
      <c r="L5" s="561">
        <v>20</v>
      </c>
      <c r="M5" s="576">
        <v>53</v>
      </c>
      <c r="N5" s="562">
        <f t="shared" si="0"/>
        <v>0.57250000000000001</v>
      </c>
      <c r="O5" s="576">
        <v>0</v>
      </c>
      <c r="P5" s="560"/>
      <c r="Q5" s="560"/>
      <c r="R5" s="560">
        <v>0.42152777777777778</v>
      </c>
      <c r="S5" s="560">
        <v>0.47361111111111115</v>
      </c>
      <c r="T5" s="560">
        <v>0.33819444444444446</v>
      </c>
      <c r="U5" s="560">
        <v>0.39999999999999997</v>
      </c>
      <c r="V5" s="560">
        <v>0.29930555555555555</v>
      </c>
      <c r="W5" s="560">
        <v>0.55069444444444449</v>
      </c>
      <c r="X5" s="560">
        <v>0.53263888888888888</v>
      </c>
      <c r="Y5" s="560">
        <v>0.44861111111111113</v>
      </c>
      <c r="Z5" s="560">
        <v>0.35972222222222222</v>
      </c>
      <c r="AA5" s="560">
        <v>0.50208333333333333</v>
      </c>
      <c r="AB5" s="560">
        <v>0.5753125</v>
      </c>
      <c r="AC5" s="562">
        <f t="shared" si="1"/>
        <v>0.30447916666666669</v>
      </c>
      <c r="AD5" s="560">
        <v>0.63194444444444442</v>
      </c>
      <c r="AE5" s="560"/>
      <c r="AF5" s="560">
        <v>0.67847222222222225</v>
      </c>
      <c r="AG5" s="560">
        <v>0.72361111111111109</v>
      </c>
      <c r="AH5" s="560">
        <v>0.61805555555555558</v>
      </c>
      <c r="AI5" s="560">
        <v>0.77847222222222223</v>
      </c>
      <c r="AJ5" s="560">
        <v>0.66041666666666665</v>
      </c>
      <c r="AK5" s="560">
        <v>0.76111111111111107</v>
      </c>
      <c r="AL5" s="560">
        <v>0.81666666666666676</v>
      </c>
      <c r="AM5" s="560">
        <v>0.59166666666666667</v>
      </c>
      <c r="AN5" s="560"/>
      <c r="AO5" s="560">
        <v>0.7055555555555556</v>
      </c>
      <c r="AP5" s="562">
        <v>0.84333333333333327</v>
      </c>
      <c r="AQ5" s="562">
        <f t="shared" si="2"/>
        <v>0.26802083333333326</v>
      </c>
      <c r="AR5" s="561"/>
      <c r="AT5" s="226">
        <f>VLOOKUP(AU5,id!$A:$C,3,0)</f>
        <v>35</v>
      </c>
      <c r="AU5" s="226" t="str">
        <f t="shared" si="3"/>
        <v>AdamczykEwa1975</v>
      </c>
      <c r="AV5" s="226" t="str">
        <f t="shared" si="4"/>
        <v>Adamczyk</v>
      </c>
      <c r="AW5" s="226" t="str">
        <f t="shared" si="5"/>
        <v>Ewa</v>
      </c>
      <c r="AX5" s="226" t="str">
        <f t="shared" si="6"/>
        <v>Zbieranina z Niesięcina</v>
      </c>
      <c r="AY5" s="226">
        <f t="shared" si="7"/>
        <v>1975</v>
      </c>
      <c r="AZ5" s="226">
        <f t="shared" si="8"/>
        <v>92.969297536255326</v>
      </c>
      <c r="BA5" s="226"/>
      <c r="BB5" s="226">
        <f t="shared" si="9"/>
        <v>0.99985848293708557</v>
      </c>
      <c r="BC5" s="226">
        <f t="shared" si="10"/>
        <v>1</v>
      </c>
      <c r="BD5" s="226">
        <f t="shared" si="11"/>
        <v>1</v>
      </c>
      <c r="BE5" s="226">
        <f t="shared" si="12"/>
        <v>1</v>
      </c>
    </row>
    <row r="6" spans="1:57">
      <c r="A6" s="561">
        <v>61</v>
      </c>
      <c r="B6" s="561"/>
      <c r="C6" s="561">
        <v>4</v>
      </c>
      <c r="D6" s="561">
        <v>1032</v>
      </c>
      <c r="E6" s="563" t="s">
        <v>934</v>
      </c>
      <c r="F6" s="563" t="s">
        <v>500</v>
      </c>
      <c r="G6" s="561" t="s">
        <v>0</v>
      </c>
      <c r="H6" s="561">
        <v>1973</v>
      </c>
      <c r="I6" s="563" t="s">
        <v>3715</v>
      </c>
      <c r="J6" s="563" t="s">
        <v>4826</v>
      </c>
      <c r="K6" s="577">
        <v>50</v>
      </c>
      <c r="L6" s="561">
        <v>19</v>
      </c>
      <c r="M6" s="576">
        <v>50</v>
      </c>
      <c r="N6" s="562">
        <f t="shared" si="0"/>
        <v>0.485451388888889</v>
      </c>
      <c r="O6" s="576">
        <v>0</v>
      </c>
      <c r="P6" s="560">
        <v>0.52569444444444446</v>
      </c>
      <c r="Q6" s="560"/>
      <c r="R6" s="560">
        <v>0.4284722222222222</v>
      </c>
      <c r="S6" s="560">
        <v>0.4694444444444445</v>
      </c>
      <c r="T6" s="560">
        <v>0.31944444444444448</v>
      </c>
      <c r="U6" s="560">
        <v>0.36458333333333331</v>
      </c>
      <c r="V6" s="560">
        <v>0.29375000000000001</v>
      </c>
      <c r="W6" s="560">
        <v>0.44236111111111115</v>
      </c>
      <c r="X6" s="560">
        <v>0.45624999999999999</v>
      </c>
      <c r="Y6" s="560">
        <v>0.40347222222222223</v>
      </c>
      <c r="Z6" s="560">
        <v>0.33680555555555558</v>
      </c>
      <c r="AA6" s="560">
        <v>0.49444444444444446</v>
      </c>
      <c r="AB6" s="560">
        <v>0.55526620370370372</v>
      </c>
      <c r="AC6" s="562">
        <f t="shared" si="1"/>
        <v>0.28443287037037041</v>
      </c>
      <c r="AD6" s="560"/>
      <c r="AE6" s="560"/>
      <c r="AF6" s="560">
        <v>0.62638888888888888</v>
      </c>
      <c r="AG6" s="560">
        <v>0.67222222222222217</v>
      </c>
      <c r="AH6" s="560">
        <v>0.73611111111111116</v>
      </c>
      <c r="AI6" s="560">
        <v>0.71597222222222223</v>
      </c>
      <c r="AJ6" s="560">
        <v>0.60833333333333328</v>
      </c>
      <c r="AK6" s="560">
        <v>0.7006944444444444</v>
      </c>
      <c r="AL6" s="560"/>
      <c r="AM6" s="560">
        <v>0.57847222222222217</v>
      </c>
      <c r="AN6" s="560"/>
      <c r="AO6" s="560">
        <v>0.65138888888888891</v>
      </c>
      <c r="AP6" s="562">
        <v>0.75628472222222232</v>
      </c>
      <c r="AQ6" s="562">
        <f t="shared" si="2"/>
        <v>0.2010185185185186</v>
      </c>
      <c r="AR6" s="561"/>
      <c r="AT6" s="226">
        <f>VLOOKUP(AU6,id!$A:$C,3,0)</f>
        <v>570</v>
      </c>
      <c r="AU6" s="226" t="str">
        <f t="shared" si="3"/>
        <v>KosiorekMałgorzata1973</v>
      </c>
      <c r="AV6" s="226" t="str">
        <f t="shared" si="4"/>
        <v>Kosiorek</v>
      </c>
      <c r="AW6" s="226" t="str">
        <f t="shared" si="5"/>
        <v>Małgorzata</v>
      </c>
      <c r="AX6" s="226" t="str">
        <f t="shared" si="6"/>
        <v>.</v>
      </c>
      <c r="AY6" s="226">
        <f t="shared" si="7"/>
        <v>1973</v>
      </c>
      <c r="AZ6" s="226">
        <f t="shared" si="8"/>
        <v>87.706884468165399</v>
      </c>
      <c r="BA6" s="226"/>
      <c r="BB6" s="226">
        <f t="shared" si="9"/>
        <v>1.1793147843501892</v>
      </c>
      <c r="BC6" s="226">
        <f t="shared" si="10"/>
        <v>0.95</v>
      </c>
      <c r="BD6" s="226">
        <f t="shared" si="11"/>
        <v>0.94339622641509435</v>
      </c>
      <c r="BE6" s="226">
        <f t="shared" si="12"/>
        <v>0.98979378168698851</v>
      </c>
    </row>
    <row r="7" spans="1:57">
      <c r="A7" s="554">
        <v>82</v>
      </c>
      <c r="B7" s="554"/>
      <c r="C7" s="554">
        <v>5</v>
      </c>
      <c r="D7" s="554">
        <v>1064</v>
      </c>
      <c r="E7" s="556" t="s">
        <v>371</v>
      </c>
      <c r="F7" s="556" t="s">
        <v>370</v>
      </c>
      <c r="G7" s="554" t="s">
        <v>0</v>
      </c>
      <c r="H7" s="554">
        <v>1973</v>
      </c>
      <c r="I7" s="556" t="s">
        <v>3672</v>
      </c>
      <c r="J7" s="556" t="s">
        <v>369</v>
      </c>
      <c r="K7" s="579">
        <v>42</v>
      </c>
      <c r="L7" s="554">
        <v>17</v>
      </c>
      <c r="M7" s="578">
        <v>42</v>
      </c>
      <c r="N7" s="555">
        <f t="shared" ref="N7:N10" si="13">AQ7+AC7</f>
        <v>0.57026620370370362</v>
      </c>
      <c r="O7" s="578">
        <v>0</v>
      </c>
      <c r="P7" s="553">
        <v>0.31944444444444448</v>
      </c>
      <c r="Q7" s="553">
        <v>0.50416666666666665</v>
      </c>
      <c r="R7" s="553">
        <v>0.41736111111111113</v>
      </c>
      <c r="S7" s="553">
        <v>0.37777777777777777</v>
      </c>
      <c r="T7" s="553">
        <v>0.54652777777777783</v>
      </c>
      <c r="U7" s="553">
        <v>0.48194444444444445</v>
      </c>
      <c r="V7" s="553">
        <v>0.59722222222222221</v>
      </c>
      <c r="W7" s="553">
        <v>0.4069444444444445</v>
      </c>
      <c r="X7" s="553">
        <v>0.39374999999999999</v>
      </c>
      <c r="Y7" s="553">
        <v>0.44166666666666665</v>
      </c>
      <c r="Z7" s="553">
        <v>0.5756944444444444</v>
      </c>
      <c r="AA7" s="553">
        <v>0.3527777777777778</v>
      </c>
      <c r="AB7" s="553">
        <v>0.62280092592592595</v>
      </c>
      <c r="AC7" s="555">
        <f t="shared" ref="AC7:AC10" si="14">AB7-"06:30:00"</f>
        <v>0.35196759259259264</v>
      </c>
      <c r="AD7" s="553">
        <v>0.73263888888888884</v>
      </c>
      <c r="AE7" s="553"/>
      <c r="AF7" s="553"/>
      <c r="AG7" s="553"/>
      <c r="AH7" s="553">
        <v>0.71597222222222223</v>
      </c>
      <c r="AI7" s="553">
        <v>0.81041666666666667</v>
      </c>
      <c r="AJ7" s="553">
        <v>0.7715277777777777</v>
      </c>
      <c r="AK7" s="553"/>
      <c r="AL7" s="553"/>
      <c r="AM7" s="553">
        <v>0.68888888888888899</v>
      </c>
      <c r="AN7" s="553"/>
      <c r="AO7" s="553"/>
      <c r="AP7" s="555">
        <v>0.84109953703703699</v>
      </c>
      <c r="AQ7" s="555">
        <f t="shared" ref="AQ7:AQ10" si="15">AP7-AB7</f>
        <v>0.21829861111111104</v>
      </c>
      <c r="AR7" s="554"/>
      <c r="AT7" s="226">
        <f>VLOOKUP(AU7,id!$A:$C,3,0)</f>
        <v>149</v>
      </c>
      <c r="AU7" s="226" t="str">
        <f t="shared" ref="AU7:AU11" si="16">AV7&amp;AW7&amp;AY7</f>
        <v>DunowskaIlona1973</v>
      </c>
      <c r="AV7" s="226" t="str">
        <f t="shared" ref="AV7:AV11" si="17">E7</f>
        <v>Dunowska</v>
      </c>
      <c r="AW7" s="226" t="str">
        <f t="shared" ref="AW7:AW11" si="18">F7</f>
        <v>Ilona</v>
      </c>
      <c r="AX7" s="226" t="str">
        <f t="shared" ref="AX7:AX11" si="19">J7</f>
        <v>MTB4FUN</v>
      </c>
      <c r="AY7" s="226">
        <f t="shared" ref="AY7:AY11" si="20">H7</f>
        <v>1973</v>
      </c>
      <c r="AZ7" s="226">
        <f t="shared" si="8"/>
        <v>73.673782953258936</v>
      </c>
      <c r="BA7" s="226"/>
      <c r="BB7" s="226">
        <f t="shared" si="9"/>
        <v>0.85127153903919173</v>
      </c>
      <c r="BC7" s="226">
        <f t="shared" si="10"/>
        <v>0.89473684210526316</v>
      </c>
      <c r="BD7" s="226">
        <f t="shared" si="11"/>
        <v>0.84</v>
      </c>
      <c r="BE7" s="226">
        <f t="shared" si="12"/>
        <v>0.97800047132303236</v>
      </c>
    </row>
    <row r="8" spans="1:57">
      <c r="A8" s="561">
        <v>83</v>
      </c>
      <c r="B8" s="561"/>
      <c r="C8" s="561">
        <v>6</v>
      </c>
      <c r="D8" s="561">
        <v>1090</v>
      </c>
      <c r="E8" s="563" t="s">
        <v>1023</v>
      </c>
      <c r="F8" s="563" t="s">
        <v>1712</v>
      </c>
      <c r="G8" s="561" t="s">
        <v>0</v>
      </c>
      <c r="H8" s="561">
        <v>1972</v>
      </c>
      <c r="I8" s="563" t="s">
        <v>3836</v>
      </c>
      <c r="J8" s="563" t="s">
        <v>369</v>
      </c>
      <c r="K8" s="577">
        <v>42</v>
      </c>
      <c r="L8" s="561">
        <v>17</v>
      </c>
      <c r="M8" s="576">
        <v>42</v>
      </c>
      <c r="N8" s="562">
        <f t="shared" si="13"/>
        <v>0.57028935185185192</v>
      </c>
      <c r="O8" s="576">
        <v>0</v>
      </c>
      <c r="P8" s="560">
        <v>0.31944444444444448</v>
      </c>
      <c r="Q8" s="560">
        <v>0.50416666666666665</v>
      </c>
      <c r="R8" s="560">
        <v>0.41736111111111113</v>
      </c>
      <c r="S8" s="560">
        <v>0.37777777777777777</v>
      </c>
      <c r="T8" s="560">
        <v>0.54652777777777783</v>
      </c>
      <c r="U8" s="560">
        <v>0.48194444444444445</v>
      </c>
      <c r="V8" s="560">
        <v>0.59722222222222221</v>
      </c>
      <c r="W8" s="560">
        <v>0.4069444444444445</v>
      </c>
      <c r="X8" s="560">
        <v>0.39374999999999999</v>
      </c>
      <c r="Y8" s="560">
        <v>0.44166666666666665</v>
      </c>
      <c r="Z8" s="560">
        <v>0.5756944444444444</v>
      </c>
      <c r="AA8" s="560">
        <v>0.3527777777777778</v>
      </c>
      <c r="AB8" s="560">
        <v>0.62282407407407414</v>
      </c>
      <c r="AC8" s="562">
        <f t="shared" si="14"/>
        <v>0.35199074074074083</v>
      </c>
      <c r="AD8" s="560">
        <v>0.73263888888888884</v>
      </c>
      <c r="AE8" s="560"/>
      <c r="AF8" s="560"/>
      <c r="AG8" s="560"/>
      <c r="AH8" s="560">
        <v>0.71597222222222223</v>
      </c>
      <c r="AI8" s="560">
        <v>0.81041666666666667</v>
      </c>
      <c r="AJ8" s="560">
        <v>0.7715277777777777</v>
      </c>
      <c r="AK8" s="560"/>
      <c r="AL8" s="560"/>
      <c r="AM8" s="560">
        <v>0.68888888888888899</v>
      </c>
      <c r="AN8" s="560"/>
      <c r="AO8" s="560"/>
      <c r="AP8" s="562">
        <v>0.84112268518518529</v>
      </c>
      <c r="AQ8" s="562">
        <f t="shared" si="15"/>
        <v>0.21829861111111115</v>
      </c>
      <c r="AR8" s="561"/>
      <c r="AT8" s="226">
        <f>VLOOKUP(AU8,id!$A:$C,3,0)</f>
        <v>148</v>
      </c>
      <c r="AU8" s="226" t="str">
        <f t="shared" si="16"/>
        <v>ZielińskaJadwiga1972</v>
      </c>
      <c r="AV8" s="226" t="str">
        <f t="shared" si="17"/>
        <v>Zielińska</v>
      </c>
      <c r="AW8" s="226" t="str">
        <f t="shared" si="18"/>
        <v>Jadwiga</v>
      </c>
      <c r="AX8" s="226" t="str">
        <f t="shared" si="19"/>
        <v>MTB4FUN</v>
      </c>
      <c r="AY8" s="226">
        <f t="shared" si="20"/>
        <v>1972</v>
      </c>
      <c r="AZ8" s="226">
        <f t="shared" si="8"/>
        <v>73.670792521056555</v>
      </c>
      <c r="BA8" s="226"/>
      <c r="BB8" s="226">
        <f t="shared" si="9"/>
        <v>0.99995940981876452</v>
      </c>
      <c r="BC8" s="226">
        <f t="shared" si="10"/>
        <v>1</v>
      </c>
      <c r="BD8" s="226">
        <f t="shared" si="11"/>
        <v>1</v>
      </c>
      <c r="BE8" s="226">
        <f t="shared" si="12"/>
        <v>1</v>
      </c>
    </row>
    <row r="9" spans="1:57">
      <c r="A9" s="554">
        <v>88</v>
      </c>
      <c r="B9" s="554"/>
      <c r="C9" s="554">
        <v>7</v>
      </c>
      <c r="D9" s="554">
        <v>1104</v>
      </c>
      <c r="E9" s="556" t="s">
        <v>1018</v>
      </c>
      <c r="F9" s="556" t="s">
        <v>500</v>
      </c>
      <c r="G9" s="554" t="s">
        <v>0</v>
      </c>
      <c r="H9" s="554">
        <v>1988</v>
      </c>
      <c r="I9" s="556" t="s">
        <v>3554</v>
      </c>
      <c r="J9" s="556" t="s">
        <v>827</v>
      </c>
      <c r="K9" s="579">
        <v>41</v>
      </c>
      <c r="L9" s="554">
        <v>14</v>
      </c>
      <c r="M9" s="578">
        <v>41</v>
      </c>
      <c r="N9" s="555">
        <f t="shared" si="13"/>
        <v>0.57048611111111103</v>
      </c>
      <c r="O9" s="578">
        <v>0</v>
      </c>
      <c r="P9" s="553"/>
      <c r="Q9" s="553"/>
      <c r="R9" s="553">
        <v>0.42569444444444443</v>
      </c>
      <c r="S9" s="553">
        <v>0.40138888888888885</v>
      </c>
      <c r="T9" s="553">
        <v>0.60138888888888886</v>
      </c>
      <c r="U9" s="553">
        <v>0.52013888888888882</v>
      </c>
      <c r="V9" s="553">
        <v>0.62986111111111109</v>
      </c>
      <c r="W9" s="553">
        <v>0.30208333333333331</v>
      </c>
      <c r="X9" s="553">
        <v>0.3215277777777778</v>
      </c>
      <c r="Y9" s="553">
        <v>0.46319444444444446</v>
      </c>
      <c r="Z9" s="553">
        <v>0.5708333333333333</v>
      </c>
      <c r="AA9" s="553">
        <v>0.36944444444444446</v>
      </c>
      <c r="AB9" s="553">
        <v>0.66396990740740736</v>
      </c>
      <c r="AC9" s="555">
        <f t="shared" si="14"/>
        <v>0.39313657407407404</v>
      </c>
      <c r="AD9" s="553"/>
      <c r="AE9" s="553"/>
      <c r="AF9" s="553"/>
      <c r="AG9" s="553"/>
      <c r="AH9" s="553">
        <v>0.80694444444444446</v>
      </c>
      <c r="AI9" s="553"/>
      <c r="AJ9" s="553"/>
      <c r="AK9" s="553"/>
      <c r="AL9" s="553">
        <v>0.77361111111111114</v>
      </c>
      <c r="AM9" s="553">
        <v>0.82708333333333339</v>
      </c>
      <c r="AN9" s="553">
        <v>0.72222222222222221</v>
      </c>
      <c r="AO9" s="553"/>
      <c r="AP9" s="555">
        <v>0.8413194444444444</v>
      </c>
      <c r="AQ9" s="555">
        <f t="shared" si="15"/>
        <v>0.17734953703703704</v>
      </c>
      <c r="AR9" s="554"/>
      <c r="AT9" s="226">
        <f>VLOOKUP(AU9,id!$A:$C,3,0)</f>
        <v>150</v>
      </c>
      <c r="AU9" s="226" t="str">
        <f t="shared" si="16"/>
        <v>SzwarackaMałgorzata1988</v>
      </c>
      <c r="AV9" s="226" t="str">
        <f t="shared" si="17"/>
        <v>Szwaracka</v>
      </c>
      <c r="AW9" s="226" t="str">
        <f t="shared" si="18"/>
        <v>Małgorzata</v>
      </c>
      <c r="AX9" s="226" t="str">
        <f t="shared" si="19"/>
        <v>Morenka Team</v>
      </c>
      <c r="AY9" s="226">
        <f t="shared" si="20"/>
        <v>1988</v>
      </c>
      <c r="AZ9" s="226">
        <f t="shared" si="8"/>
        <v>71.916726032459962</v>
      </c>
      <c r="BA9" s="226"/>
      <c r="BB9" s="226">
        <f t="shared" si="9"/>
        <v>0.99965510245485922</v>
      </c>
      <c r="BC9" s="226">
        <f t="shared" si="10"/>
        <v>0.82352941176470584</v>
      </c>
      <c r="BD9" s="226">
        <f t="shared" si="11"/>
        <v>0.97619047619047616</v>
      </c>
      <c r="BE9" s="226">
        <f t="shared" si="12"/>
        <v>0.96191306359044559</v>
      </c>
    </row>
    <row r="10" spans="1:57">
      <c r="A10" s="561">
        <v>93</v>
      </c>
      <c r="B10" s="561"/>
      <c r="C10" s="561">
        <v>8</v>
      </c>
      <c r="D10" s="561">
        <v>1107</v>
      </c>
      <c r="E10" s="563" t="s">
        <v>86</v>
      </c>
      <c r="F10" s="563" t="s">
        <v>4951</v>
      </c>
      <c r="G10" s="561" t="s">
        <v>0</v>
      </c>
      <c r="H10" s="561">
        <v>1970</v>
      </c>
      <c r="I10" s="563" t="s">
        <v>3477</v>
      </c>
      <c r="J10" s="563"/>
      <c r="K10" s="577">
        <v>36</v>
      </c>
      <c r="L10" s="561">
        <v>14</v>
      </c>
      <c r="M10" s="576">
        <v>36</v>
      </c>
      <c r="N10" s="562">
        <f t="shared" si="13"/>
        <v>0.48483796296296305</v>
      </c>
      <c r="O10" s="576">
        <v>0</v>
      </c>
      <c r="P10" s="560">
        <v>0.63263888888888886</v>
      </c>
      <c r="Q10" s="560">
        <v>0.32708333333333334</v>
      </c>
      <c r="R10" s="560">
        <v>0.47430555555555554</v>
      </c>
      <c r="S10" s="560">
        <v>0.54305555555555551</v>
      </c>
      <c r="T10" s="560">
        <v>0.37708333333333338</v>
      </c>
      <c r="U10" s="560">
        <v>0.44166666666666665</v>
      </c>
      <c r="V10" s="560">
        <v>0.35416666666666669</v>
      </c>
      <c r="W10" s="560">
        <v>0.29722222222222222</v>
      </c>
      <c r="X10" s="560">
        <v>0.61527777777777781</v>
      </c>
      <c r="Y10" s="560">
        <v>0.50902777777777775</v>
      </c>
      <c r="Z10" s="560">
        <v>0.40416666666666662</v>
      </c>
      <c r="AA10" s="560">
        <v>0.58124999999999993</v>
      </c>
      <c r="AB10" s="560">
        <v>0.66954861111111119</v>
      </c>
      <c r="AC10" s="562">
        <f t="shared" si="14"/>
        <v>0.39871527777777788</v>
      </c>
      <c r="AD10" s="560"/>
      <c r="AE10" s="560"/>
      <c r="AF10" s="560"/>
      <c r="AG10" s="560"/>
      <c r="AH10" s="560">
        <v>0.7319444444444444</v>
      </c>
      <c r="AI10" s="560"/>
      <c r="AJ10" s="560"/>
      <c r="AK10" s="560"/>
      <c r="AL10" s="560"/>
      <c r="AM10" s="560">
        <v>0.70138888888888884</v>
      </c>
      <c r="AN10" s="560"/>
      <c r="AO10" s="560"/>
      <c r="AP10" s="562">
        <v>0.75567129629629637</v>
      </c>
      <c r="AQ10" s="562">
        <f t="shared" si="15"/>
        <v>8.6122685185185177E-2</v>
      </c>
      <c r="AR10" s="561"/>
      <c r="AT10" s="226">
        <f>VLOOKUP(AU10,id!$A:$C,3,0)</f>
        <v>152</v>
      </c>
      <c r="AU10" s="226" t="str">
        <f t="shared" si="16"/>
        <v>MarcinkowskaMAgdalena1970</v>
      </c>
      <c r="AV10" s="226" t="str">
        <f t="shared" si="17"/>
        <v>Marcinkowska</v>
      </c>
      <c r="AW10" s="226" t="str">
        <f t="shared" si="18"/>
        <v>MAgdalena</v>
      </c>
      <c r="AX10" s="226">
        <f t="shared" si="19"/>
        <v>0</v>
      </c>
      <c r="AY10" s="226">
        <f t="shared" si="20"/>
        <v>1970</v>
      </c>
      <c r="AZ10" s="226">
        <f t="shared" si="8"/>
        <v>63.146393589477043</v>
      </c>
      <c r="BA10" s="226"/>
      <c r="BB10" s="226">
        <f t="shared" si="9"/>
        <v>1.1766531391740269</v>
      </c>
      <c r="BC10" s="226">
        <f t="shared" si="10"/>
        <v>1</v>
      </c>
      <c r="BD10" s="226">
        <f t="shared" si="11"/>
        <v>0.87804878048780488</v>
      </c>
      <c r="BE10" s="226">
        <f t="shared" si="12"/>
        <v>1</v>
      </c>
    </row>
    <row r="11" spans="1:57">
      <c r="A11" s="561">
        <v>101</v>
      </c>
      <c r="B11" s="561"/>
      <c r="C11" s="561">
        <v>9</v>
      </c>
      <c r="D11" s="561">
        <v>1120</v>
      </c>
      <c r="E11" s="563" t="s">
        <v>4943</v>
      </c>
      <c r="F11" s="563" t="s">
        <v>276</v>
      </c>
      <c r="G11" s="561" t="s">
        <v>0</v>
      </c>
      <c r="H11" s="561">
        <v>1962</v>
      </c>
      <c r="I11" s="563" t="s">
        <v>4942</v>
      </c>
      <c r="J11" s="563"/>
      <c r="K11" s="577">
        <v>29</v>
      </c>
      <c r="L11" s="561">
        <v>13</v>
      </c>
      <c r="M11" s="576">
        <v>29</v>
      </c>
      <c r="N11" s="562">
        <f t="shared" ref="N11" si="21">AQ11+AC11</f>
        <v>0.46516203703703701</v>
      </c>
      <c r="O11" s="576">
        <v>0</v>
      </c>
      <c r="P11" s="560"/>
      <c r="Q11" s="560">
        <v>0.50347222222222221</v>
      </c>
      <c r="R11" s="560">
        <v>0.4368055555555555</v>
      </c>
      <c r="S11" s="560">
        <v>0.4152777777777778</v>
      </c>
      <c r="T11" s="560">
        <v>0.53541666666666665</v>
      </c>
      <c r="U11" s="560">
        <v>0.47638888888888892</v>
      </c>
      <c r="V11" s="560">
        <v>0.55694444444444446</v>
      </c>
      <c r="W11" s="560">
        <v>0.28958333333333336</v>
      </c>
      <c r="X11" s="560">
        <v>0.33958333333333335</v>
      </c>
      <c r="Y11" s="560"/>
      <c r="Z11" s="560"/>
      <c r="AA11" s="560">
        <v>0.37986111111111115</v>
      </c>
      <c r="AB11" s="560">
        <v>0.58554398148148146</v>
      </c>
      <c r="AC11" s="562">
        <f t="shared" ref="AC11" si="22">AB11-"06:30:00"</f>
        <v>0.31471064814814814</v>
      </c>
      <c r="AD11" s="560">
        <v>0.64444444444444449</v>
      </c>
      <c r="AE11" s="560"/>
      <c r="AF11" s="560"/>
      <c r="AG11" s="560"/>
      <c r="AH11" s="560">
        <v>0.61388888888888882</v>
      </c>
      <c r="AI11" s="560">
        <v>0.66527777777777775</v>
      </c>
      <c r="AJ11" s="560"/>
      <c r="AK11" s="560">
        <v>0.6875</v>
      </c>
      <c r="AL11" s="560"/>
      <c r="AM11" s="560"/>
      <c r="AN11" s="560"/>
      <c r="AO11" s="560"/>
      <c r="AP11" s="562">
        <v>0.73599537037037033</v>
      </c>
      <c r="AQ11" s="562">
        <f t="shared" ref="AQ11" si="23">AP11-AB11</f>
        <v>0.15045138888888887</v>
      </c>
      <c r="AR11" s="561"/>
      <c r="AT11" s="226">
        <f>VLOOKUP(AU11,id!$A:$C,3,0)</f>
        <v>571</v>
      </c>
      <c r="AU11" s="226" t="str">
        <f t="shared" si="16"/>
        <v>NiziołekAnna1962</v>
      </c>
      <c r="AV11" s="226" t="str">
        <f t="shared" si="17"/>
        <v>Niziołek</v>
      </c>
      <c r="AW11" s="226" t="str">
        <f t="shared" si="18"/>
        <v>Anna</v>
      </c>
      <c r="AX11" s="226">
        <f t="shared" si="19"/>
        <v>0</v>
      </c>
      <c r="AY11" s="226">
        <f t="shared" si="20"/>
        <v>1962</v>
      </c>
      <c r="AZ11" s="226">
        <f t="shared" si="8"/>
        <v>50.867928169300953</v>
      </c>
      <c r="BA11" s="226"/>
      <c r="BB11" s="226">
        <f t="shared" si="9"/>
        <v>1.0422990793729785</v>
      </c>
      <c r="BC11" s="226">
        <f t="shared" si="10"/>
        <v>0.9285714285714286</v>
      </c>
      <c r="BD11" s="226">
        <f t="shared" si="11"/>
        <v>0.80555555555555558</v>
      </c>
      <c r="BE11" s="226">
        <f t="shared" si="12"/>
        <v>0.98528770473770133</v>
      </c>
    </row>
    <row r="12" spans="1:57" ht="15" thickBot="1">
      <c r="A12" s="543" t="s">
        <v>4729</v>
      </c>
      <c r="B12" s="542"/>
      <c r="C12" s="542"/>
      <c r="D12" s="542"/>
      <c r="E12" s="541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7"/>
  <sheetViews>
    <sheetView topLeftCell="AJ1" workbookViewId="0">
      <selection activeCell="AT2" sqref="AT2:BE7"/>
    </sheetView>
  </sheetViews>
  <sheetFormatPr defaultRowHeight="14.4"/>
  <cols>
    <col min="1" max="1" width="10.88671875" style="540" customWidth="1"/>
    <col min="2" max="3" width="11.33203125" style="540" bestFit="1" customWidth="1"/>
    <col min="4" max="4" width="6.6640625" style="540" customWidth="1"/>
    <col min="5" max="5" width="21.44140625" style="539" bestFit="1" customWidth="1"/>
    <col min="6" max="6" width="13.6640625" style="539" bestFit="1" customWidth="1"/>
    <col min="7" max="7" width="13.6640625" style="540" customWidth="1"/>
    <col min="8" max="8" width="14" style="540" customWidth="1"/>
    <col min="9" max="9" width="28" style="539" customWidth="1"/>
    <col min="10" max="10" width="31.6640625" style="539" bestFit="1" customWidth="1"/>
    <col min="11" max="11" width="6.5546875" style="575" bestFit="1" customWidth="1"/>
    <col min="12" max="12" width="5.88671875" style="540" customWidth="1"/>
    <col min="13" max="13" width="8.33203125" style="574" bestFit="1" customWidth="1"/>
    <col min="14" max="14" width="8.109375" style="540" bestFit="1" customWidth="1"/>
    <col min="15" max="15" width="6.44140625" style="574" customWidth="1"/>
    <col min="16" max="26" width="5.5546875" style="540" bestFit="1" customWidth="1"/>
    <col min="27" max="27" width="8.33203125" style="540" bestFit="1" customWidth="1"/>
    <col min="28" max="28" width="8.109375" style="573" bestFit="1" customWidth="1"/>
    <col min="29" max="29" width="10.33203125" style="540" bestFit="1" customWidth="1"/>
    <col min="30" max="40" width="5.5546875" style="540" bestFit="1" customWidth="1"/>
    <col min="41" max="41" width="8.33203125" style="540" bestFit="1" customWidth="1"/>
    <col min="42" max="42" width="8.109375" style="540" bestFit="1" customWidth="1"/>
    <col min="43" max="43" width="10.88671875" style="540" bestFit="1" customWidth="1"/>
    <col min="44" max="44" width="16.33203125" style="540" customWidth="1"/>
    <col min="45" max="46" width="8.88671875" style="539"/>
    <col min="47" max="47" width="19.33203125" style="539" bestFit="1" customWidth="1"/>
    <col min="48" max="16384" width="8.88671875" style="539"/>
  </cols>
  <sheetData>
    <row r="1" spans="1:57" ht="46.2">
      <c r="A1" s="662" t="s">
        <v>4933</v>
      </c>
      <c r="B1" s="663"/>
      <c r="C1" s="663"/>
      <c r="D1" s="663"/>
      <c r="E1" s="663"/>
      <c r="F1" s="663"/>
      <c r="G1" s="663"/>
      <c r="H1" s="663"/>
      <c r="I1" s="663"/>
      <c r="J1" s="664" t="s">
        <v>3655</v>
      </c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664"/>
      <c r="AD1" s="664"/>
      <c r="AE1" s="664"/>
      <c r="AF1" s="664"/>
      <c r="AG1" s="664"/>
      <c r="AH1" s="664"/>
      <c r="AI1" s="664"/>
      <c r="AJ1" s="664"/>
      <c r="AK1" s="664"/>
      <c r="AL1" s="664"/>
      <c r="AM1" s="664"/>
      <c r="AN1" s="664"/>
      <c r="AO1" s="664"/>
      <c r="AP1" s="664"/>
      <c r="AQ1" s="664"/>
      <c r="AR1" s="665"/>
    </row>
    <row r="2" spans="1:57">
      <c r="A2" s="581" t="s">
        <v>3656</v>
      </c>
      <c r="B2" s="581" t="s">
        <v>3657</v>
      </c>
      <c r="C2" s="581" t="s">
        <v>3658</v>
      </c>
      <c r="D2" s="581" t="s">
        <v>3659</v>
      </c>
      <c r="E2" s="583" t="s">
        <v>161</v>
      </c>
      <c r="F2" s="583" t="s">
        <v>160</v>
      </c>
      <c r="G2" s="581" t="s">
        <v>813</v>
      </c>
      <c r="H2" s="581" t="s">
        <v>3660</v>
      </c>
      <c r="I2" s="583" t="s">
        <v>3661</v>
      </c>
      <c r="J2" s="583" t="s">
        <v>3616</v>
      </c>
      <c r="K2" s="581" t="s">
        <v>3513</v>
      </c>
      <c r="L2" s="581" t="s">
        <v>3619</v>
      </c>
      <c r="M2" s="582" t="s">
        <v>30</v>
      </c>
      <c r="N2" s="581" t="s">
        <v>3618</v>
      </c>
      <c r="O2" s="582" t="s">
        <v>3662</v>
      </c>
      <c r="P2" s="581" t="s">
        <v>3408</v>
      </c>
      <c r="Q2" s="581" t="s">
        <v>3406</v>
      </c>
      <c r="R2" s="581" t="s">
        <v>3404</v>
      </c>
      <c r="S2" s="581" t="s">
        <v>3402</v>
      </c>
      <c r="T2" s="581" t="s">
        <v>3400</v>
      </c>
      <c r="U2" s="581" t="s">
        <v>3398</v>
      </c>
      <c r="V2" s="581" t="s">
        <v>3396</v>
      </c>
      <c r="W2" s="581" t="s">
        <v>3394</v>
      </c>
      <c r="X2" s="581" t="s">
        <v>3392</v>
      </c>
      <c r="Y2" s="581" t="s">
        <v>3390</v>
      </c>
      <c r="Z2" s="581" t="s">
        <v>3388</v>
      </c>
      <c r="AA2" s="581" t="s">
        <v>3386</v>
      </c>
      <c r="AB2" s="581" t="s">
        <v>3663</v>
      </c>
      <c r="AC2" s="581" t="s">
        <v>3664</v>
      </c>
      <c r="AD2" s="581" t="s">
        <v>3407</v>
      </c>
      <c r="AE2" s="581" t="s">
        <v>3405</v>
      </c>
      <c r="AF2" s="581" t="s">
        <v>3403</v>
      </c>
      <c r="AG2" s="581" t="s">
        <v>3401</v>
      </c>
      <c r="AH2" s="581" t="s">
        <v>3399</v>
      </c>
      <c r="AI2" s="581" t="s">
        <v>3397</v>
      </c>
      <c r="AJ2" s="581" t="s">
        <v>3395</v>
      </c>
      <c r="AK2" s="581" t="s">
        <v>3393</v>
      </c>
      <c r="AL2" s="581" t="s">
        <v>3391</v>
      </c>
      <c r="AM2" s="581" t="s">
        <v>3389</v>
      </c>
      <c r="AN2" s="581" t="s">
        <v>3387</v>
      </c>
      <c r="AO2" s="581" t="s">
        <v>3385</v>
      </c>
      <c r="AP2" s="581" t="s">
        <v>3382</v>
      </c>
      <c r="AQ2" s="581" t="s">
        <v>3665</v>
      </c>
      <c r="AR2" s="581" t="s">
        <v>3666</v>
      </c>
      <c r="AT2" s="226" t="s">
        <v>71</v>
      </c>
      <c r="AU2" s="226" t="s">
        <v>72</v>
      </c>
      <c r="AV2" s="226" t="s">
        <v>99</v>
      </c>
      <c r="AW2" s="226" t="s">
        <v>100</v>
      </c>
      <c r="AX2" s="226" t="s">
        <v>75</v>
      </c>
      <c r="AY2" s="226" t="s">
        <v>73</v>
      </c>
      <c r="AZ2" s="226" t="s">
        <v>42</v>
      </c>
      <c r="BA2" s="226"/>
      <c r="BB2" s="226" t="s">
        <v>39</v>
      </c>
      <c r="BC2" s="226" t="s">
        <v>40</v>
      </c>
      <c r="BD2" s="226" t="s">
        <v>31</v>
      </c>
      <c r="BE2" s="226" t="s">
        <v>41</v>
      </c>
    </row>
    <row r="3" spans="1:57">
      <c r="A3" s="561">
        <v>1</v>
      </c>
      <c r="B3" s="561">
        <v>1</v>
      </c>
      <c r="C3" s="561"/>
      <c r="D3" s="561">
        <v>1010</v>
      </c>
      <c r="E3" s="563" t="s">
        <v>267</v>
      </c>
      <c r="F3" s="563" t="s">
        <v>16</v>
      </c>
      <c r="G3" s="561" t="s">
        <v>32</v>
      </c>
      <c r="H3" s="561">
        <v>1979</v>
      </c>
      <c r="I3" s="563" t="s">
        <v>253</v>
      </c>
      <c r="J3" s="563" t="s">
        <v>266</v>
      </c>
      <c r="K3" s="577">
        <v>60</v>
      </c>
      <c r="L3" s="561">
        <v>24</v>
      </c>
      <c r="M3" s="576">
        <v>60</v>
      </c>
      <c r="N3" s="562">
        <f t="shared" ref="N3:N62" si="0">AQ3+AC3</f>
        <v>0.41487268518518522</v>
      </c>
      <c r="O3" s="576">
        <v>0</v>
      </c>
      <c r="P3" s="560">
        <v>0.28541666666666665</v>
      </c>
      <c r="Q3" s="560">
        <v>0.46388888888888885</v>
      </c>
      <c r="R3" s="560">
        <v>0.37152777777777773</v>
      </c>
      <c r="S3" s="560">
        <v>0.33333333333333331</v>
      </c>
      <c r="T3" s="560">
        <v>0.42777777777777781</v>
      </c>
      <c r="U3" s="560">
        <v>0.38680555555555557</v>
      </c>
      <c r="V3" s="560">
        <v>0.44375000000000003</v>
      </c>
      <c r="W3" s="560">
        <v>0.47847222222222219</v>
      </c>
      <c r="X3" s="560">
        <v>0.29583333333333334</v>
      </c>
      <c r="Y3" s="560">
        <v>0.35138888888888892</v>
      </c>
      <c r="Z3" s="560">
        <v>0.41250000000000003</v>
      </c>
      <c r="AA3" s="560">
        <v>0.31458333333333333</v>
      </c>
      <c r="AB3" s="560">
        <v>0.48675925925925928</v>
      </c>
      <c r="AC3" s="562">
        <f t="shared" ref="AC3:AC62" si="1">AB3-"06:30:00"</f>
        <v>0.21592592592592597</v>
      </c>
      <c r="AD3" s="560">
        <v>0.59652777777777777</v>
      </c>
      <c r="AE3" s="560">
        <v>0.64374999999999993</v>
      </c>
      <c r="AF3" s="560">
        <v>0.53055555555555556</v>
      </c>
      <c r="AG3" s="560">
        <v>0.56111111111111112</v>
      </c>
      <c r="AH3" s="560">
        <v>0.60763888888888895</v>
      </c>
      <c r="AI3" s="560">
        <v>0.58958333333333335</v>
      </c>
      <c r="AJ3" s="560">
        <v>0.52152777777777781</v>
      </c>
      <c r="AK3" s="560">
        <v>0.57986111111111105</v>
      </c>
      <c r="AL3" s="560">
        <v>0.62708333333333333</v>
      </c>
      <c r="AM3" s="560">
        <v>0.50069444444444444</v>
      </c>
      <c r="AN3" s="560">
        <v>0.65972222222222221</v>
      </c>
      <c r="AO3" s="560">
        <v>0.54861111111111105</v>
      </c>
      <c r="AP3" s="562">
        <v>0.68570601851851853</v>
      </c>
      <c r="AQ3" s="562">
        <f t="shared" ref="AQ3:AQ62" si="2">AP3-AB3</f>
        <v>0.19894675925925925</v>
      </c>
      <c r="AR3" s="577" t="s">
        <v>3667</v>
      </c>
      <c r="AT3" s="226">
        <f>VLOOKUP(AU3,id!$A:$C,3,0)</f>
        <v>1</v>
      </c>
      <c r="AU3" s="226" t="str">
        <f t="shared" ref="AU3:AU62" si="3">AV3&amp;AW3&amp;AY3</f>
        <v>BrudłoPaweł1979</v>
      </c>
      <c r="AV3" s="226" t="str">
        <f>E3</f>
        <v>Brudło</v>
      </c>
      <c r="AW3" s="226" t="str">
        <f>F3</f>
        <v>Paweł</v>
      </c>
      <c r="AX3" s="226" t="str">
        <f>J3</f>
        <v>KTE Tramp</v>
      </c>
      <c r="AY3" s="226">
        <f>H3</f>
        <v>1979</v>
      </c>
      <c r="AZ3" s="226">
        <v>100</v>
      </c>
      <c r="BA3" s="226"/>
      <c r="BB3" s="226"/>
      <c r="BC3" s="226"/>
      <c r="BD3" s="226"/>
      <c r="BE3" s="226"/>
    </row>
    <row r="4" spans="1:57">
      <c r="A4" s="554">
        <v>2</v>
      </c>
      <c r="B4" s="554">
        <v>2</v>
      </c>
      <c r="C4" s="554"/>
      <c r="D4" s="554">
        <v>1071</v>
      </c>
      <c r="E4" s="556" t="s">
        <v>78</v>
      </c>
      <c r="F4" s="556" t="s">
        <v>77</v>
      </c>
      <c r="G4" s="554" t="s">
        <v>32</v>
      </c>
      <c r="H4" s="554">
        <v>1992</v>
      </c>
      <c r="I4" s="556" t="s">
        <v>246</v>
      </c>
      <c r="J4" s="556" t="s">
        <v>162</v>
      </c>
      <c r="K4" s="579">
        <v>60</v>
      </c>
      <c r="L4" s="554">
        <v>24</v>
      </c>
      <c r="M4" s="578">
        <v>60</v>
      </c>
      <c r="N4" s="555">
        <f t="shared" si="0"/>
        <v>0.41689814814814824</v>
      </c>
      <c r="O4" s="578">
        <v>0</v>
      </c>
      <c r="P4" s="553">
        <v>0.4694444444444445</v>
      </c>
      <c r="Q4" s="553">
        <v>0.30208333333333331</v>
      </c>
      <c r="R4" s="553">
        <v>0.38819444444444445</v>
      </c>
      <c r="S4" s="553">
        <v>0.42499999999999999</v>
      </c>
      <c r="T4" s="553">
        <v>0.33333333333333331</v>
      </c>
      <c r="U4" s="553">
        <v>0.37083333333333335</v>
      </c>
      <c r="V4" s="553">
        <v>0.31805555555555554</v>
      </c>
      <c r="W4" s="553">
        <v>0.28333333333333333</v>
      </c>
      <c r="X4" s="553">
        <v>0.43194444444444446</v>
      </c>
      <c r="Y4" s="553">
        <v>0.4055555555555555</v>
      </c>
      <c r="Z4" s="553">
        <v>0.34722222222222227</v>
      </c>
      <c r="AA4" s="553">
        <v>0.45069444444444445</v>
      </c>
      <c r="AB4" s="553">
        <v>0.48430555555555554</v>
      </c>
      <c r="AC4" s="555">
        <f t="shared" si="1"/>
        <v>0.21347222222222223</v>
      </c>
      <c r="AD4" s="553">
        <v>0.58680555555555558</v>
      </c>
      <c r="AE4" s="553">
        <v>0.54166666666666663</v>
      </c>
      <c r="AF4" s="553">
        <v>0.61736111111111114</v>
      </c>
      <c r="AG4" s="553">
        <v>0.62777777777777777</v>
      </c>
      <c r="AH4" s="553">
        <v>0.57708333333333328</v>
      </c>
      <c r="AI4" s="553">
        <v>0.59583333333333333</v>
      </c>
      <c r="AJ4" s="553">
        <v>0.65625</v>
      </c>
      <c r="AK4" s="553">
        <v>0.60486111111111118</v>
      </c>
      <c r="AL4" s="553">
        <v>0.55694444444444446</v>
      </c>
      <c r="AM4" s="553">
        <v>0.67638888888888893</v>
      </c>
      <c r="AN4" s="553">
        <v>0.5229166666666667</v>
      </c>
      <c r="AO4" s="553">
        <v>0.63958333333333328</v>
      </c>
      <c r="AP4" s="555">
        <v>0.68773148148148155</v>
      </c>
      <c r="AQ4" s="555">
        <f t="shared" si="2"/>
        <v>0.20342592592592601</v>
      </c>
      <c r="AR4" s="579" t="s">
        <v>3667</v>
      </c>
      <c r="AT4" s="226">
        <f>VLOOKUP(AU4,id!$A:$C,3,0)</f>
        <v>6</v>
      </c>
      <c r="AU4" s="226" t="str">
        <f t="shared" si="3"/>
        <v>JakubekKrystian1992</v>
      </c>
      <c r="AV4" s="226" t="str">
        <f t="shared" ref="AV4:AW63" si="4">E4</f>
        <v>Jakubek</v>
      </c>
      <c r="AW4" s="226" t="str">
        <f t="shared" si="4"/>
        <v>Krystian</v>
      </c>
      <c r="AX4" s="226" t="str">
        <f t="shared" ref="AX4:AX63" si="5">J4</f>
        <v>Mitutoyo AZS Wratislavia</v>
      </c>
      <c r="AY4" s="226">
        <f t="shared" ref="AY4:AY63" si="6">H4</f>
        <v>1992</v>
      </c>
      <c r="AZ4" s="226">
        <f t="shared" ref="AZ4:AZ41" si="7">AZ3*IF(BD4&lt;1,BD4,IF(BE4&lt;1,BE4,IF(BC4&lt;1,BC4,IF(BB4&lt;1,BB4,1))))</f>
        <v>99.51415880066628</v>
      </c>
      <c r="BA4" s="226"/>
      <c r="BB4" s="226">
        <f>N3/N4</f>
        <v>0.99514158800666286</v>
      </c>
      <c r="BC4" s="226">
        <f>L4/L3</f>
        <v>1</v>
      </c>
      <c r="BD4" s="226">
        <f>K4/K3</f>
        <v>1</v>
      </c>
      <c r="BE4" s="226">
        <f>BC4^0.2</f>
        <v>1</v>
      </c>
    </row>
    <row r="5" spans="1:57">
      <c r="A5" s="561">
        <v>3</v>
      </c>
      <c r="B5" s="561">
        <v>3</v>
      </c>
      <c r="C5" s="561"/>
      <c r="D5" s="561">
        <v>1003</v>
      </c>
      <c r="E5" s="563" t="s">
        <v>432</v>
      </c>
      <c r="F5" s="563" t="s">
        <v>431</v>
      </c>
      <c r="G5" s="561" t="s">
        <v>32</v>
      </c>
      <c r="H5" s="561">
        <v>1978</v>
      </c>
      <c r="I5" s="563" t="s">
        <v>3677</v>
      </c>
      <c r="J5" s="563" t="s">
        <v>391</v>
      </c>
      <c r="K5" s="577">
        <v>60</v>
      </c>
      <c r="L5" s="561">
        <v>24</v>
      </c>
      <c r="M5" s="576">
        <v>60</v>
      </c>
      <c r="N5" s="562">
        <f t="shared" si="0"/>
        <v>0.41986111111111118</v>
      </c>
      <c r="O5" s="576">
        <v>0</v>
      </c>
      <c r="P5" s="560">
        <v>0.45833333333333331</v>
      </c>
      <c r="Q5" s="560">
        <v>0.28750000000000003</v>
      </c>
      <c r="R5" s="560">
        <v>0.3972222222222222</v>
      </c>
      <c r="S5" s="560">
        <v>0.42569444444444443</v>
      </c>
      <c r="T5" s="560">
        <v>0.31805555555555554</v>
      </c>
      <c r="U5" s="560">
        <v>0.35347222222222219</v>
      </c>
      <c r="V5" s="560">
        <v>0.3034722222222222</v>
      </c>
      <c r="W5" s="560">
        <v>0.40625</v>
      </c>
      <c r="X5" s="560">
        <v>0.41805555555555557</v>
      </c>
      <c r="Y5" s="560">
        <v>0.37708333333333338</v>
      </c>
      <c r="Z5" s="560">
        <v>0.33194444444444443</v>
      </c>
      <c r="AA5" s="560">
        <v>0.44166666666666665</v>
      </c>
      <c r="AB5" s="560">
        <v>0.47057870370370369</v>
      </c>
      <c r="AC5" s="562">
        <f t="shared" si="1"/>
        <v>0.19974537037037038</v>
      </c>
      <c r="AD5" s="560">
        <v>0.51458333333333328</v>
      </c>
      <c r="AE5" s="560">
        <v>0.6333333333333333</v>
      </c>
      <c r="AF5" s="560">
        <v>0.54097222222222219</v>
      </c>
      <c r="AG5" s="560">
        <v>0.5708333333333333</v>
      </c>
      <c r="AH5" s="560">
        <v>0.50555555555555554</v>
      </c>
      <c r="AI5" s="560">
        <v>0.60069444444444442</v>
      </c>
      <c r="AJ5" s="560">
        <v>0.52638888888888891</v>
      </c>
      <c r="AK5" s="560">
        <v>0.59027777777777779</v>
      </c>
      <c r="AL5" s="560">
        <v>0.67083333333333339</v>
      </c>
      <c r="AM5" s="560">
        <v>0.48819444444444443</v>
      </c>
      <c r="AN5" s="560">
        <v>0.65</v>
      </c>
      <c r="AO5" s="560">
        <v>0.55902777777777779</v>
      </c>
      <c r="AP5" s="562">
        <v>0.6906944444444445</v>
      </c>
      <c r="AQ5" s="562">
        <f t="shared" si="2"/>
        <v>0.22011574074074081</v>
      </c>
      <c r="AR5" s="577" t="s">
        <v>3667</v>
      </c>
      <c r="AT5" s="226">
        <f>VLOOKUP(AU5,id!$A:$C,3,0)</f>
        <v>97</v>
      </c>
      <c r="AU5" s="226" t="str">
        <f t="shared" si="3"/>
        <v>WalińskiMikołaj1978</v>
      </c>
      <c r="AV5" s="226" t="str">
        <f t="shared" si="4"/>
        <v>Waliński</v>
      </c>
      <c r="AW5" s="226" t="str">
        <f t="shared" si="4"/>
        <v>Mikołaj</v>
      </c>
      <c r="AX5" s="226" t="str">
        <f t="shared" si="5"/>
        <v>GREY WOLF</v>
      </c>
      <c r="AY5" s="226">
        <f t="shared" si="6"/>
        <v>1978</v>
      </c>
      <c r="AZ5" s="226">
        <f t="shared" si="7"/>
        <v>98.81188664681882</v>
      </c>
      <c r="BA5" s="226"/>
      <c r="BB5" s="226">
        <f t="shared" ref="BB5:BB41" si="8">N4/N5</f>
        <v>0.99294299261219543</v>
      </c>
      <c r="BC5" s="226">
        <f t="shared" ref="BC5:BC41" si="9">L5/L4</f>
        <v>1</v>
      </c>
      <c r="BD5" s="226">
        <f t="shared" ref="BD5:BD41" si="10">K5/K4</f>
        <v>1</v>
      </c>
      <c r="BE5" s="226">
        <f t="shared" ref="BE5:BE41" si="11">BC5^0.2</f>
        <v>1</v>
      </c>
    </row>
    <row r="6" spans="1:57">
      <c r="A6" s="554">
        <v>4</v>
      </c>
      <c r="B6" s="554">
        <v>4</v>
      </c>
      <c r="C6" s="554"/>
      <c r="D6" s="554">
        <v>1001</v>
      </c>
      <c r="E6" s="556" t="s">
        <v>393</v>
      </c>
      <c r="F6" s="556" t="s">
        <v>392</v>
      </c>
      <c r="G6" s="554" t="s">
        <v>32</v>
      </c>
      <c r="H6" s="554">
        <v>1969</v>
      </c>
      <c r="I6" s="556" t="s">
        <v>3668</v>
      </c>
      <c r="J6" s="556" t="s">
        <v>391</v>
      </c>
      <c r="K6" s="579">
        <v>60</v>
      </c>
      <c r="L6" s="554">
        <v>24</v>
      </c>
      <c r="M6" s="578">
        <v>60</v>
      </c>
      <c r="N6" s="555">
        <f t="shared" si="0"/>
        <v>0.41987268518518511</v>
      </c>
      <c r="O6" s="578">
        <v>0</v>
      </c>
      <c r="P6" s="553">
        <v>0.45833333333333331</v>
      </c>
      <c r="Q6" s="553">
        <v>0.28750000000000003</v>
      </c>
      <c r="R6" s="553">
        <v>0.3972222222222222</v>
      </c>
      <c r="S6" s="553">
        <v>0.42569444444444443</v>
      </c>
      <c r="T6" s="553">
        <v>0.31805555555555554</v>
      </c>
      <c r="U6" s="553">
        <v>0.35347222222222219</v>
      </c>
      <c r="V6" s="553">
        <v>0.3034722222222222</v>
      </c>
      <c r="W6" s="553">
        <v>0.40625</v>
      </c>
      <c r="X6" s="553">
        <v>0.41805555555555557</v>
      </c>
      <c r="Y6" s="553">
        <v>0.37777777777777777</v>
      </c>
      <c r="Z6" s="553">
        <v>0.33194444444444443</v>
      </c>
      <c r="AA6" s="553">
        <v>0.44166666666666665</v>
      </c>
      <c r="AB6" s="553">
        <v>0.47062500000000002</v>
      </c>
      <c r="AC6" s="555">
        <f t="shared" si="1"/>
        <v>0.1997916666666667</v>
      </c>
      <c r="AD6" s="553">
        <v>0.51458333333333328</v>
      </c>
      <c r="AE6" s="553">
        <v>0.6333333333333333</v>
      </c>
      <c r="AF6" s="553">
        <v>0.54097222222222219</v>
      </c>
      <c r="AG6" s="553">
        <v>0.5708333333333333</v>
      </c>
      <c r="AH6" s="553">
        <v>0.50555555555555554</v>
      </c>
      <c r="AI6" s="553">
        <v>0.6</v>
      </c>
      <c r="AJ6" s="553">
        <v>0.52638888888888891</v>
      </c>
      <c r="AK6" s="553">
        <v>0.59027777777777779</v>
      </c>
      <c r="AL6" s="553">
        <v>0.67083333333333339</v>
      </c>
      <c r="AM6" s="553">
        <v>0.48819444444444443</v>
      </c>
      <c r="AN6" s="553">
        <v>0.65</v>
      </c>
      <c r="AO6" s="553">
        <v>0.55902777777777779</v>
      </c>
      <c r="AP6" s="555">
        <v>0.69070601851851843</v>
      </c>
      <c r="AQ6" s="555">
        <f t="shared" si="2"/>
        <v>0.22008101851851841</v>
      </c>
      <c r="AR6" s="579" t="s">
        <v>3667</v>
      </c>
      <c r="AT6" s="226">
        <f>VLOOKUP(AU6,id!$A:$C,3,0)</f>
        <v>96</v>
      </c>
      <c r="AU6" s="226" t="str">
        <f t="shared" si="3"/>
        <v>PotockiMirosław1969</v>
      </c>
      <c r="AV6" s="226" t="str">
        <f t="shared" si="4"/>
        <v>Potocki</v>
      </c>
      <c r="AW6" s="226" t="str">
        <f t="shared" si="4"/>
        <v>Mirosław</v>
      </c>
      <c r="AX6" s="226" t="str">
        <f t="shared" si="5"/>
        <v>GREY WOLF</v>
      </c>
      <c r="AY6" s="226">
        <f t="shared" si="6"/>
        <v>1969</v>
      </c>
      <c r="AZ6" s="226">
        <f t="shared" si="7"/>
        <v>98.809162830443555</v>
      </c>
      <c r="BA6" s="226"/>
      <c r="BB6" s="226">
        <f t="shared" si="8"/>
        <v>0.99997243432477911</v>
      </c>
      <c r="BC6" s="226">
        <f t="shared" si="9"/>
        <v>1</v>
      </c>
      <c r="BD6" s="226">
        <f t="shared" si="10"/>
        <v>1</v>
      </c>
      <c r="BE6" s="226">
        <f t="shared" si="11"/>
        <v>1</v>
      </c>
    </row>
    <row r="7" spans="1:57">
      <c r="A7" s="561">
        <v>5</v>
      </c>
      <c r="B7" s="561">
        <v>5</v>
      </c>
      <c r="C7" s="561"/>
      <c r="D7" s="561">
        <v>1080</v>
      </c>
      <c r="E7" s="563" t="s">
        <v>302</v>
      </c>
      <c r="F7" s="563" t="s">
        <v>15</v>
      </c>
      <c r="G7" s="561" t="s">
        <v>32</v>
      </c>
      <c r="H7" s="561">
        <v>1979</v>
      </c>
      <c r="I7" s="563" t="s">
        <v>253</v>
      </c>
      <c r="J7" s="563" t="s">
        <v>549</v>
      </c>
      <c r="K7" s="577">
        <v>60</v>
      </c>
      <c r="L7" s="561">
        <v>24</v>
      </c>
      <c r="M7" s="576">
        <v>60</v>
      </c>
      <c r="N7" s="562">
        <f t="shared" si="0"/>
        <v>0.43107638888888894</v>
      </c>
      <c r="O7" s="576">
        <v>0</v>
      </c>
      <c r="P7" s="560">
        <v>0.4694444444444445</v>
      </c>
      <c r="Q7" s="560">
        <v>0.30277777777777776</v>
      </c>
      <c r="R7" s="560">
        <v>0.38819444444444445</v>
      </c>
      <c r="S7" s="560">
        <v>0.42499999999999999</v>
      </c>
      <c r="T7" s="560">
        <v>0.33263888888888887</v>
      </c>
      <c r="U7" s="560">
        <v>0.37083333333333335</v>
      </c>
      <c r="V7" s="560">
        <v>0.31805555555555554</v>
      </c>
      <c r="W7" s="560">
        <v>0.28333333333333333</v>
      </c>
      <c r="X7" s="560">
        <v>0.43194444444444446</v>
      </c>
      <c r="Y7" s="560">
        <v>0.4055555555555555</v>
      </c>
      <c r="Z7" s="560">
        <v>0.34722222222222227</v>
      </c>
      <c r="AA7" s="560">
        <v>0.45069444444444445</v>
      </c>
      <c r="AB7" s="560">
        <v>0.48762731481481486</v>
      </c>
      <c r="AC7" s="562">
        <f t="shared" si="1"/>
        <v>0.21679398148148155</v>
      </c>
      <c r="AD7" s="560">
        <v>0.58680555555555558</v>
      </c>
      <c r="AE7" s="560">
        <v>0.54097222222222219</v>
      </c>
      <c r="AF7" s="560">
        <v>0.61805555555555558</v>
      </c>
      <c r="AG7" s="560">
        <v>0.63263888888888886</v>
      </c>
      <c r="AH7" s="560">
        <v>0.57708333333333328</v>
      </c>
      <c r="AI7" s="560">
        <v>0.59583333333333333</v>
      </c>
      <c r="AJ7" s="560">
        <v>0.66388888888888886</v>
      </c>
      <c r="AK7" s="560">
        <v>0.60555555555555551</v>
      </c>
      <c r="AL7" s="560">
        <v>0.55694444444444446</v>
      </c>
      <c r="AM7" s="560">
        <v>0.68888888888888899</v>
      </c>
      <c r="AN7" s="560">
        <v>0.52361111111111114</v>
      </c>
      <c r="AO7" s="560">
        <v>0.64513888888888882</v>
      </c>
      <c r="AP7" s="562">
        <v>0.70190972222222225</v>
      </c>
      <c r="AQ7" s="562">
        <f t="shared" si="2"/>
        <v>0.21428240740740739</v>
      </c>
      <c r="AR7" s="577" t="s">
        <v>3667</v>
      </c>
      <c r="AT7" s="226">
        <f>VLOOKUP(AU7,id!$A:$C,3,0)</f>
        <v>132</v>
      </c>
      <c r="AU7" s="226" t="str">
        <f t="shared" si="3"/>
        <v>BuciakPiotr1979</v>
      </c>
      <c r="AV7" s="226" t="str">
        <f t="shared" si="4"/>
        <v>Buciak</v>
      </c>
      <c r="AW7" s="226" t="str">
        <f t="shared" si="4"/>
        <v>Piotr</v>
      </c>
      <c r="AX7" s="226" t="str">
        <f t="shared" si="5"/>
        <v>Team 360</v>
      </c>
      <c r="AY7" s="226">
        <f t="shared" si="6"/>
        <v>1979</v>
      </c>
      <c r="AZ7" s="226">
        <f t="shared" si="7"/>
        <v>96.241106188750166</v>
      </c>
      <c r="BA7" s="226"/>
      <c r="BB7" s="226">
        <f t="shared" si="8"/>
        <v>0.974009934219358</v>
      </c>
      <c r="BC7" s="226">
        <f t="shared" si="9"/>
        <v>1</v>
      </c>
      <c r="BD7" s="226">
        <f t="shared" si="10"/>
        <v>1</v>
      </c>
      <c r="BE7" s="226">
        <f t="shared" si="11"/>
        <v>1</v>
      </c>
    </row>
    <row r="8" spans="1:57">
      <c r="A8" s="554">
        <v>6</v>
      </c>
      <c r="B8" s="554">
        <v>6</v>
      </c>
      <c r="C8" s="554"/>
      <c r="D8" s="554">
        <v>1007</v>
      </c>
      <c r="E8" s="556" t="s">
        <v>157</v>
      </c>
      <c r="F8" s="556" t="s">
        <v>139</v>
      </c>
      <c r="G8" s="554" t="s">
        <v>32</v>
      </c>
      <c r="H8" s="554">
        <v>1982</v>
      </c>
      <c r="I8" s="556" t="s">
        <v>307</v>
      </c>
      <c r="J8" s="556" t="s">
        <v>164</v>
      </c>
      <c r="K8" s="579">
        <v>60</v>
      </c>
      <c r="L8" s="554">
        <v>24</v>
      </c>
      <c r="M8" s="578">
        <v>60</v>
      </c>
      <c r="N8" s="555">
        <f t="shared" si="0"/>
        <v>0.43697916666666675</v>
      </c>
      <c r="O8" s="578">
        <v>0</v>
      </c>
      <c r="P8" s="553">
        <v>0.28819444444444448</v>
      </c>
      <c r="Q8" s="553">
        <v>0.48055555555555557</v>
      </c>
      <c r="R8" s="553">
        <v>0.36041666666666666</v>
      </c>
      <c r="S8" s="553">
        <v>0.33402777777777781</v>
      </c>
      <c r="T8" s="553">
        <v>0.4513888888888889</v>
      </c>
      <c r="U8" s="553">
        <v>0.40833333333333338</v>
      </c>
      <c r="V8" s="553">
        <v>0.46388888888888885</v>
      </c>
      <c r="W8" s="553">
        <v>0.35138888888888892</v>
      </c>
      <c r="X8" s="553">
        <v>0.34166666666666662</v>
      </c>
      <c r="Y8" s="553">
        <v>0.38263888888888892</v>
      </c>
      <c r="Z8" s="553">
        <v>0.43611111111111112</v>
      </c>
      <c r="AA8" s="553">
        <v>0.31180555555555556</v>
      </c>
      <c r="AB8" s="553">
        <v>0.49535879629629626</v>
      </c>
      <c r="AC8" s="555">
        <f t="shared" si="1"/>
        <v>0.22452546296296294</v>
      </c>
      <c r="AD8" s="553">
        <v>0.66875000000000007</v>
      </c>
      <c r="AE8" s="553">
        <v>0.55902777777777779</v>
      </c>
      <c r="AF8" s="553">
        <v>0.61736111111111114</v>
      </c>
      <c r="AG8" s="553">
        <v>0.62777777777777777</v>
      </c>
      <c r="AH8" s="553">
        <v>0.6791666666666667</v>
      </c>
      <c r="AI8" s="553">
        <v>0.58958333333333335</v>
      </c>
      <c r="AJ8" s="553">
        <v>0.65625</v>
      </c>
      <c r="AK8" s="553">
        <v>0.59930555555555554</v>
      </c>
      <c r="AL8" s="553">
        <v>0.52222222222222225</v>
      </c>
      <c r="AM8" s="553">
        <v>0.6958333333333333</v>
      </c>
      <c r="AN8" s="553">
        <v>0.54305555555555551</v>
      </c>
      <c r="AO8" s="553">
        <v>0.63958333333333328</v>
      </c>
      <c r="AP8" s="555">
        <v>0.70781250000000007</v>
      </c>
      <c r="AQ8" s="555">
        <f t="shared" si="2"/>
        <v>0.21245370370370381</v>
      </c>
      <c r="AR8" s="579" t="s">
        <v>3667</v>
      </c>
      <c r="AT8" s="226">
        <f>VLOOKUP(AU8,id!$A:$C,3,0)</f>
        <v>3</v>
      </c>
      <c r="AU8" s="226" t="str">
        <f t="shared" si="3"/>
        <v>ŚmiejaDaniel1982</v>
      </c>
      <c r="AV8" s="226" t="str">
        <f t="shared" si="4"/>
        <v>Śmieja</v>
      </c>
      <c r="AW8" s="226" t="str">
        <f t="shared" si="4"/>
        <v>Daniel</v>
      </c>
      <c r="AX8" s="226" t="str">
        <f t="shared" si="5"/>
        <v>mrdp.pl</v>
      </c>
      <c r="AY8" s="226">
        <f t="shared" si="6"/>
        <v>1982</v>
      </c>
      <c r="AZ8" s="226">
        <f t="shared" si="7"/>
        <v>94.941067408290294</v>
      </c>
      <c r="BA8" s="226"/>
      <c r="BB8" s="226">
        <f t="shared" si="8"/>
        <v>0.9864918553833929</v>
      </c>
      <c r="BC8" s="226">
        <f t="shared" si="9"/>
        <v>1</v>
      </c>
      <c r="BD8" s="226">
        <f t="shared" si="10"/>
        <v>1</v>
      </c>
      <c r="BE8" s="226">
        <f t="shared" si="11"/>
        <v>1</v>
      </c>
    </row>
    <row r="9" spans="1:57">
      <c r="A9" s="561">
        <v>7</v>
      </c>
      <c r="B9" s="561">
        <v>7</v>
      </c>
      <c r="C9" s="561"/>
      <c r="D9" s="561">
        <v>1060</v>
      </c>
      <c r="E9" s="563" t="s">
        <v>183</v>
      </c>
      <c r="F9" s="563" t="s">
        <v>51</v>
      </c>
      <c r="G9" s="561" t="s">
        <v>32</v>
      </c>
      <c r="H9" s="561">
        <v>1970</v>
      </c>
      <c r="I9" s="563" t="s">
        <v>3987</v>
      </c>
      <c r="J9" s="563" t="s">
        <v>3986</v>
      </c>
      <c r="K9" s="577">
        <v>60</v>
      </c>
      <c r="L9" s="561">
        <v>24</v>
      </c>
      <c r="M9" s="576">
        <v>60</v>
      </c>
      <c r="N9" s="562">
        <f t="shared" si="0"/>
        <v>0.44371527777777781</v>
      </c>
      <c r="O9" s="576">
        <v>0</v>
      </c>
      <c r="P9" s="560">
        <v>0.4694444444444445</v>
      </c>
      <c r="Q9" s="560">
        <v>0.30208333333333331</v>
      </c>
      <c r="R9" s="560">
        <v>0.38819444444444445</v>
      </c>
      <c r="S9" s="560">
        <v>0.42499999999999999</v>
      </c>
      <c r="T9" s="560">
        <v>0.33333333333333331</v>
      </c>
      <c r="U9" s="560">
        <v>0.37083333333333335</v>
      </c>
      <c r="V9" s="560">
        <v>0.31875000000000003</v>
      </c>
      <c r="W9" s="560">
        <v>0.28333333333333333</v>
      </c>
      <c r="X9" s="560">
        <v>0.43194444444444446</v>
      </c>
      <c r="Y9" s="560">
        <v>0.4055555555555555</v>
      </c>
      <c r="Z9" s="560">
        <v>0.34722222222222227</v>
      </c>
      <c r="AA9" s="560">
        <v>0.45069444444444445</v>
      </c>
      <c r="AB9" s="560">
        <v>0.48428240740740741</v>
      </c>
      <c r="AC9" s="562">
        <f t="shared" si="1"/>
        <v>0.2134490740740741</v>
      </c>
      <c r="AD9" s="560">
        <v>0.58680555555555558</v>
      </c>
      <c r="AE9" s="560">
        <v>0.54097222222222219</v>
      </c>
      <c r="AF9" s="560">
        <v>0.62361111111111112</v>
      </c>
      <c r="AG9" s="560">
        <v>0.64166666666666672</v>
      </c>
      <c r="AH9" s="560">
        <v>0.57708333333333328</v>
      </c>
      <c r="AI9" s="560">
        <v>0.59583333333333333</v>
      </c>
      <c r="AJ9" s="560">
        <v>0.6743055555555556</v>
      </c>
      <c r="AK9" s="560">
        <v>0.60555555555555551</v>
      </c>
      <c r="AL9" s="560">
        <v>0.55694444444444446</v>
      </c>
      <c r="AM9" s="560">
        <v>0.70000000000000007</v>
      </c>
      <c r="AN9" s="560">
        <v>0.52361111111111114</v>
      </c>
      <c r="AO9" s="560">
        <v>0.65416666666666667</v>
      </c>
      <c r="AP9" s="562">
        <v>0.71454861111111112</v>
      </c>
      <c r="AQ9" s="562">
        <f t="shared" si="2"/>
        <v>0.23026620370370371</v>
      </c>
      <c r="AR9" s="577" t="s">
        <v>3667</v>
      </c>
      <c r="AT9" s="226">
        <f>VLOOKUP(AU9,id!$A:$C,3,0)</f>
        <v>43</v>
      </c>
      <c r="AU9" s="226" t="str">
        <f t="shared" si="3"/>
        <v>ZawadzkiArtur1970</v>
      </c>
      <c r="AV9" s="226" t="str">
        <f t="shared" si="4"/>
        <v>Zawadzki</v>
      </c>
      <c r="AW9" s="226" t="str">
        <f t="shared" si="4"/>
        <v>Artur</v>
      </c>
      <c r="AX9" s="226" t="str">
        <f t="shared" si="5"/>
        <v>ASP</v>
      </c>
      <c r="AY9" s="226">
        <f t="shared" si="6"/>
        <v>1970</v>
      </c>
      <c r="AZ9" s="226">
        <f t="shared" si="7"/>
        <v>93.499752197615891</v>
      </c>
      <c r="BA9" s="226"/>
      <c r="BB9" s="226">
        <f t="shared" si="8"/>
        <v>0.98481884341497783</v>
      </c>
      <c r="BC9" s="226">
        <f t="shared" si="9"/>
        <v>1</v>
      </c>
      <c r="BD9" s="226">
        <f t="shared" si="10"/>
        <v>1</v>
      </c>
      <c r="BE9" s="226">
        <f t="shared" si="11"/>
        <v>1</v>
      </c>
    </row>
    <row r="10" spans="1:57">
      <c r="A10" s="554">
        <v>8</v>
      </c>
      <c r="B10" s="554">
        <v>8</v>
      </c>
      <c r="C10" s="554"/>
      <c r="D10" s="554">
        <v>1126</v>
      </c>
      <c r="E10" s="556" t="s">
        <v>885</v>
      </c>
      <c r="F10" s="556" t="s">
        <v>92</v>
      </c>
      <c r="G10" s="554" t="s">
        <v>32</v>
      </c>
      <c r="H10" s="554">
        <v>1978</v>
      </c>
      <c r="I10" s="556" t="s">
        <v>253</v>
      </c>
      <c r="J10" s="556"/>
      <c r="K10" s="579">
        <v>60</v>
      </c>
      <c r="L10" s="554">
        <v>24</v>
      </c>
      <c r="M10" s="578">
        <v>60</v>
      </c>
      <c r="N10" s="555">
        <f t="shared" si="0"/>
        <v>0.46144675925925921</v>
      </c>
      <c r="O10" s="578">
        <v>0</v>
      </c>
      <c r="P10" s="553">
        <v>0.48402777777777778</v>
      </c>
      <c r="Q10" s="553">
        <v>0.35069444444444442</v>
      </c>
      <c r="R10" s="553">
        <v>0.40625</v>
      </c>
      <c r="S10" s="553">
        <v>0.43888888888888888</v>
      </c>
      <c r="T10" s="553">
        <v>0.33333333333333331</v>
      </c>
      <c r="U10" s="553">
        <v>0.3659722222222222</v>
      </c>
      <c r="V10" s="553">
        <v>0.29305555555555557</v>
      </c>
      <c r="W10" s="553">
        <v>0.41597222222222219</v>
      </c>
      <c r="X10" s="553">
        <v>0.42777777777777781</v>
      </c>
      <c r="Y10" s="553">
        <v>0.38958333333333334</v>
      </c>
      <c r="Z10" s="553">
        <v>0.31597222222222221</v>
      </c>
      <c r="AA10" s="553">
        <v>0.4597222222222222</v>
      </c>
      <c r="AB10" s="553">
        <v>0.500462962962963</v>
      </c>
      <c r="AC10" s="555">
        <f t="shared" si="1"/>
        <v>0.22962962962962968</v>
      </c>
      <c r="AD10" s="553">
        <v>0.59652777777777777</v>
      </c>
      <c r="AE10" s="553">
        <v>0.55972222222222223</v>
      </c>
      <c r="AF10" s="553">
        <v>0.63402777777777775</v>
      </c>
      <c r="AG10" s="553">
        <v>0.64930555555555558</v>
      </c>
      <c r="AH10" s="553">
        <v>0.70208333333333339</v>
      </c>
      <c r="AI10" s="553">
        <v>0.60902777777777783</v>
      </c>
      <c r="AJ10" s="553">
        <v>0.68263888888888891</v>
      </c>
      <c r="AK10" s="553">
        <v>0.61944444444444446</v>
      </c>
      <c r="AL10" s="553">
        <v>0.57430555555555551</v>
      </c>
      <c r="AM10" s="553">
        <v>0.71805555555555556</v>
      </c>
      <c r="AN10" s="553">
        <v>0.54236111111111118</v>
      </c>
      <c r="AO10" s="553">
        <v>0.66527777777777775</v>
      </c>
      <c r="AP10" s="555">
        <v>0.73228009259259252</v>
      </c>
      <c r="AQ10" s="555">
        <f t="shared" si="2"/>
        <v>0.23181712962962953</v>
      </c>
      <c r="AR10" s="579" t="s">
        <v>3667</v>
      </c>
      <c r="AT10" s="226">
        <f>VLOOKUP(AU10,id!$A:$C,3,0)</f>
        <v>589</v>
      </c>
      <c r="AU10" s="226" t="str">
        <f t="shared" si="3"/>
        <v>BanasikSławomir1978</v>
      </c>
      <c r="AV10" s="226" t="str">
        <f t="shared" si="4"/>
        <v>Banasik</v>
      </c>
      <c r="AW10" s="226" t="str">
        <f t="shared" si="4"/>
        <v>Sławomir</v>
      </c>
      <c r="AX10" s="226">
        <f t="shared" si="5"/>
        <v>0</v>
      </c>
      <c r="AY10" s="226">
        <f t="shared" si="6"/>
        <v>1978</v>
      </c>
      <c r="AZ10" s="226">
        <f t="shared" si="7"/>
        <v>89.906945245679623</v>
      </c>
      <c r="BA10" s="226"/>
      <c r="BB10" s="226">
        <f t="shared" si="8"/>
        <v>0.9615741553588002</v>
      </c>
      <c r="BC10" s="226">
        <f t="shared" si="9"/>
        <v>1</v>
      </c>
      <c r="BD10" s="226">
        <f t="shared" si="10"/>
        <v>1</v>
      </c>
      <c r="BE10" s="226">
        <f t="shared" si="11"/>
        <v>1</v>
      </c>
    </row>
    <row r="11" spans="1:57">
      <c r="A11" s="561">
        <v>9</v>
      </c>
      <c r="B11" s="561">
        <v>9</v>
      </c>
      <c r="C11" s="561"/>
      <c r="D11" s="561">
        <v>1004</v>
      </c>
      <c r="E11" s="563" t="s">
        <v>4990</v>
      </c>
      <c r="F11" s="563" t="s">
        <v>282</v>
      </c>
      <c r="G11" s="561" t="s">
        <v>32</v>
      </c>
      <c r="H11" s="561">
        <v>1986</v>
      </c>
      <c r="I11" s="563" t="s">
        <v>3554</v>
      </c>
      <c r="J11" s="563" t="s">
        <v>4989</v>
      </c>
      <c r="K11" s="577">
        <v>60</v>
      </c>
      <c r="L11" s="561">
        <v>24</v>
      </c>
      <c r="M11" s="576">
        <v>60</v>
      </c>
      <c r="N11" s="562">
        <f t="shared" si="0"/>
        <v>0.46158564814814812</v>
      </c>
      <c r="O11" s="576">
        <v>0</v>
      </c>
      <c r="P11" s="560">
        <v>0.48402777777777778</v>
      </c>
      <c r="Q11" s="560">
        <v>0.35069444444444442</v>
      </c>
      <c r="R11" s="560">
        <v>0.40625</v>
      </c>
      <c r="S11" s="560">
        <v>0.43888888888888888</v>
      </c>
      <c r="T11" s="560">
        <v>0.33333333333333331</v>
      </c>
      <c r="U11" s="560">
        <v>0.3666666666666667</v>
      </c>
      <c r="V11" s="560">
        <v>0.29375000000000001</v>
      </c>
      <c r="W11" s="560">
        <v>0.41597222222222219</v>
      </c>
      <c r="X11" s="560">
        <v>0.42777777777777781</v>
      </c>
      <c r="Y11" s="560">
        <v>0.38958333333333334</v>
      </c>
      <c r="Z11" s="560">
        <v>0.31597222222222221</v>
      </c>
      <c r="AA11" s="560">
        <v>0.4597222222222222</v>
      </c>
      <c r="AB11" s="560">
        <v>0.50043981481481481</v>
      </c>
      <c r="AC11" s="562">
        <f t="shared" si="1"/>
        <v>0.22960648148148149</v>
      </c>
      <c r="AD11" s="560">
        <v>0.59722222222222221</v>
      </c>
      <c r="AE11" s="560">
        <v>0.55972222222222223</v>
      </c>
      <c r="AF11" s="560">
        <v>0.63402777777777775</v>
      </c>
      <c r="AG11" s="560">
        <v>0.64930555555555558</v>
      </c>
      <c r="AH11" s="560">
        <v>0.70208333333333339</v>
      </c>
      <c r="AI11" s="560">
        <v>0.60902777777777783</v>
      </c>
      <c r="AJ11" s="560">
        <v>0.68333333333333324</v>
      </c>
      <c r="AK11" s="560">
        <v>0.61944444444444446</v>
      </c>
      <c r="AL11" s="560">
        <v>0.57430555555555551</v>
      </c>
      <c r="AM11" s="560">
        <v>0.71805555555555556</v>
      </c>
      <c r="AN11" s="560">
        <v>0.54166666666666663</v>
      </c>
      <c r="AO11" s="560">
        <v>0.6645833333333333</v>
      </c>
      <c r="AP11" s="562">
        <v>0.73241898148148143</v>
      </c>
      <c r="AQ11" s="562">
        <f t="shared" si="2"/>
        <v>0.23197916666666663</v>
      </c>
      <c r="AR11" s="577" t="s">
        <v>3667</v>
      </c>
      <c r="AT11" s="226">
        <f>VLOOKUP(AU11,id!$A:$C,3,0)</f>
        <v>590</v>
      </c>
      <c r="AU11" s="226" t="str">
        <f t="shared" si="3"/>
        <v>GruszeckiDamian1986</v>
      </c>
      <c r="AV11" s="226" t="str">
        <f t="shared" si="4"/>
        <v>Gruszecki</v>
      </c>
      <c r="AW11" s="226" t="str">
        <f t="shared" si="4"/>
        <v>Damian</v>
      </c>
      <c r="AX11" s="226" t="str">
        <f t="shared" si="5"/>
        <v>Dream Tri Team</v>
      </c>
      <c r="AY11" s="226">
        <f t="shared" si="6"/>
        <v>1986</v>
      </c>
      <c r="AZ11" s="226">
        <f t="shared" si="7"/>
        <v>89.879892680725177</v>
      </c>
      <c r="BA11" s="226"/>
      <c r="BB11" s="226">
        <f t="shared" si="8"/>
        <v>0.99969910483688973</v>
      </c>
      <c r="BC11" s="226">
        <f t="shared" si="9"/>
        <v>1</v>
      </c>
      <c r="BD11" s="226">
        <f t="shared" si="10"/>
        <v>1</v>
      </c>
      <c r="BE11" s="226">
        <f t="shared" si="11"/>
        <v>1</v>
      </c>
    </row>
    <row r="12" spans="1:57">
      <c r="A12" s="554">
        <v>10</v>
      </c>
      <c r="B12" s="554">
        <v>10</v>
      </c>
      <c r="C12" s="554"/>
      <c r="D12" s="554">
        <v>1119</v>
      </c>
      <c r="E12" s="556" t="s">
        <v>3627</v>
      </c>
      <c r="F12" s="588" t="s">
        <v>1654</v>
      </c>
      <c r="G12" s="554" t="s">
        <v>32</v>
      </c>
      <c r="H12" s="554">
        <v>1987</v>
      </c>
      <c r="I12" s="556" t="s">
        <v>253</v>
      </c>
      <c r="J12" s="556"/>
      <c r="K12" s="579">
        <v>60</v>
      </c>
      <c r="L12" s="554">
        <v>24</v>
      </c>
      <c r="M12" s="578">
        <v>60</v>
      </c>
      <c r="N12" s="555">
        <f t="shared" si="0"/>
        <v>0.46160879629629631</v>
      </c>
      <c r="O12" s="578">
        <v>0</v>
      </c>
      <c r="P12" s="553">
        <v>0.48402777777777778</v>
      </c>
      <c r="Q12" s="553">
        <v>0.35069444444444442</v>
      </c>
      <c r="R12" s="553">
        <v>0.40625</v>
      </c>
      <c r="S12" s="553">
        <v>0.43888888888888888</v>
      </c>
      <c r="T12" s="553">
        <v>0.33333333333333331</v>
      </c>
      <c r="U12" s="553">
        <v>0.3659722222222222</v>
      </c>
      <c r="V12" s="553">
        <v>0.29305555555555557</v>
      </c>
      <c r="W12" s="553">
        <v>0.41597222222222219</v>
      </c>
      <c r="X12" s="553">
        <v>0.42777777777777781</v>
      </c>
      <c r="Y12" s="553">
        <v>0.38958333333333334</v>
      </c>
      <c r="Z12" s="553">
        <v>0.31597222222222221</v>
      </c>
      <c r="AA12" s="553">
        <v>0.4597222222222222</v>
      </c>
      <c r="AB12" s="553">
        <v>0.50039351851851854</v>
      </c>
      <c r="AC12" s="555">
        <f t="shared" si="1"/>
        <v>0.22956018518518523</v>
      </c>
      <c r="AD12" s="553">
        <v>0.60347222222222219</v>
      </c>
      <c r="AE12" s="553">
        <v>0.55972222222222223</v>
      </c>
      <c r="AF12" s="553">
        <v>0.64097222222222217</v>
      </c>
      <c r="AG12" s="553">
        <v>0.65277777777777779</v>
      </c>
      <c r="AH12" s="553">
        <v>0.70208333333333339</v>
      </c>
      <c r="AI12" s="553">
        <v>0.61736111111111114</v>
      </c>
      <c r="AJ12" s="553">
        <v>0.68263888888888891</v>
      </c>
      <c r="AK12" s="553">
        <v>0.62847222222222221</v>
      </c>
      <c r="AL12" s="553">
        <v>0.57777777777777783</v>
      </c>
      <c r="AM12" s="553">
        <v>0.71805555555555556</v>
      </c>
      <c r="AN12" s="553">
        <v>0.54236111111111118</v>
      </c>
      <c r="AO12" s="553">
        <v>0.66597222222222219</v>
      </c>
      <c r="AP12" s="555">
        <v>0.73244212962962962</v>
      </c>
      <c r="AQ12" s="555">
        <f t="shared" si="2"/>
        <v>0.23204861111111108</v>
      </c>
      <c r="AR12" s="579" t="s">
        <v>3667</v>
      </c>
      <c r="AT12" s="226">
        <f>VLOOKUP(AU12,id!$A:$C,3,0)</f>
        <v>144</v>
      </c>
      <c r="AU12" s="226" t="str">
        <f t="shared" si="3"/>
        <v>KasejaJanek1987</v>
      </c>
      <c r="AV12" s="226" t="str">
        <f t="shared" si="4"/>
        <v>Kaseja</v>
      </c>
      <c r="AW12" s="226" t="str">
        <f t="shared" si="4"/>
        <v>Janek</v>
      </c>
      <c r="AX12" s="226">
        <f t="shared" si="5"/>
        <v>0</v>
      </c>
      <c r="AY12" s="226">
        <f t="shared" si="6"/>
        <v>1987</v>
      </c>
      <c r="AZ12" s="226">
        <f t="shared" si="7"/>
        <v>89.875385502595108</v>
      </c>
      <c r="BA12" s="226"/>
      <c r="BB12" s="226">
        <f t="shared" si="8"/>
        <v>0.99994985332096376</v>
      </c>
      <c r="BC12" s="226">
        <f t="shared" si="9"/>
        <v>1</v>
      </c>
      <c r="BD12" s="226">
        <f t="shared" si="10"/>
        <v>1</v>
      </c>
      <c r="BE12" s="226">
        <f t="shared" si="11"/>
        <v>1</v>
      </c>
    </row>
    <row r="13" spans="1:57">
      <c r="A13" s="561">
        <v>11</v>
      </c>
      <c r="B13" s="561">
        <v>11</v>
      </c>
      <c r="C13" s="561"/>
      <c r="D13" s="561">
        <v>1111</v>
      </c>
      <c r="E13" s="563" t="s">
        <v>165</v>
      </c>
      <c r="F13" s="563" t="s">
        <v>34</v>
      </c>
      <c r="G13" s="561" t="s">
        <v>32</v>
      </c>
      <c r="H13" s="561">
        <v>1968</v>
      </c>
      <c r="I13" s="563" t="s">
        <v>3554</v>
      </c>
      <c r="J13" s="563" t="s">
        <v>391</v>
      </c>
      <c r="K13" s="577">
        <v>60</v>
      </c>
      <c r="L13" s="561">
        <v>24</v>
      </c>
      <c r="M13" s="576">
        <v>60</v>
      </c>
      <c r="N13" s="562">
        <f t="shared" si="0"/>
        <v>0.46878472222222217</v>
      </c>
      <c r="O13" s="576">
        <v>0</v>
      </c>
      <c r="P13" s="560">
        <v>0.4604166666666667</v>
      </c>
      <c r="Q13" s="560">
        <v>0.49652777777777773</v>
      </c>
      <c r="R13" s="560">
        <v>0.36944444444444446</v>
      </c>
      <c r="S13" s="560">
        <v>0.41111111111111115</v>
      </c>
      <c r="T13" s="560">
        <v>0.30624999999999997</v>
      </c>
      <c r="U13" s="560">
        <v>0.35347222222222219</v>
      </c>
      <c r="V13" s="560">
        <v>0.2902777777777778</v>
      </c>
      <c r="W13" s="560">
        <v>0.47847222222222219</v>
      </c>
      <c r="X13" s="560">
        <v>0.41875000000000001</v>
      </c>
      <c r="Y13" s="560">
        <v>0.39027777777777778</v>
      </c>
      <c r="Z13" s="560">
        <v>0.3263888888888889</v>
      </c>
      <c r="AA13" s="560">
        <v>0.43888888888888888</v>
      </c>
      <c r="AB13" s="560">
        <v>0.51135416666666667</v>
      </c>
      <c r="AC13" s="562">
        <f t="shared" si="1"/>
        <v>0.24052083333333335</v>
      </c>
      <c r="AD13" s="560">
        <v>0.6166666666666667</v>
      </c>
      <c r="AE13" s="560">
        <v>0.56319444444444444</v>
      </c>
      <c r="AF13" s="560">
        <v>0.65347222222222223</v>
      </c>
      <c r="AG13" s="560">
        <v>0.67361111111111116</v>
      </c>
      <c r="AH13" s="560">
        <v>0.60625000000000007</v>
      </c>
      <c r="AI13" s="560">
        <v>0.62708333333333333</v>
      </c>
      <c r="AJ13" s="560">
        <v>0.70416666666666661</v>
      </c>
      <c r="AK13" s="560">
        <v>0.63958333333333328</v>
      </c>
      <c r="AL13" s="560">
        <v>0.5805555555555556</v>
      </c>
      <c r="AM13" s="560">
        <v>0.72638888888888886</v>
      </c>
      <c r="AN13" s="560">
        <v>0.54513888888888895</v>
      </c>
      <c r="AO13" s="560">
        <v>0.68611111111111101</v>
      </c>
      <c r="AP13" s="562">
        <v>0.73961805555555549</v>
      </c>
      <c r="AQ13" s="562">
        <f t="shared" si="2"/>
        <v>0.22826388888888882</v>
      </c>
      <c r="AR13" s="577" t="s">
        <v>3667</v>
      </c>
      <c r="AT13" s="226">
        <f>VLOOKUP(AU13,id!$A:$C,3,0)</f>
        <v>40</v>
      </c>
      <c r="AU13" s="226" t="str">
        <f t="shared" si="3"/>
        <v>PachulskiMarek1968</v>
      </c>
      <c r="AV13" s="226" t="str">
        <f t="shared" si="4"/>
        <v>Pachulski</v>
      </c>
      <c r="AW13" s="226" t="str">
        <f t="shared" si="4"/>
        <v>Marek</v>
      </c>
      <c r="AX13" s="226" t="str">
        <f t="shared" si="5"/>
        <v>GREY WOLF</v>
      </c>
      <c r="AY13" s="226">
        <f t="shared" si="6"/>
        <v>1968</v>
      </c>
      <c r="AZ13" s="226">
        <f t="shared" si="7"/>
        <v>88.499617312297886</v>
      </c>
      <c r="BA13" s="226"/>
      <c r="BB13" s="226">
        <f t="shared" si="8"/>
        <v>0.98469249191417929</v>
      </c>
      <c r="BC13" s="226">
        <f t="shared" si="9"/>
        <v>1</v>
      </c>
      <c r="BD13" s="226">
        <f t="shared" si="10"/>
        <v>1</v>
      </c>
      <c r="BE13" s="226">
        <f t="shared" si="11"/>
        <v>1</v>
      </c>
    </row>
    <row r="14" spans="1:57">
      <c r="A14" s="554">
        <v>12</v>
      </c>
      <c r="B14" s="554">
        <v>12</v>
      </c>
      <c r="C14" s="554"/>
      <c r="D14" s="554">
        <v>1024</v>
      </c>
      <c r="E14" s="556" t="s">
        <v>165</v>
      </c>
      <c r="F14" s="556" t="s">
        <v>25</v>
      </c>
      <c r="G14" s="554" t="s">
        <v>32</v>
      </c>
      <c r="H14" s="554">
        <v>1967</v>
      </c>
      <c r="I14" s="556" t="s">
        <v>3669</v>
      </c>
      <c r="J14" s="556" t="s">
        <v>4174</v>
      </c>
      <c r="K14" s="579">
        <v>60</v>
      </c>
      <c r="L14" s="554">
        <v>24</v>
      </c>
      <c r="M14" s="578">
        <v>60</v>
      </c>
      <c r="N14" s="555">
        <f t="shared" si="0"/>
        <v>0.46884259259259259</v>
      </c>
      <c r="O14" s="578">
        <v>0</v>
      </c>
      <c r="P14" s="553">
        <v>0.4604166666666667</v>
      </c>
      <c r="Q14" s="553">
        <v>0.49652777777777773</v>
      </c>
      <c r="R14" s="553">
        <v>0.36944444444444446</v>
      </c>
      <c r="S14" s="553">
        <v>0.41111111111111115</v>
      </c>
      <c r="T14" s="553">
        <v>0.30624999999999997</v>
      </c>
      <c r="U14" s="553">
        <v>0.35347222222222219</v>
      </c>
      <c r="V14" s="553">
        <v>0.2902777777777778</v>
      </c>
      <c r="W14" s="553">
        <v>0.47847222222222219</v>
      </c>
      <c r="X14" s="553">
        <v>0.41875000000000001</v>
      </c>
      <c r="Y14" s="553">
        <v>0.39027777777777778</v>
      </c>
      <c r="Z14" s="553">
        <v>0.3263888888888889</v>
      </c>
      <c r="AA14" s="553">
        <v>0.43888888888888888</v>
      </c>
      <c r="AB14" s="553">
        <v>0.51133101851851859</v>
      </c>
      <c r="AC14" s="555">
        <f t="shared" si="1"/>
        <v>0.24049768518518527</v>
      </c>
      <c r="AD14" s="553">
        <v>0.6166666666666667</v>
      </c>
      <c r="AE14" s="553">
        <v>0.56319444444444444</v>
      </c>
      <c r="AF14" s="553">
        <v>0.65347222222222223</v>
      </c>
      <c r="AG14" s="553">
        <v>0.67361111111111116</v>
      </c>
      <c r="AH14" s="553">
        <v>0.60625000000000007</v>
      </c>
      <c r="AI14" s="553">
        <v>0.62708333333333333</v>
      </c>
      <c r="AJ14" s="553">
        <v>0.70416666666666661</v>
      </c>
      <c r="AK14" s="553">
        <v>0.63958333333333328</v>
      </c>
      <c r="AL14" s="553">
        <v>0.5805555555555556</v>
      </c>
      <c r="AM14" s="553">
        <v>0.72638888888888886</v>
      </c>
      <c r="AN14" s="553">
        <v>0.54513888888888895</v>
      </c>
      <c r="AO14" s="553">
        <v>0.68611111111111101</v>
      </c>
      <c r="AP14" s="555">
        <v>0.7396759259259259</v>
      </c>
      <c r="AQ14" s="555">
        <f t="shared" si="2"/>
        <v>0.22834490740740732</v>
      </c>
      <c r="AR14" s="579" t="s">
        <v>3667</v>
      </c>
      <c r="AT14" s="226">
        <f>VLOOKUP(AU14,id!$A:$C,3,0)</f>
        <v>92</v>
      </c>
      <c r="AU14" s="226" t="str">
        <f t="shared" si="3"/>
        <v>PachulskiLeszek1967</v>
      </c>
      <c r="AV14" s="226" t="str">
        <f t="shared" si="4"/>
        <v>Pachulski</v>
      </c>
      <c r="AW14" s="226" t="str">
        <f t="shared" si="4"/>
        <v>Leszek</v>
      </c>
      <c r="AX14" s="226" t="str">
        <f t="shared" si="5"/>
        <v>WISŁA 1200</v>
      </c>
      <c r="AY14" s="226">
        <f t="shared" si="6"/>
        <v>1967</v>
      </c>
      <c r="AZ14" s="226">
        <f t="shared" si="7"/>
        <v>88.488693591389378</v>
      </c>
      <c r="BA14" s="226"/>
      <c r="BB14" s="226">
        <f t="shared" si="8"/>
        <v>0.99987656759158672</v>
      </c>
      <c r="BC14" s="226">
        <f t="shared" si="9"/>
        <v>1</v>
      </c>
      <c r="BD14" s="226">
        <f t="shared" si="10"/>
        <v>1</v>
      </c>
      <c r="BE14" s="226">
        <f t="shared" si="11"/>
        <v>1</v>
      </c>
    </row>
    <row r="15" spans="1:57">
      <c r="A15" s="561">
        <v>13</v>
      </c>
      <c r="B15" s="561">
        <v>13</v>
      </c>
      <c r="C15" s="561"/>
      <c r="D15" s="561">
        <v>1015</v>
      </c>
      <c r="E15" s="563" t="s">
        <v>395</v>
      </c>
      <c r="F15" s="563" t="s">
        <v>394</v>
      </c>
      <c r="G15" s="561" t="s">
        <v>32</v>
      </c>
      <c r="H15" s="561">
        <v>1971</v>
      </c>
      <c r="I15" s="563" t="s">
        <v>3668</v>
      </c>
      <c r="J15" s="563" t="s">
        <v>4853</v>
      </c>
      <c r="K15" s="577">
        <v>60</v>
      </c>
      <c r="L15" s="561">
        <v>24</v>
      </c>
      <c r="M15" s="576">
        <v>60</v>
      </c>
      <c r="N15" s="562">
        <f t="shared" si="0"/>
        <v>0.47049768518518514</v>
      </c>
      <c r="O15" s="576">
        <v>0</v>
      </c>
      <c r="P15" s="560">
        <v>0.4861111111111111</v>
      </c>
      <c r="Q15" s="560">
        <v>0.2902777777777778</v>
      </c>
      <c r="R15" s="560">
        <v>0.41250000000000003</v>
      </c>
      <c r="S15" s="560">
        <v>0.44375000000000003</v>
      </c>
      <c r="T15" s="560">
        <v>0.32361111111111113</v>
      </c>
      <c r="U15" s="560">
        <v>0.36527777777777781</v>
      </c>
      <c r="V15" s="560">
        <v>0.31111111111111112</v>
      </c>
      <c r="W15" s="560">
        <v>0.42083333333333334</v>
      </c>
      <c r="X15" s="560">
        <v>0.43472222222222223</v>
      </c>
      <c r="Y15" s="560">
        <v>0.3888888888888889</v>
      </c>
      <c r="Z15" s="560">
        <v>0.34375</v>
      </c>
      <c r="AA15" s="560">
        <v>0.4680555555555555</v>
      </c>
      <c r="AB15" s="560">
        <v>0.50577546296296294</v>
      </c>
      <c r="AC15" s="562">
        <f t="shared" si="1"/>
        <v>0.23494212962962963</v>
      </c>
      <c r="AD15" s="560">
        <v>0.60972222222222217</v>
      </c>
      <c r="AE15" s="560">
        <v>0.56666666666666665</v>
      </c>
      <c r="AF15" s="560">
        <v>0.64861111111111114</v>
      </c>
      <c r="AG15" s="560">
        <v>0.66041666666666665</v>
      </c>
      <c r="AH15" s="560">
        <v>0.71180555555555547</v>
      </c>
      <c r="AI15" s="560">
        <v>0.62361111111111112</v>
      </c>
      <c r="AJ15" s="560">
        <v>0.68958333333333333</v>
      </c>
      <c r="AK15" s="560">
        <v>0.63472222222222219</v>
      </c>
      <c r="AL15" s="560">
        <v>0.58333333333333337</v>
      </c>
      <c r="AM15" s="560">
        <v>0.72916666666666663</v>
      </c>
      <c r="AN15" s="560">
        <v>0.54305555555555551</v>
      </c>
      <c r="AO15" s="560">
        <v>0.67291666666666661</v>
      </c>
      <c r="AP15" s="562">
        <v>0.74133101851851846</v>
      </c>
      <c r="AQ15" s="562">
        <f t="shared" si="2"/>
        <v>0.23555555555555552</v>
      </c>
      <c r="AR15" s="577" t="s">
        <v>3667</v>
      </c>
      <c r="AT15" s="226">
        <f>VLOOKUP(AU15,id!$A:$C,3,0)</f>
        <v>178</v>
      </c>
      <c r="AU15" s="226" t="str">
        <f t="shared" si="3"/>
        <v>BagińskiOlgierd1971</v>
      </c>
      <c r="AV15" s="226" t="str">
        <f t="shared" si="4"/>
        <v>Bagiński</v>
      </c>
      <c r="AW15" s="226" t="str">
        <f t="shared" si="4"/>
        <v>Olgierd</v>
      </c>
      <c r="AX15" s="226" t="str">
        <f t="shared" si="5"/>
        <v>Norda Active Team</v>
      </c>
      <c r="AY15" s="226">
        <f t="shared" si="6"/>
        <v>1971</v>
      </c>
      <c r="AZ15" s="226">
        <f t="shared" si="7"/>
        <v>88.177412609775928</v>
      </c>
      <c r="BA15" s="226"/>
      <c r="BB15" s="226">
        <f t="shared" si="8"/>
        <v>0.99648225135913027</v>
      </c>
      <c r="BC15" s="226">
        <f t="shared" si="9"/>
        <v>1</v>
      </c>
      <c r="BD15" s="226">
        <f t="shared" si="10"/>
        <v>1</v>
      </c>
      <c r="BE15" s="226">
        <f t="shared" si="11"/>
        <v>1</v>
      </c>
    </row>
    <row r="16" spans="1:57">
      <c r="A16" s="554">
        <v>14</v>
      </c>
      <c r="B16" s="554">
        <v>14</v>
      </c>
      <c r="C16" s="554"/>
      <c r="D16" s="554">
        <v>1023</v>
      </c>
      <c r="E16" s="556" t="s">
        <v>4988</v>
      </c>
      <c r="F16" s="556" t="s">
        <v>15</v>
      </c>
      <c r="G16" s="554" t="s">
        <v>32</v>
      </c>
      <c r="H16" s="554">
        <v>1982</v>
      </c>
      <c r="I16" s="556" t="s">
        <v>3735</v>
      </c>
      <c r="J16" s="556" t="s">
        <v>4987</v>
      </c>
      <c r="K16" s="579">
        <v>60</v>
      </c>
      <c r="L16" s="554">
        <v>24</v>
      </c>
      <c r="M16" s="578">
        <v>60</v>
      </c>
      <c r="N16" s="555">
        <f t="shared" si="0"/>
        <v>0.47057870370370375</v>
      </c>
      <c r="O16" s="578">
        <v>0</v>
      </c>
      <c r="P16" s="553">
        <v>0.4861111111111111</v>
      </c>
      <c r="Q16" s="553">
        <v>0.2902777777777778</v>
      </c>
      <c r="R16" s="553">
        <v>0.41250000000000003</v>
      </c>
      <c r="S16" s="553">
        <v>0.44375000000000003</v>
      </c>
      <c r="T16" s="553">
        <v>0.32361111111111113</v>
      </c>
      <c r="U16" s="553">
        <v>0.3659722222222222</v>
      </c>
      <c r="V16" s="553">
        <v>0.31111111111111112</v>
      </c>
      <c r="W16" s="553">
        <v>0.42152777777777778</v>
      </c>
      <c r="X16" s="553">
        <v>0.43402777777777773</v>
      </c>
      <c r="Y16" s="553">
        <v>0.38958333333333334</v>
      </c>
      <c r="Z16" s="553">
        <v>0.34375</v>
      </c>
      <c r="AA16" s="553">
        <v>0.4680555555555555</v>
      </c>
      <c r="AB16" s="553">
        <v>0.50579861111111113</v>
      </c>
      <c r="AC16" s="555">
        <f t="shared" si="1"/>
        <v>0.23496527777777781</v>
      </c>
      <c r="AD16" s="553">
        <v>0.60972222222222217</v>
      </c>
      <c r="AE16" s="553">
        <v>0.56666666666666665</v>
      </c>
      <c r="AF16" s="553">
        <v>0.64861111111111114</v>
      </c>
      <c r="AG16" s="553">
        <v>0.66041666666666665</v>
      </c>
      <c r="AH16" s="553">
        <v>0.71180555555555547</v>
      </c>
      <c r="AI16" s="553">
        <v>0.62361111111111112</v>
      </c>
      <c r="AJ16" s="553">
        <v>0.69027777777777777</v>
      </c>
      <c r="AK16" s="553">
        <v>0.63472222222222219</v>
      </c>
      <c r="AL16" s="553">
        <v>0.58333333333333337</v>
      </c>
      <c r="AM16" s="553">
        <v>0.72916666666666663</v>
      </c>
      <c r="AN16" s="553">
        <v>0.54305555555555551</v>
      </c>
      <c r="AO16" s="553">
        <v>0.67222222222222217</v>
      </c>
      <c r="AP16" s="555">
        <v>0.74141203703703706</v>
      </c>
      <c r="AQ16" s="555">
        <f t="shared" si="2"/>
        <v>0.23561342592592593</v>
      </c>
      <c r="AR16" s="579" t="s">
        <v>3667</v>
      </c>
      <c r="AT16" s="226">
        <f>VLOOKUP(AU16,id!$A:$C,3,0)</f>
        <v>591</v>
      </c>
      <c r="AU16" s="226" t="str">
        <f t="shared" si="3"/>
        <v>PrzybyszPiotr1982</v>
      </c>
      <c r="AV16" s="226" t="str">
        <f t="shared" si="4"/>
        <v>Przybysz</v>
      </c>
      <c r="AW16" s="226" t="str">
        <f t="shared" si="4"/>
        <v>Piotr</v>
      </c>
      <c r="AX16" s="226" t="str">
        <f t="shared" si="5"/>
        <v>FTI Racing Team</v>
      </c>
      <c r="AY16" s="226">
        <f t="shared" si="6"/>
        <v>1982</v>
      </c>
      <c r="AZ16" s="226">
        <f t="shared" si="7"/>
        <v>88.162231295194076</v>
      </c>
      <c r="BA16" s="226"/>
      <c r="BB16" s="226">
        <f t="shared" si="8"/>
        <v>0.99982783216095217</v>
      </c>
      <c r="BC16" s="226">
        <f t="shared" si="9"/>
        <v>1</v>
      </c>
      <c r="BD16" s="226">
        <f t="shared" si="10"/>
        <v>1</v>
      </c>
      <c r="BE16" s="226">
        <f t="shared" si="11"/>
        <v>1</v>
      </c>
    </row>
    <row r="17" spans="1:57">
      <c r="A17" s="561">
        <v>15</v>
      </c>
      <c r="B17" s="561">
        <v>15</v>
      </c>
      <c r="C17" s="561"/>
      <c r="D17" s="561">
        <v>1117</v>
      </c>
      <c r="E17" s="563" t="s">
        <v>4986</v>
      </c>
      <c r="F17" s="563" t="s">
        <v>21</v>
      </c>
      <c r="G17" s="561" t="s">
        <v>32</v>
      </c>
      <c r="H17" s="561">
        <v>1977</v>
      </c>
      <c r="I17" s="563" t="s">
        <v>253</v>
      </c>
      <c r="J17" s="563"/>
      <c r="K17" s="577">
        <v>60</v>
      </c>
      <c r="L17" s="561">
        <v>24</v>
      </c>
      <c r="M17" s="576">
        <v>60</v>
      </c>
      <c r="N17" s="562">
        <f t="shared" si="0"/>
        <v>0.47067129629629628</v>
      </c>
      <c r="O17" s="576">
        <v>0</v>
      </c>
      <c r="P17" s="560">
        <v>0.4861111111111111</v>
      </c>
      <c r="Q17" s="560">
        <v>0.29097222222222224</v>
      </c>
      <c r="R17" s="560">
        <v>0.41250000000000003</v>
      </c>
      <c r="S17" s="560">
        <v>0.44375000000000003</v>
      </c>
      <c r="T17" s="560">
        <v>0.32361111111111113</v>
      </c>
      <c r="U17" s="560">
        <v>0.36527777777777781</v>
      </c>
      <c r="V17" s="560">
        <v>0.31111111111111112</v>
      </c>
      <c r="W17" s="560">
        <v>0.42152777777777778</v>
      </c>
      <c r="X17" s="560">
        <v>0.43472222222222223</v>
      </c>
      <c r="Y17" s="560">
        <v>0.38958333333333334</v>
      </c>
      <c r="Z17" s="560">
        <v>0.34375</v>
      </c>
      <c r="AA17" s="560">
        <v>0.4680555555555555</v>
      </c>
      <c r="AB17" s="560">
        <v>0.50604166666666661</v>
      </c>
      <c r="AC17" s="562">
        <f t="shared" si="1"/>
        <v>0.2352083333333333</v>
      </c>
      <c r="AD17" s="560">
        <v>0.60972222222222217</v>
      </c>
      <c r="AE17" s="560">
        <v>0.56666666666666665</v>
      </c>
      <c r="AF17" s="560">
        <v>0.64861111111111114</v>
      </c>
      <c r="AG17" s="560">
        <v>0.66041666666666665</v>
      </c>
      <c r="AH17" s="560">
        <v>0.71250000000000002</v>
      </c>
      <c r="AI17" s="560">
        <v>0.62361111111111112</v>
      </c>
      <c r="AJ17" s="560">
        <v>0.68958333333333333</v>
      </c>
      <c r="AK17" s="560">
        <v>0.63472222222222219</v>
      </c>
      <c r="AL17" s="560">
        <v>0.58333333333333337</v>
      </c>
      <c r="AM17" s="560">
        <v>0.72916666666666663</v>
      </c>
      <c r="AN17" s="560">
        <v>0.54305555555555551</v>
      </c>
      <c r="AO17" s="560">
        <v>0.67222222222222217</v>
      </c>
      <c r="AP17" s="562">
        <v>0.7415046296296296</v>
      </c>
      <c r="AQ17" s="562">
        <f t="shared" si="2"/>
        <v>0.23546296296296299</v>
      </c>
      <c r="AR17" s="577" t="s">
        <v>3667</v>
      </c>
      <c r="AT17" s="226">
        <f>VLOOKUP(AU17,id!$A:$C,3,0)</f>
        <v>592</v>
      </c>
      <c r="AU17" s="226" t="str">
        <f t="shared" si="3"/>
        <v>SkowrońskiJacek1977</v>
      </c>
      <c r="AV17" s="226" t="str">
        <f t="shared" si="4"/>
        <v>Skowroński</v>
      </c>
      <c r="AW17" s="226" t="str">
        <f t="shared" si="4"/>
        <v>Jacek</v>
      </c>
      <c r="AX17" s="226">
        <f t="shared" si="5"/>
        <v>0</v>
      </c>
      <c r="AY17" s="226">
        <f t="shared" si="6"/>
        <v>1977</v>
      </c>
      <c r="AZ17" s="226">
        <f t="shared" si="7"/>
        <v>88.144887621108566</v>
      </c>
      <c r="BA17" s="226"/>
      <c r="BB17" s="226">
        <f t="shared" si="8"/>
        <v>0.99980327546353231</v>
      </c>
      <c r="BC17" s="226">
        <f t="shared" si="9"/>
        <v>1</v>
      </c>
      <c r="BD17" s="226">
        <f t="shared" si="10"/>
        <v>1</v>
      </c>
      <c r="BE17" s="226">
        <f t="shared" si="11"/>
        <v>1</v>
      </c>
    </row>
    <row r="18" spans="1:57">
      <c r="A18" s="554">
        <v>16</v>
      </c>
      <c r="B18" s="554">
        <v>16</v>
      </c>
      <c r="C18" s="554"/>
      <c r="D18" s="554">
        <v>1035</v>
      </c>
      <c r="E18" s="556" t="s">
        <v>138</v>
      </c>
      <c r="F18" s="556" t="s">
        <v>151</v>
      </c>
      <c r="G18" s="554" t="s">
        <v>32</v>
      </c>
      <c r="H18" s="554">
        <v>1977</v>
      </c>
      <c r="I18" s="556" t="s">
        <v>3554</v>
      </c>
      <c r="J18" s="556" t="s">
        <v>143</v>
      </c>
      <c r="K18" s="579">
        <v>60</v>
      </c>
      <c r="L18" s="554">
        <v>24</v>
      </c>
      <c r="M18" s="578">
        <v>60</v>
      </c>
      <c r="N18" s="555">
        <f t="shared" si="0"/>
        <v>0.47839120370370375</v>
      </c>
      <c r="O18" s="578">
        <v>0</v>
      </c>
      <c r="P18" s="553">
        <v>0.30833333333333335</v>
      </c>
      <c r="Q18" s="553">
        <v>0.49722222222222223</v>
      </c>
      <c r="R18" s="553">
        <v>0.40277777777777773</v>
      </c>
      <c r="S18" s="553">
        <v>0.35138888888888892</v>
      </c>
      <c r="T18" s="553">
        <v>0.46111111111111108</v>
      </c>
      <c r="U18" s="553">
        <v>0.41805555555555557</v>
      </c>
      <c r="V18" s="553">
        <v>0.47500000000000003</v>
      </c>
      <c r="W18" s="553">
        <v>0.28611111111111115</v>
      </c>
      <c r="X18" s="553">
        <v>0.29791666666666666</v>
      </c>
      <c r="Y18" s="553">
        <v>0.38055555555555554</v>
      </c>
      <c r="Z18" s="553">
        <v>0.4458333333333333</v>
      </c>
      <c r="AA18" s="553">
        <v>0.33124999999999999</v>
      </c>
      <c r="AB18" s="553">
        <v>0.51377314814814812</v>
      </c>
      <c r="AC18" s="555">
        <f t="shared" si="1"/>
        <v>0.2429398148148148</v>
      </c>
      <c r="AD18" s="553">
        <v>0.61597222222222225</v>
      </c>
      <c r="AE18" s="553">
        <v>0.5805555555555556</v>
      </c>
      <c r="AF18" s="553">
        <v>0.65416666666666667</v>
      </c>
      <c r="AG18" s="553">
        <v>0.66527777777777775</v>
      </c>
      <c r="AH18" s="553">
        <v>0.71736111111111101</v>
      </c>
      <c r="AI18" s="553">
        <v>0.62777777777777777</v>
      </c>
      <c r="AJ18" s="553">
        <v>0.6972222222222223</v>
      </c>
      <c r="AK18" s="553">
        <v>0.6381944444444444</v>
      </c>
      <c r="AL18" s="553">
        <v>0.53888888888888886</v>
      </c>
      <c r="AM18" s="553">
        <v>0.73402777777777783</v>
      </c>
      <c r="AN18" s="553">
        <v>0.56180555555555556</v>
      </c>
      <c r="AO18" s="553">
        <v>0.67847222222222225</v>
      </c>
      <c r="AP18" s="555">
        <v>0.74922453703703706</v>
      </c>
      <c r="AQ18" s="555">
        <f t="shared" si="2"/>
        <v>0.23545138888888895</v>
      </c>
      <c r="AR18" s="579" t="s">
        <v>3667</v>
      </c>
      <c r="AT18" s="226">
        <f>VLOOKUP(AU18,id!$A:$C,3,0)</f>
        <v>91</v>
      </c>
      <c r="AU18" s="226" t="str">
        <f t="shared" si="3"/>
        <v>PiwakowskiWojciech1977</v>
      </c>
      <c r="AV18" s="226" t="str">
        <f t="shared" si="4"/>
        <v>Piwakowski</v>
      </c>
      <c r="AW18" s="226" t="str">
        <f t="shared" si="4"/>
        <v>Wojciech</v>
      </c>
      <c r="AX18" s="226" t="str">
        <f t="shared" si="5"/>
        <v>Harpagan</v>
      </c>
      <c r="AY18" s="226">
        <f t="shared" si="6"/>
        <v>1977</v>
      </c>
      <c r="AZ18" s="226">
        <f t="shared" si="7"/>
        <v>86.722473568335246</v>
      </c>
      <c r="BA18" s="226"/>
      <c r="BB18" s="226">
        <f t="shared" si="8"/>
        <v>0.98386277308687964</v>
      </c>
      <c r="BC18" s="226">
        <f t="shared" si="9"/>
        <v>1</v>
      </c>
      <c r="BD18" s="226">
        <f t="shared" si="10"/>
        <v>1</v>
      </c>
      <c r="BE18" s="226">
        <f t="shared" si="11"/>
        <v>1</v>
      </c>
    </row>
    <row r="19" spans="1:57">
      <c r="A19" s="561">
        <v>17</v>
      </c>
      <c r="B19" s="561">
        <v>17</v>
      </c>
      <c r="C19" s="561"/>
      <c r="D19" s="561">
        <v>1025</v>
      </c>
      <c r="E19" s="563" t="s">
        <v>1296</v>
      </c>
      <c r="F19" s="563" t="s">
        <v>383</v>
      </c>
      <c r="G19" s="561" t="s">
        <v>32</v>
      </c>
      <c r="H19" s="561">
        <v>1980</v>
      </c>
      <c r="I19" s="563" t="s">
        <v>3673</v>
      </c>
      <c r="J19" s="563" t="s">
        <v>827</v>
      </c>
      <c r="K19" s="577">
        <v>60</v>
      </c>
      <c r="L19" s="561">
        <v>24</v>
      </c>
      <c r="M19" s="576">
        <v>60</v>
      </c>
      <c r="N19" s="562">
        <f t="shared" si="0"/>
        <v>0.49349537037037033</v>
      </c>
      <c r="O19" s="576">
        <v>0</v>
      </c>
      <c r="P19" s="560">
        <v>0.3125</v>
      </c>
      <c r="Q19" s="560">
        <v>0.51736111111111105</v>
      </c>
      <c r="R19" s="560">
        <v>0.38958333333333334</v>
      </c>
      <c r="S19" s="560">
        <v>0.37013888888888885</v>
      </c>
      <c r="T19" s="560">
        <v>0.48125000000000001</v>
      </c>
      <c r="U19" s="560">
        <v>0.43541666666666662</v>
      </c>
      <c r="V19" s="560">
        <v>0.49652777777777773</v>
      </c>
      <c r="W19" s="560">
        <v>0.2902777777777778</v>
      </c>
      <c r="X19" s="560">
        <v>0.37708333333333338</v>
      </c>
      <c r="Y19" s="560">
        <v>0.40902777777777777</v>
      </c>
      <c r="Z19" s="560">
        <v>0.46388888888888885</v>
      </c>
      <c r="AA19" s="560">
        <v>0.34027777777777773</v>
      </c>
      <c r="AB19" s="560">
        <v>0.53638888888888892</v>
      </c>
      <c r="AC19" s="562">
        <f t="shared" si="1"/>
        <v>0.2655555555555556</v>
      </c>
      <c r="AD19" s="560">
        <v>0.71944444444444444</v>
      </c>
      <c r="AE19" s="560">
        <v>0.6069444444444444</v>
      </c>
      <c r="AF19" s="560">
        <v>0.66388888888888886</v>
      </c>
      <c r="AG19" s="560">
        <v>0.67638888888888893</v>
      </c>
      <c r="AH19" s="560">
        <v>0.73125000000000007</v>
      </c>
      <c r="AI19" s="560">
        <v>0.63888888888888895</v>
      </c>
      <c r="AJ19" s="560">
        <v>0.70763888888888893</v>
      </c>
      <c r="AK19" s="560">
        <v>0.65</v>
      </c>
      <c r="AL19" s="560">
        <v>0.56111111111111112</v>
      </c>
      <c r="AM19" s="560">
        <v>0.74791666666666667</v>
      </c>
      <c r="AN19" s="560">
        <v>0.58402777777777781</v>
      </c>
      <c r="AO19" s="560">
        <v>0.69027777777777777</v>
      </c>
      <c r="AP19" s="562">
        <v>0.76432870370370365</v>
      </c>
      <c r="AQ19" s="562">
        <f t="shared" si="2"/>
        <v>0.22793981481481473</v>
      </c>
      <c r="AR19" s="577" t="s">
        <v>3667</v>
      </c>
      <c r="AT19" s="226">
        <f>VLOOKUP(AU19,id!$A:$C,3,0)</f>
        <v>173</v>
      </c>
      <c r="AU19" s="226" t="str">
        <f t="shared" si="3"/>
        <v>ŁosiewiczMariusz1980</v>
      </c>
      <c r="AV19" s="226" t="str">
        <f t="shared" si="4"/>
        <v>Łosiewicz</v>
      </c>
      <c r="AW19" s="226" t="str">
        <f t="shared" si="4"/>
        <v>Mariusz</v>
      </c>
      <c r="AX19" s="226" t="str">
        <f t="shared" si="5"/>
        <v>Morenka Team</v>
      </c>
      <c r="AY19" s="226">
        <f t="shared" si="6"/>
        <v>1980</v>
      </c>
      <c r="AZ19" s="226">
        <f t="shared" si="7"/>
        <v>84.068202073268012</v>
      </c>
      <c r="BA19" s="226"/>
      <c r="BB19" s="226">
        <f t="shared" si="8"/>
        <v>0.96939349875697756</v>
      </c>
      <c r="BC19" s="226">
        <f t="shared" si="9"/>
        <v>1</v>
      </c>
      <c r="BD19" s="226">
        <f t="shared" si="10"/>
        <v>1</v>
      </c>
      <c r="BE19" s="226">
        <f t="shared" si="11"/>
        <v>1</v>
      </c>
    </row>
    <row r="20" spans="1:57">
      <c r="A20" s="554">
        <v>18</v>
      </c>
      <c r="B20" s="554">
        <v>18</v>
      </c>
      <c r="C20" s="554"/>
      <c r="D20" s="554">
        <v>1040</v>
      </c>
      <c r="E20" s="556" t="s">
        <v>602</v>
      </c>
      <c r="F20" s="556" t="s">
        <v>657</v>
      </c>
      <c r="G20" s="554" t="s">
        <v>32</v>
      </c>
      <c r="H20" s="554">
        <v>1972</v>
      </c>
      <c r="I20" s="556" t="s">
        <v>3477</v>
      </c>
      <c r="J20" s="556" t="s">
        <v>3498</v>
      </c>
      <c r="K20" s="579">
        <v>60</v>
      </c>
      <c r="L20" s="554">
        <v>24</v>
      </c>
      <c r="M20" s="578">
        <v>60</v>
      </c>
      <c r="N20" s="555">
        <f t="shared" si="0"/>
        <v>0.49403935185185183</v>
      </c>
      <c r="O20" s="578">
        <v>0</v>
      </c>
      <c r="P20" s="553">
        <v>0.3263888888888889</v>
      </c>
      <c r="Q20" s="553">
        <v>0.50208333333333333</v>
      </c>
      <c r="R20" s="553">
        <v>0.29166666666666669</v>
      </c>
      <c r="S20" s="553">
        <v>0.30694444444444441</v>
      </c>
      <c r="T20" s="553">
        <v>0.46458333333333335</v>
      </c>
      <c r="U20" s="553">
        <v>0.4145833333333333</v>
      </c>
      <c r="V20" s="553">
        <v>0.48125000000000001</v>
      </c>
      <c r="W20" s="553">
        <v>0.28194444444444444</v>
      </c>
      <c r="X20" s="553">
        <v>0.31458333333333333</v>
      </c>
      <c r="Y20" s="553">
        <v>0.38611111111111113</v>
      </c>
      <c r="Z20" s="553">
        <v>0.4465277777777778</v>
      </c>
      <c r="AA20" s="553">
        <v>0.35069444444444442</v>
      </c>
      <c r="AB20" s="553">
        <v>0.52559027777777778</v>
      </c>
      <c r="AC20" s="555">
        <f t="shared" si="1"/>
        <v>0.25475694444444447</v>
      </c>
      <c r="AD20" s="553">
        <v>0.63888888888888895</v>
      </c>
      <c r="AE20" s="553">
        <v>0.58194444444444449</v>
      </c>
      <c r="AF20" s="553">
        <v>0.67847222222222225</v>
      </c>
      <c r="AG20" s="553">
        <v>0.69097222222222221</v>
      </c>
      <c r="AH20" s="553">
        <v>0.62569444444444444</v>
      </c>
      <c r="AI20" s="553">
        <v>0.65208333333333335</v>
      </c>
      <c r="AJ20" s="553">
        <v>0.72430555555555554</v>
      </c>
      <c r="AK20" s="553">
        <v>0.66319444444444442</v>
      </c>
      <c r="AL20" s="553">
        <v>0.60277777777777775</v>
      </c>
      <c r="AM20" s="553">
        <v>0.75138888888888899</v>
      </c>
      <c r="AN20" s="553">
        <v>0.56111111111111112</v>
      </c>
      <c r="AO20" s="553">
        <v>0.70486111111111116</v>
      </c>
      <c r="AP20" s="555">
        <v>0.76487268518518514</v>
      </c>
      <c r="AQ20" s="555">
        <f t="shared" si="2"/>
        <v>0.23928240740740736</v>
      </c>
      <c r="AR20" s="579" t="s">
        <v>3667</v>
      </c>
      <c r="AT20" s="226">
        <f>VLOOKUP(AU20,id!$A:$C,3,0)</f>
        <v>222</v>
      </c>
      <c r="AU20" s="226" t="str">
        <f t="shared" si="3"/>
        <v>NowakRemik1972</v>
      </c>
      <c r="AV20" s="226" t="str">
        <f t="shared" si="4"/>
        <v>Nowak</v>
      </c>
      <c r="AW20" s="226" t="str">
        <f t="shared" si="4"/>
        <v>Remik</v>
      </c>
      <c r="AX20" s="226" t="str">
        <f t="shared" si="5"/>
        <v>31BLT</v>
      </c>
      <c r="AY20" s="226">
        <f t="shared" si="6"/>
        <v>1972</v>
      </c>
      <c r="AZ20" s="226">
        <f t="shared" si="7"/>
        <v>83.975635469134389</v>
      </c>
      <c r="BA20" s="226"/>
      <c r="BB20" s="226">
        <f t="shared" si="8"/>
        <v>0.99889891062434111</v>
      </c>
      <c r="BC20" s="226">
        <f t="shared" si="9"/>
        <v>1</v>
      </c>
      <c r="BD20" s="226">
        <f t="shared" si="10"/>
        <v>1</v>
      </c>
      <c r="BE20" s="226">
        <f t="shared" si="11"/>
        <v>1</v>
      </c>
    </row>
    <row r="21" spans="1:57">
      <c r="A21" s="561">
        <v>19</v>
      </c>
      <c r="B21" s="561">
        <v>19</v>
      </c>
      <c r="C21" s="561"/>
      <c r="D21" s="561">
        <v>1005</v>
      </c>
      <c r="E21" s="563" t="s">
        <v>835</v>
      </c>
      <c r="F21" s="563" t="s">
        <v>49</v>
      </c>
      <c r="G21" s="561" t="s">
        <v>32</v>
      </c>
      <c r="H21" s="561">
        <v>1970</v>
      </c>
      <c r="I21" s="563" t="s">
        <v>3477</v>
      </c>
      <c r="J21" s="563" t="s">
        <v>1180</v>
      </c>
      <c r="K21" s="577">
        <v>60</v>
      </c>
      <c r="L21" s="561">
        <v>24</v>
      </c>
      <c r="M21" s="576">
        <v>60</v>
      </c>
      <c r="N21" s="562">
        <f t="shared" si="0"/>
        <v>0.49421296296296297</v>
      </c>
      <c r="O21" s="576">
        <v>0</v>
      </c>
      <c r="P21" s="560">
        <v>0.3263888888888889</v>
      </c>
      <c r="Q21" s="560">
        <v>0.50208333333333333</v>
      </c>
      <c r="R21" s="560">
        <v>0.29166666666666669</v>
      </c>
      <c r="S21" s="560">
        <v>0.30694444444444441</v>
      </c>
      <c r="T21" s="560">
        <v>0.46458333333333335</v>
      </c>
      <c r="U21" s="560">
        <v>0.4145833333333333</v>
      </c>
      <c r="V21" s="560">
        <v>0.48125000000000001</v>
      </c>
      <c r="W21" s="560">
        <v>0.28194444444444444</v>
      </c>
      <c r="X21" s="560">
        <v>0.31527777777777777</v>
      </c>
      <c r="Y21" s="560">
        <v>0.38611111111111113</v>
      </c>
      <c r="Z21" s="560">
        <v>0.4465277777777778</v>
      </c>
      <c r="AA21" s="560">
        <v>0.35069444444444442</v>
      </c>
      <c r="AB21" s="560">
        <v>0.52547453703703706</v>
      </c>
      <c r="AC21" s="562">
        <f t="shared" si="1"/>
        <v>0.25464120370370374</v>
      </c>
      <c r="AD21" s="560">
        <v>0.63958333333333328</v>
      </c>
      <c r="AE21" s="560">
        <v>0.58194444444444449</v>
      </c>
      <c r="AF21" s="560">
        <v>0.67847222222222225</v>
      </c>
      <c r="AG21" s="560">
        <v>0.69166666666666676</v>
      </c>
      <c r="AH21" s="560">
        <v>0.62569444444444444</v>
      </c>
      <c r="AI21" s="560">
        <v>0.65208333333333335</v>
      </c>
      <c r="AJ21" s="560">
        <v>0.72430555555555554</v>
      </c>
      <c r="AK21" s="560">
        <v>0.66319444444444442</v>
      </c>
      <c r="AL21" s="560">
        <v>0.60277777777777775</v>
      </c>
      <c r="AM21" s="560">
        <v>0.75138888888888899</v>
      </c>
      <c r="AN21" s="560">
        <v>0.56111111111111112</v>
      </c>
      <c r="AO21" s="560">
        <v>0.70486111111111116</v>
      </c>
      <c r="AP21" s="562">
        <v>0.76504629629629628</v>
      </c>
      <c r="AQ21" s="562">
        <f t="shared" si="2"/>
        <v>0.23957175925925922</v>
      </c>
      <c r="AR21" s="577" t="s">
        <v>3667</v>
      </c>
      <c r="AT21" s="226">
        <f>VLOOKUP(AU21,id!$A:$C,3,0)</f>
        <v>223</v>
      </c>
      <c r="AU21" s="226" t="str">
        <f t="shared" si="3"/>
        <v>HalamusRobert1970</v>
      </c>
      <c r="AV21" s="226" t="str">
        <f t="shared" si="4"/>
        <v>Halamus</v>
      </c>
      <c r="AW21" s="226" t="str">
        <f t="shared" si="4"/>
        <v>Robert</v>
      </c>
      <c r="AX21" s="226" t="str">
        <f t="shared" si="5"/>
        <v>31 BLT</v>
      </c>
      <c r="AY21" s="226">
        <f t="shared" si="6"/>
        <v>1970</v>
      </c>
      <c r="AZ21" s="226">
        <f t="shared" si="7"/>
        <v>83.946135831381767</v>
      </c>
      <c r="BA21" s="226"/>
      <c r="BB21" s="226">
        <f t="shared" si="8"/>
        <v>0.9996487119437939</v>
      </c>
      <c r="BC21" s="226">
        <f t="shared" si="9"/>
        <v>1</v>
      </c>
      <c r="BD21" s="226">
        <f t="shared" si="10"/>
        <v>1</v>
      </c>
      <c r="BE21" s="226">
        <f t="shared" si="11"/>
        <v>1</v>
      </c>
    </row>
    <row r="22" spans="1:57">
      <c r="A22" s="554">
        <v>20</v>
      </c>
      <c r="B22" s="554">
        <v>20</v>
      </c>
      <c r="C22" s="554"/>
      <c r="D22" s="554">
        <v>1009</v>
      </c>
      <c r="E22" s="556" t="s">
        <v>1181</v>
      </c>
      <c r="F22" s="556" t="s">
        <v>15</v>
      </c>
      <c r="G22" s="554" t="s">
        <v>32</v>
      </c>
      <c r="H22" s="554">
        <v>1971</v>
      </c>
      <c r="I22" s="556" t="s">
        <v>3477</v>
      </c>
      <c r="J22" s="556" t="s">
        <v>3498</v>
      </c>
      <c r="K22" s="579">
        <v>60</v>
      </c>
      <c r="L22" s="554">
        <v>24</v>
      </c>
      <c r="M22" s="578">
        <v>60</v>
      </c>
      <c r="N22" s="555">
        <f t="shared" si="0"/>
        <v>0.49423611111111115</v>
      </c>
      <c r="O22" s="578">
        <v>0</v>
      </c>
      <c r="P22" s="553">
        <v>0.3263888888888889</v>
      </c>
      <c r="Q22" s="553">
        <v>0.50208333333333333</v>
      </c>
      <c r="R22" s="553">
        <v>0.29166666666666669</v>
      </c>
      <c r="S22" s="553">
        <v>0.30694444444444441</v>
      </c>
      <c r="T22" s="553">
        <v>0.46458333333333335</v>
      </c>
      <c r="U22" s="553">
        <v>0.4145833333333333</v>
      </c>
      <c r="V22" s="553">
        <v>0.48125000000000001</v>
      </c>
      <c r="W22" s="553">
        <v>0.28194444444444444</v>
      </c>
      <c r="X22" s="553">
        <v>0.31527777777777777</v>
      </c>
      <c r="Y22" s="553">
        <v>0.38611111111111113</v>
      </c>
      <c r="Z22" s="553">
        <v>0.4465277777777778</v>
      </c>
      <c r="AA22" s="553">
        <v>0.35069444444444442</v>
      </c>
      <c r="AB22" s="553">
        <v>0.52065972222222223</v>
      </c>
      <c r="AC22" s="555">
        <f t="shared" si="1"/>
        <v>0.24982638888888892</v>
      </c>
      <c r="AD22" s="553">
        <v>0.63888888888888895</v>
      </c>
      <c r="AE22" s="553">
        <v>0.58194444444444449</v>
      </c>
      <c r="AF22" s="553">
        <v>0.67847222222222225</v>
      </c>
      <c r="AG22" s="553">
        <v>0.69166666666666676</v>
      </c>
      <c r="AH22" s="553">
        <v>0.62569444444444444</v>
      </c>
      <c r="AI22" s="553">
        <v>0.65208333333333335</v>
      </c>
      <c r="AJ22" s="553">
        <v>0.72430555555555554</v>
      </c>
      <c r="AK22" s="553">
        <v>0.66319444444444442</v>
      </c>
      <c r="AL22" s="553">
        <v>0.60277777777777775</v>
      </c>
      <c r="AM22" s="553">
        <v>0.75138888888888899</v>
      </c>
      <c r="AN22" s="553">
        <v>0.56180555555555556</v>
      </c>
      <c r="AO22" s="553">
        <v>0.70486111111111116</v>
      </c>
      <c r="AP22" s="555">
        <v>0.76506944444444447</v>
      </c>
      <c r="AQ22" s="555">
        <f t="shared" si="2"/>
        <v>0.24440972222222224</v>
      </c>
      <c r="AR22" s="579" t="s">
        <v>3667</v>
      </c>
      <c r="AT22" s="226">
        <f>VLOOKUP(AU22,id!$A:$C,3,0)</f>
        <v>69</v>
      </c>
      <c r="AU22" s="226" t="str">
        <f t="shared" si="3"/>
        <v>JakubikPiotr1971</v>
      </c>
      <c r="AV22" s="226" t="str">
        <f t="shared" si="4"/>
        <v>Jakubik</v>
      </c>
      <c r="AW22" s="226" t="str">
        <f t="shared" si="4"/>
        <v>Piotr</v>
      </c>
      <c r="AX22" s="226" t="str">
        <f t="shared" si="5"/>
        <v>31BLT</v>
      </c>
      <c r="AY22" s="226">
        <f t="shared" si="6"/>
        <v>1971</v>
      </c>
      <c r="AZ22" s="226">
        <f t="shared" si="7"/>
        <v>83.942204112219599</v>
      </c>
      <c r="BA22" s="226"/>
      <c r="BB22" s="226">
        <f t="shared" si="8"/>
        <v>0.99995316378623944</v>
      </c>
      <c r="BC22" s="226">
        <f t="shared" si="9"/>
        <v>1</v>
      </c>
      <c r="BD22" s="226">
        <f t="shared" si="10"/>
        <v>1</v>
      </c>
      <c r="BE22" s="226">
        <f t="shared" si="11"/>
        <v>1</v>
      </c>
    </row>
    <row r="23" spans="1:57">
      <c r="A23" s="561">
        <v>21</v>
      </c>
      <c r="B23" s="561">
        <v>21</v>
      </c>
      <c r="C23" s="561"/>
      <c r="D23" s="561">
        <v>1088</v>
      </c>
      <c r="E23" s="563" t="s">
        <v>97</v>
      </c>
      <c r="F23" s="563" t="s">
        <v>19</v>
      </c>
      <c r="G23" s="561" t="s">
        <v>32</v>
      </c>
      <c r="H23" s="561">
        <v>1977</v>
      </c>
      <c r="I23" s="563" t="s">
        <v>238</v>
      </c>
      <c r="J23" s="563" t="s">
        <v>4985</v>
      </c>
      <c r="K23" s="577">
        <v>60</v>
      </c>
      <c r="L23" s="561">
        <v>24</v>
      </c>
      <c r="M23" s="576">
        <v>60</v>
      </c>
      <c r="N23" s="562">
        <f t="shared" si="0"/>
        <v>0.52098379629629643</v>
      </c>
      <c r="O23" s="576">
        <v>0</v>
      </c>
      <c r="P23" s="560">
        <v>0.49791666666666662</v>
      </c>
      <c r="Q23" s="560">
        <v>0.29652777777777778</v>
      </c>
      <c r="R23" s="560">
        <v>0.4375</v>
      </c>
      <c r="S23" s="560">
        <v>0.42291666666666666</v>
      </c>
      <c r="T23" s="560">
        <v>0.32777777777777778</v>
      </c>
      <c r="U23" s="560">
        <v>0.37083333333333335</v>
      </c>
      <c r="V23" s="560">
        <v>0.31388888888888888</v>
      </c>
      <c r="W23" s="560">
        <v>0.4465277777777778</v>
      </c>
      <c r="X23" s="560">
        <v>0.45763888888888887</v>
      </c>
      <c r="Y23" s="560">
        <v>0.40069444444444446</v>
      </c>
      <c r="Z23" s="560">
        <v>0.34375</v>
      </c>
      <c r="AA23" s="560">
        <v>0.4777777777777778</v>
      </c>
      <c r="AB23" s="560">
        <v>0.51766203703703706</v>
      </c>
      <c r="AC23" s="562">
        <f t="shared" si="1"/>
        <v>0.24682870370370374</v>
      </c>
      <c r="AD23" s="560">
        <v>0.57708333333333328</v>
      </c>
      <c r="AE23" s="560">
        <v>0.73819444444444438</v>
      </c>
      <c r="AF23" s="560">
        <v>0.60347222222222219</v>
      </c>
      <c r="AG23" s="560">
        <v>0.63888888888888895</v>
      </c>
      <c r="AH23" s="560">
        <v>0.56527777777777777</v>
      </c>
      <c r="AI23" s="560">
        <v>0.68680555555555556</v>
      </c>
      <c r="AJ23" s="560">
        <v>0.59097222222222223</v>
      </c>
      <c r="AK23" s="560">
        <v>0.67569444444444438</v>
      </c>
      <c r="AL23" s="560">
        <v>0.71666666666666667</v>
      </c>
      <c r="AM23" s="560">
        <v>0.54583333333333328</v>
      </c>
      <c r="AN23" s="560">
        <v>0.7597222222222223</v>
      </c>
      <c r="AO23" s="560">
        <v>0.62638888888888888</v>
      </c>
      <c r="AP23" s="562">
        <v>0.79181712962962969</v>
      </c>
      <c r="AQ23" s="562">
        <f t="shared" si="2"/>
        <v>0.27415509259259263</v>
      </c>
      <c r="AR23" s="577" t="s">
        <v>3667</v>
      </c>
      <c r="AT23" s="226">
        <f>VLOOKUP(AU23,id!$A:$C,3,0)</f>
        <v>593</v>
      </c>
      <c r="AU23" s="226" t="str">
        <f t="shared" si="3"/>
        <v>GrabowskiGrzegorz1977</v>
      </c>
      <c r="AV23" s="226" t="str">
        <f t="shared" si="4"/>
        <v>Grabowski</v>
      </c>
      <c r="AW23" s="226" t="str">
        <f t="shared" si="4"/>
        <v>Grzegorz</v>
      </c>
      <c r="AX23" s="226" t="str">
        <f t="shared" si="5"/>
        <v>Wheelie garage</v>
      </c>
      <c r="AY23" s="226">
        <f t="shared" si="6"/>
        <v>1977</v>
      </c>
      <c r="AZ23" s="226">
        <f t="shared" si="7"/>
        <v>79.632550596494355</v>
      </c>
      <c r="BA23" s="226"/>
      <c r="BB23" s="226">
        <f t="shared" si="8"/>
        <v>0.94865927620909496</v>
      </c>
      <c r="BC23" s="226">
        <f t="shared" si="9"/>
        <v>1</v>
      </c>
      <c r="BD23" s="226">
        <f t="shared" si="10"/>
        <v>1</v>
      </c>
      <c r="BE23" s="226">
        <f t="shared" si="11"/>
        <v>1</v>
      </c>
    </row>
    <row r="24" spans="1:57">
      <c r="A24" s="554">
        <v>22</v>
      </c>
      <c r="B24" s="554">
        <v>22</v>
      </c>
      <c r="C24" s="554"/>
      <c r="D24" s="554">
        <v>1043</v>
      </c>
      <c r="E24" s="588" t="s">
        <v>1644</v>
      </c>
      <c r="F24" s="556" t="s">
        <v>26</v>
      </c>
      <c r="G24" s="554" t="s">
        <v>32</v>
      </c>
      <c r="H24" s="554">
        <v>1988</v>
      </c>
      <c r="I24" s="556" t="s">
        <v>273</v>
      </c>
      <c r="J24" s="556" t="s">
        <v>26</v>
      </c>
      <c r="K24" s="579">
        <v>60</v>
      </c>
      <c r="L24" s="554">
        <v>24</v>
      </c>
      <c r="M24" s="578">
        <v>60</v>
      </c>
      <c r="N24" s="555">
        <f t="shared" si="0"/>
        <v>0.52100694444444451</v>
      </c>
      <c r="O24" s="578">
        <v>0</v>
      </c>
      <c r="P24" s="553">
        <v>0.49861111111111112</v>
      </c>
      <c r="Q24" s="553">
        <v>0.29652777777777778</v>
      </c>
      <c r="R24" s="553">
        <v>0.4375</v>
      </c>
      <c r="S24" s="553">
        <v>0.42291666666666666</v>
      </c>
      <c r="T24" s="553">
        <v>0.32777777777777778</v>
      </c>
      <c r="U24" s="553">
        <v>0.37083333333333335</v>
      </c>
      <c r="V24" s="553">
        <v>0.31388888888888888</v>
      </c>
      <c r="W24" s="553">
        <v>0.4465277777777778</v>
      </c>
      <c r="X24" s="553">
        <v>0.45763888888888887</v>
      </c>
      <c r="Y24" s="553">
        <v>0.40138888888888885</v>
      </c>
      <c r="Z24" s="553">
        <v>0.34375</v>
      </c>
      <c r="AA24" s="553">
        <v>0.4777777777777778</v>
      </c>
      <c r="AB24" s="553">
        <v>0.51768518518518525</v>
      </c>
      <c r="AC24" s="555">
        <f t="shared" si="1"/>
        <v>0.24685185185185193</v>
      </c>
      <c r="AD24" s="553">
        <v>0.57708333333333328</v>
      </c>
      <c r="AE24" s="553">
        <v>0.73819444444444438</v>
      </c>
      <c r="AF24" s="553">
        <v>0.60347222222222219</v>
      </c>
      <c r="AG24" s="553">
        <v>0.63888888888888895</v>
      </c>
      <c r="AH24" s="553">
        <v>0.56527777777777777</v>
      </c>
      <c r="AI24" s="553">
        <v>0.68680555555555556</v>
      </c>
      <c r="AJ24" s="553">
        <v>0.59097222222222223</v>
      </c>
      <c r="AK24" s="553">
        <v>0.67569444444444438</v>
      </c>
      <c r="AL24" s="553">
        <v>0.71666666666666667</v>
      </c>
      <c r="AM24" s="553">
        <v>0.54583333333333328</v>
      </c>
      <c r="AN24" s="553">
        <v>0.7597222222222223</v>
      </c>
      <c r="AO24" s="553">
        <v>0.62638888888888888</v>
      </c>
      <c r="AP24" s="555">
        <v>0.79184027777777777</v>
      </c>
      <c r="AQ24" s="555">
        <f t="shared" si="2"/>
        <v>0.27415509259259252</v>
      </c>
      <c r="AR24" s="579" t="s">
        <v>3667</v>
      </c>
      <c r="AT24" s="226">
        <f>VLOOKUP(AU24,id!$A:$C,3,0)</f>
        <v>413</v>
      </c>
      <c r="AU24" s="226" t="str">
        <f t="shared" si="3"/>
        <v>Żmuda-TrzebiatowskiAndrzej1988</v>
      </c>
      <c r="AV24" s="226" t="str">
        <f t="shared" si="4"/>
        <v>Żmuda-Trzebiatowski</v>
      </c>
      <c r="AW24" s="226" t="str">
        <f t="shared" si="4"/>
        <v>Andrzej</v>
      </c>
      <c r="AX24" s="226" t="str">
        <f t="shared" si="5"/>
        <v>Andrzej</v>
      </c>
      <c r="AY24" s="226">
        <f t="shared" si="6"/>
        <v>1988</v>
      </c>
      <c r="AZ24" s="226">
        <f t="shared" si="7"/>
        <v>79.629012551371787</v>
      </c>
      <c r="BA24" s="226"/>
      <c r="BB24" s="226">
        <f t="shared" si="8"/>
        <v>0.99995557036543392</v>
      </c>
      <c r="BC24" s="226">
        <f t="shared" si="9"/>
        <v>1</v>
      </c>
      <c r="BD24" s="226">
        <f t="shared" si="10"/>
        <v>1</v>
      </c>
      <c r="BE24" s="226">
        <f t="shared" si="11"/>
        <v>1</v>
      </c>
    </row>
    <row r="25" spans="1:57">
      <c r="A25" s="561">
        <v>23</v>
      </c>
      <c r="B25" s="561">
        <v>23</v>
      </c>
      <c r="C25" s="561"/>
      <c r="D25" s="561">
        <v>1075</v>
      </c>
      <c r="E25" s="563" t="s">
        <v>1217</v>
      </c>
      <c r="F25" s="563" t="s">
        <v>269</v>
      </c>
      <c r="G25" s="561" t="s">
        <v>32</v>
      </c>
      <c r="H25" s="561">
        <v>1977</v>
      </c>
      <c r="I25" s="563" t="s">
        <v>3681</v>
      </c>
      <c r="J25" s="563" t="s">
        <v>4984</v>
      </c>
      <c r="K25" s="577">
        <v>60</v>
      </c>
      <c r="L25" s="561">
        <v>24</v>
      </c>
      <c r="M25" s="576">
        <v>60</v>
      </c>
      <c r="N25" s="562">
        <f t="shared" si="0"/>
        <v>0.53650462962962964</v>
      </c>
      <c r="O25" s="576">
        <v>0</v>
      </c>
      <c r="P25" s="560">
        <v>0.31944444444444448</v>
      </c>
      <c r="Q25" s="560">
        <v>0.51597222222222217</v>
      </c>
      <c r="R25" s="560">
        <v>0.41111111111111115</v>
      </c>
      <c r="S25" s="560">
        <v>0.3666666666666667</v>
      </c>
      <c r="T25" s="560">
        <v>0.4770833333333333</v>
      </c>
      <c r="U25" s="560">
        <v>0.42986111111111108</v>
      </c>
      <c r="V25" s="560">
        <v>0.49444444444444446</v>
      </c>
      <c r="W25" s="560">
        <v>0.29583333333333334</v>
      </c>
      <c r="X25" s="560">
        <v>0.30833333333333335</v>
      </c>
      <c r="Y25" s="560">
        <v>0.38958333333333334</v>
      </c>
      <c r="Z25" s="560">
        <v>0.45833333333333331</v>
      </c>
      <c r="AA25" s="560">
        <v>0.34652777777777777</v>
      </c>
      <c r="AB25" s="560">
        <v>0.53328703703703706</v>
      </c>
      <c r="AC25" s="562">
        <f t="shared" si="1"/>
        <v>0.26245370370370374</v>
      </c>
      <c r="AD25" s="560">
        <v>0.58472222222222225</v>
      </c>
      <c r="AE25" s="560">
        <v>0.74791666666666667</v>
      </c>
      <c r="AF25" s="560">
        <v>0.61388888888888882</v>
      </c>
      <c r="AG25" s="560">
        <v>0.65555555555555556</v>
      </c>
      <c r="AH25" s="560">
        <v>0.57222222222222219</v>
      </c>
      <c r="AI25" s="560">
        <v>0.69305555555555554</v>
      </c>
      <c r="AJ25" s="560">
        <v>0.6</v>
      </c>
      <c r="AK25" s="560">
        <v>0.67986111111111114</v>
      </c>
      <c r="AL25" s="560">
        <v>0.7284722222222223</v>
      </c>
      <c r="AM25" s="560">
        <v>0.55208333333333337</v>
      </c>
      <c r="AN25" s="560">
        <v>0.77361111111111114</v>
      </c>
      <c r="AO25" s="560">
        <v>0.63750000000000007</v>
      </c>
      <c r="AP25" s="562">
        <v>0.80733796296296301</v>
      </c>
      <c r="AQ25" s="562">
        <f t="shared" si="2"/>
        <v>0.27405092592592595</v>
      </c>
      <c r="AR25" s="577" t="s">
        <v>3667</v>
      </c>
      <c r="AT25" s="226">
        <f>VLOOKUP(AU25,id!$A:$C,3,0)</f>
        <v>214</v>
      </c>
      <c r="AU25" s="226" t="str">
        <f t="shared" si="3"/>
        <v>KowalZbigniew1977</v>
      </c>
      <c r="AV25" s="226" t="str">
        <f t="shared" si="4"/>
        <v>Kowal</v>
      </c>
      <c r="AW25" s="226" t="str">
        <f t="shared" si="4"/>
        <v>Zbigniew</v>
      </c>
      <c r="AX25" s="226" t="str">
        <f t="shared" si="5"/>
        <v>LIKE BIKE</v>
      </c>
      <c r="AY25" s="226">
        <f t="shared" si="6"/>
        <v>1977</v>
      </c>
      <c r="AZ25" s="226">
        <f t="shared" si="7"/>
        <v>77.328817362039985</v>
      </c>
      <c r="BA25" s="226"/>
      <c r="BB25" s="226">
        <f t="shared" si="8"/>
        <v>0.97111360400396951</v>
      </c>
      <c r="BC25" s="226">
        <f t="shared" si="9"/>
        <v>1</v>
      </c>
      <c r="BD25" s="226">
        <f t="shared" si="10"/>
        <v>1</v>
      </c>
      <c r="BE25" s="226">
        <f t="shared" si="11"/>
        <v>1</v>
      </c>
    </row>
    <row r="26" spans="1:57">
      <c r="A26" s="554">
        <v>24</v>
      </c>
      <c r="B26" s="554">
        <v>24</v>
      </c>
      <c r="C26" s="554"/>
      <c r="D26" s="554">
        <v>1011</v>
      </c>
      <c r="E26" s="556" t="s">
        <v>662</v>
      </c>
      <c r="F26" s="556" t="s">
        <v>92</v>
      </c>
      <c r="G26" s="554" t="s">
        <v>32</v>
      </c>
      <c r="H26" s="554">
        <v>1972</v>
      </c>
      <c r="I26" s="556" t="s">
        <v>3681</v>
      </c>
      <c r="J26" s="556" t="s">
        <v>661</v>
      </c>
      <c r="K26" s="579">
        <v>60</v>
      </c>
      <c r="L26" s="554">
        <v>24</v>
      </c>
      <c r="M26" s="578">
        <v>60</v>
      </c>
      <c r="N26" s="555">
        <f t="shared" si="0"/>
        <v>0.53652777777777771</v>
      </c>
      <c r="O26" s="578">
        <v>0</v>
      </c>
      <c r="P26" s="553">
        <v>0.31944444444444448</v>
      </c>
      <c r="Q26" s="553">
        <v>0.51597222222222217</v>
      </c>
      <c r="R26" s="553">
        <v>0.41111111111111115</v>
      </c>
      <c r="S26" s="553">
        <v>0.3666666666666667</v>
      </c>
      <c r="T26" s="553">
        <v>0.4770833333333333</v>
      </c>
      <c r="U26" s="553">
        <v>0.42986111111111108</v>
      </c>
      <c r="V26" s="553">
        <v>0.49444444444444446</v>
      </c>
      <c r="W26" s="553">
        <v>0.29583333333333334</v>
      </c>
      <c r="X26" s="553">
        <v>0.30833333333333335</v>
      </c>
      <c r="Y26" s="553">
        <v>0.38958333333333334</v>
      </c>
      <c r="Z26" s="553">
        <v>0.45833333333333331</v>
      </c>
      <c r="AA26" s="553">
        <v>0.34722222222222227</v>
      </c>
      <c r="AB26" s="553">
        <v>0.5332175925925926</v>
      </c>
      <c r="AC26" s="555">
        <f t="shared" si="1"/>
        <v>0.26238425925925929</v>
      </c>
      <c r="AD26" s="553">
        <v>0.58472222222222225</v>
      </c>
      <c r="AE26" s="553">
        <v>0.74791666666666667</v>
      </c>
      <c r="AF26" s="553">
        <v>0.61388888888888882</v>
      </c>
      <c r="AG26" s="553">
        <v>0.65555555555555556</v>
      </c>
      <c r="AH26" s="553">
        <v>0.57222222222222219</v>
      </c>
      <c r="AI26" s="553">
        <v>0.69305555555555554</v>
      </c>
      <c r="AJ26" s="553">
        <v>0.6</v>
      </c>
      <c r="AK26" s="553">
        <v>0.67986111111111114</v>
      </c>
      <c r="AL26" s="553">
        <v>0.7284722222222223</v>
      </c>
      <c r="AM26" s="553">
        <v>0.55277777777777781</v>
      </c>
      <c r="AN26" s="553">
        <v>0.77361111111111114</v>
      </c>
      <c r="AO26" s="553">
        <v>0.63750000000000007</v>
      </c>
      <c r="AP26" s="555">
        <v>0.80736111111111108</v>
      </c>
      <c r="AQ26" s="555">
        <f t="shared" si="2"/>
        <v>0.27414351851851848</v>
      </c>
      <c r="AR26" s="579" t="s">
        <v>3667</v>
      </c>
      <c r="AT26" s="226">
        <f>VLOOKUP(AU26,id!$A:$C,3,0)</f>
        <v>414</v>
      </c>
      <c r="AU26" s="226" t="str">
        <f t="shared" si="3"/>
        <v>ĆwirkoSławomir1972</v>
      </c>
      <c r="AV26" s="226" t="str">
        <f t="shared" si="4"/>
        <v>Ćwirko</v>
      </c>
      <c r="AW26" s="226" t="str">
        <f t="shared" si="4"/>
        <v>Sławomir</v>
      </c>
      <c r="AX26" s="226" t="str">
        <f t="shared" si="5"/>
        <v>STOPA Słupsk</v>
      </c>
      <c r="AY26" s="226">
        <f t="shared" si="6"/>
        <v>1972</v>
      </c>
      <c r="AZ26" s="226">
        <f t="shared" si="7"/>
        <v>77.325481059625545</v>
      </c>
      <c r="BA26" s="226"/>
      <c r="BB26" s="226">
        <f t="shared" si="8"/>
        <v>0.99995685563896808</v>
      </c>
      <c r="BC26" s="226">
        <f t="shared" si="9"/>
        <v>1</v>
      </c>
      <c r="BD26" s="226">
        <f t="shared" si="10"/>
        <v>1</v>
      </c>
      <c r="BE26" s="226">
        <f t="shared" si="11"/>
        <v>1</v>
      </c>
    </row>
    <row r="27" spans="1:57">
      <c r="A27" s="561">
        <v>25</v>
      </c>
      <c r="B27" s="561">
        <v>25</v>
      </c>
      <c r="C27" s="561"/>
      <c r="D27" s="561">
        <v>1072</v>
      </c>
      <c r="E27" s="563" t="s">
        <v>152</v>
      </c>
      <c r="F27" s="563" t="s">
        <v>151</v>
      </c>
      <c r="G27" s="561" t="s">
        <v>32</v>
      </c>
      <c r="H27" s="561">
        <v>1970</v>
      </c>
      <c r="I27" s="563" t="s">
        <v>3676</v>
      </c>
      <c r="J27" s="563" t="s">
        <v>1374</v>
      </c>
      <c r="K27" s="577">
        <v>60</v>
      </c>
      <c r="L27" s="561">
        <v>24</v>
      </c>
      <c r="M27" s="576">
        <v>60</v>
      </c>
      <c r="N27" s="562">
        <f t="shared" si="0"/>
        <v>0.55325231481481474</v>
      </c>
      <c r="O27" s="576">
        <v>0</v>
      </c>
      <c r="P27" s="560">
        <v>0.28888888888888892</v>
      </c>
      <c r="Q27" s="560">
        <v>0.5180555555555556</v>
      </c>
      <c r="R27" s="560">
        <v>0.3743055555555555</v>
      </c>
      <c r="S27" s="560">
        <v>0.34097222222222223</v>
      </c>
      <c r="T27" s="560">
        <v>0.48125000000000001</v>
      </c>
      <c r="U27" s="560">
        <v>0.42986111111111108</v>
      </c>
      <c r="V27" s="560">
        <v>0.49513888888888885</v>
      </c>
      <c r="W27" s="560">
        <v>0.36388888888888887</v>
      </c>
      <c r="X27" s="560">
        <v>0.35138888888888892</v>
      </c>
      <c r="Y27" s="560">
        <v>0.3979166666666667</v>
      </c>
      <c r="Z27" s="560">
        <v>0.46180555555555558</v>
      </c>
      <c r="AA27" s="560">
        <v>0.31875000000000003</v>
      </c>
      <c r="AB27" s="560">
        <v>0.53644675925925933</v>
      </c>
      <c r="AC27" s="562">
        <f t="shared" si="1"/>
        <v>0.26561342592592602</v>
      </c>
      <c r="AD27" s="560">
        <v>0.65833333333333333</v>
      </c>
      <c r="AE27" s="560">
        <v>0.61597222222222225</v>
      </c>
      <c r="AF27" s="560">
        <v>0.69652777777777775</v>
      </c>
      <c r="AG27" s="560">
        <v>0.71527777777777779</v>
      </c>
      <c r="AH27" s="560">
        <v>0.78402777777777777</v>
      </c>
      <c r="AI27" s="560">
        <v>0.67152777777777783</v>
      </c>
      <c r="AJ27" s="560">
        <v>0.75347222222222221</v>
      </c>
      <c r="AK27" s="560">
        <v>0.68194444444444446</v>
      </c>
      <c r="AL27" s="560">
        <v>0.57013888888888886</v>
      </c>
      <c r="AM27" s="560">
        <v>0.80555555555555547</v>
      </c>
      <c r="AN27" s="560">
        <v>0.59513888888888888</v>
      </c>
      <c r="AO27" s="560">
        <v>0.72916666666666663</v>
      </c>
      <c r="AP27" s="562">
        <v>0.82408564814814811</v>
      </c>
      <c r="AQ27" s="562">
        <f t="shared" si="2"/>
        <v>0.28763888888888878</v>
      </c>
      <c r="AR27" s="577" t="s">
        <v>3667</v>
      </c>
      <c r="AT27" s="226">
        <f>VLOOKUP(AU27,id!$A:$C,3,0)</f>
        <v>42</v>
      </c>
      <c r="AU27" s="226" t="str">
        <f t="shared" si="3"/>
        <v>HołdakowskiWojciech1970</v>
      </c>
      <c r="AV27" s="226" t="str">
        <f t="shared" si="4"/>
        <v>Hołdakowski</v>
      </c>
      <c r="AW27" s="226" t="str">
        <f t="shared" si="4"/>
        <v>Wojciech</v>
      </c>
      <c r="AX27" s="226" t="str">
        <f t="shared" si="5"/>
        <v>-</v>
      </c>
      <c r="AY27" s="226">
        <f t="shared" si="6"/>
        <v>1970</v>
      </c>
      <c r="AZ27" s="226">
        <f t="shared" si="7"/>
        <v>74.987970962950598</v>
      </c>
      <c r="BA27" s="226"/>
      <c r="BB27" s="226">
        <f t="shared" si="8"/>
        <v>0.96977050689316124</v>
      </c>
      <c r="BC27" s="226">
        <f t="shared" si="9"/>
        <v>1</v>
      </c>
      <c r="BD27" s="226">
        <f t="shared" si="10"/>
        <v>1</v>
      </c>
      <c r="BE27" s="226">
        <f t="shared" si="11"/>
        <v>1</v>
      </c>
    </row>
    <row r="28" spans="1:57">
      <c r="A28" s="554">
        <v>26</v>
      </c>
      <c r="B28" s="554">
        <v>26</v>
      </c>
      <c r="C28" s="554"/>
      <c r="D28" s="554">
        <v>1017</v>
      </c>
      <c r="E28" s="556" t="s">
        <v>50</v>
      </c>
      <c r="F28" s="556" t="s">
        <v>49</v>
      </c>
      <c r="G28" s="554" t="s">
        <v>32</v>
      </c>
      <c r="H28" s="554">
        <v>1967</v>
      </c>
      <c r="I28" s="556" t="s">
        <v>307</v>
      </c>
      <c r="J28" s="556" t="s">
        <v>135</v>
      </c>
      <c r="K28" s="579">
        <v>60</v>
      </c>
      <c r="L28" s="554">
        <v>24</v>
      </c>
      <c r="M28" s="578">
        <v>60</v>
      </c>
      <c r="N28" s="555">
        <f t="shared" si="0"/>
        <v>0.55328703703703708</v>
      </c>
      <c r="O28" s="578">
        <v>0</v>
      </c>
      <c r="P28" s="553">
        <v>0.28888888888888892</v>
      </c>
      <c r="Q28" s="553">
        <v>0.5180555555555556</v>
      </c>
      <c r="R28" s="553">
        <v>0.3743055555555555</v>
      </c>
      <c r="S28" s="553">
        <v>0.34097222222222223</v>
      </c>
      <c r="T28" s="553">
        <v>0.48125000000000001</v>
      </c>
      <c r="U28" s="553">
        <v>0.42986111111111108</v>
      </c>
      <c r="V28" s="553">
        <v>0.49513888888888885</v>
      </c>
      <c r="W28" s="553">
        <v>0.36388888888888887</v>
      </c>
      <c r="X28" s="553">
        <v>0.35138888888888892</v>
      </c>
      <c r="Y28" s="553">
        <v>0.3972222222222222</v>
      </c>
      <c r="Z28" s="553">
        <v>0.46180555555555558</v>
      </c>
      <c r="AA28" s="553">
        <v>0.31875000000000003</v>
      </c>
      <c r="AB28" s="553">
        <v>0.53642361111111114</v>
      </c>
      <c r="AC28" s="555">
        <f t="shared" si="1"/>
        <v>0.26559027777777783</v>
      </c>
      <c r="AD28" s="553">
        <v>0.65833333333333333</v>
      </c>
      <c r="AE28" s="553">
        <v>0.61597222222222225</v>
      </c>
      <c r="AF28" s="553">
        <v>0.69652777777777775</v>
      </c>
      <c r="AG28" s="553">
        <v>0.71597222222222223</v>
      </c>
      <c r="AH28" s="553">
        <v>0.78402777777777777</v>
      </c>
      <c r="AI28" s="553">
        <v>0.67152777777777783</v>
      </c>
      <c r="AJ28" s="553">
        <v>0.75277777777777777</v>
      </c>
      <c r="AK28" s="553">
        <v>0.68194444444444446</v>
      </c>
      <c r="AL28" s="553">
        <v>0.57013888888888886</v>
      </c>
      <c r="AM28" s="553">
        <v>0.80555555555555547</v>
      </c>
      <c r="AN28" s="553">
        <v>0.59513888888888888</v>
      </c>
      <c r="AO28" s="553">
        <v>0.72916666666666663</v>
      </c>
      <c r="AP28" s="555">
        <v>0.82412037037037045</v>
      </c>
      <c r="AQ28" s="555">
        <f t="shared" si="2"/>
        <v>0.2876967592592593</v>
      </c>
      <c r="AR28" s="579" t="s">
        <v>3667</v>
      </c>
      <c r="AT28" s="226">
        <f>VLOOKUP(AU28,id!$A:$C,3,0)</f>
        <v>70</v>
      </c>
      <c r="AU28" s="226" t="str">
        <f t="shared" si="3"/>
        <v>StanekRobert1967</v>
      </c>
      <c r="AV28" s="226" t="str">
        <f t="shared" si="4"/>
        <v>Stanek</v>
      </c>
      <c r="AW28" s="226" t="str">
        <f t="shared" si="4"/>
        <v>Robert</v>
      </c>
      <c r="AX28" s="226" t="str">
        <f t="shared" si="5"/>
        <v>RUDY KOT</v>
      </c>
      <c r="AY28" s="226">
        <f t="shared" si="6"/>
        <v>1967</v>
      </c>
      <c r="AZ28" s="226">
        <f t="shared" si="7"/>
        <v>74.983264998744886</v>
      </c>
      <c r="BA28" s="226"/>
      <c r="BB28" s="226">
        <f t="shared" si="8"/>
        <v>0.99993724374529303</v>
      </c>
      <c r="BC28" s="226">
        <f t="shared" si="9"/>
        <v>1</v>
      </c>
      <c r="BD28" s="226">
        <f t="shared" si="10"/>
        <v>1</v>
      </c>
      <c r="BE28" s="226">
        <f t="shared" si="11"/>
        <v>1</v>
      </c>
    </row>
    <row r="29" spans="1:57">
      <c r="A29" s="561">
        <v>27</v>
      </c>
      <c r="B29" s="561">
        <v>27</v>
      </c>
      <c r="C29" s="561"/>
      <c r="D29" s="561">
        <v>1061</v>
      </c>
      <c r="E29" s="563" t="s">
        <v>180</v>
      </c>
      <c r="F29" s="563" t="s">
        <v>141</v>
      </c>
      <c r="G29" s="561" t="s">
        <v>32</v>
      </c>
      <c r="H29" s="561">
        <v>1983</v>
      </c>
      <c r="I29" s="563" t="s">
        <v>3554</v>
      </c>
      <c r="J29" s="563" t="s">
        <v>4973</v>
      </c>
      <c r="K29" s="577">
        <v>60</v>
      </c>
      <c r="L29" s="561">
        <v>24</v>
      </c>
      <c r="M29" s="576">
        <v>60</v>
      </c>
      <c r="N29" s="562">
        <f t="shared" si="0"/>
        <v>0.55619212962962972</v>
      </c>
      <c r="O29" s="576">
        <v>0</v>
      </c>
      <c r="P29" s="560">
        <v>0.2902777777777778</v>
      </c>
      <c r="Q29" s="560">
        <v>0.52847222222222223</v>
      </c>
      <c r="R29" s="560">
        <v>0.3743055555555555</v>
      </c>
      <c r="S29" s="560">
        <v>0.34097222222222223</v>
      </c>
      <c r="T29" s="560">
        <v>0.4909722222222222</v>
      </c>
      <c r="U29" s="560">
        <v>0.4368055555555555</v>
      </c>
      <c r="V29" s="560">
        <v>0.50486111111111109</v>
      </c>
      <c r="W29" s="560">
        <v>0.36319444444444443</v>
      </c>
      <c r="X29" s="560">
        <v>0.35138888888888892</v>
      </c>
      <c r="Y29" s="560">
        <v>0.3979166666666667</v>
      </c>
      <c r="Z29" s="560">
        <v>0.46875</v>
      </c>
      <c r="AA29" s="560">
        <v>0.31944444444444448</v>
      </c>
      <c r="AB29" s="560">
        <v>0.54437499999999994</v>
      </c>
      <c r="AC29" s="562">
        <f t="shared" si="1"/>
        <v>0.27354166666666663</v>
      </c>
      <c r="AD29" s="560">
        <v>0.59444444444444444</v>
      </c>
      <c r="AE29" s="560">
        <v>0.76736111111111116</v>
      </c>
      <c r="AF29" s="560">
        <v>0.64097222222222217</v>
      </c>
      <c r="AG29" s="560">
        <v>0.65763888888888888</v>
      </c>
      <c r="AH29" s="560">
        <v>0.58194444444444449</v>
      </c>
      <c r="AI29" s="560">
        <v>0.60902777777777783</v>
      </c>
      <c r="AJ29" s="560">
        <v>0.62708333333333333</v>
      </c>
      <c r="AK29" s="560">
        <v>0.70763888888888893</v>
      </c>
      <c r="AL29" s="560">
        <v>0.74861111111111101</v>
      </c>
      <c r="AM29" s="560">
        <v>0.56180555555555556</v>
      </c>
      <c r="AN29" s="560">
        <v>0.79375000000000007</v>
      </c>
      <c r="AO29" s="560">
        <v>0.67222222222222217</v>
      </c>
      <c r="AP29" s="562">
        <v>0.82702546296296298</v>
      </c>
      <c r="AQ29" s="562">
        <f t="shared" si="2"/>
        <v>0.28265046296296303</v>
      </c>
      <c r="AR29" s="577" t="s">
        <v>3667</v>
      </c>
      <c r="AT29" s="226">
        <f>VLOOKUP(AU29,id!$A:$C,3,0)</f>
        <v>93</v>
      </c>
      <c r="AU29" s="226" t="str">
        <f t="shared" si="3"/>
        <v>SzumańskiJakub1983</v>
      </c>
      <c r="AV29" s="226" t="str">
        <f t="shared" si="4"/>
        <v>Szumański</v>
      </c>
      <c r="AW29" s="226" t="str">
        <f t="shared" si="4"/>
        <v>Jakub</v>
      </c>
      <c r="AX29" s="226" t="str">
        <f t="shared" si="5"/>
        <v>Po trupach do celu</v>
      </c>
      <c r="AY29" s="226">
        <f t="shared" si="6"/>
        <v>1983</v>
      </c>
      <c r="AZ29" s="226">
        <f t="shared" si="7"/>
        <v>74.591613775881797</v>
      </c>
      <c r="BA29" s="226"/>
      <c r="BB29" s="226">
        <f t="shared" si="8"/>
        <v>0.99477681822911235</v>
      </c>
      <c r="BC29" s="226">
        <f t="shared" si="9"/>
        <v>1</v>
      </c>
      <c r="BD29" s="226">
        <f t="shared" si="10"/>
        <v>1</v>
      </c>
      <c r="BE29" s="226">
        <f t="shared" si="11"/>
        <v>1</v>
      </c>
    </row>
    <row r="30" spans="1:57">
      <c r="A30" s="554">
        <v>28</v>
      </c>
      <c r="B30" s="554">
        <v>28</v>
      </c>
      <c r="C30" s="554"/>
      <c r="D30" s="554">
        <v>1110</v>
      </c>
      <c r="E30" s="556" t="s">
        <v>1128</v>
      </c>
      <c r="F30" s="556" t="s">
        <v>398</v>
      </c>
      <c r="G30" s="554" t="s">
        <v>32</v>
      </c>
      <c r="H30" s="554">
        <v>1978</v>
      </c>
      <c r="I30" s="556" t="s">
        <v>253</v>
      </c>
      <c r="J30" s="556" t="s">
        <v>1615</v>
      </c>
      <c r="K30" s="579">
        <v>60</v>
      </c>
      <c r="L30" s="554">
        <v>24</v>
      </c>
      <c r="M30" s="578">
        <v>60</v>
      </c>
      <c r="N30" s="555">
        <f t="shared" si="0"/>
        <v>0.5705324074074074</v>
      </c>
      <c r="O30" s="578">
        <v>0</v>
      </c>
      <c r="P30" s="553">
        <v>0.30694444444444441</v>
      </c>
      <c r="Q30" s="553">
        <v>0.50902777777777775</v>
      </c>
      <c r="R30" s="553">
        <v>0.40625</v>
      </c>
      <c r="S30" s="553">
        <v>0.3666666666666667</v>
      </c>
      <c r="T30" s="553">
        <v>0.4694444444444445</v>
      </c>
      <c r="U30" s="553">
        <v>0.42708333333333331</v>
      </c>
      <c r="V30" s="553">
        <v>0.4861111111111111</v>
      </c>
      <c r="W30" s="553">
        <v>0.52638888888888891</v>
      </c>
      <c r="X30" s="553">
        <v>0.53888888888888886</v>
      </c>
      <c r="Y30" s="553">
        <v>0.38958333333333334</v>
      </c>
      <c r="Z30" s="553">
        <v>0.45069444444444445</v>
      </c>
      <c r="AA30" s="553">
        <v>0.33263888888888887</v>
      </c>
      <c r="AB30" s="553">
        <v>0.55453703703703705</v>
      </c>
      <c r="AC30" s="555">
        <f t="shared" si="1"/>
        <v>0.28370370370370374</v>
      </c>
      <c r="AD30" s="553">
        <v>0.69305555555555554</v>
      </c>
      <c r="AE30" s="553">
        <v>0.63750000000000007</v>
      </c>
      <c r="AF30" s="553">
        <v>0.72986111111111107</v>
      </c>
      <c r="AG30" s="553">
        <v>0.77569444444444446</v>
      </c>
      <c r="AH30" s="553">
        <v>0.68055555555555547</v>
      </c>
      <c r="AI30" s="553">
        <v>0.70277777777777783</v>
      </c>
      <c r="AJ30" s="553">
        <v>0.71805555555555556</v>
      </c>
      <c r="AK30" s="553">
        <v>0.74444444444444446</v>
      </c>
      <c r="AL30" s="553">
        <v>0.65625</v>
      </c>
      <c r="AM30" s="553">
        <v>0.82708333333333339</v>
      </c>
      <c r="AN30" s="553">
        <v>0.60833333333333328</v>
      </c>
      <c r="AO30" s="553">
        <v>0.78888888888888886</v>
      </c>
      <c r="AP30" s="555">
        <v>0.84136574074074078</v>
      </c>
      <c r="AQ30" s="555">
        <f t="shared" si="2"/>
        <v>0.28682870370370372</v>
      </c>
      <c r="AR30" s="579" t="s">
        <v>3667</v>
      </c>
      <c r="AT30" s="226">
        <f>VLOOKUP(AU30,id!$A:$C,3,0)</f>
        <v>594</v>
      </c>
      <c r="AU30" s="226" t="str">
        <f t="shared" si="3"/>
        <v>CyganSzymon1978</v>
      </c>
      <c r="AV30" s="226" t="str">
        <f t="shared" si="4"/>
        <v>Cygan</v>
      </c>
      <c r="AW30" s="226" t="str">
        <f t="shared" si="4"/>
        <v>Szymon</v>
      </c>
      <c r="AX30" s="226" t="str">
        <f t="shared" si="5"/>
        <v>KK Cyklon Warszawa</v>
      </c>
      <c r="AY30" s="226">
        <f t="shared" si="6"/>
        <v>1978</v>
      </c>
      <c r="AZ30" s="226">
        <f t="shared" si="7"/>
        <v>72.716760660526646</v>
      </c>
      <c r="BA30" s="226"/>
      <c r="BB30" s="226">
        <f t="shared" si="8"/>
        <v>0.97486509514342534</v>
      </c>
      <c r="BC30" s="226">
        <f t="shared" si="9"/>
        <v>1</v>
      </c>
      <c r="BD30" s="226">
        <f t="shared" si="10"/>
        <v>1</v>
      </c>
      <c r="BE30" s="226">
        <f t="shared" si="11"/>
        <v>1</v>
      </c>
    </row>
    <row r="31" spans="1:57">
      <c r="A31" s="561">
        <v>29</v>
      </c>
      <c r="B31" s="561">
        <v>29</v>
      </c>
      <c r="C31" s="561"/>
      <c r="D31" s="561">
        <v>1038</v>
      </c>
      <c r="E31" s="563" t="s">
        <v>876</v>
      </c>
      <c r="F31" s="563" t="s">
        <v>59</v>
      </c>
      <c r="G31" s="561" t="s">
        <v>32</v>
      </c>
      <c r="H31" s="561">
        <v>1981</v>
      </c>
      <c r="I31" s="563" t="s">
        <v>875</v>
      </c>
      <c r="J31" s="563" t="s">
        <v>4983</v>
      </c>
      <c r="K31" s="577">
        <v>60</v>
      </c>
      <c r="L31" s="561">
        <v>24</v>
      </c>
      <c r="M31" s="576">
        <v>60</v>
      </c>
      <c r="N31" s="562">
        <f t="shared" si="0"/>
        <v>0.57452546296296303</v>
      </c>
      <c r="O31" s="576">
        <v>0</v>
      </c>
      <c r="P31" s="560">
        <v>0.30763888888888891</v>
      </c>
      <c r="Q31" s="560">
        <v>0.52430555555555558</v>
      </c>
      <c r="R31" s="560">
        <v>0.41736111111111113</v>
      </c>
      <c r="S31" s="560">
        <v>0.36874999999999997</v>
      </c>
      <c r="T31" s="560">
        <v>0.48819444444444443</v>
      </c>
      <c r="U31" s="560">
        <v>0.43402777777777773</v>
      </c>
      <c r="V31" s="560">
        <v>0.50138888888888888</v>
      </c>
      <c r="W31" s="560">
        <v>0.54791666666666672</v>
      </c>
      <c r="X31" s="560">
        <v>0.35902777777777778</v>
      </c>
      <c r="Y31" s="560">
        <v>0.3923611111111111</v>
      </c>
      <c r="Z31" s="560">
        <v>0.46388888888888885</v>
      </c>
      <c r="AA31" s="560">
        <v>0.3347222222222222</v>
      </c>
      <c r="AB31" s="560">
        <v>0.55737268518518512</v>
      </c>
      <c r="AC31" s="562">
        <f t="shared" si="1"/>
        <v>0.28653935185185181</v>
      </c>
      <c r="AD31" s="560">
        <v>0.58888888888888891</v>
      </c>
      <c r="AE31" s="560">
        <v>0.76597222222222217</v>
      </c>
      <c r="AF31" s="560">
        <v>0.61736111111111114</v>
      </c>
      <c r="AG31" s="560">
        <v>0.65902777777777777</v>
      </c>
      <c r="AH31" s="560">
        <v>0.5756944444444444</v>
      </c>
      <c r="AI31" s="560">
        <v>0.70486111111111116</v>
      </c>
      <c r="AJ31" s="560">
        <v>0.60277777777777775</v>
      </c>
      <c r="AK31" s="560">
        <v>0.69305555555555554</v>
      </c>
      <c r="AL31" s="560">
        <v>0.74444444444444446</v>
      </c>
      <c r="AM31" s="560">
        <v>0.83124999999999993</v>
      </c>
      <c r="AN31" s="560">
        <v>0.78680555555555554</v>
      </c>
      <c r="AO31" s="560">
        <v>0.6381944444444444</v>
      </c>
      <c r="AP31" s="562">
        <v>0.8453587962962964</v>
      </c>
      <c r="AQ31" s="562">
        <f t="shared" si="2"/>
        <v>0.28798611111111128</v>
      </c>
      <c r="AR31" s="577" t="s">
        <v>3667</v>
      </c>
      <c r="AT31" s="226">
        <f>VLOOKUP(AU31,id!$A:$C,3,0)</f>
        <v>181</v>
      </c>
      <c r="AU31" s="226" t="str">
        <f t="shared" si="3"/>
        <v>ZłomańczukMichał1981</v>
      </c>
      <c r="AV31" s="226" t="str">
        <f t="shared" si="4"/>
        <v>Złomańczuk</v>
      </c>
      <c r="AW31" s="226" t="str">
        <f t="shared" si="4"/>
        <v>Michał</v>
      </c>
      <c r="AX31" s="226" t="str">
        <f t="shared" si="5"/>
        <v>MTB PRG</v>
      </c>
      <c r="AY31" s="226">
        <f t="shared" si="6"/>
        <v>1981</v>
      </c>
      <c r="AZ31" s="226">
        <f t="shared" si="7"/>
        <v>72.211366062974676</v>
      </c>
      <c r="BA31" s="226"/>
      <c r="BB31" s="226">
        <f t="shared" si="8"/>
        <v>0.99304981969822104</v>
      </c>
      <c r="BC31" s="226">
        <f t="shared" si="9"/>
        <v>1</v>
      </c>
      <c r="BD31" s="226">
        <f t="shared" si="10"/>
        <v>1</v>
      </c>
      <c r="BE31" s="226">
        <f t="shared" si="11"/>
        <v>1</v>
      </c>
    </row>
    <row r="32" spans="1:57">
      <c r="A32" s="554">
        <v>30</v>
      </c>
      <c r="B32" s="554">
        <v>30</v>
      </c>
      <c r="C32" s="554"/>
      <c r="D32" s="554">
        <v>1050</v>
      </c>
      <c r="E32" s="556" t="s">
        <v>1008</v>
      </c>
      <c r="F32" s="556" t="s">
        <v>48</v>
      </c>
      <c r="G32" s="554" t="s">
        <v>32</v>
      </c>
      <c r="H32" s="554">
        <v>1979</v>
      </c>
      <c r="I32" s="556" t="s">
        <v>3683</v>
      </c>
      <c r="J32" s="556" t="s">
        <v>4982</v>
      </c>
      <c r="K32" s="579">
        <v>60</v>
      </c>
      <c r="L32" s="554">
        <v>24</v>
      </c>
      <c r="M32" s="578">
        <v>60</v>
      </c>
      <c r="N32" s="555">
        <f t="shared" si="0"/>
        <v>0.57456018518518515</v>
      </c>
      <c r="O32" s="578">
        <v>0</v>
      </c>
      <c r="P32" s="553">
        <v>0.30763888888888891</v>
      </c>
      <c r="Q32" s="553">
        <v>0.52430555555555558</v>
      </c>
      <c r="R32" s="553">
        <v>0.41736111111111113</v>
      </c>
      <c r="S32" s="553">
        <v>0.36874999999999997</v>
      </c>
      <c r="T32" s="553">
        <v>0.48819444444444443</v>
      </c>
      <c r="U32" s="553">
        <v>0.43472222222222223</v>
      </c>
      <c r="V32" s="553">
        <v>0.50138888888888888</v>
      </c>
      <c r="W32" s="553">
        <v>0.54791666666666672</v>
      </c>
      <c r="X32" s="553">
        <v>0.35902777777777778</v>
      </c>
      <c r="Y32" s="553">
        <v>0.3923611111111111</v>
      </c>
      <c r="Z32" s="553">
        <v>0.46388888888888885</v>
      </c>
      <c r="AA32" s="553">
        <v>0.3347222222222222</v>
      </c>
      <c r="AB32" s="553">
        <v>0.55734953703703705</v>
      </c>
      <c r="AC32" s="555">
        <f t="shared" si="1"/>
        <v>0.28651620370370373</v>
      </c>
      <c r="AD32" s="553">
        <v>0.58888888888888891</v>
      </c>
      <c r="AE32" s="553">
        <v>0.76597222222222217</v>
      </c>
      <c r="AF32" s="553">
        <v>0.61736111111111114</v>
      </c>
      <c r="AG32" s="553">
        <v>0.65902777777777777</v>
      </c>
      <c r="AH32" s="553">
        <v>0.57638888888888895</v>
      </c>
      <c r="AI32" s="553">
        <v>0.70486111111111116</v>
      </c>
      <c r="AJ32" s="553">
        <v>0.60277777777777775</v>
      </c>
      <c r="AK32" s="553">
        <v>0.69305555555555554</v>
      </c>
      <c r="AL32" s="553">
        <v>0.74444444444444446</v>
      </c>
      <c r="AM32" s="553">
        <v>0.83124999999999993</v>
      </c>
      <c r="AN32" s="553">
        <v>0.78680555555555554</v>
      </c>
      <c r="AO32" s="553">
        <v>0.6381944444444444</v>
      </c>
      <c r="AP32" s="555">
        <v>0.84539351851851852</v>
      </c>
      <c r="AQ32" s="555">
        <f t="shared" si="2"/>
        <v>0.28804398148148147</v>
      </c>
      <c r="AR32" s="579" t="s">
        <v>3667</v>
      </c>
      <c r="AT32" s="226">
        <f>VLOOKUP(AU32,id!$A:$C,3,0)</f>
        <v>183</v>
      </c>
      <c r="AU32" s="226" t="str">
        <f t="shared" si="3"/>
        <v>WadowskiTomasz1979</v>
      </c>
      <c r="AV32" s="226" t="str">
        <f t="shared" si="4"/>
        <v>Wadowski</v>
      </c>
      <c r="AW32" s="226" t="str">
        <f t="shared" si="4"/>
        <v>Tomasz</v>
      </c>
      <c r="AX32" s="226" t="str">
        <f t="shared" si="5"/>
        <v>Tczewski Klub Rowerowy</v>
      </c>
      <c r="AY32" s="226">
        <f t="shared" si="6"/>
        <v>1979</v>
      </c>
      <c r="AZ32" s="226">
        <f t="shared" si="7"/>
        <v>72.207002135288676</v>
      </c>
      <c r="BA32" s="226"/>
      <c r="BB32" s="226">
        <f t="shared" si="8"/>
        <v>0.9999395673018816</v>
      </c>
      <c r="BC32" s="226">
        <f t="shared" si="9"/>
        <v>1</v>
      </c>
      <c r="BD32" s="226">
        <f t="shared" si="10"/>
        <v>1</v>
      </c>
      <c r="BE32" s="226">
        <f t="shared" si="11"/>
        <v>1</v>
      </c>
    </row>
    <row r="33" spans="1:57">
      <c r="A33" s="561">
        <v>31</v>
      </c>
      <c r="B33" s="561">
        <v>31</v>
      </c>
      <c r="C33" s="561"/>
      <c r="D33" s="561">
        <v>1055</v>
      </c>
      <c r="E33" s="563" t="s">
        <v>4981</v>
      </c>
      <c r="F33" s="563" t="s">
        <v>21</v>
      </c>
      <c r="G33" s="561" t="s">
        <v>32</v>
      </c>
      <c r="H33" s="561">
        <v>1981</v>
      </c>
      <c r="I33" s="563" t="s">
        <v>3554</v>
      </c>
      <c r="J33" s="563" t="s">
        <v>4698</v>
      </c>
      <c r="K33" s="577">
        <v>60</v>
      </c>
      <c r="L33" s="561">
        <v>24</v>
      </c>
      <c r="M33" s="576">
        <v>60</v>
      </c>
      <c r="N33" s="562">
        <f t="shared" si="0"/>
        <v>0.58061342592592591</v>
      </c>
      <c r="O33" s="576">
        <v>0</v>
      </c>
      <c r="P33" s="560">
        <v>0.52986111111111112</v>
      </c>
      <c r="Q33" s="560">
        <v>0.3</v>
      </c>
      <c r="R33" s="560">
        <v>0.41319444444444442</v>
      </c>
      <c r="S33" s="560">
        <v>0.46527777777777773</v>
      </c>
      <c r="T33" s="560">
        <v>0.33958333333333335</v>
      </c>
      <c r="U33" s="560">
        <v>0.38819444444444445</v>
      </c>
      <c r="V33" s="560">
        <v>0.3215277777777778</v>
      </c>
      <c r="W33" s="560">
        <v>0.55555555555555558</v>
      </c>
      <c r="X33" s="560">
        <v>0.47569444444444442</v>
      </c>
      <c r="Y33" s="560">
        <v>0.43888888888888888</v>
      </c>
      <c r="Z33" s="560">
        <v>0.3576388888888889</v>
      </c>
      <c r="AA33" s="560">
        <v>0.50069444444444444</v>
      </c>
      <c r="AB33" s="560">
        <v>0.56631944444444449</v>
      </c>
      <c r="AC33" s="562">
        <f t="shared" si="1"/>
        <v>0.29548611111111117</v>
      </c>
      <c r="AD33" s="560">
        <v>0.6166666666666667</v>
      </c>
      <c r="AE33" s="560">
        <v>0.79166666666666663</v>
      </c>
      <c r="AF33" s="560">
        <v>0.64374999999999993</v>
      </c>
      <c r="AG33" s="560">
        <v>0.6645833333333333</v>
      </c>
      <c r="AH33" s="560">
        <v>0.60486111111111118</v>
      </c>
      <c r="AI33" s="560">
        <v>0.74236111111111114</v>
      </c>
      <c r="AJ33" s="560">
        <v>0.63124999999999998</v>
      </c>
      <c r="AK33" s="560">
        <v>0.72083333333333333</v>
      </c>
      <c r="AL33" s="560">
        <v>0.77083333333333337</v>
      </c>
      <c r="AM33" s="560">
        <v>0.58611111111111114</v>
      </c>
      <c r="AN33" s="560">
        <v>0.81736111111111109</v>
      </c>
      <c r="AO33" s="560">
        <v>0.67708333333333337</v>
      </c>
      <c r="AP33" s="562">
        <v>0.85144675925925928</v>
      </c>
      <c r="AQ33" s="562">
        <f t="shared" si="2"/>
        <v>0.28512731481481479</v>
      </c>
      <c r="AR33" s="577" t="s">
        <v>3667</v>
      </c>
      <c r="AT33" s="226">
        <f>VLOOKUP(AU33,id!$A:$C,3,0)</f>
        <v>595</v>
      </c>
      <c r="AU33" s="226" t="str">
        <f t="shared" si="3"/>
        <v>ŻywnoJacek1981</v>
      </c>
      <c r="AV33" s="226" t="str">
        <f t="shared" si="4"/>
        <v>Żywno</v>
      </c>
      <c r="AW33" s="226" t="str">
        <f t="shared" si="4"/>
        <v>Jacek</v>
      </c>
      <c r="AX33" s="226" t="str">
        <f t="shared" si="5"/>
        <v>ZTF</v>
      </c>
      <c r="AY33" s="226">
        <f t="shared" si="6"/>
        <v>1981</v>
      </c>
      <c r="AZ33" s="226">
        <f t="shared" si="7"/>
        <v>71.454201136250376</v>
      </c>
      <c r="BA33" s="226"/>
      <c r="BB33" s="226">
        <f t="shared" si="8"/>
        <v>0.98957440446526457</v>
      </c>
      <c r="BC33" s="226">
        <f t="shared" si="9"/>
        <v>1</v>
      </c>
      <c r="BD33" s="226">
        <f t="shared" si="10"/>
        <v>1</v>
      </c>
      <c r="BE33" s="226">
        <f t="shared" si="11"/>
        <v>1</v>
      </c>
    </row>
    <row r="34" spans="1:57">
      <c r="A34" s="554">
        <v>32</v>
      </c>
      <c r="B34" s="554">
        <v>32</v>
      </c>
      <c r="C34" s="554"/>
      <c r="D34" s="554">
        <v>1012</v>
      </c>
      <c r="E34" s="556" t="s">
        <v>1532</v>
      </c>
      <c r="F34" s="556" t="s">
        <v>1375</v>
      </c>
      <c r="G34" s="554" t="s">
        <v>32</v>
      </c>
      <c r="H34" s="554">
        <v>1989</v>
      </c>
      <c r="I34" s="556" t="s">
        <v>4328</v>
      </c>
      <c r="J34" s="556" t="s">
        <v>4052</v>
      </c>
      <c r="K34" s="579">
        <v>59</v>
      </c>
      <c r="L34" s="554">
        <v>23</v>
      </c>
      <c r="M34" s="578">
        <v>59</v>
      </c>
      <c r="N34" s="555">
        <f t="shared" si="0"/>
        <v>0.58037037037037043</v>
      </c>
      <c r="O34" s="578">
        <v>0</v>
      </c>
      <c r="P34" s="553"/>
      <c r="Q34" s="553">
        <v>0.29236111111111113</v>
      </c>
      <c r="R34" s="553">
        <v>0.42569444444444443</v>
      </c>
      <c r="S34" s="553">
        <v>0.47500000000000003</v>
      </c>
      <c r="T34" s="553">
        <v>0.3125</v>
      </c>
      <c r="U34" s="553">
        <v>0.4055555555555555</v>
      </c>
      <c r="V34" s="553">
        <v>0.3347222222222222</v>
      </c>
      <c r="W34" s="553">
        <v>0.54027777777777775</v>
      </c>
      <c r="X34" s="553">
        <v>0.52222222222222225</v>
      </c>
      <c r="Y34" s="553">
        <v>0.44791666666666669</v>
      </c>
      <c r="Z34" s="553">
        <v>0.35555555555555557</v>
      </c>
      <c r="AA34" s="553">
        <v>0.49861111111111112</v>
      </c>
      <c r="AB34" s="553">
        <v>0.55123842592592587</v>
      </c>
      <c r="AC34" s="555">
        <f t="shared" si="1"/>
        <v>0.28040509259259255</v>
      </c>
      <c r="AD34" s="553">
        <v>0.60486111111111118</v>
      </c>
      <c r="AE34" s="553">
        <v>0.78611111111111109</v>
      </c>
      <c r="AF34" s="553">
        <v>0.63958333333333328</v>
      </c>
      <c r="AG34" s="553">
        <v>0.68402777777777779</v>
      </c>
      <c r="AH34" s="553">
        <v>0.59166666666666667</v>
      </c>
      <c r="AI34" s="553">
        <v>0.7319444444444444</v>
      </c>
      <c r="AJ34" s="553">
        <v>0.62569444444444444</v>
      </c>
      <c r="AK34" s="553">
        <v>0.71736111111111101</v>
      </c>
      <c r="AL34" s="553">
        <v>0.76388888888888884</v>
      </c>
      <c r="AM34" s="553">
        <v>0.56944444444444442</v>
      </c>
      <c r="AN34" s="553">
        <v>0.81736111111111109</v>
      </c>
      <c r="AO34" s="553">
        <v>0.6645833333333333</v>
      </c>
      <c r="AP34" s="555">
        <v>0.85120370370370368</v>
      </c>
      <c r="AQ34" s="555">
        <f t="shared" si="2"/>
        <v>0.29996527777777782</v>
      </c>
      <c r="AR34" s="554"/>
      <c r="AT34" s="226">
        <f>VLOOKUP(AU34,id!$A:$C,3,0)</f>
        <v>407</v>
      </c>
      <c r="AU34" s="226" t="str">
        <f t="shared" si="3"/>
        <v>WesołowskiStefan1989</v>
      </c>
      <c r="AV34" s="226" t="str">
        <f t="shared" si="4"/>
        <v>Wesołowski</v>
      </c>
      <c r="AW34" s="226" t="str">
        <f t="shared" si="4"/>
        <v>Stefan</v>
      </c>
      <c r="AX34" s="226" t="str">
        <f t="shared" si="5"/>
        <v>Koło Brzegu</v>
      </c>
      <c r="AY34" s="226">
        <f t="shared" si="6"/>
        <v>1989</v>
      </c>
      <c r="AZ34" s="226">
        <f t="shared" si="7"/>
        <v>70.263297783979539</v>
      </c>
      <c r="BA34" s="226"/>
      <c r="BB34" s="226">
        <f t="shared" si="8"/>
        <v>1.0004187938736437</v>
      </c>
      <c r="BC34" s="226">
        <f t="shared" si="9"/>
        <v>0.95833333333333337</v>
      </c>
      <c r="BD34" s="226">
        <f t="shared" si="10"/>
        <v>0.98333333333333328</v>
      </c>
      <c r="BE34" s="226">
        <f t="shared" si="11"/>
        <v>0.99152420096469873</v>
      </c>
    </row>
    <row r="35" spans="1:57">
      <c r="A35" s="561">
        <v>33</v>
      </c>
      <c r="B35" s="561">
        <v>33</v>
      </c>
      <c r="C35" s="561"/>
      <c r="D35" s="561">
        <v>1066</v>
      </c>
      <c r="E35" s="563" t="s">
        <v>424</v>
      </c>
      <c r="F35" s="563" t="s">
        <v>83</v>
      </c>
      <c r="G35" s="561" t="s">
        <v>32</v>
      </c>
      <c r="H35" s="561">
        <v>1956</v>
      </c>
      <c r="I35" s="563" t="s">
        <v>3735</v>
      </c>
      <c r="J35" s="563" t="s">
        <v>4980</v>
      </c>
      <c r="K35" s="577">
        <v>58</v>
      </c>
      <c r="L35" s="561">
        <v>23</v>
      </c>
      <c r="M35" s="576">
        <v>58</v>
      </c>
      <c r="N35" s="562">
        <f t="shared" si="0"/>
        <v>0.56585648148148149</v>
      </c>
      <c r="O35" s="576">
        <v>0</v>
      </c>
      <c r="P35" s="560">
        <v>0.52847222222222223</v>
      </c>
      <c r="Q35" s="560">
        <v>0.30138888888888887</v>
      </c>
      <c r="R35" s="560">
        <v>0.41666666666666669</v>
      </c>
      <c r="S35" s="560">
        <v>0.46527777777777773</v>
      </c>
      <c r="T35" s="560">
        <v>0.33402777777777781</v>
      </c>
      <c r="U35" s="560">
        <v>0.38194444444444442</v>
      </c>
      <c r="V35" s="560">
        <v>0.32013888888888892</v>
      </c>
      <c r="W35" s="560">
        <v>0.4069444444444445</v>
      </c>
      <c r="X35" s="560">
        <v>0.47500000000000003</v>
      </c>
      <c r="Y35" s="560">
        <v>0.44166666666666665</v>
      </c>
      <c r="Z35" s="560">
        <v>0.35486111111111113</v>
      </c>
      <c r="AA35" s="560">
        <v>0.49861111111111112</v>
      </c>
      <c r="AB35" s="560">
        <v>0.54565972222222225</v>
      </c>
      <c r="AC35" s="562">
        <f t="shared" si="1"/>
        <v>0.27482638888888894</v>
      </c>
      <c r="AD35" s="560">
        <v>0.66527777777777775</v>
      </c>
      <c r="AE35" s="560">
        <v>0.61875000000000002</v>
      </c>
      <c r="AF35" s="560">
        <v>0.71250000000000002</v>
      </c>
      <c r="AG35" s="560">
        <v>0.7416666666666667</v>
      </c>
      <c r="AH35" s="560"/>
      <c r="AI35" s="560">
        <v>0.6791666666666667</v>
      </c>
      <c r="AJ35" s="560">
        <v>0.77986111111111101</v>
      </c>
      <c r="AK35" s="560">
        <v>0.69374999999999998</v>
      </c>
      <c r="AL35" s="560">
        <v>0.63958333333333328</v>
      </c>
      <c r="AM35" s="560">
        <v>0.82291666666666663</v>
      </c>
      <c r="AN35" s="560">
        <v>0.59236111111111112</v>
      </c>
      <c r="AO35" s="560">
        <v>0.75902777777777775</v>
      </c>
      <c r="AP35" s="562">
        <v>0.83668981481481486</v>
      </c>
      <c r="AQ35" s="562">
        <f t="shared" si="2"/>
        <v>0.2910300925925926</v>
      </c>
      <c r="AR35" s="561"/>
      <c r="AT35" s="226">
        <f>VLOOKUP(AU35,id!$A:$C,3,0)</f>
        <v>596</v>
      </c>
      <c r="AU35" s="226" t="str">
        <f t="shared" si="3"/>
        <v>MarciniukAdam1956</v>
      </c>
      <c r="AV35" s="226" t="str">
        <f t="shared" si="4"/>
        <v>Marciniuk</v>
      </c>
      <c r="AW35" s="226" t="str">
        <f t="shared" si="4"/>
        <v>Adam</v>
      </c>
      <c r="AX35" s="226" t="str">
        <f t="shared" si="5"/>
        <v>RADMOR team</v>
      </c>
      <c r="AY35" s="226">
        <f t="shared" si="6"/>
        <v>1956</v>
      </c>
      <c r="AZ35" s="226">
        <f t="shared" si="7"/>
        <v>69.072394431708702</v>
      </c>
      <c r="BA35" s="226"/>
      <c r="BB35" s="226">
        <f t="shared" si="8"/>
        <v>1.0256494170587034</v>
      </c>
      <c r="BC35" s="226">
        <f t="shared" si="9"/>
        <v>1</v>
      </c>
      <c r="BD35" s="226">
        <f t="shared" si="10"/>
        <v>0.98305084745762716</v>
      </c>
      <c r="BE35" s="226">
        <f t="shared" si="11"/>
        <v>1</v>
      </c>
    </row>
    <row r="36" spans="1:57">
      <c r="A36" s="554">
        <v>34</v>
      </c>
      <c r="B36" s="554">
        <v>34</v>
      </c>
      <c r="C36" s="554"/>
      <c r="D36" s="554">
        <v>1086</v>
      </c>
      <c r="E36" s="556" t="s">
        <v>424</v>
      </c>
      <c r="F36" s="556" t="s">
        <v>45</v>
      </c>
      <c r="G36" s="554" t="s">
        <v>32</v>
      </c>
      <c r="H36" s="554">
        <v>1983</v>
      </c>
      <c r="I36" s="556" t="s">
        <v>3735</v>
      </c>
      <c r="J36" s="556" t="s">
        <v>4980</v>
      </c>
      <c r="K36" s="579">
        <v>58</v>
      </c>
      <c r="L36" s="554">
        <v>23</v>
      </c>
      <c r="M36" s="578">
        <v>58</v>
      </c>
      <c r="N36" s="555">
        <f t="shared" si="0"/>
        <v>0.5658912037037036</v>
      </c>
      <c r="O36" s="578">
        <v>0</v>
      </c>
      <c r="P36" s="553">
        <v>0.52569444444444446</v>
      </c>
      <c r="Q36" s="553">
        <v>0.30138888888888887</v>
      </c>
      <c r="R36" s="553">
        <v>0.41666666666666669</v>
      </c>
      <c r="S36" s="553">
        <v>0.46527777777777773</v>
      </c>
      <c r="T36" s="553">
        <v>0.3347222222222222</v>
      </c>
      <c r="U36" s="553">
        <v>0.38194444444444442</v>
      </c>
      <c r="V36" s="553">
        <v>0.32013888888888892</v>
      </c>
      <c r="W36" s="553">
        <v>0.4069444444444445</v>
      </c>
      <c r="X36" s="553">
        <v>0.47500000000000003</v>
      </c>
      <c r="Y36" s="553">
        <v>0.44375000000000003</v>
      </c>
      <c r="Z36" s="553">
        <v>0.35486111111111113</v>
      </c>
      <c r="AA36" s="553">
        <v>0.49861111111111112</v>
      </c>
      <c r="AB36" s="553">
        <v>0.54569444444444437</v>
      </c>
      <c r="AC36" s="555">
        <f t="shared" si="1"/>
        <v>0.27486111111111106</v>
      </c>
      <c r="AD36" s="553">
        <v>0.66527777777777775</v>
      </c>
      <c r="AE36" s="553">
        <v>0.61875000000000002</v>
      </c>
      <c r="AF36" s="553">
        <v>0.71319444444444446</v>
      </c>
      <c r="AG36" s="553">
        <v>0.73541666666666661</v>
      </c>
      <c r="AH36" s="553"/>
      <c r="AI36" s="553">
        <v>0.6791666666666667</v>
      </c>
      <c r="AJ36" s="553">
        <v>0.77986111111111101</v>
      </c>
      <c r="AK36" s="553">
        <v>0.69374999999999998</v>
      </c>
      <c r="AL36" s="553">
        <v>0.63958333333333328</v>
      </c>
      <c r="AM36" s="553">
        <v>0.82291666666666663</v>
      </c>
      <c r="AN36" s="553">
        <v>0.59305555555555556</v>
      </c>
      <c r="AO36" s="553">
        <v>0.75902777777777775</v>
      </c>
      <c r="AP36" s="555">
        <v>0.83672453703703698</v>
      </c>
      <c r="AQ36" s="555">
        <f t="shared" si="2"/>
        <v>0.2910300925925926</v>
      </c>
      <c r="AR36" s="554"/>
      <c r="AT36" s="226">
        <f>VLOOKUP(AU36,id!$A:$C,3,0)</f>
        <v>597</v>
      </c>
      <c r="AU36" s="226" t="str">
        <f t="shared" si="3"/>
        <v>MarciniukRafał1983</v>
      </c>
      <c r="AV36" s="226" t="str">
        <f t="shared" si="4"/>
        <v>Marciniuk</v>
      </c>
      <c r="AW36" s="226" t="str">
        <f t="shared" si="4"/>
        <v>Rafał</v>
      </c>
      <c r="AX36" s="226" t="str">
        <f t="shared" si="5"/>
        <v>RADMOR team</v>
      </c>
      <c r="AY36" s="226">
        <f t="shared" si="6"/>
        <v>1983</v>
      </c>
      <c r="AZ36" s="226">
        <f t="shared" si="7"/>
        <v>69.068156254806198</v>
      </c>
      <c r="BA36" s="226"/>
      <c r="BB36" s="226">
        <f t="shared" si="8"/>
        <v>0.99993864152332668</v>
      </c>
      <c r="BC36" s="226">
        <f t="shared" si="9"/>
        <v>1</v>
      </c>
      <c r="BD36" s="226">
        <f t="shared" si="10"/>
        <v>1</v>
      </c>
      <c r="BE36" s="226">
        <f t="shared" si="11"/>
        <v>1</v>
      </c>
    </row>
    <row r="37" spans="1:57">
      <c r="A37" s="561">
        <v>35</v>
      </c>
      <c r="B37" s="561">
        <v>35</v>
      </c>
      <c r="C37" s="561"/>
      <c r="D37" s="561">
        <v>1085</v>
      </c>
      <c r="E37" s="563" t="s">
        <v>422</v>
      </c>
      <c r="F37" s="563" t="s">
        <v>92</v>
      </c>
      <c r="G37" s="561" t="s">
        <v>32</v>
      </c>
      <c r="H37" s="561">
        <v>1987</v>
      </c>
      <c r="I37" s="563" t="s">
        <v>3690</v>
      </c>
      <c r="J37" s="563" t="s">
        <v>4979</v>
      </c>
      <c r="K37" s="577">
        <v>58</v>
      </c>
      <c r="L37" s="561">
        <v>23</v>
      </c>
      <c r="M37" s="576">
        <v>58</v>
      </c>
      <c r="N37" s="562">
        <f t="shared" si="0"/>
        <v>0.57739583333333333</v>
      </c>
      <c r="O37" s="576">
        <v>0</v>
      </c>
      <c r="P37" s="560">
        <v>0.52569444444444446</v>
      </c>
      <c r="Q37" s="560">
        <v>0.30138888888888887</v>
      </c>
      <c r="R37" s="560">
        <v>0.41666666666666669</v>
      </c>
      <c r="S37" s="560">
        <v>0.46527777777777773</v>
      </c>
      <c r="T37" s="560">
        <v>0.33402777777777781</v>
      </c>
      <c r="U37" s="560">
        <v>0.38263888888888892</v>
      </c>
      <c r="V37" s="560">
        <v>0.32013888888888892</v>
      </c>
      <c r="W37" s="560">
        <v>0.4069444444444445</v>
      </c>
      <c r="X37" s="560">
        <v>0.47500000000000003</v>
      </c>
      <c r="Y37" s="560">
        <v>0.44166666666666665</v>
      </c>
      <c r="Z37" s="560">
        <v>0.35486111111111113</v>
      </c>
      <c r="AA37" s="560">
        <v>0.49861111111111112</v>
      </c>
      <c r="AB37" s="560">
        <v>0.54626157407407405</v>
      </c>
      <c r="AC37" s="562">
        <f t="shared" si="1"/>
        <v>0.27542824074074074</v>
      </c>
      <c r="AD37" s="560">
        <v>0.66527777777777775</v>
      </c>
      <c r="AE37" s="560">
        <v>0.61944444444444446</v>
      </c>
      <c r="AF37" s="560">
        <v>0.71319444444444446</v>
      </c>
      <c r="AG37" s="560">
        <v>0.74236111111111114</v>
      </c>
      <c r="AH37" s="560"/>
      <c r="AI37" s="560">
        <v>0.6791666666666667</v>
      </c>
      <c r="AJ37" s="560">
        <v>0.77986111111111101</v>
      </c>
      <c r="AK37" s="560">
        <v>0.69374999999999998</v>
      </c>
      <c r="AL37" s="560">
        <v>0.63958333333333328</v>
      </c>
      <c r="AM37" s="560">
        <v>0.82708333333333339</v>
      </c>
      <c r="AN37" s="560">
        <v>0.59305555555555556</v>
      </c>
      <c r="AO37" s="560">
        <v>0.75902777777777775</v>
      </c>
      <c r="AP37" s="562">
        <v>0.8482291666666667</v>
      </c>
      <c r="AQ37" s="562">
        <f t="shared" si="2"/>
        <v>0.30196759259259265</v>
      </c>
      <c r="AR37" s="561"/>
      <c r="AT37" s="226">
        <f>VLOOKUP(AU37,id!$A:$C,3,0)</f>
        <v>186</v>
      </c>
      <c r="AU37" s="226" t="str">
        <f t="shared" si="3"/>
        <v>BrechelkeSławomir1987</v>
      </c>
      <c r="AV37" s="226" t="str">
        <f t="shared" si="4"/>
        <v>Brechelke</v>
      </c>
      <c r="AW37" s="226" t="str">
        <f t="shared" si="4"/>
        <v>Sławomir</v>
      </c>
      <c r="AX37" s="226" t="str">
        <f t="shared" si="5"/>
        <v>Oficjalny chuligan ojca Tadeusza</v>
      </c>
      <c r="AY37" s="226">
        <f t="shared" si="6"/>
        <v>1987</v>
      </c>
      <c r="AZ37" s="226">
        <f t="shared" si="7"/>
        <v>67.691971130078755</v>
      </c>
      <c r="BA37" s="226"/>
      <c r="BB37" s="226">
        <f t="shared" si="8"/>
        <v>0.98007496943091366</v>
      </c>
      <c r="BC37" s="226">
        <f t="shared" si="9"/>
        <v>1</v>
      </c>
      <c r="BD37" s="226">
        <f t="shared" si="10"/>
        <v>1</v>
      </c>
      <c r="BE37" s="226">
        <f t="shared" si="11"/>
        <v>1</v>
      </c>
    </row>
    <row r="38" spans="1:57">
      <c r="A38" s="554">
        <v>36</v>
      </c>
      <c r="B38" s="554">
        <v>36</v>
      </c>
      <c r="C38" s="554"/>
      <c r="D38" s="554">
        <v>1125</v>
      </c>
      <c r="E38" s="556" t="s">
        <v>430</v>
      </c>
      <c r="F38" s="556" t="s">
        <v>21</v>
      </c>
      <c r="G38" s="554" t="s">
        <v>32</v>
      </c>
      <c r="H38" s="554">
        <v>1984</v>
      </c>
      <c r="I38" s="556" t="s">
        <v>3668</v>
      </c>
      <c r="J38" s="556" t="s">
        <v>4978</v>
      </c>
      <c r="K38" s="579">
        <v>58</v>
      </c>
      <c r="L38" s="554">
        <v>22</v>
      </c>
      <c r="M38" s="578">
        <v>58</v>
      </c>
      <c r="N38" s="555">
        <f t="shared" si="0"/>
        <v>0.52256944444444442</v>
      </c>
      <c r="O38" s="578">
        <v>0</v>
      </c>
      <c r="P38" s="553"/>
      <c r="Q38" s="553"/>
      <c r="R38" s="553">
        <v>0.4145833333333333</v>
      </c>
      <c r="S38" s="553">
        <v>0.36944444444444446</v>
      </c>
      <c r="T38" s="553">
        <v>0.47361111111111115</v>
      </c>
      <c r="U38" s="553">
        <v>0.42986111111111108</v>
      </c>
      <c r="V38" s="553">
        <v>0.48749999999999999</v>
      </c>
      <c r="W38" s="553">
        <v>0.28750000000000003</v>
      </c>
      <c r="X38" s="553">
        <v>0.30208333333333331</v>
      </c>
      <c r="Y38" s="553">
        <v>0.38958333333333334</v>
      </c>
      <c r="Z38" s="553">
        <v>0.4548611111111111</v>
      </c>
      <c r="AA38" s="553">
        <v>0.32500000000000001</v>
      </c>
      <c r="AB38" s="553">
        <v>0.53089120370370368</v>
      </c>
      <c r="AC38" s="555">
        <f t="shared" si="1"/>
        <v>0.26005787037037037</v>
      </c>
      <c r="AD38" s="553">
        <v>0.58333333333333337</v>
      </c>
      <c r="AE38" s="553">
        <v>0.73958333333333337</v>
      </c>
      <c r="AF38" s="553">
        <v>0.61319444444444449</v>
      </c>
      <c r="AG38" s="553">
        <v>0.65208333333333335</v>
      </c>
      <c r="AH38" s="553">
        <v>0.56944444444444442</v>
      </c>
      <c r="AI38" s="553">
        <v>0.68819444444444444</v>
      </c>
      <c r="AJ38" s="553">
        <v>0.59791666666666665</v>
      </c>
      <c r="AK38" s="553">
        <v>0.67499999999999993</v>
      </c>
      <c r="AL38" s="553">
        <v>0.72013888888888899</v>
      </c>
      <c r="AM38" s="553">
        <v>0.5493055555555556</v>
      </c>
      <c r="AN38" s="553">
        <v>0.76111111111111107</v>
      </c>
      <c r="AO38" s="553">
        <v>0.63541666666666663</v>
      </c>
      <c r="AP38" s="555">
        <v>0.79340277777777779</v>
      </c>
      <c r="AQ38" s="555">
        <f t="shared" si="2"/>
        <v>0.26251157407407411</v>
      </c>
      <c r="AR38" s="554"/>
      <c r="AT38" s="226">
        <f>VLOOKUP(AU38,id!$A:$C,3,0)</f>
        <v>598</v>
      </c>
      <c r="AU38" s="226" t="str">
        <f t="shared" si="3"/>
        <v>WylężekJacek1984</v>
      </c>
      <c r="AV38" s="226" t="str">
        <f t="shared" si="4"/>
        <v>Wylężek</v>
      </c>
      <c r="AW38" s="226" t="str">
        <f t="shared" si="4"/>
        <v>Jacek</v>
      </c>
      <c r="AX38" s="226" t="str">
        <f t="shared" si="5"/>
        <v>Cumulus</v>
      </c>
      <c r="AY38" s="226">
        <f t="shared" si="6"/>
        <v>1984</v>
      </c>
      <c r="AZ38" s="226">
        <f t="shared" si="7"/>
        <v>67.092832865778078</v>
      </c>
      <c r="BA38" s="226"/>
      <c r="BB38" s="226">
        <f t="shared" si="8"/>
        <v>1.1049169435215946</v>
      </c>
      <c r="BC38" s="226">
        <f t="shared" si="9"/>
        <v>0.95652173913043481</v>
      </c>
      <c r="BD38" s="226">
        <f t="shared" si="10"/>
        <v>1</v>
      </c>
      <c r="BE38" s="226">
        <f t="shared" si="11"/>
        <v>0.99114904981641982</v>
      </c>
    </row>
    <row r="39" spans="1:57">
      <c r="A39" s="561">
        <v>37</v>
      </c>
      <c r="B39" s="561">
        <v>37</v>
      </c>
      <c r="C39" s="561"/>
      <c r="D39" s="561">
        <v>1112</v>
      </c>
      <c r="E39" s="563" t="s">
        <v>4977</v>
      </c>
      <c r="F39" s="563" t="s">
        <v>16</v>
      </c>
      <c r="G39" s="561" t="s">
        <v>32</v>
      </c>
      <c r="H39" s="561">
        <v>1985</v>
      </c>
      <c r="I39" s="563" t="s">
        <v>3695</v>
      </c>
      <c r="J39" s="563" t="s">
        <v>4768</v>
      </c>
      <c r="K39" s="577">
        <v>57</v>
      </c>
      <c r="L39" s="561">
        <v>21</v>
      </c>
      <c r="M39" s="576">
        <v>57</v>
      </c>
      <c r="N39" s="562">
        <f t="shared" si="0"/>
        <v>0.55096064814814816</v>
      </c>
      <c r="O39" s="576">
        <v>0</v>
      </c>
      <c r="P39" s="560">
        <v>0.53125</v>
      </c>
      <c r="Q39" s="560"/>
      <c r="R39" s="560">
        <v>0.4284722222222222</v>
      </c>
      <c r="S39" s="560">
        <v>0.46875</v>
      </c>
      <c r="T39" s="560">
        <v>0.31944444444444448</v>
      </c>
      <c r="U39" s="560">
        <v>0.36458333333333331</v>
      </c>
      <c r="V39" s="560">
        <v>0.29375000000000001</v>
      </c>
      <c r="W39" s="560">
        <v>0.44236111111111115</v>
      </c>
      <c r="X39" s="560">
        <v>0.45624999999999999</v>
      </c>
      <c r="Y39" s="560">
        <v>0.40347222222222223</v>
      </c>
      <c r="Z39" s="560">
        <v>0.33680555555555558</v>
      </c>
      <c r="AA39" s="560">
        <v>0.49444444444444446</v>
      </c>
      <c r="AB39" s="560">
        <v>0.54903935185185182</v>
      </c>
      <c r="AC39" s="562">
        <f t="shared" si="1"/>
        <v>0.27820601851851851</v>
      </c>
      <c r="AD39" s="560"/>
      <c r="AE39" s="560"/>
      <c r="AF39" s="560">
        <v>0.62638888888888888</v>
      </c>
      <c r="AG39" s="560">
        <v>0.67222222222222217</v>
      </c>
      <c r="AH39" s="560">
        <v>0.73541666666666661</v>
      </c>
      <c r="AI39" s="560">
        <v>0.71527777777777779</v>
      </c>
      <c r="AJ39" s="560">
        <v>0.60763888888888895</v>
      </c>
      <c r="AK39" s="560">
        <v>0.70000000000000007</v>
      </c>
      <c r="AL39" s="560">
        <v>0.7583333333333333</v>
      </c>
      <c r="AM39" s="560">
        <v>0.57777777777777783</v>
      </c>
      <c r="AN39" s="560">
        <v>0.78680555555555554</v>
      </c>
      <c r="AO39" s="560">
        <v>0.65138888888888891</v>
      </c>
      <c r="AP39" s="562">
        <v>0.82179398148148142</v>
      </c>
      <c r="AQ39" s="562">
        <f t="shared" si="2"/>
        <v>0.2727546296296296</v>
      </c>
      <c r="AR39" s="561"/>
      <c r="AT39" s="226">
        <f>VLOOKUP(AU39,id!$A:$C,3,0)</f>
        <v>599</v>
      </c>
      <c r="AU39" s="226" t="str">
        <f t="shared" si="3"/>
        <v>SosnaPaweł1985</v>
      </c>
      <c r="AV39" s="226" t="str">
        <f t="shared" si="4"/>
        <v>Sosna</v>
      </c>
      <c r="AW39" s="226" t="str">
        <f t="shared" si="4"/>
        <v>Paweł</v>
      </c>
      <c r="AX39" s="226" t="str">
        <f t="shared" si="5"/>
        <v>Brak</v>
      </c>
      <c r="AY39" s="226">
        <f t="shared" si="6"/>
        <v>1985</v>
      </c>
      <c r="AZ39" s="226">
        <f t="shared" si="7"/>
        <v>65.93605988533362</v>
      </c>
      <c r="BA39" s="226"/>
      <c r="BB39" s="226">
        <f t="shared" si="8"/>
        <v>0.9484696342667478</v>
      </c>
      <c r="BC39" s="226">
        <f t="shared" si="9"/>
        <v>0.95454545454545459</v>
      </c>
      <c r="BD39" s="226">
        <f t="shared" si="10"/>
        <v>0.98275862068965514</v>
      </c>
      <c r="BE39" s="226">
        <f t="shared" si="11"/>
        <v>0.99073914518907036</v>
      </c>
    </row>
    <row r="40" spans="1:57">
      <c r="A40" s="554">
        <v>38</v>
      </c>
      <c r="B40" s="554">
        <v>38</v>
      </c>
      <c r="C40" s="554"/>
      <c r="D40" s="554">
        <v>1042</v>
      </c>
      <c r="E40" s="556" t="s">
        <v>406</v>
      </c>
      <c r="F40" s="556" t="s">
        <v>26</v>
      </c>
      <c r="G40" s="554" t="s">
        <v>32</v>
      </c>
      <c r="H40" s="554">
        <v>1971</v>
      </c>
      <c r="I40" s="556" t="s">
        <v>3695</v>
      </c>
      <c r="J40" s="556" t="s">
        <v>405</v>
      </c>
      <c r="K40" s="579">
        <v>57</v>
      </c>
      <c r="L40" s="554">
        <v>21</v>
      </c>
      <c r="M40" s="578">
        <v>57</v>
      </c>
      <c r="N40" s="555">
        <f t="shared" si="0"/>
        <v>0.55100694444444431</v>
      </c>
      <c r="O40" s="578">
        <v>0</v>
      </c>
      <c r="P40" s="553">
        <v>0.52569444444444446</v>
      </c>
      <c r="Q40" s="553"/>
      <c r="R40" s="553">
        <v>0.4284722222222222</v>
      </c>
      <c r="S40" s="553">
        <v>0.4694444444444445</v>
      </c>
      <c r="T40" s="553">
        <v>0.31944444444444448</v>
      </c>
      <c r="U40" s="553">
        <v>0.36458333333333331</v>
      </c>
      <c r="V40" s="553">
        <v>0.29375000000000001</v>
      </c>
      <c r="W40" s="553">
        <v>0.44236111111111115</v>
      </c>
      <c r="X40" s="553">
        <v>0.45624999999999999</v>
      </c>
      <c r="Y40" s="553">
        <v>0.40347222222222223</v>
      </c>
      <c r="Z40" s="553">
        <v>0.33680555555555558</v>
      </c>
      <c r="AA40" s="553">
        <v>0.49444444444444446</v>
      </c>
      <c r="AB40" s="553">
        <v>0.55186342592592597</v>
      </c>
      <c r="AC40" s="555">
        <f t="shared" si="1"/>
        <v>0.28103009259259265</v>
      </c>
      <c r="AD40" s="553"/>
      <c r="AE40" s="553"/>
      <c r="AF40" s="553">
        <v>0.62638888888888888</v>
      </c>
      <c r="AG40" s="553">
        <v>0.67222222222222217</v>
      </c>
      <c r="AH40" s="553">
        <v>0.73541666666666661</v>
      </c>
      <c r="AI40" s="553">
        <v>0.71597222222222223</v>
      </c>
      <c r="AJ40" s="553">
        <v>0.60833333333333328</v>
      </c>
      <c r="AK40" s="553">
        <v>0.7006944444444444</v>
      </c>
      <c r="AL40" s="553">
        <v>0.7583333333333333</v>
      </c>
      <c r="AM40" s="553">
        <v>0.57847222222222217</v>
      </c>
      <c r="AN40" s="553">
        <v>0.78680555555555554</v>
      </c>
      <c r="AO40" s="553">
        <v>0.65208333333333335</v>
      </c>
      <c r="AP40" s="555">
        <v>0.82184027777777768</v>
      </c>
      <c r="AQ40" s="555">
        <f t="shared" si="2"/>
        <v>0.26997685185185172</v>
      </c>
      <c r="AR40" s="554"/>
      <c r="AT40" s="226">
        <f>VLOOKUP(AU40,id!$A:$C,3,0)</f>
        <v>191</v>
      </c>
      <c r="AU40" s="226" t="str">
        <f t="shared" si="3"/>
        <v>DzichAndrzej1971</v>
      </c>
      <c r="AV40" s="226" t="str">
        <f t="shared" si="4"/>
        <v>Dzich</v>
      </c>
      <c r="AW40" s="226" t="str">
        <f t="shared" si="4"/>
        <v>Andrzej</v>
      </c>
      <c r="AX40" s="226" t="str">
        <f t="shared" si="5"/>
        <v>Alive!</v>
      </c>
      <c r="AY40" s="226">
        <f t="shared" si="6"/>
        <v>1971</v>
      </c>
      <c r="AZ40" s="226">
        <f t="shared" si="7"/>
        <v>65.930519854675509</v>
      </c>
      <c r="BA40" s="226"/>
      <c r="BB40" s="226">
        <f t="shared" si="8"/>
        <v>0.99991597874262217</v>
      </c>
      <c r="BC40" s="226">
        <f t="shared" si="9"/>
        <v>1</v>
      </c>
      <c r="BD40" s="226">
        <f t="shared" si="10"/>
        <v>1</v>
      </c>
      <c r="BE40" s="226">
        <f t="shared" si="11"/>
        <v>1</v>
      </c>
    </row>
    <row r="41" spans="1:57">
      <c r="A41" s="561">
        <v>39</v>
      </c>
      <c r="B41" s="561">
        <v>39</v>
      </c>
      <c r="C41" s="561"/>
      <c r="D41" s="561">
        <v>1029</v>
      </c>
      <c r="E41" s="563" t="s">
        <v>612</v>
      </c>
      <c r="F41" s="563" t="s">
        <v>144</v>
      </c>
      <c r="G41" s="561" t="s">
        <v>32</v>
      </c>
      <c r="H41" s="561">
        <v>1962</v>
      </c>
      <c r="I41" s="563" t="s">
        <v>3677</v>
      </c>
      <c r="J41" s="563" t="s">
        <v>611</v>
      </c>
      <c r="K41" s="577">
        <v>57</v>
      </c>
      <c r="L41" s="561">
        <v>21</v>
      </c>
      <c r="M41" s="576">
        <v>57</v>
      </c>
      <c r="N41" s="562">
        <f t="shared" si="0"/>
        <v>0.55109953703703707</v>
      </c>
      <c r="O41" s="576">
        <v>0</v>
      </c>
      <c r="P41" s="560">
        <v>0.52569444444444446</v>
      </c>
      <c r="Q41" s="560"/>
      <c r="R41" s="560">
        <v>0.4284722222222222</v>
      </c>
      <c r="S41" s="560">
        <v>0.4694444444444445</v>
      </c>
      <c r="T41" s="560">
        <v>0.31875000000000003</v>
      </c>
      <c r="U41" s="560">
        <v>0.36458333333333331</v>
      </c>
      <c r="V41" s="560">
        <v>0.29375000000000001</v>
      </c>
      <c r="W41" s="560">
        <v>0.44236111111111115</v>
      </c>
      <c r="X41" s="560">
        <v>0.45624999999999999</v>
      </c>
      <c r="Y41" s="560">
        <v>0.40347222222222223</v>
      </c>
      <c r="Z41" s="560">
        <v>0.33680555555555558</v>
      </c>
      <c r="AA41" s="560">
        <v>0.49444444444444446</v>
      </c>
      <c r="AB41" s="560">
        <v>0.55173611111111109</v>
      </c>
      <c r="AC41" s="562">
        <f t="shared" si="1"/>
        <v>0.28090277777777778</v>
      </c>
      <c r="AD41" s="560"/>
      <c r="AE41" s="560"/>
      <c r="AF41" s="560">
        <v>0.62638888888888888</v>
      </c>
      <c r="AG41" s="560">
        <v>0.67222222222222217</v>
      </c>
      <c r="AH41" s="560">
        <v>0.73541666666666661</v>
      </c>
      <c r="AI41" s="560">
        <v>0.71597222222222223</v>
      </c>
      <c r="AJ41" s="560">
        <v>0.60763888888888895</v>
      </c>
      <c r="AK41" s="560">
        <v>0.7006944444444444</v>
      </c>
      <c r="AL41" s="560">
        <v>0.75902777777777775</v>
      </c>
      <c r="AM41" s="560">
        <v>0.57777777777777783</v>
      </c>
      <c r="AN41" s="560">
        <v>0.78680555555555554</v>
      </c>
      <c r="AO41" s="560">
        <v>0.65138888888888891</v>
      </c>
      <c r="AP41" s="562">
        <v>0.82193287037037033</v>
      </c>
      <c r="AQ41" s="562">
        <f t="shared" si="2"/>
        <v>0.27019675925925923</v>
      </c>
      <c r="AR41" s="561"/>
      <c r="AT41" s="226">
        <f>VLOOKUP(AU41,id!$A:$C,3,0)</f>
        <v>190</v>
      </c>
      <c r="AU41" s="226" t="str">
        <f t="shared" si="3"/>
        <v>KorsakDariusz1962</v>
      </c>
      <c r="AV41" s="226" t="str">
        <f t="shared" si="4"/>
        <v>Korsak</v>
      </c>
      <c r="AW41" s="226" t="str">
        <f t="shared" si="4"/>
        <v>Dariusz</v>
      </c>
      <c r="AX41" s="226" t="str">
        <f t="shared" si="5"/>
        <v>Elbląska Strona Rowerowa</v>
      </c>
      <c r="AY41" s="226">
        <f t="shared" si="6"/>
        <v>1962</v>
      </c>
      <c r="AZ41" s="226">
        <f t="shared" si="7"/>
        <v>65.919442585772046</v>
      </c>
      <c r="BA41" s="226"/>
      <c r="BB41" s="226">
        <f t="shared" si="8"/>
        <v>0.99983198571878584</v>
      </c>
      <c r="BC41" s="226">
        <f t="shared" si="9"/>
        <v>1</v>
      </c>
      <c r="BD41" s="226">
        <f t="shared" si="10"/>
        <v>1</v>
      </c>
      <c r="BE41" s="226">
        <f t="shared" si="11"/>
        <v>1</v>
      </c>
    </row>
    <row r="42" spans="1:57">
      <c r="A42" s="561">
        <v>41</v>
      </c>
      <c r="B42" s="561">
        <v>40</v>
      </c>
      <c r="C42" s="561"/>
      <c r="D42" s="561">
        <v>1014</v>
      </c>
      <c r="E42" s="563" t="s">
        <v>4976</v>
      </c>
      <c r="F42" s="563" t="s">
        <v>92</v>
      </c>
      <c r="G42" s="561" t="s">
        <v>32</v>
      </c>
      <c r="H42" s="561">
        <v>1974</v>
      </c>
      <c r="I42" s="563" t="s">
        <v>3554</v>
      </c>
      <c r="J42" s="563" t="s">
        <v>4975</v>
      </c>
      <c r="K42" s="577">
        <v>56</v>
      </c>
      <c r="L42" s="561">
        <v>23</v>
      </c>
      <c r="M42" s="576">
        <v>56</v>
      </c>
      <c r="N42" s="562">
        <f t="shared" si="0"/>
        <v>0.57591435185185191</v>
      </c>
      <c r="O42" s="576">
        <v>0</v>
      </c>
      <c r="P42" s="560">
        <v>0.52569444444444446</v>
      </c>
      <c r="Q42" s="560">
        <v>0.2986111111111111</v>
      </c>
      <c r="R42" s="560">
        <v>0.41111111111111115</v>
      </c>
      <c r="S42" s="560">
        <v>0.46249999999999997</v>
      </c>
      <c r="T42" s="560">
        <v>0.32083333333333336</v>
      </c>
      <c r="U42" s="560">
        <v>0.38472222222222219</v>
      </c>
      <c r="V42" s="560">
        <v>0.3347222222222222</v>
      </c>
      <c r="W42" s="560">
        <v>0.54513888888888895</v>
      </c>
      <c r="X42" s="560">
        <v>0.51180555555555551</v>
      </c>
      <c r="Y42" s="560">
        <v>0.4368055555555555</v>
      </c>
      <c r="Z42" s="560">
        <v>0.35625000000000001</v>
      </c>
      <c r="AA42" s="560">
        <v>0.48749999999999999</v>
      </c>
      <c r="AB42" s="560">
        <v>0.55601851851851858</v>
      </c>
      <c r="AC42" s="562">
        <f t="shared" si="1"/>
        <v>0.28518518518518526</v>
      </c>
      <c r="AD42" s="560">
        <v>0.61944444444444446</v>
      </c>
      <c r="AE42" s="560">
        <v>0.80972222222222223</v>
      </c>
      <c r="AF42" s="560">
        <v>0.66041666666666665</v>
      </c>
      <c r="AG42" s="560">
        <v>0.6791666666666667</v>
      </c>
      <c r="AH42" s="560">
        <v>0.60416666666666663</v>
      </c>
      <c r="AI42" s="560">
        <v>0.75624999999999998</v>
      </c>
      <c r="AJ42" s="560">
        <v>0.63750000000000007</v>
      </c>
      <c r="AK42" s="560">
        <v>0.73958333333333337</v>
      </c>
      <c r="AL42" s="560">
        <v>0.78541666666666676</v>
      </c>
      <c r="AM42" s="560">
        <v>0.5805555555555556</v>
      </c>
      <c r="AN42" s="560"/>
      <c r="AO42" s="560">
        <v>0.6972222222222223</v>
      </c>
      <c r="AP42" s="562">
        <v>0.84674768518518517</v>
      </c>
      <c r="AQ42" s="562">
        <f t="shared" si="2"/>
        <v>0.29072916666666659</v>
      </c>
      <c r="AR42" s="561"/>
      <c r="AT42" s="226">
        <f>VLOOKUP(AU42,id!$A:$C,3,0)</f>
        <v>57</v>
      </c>
      <c r="AU42" s="226" t="str">
        <f t="shared" si="3"/>
        <v>MAKOWIECSławomir1974</v>
      </c>
      <c r="AV42" s="226" t="str">
        <f t="shared" si="4"/>
        <v>MAKOWIEC</v>
      </c>
      <c r="AW42" s="226" t="str">
        <f t="shared" si="4"/>
        <v>Sławomir</v>
      </c>
      <c r="AX42" s="226" t="str">
        <f t="shared" si="5"/>
        <v>Zamykam Stawkę</v>
      </c>
      <c r="AY42" s="226">
        <f t="shared" si="6"/>
        <v>1974</v>
      </c>
      <c r="AZ42" s="226">
        <f t="shared" ref="AZ42:AZ105" si="12">AZ41*IF(BD42&lt;1,BD42,IF(BE42&lt;1,BE42,IF(BC42&lt;1,BC42,IF(BB42&lt;1,BB42,1))))</f>
        <v>64.762961136898852</v>
      </c>
      <c r="BA42" s="226"/>
      <c r="BB42" s="226">
        <f t="shared" ref="BB42:BB105" si="13">N41/N42</f>
        <v>0.95691231736972204</v>
      </c>
      <c r="BC42" s="226">
        <f t="shared" ref="BC42:BC105" si="14">L42/L41</f>
        <v>1.0952380952380953</v>
      </c>
      <c r="BD42" s="226">
        <f t="shared" ref="BD42:BD105" si="15">K42/K41</f>
        <v>0.98245614035087714</v>
      </c>
      <c r="BE42" s="226">
        <f t="shared" ref="BE42:BE105" si="16">BC42^0.2</f>
        <v>1.0183608813392091</v>
      </c>
    </row>
    <row r="43" spans="1:57">
      <c r="A43" s="554">
        <v>42</v>
      </c>
      <c r="B43" s="554">
        <v>41</v>
      </c>
      <c r="C43" s="554"/>
      <c r="D43" s="554">
        <v>1093</v>
      </c>
      <c r="E43" s="556" t="s">
        <v>4974</v>
      </c>
      <c r="F43" s="556" t="s">
        <v>46</v>
      </c>
      <c r="G43" s="554" t="s">
        <v>32</v>
      </c>
      <c r="H43" s="554">
        <v>1989</v>
      </c>
      <c r="I43" s="556" t="s">
        <v>3683</v>
      </c>
      <c r="J43" s="556" t="s">
        <v>4973</v>
      </c>
      <c r="K43" s="579">
        <v>55</v>
      </c>
      <c r="L43" s="554">
        <v>22</v>
      </c>
      <c r="M43" s="578">
        <v>55</v>
      </c>
      <c r="N43" s="555">
        <f t="shared" si="0"/>
        <v>0.55349537037037044</v>
      </c>
      <c r="O43" s="578">
        <v>0</v>
      </c>
      <c r="P43" s="553">
        <v>0.2902777777777778</v>
      </c>
      <c r="Q43" s="553">
        <v>0.52847222222222223</v>
      </c>
      <c r="R43" s="553">
        <v>0.3743055555555555</v>
      </c>
      <c r="S43" s="553">
        <v>0.34097222222222223</v>
      </c>
      <c r="T43" s="553">
        <v>0.4909722222222222</v>
      </c>
      <c r="U43" s="553">
        <v>0.4368055555555555</v>
      </c>
      <c r="V43" s="553">
        <v>0.50486111111111109</v>
      </c>
      <c r="W43" s="553">
        <v>0.36388888888888887</v>
      </c>
      <c r="X43" s="553">
        <v>0.3520833333333333</v>
      </c>
      <c r="Y43" s="553">
        <v>0.3979166666666667</v>
      </c>
      <c r="Z43" s="553">
        <v>0.46875</v>
      </c>
      <c r="AA43" s="553">
        <v>0.31944444444444448</v>
      </c>
      <c r="AB43" s="553">
        <v>0.54449074074074078</v>
      </c>
      <c r="AC43" s="555">
        <f t="shared" si="1"/>
        <v>0.27365740740740746</v>
      </c>
      <c r="AD43" s="553">
        <v>0.59513888888888888</v>
      </c>
      <c r="AE43" s="553"/>
      <c r="AF43" s="553">
        <v>0.64097222222222217</v>
      </c>
      <c r="AG43" s="553">
        <v>0.65763888888888888</v>
      </c>
      <c r="AH43" s="553">
        <v>0.58263888888888882</v>
      </c>
      <c r="AI43" s="553">
        <v>0.60902777777777783</v>
      </c>
      <c r="AJ43" s="553">
        <v>0.62708333333333333</v>
      </c>
      <c r="AK43" s="553">
        <v>0.7402777777777777</v>
      </c>
      <c r="AL43" s="553">
        <v>0.78541666666666676</v>
      </c>
      <c r="AM43" s="553">
        <v>0.56180555555555556</v>
      </c>
      <c r="AN43" s="553"/>
      <c r="AO43" s="553">
        <v>0.67222222222222217</v>
      </c>
      <c r="AP43" s="555">
        <v>0.8243287037037037</v>
      </c>
      <c r="AQ43" s="555">
        <f t="shared" si="2"/>
        <v>0.27983796296296293</v>
      </c>
      <c r="AR43" s="554"/>
      <c r="AT43" s="226">
        <f>VLOOKUP(AU43,id!$A:$C,3,0)</f>
        <v>600</v>
      </c>
      <c r="AU43" s="226" t="str">
        <f t="shared" si="3"/>
        <v>DaszczyńskiBartosz1989</v>
      </c>
      <c r="AV43" s="226" t="str">
        <f t="shared" si="4"/>
        <v>Daszczyński</v>
      </c>
      <c r="AW43" s="226" t="str">
        <f t="shared" si="4"/>
        <v>Bartosz</v>
      </c>
      <c r="AX43" s="226" t="str">
        <f t="shared" si="5"/>
        <v>Po trupach do celu</v>
      </c>
      <c r="AY43" s="226">
        <f t="shared" si="6"/>
        <v>1989</v>
      </c>
      <c r="AZ43" s="226">
        <f t="shared" si="12"/>
        <v>63.606479688025658</v>
      </c>
      <c r="BA43" s="226"/>
      <c r="BB43" s="226">
        <f t="shared" si="13"/>
        <v>1.0405043703734682</v>
      </c>
      <c r="BC43" s="226">
        <f t="shared" si="14"/>
        <v>0.95652173913043481</v>
      </c>
      <c r="BD43" s="226">
        <f t="shared" si="15"/>
        <v>0.9821428571428571</v>
      </c>
      <c r="BE43" s="226">
        <f t="shared" si="16"/>
        <v>0.99114904981641982</v>
      </c>
    </row>
    <row r="44" spans="1:57">
      <c r="A44" s="561">
        <v>43</v>
      </c>
      <c r="B44" s="561">
        <v>42</v>
      </c>
      <c r="C44" s="561"/>
      <c r="D44" s="561">
        <v>1046</v>
      </c>
      <c r="E44" s="563" t="s">
        <v>85</v>
      </c>
      <c r="F44" s="563" t="s">
        <v>48</v>
      </c>
      <c r="G44" s="561" t="s">
        <v>32</v>
      </c>
      <c r="H44" s="561">
        <v>1982</v>
      </c>
      <c r="I44" s="563" t="s">
        <v>253</v>
      </c>
      <c r="J44" s="563" t="s">
        <v>185</v>
      </c>
      <c r="K44" s="577">
        <v>55</v>
      </c>
      <c r="L44" s="561">
        <v>22</v>
      </c>
      <c r="M44" s="576">
        <v>55</v>
      </c>
      <c r="N44" s="562">
        <f t="shared" si="0"/>
        <v>0.56546296296296306</v>
      </c>
      <c r="O44" s="576">
        <v>0</v>
      </c>
      <c r="P44" s="560">
        <v>0.55694444444444446</v>
      </c>
      <c r="Q44" s="560">
        <v>0.31944444444444448</v>
      </c>
      <c r="R44" s="560">
        <v>0.4375</v>
      </c>
      <c r="S44" s="560">
        <v>0.4916666666666667</v>
      </c>
      <c r="T44" s="560">
        <v>0.3576388888888889</v>
      </c>
      <c r="U44" s="560">
        <v>0.41319444444444442</v>
      </c>
      <c r="V44" s="560">
        <v>0.34097222222222223</v>
      </c>
      <c r="W44" s="560">
        <v>0.29722222222222222</v>
      </c>
      <c r="X44" s="560">
        <v>0.50416666666666665</v>
      </c>
      <c r="Y44" s="560">
        <v>0.46666666666666662</v>
      </c>
      <c r="Z44" s="560">
        <v>0.375</v>
      </c>
      <c r="AA44" s="560">
        <v>0.52986111111111112</v>
      </c>
      <c r="AB44" s="560">
        <v>0.58305555555555555</v>
      </c>
      <c r="AC44" s="562">
        <f t="shared" si="1"/>
        <v>0.31222222222222223</v>
      </c>
      <c r="AD44" s="560">
        <v>0.75763888888888886</v>
      </c>
      <c r="AE44" s="560"/>
      <c r="AF44" s="560">
        <v>0.66041666666666665</v>
      </c>
      <c r="AG44" s="560">
        <v>0.70277777777777783</v>
      </c>
      <c r="AH44" s="560">
        <v>0.77916666666666667</v>
      </c>
      <c r="AI44" s="560">
        <v>0.74652777777777779</v>
      </c>
      <c r="AJ44" s="560">
        <v>0.64583333333333337</v>
      </c>
      <c r="AK44" s="560">
        <v>0.73333333333333339</v>
      </c>
      <c r="AL44" s="560">
        <v>0.80902777777777779</v>
      </c>
      <c r="AM44" s="560">
        <v>0.61319444444444449</v>
      </c>
      <c r="AN44" s="560"/>
      <c r="AO44" s="560">
        <v>0.68680555555555556</v>
      </c>
      <c r="AP44" s="562">
        <v>0.83629629629629632</v>
      </c>
      <c r="AQ44" s="562">
        <f t="shared" si="2"/>
        <v>0.25324074074074077</v>
      </c>
      <c r="AR44" s="561"/>
      <c r="AT44" s="226">
        <f>VLOOKUP(AU44,id!$A:$C,3,0)</f>
        <v>47</v>
      </c>
      <c r="AU44" s="226" t="str">
        <f t="shared" si="3"/>
        <v>StefańskiTomasz1982</v>
      </c>
      <c r="AV44" s="226" t="str">
        <f t="shared" si="4"/>
        <v>Stefański</v>
      </c>
      <c r="AW44" s="226" t="str">
        <f t="shared" si="4"/>
        <v>Tomasz</v>
      </c>
      <c r="AX44" s="226" t="str">
        <f t="shared" si="5"/>
        <v>Welocypedy</v>
      </c>
      <c r="AY44" s="226">
        <f t="shared" si="6"/>
        <v>1982</v>
      </c>
      <c r="AZ44" s="226">
        <f t="shared" si="12"/>
        <v>62.260297028835005</v>
      </c>
      <c r="BA44" s="226"/>
      <c r="BB44" s="226">
        <f t="shared" si="13"/>
        <v>0.97883576224005242</v>
      </c>
      <c r="BC44" s="226">
        <f t="shared" si="14"/>
        <v>1</v>
      </c>
      <c r="BD44" s="226">
        <f t="shared" si="15"/>
        <v>1</v>
      </c>
      <c r="BE44" s="226">
        <f t="shared" si="16"/>
        <v>1</v>
      </c>
    </row>
    <row r="45" spans="1:57">
      <c r="A45" s="554">
        <v>44</v>
      </c>
      <c r="B45" s="554">
        <v>43</v>
      </c>
      <c r="C45" s="554"/>
      <c r="D45" s="554">
        <v>1115</v>
      </c>
      <c r="E45" s="556" t="s">
        <v>350</v>
      </c>
      <c r="F45" s="556" t="s">
        <v>241</v>
      </c>
      <c r="G45" s="554" t="s">
        <v>32</v>
      </c>
      <c r="H45" s="554">
        <v>1976</v>
      </c>
      <c r="I45" s="556" t="s">
        <v>3695</v>
      </c>
      <c r="J45" s="556"/>
      <c r="K45" s="579">
        <v>55</v>
      </c>
      <c r="L45" s="554">
        <v>22</v>
      </c>
      <c r="M45" s="578">
        <v>55</v>
      </c>
      <c r="N45" s="555">
        <f t="shared" si="0"/>
        <v>0.58303240740740736</v>
      </c>
      <c r="O45" s="578">
        <v>0</v>
      </c>
      <c r="P45" s="553">
        <v>0.56805555555555554</v>
      </c>
      <c r="Q45" s="553">
        <v>0.30486111111111108</v>
      </c>
      <c r="R45" s="553">
        <v>0.45069444444444445</v>
      </c>
      <c r="S45" s="553">
        <v>0.50763888888888886</v>
      </c>
      <c r="T45" s="553">
        <v>0.36388888888888887</v>
      </c>
      <c r="U45" s="553">
        <v>0.42638888888888887</v>
      </c>
      <c r="V45" s="553">
        <v>0.32569444444444445</v>
      </c>
      <c r="W45" s="553">
        <v>0.59722222222222221</v>
      </c>
      <c r="X45" s="553">
        <v>0.51874999999999993</v>
      </c>
      <c r="Y45" s="553">
        <v>0.47638888888888892</v>
      </c>
      <c r="Z45" s="553">
        <v>0.39513888888888887</v>
      </c>
      <c r="AA45" s="553">
        <v>0.54583333333333328</v>
      </c>
      <c r="AB45" s="553">
        <v>0.60875000000000001</v>
      </c>
      <c r="AC45" s="555">
        <f t="shared" si="1"/>
        <v>0.3379166666666667</v>
      </c>
      <c r="AD45" s="553">
        <v>0.77500000000000002</v>
      </c>
      <c r="AE45" s="553"/>
      <c r="AF45" s="553">
        <v>0.72013888888888899</v>
      </c>
      <c r="AG45" s="553">
        <v>0.70138888888888884</v>
      </c>
      <c r="AH45" s="553">
        <v>0.79652777777777783</v>
      </c>
      <c r="AI45" s="553">
        <v>0.75624999999999998</v>
      </c>
      <c r="AJ45" s="553">
        <v>0.65972222222222221</v>
      </c>
      <c r="AK45" s="553">
        <v>0.7402777777777777</v>
      </c>
      <c r="AL45" s="553">
        <v>0.8256944444444444</v>
      </c>
      <c r="AM45" s="553">
        <v>0.62916666666666665</v>
      </c>
      <c r="AN45" s="553"/>
      <c r="AO45" s="553">
        <v>0.68472222222222223</v>
      </c>
      <c r="AP45" s="555">
        <v>0.85386574074074073</v>
      </c>
      <c r="AQ45" s="555">
        <f t="shared" si="2"/>
        <v>0.24511574074074072</v>
      </c>
      <c r="AR45" s="554"/>
      <c r="AT45" s="226">
        <f>VLOOKUP(AU45,id!$A:$C,3,0)</f>
        <v>601</v>
      </c>
      <c r="AU45" s="226" t="str">
        <f t="shared" si="3"/>
        <v>RutkaRadosław1976</v>
      </c>
      <c r="AV45" s="226" t="str">
        <f t="shared" si="4"/>
        <v>Rutka</v>
      </c>
      <c r="AW45" s="226" t="str">
        <f t="shared" si="4"/>
        <v>Radosław</v>
      </c>
      <c r="AX45" s="226">
        <f t="shared" si="5"/>
        <v>0</v>
      </c>
      <c r="AY45" s="226">
        <f t="shared" si="6"/>
        <v>1976</v>
      </c>
      <c r="AZ45" s="226">
        <f t="shared" si="12"/>
        <v>60.384108302710999</v>
      </c>
      <c r="BA45" s="226"/>
      <c r="BB45" s="226">
        <f t="shared" si="13"/>
        <v>0.96986540675745447</v>
      </c>
      <c r="BC45" s="226">
        <f t="shared" si="14"/>
        <v>1</v>
      </c>
      <c r="BD45" s="226">
        <f t="shared" si="15"/>
        <v>1</v>
      </c>
      <c r="BE45" s="226">
        <f t="shared" si="16"/>
        <v>1</v>
      </c>
    </row>
    <row r="46" spans="1:57">
      <c r="A46" s="561">
        <v>45</v>
      </c>
      <c r="B46" s="561">
        <v>44</v>
      </c>
      <c r="C46" s="561"/>
      <c r="D46" s="561">
        <v>1105</v>
      </c>
      <c r="E46" s="563" t="s">
        <v>1038</v>
      </c>
      <c r="F46" s="563" t="s">
        <v>241</v>
      </c>
      <c r="G46" s="561" t="s">
        <v>32</v>
      </c>
      <c r="H46" s="561">
        <v>1974</v>
      </c>
      <c r="I46" s="563" t="s">
        <v>3678</v>
      </c>
      <c r="J46" s="563" t="s">
        <v>4972</v>
      </c>
      <c r="K46" s="577">
        <v>54</v>
      </c>
      <c r="L46" s="561">
        <v>22</v>
      </c>
      <c r="M46" s="576">
        <v>54</v>
      </c>
      <c r="N46" s="562">
        <f t="shared" si="0"/>
        <v>0.54280092592592588</v>
      </c>
      <c r="O46" s="576">
        <v>0</v>
      </c>
      <c r="P46" s="560">
        <v>0.55555555555555558</v>
      </c>
      <c r="Q46" s="560">
        <v>0.29444444444444445</v>
      </c>
      <c r="R46" s="560">
        <v>0.42638888888888887</v>
      </c>
      <c r="S46" s="560">
        <v>0.48680555555555555</v>
      </c>
      <c r="T46" s="560">
        <v>0.32916666666666666</v>
      </c>
      <c r="U46" s="560">
        <v>0.38125000000000003</v>
      </c>
      <c r="V46" s="560">
        <v>0.31458333333333333</v>
      </c>
      <c r="W46" s="560">
        <v>0.41250000000000003</v>
      </c>
      <c r="X46" s="560">
        <v>0.5444444444444444</v>
      </c>
      <c r="Y46" s="560">
        <v>0.4548611111111111</v>
      </c>
      <c r="Z46" s="560">
        <v>0.34583333333333338</v>
      </c>
      <c r="AA46" s="560">
        <v>0.51944444444444449</v>
      </c>
      <c r="AB46" s="560">
        <v>0.57414351851851853</v>
      </c>
      <c r="AC46" s="562">
        <f t="shared" si="1"/>
        <v>0.30331018518518521</v>
      </c>
      <c r="AD46" s="560">
        <v>0.70624999999999993</v>
      </c>
      <c r="AE46" s="560">
        <v>0.64444444444444449</v>
      </c>
      <c r="AF46" s="560">
        <v>0.74930555555555556</v>
      </c>
      <c r="AG46" s="560"/>
      <c r="AH46" s="560">
        <v>0.69305555555555554</v>
      </c>
      <c r="AI46" s="560">
        <v>0.71666666666666667</v>
      </c>
      <c r="AJ46" s="560">
        <v>0.76666666666666661</v>
      </c>
      <c r="AK46" s="560">
        <v>0.72916666666666663</v>
      </c>
      <c r="AL46" s="560">
        <v>0.66249999999999998</v>
      </c>
      <c r="AM46" s="560">
        <v>0.79722222222222217</v>
      </c>
      <c r="AN46" s="560">
        <v>0.62361111111111112</v>
      </c>
      <c r="AO46" s="560"/>
      <c r="AP46" s="562">
        <v>0.81363425925925925</v>
      </c>
      <c r="AQ46" s="562">
        <f t="shared" si="2"/>
        <v>0.23949074074074073</v>
      </c>
      <c r="AR46" s="561"/>
      <c r="AT46" s="226">
        <f>VLOOKUP(AU46,id!$A:$C,3,0)</f>
        <v>177</v>
      </c>
      <c r="AU46" s="226" t="str">
        <f t="shared" si="3"/>
        <v>TusińskiRadosław1974</v>
      </c>
      <c r="AV46" s="226" t="str">
        <f t="shared" si="4"/>
        <v>Tusiński</v>
      </c>
      <c r="AW46" s="226" t="str">
        <f t="shared" si="4"/>
        <v>Radosław</v>
      </c>
      <c r="AX46" s="226" t="str">
        <f t="shared" si="5"/>
        <v>VELMAR TEAM</v>
      </c>
      <c r="AY46" s="226">
        <f t="shared" si="6"/>
        <v>1974</v>
      </c>
      <c r="AZ46" s="226">
        <f t="shared" si="12"/>
        <v>59.286215424479892</v>
      </c>
      <c r="BA46" s="226"/>
      <c r="BB46" s="226">
        <f t="shared" si="13"/>
        <v>1.0741182992878162</v>
      </c>
      <c r="BC46" s="226">
        <f t="shared" si="14"/>
        <v>1</v>
      </c>
      <c r="BD46" s="226">
        <f t="shared" si="15"/>
        <v>0.98181818181818181</v>
      </c>
      <c r="BE46" s="226">
        <f t="shared" si="16"/>
        <v>1</v>
      </c>
    </row>
    <row r="47" spans="1:57">
      <c r="A47" s="554">
        <v>46</v>
      </c>
      <c r="B47" s="554">
        <v>45</v>
      </c>
      <c r="C47" s="554"/>
      <c r="D47" s="554">
        <v>1041</v>
      </c>
      <c r="E47" s="556" t="s">
        <v>412</v>
      </c>
      <c r="F47" s="556" t="s">
        <v>95</v>
      </c>
      <c r="G47" s="554" t="s">
        <v>32</v>
      </c>
      <c r="H47" s="554">
        <v>1981</v>
      </c>
      <c r="I47" s="556" t="s">
        <v>3686</v>
      </c>
      <c r="J47" s="556" t="s">
        <v>4971</v>
      </c>
      <c r="K47" s="579">
        <v>54</v>
      </c>
      <c r="L47" s="554">
        <v>21</v>
      </c>
      <c r="M47" s="578">
        <v>54</v>
      </c>
      <c r="N47" s="555">
        <f t="shared" si="0"/>
        <v>0.55081018518518521</v>
      </c>
      <c r="O47" s="578">
        <v>0</v>
      </c>
      <c r="P47" s="553"/>
      <c r="Q47" s="553">
        <v>0.29722222222222222</v>
      </c>
      <c r="R47" s="553">
        <v>0.41111111111111115</v>
      </c>
      <c r="S47" s="553">
        <v>0.43263888888888885</v>
      </c>
      <c r="T47" s="553">
        <v>0.34027777777777773</v>
      </c>
      <c r="U47" s="553">
        <v>0.38819444444444445</v>
      </c>
      <c r="V47" s="553">
        <v>0.32569444444444445</v>
      </c>
      <c r="W47" s="553">
        <v>0.50347222222222221</v>
      </c>
      <c r="X47" s="553">
        <v>0.4909722222222222</v>
      </c>
      <c r="Y47" s="553"/>
      <c r="Z47" s="553">
        <v>0.36180555555555555</v>
      </c>
      <c r="AA47" s="553">
        <v>0.46527777777777773</v>
      </c>
      <c r="AB47" s="553">
        <v>0.51496527777777779</v>
      </c>
      <c r="AC47" s="555">
        <f t="shared" si="1"/>
        <v>0.24413194444444447</v>
      </c>
      <c r="AD47" s="553">
        <v>0.7055555555555556</v>
      </c>
      <c r="AE47" s="553"/>
      <c r="AF47" s="553">
        <v>0.58819444444444446</v>
      </c>
      <c r="AG47" s="553">
        <v>0.63888888888888895</v>
      </c>
      <c r="AH47" s="553">
        <v>0.73402777777777783</v>
      </c>
      <c r="AI47" s="553">
        <v>0.6875</v>
      </c>
      <c r="AJ47" s="553">
        <v>0.57152777777777775</v>
      </c>
      <c r="AK47" s="553">
        <v>0.66666666666666663</v>
      </c>
      <c r="AL47" s="553">
        <v>0.75902777777777775</v>
      </c>
      <c r="AM47" s="553">
        <v>0.54166666666666663</v>
      </c>
      <c r="AN47" s="553">
        <v>0.78680555555555554</v>
      </c>
      <c r="AO47" s="553">
        <v>0.62152777777777779</v>
      </c>
      <c r="AP47" s="555">
        <v>0.82164351851851858</v>
      </c>
      <c r="AQ47" s="555">
        <f t="shared" si="2"/>
        <v>0.30667824074074079</v>
      </c>
      <c r="AR47" s="554"/>
      <c r="AT47" s="226">
        <f>VLOOKUP(AU47,id!$A:$C,3,0)</f>
        <v>194</v>
      </c>
      <c r="AU47" s="226" t="str">
        <f t="shared" si="3"/>
        <v>SielskiKarol1981</v>
      </c>
      <c r="AV47" s="226" t="str">
        <f t="shared" si="4"/>
        <v>Sielski</v>
      </c>
      <c r="AW47" s="226" t="str">
        <f t="shared" si="4"/>
        <v>Karol</v>
      </c>
      <c r="AX47" s="226" t="str">
        <f t="shared" si="5"/>
        <v>Dwóch takich</v>
      </c>
      <c r="AY47" s="226">
        <f t="shared" si="6"/>
        <v>1981</v>
      </c>
      <c r="AZ47" s="226">
        <f t="shared" si="12"/>
        <v>58.737174391144286</v>
      </c>
      <c r="BA47" s="226"/>
      <c r="BB47" s="226">
        <f t="shared" si="13"/>
        <v>0.98545913006934216</v>
      </c>
      <c r="BC47" s="226">
        <f t="shared" si="14"/>
        <v>0.95454545454545459</v>
      </c>
      <c r="BD47" s="226">
        <f t="shared" si="15"/>
        <v>1</v>
      </c>
      <c r="BE47" s="226">
        <f t="shared" si="16"/>
        <v>0.99073914518907036</v>
      </c>
    </row>
    <row r="48" spans="1:57">
      <c r="A48" s="561">
        <v>47</v>
      </c>
      <c r="B48" s="561">
        <v>46</v>
      </c>
      <c r="C48" s="561"/>
      <c r="D48" s="561">
        <v>1048</v>
      </c>
      <c r="E48" s="563" t="s">
        <v>29</v>
      </c>
      <c r="F48" s="563" t="s">
        <v>26</v>
      </c>
      <c r="G48" s="561" t="s">
        <v>32</v>
      </c>
      <c r="H48" s="561">
        <v>1965</v>
      </c>
      <c r="I48" s="563" t="s">
        <v>253</v>
      </c>
      <c r="J48" s="563" t="s">
        <v>3625</v>
      </c>
      <c r="K48" s="577">
        <v>53</v>
      </c>
      <c r="L48" s="561">
        <v>20</v>
      </c>
      <c r="M48" s="576">
        <v>53</v>
      </c>
      <c r="N48" s="562">
        <f t="shared" si="0"/>
        <v>0.56668981481481473</v>
      </c>
      <c r="O48" s="576">
        <v>0</v>
      </c>
      <c r="P48" s="560"/>
      <c r="Q48" s="560"/>
      <c r="R48" s="560">
        <v>0.38611111111111113</v>
      </c>
      <c r="S48" s="560">
        <v>0.44166666666666665</v>
      </c>
      <c r="T48" s="560">
        <v>0.31180555555555556</v>
      </c>
      <c r="U48" s="560">
        <v>0.36458333333333331</v>
      </c>
      <c r="V48" s="560">
        <v>0.29375000000000001</v>
      </c>
      <c r="W48" s="560">
        <v>0.51597222222222217</v>
      </c>
      <c r="X48" s="560">
        <v>0.5</v>
      </c>
      <c r="Y48" s="560">
        <v>0.41388888888888892</v>
      </c>
      <c r="Z48" s="560">
        <v>0.33611111111111108</v>
      </c>
      <c r="AA48" s="560">
        <v>0.47013888888888888</v>
      </c>
      <c r="AB48" s="560">
        <v>0.52853009259259254</v>
      </c>
      <c r="AC48" s="562">
        <f t="shared" si="1"/>
        <v>0.25769675925925922</v>
      </c>
      <c r="AD48" s="560">
        <v>0.73749999999999993</v>
      </c>
      <c r="AE48" s="560"/>
      <c r="AF48" s="560">
        <v>0.67847222222222225</v>
      </c>
      <c r="AG48" s="560">
        <v>0.65763888888888888</v>
      </c>
      <c r="AH48" s="560">
        <v>0.75763888888888886</v>
      </c>
      <c r="AI48" s="560">
        <v>0.71944444444444444</v>
      </c>
      <c r="AJ48" s="560">
        <v>0.6069444444444444</v>
      </c>
      <c r="AK48" s="560">
        <v>0.69861111111111107</v>
      </c>
      <c r="AL48" s="560">
        <v>0.79999999999999993</v>
      </c>
      <c r="AM48" s="560">
        <v>0.5708333333333333</v>
      </c>
      <c r="AN48" s="560"/>
      <c r="AO48" s="560">
        <v>0.6381944444444444</v>
      </c>
      <c r="AP48" s="562">
        <v>0.8375231481481481</v>
      </c>
      <c r="AQ48" s="562">
        <f t="shared" si="2"/>
        <v>0.30899305555555556</v>
      </c>
      <c r="AR48" s="561"/>
      <c r="AT48" s="226">
        <f>VLOOKUP(AU48,id!$A:$C,3,0)</f>
        <v>12</v>
      </c>
      <c r="AU48" s="226" t="str">
        <f t="shared" si="3"/>
        <v>SmejdaAndrzej1965</v>
      </c>
      <c r="AV48" s="226" t="str">
        <f t="shared" si="4"/>
        <v>Smejda</v>
      </c>
      <c r="AW48" s="226" t="str">
        <f t="shared" si="4"/>
        <v>Andrzej</v>
      </c>
      <c r="AX48" s="226" t="str">
        <f t="shared" si="5"/>
        <v>SAnFi</v>
      </c>
      <c r="AY48" s="226">
        <f t="shared" si="6"/>
        <v>1965</v>
      </c>
      <c r="AZ48" s="226">
        <f t="shared" si="12"/>
        <v>57.649448939456434</v>
      </c>
      <c r="BA48" s="226"/>
      <c r="BB48" s="226">
        <f t="shared" si="13"/>
        <v>0.97197826886156635</v>
      </c>
      <c r="BC48" s="226">
        <f t="shared" si="14"/>
        <v>0.95238095238095233</v>
      </c>
      <c r="BD48" s="226">
        <f t="shared" si="15"/>
        <v>0.98148148148148151</v>
      </c>
      <c r="BE48" s="226">
        <f t="shared" si="16"/>
        <v>0.99028942228686234</v>
      </c>
    </row>
    <row r="49" spans="1:57">
      <c r="A49" s="554">
        <v>50</v>
      </c>
      <c r="B49" s="554">
        <v>47</v>
      </c>
      <c r="C49" s="554"/>
      <c r="D49" s="554">
        <v>1079</v>
      </c>
      <c r="E49" s="556" t="s">
        <v>1279</v>
      </c>
      <c r="F49" s="556" t="s">
        <v>788</v>
      </c>
      <c r="G49" s="554" t="s">
        <v>32</v>
      </c>
      <c r="H49" s="554">
        <v>1975</v>
      </c>
      <c r="I49" s="556" t="s">
        <v>3483</v>
      </c>
      <c r="J49" s="556" t="s">
        <v>824</v>
      </c>
      <c r="K49" s="579">
        <v>53</v>
      </c>
      <c r="L49" s="554">
        <v>20</v>
      </c>
      <c r="M49" s="578">
        <v>53</v>
      </c>
      <c r="N49" s="555">
        <f t="shared" si="0"/>
        <v>0.57251157407407405</v>
      </c>
      <c r="O49" s="578">
        <v>0</v>
      </c>
      <c r="P49" s="553"/>
      <c r="Q49" s="553">
        <v>0.30763888888888891</v>
      </c>
      <c r="R49" s="553"/>
      <c r="S49" s="553">
        <v>0.46666666666666662</v>
      </c>
      <c r="T49" s="553">
        <v>0.32430555555555557</v>
      </c>
      <c r="U49" s="553">
        <v>0.39999999999999997</v>
      </c>
      <c r="V49" s="553">
        <v>0.33819444444444446</v>
      </c>
      <c r="W49" s="553">
        <v>0.54722222222222217</v>
      </c>
      <c r="X49" s="553">
        <v>0.52708333333333335</v>
      </c>
      <c r="Y49" s="553">
        <v>0.43124999999999997</v>
      </c>
      <c r="Z49" s="553">
        <v>0.36458333333333331</v>
      </c>
      <c r="AA49" s="553">
        <v>0.49652777777777773</v>
      </c>
      <c r="AB49" s="553">
        <v>0.55863425925925925</v>
      </c>
      <c r="AC49" s="555">
        <f t="shared" si="1"/>
        <v>0.28780092592592593</v>
      </c>
      <c r="AD49" s="553">
        <v>0.76180555555555562</v>
      </c>
      <c r="AE49" s="553"/>
      <c r="AF49" s="553">
        <v>0.63194444444444442</v>
      </c>
      <c r="AG49" s="553">
        <v>0.65208333333333335</v>
      </c>
      <c r="AH49" s="553">
        <v>0.78333333333333333</v>
      </c>
      <c r="AI49" s="553">
        <v>0.74722222222222223</v>
      </c>
      <c r="AJ49" s="553">
        <v>0.6166666666666667</v>
      </c>
      <c r="AK49" s="553">
        <v>0.72986111111111107</v>
      </c>
      <c r="AL49" s="553">
        <v>0.8125</v>
      </c>
      <c r="AM49" s="553">
        <v>0.58611111111111114</v>
      </c>
      <c r="AN49" s="553"/>
      <c r="AO49" s="553">
        <v>0.68125000000000002</v>
      </c>
      <c r="AP49" s="555">
        <v>0.84334490740740742</v>
      </c>
      <c r="AQ49" s="555">
        <f t="shared" si="2"/>
        <v>0.28471064814814817</v>
      </c>
      <c r="AR49" s="554"/>
      <c r="AT49" s="226">
        <f>VLOOKUP(AU49,id!$A:$C,3,0)</f>
        <v>52</v>
      </c>
      <c r="AU49" s="226" t="str">
        <f t="shared" si="3"/>
        <v>BeszterdaSebastian1975</v>
      </c>
      <c r="AV49" s="226" t="str">
        <f t="shared" si="4"/>
        <v>Beszterda</v>
      </c>
      <c r="AW49" s="226" t="str">
        <f t="shared" si="4"/>
        <v>Sebastian</v>
      </c>
      <c r="AX49" s="226" t="str">
        <f t="shared" si="5"/>
        <v>Nietoperze Koszalin</v>
      </c>
      <c r="AY49" s="226">
        <f t="shared" si="6"/>
        <v>1975</v>
      </c>
      <c r="AZ49" s="226">
        <f t="shared" si="12"/>
        <v>57.063222864119389</v>
      </c>
      <c r="BA49" s="226"/>
      <c r="BB49" s="226">
        <f t="shared" si="13"/>
        <v>0.98983119377337503</v>
      </c>
      <c r="BC49" s="226">
        <f t="shared" si="14"/>
        <v>1</v>
      </c>
      <c r="BD49" s="226">
        <f t="shared" si="15"/>
        <v>1</v>
      </c>
      <c r="BE49" s="226">
        <f t="shared" si="16"/>
        <v>1</v>
      </c>
    </row>
    <row r="50" spans="1:57">
      <c r="A50" s="561">
        <v>51</v>
      </c>
      <c r="B50" s="561">
        <v>48</v>
      </c>
      <c r="C50" s="561"/>
      <c r="D50" s="561">
        <v>1053</v>
      </c>
      <c r="E50" s="563" t="s">
        <v>230</v>
      </c>
      <c r="F50" s="563" t="s">
        <v>336</v>
      </c>
      <c r="G50" s="561" t="s">
        <v>32</v>
      </c>
      <c r="H50" s="561">
        <v>1967</v>
      </c>
      <c r="I50" s="563" t="s">
        <v>1319</v>
      </c>
      <c r="J50" s="563" t="s">
        <v>335</v>
      </c>
      <c r="K50" s="577">
        <v>53</v>
      </c>
      <c r="L50" s="561">
        <v>20</v>
      </c>
      <c r="M50" s="576">
        <v>53</v>
      </c>
      <c r="N50" s="562">
        <f t="shared" si="0"/>
        <v>0.57255787037037043</v>
      </c>
      <c r="O50" s="576">
        <v>0</v>
      </c>
      <c r="P50" s="560"/>
      <c r="Q50" s="560"/>
      <c r="R50" s="560">
        <v>0.42152777777777778</v>
      </c>
      <c r="S50" s="560">
        <v>0.47361111111111115</v>
      </c>
      <c r="T50" s="560">
        <v>0.33819444444444446</v>
      </c>
      <c r="U50" s="560">
        <v>0.39999999999999997</v>
      </c>
      <c r="V50" s="560">
        <v>0.29930555555555555</v>
      </c>
      <c r="W50" s="560">
        <v>0.55069444444444449</v>
      </c>
      <c r="X50" s="560">
        <v>0.53263888888888888</v>
      </c>
      <c r="Y50" s="560">
        <v>0.44791666666666669</v>
      </c>
      <c r="Z50" s="560">
        <v>0.35972222222222222</v>
      </c>
      <c r="AA50" s="560">
        <v>0.50208333333333333</v>
      </c>
      <c r="AB50" s="560">
        <v>0.56223379629629633</v>
      </c>
      <c r="AC50" s="562">
        <f t="shared" si="1"/>
        <v>0.29140046296296301</v>
      </c>
      <c r="AD50" s="560">
        <v>0.63194444444444442</v>
      </c>
      <c r="AE50" s="560"/>
      <c r="AF50" s="560">
        <v>0.67847222222222225</v>
      </c>
      <c r="AG50" s="560">
        <v>0.72361111111111109</v>
      </c>
      <c r="AH50" s="560">
        <v>0.61805555555555558</v>
      </c>
      <c r="AI50" s="560">
        <v>0.77847222222222223</v>
      </c>
      <c r="AJ50" s="560">
        <v>0.66041666666666665</v>
      </c>
      <c r="AK50" s="560">
        <v>0.76111111111111107</v>
      </c>
      <c r="AL50" s="560">
        <v>0.81666666666666676</v>
      </c>
      <c r="AM50" s="560">
        <v>0.59166666666666667</v>
      </c>
      <c r="AN50" s="560"/>
      <c r="AO50" s="560">
        <v>0.7055555555555556</v>
      </c>
      <c r="AP50" s="562">
        <v>0.84339120370370368</v>
      </c>
      <c r="AQ50" s="562">
        <f t="shared" si="2"/>
        <v>0.28115740740740736</v>
      </c>
      <c r="AR50" s="561"/>
      <c r="AT50" s="226">
        <f>VLOOKUP(AU50,id!$A:$C,3,0)</f>
        <v>390</v>
      </c>
      <c r="AU50" s="226" t="str">
        <f t="shared" si="3"/>
        <v>AdamczykJarek1967</v>
      </c>
      <c r="AV50" s="226" t="str">
        <f t="shared" si="4"/>
        <v>Adamczyk</v>
      </c>
      <c r="AW50" s="226" t="str">
        <f t="shared" si="4"/>
        <v>Jarek</v>
      </c>
      <c r="AX50" s="226" t="str">
        <f t="shared" si="5"/>
        <v>Zbieranina z Niesięcina</v>
      </c>
      <c r="AY50" s="226">
        <f t="shared" si="6"/>
        <v>1967</v>
      </c>
      <c r="AZ50" s="226">
        <f t="shared" si="12"/>
        <v>57.058608804982214</v>
      </c>
      <c r="BA50" s="226"/>
      <c r="BB50" s="226">
        <f t="shared" si="13"/>
        <v>0.99991914128039772</v>
      </c>
      <c r="BC50" s="226">
        <f t="shared" si="14"/>
        <v>1</v>
      </c>
      <c r="BD50" s="226">
        <f t="shared" si="15"/>
        <v>1</v>
      </c>
      <c r="BE50" s="226">
        <f t="shared" si="16"/>
        <v>1</v>
      </c>
    </row>
    <row r="51" spans="1:57">
      <c r="A51" s="554">
        <v>52</v>
      </c>
      <c r="B51" s="554">
        <v>49</v>
      </c>
      <c r="C51" s="554"/>
      <c r="D51" s="554">
        <v>1013</v>
      </c>
      <c r="E51" s="556" t="s">
        <v>4969</v>
      </c>
      <c r="F51" s="556" t="s">
        <v>51</v>
      </c>
      <c r="G51" s="554" t="s">
        <v>32</v>
      </c>
      <c r="H51" s="554">
        <v>1988</v>
      </c>
      <c r="I51" s="556" t="s">
        <v>3695</v>
      </c>
      <c r="J51" s="556" t="s">
        <v>4968</v>
      </c>
      <c r="K51" s="579">
        <v>52</v>
      </c>
      <c r="L51" s="554">
        <v>21</v>
      </c>
      <c r="M51" s="578">
        <v>52</v>
      </c>
      <c r="N51" s="555">
        <f t="shared" si="0"/>
        <v>0.55658564814814815</v>
      </c>
      <c r="O51" s="578">
        <v>0</v>
      </c>
      <c r="P51" s="553">
        <v>0.56527777777777777</v>
      </c>
      <c r="Q51" s="553">
        <v>0.31180555555555556</v>
      </c>
      <c r="R51" s="553">
        <v>0.44097222222222227</v>
      </c>
      <c r="S51" s="553">
        <v>0.49236111111111108</v>
      </c>
      <c r="T51" s="553">
        <v>0.36319444444444443</v>
      </c>
      <c r="U51" s="553">
        <v>0.41666666666666669</v>
      </c>
      <c r="V51" s="553">
        <v>0.33263888888888887</v>
      </c>
      <c r="W51" s="553">
        <v>0.28194444444444444</v>
      </c>
      <c r="X51" s="553">
        <v>0.50416666666666665</v>
      </c>
      <c r="Y51" s="553">
        <v>0.46527777777777773</v>
      </c>
      <c r="Z51" s="553">
        <v>0.38611111111111113</v>
      </c>
      <c r="AA51" s="553">
        <v>0.53472222222222221</v>
      </c>
      <c r="AB51" s="553">
        <v>0.5872222222222222</v>
      </c>
      <c r="AC51" s="555">
        <f t="shared" si="1"/>
        <v>0.31638888888888889</v>
      </c>
      <c r="AD51" s="553">
        <v>0.62638888888888888</v>
      </c>
      <c r="AE51" s="553"/>
      <c r="AF51" s="553">
        <v>0.69861111111111107</v>
      </c>
      <c r="AG51" s="553">
        <v>0.71527777777777779</v>
      </c>
      <c r="AH51" s="553">
        <v>0.61111111111111105</v>
      </c>
      <c r="AI51" s="553">
        <v>0.6381944444444444</v>
      </c>
      <c r="AJ51" s="553">
        <v>0.76527777777777783</v>
      </c>
      <c r="AK51" s="553">
        <v>0.65833333333333333</v>
      </c>
      <c r="AL51" s="553"/>
      <c r="AM51" s="553">
        <v>0.80555555555555547</v>
      </c>
      <c r="AN51" s="553"/>
      <c r="AO51" s="553">
        <v>0.73263888888888884</v>
      </c>
      <c r="AP51" s="555">
        <v>0.82741898148148152</v>
      </c>
      <c r="AQ51" s="555">
        <f t="shared" si="2"/>
        <v>0.24019675925925932</v>
      </c>
      <c r="AR51" s="554"/>
      <c r="AT51" s="226">
        <f>VLOOKUP(AU51,id!$A:$C,3,0)</f>
        <v>602</v>
      </c>
      <c r="AU51" s="226" t="str">
        <f t="shared" si="3"/>
        <v>RomanowskiArtur1988</v>
      </c>
      <c r="AV51" s="226" t="str">
        <f t="shared" si="4"/>
        <v>Romanowski</v>
      </c>
      <c r="AW51" s="226" t="str">
        <f t="shared" si="4"/>
        <v>Artur</v>
      </c>
      <c r="AX51" s="226" t="str">
        <f t="shared" si="5"/>
        <v>Bez kasku</v>
      </c>
      <c r="AY51" s="226">
        <f t="shared" si="6"/>
        <v>1988</v>
      </c>
      <c r="AZ51" s="226">
        <f t="shared" si="12"/>
        <v>55.982031280359905</v>
      </c>
      <c r="BA51" s="226"/>
      <c r="BB51" s="226">
        <f t="shared" si="13"/>
        <v>1.028696791366009</v>
      </c>
      <c r="BC51" s="226">
        <f t="shared" si="14"/>
        <v>1.05</v>
      </c>
      <c r="BD51" s="226">
        <f t="shared" si="15"/>
        <v>0.98113207547169812</v>
      </c>
      <c r="BE51" s="226">
        <f t="shared" si="16"/>
        <v>1.0098057976734853</v>
      </c>
    </row>
    <row r="52" spans="1:57">
      <c r="A52" s="561">
        <v>53</v>
      </c>
      <c r="B52" s="561">
        <v>50</v>
      </c>
      <c r="C52" s="561"/>
      <c r="D52" s="561">
        <v>1089</v>
      </c>
      <c r="E52" s="563" t="s">
        <v>1530</v>
      </c>
      <c r="F52" s="563" t="s">
        <v>26</v>
      </c>
      <c r="G52" s="561" t="s">
        <v>32</v>
      </c>
      <c r="H52" s="561">
        <v>1966</v>
      </c>
      <c r="I52" s="563" t="s">
        <v>3682</v>
      </c>
      <c r="J52" s="563" t="s">
        <v>1529</v>
      </c>
      <c r="K52" s="577">
        <v>52</v>
      </c>
      <c r="L52" s="561">
        <v>21</v>
      </c>
      <c r="M52" s="576">
        <v>52</v>
      </c>
      <c r="N52" s="562">
        <f t="shared" si="0"/>
        <v>0.56511574074074078</v>
      </c>
      <c r="O52" s="576">
        <v>0</v>
      </c>
      <c r="P52" s="560">
        <v>0.32708333333333334</v>
      </c>
      <c r="Q52" s="560">
        <v>0.56805555555555554</v>
      </c>
      <c r="R52" s="560">
        <v>0.30069444444444443</v>
      </c>
      <c r="S52" s="560">
        <v>0.3888888888888889</v>
      </c>
      <c r="T52" s="560">
        <v>0.5229166666666667</v>
      </c>
      <c r="U52" s="560">
        <v>0.4597222222222222</v>
      </c>
      <c r="V52" s="560">
        <v>0.53888888888888886</v>
      </c>
      <c r="W52" s="560">
        <v>0.28888888888888892</v>
      </c>
      <c r="X52" s="560">
        <v>0.31527777777777777</v>
      </c>
      <c r="Y52" s="560">
        <v>0.4236111111111111</v>
      </c>
      <c r="Z52" s="560">
        <v>0.49861111111111112</v>
      </c>
      <c r="AA52" s="560">
        <v>0.3576388888888889</v>
      </c>
      <c r="AB52" s="560">
        <v>0.58945601851851859</v>
      </c>
      <c r="AC52" s="562">
        <f t="shared" si="1"/>
        <v>0.31862268518518527</v>
      </c>
      <c r="AD52" s="560">
        <v>0.79652777777777783</v>
      </c>
      <c r="AE52" s="560"/>
      <c r="AF52" s="560">
        <v>0.66597222222222219</v>
      </c>
      <c r="AG52" s="560">
        <v>0.69444444444444453</v>
      </c>
      <c r="AH52" s="560">
        <v>0.81805555555555554</v>
      </c>
      <c r="AI52" s="560">
        <v>0.77847222222222223</v>
      </c>
      <c r="AJ52" s="560">
        <v>0.65069444444444446</v>
      </c>
      <c r="AK52" s="560">
        <v>0.75902777777777775</v>
      </c>
      <c r="AL52" s="560"/>
      <c r="AM52" s="560">
        <v>0.61249999999999993</v>
      </c>
      <c r="AN52" s="560"/>
      <c r="AO52" s="560">
        <v>0.71111111111111114</v>
      </c>
      <c r="AP52" s="562">
        <v>0.83594907407407415</v>
      </c>
      <c r="AQ52" s="562">
        <f t="shared" si="2"/>
        <v>0.24649305555555556</v>
      </c>
      <c r="AR52" s="561"/>
      <c r="AT52" s="226">
        <f>VLOOKUP(AU52,id!$A:$C,3,0)</f>
        <v>94</v>
      </c>
      <c r="AU52" s="226" t="str">
        <f t="shared" si="3"/>
        <v>BuchajewiczAndrzej1966</v>
      </c>
      <c r="AV52" s="226" t="str">
        <f t="shared" si="4"/>
        <v>Buchajewicz</v>
      </c>
      <c r="AW52" s="226" t="str">
        <f t="shared" si="4"/>
        <v>Andrzej</v>
      </c>
      <c r="AX52" s="226" t="str">
        <f t="shared" si="5"/>
        <v>MCkwadrat</v>
      </c>
      <c r="AY52" s="226">
        <f t="shared" si="6"/>
        <v>1966</v>
      </c>
      <c r="AZ52" s="226">
        <f t="shared" si="12"/>
        <v>55.137015160800132</v>
      </c>
      <c r="BA52" s="226"/>
      <c r="BB52" s="226">
        <f t="shared" si="13"/>
        <v>0.98490558309097609</v>
      </c>
      <c r="BC52" s="226">
        <f t="shared" si="14"/>
        <v>1</v>
      </c>
      <c r="BD52" s="226">
        <f t="shared" si="15"/>
        <v>1</v>
      </c>
      <c r="BE52" s="226">
        <f t="shared" si="16"/>
        <v>1</v>
      </c>
    </row>
    <row r="53" spans="1:57">
      <c r="A53" s="554">
        <v>54</v>
      </c>
      <c r="B53" s="554">
        <v>51</v>
      </c>
      <c r="C53" s="554"/>
      <c r="D53" s="554">
        <v>1008</v>
      </c>
      <c r="E53" s="556" t="s">
        <v>1249</v>
      </c>
      <c r="F53" s="556" t="s">
        <v>15</v>
      </c>
      <c r="G53" s="554" t="s">
        <v>32</v>
      </c>
      <c r="H53" s="554">
        <v>1976</v>
      </c>
      <c r="I53" s="556" t="s">
        <v>1359</v>
      </c>
      <c r="J53" s="556" t="s">
        <v>4700</v>
      </c>
      <c r="K53" s="579">
        <v>51</v>
      </c>
      <c r="L53" s="554">
        <v>21</v>
      </c>
      <c r="M53" s="578">
        <v>51</v>
      </c>
      <c r="N53" s="555">
        <f t="shared" si="0"/>
        <v>0.57659722222222221</v>
      </c>
      <c r="O53" s="578">
        <v>0</v>
      </c>
      <c r="P53" s="553">
        <v>0.49791666666666662</v>
      </c>
      <c r="Q53" s="553">
        <v>0.56874999999999998</v>
      </c>
      <c r="R53" s="553">
        <v>0.39930555555555558</v>
      </c>
      <c r="S53" s="553">
        <v>0.44861111111111113</v>
      </c>
      <c r="T53" s="553">
        <v>0.32361111111111113</v>
      </c>
      <c r="U53" s="553">
        <v>0.37708333333333338</v>
      </c>
      <c r="V53" s="553">
        <v>0.30069444444444443</v>
      </c>
      <c r="W53" s="553">
        <v>0.54791666666666672</v>
      </c>
      <c r="X53" s="553">
        <v>0.52916666666666667</v>
      </c>
      <c r="Y53" s="553">
        <v>0.42083333333333334</v>
      </c>
      <c r="Z53" s="553">
        <v>0.3430555555555555</v>
      </c>
      <c r="AA53" s="553">
        <v>0.46875</v>
      </c>
      <c r="AB53" s="553">
        <v>0.58405092592592589</v>
      </c>
      <c r="AC53" s="555">
        <f t="shared" si="1"/>
        <v>0.31321759259259258</v>
      </c>
      <c r="AD53" s="553">
        <v>0.69305555555555554</v>
      </c>
      <c r="AE53" s="553">
        <v>0.64513888888888882</v>
      </c>
      <c r="AF53" s="553">
        <v>0.73611111111111116</v>
      </c>
      <c r="AG53" s="553">
        <v>0.76111111111111107</v>
      </c>
      <c r="AH53" s="553"/>
      <c r="AI53" s="553">
        <v>0.70486111111111116</v>
      </c>
      <c r="AJ53" s="553"/>
      <c r="AK53" s="553">
        <v>0.71805555555555556</v>
      </c>
      <c r="AL53" s="553">
        <v>0.66249999999999998</v>
      </c>
      <c r="AM53" s="553"/>
      <c r="AN53" s="553">
        <v>0.62361111111111112</v>
      </c>
      <c r="AO53" s="553">
        <v>0.78402777777777777</v>
      </c>
      <c r="AP53" s="555">
        <v>0.84743055555555558</v>
      </c>
      <c r="AQ53" s="555">
        <f t="shared" si="2"/>
        <v>0.26337962962962969</v>
      </c>
      <c r="AR53" s="554"/>
      <c r="AT53" s="226">
        <f>VLOOKUP(AU53,id!$A:$C,3,0)</f>
        <v>15</v>
      </c>
      <c r="AU53" s="226" t="str">
        <f t="shared" si="3"/>
        <v>NiewęgłowskiPiotr1976</v>
      </c>
      <c r="AV53" s="226" t="str">
        <f t="shared" si="4"/>
        <v>Niewęgłowski</v>
      </c>
      <c r="AW53" s="226" t="str">
        <f t="shared" si="4"/>
        <v>Piotr</v>
      </c>
      <c r="AX53" s="226" t="str">
        <f t="shared" si="5"/>
        <v>...</v>
      </c>
      <c r="AY53" s="226">
        <f t="shared" si="6"/>
        <v>1976</v>
      </c>
      <c r="AZ53" s="226">
        <f t="shared" si="12"/>
        <v>54.076687946169358</v>
      </c>
      <c r="BA53" s="226"/>
      <c r="BB53" s="226">
        <f t="shared" si="13"/>
        <v>0.98008751856758614</v>
      </c>
      <c r="BC53" s="226">
        <f t="shared" si="14"/>
        <v>1</v>
      </c>
      <c r="BD53" s="226">
        <f t="shared" si="15"/>
        <v>0.98076923076923073</v>
      </c>
      <c r="BE53" s="226">
        <f t="shared" si="16"/>
        <v>1</v>
      </c>
    </row>
    <row r="54" spans="1:57">
      <c r="A54" s="561">
        <v>55</v>
      </c>
      <c r="B54" s="561">
        <v>52</v>
      </c>
      <c r="C54" s="561"/>
      <c r="D54" s="561">
        <v>1062</v>
      </c>
      <c r="E54" s="563" t="s">
        <v>1714</v>
      </c>
      <c r="F54" s="563" t="s">
        <v>59</v>
      </c>
      <c r="G54" s="561" t="s">
        <v>32</v>
      </c>
      <c r="H54" s="561">
        <v>1977</v>
      </c>
      <c r="I54" s="563" t="s">
        <v>4967</v>
      </c>
      <c r="J54" s="563" t="s">
        <v>4966</v>
      </c>
      <c r="K54" s="577">
        <v>51</v>
      </c>
      <c r="L54" s="561">
        <v>20</v>
      </c>
      <c r="M54" s="576">
        <v>51</v>
      </c>
      <c r="N54" s="562">
        <f t="shared" si="0"/>
        <v>0.58104166666666668</v>
      </c>
      <c r="O54" s="576">
        <v>0</v>
      </c>
      <c r="P54" s="560">
        <v>0.55486111111111114</v>
      </c>
      <c r="Q54" s="560">
        <v>0.30555555555555552</v>
      </c>
      <c r="R54" s="560">
        <v>0.44166666666666665</v>
      </c>
      <c r="S54" s="560">
        <v>0.4909722222222222</v>
      </c>
      <c r="T54" s="560">
        <v>0.34375</v>
      </c>
      <c r="U54" s="560">
        <v>0.40277777777777773</v>
      </c>
      <c r="V54" s="560">
        <v>0.32916666666666666</v>
      </c>
      <c r="W54" s="560">
        <v>0.6069444444444444</v>
      </c>
      <c r="X54" s="560">
        <v>0.56944444444444442</v>
      </c>
      <c r="Y54" s="560">
        <v>0.46527777777777773</v>
      </c>
      <c r="Z54" s="560">
        <v>0.36736111111111108</v>
      </c>
      <c r="AA54" s="560">
        <v>0.5180555555555556</v>
      </c>
      <c r="AB54" s="560">
        <v>0.62795138888888891</v>
      </c>
      <c r="AC54" s="562">
        <f t="shared" si="1"/>
        <v>0.35711805555555559</v>
      </c>
      <c r="AD54" s="560"/>
      <c r="AE54" s="560"/>
      <c r="AF54" s="560">
        <v>0.71319444444444446</v>
      </c>
      <c r="AG54" s="560">
        <v>0.75902777777777775</v>
      </c>
      <c r="AH54" s="560">
        <v>0.83750000000000002</v>
      </c>
      <c r="AI54" s="560">
        <v>0.8041666666666667</v>
      </c>
      <c r="AJ54" s="560">
        <v>0.6958333333333333</v>
      </c>
      <c r="AK54" s="560">
        <v>0.7895833333333333</v>
      </c>
      <c r="AL54" s="560"/>
      <c r="AM54" s="560">
        <v>0.66875000000000007</v>
      </c>
      <c r="AN54" s="560"/>
      <c r="AO54" s="560">
        <v>0.74097222222222225</v>
      </c>
      <c r="AP54" s="562">
        <v>0.85187500000000005</v>
      </c>
      <c r="AQ54" s="562">
        <f t="shared" si="2"/>
        <v>0.22392361111111114</v>
      </c>
      <c r="AR54" s="561"/>
      <c r="AT54" s="226">
        <f>VLOOKUP(AU54,id!$A:$C,3,0)</f>
        <v>603</v>
      </c>
      <c r="AU54" s="226" t="str">
        <f t="shared" si="3"/>
        <v>MejkaMichał1977</v>
      </c>
      <c r="AV54" s="226" t="str">
        <f t="shared" si="4"/>
        <v>Mejka</v>
      </c>
      <c r="AW54" s="226" t="str">
        <f t="shared" si="4"/>
        <v>Michał</v>
      </c>
      <c r="AX54" s="226" t="str">
        <f t="shared" si="5"/>
        <v>Majka Team</v>
      </c>
      <c r="AY54" s="226">
        <f t="shared" si="6"/>
        <v>1977</v>
      </c>
      <c r="AZ54" s="226">
        <f t="shared" si="12"/>
        <v>53.551572065398986</v>
      </c>
      <c r="BA54" s="226"/>
      <c r="BB54" s="226">
        <f t="shared" si="13"/>
        <v>0.99235090235448786</v>
      </c>
      <c r="BC54" s="226">
        <f t="shared" si="14"/>
        <v>0.95238095238095233</v>
      </c>
      <c r="BD54" s="226">
        <f t="shared" si="15"/>
        <v>1</v>
      </c>
      <c r="BE54" s="226">
        <f t="shared" si="16"/>
        <v>0.99028942228686234</v>
      </c>
    </row>
    <row r="55" spans="1:57">
      <c r="A55" s="554">
        <v>56</v>
      </c>
      <c r="B55" s="554">
        <v>53</v>
      </c>
      <c r="C55" s="554"/>
      <c r="D55" s="554">
        <v>1020</v>
      </c>
      <c r="E55" s="556" t="s">
        <v>1714</v>
      </c>
      <c r="F55" s="556" t="s">
        <v>272</v>
      </c>
      <c r="G55" s="554" t="s">
        <v>32</v>
      </c>
      <c r="H55" s="554">
        <v>1984</v>
      </c>
      <c r="I55" s="556" t="s">
        <v>3683</v>
      </c>
      <c r="J55" s="556" t="s">
        <v>1374</v>
      </c>
      <c r="K55" s="579">
        <v>51</v>
      </c>
      <c r="L55" s="554">
        <v>20</v>
      </c>
      <c r="M55" s="578">
        <v>51</v>
      </c>
      <c r="N55" s="555">
        <f t="shared" si="0"/>
        <v>0.5810763888888888</v>
      </c>
      <c r="O55" s="578">
        <v>0</v>
      </c>
      <c r="P55" s="553">
        <v>0.5541666666666667</v>
      </c>
      <c r="Q55" s="553">
        <v>0.30555555555555552</v>
      </c>
      <c r="R55" s="553">
        <v>0.44166666666666665</v>
      </c>
      <c r="S55" s="553">
        <v>0.4909722222222222</v>
      </c>
      <c r="T55" s="553">
        <v>0.3430555555555555</v>
      </c>
      <c r="U55" s="553">
        <v>0.40277777777777773</v>
      </c>
      <c r="V55" s="553">
        <v>0.32569444444444445</v>
      </c>
      <c r="W55" s="553">
        <v>0.6069444444444444</v>
      </c>
      <c r="X55" s="553">
        <v>0.57013888888888886</v>
      </c>
      <c r="Y55" s="553">
        <v>0.46527777777777773</v>
      </c>
      <c r="Z55" s="553">
        <v>0.36736111111111108</v>
      </c>
      <c r="AA55" s="553">
        <v>0.51874999999999993</v>
      </c>
      <c r="AB55" s="553">
        <v>0.62792824074074072</v>
      </c>
      <c r="AC55" s="555">
        <f t="shared" si="1"/>
        <v>0.3570949074074074</v>
      </c>
      <c r="AD55" s="553"/>
      <c r="AE55" s="553"/>
      <c r="AF55" s="553">
        <v>0.71319444444444446</v>
      </c>
      <c r="AG55" s="553">
        <v>0.7597222222222223</v>
      </c>
      <c r="AH55" s="553">
        <v>0.83750000000000002</v>
      </c>
      <c r="AI55" s="553">
        <v>0.80555555555555547</v>
      </c>
      <c r="AJ55" s="553">
        <v>0.6958333333333333</v>
      </c>
      <c r="AK55" s="553">
        <v>0.7895833333333333</v>
      </c>
      <c r="AL55" s="553"/>
      <c r="AM55" s="553">
        <v>0.6694444444444444</v>
      </c>
      <c r="AN55" s="553"/>
      <c r="AO55" s="553">
        <v>0.74097222222222225</v>
      </c>
      <c r="AP55" s="555">
        <v>0.85190972222222217</v>
      </c>
      <c r="AQ55" s="555">
        <f t="shared" si="2"/>
        <v>0.22398148148148145</v>
      </c>
      <c r="AR55" s="554"/>
      <c r="AT55" s="226">
        <f>VLOOKUP(AU55,id!$A:$C,3,0)</f>
        <v>604</v>
      </c>
      <c r="AU55" s="226" t="str">
        <f t="shared" si="3"/>
        <v>MejkaBartłomiej1984</v>
      </c>
      <c r="AV55" s="226" t="str">
        <f t="shared" si="4"/>
        <v>Mejka</v>
      </c>
      <c r="AW55" s="226" t="str">
        <f t="shared" si="4"/>
        <v>Bartłomiej</v>
      </c>
      <c r="AX55" s="226" t="str">
        <f t="shared" si="5"/>
        <v>-</v>
      </c>
      <c r="AY55" s="226">
        <f t="shared" si="6"/>
        <v>1984</v>
      </c>
      <c r="AZ55" s="226">
        <f t="shared" si="12"/>
        <v>53.548372090970233</v>
      </c>
      <c r="BA55" s="226"/>
      <c r="BB55" s="226">
        <f t="shared" si="13"/>
        <v>0.99994024499551859</v>
      </c>
      <c r="BC55" s="226">
        <f t="shared" si="14"/>
        <v>1</v>
      </c>
      <c r="BD55" s="226">
        <f t="shared" si="15"/>
        <v>1</v>
      </c>
      <c r="BE55" s="226">
        <f t="shared" si="16"/>
        <v>1</v>
      </c>
    </row>
    <row r="56" spans="1:57">
      <c r="A56" s="561">
        <v>57</v>
      </c>
      <c r="B56" s="561">
        <v>54</v>
      </c>
      <c r="C56" s="561"/>
      <c r="D56" s="561">
        <v>1021</v>
      </c>
      <c r="E56" s="563" t="s">
        <v>4965</v>
      </c>
      <c r="F56" s="563" t="s">
        <v>17</v>
      </c>
      <c r="G56" s="561" t="s">
        <v>32</v>
      </c>
      <c r="H56" s="561">
        <v>1986</v>
      </c>
      <c r="I56" s="563" t="s">
        <v>3683</v>
      </c>
      <c r="J56" s="563" t="s">
        <v>4768</v>
      </c>
      <c r="K56" s="577">
        <v>51</v>
      </c>
      <c r="L56" s="561">
        <v>20</v>
      </c>
      <c r="M56" s="576">
        <v>51</v>
      </c>
      <c r="N56" s="562">
        <f t="shared" si="0"/>
        <v>0.58122685185185197</v>
      </c>
      <c r="O56" s="576">
        <v>0</v>
      </c>
      <c r="P56" s="560">
        <v>0.55486111111111114</v>
      </c>
      <c r="Q56" s="560">
        <v>0.30555555555555552</v>
      </c>
      <c r="R56" s="560">
        <v>0.44166666666666665</v>
      </c>
      <c r="S56" s="560">
        <v>0.4916666666666667</v>
      </c>
      <c r="T56" s="560">
        <v>0.34375</v>
      </c>
      <c r="U56" s="560">
        <v>0.40277777777777773</v>
      </c>
      <c r="V56" s="560">
        <v>0.3298611111111111</v>
      </c>
      <c r="W56" s="560">
        <v>0.6069444444444444</v>
      </c>
      <c r="X56" s="560">
        <v>0.57013888888888886</v>
      </c>
      <c r="Y56" s="560">
        <v>0.46527777777777773</v>
      </c>
      <c r="Z56" s="560">
        <v>0.36736111111111108</v>
      </c>
      <c r="AA56" s="560">
        <v>0.51874999999999993</v>
      </c>
      <c r="AB56" s="560">
        <v>0.62802083333333336</v>
      </c>
      <c r="AC56" s="562">
        <f t="shared" si="1"/>
        <v>0.35718750000000005</v>
      </c>
      <c r="AD56" s="560"/>
      <c r="AE56" s="560"/>
      <c r="AF56" s="560">
        <v>0.71319444444444446</v>
      </c>
      <c r="AG56" s="560">
        <v>0.7597222222222223</v>
      </c>
      <c r="AH56" s="560">
        <v>0.83750000000000002</v>
      </c>
      <c r="AI56" s="560">
        <v>0.80486111111111114</v>
      </c>
      <c r="AJ56" s="560">
        <v>0.6958333333333333</v>
      </c>
      <c r="AK56" s="560">
        <v>0.7895833333333333</v>
      </c>
      <c r="AL56" s="560"/>
      <c r="AM56" s="560">
        <v>0.6694444444444444</v>
      </c>
      <c r="AN56" s="560"/>
      <c r="AO56" s="560">
        <v>0.74097222222222225</v>
      </c>
      <c r="AP56" s="562">
        <v>0.85206018518518523</v>
      </c>
      <c r="AQ56" s="562">
        <f t="shared" si="2"/>
        <v>0.22403935185185186</v>
      </c>
      <c r="AR56" s="561"/>
      <c r="AT56" s="226">
        <f>VLOOKUP(AU56,id!$A:$C,3,0)</f>
        <v>605</v>
      </c>
      <c r="AU56" s="226" t="str">
        <f t="shared" si="3"/>
        <v>WilmaMarcin1986</v>
      </c>
      <c r="AV56" s="226" t="str">
        <f t="shared" si="4"/>
        <v>Wilma</v>
      </c>
      <c r="AW56" s="226" t="str">
        <f t="shared" si="4"/>
        <v>Marcin</v>
      </c>
      <c r="AX56" s="226" t="str">
        <f t="shared" si="5"/>
        <v>Brak</v>
      </c>
      <c r="AY56" s="226">
        <f t="shared" si="6"/>
        <v>1986</v>
      </c>
      <c r="AZ56" s="226">
        <f t="shared" si="12"/>
        <v>53.53450995314747</v>
      </c>
      <c r="BA56" s="226"/>
      <c r="BB56" s="226">
        <f t="shared" si="13"/>
        <v>0.99974112867895937</v>
      </c>
      <c r="BC56" s="226">
        <f t="shared" si="14"/>
        <v>1</v>
      </c>
      <c r="BD56" s="226">
        <f t="shared" si="15"/>
        <v>1</v>
      </c>
      <c r="BE56" s="226">
        <f t="shared" si="16"/>
        <v>1</v>
      </c>
    </row>
    <row r="57" spans="1:57">
      <c r="A57" s="554">
        <v>58</v>
      </c>
      <c r="B57" s="554">
        <v>55</v>
      </c>
      <c r="C57" s="554"/>
      <c r="D57" s="554">
        <v>1033</v>
      </c>
      <c r="E57" s="556" t="s">
        <v>3714</v>
      </c>
      <c r="F57" s="556" t="s">
        <v>70</v>
      </c>
      <c r="G57" s="554" t="s">
        <v>32</v>
      </c>
      <c r="H57" s="554">
        <v>1991</v>
      </c>
      <c r="I57" s="556" t="s">
        <v>3683</v>
      </c>
      <c r="J57" s="556" t="s">
        <v>1374</v>
      </c>
      <c r="K57" s="579">
        <v>51</v>
      </c>
      <c r="L57" s="554">
        <v>20</v>
      </c>
      <c r="M57" s="578">
        <v>51</v>
      </c>
      <c r="N57" s="555">
        <f t="shared" si="0"/>
        <v>0.5812962962962962</v>
      </c>
      <c r="O57" s="578">
        <v>0</v>
      </c>
      <c r="P57" s="553">
        <v>0.5541666666666667</v>
      </c>
      <c r="Q57" s="553">
        <v>0.30555555555555552</v>
      </c>
      <c r="R57" s="553">
        <v>0.44166666666666665</v>
      </c>
      <c r="S57" s="553">
        <v>0.4909722222222222</v>
      </c>
      <c r="T57" s="553">
        <v>0.34513888888888888</v>
      </c>
      <c r="U57" s="553">
        <v>0.40277777777777773</v>
      </c>
      <c r="V57" s="553">
        <v>0.3263888888888889</v>
      </c>
      <c r="W57" s="553">
        <v>0.6069444444444444</v>
      </c>
      <c r="X57" s="553">
        <v>0.56944444444444442</v>
      </c>
      <c r="Y57" s="553">
        <v>0.46527777777777773</v>
      </c>
      <c r="Z57" s="553">
        <v>0.37083333333333335</v>
      </c>
      <c r="AA57" s="553">
        <v>0.5180555555555556</v>
      </c>
      <c r="AB57" s="553">
        <v>0.62923611111111111</v>
      </c>
      <c r="AC57" s="555">
        <f t="shared" si="1"/>
        <v>0.35840277777777779</v>
      </c>
      <c r="AD57" s="553"/>
      <c r="AE57" s="553"/>
      <c r="AF57" s="553">
        <v>0.71319444444444446</v>
      </c>
      <c r="AG57" s="553">
        <v>0.7597222222222223</v>
      </c>
      <c r="AH57" s="553">
        <v>0.83750000000000002</v>
      </c>
      <c r="AI57" s="553">
        <v>0.8041666666666667</v>
      </c>
      <c r="AJ57" s="553">
        <v>0.6958333333333333</v>
      </c>
      <c r="AK57" s="553">
        <v>0.7895833333333333</v>
      </c>
      <c r="AL57" s="553"/>
      <c r="AM57" s="553">
        <v>0.6694444444444444</v>
      </c>
      <c r="AN57" s="553"/>
      <c r="AO57" s="553">
        <v>0.74097222222222225</v>
      </c>
      <c r="AP57" s="555">
        <v>0.85212962962962957</v>
      </c>
      <c r="AQ57" s="555">
        <f t="shared" si="2"/>
        <v>0.22289351851851846</v>
      </c>
      <c r="AR57" s="554"/>
      <c r="AT57" s="226">
        <f>VLOOKUP(AU57,id!$A:$C,3,0)</f>
        <v>207</v>
      </c>
      <c r="AU57" s="226" t="str">
        <f t="shared" si="3"/>
        <v>OstrowskiMaciej1991</v>
      </c>
      <c r="AV57" s="226" t="str">
        <f t="shared" si="4"/>
        <v>Ostrowski</v>
      </c>
      <c r="AW57" s="226" t="str">
        <f t="shared" si="4"/>
        <v>Maciej</v>
      </c>
      <c r="AX57" s="226" t="str">
        <f t="shared" si="5"/>
        <v>-</v>
      </c>
      <c r="AY57" s="226">
        <f t="shared" si="6"/>
        <v>1991</v>
      </c>
      <c r="AZ57" s="226">
        <f t="shared" si="12"/>
        <v>53.528114463745638</v>
      </c>
      <c r="BA57" s="226"/>
      <c r="BB57" s="226">
        <f t="shared" si="13"/>
        <v>0.99988053520229414</v>
      </c>
      <c r="BC57" s="226">
        <f t="shared" si="14"/>
        <v>1</v>
      </c>
      <c r="BD57" s="226">
        <f t="shared" si="15"/>
        <v>1</v>
      </c>
      <c r="BE57" s="226">
        <f t="shared" si="16"/>
        <v>1</v>
      </c>
    </row>
    <row r="58" spans="1:57">
      <c r="A58" s="561">
        <v>59</v>
      </c>
      <c r="B58" s="561">
        <v>56</v>
      </c>
      <c r="C58" s="561"/>
      <c r="D58" s="561">
        <v>1091</v>
      </c>
      <c r="E58" s="563" t="s">
        <v>991</v>
      </c>
      <c r="F58" s="563" t="s">
        <v>49</v>
      </c>
      <c r="G58" s="561" t="s">
        <v>32</v>
      </c>
      <c r="H58" s="561">
        <v>1979</v>
      </c>
      <c r="I58" s="563" t="s">
        <v>253</v>
      </c>
      <c r="J58" s="563" t="s">
        <v>1327</v>
      </c>
      <c r="K58" s="577">
        <v>50</v>
      </c>
      <c r="L58" s="561">
        <v>20</v>
      </c>
      <c r="M58" s="576">
        <v>50</v>
      </c>
      <c r="N58" s="562">
        <f t="shared" si="0"/>
        <v>0.57657407407407413</v>
      </c>
      <c r="O58" s="576">
        <v>0</v>
      </c>
      <c r="P58" s="560">
        <v>0.49791666666666662</v>
      </c>
      <c r="Q58" s="560">
        <v>0.56874999999999998</v>
      </c>
      <c r="R58" s="560">
        <v>0.39930555555555558</v>
      </c>
      <c r="S58" s="560">
        <v>0.44791666666666669</v>
      </c>
      <c r="T58" s="560">
        <v>0.32291666666666669</v>
      </c>
      <c r="U58" s="560">
        <v>0.37708333333333338</v>
      </c>
      <c r="V58" s="560">
        <v>0.30069444444444443</v>
      </c>
      <c r="W58" s="560">
        <v>0.54791666666666672</v>
      </c>
      <c r="X58" s="560">
        <v>0.52916666666666667</v>
      </c>
      <c r="Y58" s="560">
        <v>0.42083333333333334</v>
      </c>
      <c r="Z58" s="560">
        <v>0.3430555555555555</v>
      </c>
      <c r="AA58" s="560">
        <v>0.46875</v>
      </c>
      <c r="AB58" s="560">
        <v>0.5839699074074074</v>
      </c>
      <c r="AC58" s="562">
        <f t="shared" si="1"/>
        <v>0.31313657407407408</v>
      </c>
      <c r="AD58" s="560"/>
      <c r="AE58" s="560">
        <v>0.64513888888888882</v>
      </c>
      <c r="AF58" s="560">
        <v>0.73611111111111116</v>
      </c>
      <c r="AG58" s="560">
        <v>0.76111111111111107</v>
      </c>
      <c r="AH58" s="560"/>
      <c r="AI58" s="560">
        <v>0.70486111111111116</v>
      </c>
      <c r="AJ58" s="560"/>
      <c r="AK58" s="560">
        <v>0.71805555555555556</v>
      </c>
      <c r="AL58" s="560">
        <v>0.66249999999999998</v>
      </c>
      <c r="AM58" s="560"/>
      <c r="AN58" s="560">
        <v>0.62361111111111112</v>
      </c>
      <c r="AO58" s="560">
        <v>0.78402777777777777</v>
      </c>
      <c r="AP58" s="562">
        <v>0.84740740740740739</v>
      </c>
      <c r="AQ58" s="562">
        <f t="shared" si="2"/>
        <v>0.26343749999999999</v>
      </c>
      <c r="AR58" s="561"/>
      <c r="AT58" s="226">
        <f>VLOOKUP(AU58,id!$A:$C,3,0)</f>
        <v>16</v>
      </c>
      <c r="AU58" s="226" t="str">
        <f t="shared" si="3"/>
        <v>BelicaRobert1979</v>
      </c>
      <c r="AV58" s="226" t="str">
        <f t="shared" si="4"/>
        <v>Belica</v>
      </c>
      <c r="AW58" s="226" t="str">
        <f t="shared" si="4"/>
        <v>Robert</v>
      </c>
      <c r="AX58" s="226" t="str">
        <f t="shared" si="5"/>
        <v>T-Mobile Cycling Team</v>
      </c>
      <c r="AY58" s="226">
        <f t="shared" si="6"/>
        <v>1979</v>
      </c>
      <c r="AZ58" s="226">
        <f t="shared" si="12"/>
        <v>52.478543591907489</v>
      </c>
      <c r="BA58" s="226"/>
      <c r="BB58" s="226">
        <f t="shared" si="13"/>
        <v>1.0081901397141477</v>
      </c>
      <c r="BC58" s="226">
        <f t="shared" si="14"/>
        <v>1</v>
      </c>
      <c r="BD58" s="226">
        <f t="shared" si="15"/>
        <v>0.98039215686274506</v>
      </c>
      <c r="BE58" s="226">
        <f t="shared" si="16"/>
        <v>1</v>
      </c>
    </row>
    <row r="59" spans="1:57">
      <c r="A59" s="554">
        <v>60</v>
      </c>
      <c r="B59" s="554">
        <v>57</v>
      </c>
      <c r="C59" s="554"/>
      <c r="D59" s="554">
        <v>1030</v>
      </c>
      <c r="E59" s="556" t="s">
        <v>934</v>
      </c>
      <c r="F59" s="556" t="s">
        <v>16</v>
      </c>
      <c r="G59" s="554" t="s">
        <v>32</v>
      </c>
      <c r="H59" s="554">
        <v>1976</v>
      </c>
      <c r="I59" s="556" t="s">
        <v>3715</v>
      </c>
      <c r="J59" s="556" t="s">
        <v>4826</v>
      </c>
      <c r="K59" s="579">
        <v>50</v>
      </c>
      <c r="L59" s="554">
        <v>19</v>
      </c>
      <c r="M59" s="578">
        <v>50</v>
      </c>
      <c r="N59" s="555">
        <f t="shared" si="0"/>
        <v>0.48538194444444444</v>
      </c>
      <c r="O59" s="578">
        <v>0</v>
      </c>
      <c r="P59" s="553">
        <v>0.52569444444444446</v>
      </c>
      <c r="Q59" s="553"/>
      <c r="R59" s="553">
        <v>0.4284722222222222</v>
      </c>
      <c r="S59" s="553">
        <v>0.4694444444444445</v>
      </c>
      <c r="T59" s="553">
        <v>0.31944444444444448</v>
      </c>
      <c r="U59" s="553">
        <v>0.36458333333333331</v>
      </c>
      <c r="V59" s="553">
        <v>0.29375000000000001</v>
      </c>
      <c r="W59" s="553">
        <v>0.44236111111111115</v>
      </c>
      <c r="X59" s="553">
        <v>0.45624999999999999</v>
      </c>
      <c r="Y59" s="553">
        <v>0.40347222222222223</v>
      </c>
      <c r="Z59" s="553">
        <v>0.33680555555555558</v>
      </c>
      <c r="AA59" s="553">
        <v>0.49444444444444446</v>
      </c>
      <c r="AB59" s="553">
        <v>0.55511574074074077</v>
      </c>
      <c r="AC59" s="555">
        <f t="shared" si="1"/>
        <v>0.28428240740740746</v>
      </c>
      <c r="AD59" s="553"/>
      <c r="AE59" s="553"/>
      <c r="AF59" s="553">
        <v>0.62638888888888888</v>
      </c>
      <c r="AG59" s="553">
        <v>0.67222222222222217</v>
      </c>
      <c r="AH59" s="553">
        <v>0.73611111111111116</v>
      </c>
      <c r="AI59" s="553">
        <v>0.71597222222222223</v>
      </c>
      <c r="AJ59" s="553">
        <v>0.60833333333333328</v>
      </c>
      <c r="AK59" s="553">
        <v>0.7006944444444444</v>
      </c>
      <c r="AL59" s="553"/>
      <c r="AM59" s="553">
        <v>0.57847222222222217</v>
      </c>
      <c r="AN59" s="553"/>
      <c r="AO59" s="553">
        <v>0.65138888888888891</v>
      </c>
      <c r="AP59" s="555">
        <v>0.75621527777777775</v>
      </c>
      <c r="AQ59" s="555">
        <f t="shared" si="2"/>
        <v>0.20109953703703698</v>
      </c>
      <c r="AR59" s="554"/>
      <c r="AT59" s="226">
        <f>VLOOKUP(AU59,id!$A:$C,3,0)</f>
        <v>512</v>
      </c>
      <c r="AU59" s="226" t="str">
        <f t="shared" si="3"/>
        <v>KosiorekPaweł1976</v>
      </c>
      <c r="AV59" s="226" t="str">
        <f t="shared" si="4"/>
        <v>Kosiorek</v>
      </c>
      <c r="AW59" s="226" t="str">
        <f t="shared" si="4"/>
        <v>Paweł</v>
      </c>
      <c r="AX59" s="226" t="str">
        <f t="shared" si="5"/>
        <v>.</v>
      </c>
      <c r="AY59" s="226">
        <f t="shared" si="6"/>
        <v>1976</v>
      </c>
      <c r="AZ59" s="226">
        <f t="shared" si="12"/>
        <v>51.942936119259592</v>
      </c>
      <c r="BA59" s="226"/>
      <c r="BB59" s="226">
        <f t="shared" si="13"/>
        <v>1.1878770536757519</v>
      </c>
      <c r="BC59" s="226">
        <f t="shared" si="14"/>
        <v>0.95</v>
      </c>
      <c r="BD59" s="226">
        <f t="shared" si="15"/>
        <v>1</v>
      </c>
      <c r="BE59" s="226">
        <f t="shared" si="16"/>
        <v>0.98979378168698851</v>
      </c>
    </row>
    <row r="60" spans="1:57">
      <c r="A60" s="554">
        <v>62</v>
      </c>
      <c r="B60" s="554">
        <v>58</v>
      </c>
      <c r="C60" s="554"/>
      <c r="D60" s="554">
        <v>1101</v>
      </c>
      <c r="E60" s="556" t="s">
        <v>18</v>
      </c>
      <c r="F60" s="556" t="s">
        <v>19</v>
      </c>
      <c r="G60" s="554" t="s">
        <v>32</v>
      </c>
      <c r="H60" s="554">
        <v>1964</v>
      </c>
      <c r="I60" s="556" t="s">
        <v>233</v>
      </c>
      <c r="J60" s="556" t="s">
        <v>677</v>
      </c>
      <c r="K60" s="579">
        <v>49</v>
      </c>
      <c r="L60" s="554">
        <v>20</v>
      </c>
      <c r="M60" s="578">
        <v>49</v>
      </c>
      <c r="N60" s="555">
        <f t="shared" si="0"/>
        <v>0.52468749999999997</v>
      </c>
      <c r="O60" s="578">
        <v>0</v>
      </c>
      <c r="P60" s="553">
        <v>0.3520833333333333</v>
      </c>
      <c r="Q60" s="553">
        <v>0.53611111111111109</v>
      </c>
      <c r="R60" s="553">
        <v>0.32847222222222222</v>
      </c>
      <c r="S60" s="553">
        <v>0.39861111111111108</v>
      </c>
      <c r="T60" s="553">
        <v>0.49791666666666662</v>
      </c>
      <c r="U60" s="553">
        <v>0.45208333333333334</v>
      </c>
      <c r="V60" s="553">
        <v>0.51597222222222217</v>
      </c>
      <c r="W60" s="553">
        <v>0.31666666666666665</v>
      </c>
      <c r="X60" s="553">
        <v>0.34166666666666662</v>
      </c>
      <c r="Y60" s="553">
        <v>0.42222222222222222</v>
      </c>
      <c r="Z60" s="553">
        <v>0.48055555555555557</v>
      </c>
      <c r="AA60" s="553">
        <v>0.37777777777777777</v>
      </c>
      <c r="AB60" s="553">
        <v>0.55202546296296295</v>
      </c>
      <c r="AC60" s="555">
        <f t="shared" si="1"/>
        <v>0.28119212962962964</v>
      </c>
      <c r="AD60" s="553">
        <v>0.71111111111111114</v>
      </c>
      <c r="AE60" s="553"/>
      <c r="AF60" s="553">
        <v>0.66527777777777775</v>
      </c>
      <c r="AG60" s="553"/>
      <c r="AH60" s="553">
        <v>0.60069444444444442</v>
      </c>
      <c r="AI60" s="553">
        <v>0.69930555555555562</v>
      </c>
      <c r="AJ60" s="553">
        <v>0.65277777777777779</v>
      </c>
      <c r="AK60" s="553">
        <v>0.68680555555555556</v>
      </c>
      <c r="AL60" s="553">
        <v>0.7715277777777777</v>
      </c>
      <c r="AM60" s="553">
        <v>0.62083333333333335</v>
      </c>
      <c r="AN60" s="553"/>
      <c r="AO60" s="553"/>
      <c r="AP60" s="555">
        <v>0.79552083333333334</v>
      </c>
      <c r="AQ60" s="555">
        <f t="shared" si="2"/>
        <v>0.24349537037037039</v>
      </c>
      <c r="AR60" s="554"/>
      <c r="AT60" s="226">
        <f>VLOOKUP(AU60,id!$A:$C,3,0)</f>
        <v>11</v>
      </c>
      <c r="AU60" s="226" t="str">
        <f t="shared" si="3"/>
        <v>LiszkaGrzegorz1964</v>
      </c>
      <c r="AV60" s="226" t="str">
        <f t="shared" si="4"/>
        <v>Liszka</v>
      </c>
      <c r="AW60" s="226" t="str">
        <f t="shared" si="4"/>
        <v>Grzegorz</v>
      </c>
      <c r="AX60" s="226" t="str">
        <f t="shared" si="5"/>
        <v>Trezado BikeTires.pl</v>
      </c>
      <c r="AY60" s="226">
        <f t="shared" si="6"/>
        <v>1964</v>
      </c>
      <c r="AZ60" s="226">
        <f t="shared" si="12"/>
        <v>50.904077396874399</v>
      </c>
      <c r="BA60" s="226"/>
      <c r="BB60" s="226">
        <f t="shared" si="13"/>
        <v>0.92508768446826817</v>
      </c>
      <c r="BC60" s="226">
        <f t="shared" si="14"/>
        <v>1.0526315789473684</v>
      </c>
      <c r="BD60" s="226">
        <f t="shared" si="15"/>
        <v>0.98</v>
      </c>
      <c r="BE60" s="226">
        <f t="shared" si="16"/>
        <v>1.0103114593179361</v>
      </c>
    </row>
    <row r="61" spans="1:57">
      <c r="A61" s="561">
        <v>63</v>
      </c>
      <c r="B61" s="561">
        <v>59</v>
      </c>
      <c r="C61" s="561"/>
      <c r="D61" s="561">
        <v>1036</v>
      </c>
      <c r="E61" s="563" t="s">
        <v>27</v>
      </c>
      <c r="F61" s="563" t="s">
        <v>25</v>
      </c>
      <c r="G61" s="561" t="s">
        <v>32</v>
      </c>
      <c r="H61" s="561">
        <v>1958</v>
      </c>
      <c r="I61" s="563" t="s">
        <v>3681</v>
      </c>
      <c r="J61" s="563" t="s">
        <v>150</v>
      </c>
      <c r="K61" s="577">
        <v>48</v>
      </c>
      <c r="L61" s="561">
        <v>17</v>
      </c>
      <c r="M61" s="576">
        <v>48</v>
      </c>
      <c r="N61" s="562">
        <f t="shared" si="0"/>
        <v>0.5300231481481481</v>
      </c>
      <c r="O61" s="576">
        <v>0</v>
      </c>
      <c r="P61" s="560"/>
      <c r="Q61" s="560"/>
      <c r="R61" s="560"/>
      <c r="S61" s="560">
        <v>0.45208333333333334</v>
      </c>
      <c r="T61" s="560">
        <v>0.32083333333333336</v>
      </c>
      <c r="U61" s="560">
        <v>0.38541666666666669</v>
      </c>
      <c r="V61" s="560">
        <v>0.3</v>
      </c>
      <c r="W61" s="560">
        <v>0.54027777777777775</v>
      </c>
      <c r="X61" s="560">
        <v>0.50902777777777775</v>
      </c>
      <c r="Y61" s="560">
        <v>0.42291666666666666</v>
      </c>
      <c r="Z61" s="560">
        <v>0.3444444444444445</v>
      </c>
      <c r="AA61" s="560">
        <v>0.4770833333333333</v>
      </c>
      <c r="AB61" s="560">
        <v>0.55289351851851853</v>
      </c>
      <c r="AC61" s="562">
        <f t="shared" si="1"/>
        <v>0.28206018518518522</v>
      </c>
      <c r="AD61" s="560"/>
      <c r="AE61" s="560"/>
      <c r="AF61" s="560">
        <v>0.67152777777777783</v>
      </c>
      <c r="AG61" s="560">
        <v>0.71944444444444444</v>
      </c>
      <c r="AH61" s="560">
        <v>0.61458333333333337</v>
      </c>
      <c r="AI61" s="560">
        <v>0.77083333333333337</v>
      </c>
      <c r="AJ61" s="560">
        <v>0.65486111111111112</v>
      </c>
      <c r="AK61" s="560">
        <v>0.75</v>
      </c>
      <c r="AL61" s="560"/>
      <c r="AM61" s="560">
        <v>0.58888888888888891</v>
      </c>
      <c r="AN61" s="560"/>
      <c r="AO61" s="560">
        <v>0.69861111111111107</v>
      </c>
      <c r="AP61" s="562">
        <v>0.80085648148148147</v>
      </c>
      <c r="AQ61" s="562">
        <f t="shared" si="2"/>
        <v>0.24796296296296294</v>
      </c>
      <c r="AR61" s="561"/>
      <c r="AT61" s="226">
        <f>VLOOKUP(AU61,id!$A:$C,3,0)</f>
        <v>62</v>
      </c>
      <c r="AU61" s="226" t="str">
        <f t="shared" si="3"/>
        <v>PapisLeszek1958</v>
      </c>
      <c r="AV61" s="226" t="str">
        <f t="shared" si="4"/>
        <v>Papis</v>
      </c>
      <c r="AW61" s="226" t="str">
        <f t="shared" si="4"/>
        <v>Leszek</v>
      </c>
      <c r="AX61" s="226" t="str">
        <f t="shared" si="5"/>
        <v>Troll Team</v>
      </c>
      <c r="AY61" s="226">
        <f t="shared" si="6"/>
        <v>1958</v>
      </c>
      <c r="AZ61" s="226">
        <f t="shared" si="12"/>
        <v>49.865218674489206</v>
      </c>
      <c r="BA61" s="226"/>
      <c r="BB61" s="226">
        <f t="shared" si="13"/>
        <v>0.98993317901908551</v>
      </c>
      <c r="BC61" s="226">
        <f t="shared" si="14"/>
        <v>0.85</v>
      </c>
      <c r="BD61" s="226">
        <f t="shared" si="15"/>
        <v>0.97959183673469385</v>
      </c>
      <c r="BE61" s="226">
        <f t="shared" si="16"/>
        <v>0.9680187850024814</v>
      </c>
    </row>
    <row r="62" spans="1:57">
      <c r="A62" s="554">
        <v>64</v>
      </c>
      <c r="B62" s="554">
        <v>60</v>
      </c>
      <c r="C62" s="554"/>
      <c r="D62" s="554">
        <v>1049</v>
      </c>
      <c r="E62" s="556" t="s">
        <v>360</v>
      </c>
      <c r="F62" s="556" t="s">
        <v>269</v>
      </c>
      <c r="G62" s="554" t="s">
        <v>32</v>
      </c>
      <c r="H62" s="554">
        <v>1958</v>
      </c>
      <c r="I62" s="556" t="s">
        <v>3554</v>
      </c>
      <c r="J62" s="556" t="s">
        <v>4964</v>
      </c>
      <c r="K62" s="579">
        <v>48</v>
      </c>
      <c r="L62" s="554">
        <v>17</v>
      </c>
      <c r="M62" s="578">
        <v>48</v>
      </c>
      <c r="N62" s="555">
        <f t="shared" si="0"/>
        <v>0.53013888888888894</v>
      </c>
      <c r="O62" s="578">
        <v>0</v>
      </c>
      <c r="P62" s="553"/>
      <c r="Q62" s="553"/>
      <c r="R62" s="553"/>
      <c r="S62" s="553">
        <v>0.45208333333333334</v>
      </c>
      <c r="T62" s="553">
        <v>0.32083333333333336</v>
      </c>
      <c r="U62" s="553">
        <v>0.38541666666666669</v>
      </c>
      <c r="V62" s="553">
        <v>0.3</v>
      </c>
      <c r="W62" s="553">
        <v>0.54027777777777775</v>
      </c>
      <c r="X62" s="553">
        <v>0.50902777777777775</v>
      </c>
      <c r="Y62" s="553">
        <v>0.42291666666666666</v>
      </c>
      <c r="Z62" s="553">
        <v>0.3444444444444445</v>
      </c>
      <c r="AA62" s="553">
        <v>0.4770833333333333</v>
      </c>
      <c r="AB62" s="553">
        <v>0.55300925925925926</v>
      </c>
      <c r="AC62" s="555">
        <f t="shared" si="1"/>
        <v>0.28217592592592594</v>
      </c>
      <c r="AD62" s="553"/>
      <c r="AE62" s="553"/>
      <c r="AF62" s="553">
        <v>0.67152777777777783</v>
      </c>
      <c r="AG62" s="553">
        <v>0.71944444444444444</v>
      </c>
      <c r="AH62" s="553">
        <v>0.61458333333333337</v>
      </c>
      <c r="AI62" s="553">
        <v>0.77083333333333337</v>
      </c>
      <c r="AJ62" s="553">
        <v>0.65486111111111112</v>
      </c>
      <c r="AK62" s="553">
        <v>0.74930555555555556</v>
      </c>
      <c r="AL62" s="553"/>
      <c r="AM62" s="553">
        <v>0.58888888888888891</v>
      </c>
      <c r="AN62" s="553"/>
      <c r="AO62" s="553">
        <v>0.69930555555555562</v>
      </c>
      <c r="AP62" s="555">
        <v>0.8009722222222222</v>
      </c>
      <c r="AQ62" s="555">
        <f t="shared" si="2"/>
        <v>0.24796296296296294</v>
      </c>
      <c r="AR62" s="554"/>
      <c r="AT62" s="226">
        <f>VLOOKUP(AU62,id!$A:$C,3,0)</f>
        <v>187</v>
      </c>
      <c r="AU62" s="226" t="str">
        <f t="shared" si="3"/>
        <v>PiątkowskiZbigniew1958</v>
      </c>
      <c r="AV62" s="226" t="str">
        <f t="shared" si="4"/>
        <v>Piątkowski</v>
      </c>
      <c r="AW62" s="226" t="str">
        <f t="shared" si="4"/>
        <v>Zbigniew</v>
      </c>
      <c r="AX62" s="226" t="str">
        <f t="shared" si="5"/>
        <v>Horyzont</v>
      </c>
      <c r="AY62" s="226">
        <f t="shared" si="6"/>
        <v>1958</v>
      </c>
      <c r="AZ62" s="226">
        <f t="shared" si="12"/>
        <v>49.854332022957784</v>
      </c>
      <c r="BA62" s="226"/>
      <c r="BB62" s="226">
        <f t="shared" si="13"/>
        <v>0.99978167845602983</v>
      </c>
      <c r="BC62" s="226">
        <f t="shared" si="14"/>
        <v>1</v>
      </c>
      <c r="BD62" s="226">
        <f t="shared" si="15"/>
        <v>1</v>
      </c>
      <c r="BE62" s="226">
        <f t="shared" si="16"/>
        <v>1</v>
      </c>
    </row>
    <row r="63" spans="1:57">
      <c r="A63" s="561">
        <v>65</v>
      </c>
      <c r="B63" s="561">
        <v>61</v>
      </c>
      <c r="C63" s="561"/>
      <c r="D63" s="561">
        <v>1039</v>
      </c>
      <c r="E63" s="563" t="s">
        <v>28</v>
      </c>
      <c r="F63" s="563" t="s">
        <v>25</v>
      </c>
      <c r="G63" s="561" t="s">
        <v>32</v>
      </c>
      <c r="H63" s="561">
        <v>1958</v>
      </c>
      <c r="I63" s="563" t="s">
        <v>3681</v>
      </c>
      <c r="J63" s="563" t="s">
        <v>150</v>
      </c>
      <c r="K63" s="577">
        <v>48</v>
      </c>
      <c r="L63" s="561">
        <v>17</v>
      </c>
      <c r="M63" s="576">
        <v>48</v>
      </c>
      <c r="N63" s="562">
        <f t="shared" ref="N63:N106" si="17">AQ63+AC63</f>
        <v>0.53069444444444458</v>
      </c>
      <c r="O63" s="576">
        <v>0</v>
      </c>
      <c r="P63" s="560"/>
      <c r="Q63" s="560"/>
      <c r="R63" s="560"/>
      <c r="S63" s="560">
        <v>0.45208333333333334</v>
      </c>
      <c r="T63" s="560">
        <v>0.32083333333333336</v>
      </c>
      <c r="U63" s="560">
        <v>0.38541666666666669</v>
      </c>
      <c r="V63" s="560">
        <v>0.3</v>
      </c>
      <c r="W63" s="560">
        <v>0.54027777777777775</v>
      </c>
      <c r="X63" s="560">
        <v>0.50902777777777775</v>
      </c>
      <c r="Y63" s="560">
        <v>0.42291666666666666</v>
      </c>
      <c r="Z63" s="560">
        <v>0.34375</v>
      </c>
      <c r="AA63" s="560">
        <v>0.4770833333333333</v>
      </c>
      <c r="AB63" s="560">
        <v>0.55274305555555558</v>
      </c>
      <c r="AC63" s="562">
        <f t="shared" ref="AC63:AC106" si="18">AB63-"06:30:00"</f>
        <v>0.28190972222222227</v>
      </c>
      <c r="AD63" s="560"/>
      <c r="AE63" s="560"/>
      <c r="AF63" s="560">
        <v>0.67152777777777783</v>
      </c>
      <c r="AG63" s="560">
        <v>0.71944444444444444</v>
      </c>
      <c r="AH63" s="560">
        <v>0.61458333333333337</v>
      </c>
      <c r="AI63" s="560">
        <v>0.77083333333333337</v>
      </c>
      <c r="AJ63" s="560">
        <v>0.65486111111111112</v>
      </c>
      <c r="AK63" s="560">
        <v>0.74930555555555556</v>
      </c>
      <c r="AL63" s="560"/>
      <c r="AM63" s="560">
        <v>0.58888888888888891</v>
      </c>
      <c r="AN63" s="560"/>
      <c r="AO63" s="560">
        <v>0.69861111111111107</v>
      </c>
      <c r="AP63" s="562">
        <v>0.80152777777777784</v>
      </c>
      <c r="AQ63" s="562">
        <f t="shared" ref="AQ63:AQ106" si="19">AP63-AB63</f>
        <v>0.24878472222222225</v>
      </c>
      <c r="AR63" s="561"/>
      <c r="AT63" s="226">
        <f>VLOOKUP(AU63,id!$A:$C,3,0)</f>
        <v>65</v>
      </c>
      <c r="AU63" s="226" t="str">
        <f t="shared" ref="AU63:AU106" si="20">AV63&amp;AW63&amp;AY63</f>
        <v>OrłowskiLeszek1958</v>
      </c>
      <c r="AV63" s="226" t="str">
        <f t="shared" si="4"/>
        <v>Orłowski</v>
      </c>
      <c r="AW63" s="226" t="str">
        <f t="shared" si="4"/>
        <v>Leszek</v>
      </c>
      <c r="AX63" s="226" t="str">
        <f t="shared" si="5"/>
        <v>Troll Team</v>
      </c>
      <c r="AY63" s="226">
        <f t="shared" si="6"/>
        <v>1958</v>
      </c>
      <c r="AZ63" s="226">
        <f t="shared" si="12"/>
        <v>49.802142196186814</v>
      </c>
      <c r="BA63" s="226"/>
      <c r="BB63" s="226">
        <f t="shared" si="13"/>
        <v>0.99895315362470538</v>
      </c>
      <c r="BC63" s="226">
        <f t="shared" si="14"/>
        <v>1</v>
      </c>
      <c r="BD63" s="226">
        <f t="shared" si="15"/>
        <v>1</v>
      </c>
      <c r="BE63" s="226">
        <f t="shared" si="16"/>
        <v>1</v>
      </c>
    </row>
    <row r="64" spans="1:57">
      <c r="A64" s="554">
        <v>66</v>
      </c>
      <c r="B64" s="554">
        <v>62</v>
      </c>
      <c r="C64" s="554"/>
      <c r="D64" s="554">
        <v>1022</v>
      </c>
      <c r="E64" s="556" t="s">
        <v>4705</v>
      </c>
      <c r="F64" s="556" t="s">
        <v>467</v>
      </c>
      <c r="G64" s="554" t="s">
        <v>32</v>
      </c>
      <c r="H64" s="554">
        <v>1990</v>
      </c>
      <c r="I64" s="556" t="s">
        <v>4963</v>
      </c>
      <c r="J64" s="556" t="s">
        <v>4700</v>
      </c>
      <c r="K64" s="579">
        <v>47</v>
      </c>
      <c r="L64" s="554">
        <v>19</v>
      </c>
      <c r="M64" s="578">
        <v>47</v>
      </c>
      <c r="N64" s="555">
        <f t="shared" si="17"/>
        <v>0.56682870370370364</v>
      </c>
      <c r="O64" s="578">
        <v>0</v>
      </c>
      <c r="P64" s="553">
        <v>0.49791666666666662</v>
      </c>
      <c r="Q64" s="553">
        <v>0.56874999999999998</v>
      </c>
      <c r="R64" s="553">
        <v>0.38750000000000001</v>
      </c>
      <c r="S64" s="553">
        <v>0.44861111111111113</v>
      </c>
      <c r="T64" s="553">
        <v>0.31944444444444448</v>
      </c>
      <c r="U64" s="553">
        <v>0.36458333333333331</v>
      </c>
      <c r="V64" s="553">
        <v>0.29375000000000001</v>
      </c>
      <c r="W64" s="553">
        <v>0.54791666666666672</v>
      </c>
      <c r="X64" s="553">
        <v>0.52986111111111112</v>
      </c>
      <c r="Y64" s="553">
        <v>0.41736111111111113</v>
      </c>
      <c r="Z64" s="553">
        <v>0.33680555555555558</v>
      </c>
      <c r="AA64" s="553">
        <v>0.46875</v>
      </c>
      <c r="AB64" s="553">
        <v>0.58437499999999998</v>
      </c>
      <c r="AC64" s="555">
        <f t="shared" si="18"/>
        <v>0.31354166666666666</v>
      </c>
      <c r="AD64" s="553">
        <v>0.77986111111111101</v>
      </c>
      <c r="AE64" s="553">
        <v>0.70416666666666661</v>
      </c>
      <c r="AF64" s="553"/>
      <c r="AG64" s="553"/>
      <c r="AH64" s="553">
        <v>0.79722222222222217</v>
      </c>
      <c r="AI64" s="553">
        <v>0.76527777777777783</v>
      </c>
      <c r="AJ64" s="553"/>
      <c r="AK64" s="553"/>
      <c r="AL64" s="553">
        <v>0.7284722222222223</v>
      </c>
      <c r="AM64" s="553">
        <v>0.82291666666666663</v>
      </c>
      <c r="AN64" s="553">
        <v>0.64236111111111105</v>
      </c>
      <c r="AO64" s="553"/>
      <c r="AP64" s="555">
        <v>0.83766203703703701</v>
      </c>
      <c r="AQ64" s="555">
        <f t="shared" si="19"/>
        <v>0.25328703703703703</v>
      </c>
      <c r="AR64" s="554"/>
      <c r="AT64" s="226">
        <f>VLOOKUP(AU64,id!$A:$C,3,0)</f>
        <v>548</v>
      </c>
      <c r="AU64" s="226" t="str">
        <f t="shared" si="20"/>
        <v>SzymanekDawid1990</v>
      </c>
      <c r="AV64" s="226" t="str">
        <f t="shared" ref="AV64:AW106" si="21">E64</f>
        <v>Szymanek</v>
      </c>
      <c r="AW64" s="226" t="str">
        <f t="shared" si="21"/>
        <v>Dawid</v>
      </c>
      <c r="AX64" s="226" t="str">
        <f t="shared" ref="AX64:AX106" si="22">J64</f>
        <v>...</v>
      </c>
      <c r="AY64" s="226">
        <f t="shared" ref="AY64:AY106" si="23">H64</f>
        <v>1990</v>
      </c>
      <c r="AZ64" s="226">
        <f t="shared" si="12"/>
        <v>48.764597567099585</v>
      </c>
      <c r="BA64" s="226"/>
      <c r="BB64" s="226">
        <f t="shared" si="13"/>
        <v>0.93625188875730014</v>
      </c>
      <c r="BC64" s="226">
        <f t="shared" si="14"/>
        <v>1.1176470588235294</v>
      </c>
      <c r="BD64" s="226">
        <f t="shared" si="15"/>
        <v>0.97916666666666663</v>
      </c>
      <c r="BE64" s="226">
        <f t="shared" si="16"/>
        <v>1.0224943947595515</v>
      </c>
    </row>
    <row r="65" spans="1:57">
      <c r="A65" s="561">
        <v>67</v>
      </c>
      <c r="B65" s="561">
        <v>63</v>
      </c>
      <c r="C65" s="561"/>
      <c r="D65" s="561">
        <v>1082</v>
      </c>
      <c r="E65" s="563" t="s">
        <v>67</v>
      </c>
      <c r="F65" s="563" t="s">
        <v>15</v>
      </c>
      <c r="G65" s="561" t="s">
        <v>32</v>
      </c>
      <c r="H65" s="561">
        <v>1963</v>
      </c>
      <c r="I65" s="563" t="s">
        <v>307</v>
      </c>
      <c r="J65" s="563" t="s">
        <v>3487</v>
      </c>
      <c r="K65" s="577">
        <v>47</v>
      </c>
      <c r="L65" s="561">
        <v>16</v>
      </c>
      <c r="M65" s="576">
        <v>47</v>
      </c>
      <c r="N65" s="562">
        <f t="shared" si="17"/>
        <v>0.53005787037037044</v>
      </c>
      <c r="O65" s="576">
        <v>0</v>
      </c>
      <c r="P65" s="560"/>
      <c r="Q65" s="560"/>
      <c r="R65" s="560"/>
      <c r="S65" s="560">
        <v>0.49374999999999997</v>
      </c>
      <c r="T65" s="560">
        <v>0.3298611111111111</v>
      </c>
      <c r="U65" s="560">
        <v>0.38541666666666669</v>
      </c>
      <c r="V65" s="560">
        <v>0.31319444444444444</v>
      </c>
      <c r="W65" s="560">
        <v>0.56944444444444442</v>
      </c>
      <c r="X65" s="560">
        <v>0.55138888888888882</v>
      </c>
      <c r="Y65" s="560">
        <v>0.46180555555555558</v>
      </c>
      <c r="Z65" s="560">
        <v>0.34861111111111115</v>
      </c>
      <c r="AA65" s="560">
        <v>0.51874999999999993</v>
      </c>
      <c r="AB65" s="560">
        <v>0.58126157407407408</v>
      </c>
      <c r="AC65" s="562">
        <f t="shared" si="18"/>
        <v>0.31042824074074077</v>
      </c>
      <c r="AD65" s="560"/>
      <c r="AE65" s="560"/>
      <c r="AF65" s="560"/>
      <c r="AG65" s="560">
        <v>0.72152777777777777</v>
      </c>
      <c r="AH65" s="560">
        <v>0.6430555555555556</v>
      </c>
      <c r="AI65" s="560">
        <v>0.77083333333333337</v>
      </c>
      <c r="AJ65" s="560">
        <v>0.66736111111111107</v>
      </c>
      <c r="AK65" s="560">
        <v>0.74930555555555556</v>
      </c>
      <c r="AL65" s="560"/>
      <c r="AM65" s="560">
        <v>0.61319444444444449</v>
      </c>
      <c r="AN65" s="560"/>
      <c r="AO65" s="560">
        <v>0.69861111111111107</v>
      </c>
      <c r="AP65" s="562">
        <v>0.8008912037037037</v>
      </c>
      <c r="AQ65" s="562">
        <f t="shared" si="19"/>
        <v>0.21962962962962962</v>
      </c>
      <c r="AR65" s="561"/>
      <c r="AT65" s="226">
        <f>VLOOKUP(AU65,id!$A:$C,3,0)</f>
        <v>56</v>
      </c>
      <c r="AU65" s="226" t="str">
        <f t="shared" si="20"/>
        <v>SzajdukPiotr1963</v>
      </c>
      <c r="AV65" s="226" t="str">
        <f t="shared" si="21"/>
        <v>Szajduk</v>
      </c>
      <c r="AW65" s="226" t="str">
        <f t="shared" si="21"/>
        <v>Piotr</v>
      </c>
      <c r="AX65" s="226" t="str">
        <f t="shared" si="22"/>
        <v>WRZASKUN</v>
      </c>
      <c r="AY65" s="226">
        <f t="shared" si="23"/>
        <v>1963</v>
      </c>
      <c r="AZ65" s="226">
        <f t="shared" si="12"/>
        <v>47.11703149424212</v>
      </c>
      <c r="BA65" s="226"/>
      <c r="BB65" s="226">
        <f t="shared" si="13"/>
        <v>1.069371356202371</v>
      </c>
      <c r="BC65" s="226">
        <f t="shared" si="14"/>
        <v>0.84210526315789469</v>
      </c>
      <c r="BD65" s="226">
        <f t="shared" si="15"/>
        <v>1</v>
      </c>
      <c r="BE65" s="226">
        <f t="shared" si="16"/>
        <v>0.96621388968522848</v>
      </c>
    </row>
    <row r="66" spans="1:57">
      <c r="A66" s="554">
        <v>68</v>
      </c>
      <c r="B66" s="554">
        <v>64</v>
      </c>
      <c r="C66" s="554"/>
      <c r="D66" s="554">
        <v>1065</v>
      </c>
      <c r="E66" s="556" t="s">
        <v>1191</v>
      </c>
      <c r="F66" s="556" t="s">
        <v>467</v>
      </c>
      <c r="G66" s="554" t="s">
        <v>32</v>
      </c>
      <c r="H66" s="554">
        <v>1979</v>
      </c>
      <c r="I66" s="556" t="s">
        <v>1273</v>
      </c>
      <c r="J66" s="556" t="s">
        <v>4826</v>
      </c>
      <c r="K66" s="579">
        <v>46</v>
      </c>
      <c r="L66" s="554">
        <v>19</v>
      </c>
      <c r="M66" s="578">
        <v>46</v>
      </c>
      <c r="N66" s="555">
        <f t="shared" si="17"/>
        <v>0.49615740740740738</v>
      </c>
      <c r="O66" s="578">
        <v>0</v>
      </c>
      <c r="P66" s="553">
        <v>0.52222222222222225</v>
      </c>
      <c r="Q66" s="553">
        <v>0.36527777777777781</v>
      </c>
      <c r="R66" s="553">
        <v>0.4069444444444445</v>
      </c>
      <c r="S66" s="553">
        <v>0.47152777777777777</v>
      </c>
      <c r="T66" s="553">
        <v>0.34861111111111115</v>
      </c>
      <c r="U66" s="553">
        <v>0.3840277777777778</v>
      </c>
      <c r="V66" s="553">
        <v>0.3</v>
      </c>
      <c r="W66" s="553">
        <v>0.55625000000000002</v>
      </c>
      <c r="X66" s="553">
        <v>0.54305555555555551</v>
      </c>
      <c r="Y66" s="553">
        <v>0.44097222222222227</v>
      </c>
      <c r="Z66" s="553">
        <v>0.3298611111111111</v>
      </c>
      <c r="AA66" s="553">
        <v>0.49652777777777773</v>
      </c>
      <c r="AB66" s="553">
        <v>0.56694444444444447</v>
      </c>
      <c r="AC66" s="555">
        <f t="shared" si="18"/>
        <v>0.29611111111111116</v>
      </c>
      <c r="AD66" s="553">
        <v>0.72083333333333333</v>
      </c>
      <c r="AE66" s="553"/>
      <c r="AF66" s="553">
        <v>0.67291666666666661</v>
      </c>
      <c r="AG66" s="553"/>
      <c r="AH66" s="553">
        <v>0.75138888888888899</v>
      </c>
      <c r="AI66" s="553">
        <v>0.70972222222222225</v>
      </c>
      <c r="AJ66" s="553">
        <v>0.64513888888888882</v>
      </c>
      <c r="AK66" s="553">
        <v>0.69236111111111109</v>
      </c>
      <c r="AL66" s="553"/>
      <c r="AM66" s="553">
        <v>0.61319444444444449</v>
      </c>
      <c r="AN66" s="553"/>
      <c r="AO66" s="553"/>
      <c r="AP66" s="555">
        <v>0.7669907407407407</v>
      </c>
      <c r="AQ66" s="555">
        <f t="shared" si="19"/>
        <v>0.20004629629629622</v>
      </c>
      <c r="AR66" s="554"/>
      <c r="AT66" s="226">
        <f>VLOOKUP(AU66,id!$A:$C,3,0)</f>
        <v>549</v>
      </c>
      <c r="AU66" s="226" t="str">
        <f t="shared" si="20"/>
        <v>KaussDawid1979</v>
      </c>
      <c r="AV66" s="226" t="str">
        <f t="shared" si="21"/>
        <v>Kauss</v>
      </c>
      <c r="AW66" s="226" t="str">
        <f t="shared" si="21"/>
        <v>Dawid</v>
      </c>
      <c r="AX66" s="226" t="str">
        <f t="shared" si="22"/>
        <v>.</v>
      </c>
      <c r="AY66" s="226">
        <f t="shared" si="23"/>
        <v>1979</v>
      </c>
      <c r="AZ66" s="226">
        <f t="shared" si="12"/>
        <v>46.114541462449736</v>
      </c>
      <c r="BA66" s="226"/>
      <c r="BB66" s="226">
        <f t="shared" si="13"/>
        <v>1.0683260240739014</v>
      </c>
      <c r="BC66" s="226">
        <f t="shared" si="14"/>
        <v>1.1875</v>
      </c>
      <c r="BD66" s="226">
        <f t="shared" si="15"/>
        <v>0.97872340425531912</v>
      </c>
      <c r="BE66" s="226">
        <f t="shared" si="16"/>
        <v>1.034967527040807</v>
      </c>
    </row>
    <row r="67" spans="1:57">
      <c r="A67" s="561">
        <v>69</v>
      </c>
      <c r="B67" s="561">
        <v>65</v>
      </c>
      <c r="C67" s="561"/>
      <c r="D67" s="561">
        <v>1077</v>
      </c>
      <c r="E67" s="563" t="s">
        <v>1676</v>
      </c>
      <c r="F67" s="563" t="s">
        <v>1677</v>
      </c>
      <c r="G67" s="561" t="s">
        <v>32</v>
      </c>
      <c r="H67" s="561">
        <v>1976</v>
      </c>
      <c r="I67" s="563" t="s">
        <v>1273</v>
      </c>
      <c r="J67" s="563" t="s">
        <v>4962</v>
      </c>
      <c r="K67" s="577">
        <v>46</v>
      </c>
      <c r="L67" s="561">
        <v>19</v>
      </c>
      <c r="M67" s="576">
        <v>46</v>
      </c>
      <c r="N67" s="562">
        <f t="shared" si="17"/>
        <v>0.4962152777777778</v>
      </c>
      <c r="O67" s="576">
        <v>0</v>
      </c>
      <c r="P67" s="560">
        <v>0.52222222222222225</v>
      </c>
      <c r="Q67" s="560">
        <v>0.36527777777777781</v>
      </c>
      <c r="R67" s="560">
        <v>0.40625</v>
      </c>
      <c r="S67" s="560">
        <v>0.47222222222222227</v>
      </c>
      <c r="T67" s="560">
        <v>0.34861111111111115</v>
      </c>
      <c r="U67" s="560">
        <v>0.3840277777777778</v>
      </c>
      <c r="V67" s="560">
        <v>0.3</v>
      </c>
      <c r="W67" s="560">
        <v>0.55625000000000002</v>
      </c>
      <c r="X67" s="560">
        <v>0.54305555555555551</v>
      </c>
      <c r="Y67" s="560">
        <v>0.44097222222222227</v>
      </c>
      <c r="Z67" s="560">
        <v>0.3298611111111111</v>
      </c>
      <c r="AA67" s="560">
        <v>0.49652777777777773</v>
      </c>
      <c r="AB67" s="560">
        <v>0.56687500000000002</v>
      </c>
      <c r="AC67" s="562">
        <f t="shared" si="18"/>
        <v>0.2960416666666667</v>
      </c>
      <c r="AD67" s="560">
        <v>0.72013888888888899</v>
      </c>
      <c r="AE67" s="560"/>
      <c r="AF67" s="560">
        <v>0.67291666666666661</v>
      </c>
      <c r="AG67" s="560"/>
      <c r="AH67" s="560">
        <v>0.75138888888888899</v>
      </c>
      <c r="AI67" s="560">
        <v>0.70972222222222225</v>
      </c>
      <c r="AJ67" s="560">
        <v>0.64513888888888882</v>
      </c>
      <c r="AK67" s="560">
        <v>0.69166666666666676</v>
      </c>
      <c r="AL67" s="560"/>
      <c r="AM67" s="560">
        <v>0.61319444444444449</v>
      </c>
      <c r="AN67" s="560"/>
      <c r="AO67" s="560"/>
      <c r="AP67" s="562">
        <v>0.76704861111111111</v>
      </c>
      <c r="AQ67" s="562">
        <f t="shared" si="19"/>
        <v>0.20017361111111109</v>
      </c>
      <c r="AR67" s="561"/>
      <c r="AT67" s="226">
        <f>VLOOKUP(AU67,id!$A:$C,3,0)</f>
        <v>606</v>
      </c>
      <c r="AU67" s="226" t="str">
        <f t="shared" si="20"/>
        <v>CenkierJulian1976</v>
      </c>
      <c r="AV67" s="226" t="str">
        <f t="shared" si="21"/>
        <v>Cenkier</v>
      </c>
      <c r="AW67" s="226" t="str">
        <f t="shared" si="21"/>
        <v>Julian</v>
      </c>
      <c r="AX67" s="226" t="str">
        <f t="shared" si="22"/>
        <v>Dziki TNT team</v>
      </c>
      <c r="AY67" s="226">
        <f t="shared" si="23"/>
        <v>1976</v>
      </c>
      <c r="AZ67" s="226">
        <f t="shared" si="12"/>
        <v>46.109163422487235</v>
      </c>
      <c r="BA67" s="226"/>
      <c r="BB67" s="226">
        <f t="shared" si="13"/>
        <v>0.99988337648403414</v>
      </c>
      <c r="BC67" s="226">
        <f t="shared" si="14"/>
        <v>1</v>
      </c>
      <c r="BD67" s="226">
        <f t="shared" si="15"/>
        <v>1</v>
      </c>
      <c r="BE67" s="226">
        <f t="shared" si="16"/>
        <v>1</v>
      </c>
    </row>
    <row r="68" spans="1:57">
      <c r="A68" s="554">
        <v>70</v>
      </c>
      <c r="B68" s="554">
        <v>66</v>
      </c>
      <c r="C68" s="554"/>
      <c r="D68" s="554">
        <v>1084</v>
      </c>
      <c r="E68" s="556" t="s">
        <v>1136</v>
      </c>
      <c r="F68" s="556" t="s">
        <v>70</v>
      </c>
      <c r="G68" s="554" t="s">
        <v>32</v>
      </c>
      <c r="H68" s="554">
        <v>1964</v>
      </c>
      <c r="I68" s="556" t="s">
        <v>3829</v>
      </c>
      <c r="J68" s="556" t="s">
        <v>4940</v>
      </c>
      <c r="K68" s="579">
        <v>46</v>
      </c>
      <c r="L68" s="554">
        <v>19</v>
      </c>
      <c r="M68" s="578">
        <v>46</v>
      </c>
      <c r="N68" s="555">
        <f t="shared" si="17"/>
        <v>0.54767361111111112</v>
      </c>
      <c r="O68" s="578">
        <v>0</v>
      </c>
      <c r="P68" s="553">
        <v>0.56736111111111109</v>
      </c>
      <c r="Q68" s="553">
        <v>0.32430555555555557</v>
      </c>
      <c r="R68" s="553">
        <v>0.44236111111111115</v>
      </c>
      <c r="S68" s="553">
        <v>0.49236111111111108</v>
      </c>
      <c r="T68" s="553">
        <v>0.36458333333333331</v>
      </c>
      <c r="U68" s="553">
        <v>0.41805555555555557</v>
      </c>
      <c r="V68" s="553">
        <v>0.34861111111111115</v>
      </c>
      <c r="W68" s="553">
        <v>0.2986111111111111</v>
      </c>
      <c r="X68" s="553">
        <v>0.54583333333333328</v>
      </c>
      <c r="Y68" s="553">
        <v>0.46527777777777773</v>
      </c>
      <c r="Z68" s="553">
        <v>0.38611111111111113</v>
      </c>
      <c r="AA68" s="553">
        <v>0.51874999999999993</v>
      </c>
      <c r="AB68" s="553">
        <v>0.59031250000000002</v>
      </c>
      <c r="AC68" s="555">
        <f t="shared" si="18"/>
        <v>0.3194791666666667</v>
      </c>
      <c r="AD68" s="553">
        <v>0.74305555555555547</v>
      </c>
      <c r="AE68" s="553">
        <v>0.68402777777777779</v>
      </c>
      <c r="AF68" s="553"/>
      <c r="AG68" s="553"/>
      <c r="AH68" s="553">
        <v>0.80069444444444438</v>
      </c>
      <c r="AI68" s="553">
        <v>0.7270833333333333</v>
      </c>
      <c r="AJ68" s="553">
        <v>0.7715277777777777</v>
      </c>
      <c r="AK68" s="553"/>
      <c r="AL68" s="553">
        <v>0.62222222222222223</v>
      </c>
      <c r="AM68" s="553"/>
      <c r="AN68" s="553">
        <v>0.65833333333333333</v>
      </c>
      <c r="AO68" s="553"/>
      <c r="AP68" s="555">
        <v>0.8185069444444445</v>
      </c>
      <c r="AQ68" s="555">
        <f t="shared" si="19"/>
        <v>0.22819444444444448</v>
      </c>
      <c r="AR68" s="554"/>
      <c r="AT68" s="226">
        <f>VLOOKUP(AU68,id!$A:$C,3,0)</f>
        <v>607</v>
      </c>
      <c r="AU68" s="226" t="str">
        <f t="shared" si="20"/>
        <v>SzkudlarzMaciej1964</v>
      </c>
      <c r="AV68" s="226" t="str">
        <f t="shared" si="21"/>
        <v>Szkudlarz</v>
      </c>
      <c r="AW68" s="226" t="str">
        <f t="shared" si="21"/>
        <v>Maciej</v>
      </c>
      <c r="AX68" s="226" t="str">
        <f t="shared" si="22"/>
        <v>karoltaam</v>
      </c>
      <c r="AY68" s="226">
        <f t="shared" si="23"/>
        <v>1964</v>
      </c>
      <c r="AZ68" s="226">
        <f t="shared" si="12"/>
        <v>41.776837283380779</v>
      </c>
      <c r="BA68" s="226"/>
      <c r="BB68" s="226">
        <f t="shared" si="13"/>
        <v>0.90604197045584223</v>
      </c>
      <c r="BC68" s="226">
        <f t="shared" si="14"/>
        <v>1</v>
      </c>
      <c r="BD68" s="226">
        <f t="shared" si="15"/>
        <v>1</v>
      </c>
      <c r="BE68" s="226">
        <f t="shared" si="16"/>
        <v>1</v>
      </c>
    </row>
    <row r="69" spans="1:57">
      <c r="A69" s="561">
        <v>71</v>
      </c>
      <c r="B69" s="561">
        <v>67</v>
      </c>
      <c r="C69" s="561"/>
      <c r="D69" s="561">
        <v>1098</v>
      </c>
      <c r="E69" s="563" t="s">
        <v>1135</v>
      </c>
      <c r="F69" s="563" t="s">
        <v>4961</v>
      </c>
      <c r="G69" s="561" t="s">
        <v>32</v>
      </c>
      <c r="H69" s="561">
        <v>1971</v>
      </c>
      <c r="I69" s="563" t="s">
        <v>3829</v>
      </c>
      <c r="J69" s="563" t="s">
        <v>4938</v>
      </c>
      <c r="K69" s="577">
        <v>46</v>
      </c>
      <c r="L69" s="561">
        <v>19</v>
      </c>
      <c r="M69" s="576">
        <v>46</v>
      </c>
      <c r="N69" s="562">
        <f t="shared" si="17"/>
        <v>0.5477199074074075</v>
      </c>
      <c r="O69" s="576">
        <v>0</v>
      </c>
      <c r="P69" s="560">
        <v>0.56736111111111109</v>
      </c>
      <c r="Q69" s="560">
        <v>0.32430555555555557</v>
      </c>
      <c r="R69" s="560">
        <v>0.44236111111111115</v>
      </c>
      <c r="S69" s="560">
        <v>0.49236111111111108</v>
      </c>
      <c r="T69" s="560">
        <v>0.36458333333333331</v>
      </c>
      <c r="U69" s="560">
        <v>0.41805555555555557</v>
      </c>
      <c r="V69" s="560">
        <v>0.34861111111111115</v>
      </c>
      <c r="W69" s="560">
        <v>0.2986111111111111</v>
      </c>
      <c r="X69" s="560">
        <v>0.54583333333333328</v>
      </c>
      <c r="Y69" s="560">
        <v>0.46527777777777773</v>
      </c>
      <c r="Z69" s="560">
        <v>0.38611111111111113</v>
      </c>
      <c r="AA69" s="560">
        <v>0.51874999999999993</v>
      </c>
      <c r="AB69" s="560">
        <v>0.59033564814814821</v>
      </c>
      <c r="AC69" s="562">
        <f t="shared" si="18"/>
        <v>0.31950231481481489</v>
      </c>
      <c r="AD69" s="560">
        <v>0.74305555555555547</v>
      </c>
      <c r="AE69" s="560">
        <v>0.68402777777777779</v>
      </c>
      <c r="AF69" s="560"/>
      <c r="AG69" s="560"/>
      <c r="AH69" s="560">
        <v>0.80069444444444438</v>
      </c>
      <c r="AI69" s="560">
        <v>0.7270833333333333</v>
      </c>
      <c r="AJ69" s="560">
        <v>0.7715277777777777</v>
      </c>
      <c r="AK69" s="560"/>
      <c r="AL69" s="560">
        <v>0.62291666666666667</v>
      </c>
      <c r="AM69" s="560"/>
      <c r="AN69" s="560">
        <v>0.65833333333333333</v>
      </c>
      <c r="AO69" s="560"/>
      <c r="AP69" s="562">
        <v>0.81855324074074076</v>
      </c>
      <c r="AQ69" s="562">
        <f t="shared" si="19"/>
        <v>0.22821759259259256</v>
      </c>
      <c r="AR69" s="561"/>
      <c r="AT69" s="226">
        <f>VLOOKUP(AU69,id!$A:$C,3,0)</f>
        <v>608</v>
      </c>
      <c r="AU69" s="226" t="str">
        <f t="shared" si="20"/>
        <v>Golembkakarol1971</v>
      </c>
      <c r="AV69" s="226" t="str">
        <f t="shared" si="21"/>
        <v>Golembka</v>
      </c>
      <c r="AW69" s="226" t="str">
        <f t="shared" si="21"/>
        <v>karol</v>
      </c>
      <c r="AX69" s="226" t="str">
        <f t="shared" si="22"/>
        <v>KaroLTaam-Narty@Rower</v>
      </c>
      <c r="AY69" s="226">
        <f t="shared" si="23"/>
        <v>1971</v>
      </c>
      <c r="AZ69" s="226">
        <f t="shared" si="12"/>
        <v>41.77330607552976</v>
      </c>
      <c r="BA69" s="226"/>
      <c r="BB69" s="226">
        <f t="shared" si="13"/>
        <v>0.9999154745049974</v>
      </c>
      <c r="BC69" s="226">
        <f t="shared" si="14"/>
        <v>1</v>
      </c>
      <c r="BD69" s="226">
        <f t="shared" si="15"/>
        <v>1</v>
      </c>
      <c r="BE69" s="226">
        <f t="shared" si="16"/>
        <v>1</v>
      </c>
    </row>
    <row r="70" spans="1:57" s="580" customFormat="1">
      <c r="A70" s="554">
        <v>72</v>
      </c>
      <c r="B70" s="554">
        <v>68</v>
      </c>
      <c r="C70" s="554"/>
      <c r="D70" s="554">
        <v>1118</v>
      </c>
      <c r="E70" s="556" t="s">
        <v>512</v>
      </c>
      <c r="F70" s="556" t="s">
        <v>511</v>
      </c>
      <c r="G70" s="554" t="s">
        <v>32</v>
      </c>
      <c r="H70" s="554">
        <v>1959</v>
      </c>
      <c r="I70" s="556" t="s">
        <v>3668</v>
      </c>
      <c r="J70" s="556"/>
      <c r="K70" s="579">
        <v>46</v>
      </c>
      <c r="L70" s="554">
        <v>18</v>
      </c>
      <c r="M70" s="578">
        <v>46</v>
      </c>
      <c r="N70" s="555">
        <f t="shared" si="17"/>
        <v>0.55641203703703712</v>
      </c>
      <c r="O70" s="578">
        <v>0</v>
      </c>
      <c r="P70" s="553"/>
      <c r="Q70" s="553">
        <v>0.30694444444444441</v>
      </c>
      <c r="R70" s="553"/>
      <c r="S70" s="553">
        <v>0.49583333333333335</v>
      </c>
      <c r="T70" s="553">
        <v>0.32569444444444445</v>
      </c>
      <c r="U70" s="553">
        <v>0.4145833333333333</v>
      </c>
      <c r="V70" s="553">
        <v>0.34791666666666665</v>
      </c>
      <c r="W70" s="553">
        <v>0.57430555555555551</v>
      </c>
      <c r="X70" s="553">
        <v>0.56041666666666667</v>
      </c>
      <c r="Y70" s="553">
        <v>0.45694444444444443</v>
      </c>
      <c r="Z70" s="553">
        <v>0.37916666666666665</v>
      </c>
      <c r="AA70" s="553">
        <v>0.52361111111111114</v>
      </c>
      <c r="AB70" s="553">
        <v>0.58628472222222217</v>
      </c>
      <c r="AC70" s="555">
        <f t="shared" si="18"/>
        <v>0.31545138888888885</v>
      </c>
      <c r="AD70" s="553">
        <v>0.64444444444444449</v>
      </c>
      <c r="AE70" s="553"/>
      <c r="AF70" s="553">
        <v>0.6972222222222223</v>
      </c>
      <c r="AG70" s="553">
        <v>0.71597222222222223</v>
      </c>
      <c r="AH70" s="553">
        <v>0.62569444444444444</v>
      </c>
      <c r="AI70" s="553">
        <v>0.66111111111111109</v>
      </c>
      <c r="AJ70" s="553">
        <v>0.77430555555555547</v>
      </c>
      <c r="AK70" s="553">
        <v>0.67638888888888893</v>
      </c>
      <c r="AL70" s="553"/>
      <c r="AM70" s="553"/>
      <c r="AN70" s="553"/>
      <c r="AO70" s="553">
        <v>0.73263888888888884</v>
      </c>
      <c r="AP70" s="555">
        <v>0.82724537037037038</v>
      </c>
      <c r="AQ70" s="555">
        <f t="shared" si="19"/>
        <v>0.24096064814814822</v>
      </c>
      <c r="AR70" s="554"/>
      <c r="AT70" s="226">
        <f>VLOOKUP(AU70,id!$A:$C,3,0)</f>
        <v>212</v>
      </c>
      <c r="AU70" s="226" t="str">
        <f t="shared" si="20"/>
        <v>KoropeckiJuliusz1959</v>
      </c>
      <c r="AV70" s="226" t="str">
        <f t="shared" si="21"/>
        <v>Koropecki</v>
      </c>
      <c r="AW70" s="226" t="str">
        <f t="shared" si="21"/>
        <v>Juliusz</v>
      </c>
      <c r="AX70" s="226">
        <f t="shared" si="22"/>
        <v>0</v>
      </c>
      <c r="AY70" s="226">
        <f t="shared" si="23"/>
        <v>1959</v>
      </c>
      <c r="AZ70" s="226">
        <f t="shared" si="12"/>
        <v>41.324026267921838</v>
      </c>
      <c r="BA70" s="226"/>
      <c r="BB70" s="226">
        <f t="shared" si="13"/>
        <v>0.98437825019761205</v>
      </c>
      <c r="BC70" s="226">
        <f t="shared" si="14"/>
        <v>0.94736842105263153</v>
      </c>
      <c r="BD70" s="226">
        <f t="shared" si="15"/>
        <v>1</v>
      </c>
      <c r="BE70" s="226">
        <f t="shared" si="16"/>
        <v>0.98924481086568572</v>
      </c>
    </row>
    <row r="71" spans="1:57">
      <c r="A71" s="561">
        <v>73</v>
      </c>
      <c r="B71" s="561">
        <v>69</v>
      </c>
      <c r="C71" s="561"/>
      <c r="D71" s="561">
        <v>1044</v>
      </c>
      <c r="E71" s="563" t="s">
        <v>3697</v>
      </c>
      <c r="F71" s="563" t="s">
        <v>3696</v>
      </c>
      <c r="G71" s="561" t="s">
        <v>32</v>
      </c>
      <c r="H71" s="561">
        <v>1971</v>
      </c>
      <c r="I71" s="563" t="s">
        <v>3698</v>
      </c>
      <c r="J71" s="563" t="s">
        <v>375</v>
      </c>
      <c r="K71" s="577">
        <v>46</v>
      </c>
      <c r="L71" s="561">
        <v>18</v>
      </c>
      <c r="M71" s="576">
        <v>46</v>
      </c>
      <c r="N71" s="562">
        <f t="shared" si="17"/>
        <v>0.55644675925925924</v>
      </c>
      <c r="O71" s="576">
        <v>0</v>
      </c>
      <c r="P71" s="560"/>
      <c r="Q71" s="560">
        <v>0.30694444444444441</v>
      </c>
      <c r="R71" s="560"/>
      <c r="S71" s="560">
        <v>0.49583333333333335</v>
      </c>
      <c r="T71" s="560">
        <v>0.32569444444444445</v>
      </c>
      <c r="U71" s="560">
        <v>0.4145833333333333</v>
      </c>
      <c r="V71" s="560">
        <v>0.34791666666666665</v>
      </c>
      <c r="W71" s="560">
        <v>0.57430555555555551</v>
      </c>
      <c r="X71" s="560">
        <v>0.56041666666666667</v>
      </c>
      <c r="Y71" s="560">
        <v>0.45624999999999999</v>
      </c>
      <c r="Z71" s="560">
        <v>0.37916666666666665</v>
      </c>
      <c r="AA71" s="560">
        <v>0.52361111111111114</v>
      </c>
      <c r="AB71" s="560">
        <v>0.5861574074074074</v>
      </c>
      <c r="AC71" s="562">
        <f t="shared" si="18"/>
        <v>0.31532407407407409</v>
      </c>
      <c r="AD71" s="560">
        <v>0.64444444444444449</v>
      </c>
      <c r="AE71" s="560"/>
      <c r="AF71" s="560">
        <v>0.6972222222222223</v>
      </c>
      <c r="AG71" s="560">
        <v>0.71527777777777779</v>
      </c>
      <c r="AH71" s="560">
        <v>0.62569444444444444</v>
      </c>
      <c r="AI71" s="560">
        <v>0.66180555555555554</v>
      </c>
      <c r="AJ71" s="560">
        <v>0.77430555555555547</v>
      </c>
      <c r="AK71" s="560">
        <v>0.67638888888888893</v>
      </c>
      <c r="AL71" s="560"/>
      <c r="AM71" s="560"/>
      <c r="AN71" s="560"/>
      <c r="AO71" s="560">
        <v>0.73263888888888884</v>
      </c>
      <c r="AP71" s="562">
        <v>0.82728009259259261</v>
      </c>
      <c r="AQ71" s="562">
        <f t="shared" si="19"/>
        <v>0.2411226851851852</v>
      </c>
      <c r="AR71" s="561"/>
      <c r="AT71" s="226">
        <f>VLOOKUP(AU71,id!$A:$C,3,0)</f>
        <v>192</v>
      </c>
      <c r="AU71" s="226" t="str">
        <f t="shared" si="20"/>
        <v>KRYSZEWSKIWOJCIECH1971</v>
      </c>
      <c r="AV71" s="226" t="str">
        <f t="shared" si="21"/>
        <v>KRYSZEWSKI</v>
      </c>
      <c r="AW71" s="226" t="str">
        <f t="shared" si="21"/>
        <v>WOJCIECH</v>
      </c>
      <c r="AX71" s="226" t="str">
        <f t="shared" si="22"/>
        <v>K2</v>
      </c>
      <c r="AY71" s="226">
        <f t="shared" si="23"/>
        <v>1971</v>
      </c>
      <c r="AZ71" s="226">
        <f t="shared" si="12"/>
        <v>41.321447652808509</v>
      </c>
      <c r="BA71" s="226"/>
      <c r="BB71" s="226">
        <f t="shared" si="13"/>
        <v>0.99993760009984001</v>
      </c>
      <c r="BC71" s="226">
        <f t="shared" si="14"/>
        <v>1</v>
      </c>
      <c r="BD71" s="226">
        <f t="shared" si="15"/>
        <v>1</v>
      </c>
      <c r="BE71" s="226">
        <f t="shared" si="16"/>
        <v>1</v>
      </c>
    </row>
    <row r="72" spans="1:57">
      <c r="A72" s="554">
        <v>74</v>
      </c>
      <c r="B72" s="554">
        <v>70</v>
      </c>
      <c r="C72" s="554"/>
      <c r="D72" s="554">
        <v>1106</v>
      </c>
      <c r="E72" s="588" t="s">
        <v>5174</v>
      </c>
      <c r="F72" s="588" t="s">
        <v>46</v>
      </c>
      <c r="G72" s="554" t="s">
        <v>32</v>
      </c>
      <c r="H72" s="554">
        <v>1976</v>
      </c>
      <c r="I72" s="556" t="s">
        <v>4960</v>
      </c>
      <c r="J72" s="556" t="s">
        <v>4959</v>
      </c>
      <c r="K72" s="579">
        <v>46</v>
      </c>
      <c r="L72" s="554">
        <v>18</v>
      </c>
      <c r="M72" s="578">
        <v>46</v>
      </c>
      <c r="N72" s="555">
        <f t="shared" si="17"/>
        <v>0.58115740740740729</v>
      </c>
      <c r="O72" s="578">
        <v>0</v>
      </c>
      <c r="P72" s="553">
        <v>0.33055555555555555</v>
      </c>
      <c r="Q72" s="553"/>
      <c r="R72" s="553">
        <v>0.45694444444444443</v>
      </c>
      <c r="S72" s="553">
        <v>0.39999999999999997</v>
      </c>
      <c r="T72" s="553">
        <v>0.56597222222222221</v>
      </c>
      <c r="U72" s="553">
        <v>0.48194444444444445</v>
      </c>
      <c r="V72" s="553">
        <v>0.58611111111111114</v>
      </c>
      <c r="W72" s="553">
        <v>0.2902777777777778</v>
      </c>
      <c r="X72" s="553">
        <v>0.30902777777777779</v>
      </c>
      <c r="Y72" s="553">
        <v>0.42986111111111108</v>
      </c>
      <c r="Z72" s="553">
        <v>0.54236111111111118</v>
      </c>
      <c r="AA72" s="553">
        <v>0.36944444444444446</v>
      </c>
      <c r="AB72" s="553">
        <v>0.60768518518518522</v>
      </c>
      <c r="AC72" s="555">
        <f t="shared" si="18"/>
        <v>0.3368518518518519</v>
      </c>
      <c r="AD72" s="553">
        <v>0.72569444444444453</v>
      </c>
      <c r="AE72" s="553"/>
      <c r="AF72" s="553">
        <v>0.78819444444444453</v>
      </c>
      <c r="AG72" s="553"/>
      <c r="AH72" s="553"/>
      <c r="AI72" s="553">
        <v>0.73888888888888893</v>
      </c>
      <c r="AJ72" s="553">
        <v>0.80902777777777779</v>
      </c>
      <c r="AK72" s="553">
        <v>0.7597222222222223</v>
      </c>
      <c r="AL72" s="553">
        <v>0.69444444444444453</v>
      </c>
      <c r="AM72" s="553"/>
      <c r="AN72" s="553">
        <v>0.65833333333333333</v>
      </c>
      <c r="AO72" s="553"/>
      <c r="AP72" s="555">
        <v>0.85199074074074066</v>
      </c>
      <c r="AQ72" s="555">
        <f t="shared" si="19"/>
        <v>0.24430555555555544</v>
      </c>
      <c r="AR72" s="554"/>
      <c r="AT72" s="226">
        <f>VLOOKUP(AU72,id!$A:$C,3,0)</f>
        <v>609</v>
      </c>
      <c r="AU72" s="226" t="str">
        <f t="shared" si="20"/>
        <v>ŚwiderskiBartosz1976</v>
      </c>
      <c r="AV72" s="226" t="str">
        <f t="shared" si="21"/>
        <v>Świderski</v>
      </c>
      <c r="AW72" s="226" t="str">
        <f t="shared" si="21"/>
        <v>Bartosz</v>
      </c>
      <c r="AX72" s="226" t="str">
        <f t="shared" si="22"/>
        <v>bss wrocław</v>
      </c>
      <c r="AY72" s="226">
        <f t="shared" si="23"/>
        <v>1976</v>
      </c>
      <c r="AZ72" s="226">
        <f t="shared" si="12"/>
        <v>39.564471417272266</v>
      </c>
      <c r="BA72" s="226"/>
      <c r="BB72" s="226">
        <f t="shared" si="13"/>
        <v>0.95748028359754656</v>
      </c>
      <c r="BC72" s="226">
        <f t="shared" si="14"/>
        <v>1</v>
      </c>
      <c r="BD72" s="226">
        <f t="shared" si="15"/>
        <v>1</v>
      </c>
      <c r="BE72" s="226">
        <f t="shared" si="16"/>
        <v>1</v>
      </c>
    </row>
    <row r="73" spans="1:57">
      <c r="A73" s="561">
        <v>75</v>
      </c>
      <c r="B73" s="561">
        <v>71</v>
      </c>
      <c r="C73" s="561"/>
      <c r="D73" s="561">
        <v>1026</v>
      </c>
      <c r="E73" s="563" t="s">
        <v>809</v>
      </c>
      <c r="F73" s="563" t="s">
        <v>15</v>
      </c>
      <c r="G73" s="561" t="s">
        <v>32</v>
      </c>
      <c r="H73" s="561">
        <v>1975</v>
      </c>
      <c r="I73" s="563" t="s">
        <v>3692</v>
      </c>
      <c r="J73" s="563" t="s">
        <v>1327</v>
      </c>
      <c r="K73" s="577">
        <v>45</v>
      </c>
      <c r="L73" s="561">
        <v>19</v>
      </c>
      <c r="M73" s="576">
        <v>45</v>
      </c>
      <c r="N73" s="562">
        <f t="shared" si="17"/>
        <v>0.51741898148148135</v>
      </c>
      <c r="O73" s="576">
        <v>0</v>
      </c>
      <c r="P73" s="560">
        <v>0.99861111111111101</v>
      </c>
      <c r="Q73" s="560">
        <v>0.56874999999999998</v>
      </c>
      <c r="R73" s="560">
        <v>0.89930555555555547</v>
      </c>
      <c r="S73" s="560">
        <v>0.94861111111111107</v>
      </c>
      <c r="T73" s="560">
        <v>0.82361111111111107</v>
      </c>
      <c r="U73" s="560">
        <v>0.87777777777777777</v>
      </c>
      <c r="V73" s="560">
        <v>0.80069444444444438</v>
      </c>
      <c r="W73" s="560">
        <v>0.54722222222222217</v>
      </c>
      <c r="X73" s="560">
        <v>0.52916666666666667</v>
      </c>
      <c r="Y73" s="560">
        <v>0.92152777777777783</v>
      </c>
      <c r="Z73" s="560">
        <v>0.84305555555555556</v>
      </c>
      <c r="AA73" s="560">
        <v>0.96875</v>
      </c>
      <c r="AB73" s="560">
        <v>0.58406250000000004</v>
      </c>
      <c r="AC73" s="562">
        <f t="shared" si="18"/>
        <v>0.31322916666666673</v>
      </c>
      <c r="AD73" s="560">
        <v>0.69305555555555554</v>
      </c>
      <c r="AE73" s="560">
        <v>0.64513888888888882</v>
      </c>
      <c r="AF73" s="560">
        <v>0.73611111111111116</v>
      </c>
      <c r="AG73" s="560"/>
      <c r="AH73" s="560"/>
      <c r="AI73" s="560">
        <v>0.70486111111111116</v>
      </c>
      <c r="AJ73" s="560"/>
      <c r="AK73" s="560">
        <v>0.71875</v>
      </c>
      <c r="AL73" s="560">
        <v>0.66805555555555562</v>
      </c>
      <c r="AM73" s="560"/>
      <c r="AN73" s="560">
        <v>0.62430555555555556</v>
      </c>
      <c r="AO73" s="560"/>
      <c r="AP73" s="562">
        <v>0.78825231481481473</v>
      </c>
      <c r="AQ73" s="562">
        <f t="shared" si="19"/>
        <v>0.20418981481481469</v>
      </c>
      <c r="AR73" s="561"/>
      <c r="AT73" s="226">
        <f>VLOOKUP(AU73,id!$A:$C,3,0)</f>
        <v>188</v>
      </c>
      <c r="AU73" s="226" t="str">
        <f t="shared" si="20"/>
        <v>GorońskiPiotr1975</v>
      </c>
      <c r="AV73" s="226" t="str">
        <f t="shared" si="21"/>
        <v>Goroński</v>
      </c>
      <c r="AW73" s="226" t="str">
        <f t="shared" si="21"/>
        <v>Piotr</v>
      </c>
      <c r="AX73" s="226" t="str">
        <f t="shared" si="22"/>
        <v>T-Mobile Cycling Team</v>
      </c>
      <c r="AY73" s="226">
        <f t="shared" si="23"/>
        <v>1975</v>
      </c>
      <c r="AZ73" s="226">
        <f t="shared" si="12"/>
        <v>38.704374212548956</v>
      </c>
      <c r="BA73" s="226"/>
      <c r="BB73" s="226">
        <f t="shared" si="13"/>
        <v>1.1231853260261717</v>
      </c>
      <c r="BC73" s="226">
        <f t="shared" si="14"/>
        <v>1.0555555555555556</v>
      </c>
      <c r="BD73" s="226">
        <f t="shared" si="15"/>
        <v>0.97826086956521741</v>
      </c>
      <c r="BE73" s="226">
        <f t="shared" si="16"/>
        <v>1.0108721208503508</v>
      </c>
    </row>
    <row r="74" spans="1:57">
      <c r="A74" s="554">
        <v>76</v>
      </c>
      <c r="B74" s="554">
        <v>72</v>
      </c>
      <c r="C74" s="554"/>
      <c r="D74" s="554">
        <v>1047</v>
      </c>
      <c r="E74" s="556" t="s">
        <v>94</v>
      </c>
      <c r="F74" s="556" t="s">
        <v>34</v>
      </c>
      <c r="G74" s="554" t="s">
        <v>32</v>
      </c>
      <c r="H74" s="554">
        <v>1978</v>
      </c>
      <c r="I74" s="556" t="s">
        <v>313</v>
      </c>
      <c r="J74" s="556" t="s">
        <v>158</v>
      </c>
      <c r="K74" s="579">
        <v>45</v>
      </c>
      <c r="L74" s="554">
        <v>18</v>
      </c>
      <c r="M74" s="578">
        <v>45</v>
      </c>
      <c r="N74" s="555">
        <f t="shared" si="17"/>
        <v>0.54585648148148147</v>
      </c>
      <c r="O74" s="578">
        <v>0</v>
      </c>
      <c r="P74" s="553">
        <v>0.30972222222222223</v>
      </c>
      <c r="Q74" s="553">
        <v>0.58402777777777781</v>
      </c>
      <c r="R74" s="553">
        <v>0.39999999999999997</v>
      </c>
      <c r="S74" s="553">
        <v>0.37986111111111115</v>
      </c>
      <c r="T74" s="553">
        <v>0.53541666666666665</v>
      </c>
      <c r="U74" s="553">
        <v>0.46875</v>
      </c>
      <c r="V74" s="553">
        <v>0.55625000000000002</v>
      </c>
      <c r="W74" s="553">
        <v>0.28888888888888892</v>
      </c>
      <c r="X74" s="553">
        <v>0.32847222222222222</v>
      </c>
      <c r="Y74" s="553">
        <v>0.4291666666666667</v>
      </c>
      <c r="Z74" s="553">
        <v>0.51180555555555551</v>
      </c>
      <c r="AA74" s="553">
        <v>0.35416666666666669</v>
      </c>
      <c r="AB74" s="553">
        <v>0.60467592592592589</v>
      </c>
      <c r="AC74" s="555">
        <f t="shared" si="18"/>
        <v>0.33384259259259258</v>
      </c>
      <c r="AD74" s="553">
        <v>0.69930555555555562</v>
      </c>
      <c r="AE74" s="553"/>
      <c r="AF74" s="553"/>
      <c r="AG74" s="553"/>
      <c r="AH74" s="553">
        <v>0.67638888888888893</v>
      </c>
      <c r="AI74" s="553">
        <v>0.74652777777777779</v>
      </c>
      <c r="AJ74" s="553">
        <v>0.71875</v>
      </c>
      <c r="AK74" s="553"/>
      <c r="AL74" s="553">
        <v>0.78402777777777777</v>
      </c>
      <c r="AM74" s="553">
        <v>0.64652777777777781</v>
      </c>
      <c r="AN74" s="553"/>
      <c r="AO74" s="553"/>
      <c r="AP74" s="555">
        <v>0.81668981481481484</v>
      </c>
      <c r="AQ74" s="555">
        <f t="shared" si="19"/>
        <v>0.21201388888888895</v>
      </c>
      <c r="AR74" s="554"/>
      <c r="AT74" s="226">
        <f>VLOOKUP(AU74,id!$A:$C,3,0)</f>
        <v>34</v>
      </c>
      <c r="AU74" s="226" t="str">
        <f t="shared" si="20"/>
        <v>SadowskiMarek1978</v>
      </c>
      <c r="AV74" s="226" t="str">
        <f t="shared" si="21"/>
        <v>Sadowski</v>
      </c>
      <c r="AW74" s="226" t="str">
        <f t="shared" si="21"/>
        <v>Marek</v>
      </c>
      <c r="AX74" s="226" t="str">
        <f t="shared" si="22"/>
        <v>GR3miasto</v>
      </c>
      <c r="AY74" s="226">
        <f t="shared" si="23"/>
        <v>1978</v>
      </c>
      <c r="AZ74" s="226">
        <f t="shared" si="12"/>
        <v>38.288101347567718</v>
      </c>
      <c r="BA74" s="226"/>
      <c r="BB74" s="226">
        <f t="shared" si="13"/>
        <v>0.9479029727322843</v>
      </c>
      <c r="BC74" s="226">
        <f t="shared" si="14"/>
        <v>0.94736842105263153</v>
      </c>
      <c r="BD74" s="226">
        <f t="shared" si="15"/>
        <v>1</v>
      </c>
      <c r="BE74" s="226">
        <f t="shared" si="16"/>
        <v>0.98924481086568572</v>
      </c>
    </row>
    <row r="75" spans="1:57">
      <c r="A75" s="561">
        <v>77</v>
      </c>
      <c r="B75" s="561">
        <v>73</v>
      </c>
      <c r="C75" s="561"/>
      <c r="D75" s="561">
        <v>1028</v>
      </c>
      <c r="E75" s="563" t="s">
        <v>564</v>
      </c>
      <c r="F75" s="563" t="s">
        <v>25</v>
      </c>
      <c r="G75" s="561" t="s">
        <v>32</v>
      </c>
      <c r="H75" s="561">
        <v>1979</v>
      </c>
      <c r="I75" s="563" t="s">
        <v>3554</v>
      </c>
      <c r="J75" s="563" t="s">
        <v>4958</v>
      </c>
      <c r="K75" s="577">
        <v>44</v>
      </c>
      <c r="L75" s="561">
        <v>17</v>
      </c>
      <c r="M75" s="576">
        <v>44</v>
      </c>
      <c r="N75" s="562">
        <f t="shared" si="17"/>
        <v>0.54532407407407413</v>
      </c>
      <c r="O75" s="576">
        <v>0</v>
      </c>
      <c r="P75" s="560"/>
      <c r="Q75" s="560">
        <v>0.58750000000000002</v>
      </c>
      <c r="R75" s="560">
        <v>0.31458333333333333</v>
      </c>
      <c r="S75" s="560">
        <v>0.40208333333333335</v>
      </c>
      <c r="T75" s="560">
        <v>0.53611111111111109</v>
      </c>
      <c r="U75" s="560">
        <v>0.4770833333333333</v>
      </c>
      <c r="V75" s="560">
        <v>0.55694444444444446</v>
      </c>
      <c r="W75" s="560">
        <v>0.28958333333333336</v>
      </c>
      <c r="X75" s="560">
        <v>0.3347222222222222</v>
      </c>
      <c r="Y75" s="560">
        <v>0.43263888888888885</v>
      </c>
      <c r="Z75" s="560">
        <v>0.51388888888888895</v>
      </c>
      <c r="AA75" s="560">
        <v>0.36249999999999999</v>
      </c>
      <c r="AB75" s="560">
        <v>0.61356481481481484</v>
      </c>
      <c r="AC75" s="562">
        <f t="shared" si="18"/>
        <v>0.34273148148148153</v>
      </c>
      <c r="AD75" s="560">
        <v>0.69930555555555562</v>
      </c>
      <c r="AE75" s="560"/>
      <c r="AF75" s="560"/>
      <c r="AG75" s="560"/>
      <c r="AH75" s="560">
        <v>0.67569444444444438</v>
      </c>
      <c r="AI75" s="560">
        <v>0.74652777777777779</v>
      </c>
      <c r="AJ75" s="560">
        <v>0.71875</v>
      </c>
      <c r="AK75" s="560"/>
      <c r="AL75" s="560">
        <v>0.78333333333333333</v>
      </c>
      <c r="AM75" s="560">
        <v>0.64652777777777781</v>
      </c>
      <c r="AN75" s="560"/>
      <c r="AO75" s="560"/>
      <c r="AP75" s="562">
        <v>0.81615740740740739</v>
      </c>
      <c r="AQ75" s="562">
        <f t="shared" si="19"/>
        <v>0.20259259259259255</v>
      </c>
      <c r="AR75" s="561"/>
      <c r="AT75" s="226">
        <f>VLOOKUP(AU75,id!$A:$C,3,0)</f>
        <v>277</v>
      </c>
      <c r="AU75" s="226" t="str">
        <f t="shared" si="20"/>
        <v>LegatLeszek1979</v>
      </c>
      <c r="AV75" s="226" t="str">
        <f t="shared" si="21"/>
        <v>Legat</v>
      </c>
      <c r="AW75" s="226" t="str">
        <f t="shared" si="21"/>
        <v>Leszek</v>
      </c>
      <c r="AX75" s="226" t="str">
        <f t="shared" si="22"/>
        <v>Pekabex</v>
      </c>
      <c r="AY75" s="226">
        <f t="shared" si="23"/>
        <v>1979</v>
      </c>
      <c r="AZ75" s="226">
        <f t="shared" si="12"/>
        <v>37.437254650955097</v>
      </c>
      <c r="BA75" s="226"/>
      <c r="BB75" s="226">
        <f t="shared" si="13"/>
        <v>1.0009763137787586</v>
      </c>
      <c r="BC75" s="226">
        <f t="shared" si="14"/>
        <v>0.94444444444444442</v>
      </c>
      <c r="BD75" s="226">
        <f t="shared" si="15"/>
        <v>0.97777777777777775</v>
      </c>
      <c r="BE75" s="226">
        <f t="shared" si="16"/>
        <v>0.98863341063895649</v>
      </c>
    </row>
    <row r="76" spans="1:57">
      <c r="A76" s="554">
        <v>78</v>
      </c>
      <c r="B76" s="554">
        <v>74</v>
      </c>
      <c r="C76" s="554"/>
      <c r="D76" s="554">
        <v>1027</v>
      </c>
      <c r="E76" s="556" t="s">
        <v>552</v>
      </c>
      <c r="F76" s="556" t="s">
        <v>15</v>
      </c>
      <c r="G76" s="554" t="s">
        <v>32</v>
      </c>
      <c r="H76" s="554">
        <v>1977</v>
      </c>
      <c r="I76" s="556" t="s">
        <v>3554</v>
      </c>
      <c r="J76" s="556" t="s">
        <v>4958</v>
      </c>
      <c r="K76" s="579">
        <v>44</v>
      </c>
      <c r="L76" s="554">
        <v>17</v>
      </c>
      <c r="M76" s="578">
        <v>44</v>
      </c>
      <c r="N76" s="555">
        <f t="shared" si="17"/>
        <v>0.54589120370370359</v>
      </c>
      <c r="O76" s="578">
        <v>0</v>
      </c>
      <c r="P76" s="553"/>
      <c r="Q76" s="553">
        <v>0.58819444444444446</v>
      </c>
      <c r="R76" s="553">
        <v>0.31458333333333333</v>
      </c>
      <c r="S76" s="553">
        <v>0.40208333333333335</v>
      </c>
      <c r="T76" s="553">
        <v>0.53611111111111109</v>
      </c>
      <c r="U76" s="553">
        <v>0.4777777777777778</v>
      </c>
      <c r="V76" s="553">
        <v>0.55694444444444446</v>
      </c>
      <c r="W76" s="553">
        <v>0.2902777777777778</v>
      </c>
      <c r="X76" s="553">
        <v>0.3347222222222222</v>
      </c>
      <c r="Y76" s="553">
        <v>0.43263888888888885</v>
      </c>
      <c r="Z76" s="553">
        <v>0.51458333333333328</v>
      </c>
      <c r="AA76" s="553">
        <v>0.36249999999999999</v>
      </c>
      <c r="AB76" s="553">
        <v>0.61418981481481483</v>
      </c>
      <c r="AC76" s="555">
        <f t="shared" si="18"/>
        <v>0.34335648148148151</v>
      </c>
      <c r="AD76" s="553">
        <v>0.70000000000000007</v>
      </c>
      <c r="AE76" s="553"/>
      <c r="AF76" s="553"/>
      <c r="AG76" s="553"/>
      <c r="AH76" s="553">
        <v>0.67708333333333337</v>
      </c>
      <c r="AI76" s="553">
        <v>0.74722222222222223</v>
      </c>
      <c r="AJ76" s="553">
        <v>0.71944444444444444</v>
      </c>
      <c r="AK76" s="553"/>
      <c r="AL76" s="553">
        <v>0.78402777777777777</v>
      </c>
      <c r="AM76" s="553">
        <v>0.64722222222222225</v>
      </c>
      <c r="AN76" s="553"/>
      <c r="AO76" s="553"/>
      <c r="AP76" s="555">
        <v>0.81672453703703696</v>
      </c>
      <c r="AQ76" s="555">
        <f t="shared" si="19"/>
        <v>0.20253472222222213</v>
      </c>
      <c r="AR76" s="554"/>
      <c r="AT76" s="226">
        <f>VLOOKUP(AU76,id!$A:$C,3,0)</f>
        <v>276</v>
      </c>
      <c r="AU76" s="226" t="str">
        <f t="shared" si="20"/>
        <v>BowarPiotr1977</v>
      </c>
      <c r="AV76" s="226" t="str">
        <f t="shared" si="21"/>
        <v>Bowar</v>
      </c>
      <c r="AW76" s="226" t="str">
        <f t="shared" si="21"/>
        <v>Piotr</v>
      </c>
      <c r="AX76" s="226" t="str">
        <f t="shared" si="22"/>
        <v>Pekabex</v>
      </c>
      <c r="AY76" s="226">
        <f t="shared" si="23"/>
        <v>1977</v>
      </c>
      <c r="AZ76" s="226">
        <f t="shared" si="12"/>
        <v>37.398360863657388</v>
      </c>
      <c r="BA76" s="226"/>
      <c r="BB76" s="226">
        <f t="shared" si="13"/>
        <v>0.9989610940315915</v>
      </c>
      <c r="BC76" s="226">
        <f t="shared" si="14"/>
        <v>1</v>
      </c>
      <c r="BD76" s="226">
        <f t="shared" si="15"/>
        <v>1</v>
      </c>
      <c r="BE76" s="226">
        <f t="shared" si="16"/>
        <v>1</v>
      </c>
    </row>
    <row r="77" spans="1:57">
      <c r="A77" s="561">
        <v>79</v>
      </c>
      <c r="B77" s="561">
        <v>75</v>
      </c>
      <c r="C77" s="561"/>
      <c r="D77" s="561">
        <v>1056</v>
      </c>
      <c r="E77" s="563" t="s">
        <v>87</v>
      </c>
      <c r="F77" s="563" t="s">
        <v>19</v>
      </c>
      <c r="G77" s="561" t="s">
        <v>32</v>
      </c>
      <c r="H77" s="561">
        <v>1974</v>
      </c>
      <c r="I77" s="563" t="s">
        <v>3480</v>
      </c>
      <c r="J77" s="563" t="s">
        <v>185</v>
      </c>
      <c r="K77" s="577">
        <v>44</v>
      </c>
      <c r="L77" s="561">
        <v>17</v>
      </c>
      <c r="M77" s="576">
        <v>44</v>
      </c>
      <c r="N77" s="562">
        <f t="shared" si="17"/>
        <v>0.58193287037037034</v>
      </c>
      <c r="O77" s="576">
        <v>0</v>
      </c>
      <c r="P77" s="560">
        <v>0.63263888888888886</v>
      </c>
      <c r="Q77" s="560">
        <v>0.32708333333333334</v>
      </c>
      <c r="R77" s="560">
        <v>0.47430555555555554</v>
      </c>
      <c r="S77" s="560">
        <v>0.54305555555555551</v>
      </c>
      <c r="T77" s="560">
        <v>0.37986111111111115</v>
      </c>
      <c r="U77" s="560">
        <v>0.44166666666666665</v>
      </c>
      <c r="V77" s="560">
        <v>0.35416666666666669</v>
      </c>
      <c r="W77" s="560">
        <v>0.29722222222222222</v>
      </c>
      <c r="X77" s="560">
        <v>0.61458333333333337</v>
      </c>
      <c r="Y77" s="560">
        <v>0.50902777777777775</v>
      </c>
      <c r="Z77" s="560">
        <v>0.40347222222222223</v>
      </c>
      <c r="AA77" s="560">
        <v>0.5805555555555556</v>
      </c>
      <c r="AB77" s="560">
        <v>0.67234953703703704</v>
      </c>
      <c r="AC77" s="562">
        <f t="shared" si="18"/>
        <v>0.40151620370370372</v>
      </c>
      <c r="AD77" s="560"/>
      <c r="AE77" s="560">
        <v>0.77847222222222223</v>
      </c>
      <c r="AF77" s="560"/>
      <c r="AG77" s="560"/>
      <c r="AH77" s="560">
        <v>0.72013888888888899</v>
      </c>
      <c r="AI77" s="560"/>
      <c r="AJ77" s="560"/>
      <c r="AK77" s="560"/>
      <c r="AL77" s="560">
        <v>0.75277777777777777</v>
      </c>
      <c r="AM77" s="560">
        <v>0.69374999999999998</v>
      </c>
      <c r="AN77" s="560">
        <v>0.80694444444444446</v>
      </c>
      <c r="AO77" s="560"/>
      <c r="AP77" s="562">
        <v>0.85276620370370371</v>
      </c>
      <c r="AQ77" s="562">
        <f t="shared" si="19"/>
        <v>0.18041666666666667</v>
      </c>
      <c r="AR77" s="561"/>
      <c r="AT77" s="226">
        <f>VLOOKUP(AU77,id!$A:$C,3,0)</f>
        <v>48</v>
      </c>
      <c r="AU77" s="226" t="str">
        <f t="shared" si="20"/>
        <v>RygalskiGrzegorz1974</v>
      </c>
      <c r="AV77" s="226" t="str">
        <f t="shared" si="21"/>
        <v>Rygalski</v>
      </c>
      <c r="AW77" s="226" t="str">
        <f t="shared" si="21"/>
        <v>Grzegorz</v>
      </c>
      <c r="AX77" s="226" t="str">
        <f t="shared" si="22"/>
        <v>Welocypedy</v>
      </c>
      <c r="AY77" s="226">
        <f t="shared" si="23"/>
        <v>1974</v>
      </c>
      <c r="AZ77" s="226">
        <f t="shared" si="12"/>
        <v>35.082115597653107</v>
      </c>
      <c r="BA77" s="226"/>
      <c r="BB77" s="226">
        <f t="shared" si="13"/>
        <v>0.93806559398556044</v>
      </c>
      <c r="BC77" s="226">
        <f t="shared" si="14"/>
        <v>1</v>
      </c>
      <c r="BD77" s="226">
        <f t="shared" si="15"/>
        <v>1</v>
      </c>
      <c r="BE77" s="226">
        <f t="shared" si="16"/>
        <v>1</v>
      </c>
    </row>
    <row r="78" spans="1:57">
      <c r="A78" s="554">
        <v>80</v>
      </c>
      <c r="B78" s="554">
        <v>76</v>
      </c>
      <c r="C78" s="554"/>
      <c r="D78" s="554">
        <v>1057</v>
      </c>
      <c r="E78" s="588" t="s">
        <v>381</v>
      </c>
      <c r="F78" s="556" t="s">
        <v>21</v>
      </c>
      <c r="G78" s="554" t="s">
        <v>32</v>
      </c>
      <c r="H78" s="554">
        <v>1968</v>
      </c>
      <c r="I78" s="556" t="s">
        <v>3554</v>
      </c>
      <c r="J78" s="556" t="s">
        <v>4957</v>
      </c>
      <c r="K78" s="579">
        <v>42</v>
      </c>
      <c r="L78" s="554">
        <v>17</v>
      </c>
      <c r="M78" s="578">
        <v>42</v>
      </c>
      <c r="N78" s="555">
        <f t="shared" si="17"/>
        <v>0.5026504629629629</v>
      </c>
      <c r="O78" s="578">
        <v>0</v>
      </c>
      <c r="P78" s="553"/>
      <c r="Q78" s="553">
        <v>0.56319444444444444</v>
      </c>
      <c r="R78" s="553">
        <v>0.43194444444444446</v>
      </c>
      <c r="S78" s="553">
        <v>0.37986111111111115</v>
      </c>
      <c r="T78" s="553">
        <v>0.51458333333333328</v>
      </c>
      <c r="U78" s="553">
        <v>0.45416666666666666</v>
      </c>
      <c r="V78" s="553">
        <v>0.53749999999999998</v>
      </c>
      <c r="W78" s="553">
        <v>0.28888888888888892</v>
      </c>
      <c r="X78" s="553">
        <v>0.30694444444444441</v>
      </c>
      <c r="Y78" s="553">
        <v>0.40763888888888888</v>
      </c>
      <c r="Z78" s="553">
        <v>0.4909722222222222</v>
      </c>
      <c r="AA78" s="553">
        <v>0.35555555555555557</v>
      </c>
      <c r="AB78" s="553">
        <v>0.58846064814814814</v>
      </c>
      <c r="AC78" s="555">
        <f t="shared" si="18"/>
        <v>0.31762731481481482</v>
      </c>
      <c r="AD78" s="553"/>
      <c r="AE78" s="553"/>
      <c r="AF78" s="553">
        <v>0.65972222222222221</v>
      </c>
      <c r="AG78" s="553">
        <v>0.68263888888888891</v>
      </c>
      <c r="AH78" s="553">
        <v>0.61111111111111105</v>
      </c>
      <c r="AI78" s="553">
        <v>0.73611111111111116</v>
      </c>
      <c r="AJ78" s="553">
        <v>0.6430555555555556</v>
      </c>
      <c r="AK78" s="553">
        <v>0.72222222222222221</v>
      </c>
      <c r="AL78" s="553"/>
      <c r="AM78" s="553"/>
      <c r="AN78" s="553"/>
      <c r="AO78" s="553"/>
      <c r="AP78" s="555">
        <v>0.77348379629629627</v>
      </c>
      <c r="AQ78" s="555">
        <f t="shared" si="19"/>
        <v>0.18502314814814813</v>
      </c>
      <c r="AR78" s="554"/>
      <c r="AT78" s="226">
        <f>VLOOKUP(AU78,id!$A:$C,3,0)</f>
        <v>201</v>
      </c>
      <c r="AU78" s="226" t="str">
        <f t="shared" si="20"/>
        <v>WoźniakJacek1968</v>
      </c>
      <c r="AV78" s="226" t="str">
        <f t="shared" si="21"/>
        <v>Woźniak</v>
      </c>
      <c r="AW78" s="226" t="str">
        <f t="shared" si="21"/>
        <v>Jacek</v>
      </c>
      <c r="AX78" s="226" t="str">
        <f t="shared" si="22"/>
        <v>Struchol</v>
      </c>
      <c r="AY78" s="226">
        <f t="shared" si="23"/>
        <v>1968</v>
      </c>
      <c r="AZ78" s="226">
        <f t="shared" si="12"/>
        <v>33.48747397957797</v>
      </c>
      <c r="BA78" s="226"/>
      <c r="BB78" s="226">
        <f t="shared" si="13"/>
        <v>1.1577287066246058</v>
      </c>
      <c r="BC78" s="226">
        <f t="shared" si="14"/>
        <v>1</v>
      </c>
      <c r="BD78" s="226">
        <f t="shared" si="15"/>
        <v>0.95454545454545459</v>
      </c>
      <c r="BE78" s="226">
        <f t="shared" si="16"/>
        <v>1</v>
      </c>
    </row>
    <row r="79" spans="1:57">
      <c r="A79" s="561">
        <v>81</v>
      </c>
      <c r="B79" s="561">
        <v>77</v>
      </c>
      <c r="C79" s="561"/>
      <c r="D79" s="561">
        <v>1052</v>
      </c>
      <c r="E79" s="563" t="s">
        <v>531</v>
      </c>
      <c r="F79" s="563" t="s">
        <v>45</v>
      </c>
      <c r="G79" s="561" t="s">
        <v>32</v>
      </c>
      <c r="H79" s="561">
        <v>1982</v>
      </c>
      <c r="I79" s="563" t="s">
        <v>3672</v>
      </c>
      <c r="J79" s="563" t="s">
        <v>369</v>
      </c>
      <c r="K79" s="577">
        <v>42</v>
      </c>
      <c r="L79" s="561">
        <v>17</v>
      </c>
      <c r="M79" s="576">
        <v>42</v>
      </c>
      <c r="N79" s="562">
        <f t="shared" si="17"/>
        <v>0.57012731481481471</v>
      </c>
      <c r="O79" s="576">
        <v>0</v>
      </c>
      <c r="P79" s="560">
        <v>0.31875000000000003</v>
      </c>
      <c r="Q79" s="560">
        <v>0.50416666666666665</v>
      </c>
      <c r="R79" s="560">
        <v>0.41666666666666669</v>
      </c>
      <c r="S79" s="560">
        <v>0.37777777777777777</v>
      </c>
      <c r="T79" s="560">
        <v>0.54652777777777783</v>
      </c>
      <c r="U79" s="560">
        <v>0.48125000000000001</v>
      </c>
      <c r="V79" s="560">
        <v>0.59722222222222221</v>
      </c>
      <c r="W79" s="560">
        <v>0.4069444444444445</v>
      </c>
      <c r="X79" s="560">
        <v>0.39305555555555555</v>
      </c>
      <c r="Y79" s="560">
        <v>0.44166666666666665</v>
      </c>
      <c r="Z79" s="560">
        <v>0.5756944444444444</v>
      </c>
      <c r="AA79" s="560">
        <v>0.3527777777777778</v>
      </c>
      <c r="AB79" s="560">
        <v>0.62285879629629626</v>
      </c>
      <c r="AC79" s="562">
        <f t="shared" si="18"/>
        <v>0.35202546296296294</v>
      </c>
      <c r="AD79" s="560">
        <v>0.73263888888888884</v>
      </c>
      <c r="AE79" s="560"/>
      <c r="AF79" s="560"/>
      <c r="AG79" s="560"/>
      <c r="AH79" s="560">
        <v>0.71597222222222223</v>
      </c>
      <c r="AI79" s="560">
        <v>0.81041666666666667</v>
      </c>
      <c r="AJ79" s="560">
        <v>0.77222222222222225</v>
      </c>
      <c r="AK79" s="560"/>
      <c r="AL79" s="560"/>
      <c r="AM79" s="560">
        <v>0.68888888888888899</v>
      </c>
      <c r="AN79" s="560"/>
      <c r="AO79" s="560"/>
      <c r="AP79" s="562">
        <v>0.84096064814814808</v>
      </c>
      <c r="AQ79" s="562">
        <f t="shared" si="19"/>
        <v>0.21810185185185182</v>
      </c>
      <c r="AR79" s="561"/>
      <c r="AT79" s="226">
        <f>VLOOKUP(AU79,id!$A:$C,3,0)</f>
        <v>610</v>
      </c>
      <c r="AU79" s="226" t="str">
        <f t="shared" si="20"/>
        <v>WanatRafał1982</v>
      </c>
      <c r="AV79" s="226" t="str">
        <f t="shared" si="21"/>
        <v>Wanat</v>
      </c>
      <c r="AW79" s="226" t="str">
        <f t="shared" si="21"/>
        <v>Rafał</v>
      </c>
      <c r="AX79" s="226" t="str">
        <f t="shared" si="22"/>
        <v>MTB4FUN</v>
      </c>
      <c r="AY79" s="226">
        <f t="shared" si="23"/>
        <v>1982</v>
      </c>
      <c r="AZ79" s="226">
        <f t="shared" si="12"/>
        <v>29.524097270734114</v>
      </c>
      <c r="BA79" s="226"/>
      <c r="BB79" s="226">
        <f t="shared" si="13"/>
        <v>0.88164599362553042</v>
      </c>
      <c r="BC79" s="226">
        <f t="shared" si="14"/>
        <v>1</v>
      </c>
      <c r="BD79" s="226">
        <f t="shared" si="15"/>
        <v>1</v>
      </c>
      <c r="BE79" s="226">
        <f t="shared" si="16"/>
        <v>1</v>
      </c>
    </row>
    <row r="80" spans="1:57" s="580" customFormat="1">
      <c r="A80" s="554">
        <v>84</v>
      </c>
      <c r="B80" s="554">
        <v>78</v>
      </c>
      <c r="C80" s="554"/>
      <c r="D80" s="554">
        <v>1067</v>
      </c>
      <c r="E80" s="556" t="s">
        <v>368</v>
      </c>
      <c r="F80" s="556" t="s">
        <v>24</v>
      </c>
      <c r="G80" s="554" t="s">
        <v>32</v>
      </c>
      <c r="H80" s="554">
        <v>1972</v>
      </c>
      <c r="I80" s="556" t="s">
        <v>3672</v>
      </c>
      <c r="J80" s="556" t="s">
        <v>369</v>
      </c>
      <c r="K80" s="579">
        <v>42</v>
      </c>
      <c r="L80" s="554">
        <v>17</v>
      </c>
      <c r="M80" s="578">
        <v>42</v>
      </c>
      <c r="N80" s="555">
        <f t="shared" si="17"/>
        <v>0.57037037037037042</v>
      </c>
      <c r="O80" s="578">
        <v>0</v>
      </c>
      <c r="P80" s="553">
        <v>0.31875000000000003</v>
      </c>
      <c r="Q80" s="553">
        <v>0.50416666666666665</v>
      </c>
      <c r="R80" s="553">
        <v>0.41736111111111113</v>
      </c>
      <c r="S80" s="553">
        <v>0.37777777777777777</v>
      </c>
      <c r="T80" s="553">
        <v>0.54722222222222217</v>
      </c>
      <c r="U80" s="553">
        <v>0.48194444444444445</v>
      </c>
      <c r="V80" s="553">
        <v>0.59722222222222221</v>
      </c>
      <c r="W80" s="553">
        <v>0.4069444444444445</v>
      </c>
      <c r="X80" s="553">
        <v>0.39374999999999999</v>
      </c>
      <c r="Y80" s="553">
        <v>0.44166666666666665</v>
      </c>
      <c r="Z80" s="553">
        <v>0.5756944444444444</v>
      </c>
      <c r="AA80" s="553">
        <v>0.3520833333333333</v>
      </c>
      <c r="AB80" s="553">
        <v>0.6228703703703703</v>
      </c>
      <c r="AC80" s="555">
        <f t="shared" si="18"/>
        <v>0.35203703703703698</v>
      </c>
      <c r="AD80" s="553">
        <v>0.73263888888888884</v>
      </c>
      <c r="AE80" s="553"/>
      <c r="AF80" s="553"/>
      <c r="AG80" s="553"/>
      <c r="AH80" s="553">
        <v>0.71597222222222223</v>
      </c>
      <c r="AI80" s="553">
        <v>0.81041666666666667</v>
      </c>
      <c r="AJ80" s="553">
        <v>0.77222222222222225</v>
      </c>
      <c r="AK80" s="553"/>
      <c r="AL80" s="553"/>
      <c r="AM80" s="553">
        <v>0.68888888888888899</v>
      </c>
      <c r="AN80" s="553"/>
      <c r="AO80" s="553"/>
      <c r="AP80" s="555">
        <v>0.84120370370370379</v>
      </c>
      <c r="AQ80" s="555">
        <f t="shared" si="19"/>
        <v>0.21833333333333349</v>
      </c>
      <c r="AR80" s="554"/>
      <c r="AT80" s="226">
        <f>VLOOKUP(AU80,id!$A:$C,3,0)</f>
        <v>203</v>
      </c>
      <c r="AU80" s="226" t="str">
        <f t="shared" si="20"/>
        <v>DunowskiPrzemysław1972</v>
      </c>
      <c r="AV80" s="226" t="str">
        <f t="shared" si="21"/>
        <v>Dunowski</v>
      </c>
      <c r="AW80" s="226" t="str">
        <f t="shared" si="21"/>
        <v>Przemysław</v>
      </c>
      <c r="AX80" s="226" t="str">
        <f t="shared" si="22"/>
        <v>MTB4FUN</v>
      </c>
      <c r="AY80" s="226">
        <f t="shared" si="23"/>
        <v>1972</v>
      </c>
      <c r="AZ80" s="226">
        <f t="shared" si="12"/>
        <v>29.511515979283509</v>
      </c>
      <c r="BA80" s="226"/>
      <c r="BB80" s="226">
        <f t="shared" si="13"/>
        <v>0.99957386363636336</v>
      </c>
      <c r="BC80" s="226">
        <f t="shared" si="14"/>
        <v>1</v>
      </c>
      <c r="BD80" s="226">
        <f t="shared" si="15"/>
        <v>1</v>
      </c>
      <c r="BE80" s="226">
        <f t="shared" si="16"/>
        <v>1</v>
      </c>
    </row>
    <row r="81" spans="1:57">
      <c r="A81" s="561">
        <v>85</v>
      </c>
      <c r="B81" s="561">
        <v>79</v>
      </c>
      <c r="C81" s="561"/>
      <c r="D81" s="561">
        <v>1122</v>
      </c>
      <c r="E81" s="563" t="s">
        <v>387</v>
      </c>
      <c r="F81" s="563" t="s">
        <v>15</v>
      </c>
      <c r="G81" s="561" t="s">
        <v>32</v>
      </c>
      <c r="H81" s="561">
        <v>1979</v>
      </c>
      <c r="I81" s="563" t="s">
        <v>3554</v>
      </c>
      <c r="J81" s="563" t="s">
        <v>4955</v>
      </c>
      <c r="K81" s="577">
        <v>41</v>
      </c>
      <c r="L81" s="561">
        <v>17</v>
      </c>
      <c r="M81" s="576">
        <v>41</v>
      </c>
      <c r="N81" s="562">
        <f t="shared" si="17"/>
        <v>0.57201388888888882</v>
      </c>
      <c r="O81" s="576">
        <v>0</v>
      </c>
      <c r="P81" s="560">
        <v>0.59305555555555556</v>
      </c>
      <c r="Q81" s="560">
        <v>0.41597222222222219</v>
      </c>
      <c r="R81" s="560">
        <v>0.46666666666666662</v>
      </c>
      <c r="S81" s="560">
        <v>0.52222222222222225</v>
      </c>
      <c r="T81" s="560">
        <v>0.39374999999999999</v>
      </c>
      <c r="U81" s="560">
        <v>0.43888888888888888</v>
      </c>
      <c r="V81" s="560">
        <v>0.30069444444444443</v>
      </c>
      <c r="W81" s="560">
        <v>0.4861111111111111</v>
      </c>
      <c r="X81" s="560">
        <v>0.50624999999999998</v>
      </c>
      <c r="Y81" s="560"/>
      <c r="Z81" s="560">
        <v>0.34861111111111115</v>
      </c>
      <c r="AA81" s="560">
        <v>0.55555555555555558</v>
      </c>
      <c r="AB81" s="560">
        <v>0.63261574074074078</v>
      </c>
      <c r="AC81" s="562">
        <f t="shared" si="18"/>
        <v>0.36178240740740747</v>
      </c>
      <c r="AD81" s="560">
        <v>0.72638888888888886</v>
      </c>
      <c r="AE81" s="560"/>
      <c r="AF81" s="560"/>
      <c r="AG81" s="560"/>
      <c r="AH81" s="560">
        <v>0.70972222222222225</v>
      </c>
      <c r="AI81" s="560">
        <v>0.75069444444444444</v>
      </c>
      <c r="AJ81" s="560"/>
      <c r="AK81" s="560">
        <v>0.76597222222222217</v>
      </c>
      <c r="AL81" s="560">
        <v>0.81597222222222221</v>
      </c>
      <c r="AM81" s="560">
        <v>0.67638888888888893</v>
      </c>
      <c r="AN81" s="560"/>
      <c r="AO81" s="560"/>
      <c r="AP81" s="562">
        <v>0.84284722222222219</v>
      </c>
      <c r="AQ81" s="562">
        <f t="shared" si="19"/>
        <v>0.21023148148148141</v>
      </c>
      <c r="AR81" s="561"/>
      <c r="AT81" s="226">
        <f>VLOOKUP(AU81,id!$A:$C,3,0)</f>
        <v>195</v>
      </c>
      <c r="AU81" s="226" t="str">
        <f t="shared" si="20"/>
        <v>JaśPiotr1979</v>
      </c>
      <c r="AV81" s="226" t="str">
        <f t="shared" si="21"/>
        <v>Jaś</v>
      </c>
      <c r="AW81" s="226" t="str">
        <f t="shared" si="21"/>
        <v>Piotr</v>
      </c>
      <c r="AX81" s="226" t="str">
        <f t="shared" si="22"/>
        <v>Browar Bytów</v>
      </c>
      <c r="AY81" s="226">
        <f t="shared" si="23"/>
        <v>1979</v>
      </c>
      <c r="AZ81" s="226">
        <f t="shared" si="12"/>
        <v>28.808860836919614</v>
      </c>
      <c r="BA81" s="226"/>
      <c r="BB81" s="226">
        <f t="shared" si="13"/>
        <v>0.99712678564202195</v>
      </c>
      <c r="BC81" s="226">
        <f t="shared" si="14"/>
        <v>1</v>
      </c>
      <c r="BD81" s="226">
        <f t="shared" si="15"/>
        <v>0.97619047619047616</v>
      </c>
      <c r="BE81" s="226">
        <f t="shared" si="16"/>
        <v>1</v>
      </c>
    </row>
    <row r="82" spans="1:57">
      <c r="A82" s="554">
        <v>86</v>
      </c>
      <c r="B82" s="554">
        <v>80</v>
      </c>
      <c r="C82" s="554"/>
      <c r="D82" s="554">
        <v>1123</v>
      </c>
      <c r="E82" s="556" t="s">
        <v>4956</v>
      </c>
      <c r="F82" s="556" t="s">
        <v>389</v>
      </c>
      <c r="G82" s="554" t="s">
        <v>32</v>
      </c>
      <c r="H82" s="554">
        <v>1977</v>
      </c>
      <c r="I82" s="556" t="s">
        <v>3668</v>
      </c>
      <c r="J82" s="556" t="s">
        <v>4955</v>
      </c>
      <c r="K82" s="579">
        <v>41</v>
      </c>
      <c r="L82" s="554">
        <v>17</v>
      </c>
      <c r="M82" s="578">
        <v>41</v>
      </c>
      <c r="N82" s="555">
        <f t="shared" si="17"/>
        <v>0.57239583333333344</v>
      </c>
      <c r="O82" s="578">
        <v>0</v>
      </c>
      <c r="P82" s="553">
        <v>0.59305555555555556</v>
      </c>
      <c r="Q82" s="553">
        <v>0.41597222222222219</v>
      </c>
      <c r="R82" s="553">
        <v>0.46666666666666662</v>
      </c>
      <c r="S82" s="553">
        <v>0.52222222222222225</v>
      </c>
      <c r="T82" s="553">
        <v>0.39374999999999999</v>
      </c>
      <c r="U82" s="553">
        <v>0.43888888888888888</v>
      </c>
      <c r="V82" s="553">
        <v>0.30069444444444443</v>
      </c>
      <c r="W82" s="553">
        <v>0.48541666666666666</v>
      </c>
      <c r="X82" s="553">
        <v>0.50694444444444442</v>
      </c>
      <c r="Y82" s="553"/>
      <c r="Z82" s="553">
        <v>0.34861111111111115</v>
      </c>
      <c r="AA82" s="553">
        <v>0.55555555555555558</v>
      </c>
      <c r="AB82" s="553">
        <v>0.63298611111111114</v>
      </c>
      <c r="AC82" s="555">
        <f t="shared" si="18"/>
        <v>0.36215277777777782</v>
      </c>
      <c r="AD82" s="553">
        <v>0.72638888888888886</v>
      </c>
      <c r="AE82" s="553"/>
      <c r="AF82" s="553"/>
      <c r="AG82" s="553"/>
      <c r="AH82" s="553">
        <v>0.70972222222222225</v>
      </c>
      <c r="AI82" s="553">
        <v>0.75069444444444444</v>
      </c>
      <c r="AJ82" s="553"/>
      <c r="AK82" s="553">
        <v>0.76597222222222217</v>
      </c>
      <c r="AL82" s="553">
        <v>0.81597222222222221</v>
      </c>
      <c r="AM82" s="553">
        <v>0.67569444444444438</v>
      </c>
      <c r="AN82" s="553"/>
      <c r="AO82" s="553"/>
      <c r="AP82" s="555">
        <v>0.8432291666666667</v>
      </c>
      <c r="AQ82" s="555">
        <f t="shared" si="19"/>
        <v>0.21024305555555556</v>
      </c>
      <c r="AR82" s="554"/>
      <c r="AT82" s="226">
        <f>VLOOKUP(AU82,id!$A:$C,3,0)</f>
        <v>611</v>
      </c>
      <c r="AU82" s="226" t="str">
        <f t="shared" si="20"/>
        <v>KalarKarel1977</v>
      </c>
      <c r="AV82" s="226" t="str">
        <f t="shared" si="21"/>
        <v>Kalar</v>
      </c>
      <c r="AW82" s="226" t="str">
        <f t="shared" si="21"/>
        <v>Karel</v>
      </c>
      <c r="AX82" s="226" t="str">
        <f t="shared" si="22"/>
        <v>Browar Bytów</v>
      </c>
      <c r="AY82" s="226">
        <f t="shared" si="23"/>
        <v>1977</v>
      </c>
      <c r="AZ82" s="226">
        <f t="shared" si="12"/>
        <v>28.78963745389224</v>
      </c>
      <c r="BA82" s="226"/>
      <c r="BB82" s="226">
        <f t="shared" si="13"/>
        <v>0.9993327267212615</v>
      </c>
      <c r="BC82" s="226">
        <f t="shared" si="14"/>
        <v>1</v>
      </c>
      <c r="BD82" s="226">
        <f t="shared" si="15"/>
        <v>1</v>
      </c>
      <c r="BE82" s="226">
        <f t="shared" si="16"/>
        <v>1</v>
      </c>
    </row>
    <row r="83" spans="1:57">
      <c r="A83" s="561">
        <v>87</v>
      </c>
      <c r="B83" s="561">
        <v>81</v>
      </c>
      <c r="C83" s="561"/>
      <c r="D83" s="561">
        <v>1124</v>
      </c>
      <c r="E83" s="563" t="s">
        <v>386</v>
      </c>
      <c r="F83" s="563" t="s">
        <v>24</v>
      </c>
      <c r="G83" s="561" t="s">
        <v>32</v>
      </c>
      <c r="H83" s="561">
        <v>1978</v>
      </c>
      <c r="I83" s="563" t="s">
        <v>3554</v>
      </c>
      <c r="J83" s="563" t="s">
        <v>4955</v>
      </c>
      <c r="K83" s="577">
        <v>41</v>
      </c>
      <c r="L83" s="561">
        <v>17</v>
      </c>
      <c r="M83" s="576">
        <v>41</v>
      </c>
      <c r="N83" s="562">
        <f t="shared" si="17"/>
        <v>0.57259259259259254</v>
      </c>
      <c r="O83" s="576">
        <v>0</v>
      </c>
      <c r="P83" s="560">
        <v>0.59305555555555556</v>
      </c>
      <c r="Q83" s="560">
        <v>0.41597222222222219</v>
      </c>
      <c r="R83" s="560">
        <v>0.46736111111111112</v>
      </c>
      <c r="S83" s="560">
        <v>0.52222222222222225</v>
      </c>
      <c r="T83" s="560">
        <v>0.39374999999999999</v>
      </c>
      <c r="U83" s="560">
        <v>0.43888888888888888</v>
      </c>
      <c r="V83" s="560">
        <v>0.30069444444444443</v>
      </c>
      <c r="W83" s="560">
        <v>0.48541666666666666</v>
      </c>
      <c r="X83" s="560">
        <v>0.50694444444444442</v>
      </c>
      <c r="Y83" s="560"/>
      <c r="Z83" s="560">
        <v>0.34930555555555554</v>
      </c>
      <c r="AA83" s="560">
        <v>0.55555555555555558</v>
      </c>
      <c r="AB83" s="560">
        <v>0.63296296296296295</v>
      </c>
      <c r="AC83" s="562">
        <f t="shared" si="18"/>
        <v>0.36212962962962963</v>
      </c>
      <c r="AD83" s="560">
        <v>0.7270833333333333</v>
      </c>
      <c r="AE83" s="560"/>
      <c r="AF83" s="560"/>
      <c r="AG83" s="560"/>
      <c r="AH83" s="560">
        <v>0.7104166666666667</v>
      </c>
      <c r="AI83" s="560">
        <v>0.75069444444444444</v>
      </c>
      <c r="AJ83" s="560"/>
      <c r="AK83" s="560">
        <v>0.76666666666666661</v>
      </c>
      <c r="AL83" s="560">
        <v>0.81666666666666676</v>
      </c>
      <c r="AM83" s="560">
        <v>0.67638888888888893</v>
      </c>
      <c r="AN83" s="560"/>
      <c r="AO83" s="560"/>
      <c r="AP83" s="562">
        <v>0.84342592592592591</v>
      </c>
      <c r="AQ83" s="562">
        <f t="shared" si="19"/>
        <v>0.21046296296296296</v>
      </c>
      <c r="AR83" s="561"/>
      <c r="AT83" s="226">
        <f>VLOOKUP(AU83,id!$A:$C,3,0)</f>
        <v>206</v>
      </c>
      <c r="AU83" s="226" t="str">
        <f t="shared" si="20"/>
        <v>FlorekPrzemysław1978</v>
      </c>
      <c r="AV83" s="226" t="str">
        <f t="shared" si="21"/>
        <v>Florek</v>
      </c>
      <c r="AW83" s="226" t="str">
        <f t="shared" si="21"/>
        <v>Przemysław</v>
      </c>
      <c r="AX83" s="226" t="str">
        <f t="shared" si="22"/>
        <v>Browar Bytów</v>
      </c>
      <c r="AY83" s="226">
        <f t="shared" si="23"/>
        <v>1978</v>
      </c>
      <c r="AZ83" s="226">
        <f t="shared" si="12"/>
        <v>28.77974450764556</v>
      </c>
      <c r="BA83" s="226"/>
      <c r="BB83" s="226">
        <f t="shared" si="13"/>
        <v>0.99965637128072471</v>
      </c>
      <c r="BC83" s="226">
        <f t="shared" si="14"/>
        <v>1</v>
      </c>
      <c r="BD83" s="226">
        <f t="shared" si="15"/>
        <v>1</v>
      </c>
      <c r="BE83" s="226">
        <f t="shared" si="16"/>
        <v>1</v>
      </c>
    </row>
    <row r="84" spans="1:57">
      <c r="A84" s="561">
        <v>89</v>
      </c>
      <c r="B84" s="561">
        <v>82</v>
      </c>
      <c r="C84" s="561"/>
      <c r="D84" s="561">
        <v>1096</v>
      </c>
      <c r="E84" s="563" t="s">
        <v>345</v>
      </c>
      <c r="F84" s="563" t="s">
        <v>34</v>
      </c>
      <c r="G84" s="561" t="s">
        <v>32</v>
      </c>
      <c r="H84" s="561">
        <v>1971</v>
      </c>
      <c r="I84" s="563" t="s">
        <v>246</v>
      </c>
      <c r="J84" s="563" t="s">
        <v>347</v>
      </c>
      <c r="K84" s="577">
        <v>40</v>
      </c>
      <c r="L84" s="561">
        <v>16</v>
      </c>
      <c r="M84" s="576">
        <v>40</v>
      </c>
      <c r="N84" s="562">
        <f t="shared" si="17"/>
        <v>0.53267361111111122</v>
      </c>
      <c r="O84" s="576">
        <v>0</v>
      </c>
      <c r="P84" s="560"/>
      <c r="Q84" s="560"/>
      <c r="R84" s="560">
        <v>0.42222222222222222</v>
      </c>
      <c r="S84" s="560">
        <v>0.34375</v>
      </c>
      <c r="T84" s="560">
        <v>0.55138888888888882</v>
      </c>
      <c r="U84" s="560">
        <v>0.4465277777777778</v>
      </c>
      <c r="V84" s="560">
        <v>0.57500000000000007</v>
      </c>
      <c r="W84" s="560">
        <v>0.3034722222222222</v>
      </c>
      <c r="X84" s="560">
        <v>0.32708333333333334</v>
      </c>
      <c r="Y84" s="560">
        <v>0.38611111111111113</v>
      </c>
      <c r="Z84" s="560">
        <v>0.51666666666666672</v>
      </c>
      <c r="AA84" s="560"/>
      <c r="AB84" s="560">
        <v>0.59984953703703703</v>
      </c>
      <c r="AC84" s="562">
        <f t="shared" si="18"/>
        <v>0.32901620370370371</v>
      </c>
      <c r="AD84" s="560">
        <v>0.66111111111111109</v>
      </c>
      <c r="AE84" s="560"/>
      <c r="AF84" s="560">
        <v>0.72361111111111109</v>
      </c>
      <c r="AG84" s="560"/>
      <c r="AH84" s="560">
        <v>0.62916666666666665</v>
      </c>
      <c r="AI84" s="560">
        <v>0.68125000000000002</v>
      </c>
      <c r="AJ84" s="560">
        <v>0.74375000000000002</v>
      </c>
      <c r="AK84" s="560">
        <v>0.70208333333333339</v>
      </c>
      <c r="AL84" s="560"/>
      <c r="AM84" s="560">
        <v>0.77986111111111101</v>
      </c>
      <c r="AN84" s="560"/>
      <c r="AO84" s="560"/>
      <c r="AP84" s="562">
        <v>0.80350694444444448</v>
      </c>
      <c r="AQ84" s="562">
        <f t="shared" si="19"/>
        <v>0.20365740740740745</v>
      </c>
      <c r="AR84" s="561"/>
      <c r="AT84" s="226">
        <f>VLOOKUP(AU84,id!$A:$C,3,0)</f>
        <v>216</v>
      </c>
      <c r="AU84" s="226" t="str">
        <f t="shared" si="20"/>
        <v>WodzińskiMarek1971</v>
      </c>
      <c r="AV84" s="226" t="str">
        <f t="shared" si="21"/>
        <v>Wodziński</v>
      </c>
      <c r="AW84" s="226" t="str">
        <f t="shared" si="21"/>
        <v>Marek</v>
      </c>
      <c r="AX84" s="226" t="str">
        <f t="shared" si="22"/>
        <v>mamy.to</v>
      </c>
      <c r="AY84" s="226">
        <f t="shared" si="23"/>
        <v>1971</v>
      </c>
      <c r="AZ84" s="226">
        <f t="shared" si="12"/>
        <v>28.077799519654203</v>
      </c>
      <c r="BA84" s="226"/>
      <c r="BB84" s="226">
        <f t="shared" si="13"/>
        <v>1.0749407904743278</v>
      </c>
      <c r="BC84" s="226">
        <f t="shared" si="14"/>
        <v>0.94117647058823528</v>
      </c>
      <c r="BD84" s="226">
        <f t="shared" si="15"/>
        <v>0.97560975609756095</v>
      </c>
      <c r="BE84" s="226">
        <f t="shared" si="16"/>
        <v>0.98794828634196963</v>
      </c>
    </row>
    <row r="85" spans="1:57">
      <c r="A85" s="554">
        <v>90</v>
      </c>
      <c r="B85" s="554">
        <v>83</v>
      </c>
      <c r="C85" s="554"/>
      <c r="D85" s="554">
        <v>1006</v>
      </c>
      <c r="E85" s="556" t="s">
        <v>458</v>
      </c>
      <c r="F85" s="556" t="s">
        <v>77</v>
      </c>
      <c r="G85" s="554" t="s">
        <v>32</v>
      </c>
      <c r="H85" s="554">
        <v>1976</v>
      </c>
      <c r="I85" s="556" t="s">
        <v>3668</v>
      </c>
      <c r="J85" s="556" t="s">
        <v>4954</v>
      </c>
      <c r="K85" s="579">
        <v>40</v>
      </c>
      <c r="L85" s="554">
        <v>16</v>
      </c>
      <c r="M85" s="578">
        <v>40</v>
      </c>
      <c r="N85" s="555">
        <f t="shared" si="17"/>
        <v>0.53682870370370384</v>
      </c>
      <c r="O85" s="578">
        <v>0</v>
      </c>
      <c r="P85" s="553">
        <v>0.53263888888888888</v>
      </c>
      <c r="Q85" s="553">
        <v>0.61319444444444449</v>
      </c>
      <c r="R85" s="553">
        <v>0.38680555555555557</v>
      </c>
      <c r="S85" s="553">
        <v>0.4548611111111111</v>
      </c>
      <c r="T85" s="553">
        <v>0.31875000000000003</v>
      </c>
      <c r="U85" s="553">
        <v>0.36458333333333331</v>
      </c>
      <c r="V85" s="553">
        <v>0.29444444444444445</v>
      </c>
      <c r="W85" s="553">
        <v>0.5541666666666667</v>
      </c>
      <c r="X85" s="553">
        <v>0.51736111111111105</v>
      </c>
      <c r="Y85" s="553">
        <v>0.41041666666666665</v>
      </c>
      <c r="Z85" s="553">
        <v>0.33680555555555558</v>
      </c>
      <c r="AA85" s="553">
        <v>0.48888888888888887</v>
      </c>
      <c r="AB85" s="553">
        <v>0.63722222222222225</v>
      </c>
      <c r="AC85" s="555">
        <f t="shared" si="18"/>
        <v>0.36638888888888893</v>
      </c>
      <c r="AD85" s="553"/>
      <c r="AE85" s="553">
        <v>0.74861111111111101</v>
      </c>
      <c r="AF85" s="553"/>
      <c r="AG85" s="553"/>
      <c r="AH85" s="553">
        <v>0.66805555555555562</v>
      </c>
      <c r="AI85" s="553"/>
      <c r="AJ85" s="553"/>
      <c r="AK85" s="553"/>
      <c r="AL85" s="553">
        <v>0.72222222222222221</v>
      </c>
      <c r="AM85" s="553"/>
      <c r="AN85" s="553">
        <v>0.77430555555555547</v>
      </c>
      <c r="AO85" s="553"/>
      <c r="AP85" s="555">
        <v>0.80766203703703709</v>
      </c>
      <c r="AQ85" s="555">
        <f t="shared" si="19"/>
        <v>0.17043981481481485</v>
      </c>
      <c r="AR85" s="554"/>
      <c r="AT85" s="226">
        <f>VLOOKUP(AU85,id!$A:$C,3,0)</f>
        <v>612</v>
      </c>
      <c r="AU85" s="226" t="str">
        <f t="shared" si="20"/>
        <v>KurzyńskiKrystian1976</v>
      </c>
      <c r="AV85" s="226" t="str">
        <f t="shared" si="21"/>
        <v>Kurzyński</v>
      </c>
      <c r="AW85" s="226" t="str">
        <f t="shared" si="21"/>
        <v>Krystian</v>
      </c>
      <c r="AX85" s="226" t="str">
        <f t="shared" si="22"/>
        <v>Agent PZU</v>
      </c>
      <c r="AY85" s="226">
        <f t="shared" si="23"/>
        <v>1976</v>
      </c>
      <c r="AZ85" s="226">
        <f t="shared" si="12"/>
        <v>27.860475341577452</v>
      </c>
      <c r="BA85" s="226"/>
      <c r="BB85" s="226">
        <f t="shared" si="13"/>
        <v>0.99225992842050792</v>
      </c>
      <c r="BC85" s="226">
        <f t="shared" si="14"/>
        <v>1</v>
      </c>
      <c r="BD85" s="226">
        <f t="shared" si="15"/>
        <v>1</v>
      </c>
      <c r="BE85" s="226">
        <f t="shared" si="16"/>
        <v>1</v>
      </c>
    </row>
    <row r="86" spans="1:57">
      <c r="A86" s="561">
        <v>91</v>
      </c>
      <c r="B86" s="561">
        <v>84</v>
      </c>
      <c r="C86" s="561"/>
      <c r="D86" s="561">
        <v>1016</v>
      </c>
      <c r="E86" s="563" t="s">
        <v>4953</v>
      </c>
      <c r="F86" s="563" t="s">
        <v>15</v>
      </c>
      <c r="G86" s="561" t="s">
        <v>32</v>
      </c>
      <c r="H86" s="561">
        <v>1984</v>
      </c>
      <c r="I86" s="563" t="s">
        <v>253</v>
      </c>
      <c r="J86" s="563" t="s">
        <v>4826</v>
      </c>
      <c r="K86" s="577">
        <v>39</v>
      </c>
      <c r="L86" s="561">
        <v>15</v>
      </c>
      <c r="M86" s="576">
        <v>39</v>
      </c>
      <c r="N86" s="562">
        <f t="shared" si="17"/>
        <v>0.57189814814814821</v>
      </c>
      <c r="O86" s="576">
        <v>0</v>
      </c>
      <c r="P86" s="560">
        <v>0.62986111111111109</v>
      </c>
      <c r="Q86" s="560">
        <v>0.40069444444444446</v>
      </c>
      <c r="R86" s="560">
        <v>0.45555555555555555</v>
      </c>
      <c r="S86" s="560">
        <v>0.54305555555555551</v>
      </c>
      <c r="T86" s="560">
        <v>0.3215277777777778</v>
      </c>
      <c r="U86" s="560">
        <v>0.42777777777777781</v>
      </c>
      <c r="V86" s="560">
        <v>0.30069444444444443</v>
      </c>
      <c r="W86" s="560">
        <v>0.69027777777777777</v>
      </c>
      <c r="X86" s="560">
        <v>0.65555555555555556</v>
      </c>
      <c r="Y86" s="560">
        <v>0.49861111111111112</v>
      </c>
      <c r="Z86" s="560">
        <v>0.34930555555555554</v>
      </c>
      <c r="AA86" s="560">
        <v>0.57916666666666672</v>
      </c>
      <c r="AB86" s="560">
        <v>0.70293981481481482</v>
      </c>
      <c r="AC86" s="562">
        <f t="shared" si="18"/>
        <v>0.43210648148148151</v>
      </c>
      <c r="AD86" s="560"/>
      <c r="AE86" s="560"/>
      <c r="AF86" s="560"/>
      <c r="AG86" s="560"/>
      <c r="AH86" s="560">
        <v>0.73333333333333339</v>
      </c>
      <c r="AI86" s="560"/>
      <c r="AJ86" s="560">
        <v>0.78680555555555554</v>
      </c>
      <c r="AK86" s="560"/>
      <c r="AL86" s="560"/>
      <c r="AM86" s="560">
        <v>0.82361111111111107</v>
      </c>
      <c r="AN86" s="560"/>
      <c r="AO86" s="560"/>
      <c r="AP86" s="562">
        <v>0.84273148148148147</v>
      </c>
      <c r="AQ86" s="562">
        <f t="shared" si="19"/>
        <v>0.13979166666666665</v>
      </c>
      <c r="AR86" s="561"/>
      <c r="AT86" s="226">
        <f>VLOOKUP(AU86,id!$A:$C,3,0)</f>
        <v>613</v>
      </c>
      <c r="AU86" s="226" t="str">
        <f t="shared" si="20"/>
        <v>PleckePiotr1984</v>
      </c>
      <c r="AV86" s="226" t="str">
        <f t="shared" si="21"/>
        <v>Plecke</v>
      </c>
      <c r="AW86" s="226" t="str">
        <f t="shared" si="21"/>
        <v>Piotr</v>
      </c>
      <c r="AX86" s="226" t="str">
        <f t="shared" si="22"/>
        <v>.</v>
      </c>
      <c r="AY86" s="226">
        <f t="shared" si="23"/>
        <v>1984</v>
      </c>
      <c r="AZ86" s="226">
        <f t="shared" si="12"/>
        <v>27.163963458038015</v>
      </c>
      <c r="BA86" s="226"/>
      <c r="BB86" s="226">
        <f t="shared" si="13"/>
        <v>0.93867886343398377</v>
      </c>
      <c r="BC86" s="226">
        <f t="shared" si="14"/>
        <v>0.9375</v>
      </c>
      <c r="BD86" s="226">
        <f t="shared" si="15"/>
        <v>0.97499999999999998</v>
      </c>
      <c r="BE86" s="226">
        <f t="shared" si="16"/>
        <v>0.98717524291740988</v>
      </c>
    </row>
    <row r="87" spans="1:57">
      <c r="A87" s="554">
        <v>92</v>
      </c>
      <c r="B87" s="554">
        <v>85</v>
      </c>
      <c r="C87" s="554"/>
      <c r="D87" s="554">
        <v>1045</v>
      </c>
      <c r="E87" s="556" t="s">
        <v>4952</v>
      </c>
      <c r="F87" s="556" t="s">
        <v>139</v>
      </c>
      <c r="G87" s="554" t="s">
        <v>32</v>
      </c>
      <c r="H87" s="554">
        <v>1978</v>
      </c>
      <c r="I87" s="556" t="s">
        <v>4865</v>
      </c>
      <c r="J87" s="556" t="s">
        <v>4698</v>
      </c>
      <c r="K87" s="579">
        <v>36</v>
      </c>
      <c r="L87" s="554">
        <v>14</v>
      </c>
      <c r="M87" s="578">
        <v>36</v>
      </c>
      <c r="N87" s="555">
        <f t="shared" si="17"/>
        <v>0.37905092592592587</v>
      </c>
      <c r="O87" s="578">
        <v>0</v>
      </c>
      <c r="P87" s="553">
        <v>0.52986111111111112</v>
      </c>
      <c r="Q87" s="553">
        <v>0.3</v>
      </c>
      <c r="R87" s="553">
        <v>0.41319444444444442</v>
      </c>
      <c r="S87" s="553">
        <v>0.46597222222222223</v>
      </c>
      <c r="T87" s="553">
        <v>0.34027777777777773</v>
      </c>
      <c r="U87" s="553">
        <v>0.38819444444444445</v>
      </c>
      <c r="V87" s="553">
        <v>0.32083333333333336</v>
      </c>
      <c r="W87" s="553">
        <v>0.55555555555555558</v>
      </c>
      <c r="X87" s="553">
        <v>0.47569444444444442</v>
      </c>
      <c r="Y87" s="553">
        <v>0.43888888888888888</v>
      </c>
      <c r="Z87" s="553">
        <v>0.35833333333333334</v>
      </c>
      <c r="AA87" s="553">
        <v>0.50138888888888888</v>
      </c>
      <c r="AB87" s="553">
        <v>0.56876157407407402</v>
      </c>
      <c r="AC87" s="555">
        <f t="shared" si="18"/>
        <v>0.2979282407407407</v>
      </c>
      <c r="AD87" s="553"/>
      <c r="AE87" s="553"/>
      <c r="AF87" s="553"/>
      <c r="AG87" s="553"/>
      <c r="AH87" s="553">
        <v>0.63263888888888886</v>
      </c>
      <c r="AI87" s="553"/>
      <c r="AJ87" s="553"/>
      <c r="AK87" s="553"/>
      <c r="AL87" s="553"/>
      <c r="AM87" s="553">
        <v>0.59722222222222221</v>
      </c>
      <c r="AN87" s="553"/>
      <c r="AO87" s="553"/>
      <c r="AP87" s="555">
        <v>0.64988425925925919</v>
      </c>
      <c r="AQ87" s="555">
        <f t="shared" si="19"/>
        <v>8.1122685185185173E-2</v>
      </c>
      <c r="AR87" s="554"/>
      <c r="AT87" s="226">
        <f>VLOOKUP(AU87,id!$A:$C,3,0)</f>
        <v>614</v>
      </c>
      <c r="AU87" s="226" t="str">
        <f t="shared" si="20"/>
        <v>NiedbalskiDaniel1978</v>
      </c>
      <c r="AV87" s="226" t="str">
        <f t="shared" si="21"/>
        <v>Niedbalski</v>
      </c>
      <c r="AW87" s="226" t="str">
        <f t="shared" si="21"/>
        <v>Daniel</v>
      </c>
      <c r="AX87" s="226" t="str">
        <f t="shared" si="22"/>
        <v>ZTF</v>
      </c>
      <c r="AY87" s="226">
        <f t="shared" si="23"/>
        <v>1978</v>
      </c>
      <c r="AZ87" s="226">
        <f t="shared" si="12"/>
        <v>25.074427807419706</v>
      </c>
      <c r="BA87" s="226"/>
      <c r="BB87" s="226">
        <f t="shared" si="13"/>
        <v>1.5087633587786262</v>
      </c>
      <c r="BC87" s="226">
        <f t="shared" si="14"/>
        <v>0.93333333333333335</v>
      </c>
      <c r="BD87" s="226">
        <f t="shared" si="15"/>
        <v>0.92307692307692313</v>
      </c>
      <c r="BE87" s="226">
        <f t="shared" si="16"/>
        <v>0.98629618965902943</v>
      </c>
    </row>
    <row r="88" spans="1:57">
      <c r="A88" s="554">
        <v>94</v>
      </c>
      <c r="B88" s="554">
        <v>86</v>
      </c>
      <c r="C88" s="554"/>
      <c r="D88" s="554">
        <v>1102</v>
      </c>
      <c r="E88" s="556" t="s">
        <v>138</v>
      </c>
      <c r="F88" s="556" t="s">
        <v>26</v>
      </c>
      <c r="G88" s="554" t="s">
        <v>32</v>
      </c>
      <c r="H88" s="554">
        <v>1951</v>
      </c>
      <c r="I88" s="556" t="s">
        <v>3554</v>
      </c>
      <c r="J88" s="556"/>
      <c r="K88" s="579">
        <v>34</v>
      </c>
      <c r="L88" s="554">
        <v>11</v>
      </c>
      <c r="M88" s="578">
        <v>34</v>
      </c>
      <c r="N88" s="555">
        <f t="shared" si="17"/>
        <v>0.57261574074074084</v>
      </c>
      <c r="O88" s="578">
        <v>0</v>
      </c>
      <c r="P88" s="553"/>
      <c r="Q88" s="553"/>
      <c r="R88" s="553"/>
      <c r="S88" s="553">
        <v>0.40138888888888885</v>
      </c>
      <c r="T88" s="553">
        <v>0.57777777777777783</v>
      </c>
      <c r="U88" s="553"/>
      <c r="V88" s="553">
        <v>0.61111111111111105</v>
      </c>
      <c r="W88" s="553">
        <v>0.29583333333333334</v>
      </c>
      <c r="X88" s="553">
        <v>0.32569444444444445</v>
      </c>
      <c r="Y88" s="553">
        <v>0.4375</v>
      </c>
      <c r="Z88" s="553">
        <v>0.54375000000000007</v>
      </c>
      <c r="AA88" s="553">
        <v>0.36180555555555555</v>
      </c>
      <c r="AB88" s="553">
        <v>0.6444791666666666</v>
      </c>
      <c r="AC88" s="555">
        <f t="shared" si="18"/>
        <v>0.37364583333333329</v>
      </c>
      <c r="AD88" s="553"/>
      <c r="AE88" s="553"/>
      <c r="AF88" s="553"/>
      <c r="AG88" s="553"/>
      <c r="AH88" s="553">
        <v>0.77916666666666667</v>
      </c>
      <c r="AI88" s="553"/>
      <c r="AJ88" s="553"/>
      <c r="AK88" s="553"/>
      <c r="AL88" s="553">
        <v>0.72499999999999998</v>
      </c>
      <c r="AM88" s="553">
        <v>0.81458333333333333</v>
      </c>
      <c r="AN88" s="553"/>
      <c r="AO88" s="553"/>
      <c r="AP88" s="555">
        <v>0.8434490740740741</v>
      </c>
      <c r="AQ88" s="555">
        <f t="shared" si="19"/>
        <v>0.1989699074074075</v>
      </c>
      <c r="AR88" s="554"/>
      <c r="AT88" s="226">
        <f>VLOOKUP(AU88,id!$A:$C,3,0)</f>
        <v>219</v>
      </c>
      <c r="AU88" s="226" t="str">
        <f t="shared" si="20"/>
        <v>PiwakowskiAndrzej1951</v>
      </c>
      <c r="AV88" s="226" t="str">
        <f t="shared" si="21"/>
        <v>Piwakowski</v>
      </c>
      <c r="AW88" s="226" t="str">
        <f t="shared" si="21"/>
        <v>Andrzej</v>
      </c>
      <c r="AX88" s="226">
        <f t="shared" si="22"/>
        <v>0</v>
      </c>
      <c r="AY88" s="226">
        <f t="shared" si="23"/>
        <v>1951</v>
      </c>
      <c r="AZ88" s="226">
        <f t="shared" si="12"/>
        <v>23.681404040340833</v>
      </c>
      <c r="BA88" s="226"/>
      <c r="BB88" s="226">
        <f t="shared" si="13"/>
        <v>0.66196385980514993</v>
      </c>
      <c r="BC88" s="226">
        <f t="shared" si="14"/>
        <v>0.7857142857142857</v>
      </c>
      <c r="BD88" s="226">
        <f t="shared" si="15"/>
        <v>0.94444444444444442</v>
      </c>
      <c r="BE88" s="226">
        <f t="shared" si="16"/>
        <v>0.95291229369435537</v>
      </c>
    </row>
    <row r="89" spans="1:57">
      <c r="A89" s="561">
        <v>95</v>
      </c>
      <c r="B89" s="561">
        <v>87</v>
      </c>
      <c r="C89" s="561"/>
      <c r="D89" s="561">
        <v>1109</v>
      </c>
      <c r="E89" s="563" t="s">
        <v>1054</v>
      </c>
      <c r="F89" s="563" t="s">
        <v>26</v>
      </c>
      <c r="G89" s="561" t="s">
        <v>32</v>
      </c>
      <c r="H89" s="561">
        <v>1967</v>
      </c>
      <c r="I89" s="563" t="s">
        <v>3719</v>
      </c>
      <c r="J89" s="563" t="s">
        <v>1055</v>
      </c>
      <c r="K89" s="577">
        <v>33</v>
      </c>
      <c r="L89" s="561">
        <v>12</v>
      </c>
      <c r="M89" s="576">
        <v>33</v>
      </c>
      <c r="N89" s="562">
        <f t="shared" si="17"/>
        <v>0.57541666666666669</v>
      </c>
      <c r="O89" s="576">
        <v>0</v>
      </c>
      <c r="P89" s="560">
        <v>0.6166666666666667</v>
      </c>
      <c r="Q89" s="560"/>
      <c r="R89" s="560">
        <v>0.33749999999999997</v>
      </c>
      <c r="S89" s="560">
        <v>0.50347222222222221</v>
      </c>
      <c r="T89" s="560"/>
      <c r="U89" s="560">
        <v>0.37361111111111112</v>
      </c>
      <c r="V89" s="560"/>
      <c r="W89" s="560">
        <v>0.31458333333333333</v>
      </c>
      <c r="X89" s="560">
        <v>0.52986111111111112</v>
      </c>
      <c r="Y89" s="560">
        <v>0.44861111111111113</v>
      </c>
      <c r="Z89" s="560"/>
      <c r="AA89" s="560">
        <v>0.57013888888888886</v>
      </c>
      <c r="AB89" s="560">
        <v>0.65021990740740743</v>
      </c>
      <c r="AC89" s="562">
        <f t="shared" si="18"/>
        <v>0.37938657407407411</v>
      </c>
      <c r="AD89" s="560"/>
      <c r="AE89" s="560"/>
      <c r="AF89" s="560"/>
      <c r="AG89" s="560"/>
      <c r="AH89" s="560">
        <v>0.79999999999999993</v>
      </c>
      <c r="AI89" s="560"/>
      <c r="AJ89" s="560"/>
      <c r="AK89" s="560"/>
      <c r="AL89" s="560">
        <v>0.76388888888888884</v>
      </c>
      <c r="AM89" s="560">
        <v>0.82638888888888884</v>
      </c>
      <c r="AN89" s="560">
        <v>0.71736111111111101</v>
      </c>
      <c r="AO89" s="560"/>
      <c r="AP89" s="562">
        <v>0.84624999999999995</v>
      </c>
      <c r="AQ89" s="562">
        <f t="shared" si="19"/>
        <v>0.19603009259259252</v>
      </c>
      <c r="AR89" s="561"/>
      <c r="AT89" s="226">
        <f>VLOOKUP(AU89,id!$A:$C,3,0)</f>
        <v>217</v>
      </c>
      <c r="AU89" s="226" t="str">
        <f t="shared" si="20"/>
        <v>CzubalskiAndrzej1967</v>
      </c>
      <c r="AV89" s="226" t="str">
        <f t="shared" si="21"/>
        <v>Czubalski</v>
      </c>
      <c r="AW89" s="226" t="str">
        <f t="shared" si="21"/>
        <v>Andrzej</v>
      </c>
      <c r="AX89" s="226" t="str">
        <f t="shared" si="22"/>
        <v>CST</v>
      </c>
      <c r="AY89" s="226">
        <f t="shared" si="23"/>
        <v>1967</v>
      </c>
      <c r="AZ89" s="226">
        <f t="shared" si="12"/>
        <v>22.984892156801397</v>
      </c>
      <c r="BA89" s="226"/>
      <c r="BB89" s="226">
        <f t="shared" si="13"/>
        <v>0.99513235175798553</v>
      </c>
      <c r="BC89" s="226">
        <f t="shared" si="14"/>
        <v>1.0909090909090908</v>
      </c>
      <c r="BD89" s="226">
        <f t="shared" si="15"/>
        <v>0.97058823529411764</v>
      </c>
      <c r="BE89" s="226">
        <f t="shared" si="16"/>
        <v>1.0175545771755876</v>
      </c>
    </row>
    <row r="90" spans="1:57">
      <c r="A90" s="554">
        <v>96</v>
      </c>
      <c r="B90" s="554">
        <v>88</v>
      </c>
      <c r="C90" s="554"/>
      <c r="D90" s="554">
        <v>1076</v>
      </c>
      <c r="E90" s="556" t="s">
        <v>1357</v>
      </c>
      <c r="F90" s="556" t="s">
        <v>46</v>
      </c>
      <c r="G90" s="554" t="s">
        <v>32</v>
      </c>
      <c r="H90" s="554">
        <v>1984</v>
      </c>
      <c r="I90" s="556" t="s">
        <v>3554</v>
      </c>
      <c r="J90" s="556" t="s">
        <v>4950</v>
      </c>
      <c r="K90" s="579">
        <v>32</v>
      </c>
      <c r="L90" s="554">
        <v>13</v>
      </c>
      <c r="M90" s="578">
        <v>32</v>
      </c>
      <c r="N90" s="555">
        <f t="shared" si="17"/>
        <v>0.55545138888888901</v>
      </c>
      <c r="O90" s="578">
        <v>0</v>
      </c>
      <c r="P90" s="553"/>
      <c r="Q90" s="553">
        <v>0.57777777777777783</v>
      </c>
      <c r="R90" s="553">
        <v>0.49305555555555558</v>
      </c>
      <c r="S90" s="553">
        <v>0.40902777777777777</v>
      </c>
      <c r="T90" s="553"/>
      <c r="U90" s="553">
        <v>0.52708333333333335</v>
      </c>
      <c r="V90" s="553"/>
      <c r="W90" s="553">
        <v>0.30833333333333335</v>
      </c>
      <c r="X90" s="553">
        <v>0.32708333333333334</v>
      </c>
      <c r="Y90" s="553">
        <v>0.44375000000000003</v>
      </c>
      <c r="Z90" s="553"/>
      <c r="AA90" s="553">
        <v>0.35694444444444445</v>
      </c>
      <c r="AB90" s="553">
        <v>0.60855324074074069</v>
      </c>
      <c r="AC90" s="555">
        <f t="shared" si="18"/>
        <v>0.33771990740740737</v>
      </c>
      <c r="AD90" s="553">
        <v>0.68680555555555556</v>
      </c>
      <c r="AE90" s="553"/>
      <c r="AF90" s="553"/>
      <c r="AG90" s="553"/>
      <c r="AH90" s="553">
        <v>0.66388888888888886</v>
      </c>
      <c r="AI90" s="553">
        <v>0.71319444444444446</v>
      </c>
      <c r="AJ90" s="553">
        <v>0.74861111111111101</v>
      </c>
      <c r="AK90" s="553"/>
      <c r="AL90" s="553"/>
      <c r="AM90" s="553">
        <v>0.79583333333333339</v>
      </c>
      <c r="AN90" s="553"/>
      <c r="AO90" s="553"/>
      <c r="AP90" s="555">
        <v>0.82628472222222227</v>
      </c>
      <c r="AQ90" s="555">
        <f t="shared" si="19"/>
        <v>0.21773148148148158</v>
      </c>
      <c r="AR90" s="554"/>
      <c r="AT90" s="226">
        <f>VLOOKUP(AU90,id!$A:$C,3,0)</f>
        <v>615</v>
      </c>
      <c r="AU90" s="226" t="str">
        <f t="shared" si="20"/>
        <v>KuczkowskiBartosz1984</v>
      </c>
      <c r="AV90" s="226" t="str">
        <f t="shared" si="21"/>
        <v>Kuczkowski</v>
      </c>
      <c r="AW90" s="226" t="str">
        <f t="shared" si="21"/>
        <v>Bartosz</v>
      </c>
      <c r="AX90" s="226" t="str">
        <f t="shared" si="22"/>
        <v>!</v>
      </c>
      <c r="AY90" s="226">
        <f t="shared" si="23"/>
        <v>1984</v>
      </c>
      <c r="AZ90" s="226">
        <f t="shared" si="12"/>
        <v>22.288380273261961</v>
      </c>
      <c r="BA90" s="226"/>
      <c r="BB90" s="226">
        <f t="shared" si="13"/>
        <v>1.0359442395449145</v>
      </c>
      <c r="BC90" s="226">
        <f t="shared" si="14"/>
        <v>1.0833333333333333</v>
      </c>
      <c r="BD90" s="226">
        <f t="shared" si="15"/>
        <v>0.96969696969696972</v>
      </c>
      <c r="BE90" s="226">
        <f t="shared" si="16"/>
        <v>1.0161373647415957</v>
      </c>
    </row>
    <row r="91" spans="1:57">
      <c r="A91" s="561">
        <v>97</v>
      </c>
      <c r="B91" s="561">
        <v>89</v>
      </c>
      <c r="C91" s="561"/>
      <c r="D91" s="561">
        <v>1063</v>
      </c>
      <c r="E91" s="563" t="s">
        <v>355</v>
      </c>
      <c r="F91" s="563" t="s">
        <v>91</v>
      </c>
      <c r="G91" s="561" t="s">
        <v>32</v>
      </c>
      <c r="H91" s="561">
        <v>1991</v>
      </c>
      <c r="I91" s="563" t="s">
        <v>3554</v>
      </c>
      <c r="J91" s="563" t="s">
        <v>354</v>
      </c>
      <c r="K91" s="577">
        <v>32</v>
      </c>
      <c r="L91" s="561">
        <v>13</v>
      </c>
      <c r="M91" s="576">
        <v>32</v>
      </c>
      <c r="N91" s="562">
        <f t="shared" si="17"/>
        <v>0.55549768518518516</v>
      </c>
      <c r="O91" s="576">
        <v>0</v>
      </c>
      <c r="P91" s="560"/>
      <c r="Q91" s="560">
        <v>0.57500000000000007</v>
      </c>
      <c r="R91" s="560">
        <v>0.49305555555555558</v>
      </c>
      <c r="S91" s="560">
        <v>0.40902777777777777</v>
      </c>
      <c r="T91" s="560"/>
      <c r="U91" s="560">
        <v>0.52638888888888891</v>
      </c>
      <c r="V91" s="560"/>
      <c r="W91" s="560">
        <v>0.30833333333333335</v>
      </c>
      <c r="X91" s="560">
        <v>0.32708333333333334</v>
      </c>
      <c r="Y91" s="560">
        <v>0.44305555555555554</v>
      </c>
      <c r="Z91" s="560"/>
      <c r="AA91" s="560">
        <v>0.35625000000000001</v>
      </c>
      <c r="AB91" s="560">
        <v>0.60850694444444442</v>
      </c>
      <c r="AC91" s="562">
        <f t="shared" si="18"/>
        <v>0.3376736111111111</v>
      </c>
      <c r="AD91" s="560">
        <v>0.68680555555555556</v>
      </c>
      <c r="AE91" s="560"/>
      <c r="AF91" s="560"/>
      <c r="AG91" s="560"/>
      <c r="AH91" s="560">
        <v>0.66388888888888886</v>
      </c>
      <c r="AI91" s="560">
        <v>0.71319444444444446</v>
      </c>
      <c r="AJ91" s="560">
        <v>0.74861111111111101</v>
      </c>
      <c r="AK91" s="560"/>
      <c r="AL91" s="560"/>
      <c r="AM91" s="560">
        <v>0.79513888888888884</v>
      </c>
      <c r="AN91" s="560"/>
      <c r="AO91" s="560"/>
      <c r="AP91" s="562">
        <v>0.82633101851851853</v>
      </c>
      <c r="AQ91" s="562">
        <f t="shared" si="19"/>
        <v>0.21782407407407411</v>
      </c>
      <c r="AR91" s="561"/>
      <c r="AT91" s="226">
        <f>VLOOKUP(AU91,id!$A:$C,3,0)</f>
        <v>322</v>
      </c>
      <c r="AU91" s="226" t="str">
        <f t="shared" si="20"/>
        <v>MyślakMateusz1991</v>
      </c>
      <c r="AV91" s="226" t="str">
        <f t="shared" si="21"/>
        <v>Myślak</v>
      </c>
      <c r="AW91" s="226" t="str">
        <f t="shared" si="21"/>
        <v>Mateusz</v>
      </c>
      <c r="AX91" s="226" t="str">
        <f t="shared" si="22"/>
        <v>Kulawi Krulowie</v>
      </c>
      <c r="AY91" s="226">
        <f t="shared" si="23"/>
        <v>1991</v>
      </c>
      <c r="AZ91" s="226">
        <f t="shared" si="12"/>
        <v>22.286522714743516</v>
      </c>
      <c r="BA91" s="226"/>
      <c r="BB91" s="226">
        <f t="shared" si="13"/>
        <v>0.99991665798520701</v>
      </c>
      <c r="BC91" s="226">
        <f t="shared" si="14"/>
        <v>1</v>
      </c>
      <c r="BD91" s="226">
        <f t="shared" si="15"/>
        <v>1</v>
      </c>
      <c r="BE91" s="226">
        <f t="shared" si="16"/>
        <v>1</v>
      </c>
    </row>
    <row r="92" spans="1:57">
      <c r="A92" s="554">
        <v>98</v>
      </c>
      <c r="B92" s="554">
        <v>90</v>
      </c>
      <c r="C92" s="554"/>
      <c r="D92" s="554">
        <v>1068</v>
      </c>
      <c r="E92" s="556" t="s">
        <v>4949</v>
      </c>
      <c r="F92" s="556" t="s">
        <v>34</v>
      </c>
      <c r="G92" s="554" t="s">
        <v>32</v>
      </c>
      <c r="H92" s="554">
        <v>1995</v>
      </c>
      <c r="I92" s="556" t="s">
        <v>4948</v>
      </c>
      <c r="J92" s="556" t="s">
        <v>354</v>
      </c>
      <c r="K92" s="579">
        <v>32</v>
      </c>
      <c r="L92" s="554">
        <v>13</v>
      </c>
      <c r="M92" s="578">
        <v>32</v>
      </c>
      <c r="N92" s="555">
        <f t="shared" si="17"/>
        <v>0.55559027777777792</v>
      </c>
      <c r="O92" s="578">
        <v>0</v>
      </c>
      <c r="P92" s="553"/>
      <c r="Q92" s="553">
        <v>0.57500000000000007</v>
      </c>
      <c r="R92" s="553">
        <v>0.49305555555555558</v>
      </c>
      <c r="S92" s="553">
        <v>0.40972222222222227</v>
      </c>
      <c r="T92" s="553"/>
      <c r="U92" s="553">
        <v>0.52708333333333335</v>
      </c>
      <c r="V92" s="553"/>
      <c r="W92" s="553">
        <v>0.30833333333333335</v>
      </c>
      <c r="X92" s="553">
        <v>0.32708333333333334</v>
      </c>
      <c r="Y92" s="553">
        <v>0.44375000000000003</v>
      </c>
      <c r="Z92" s="553"/>
      <c r="AA92" s="553">
        <v>0.35694444444444445</v>
      </c>
      <c r="AB92" s="553">
        <v>0.6283333333333333</v>
      </c>
      <c r="AC92" s="555">
        <f t="shared" si="18"/>
        <v>0.35749999999999998</v>
      </c>
      <c r="AD92" s="553">
        <v>0.68680555555555556</v>
      </c>
      <c r="AE92" s="553"/>
      <c r="AF92" s="553"/>
      <c r="AG92" s="553"/>
      <c r="AH92" s="553">
        <v>0.66388888888888886</v>
      </c>
      <c r="AI92" s="553">
        <v>0.71388888888888891</v>
      </c>
      <c r="AJ92" s="553">
        <v>0.74861111111111101</v>
      </c>
      <c r="AK92" s="553"/>
      <c r="AL92" s="553"/>
      <c r="AM92" s="553">
        <v>0.79583333333333339</v>
      </c>
      <c r="AN92" s="553"/>
      <c r="AO92" s="553"/>
      <c r="AP92" s="555">
        <v>0.82642361111111118</v>
      </c>
      <c r="AQ92" s="555">
        <f t="shared" si="19"/>
        <v>0.19809027777777788</v>
      </c>
      <c r="AR92" s="554"/>
      <c r="AT92" s="226">
        <f>VLOOKUP(AU92,id!$A:$C,3,0)</f>
        <v>616</v>
      </c>
      <c r="AU92" s="226" t="str">
        <f t="shared" si="20"/>
        <v>KilianMarek1995</v>
      </c>
      <c r="AV92" s="226" t="str">
        <f t="shared" si="21"/>
        <v>Kilian</v>
      </c>
      <c r="AW92" s="226" t="str">
        <f t="shared" si="21"/>
        <v>Marek</v>
      </c>
      <c r="AX92" s="226" t="str">
        <f t="shared" si="22"/>
        <v>Kulawi Krulowie</v>
      </c>
      <c r="AY92" s="226">
        <f t="shared" si="23"/>
        <v>1995</v>
      </c>
      <c r="AZ92" s="226">
        <f t="shared" si="12"/>
        <v>22.282808526427822</v>
      </c>
      <c r="BA92" s="226"/>
      <c r="BB92" s="226">
        <f t="shared" si="13"/>
        <v>0.99983334374934874</v>
      </c>
      <c r="BC92" s="226">
        <f t="shared" si="14"/>
        <v>1</v>
      </c>
      <c r="BD92" s="226">
        <f t="shared" si="15"/>
        <v>1</v>
      </c>
      <c r="BE92" s="226">
        <f t="shared" si="16"/>
        <v>1</v>
      </c>
    </row>
    <row r="93" spans="1:57">
      <c r="A93" s="561">
        <v>99</v>
      </c>
      <c r="B93" s="561">
        <v>91</v>
      </c>
      <c r="C93" s="561"/>
      <c r="D93" s="561">
        <v>1095</v>
      </c>
      <c r="E93" s="563" t="s">
        <v>4947</v>
      </c>
      <c r="F93" s="563" t="s">
        <v>272</v>
      </c>
      <c r="G93" s="561" t="s">
        <v>32</v>
      </c>
      <c r="H93" s="561">
        <v>1978</v>
      </c>
      <c r="I93" s="563" t="s">
        <v>3668</v>
      </c>
      <c r="J93" s="563" t="s">
        <v>4946</v>
      </c>
      <c r="K93" s="577">
        <v>30</v>
      </c>
      <c r="L93" s="561">
        <v>12</v>
      </c>
      <c r="M93" s="576">
        <v>30</v>
      </c>
      <c r="N93" s="562">
        <f t="shared" si="17"/>
        <v>0.22973379629629626</v>
      </c>
      <c r="O93" s="576">
        <v>0</v>
      </c>
      <c r="P93" s="560">
        <v>0.48402777777777778</v>
      </c>
      <c r="Q93" s="560">
        <v>0.35138888888888892</v>
      </c>
      <c r="R93" s="560">
        <v>0.40625</v>
      </c>
      <c r="S93" s="560">
        <v>0.43888888888888888</v>
      </c>
      <c r="T93" s="560">
        <v>0.33333333333333331</v>
      </c>
      <c r="U93" s="560">
        <v>0.3666666666666667</v>
      </c>
      <c r="V93" s="560">
        <v>0.29375000000000001</v>
      </c>
      <c r="W93" s="560">
        <v>0.41597222222222219</v>
      </c>
      <c r="X93" s="560">
        <v>0.42777777777777781</v>
      </c>
      <c r="Y93" s="560">
        <v>0.38958333333333334</v>
      </c>
      <c r="Z93" s="560">
        <v>0.31597222222222221</v>
      </c>
      <c r="AA93" s="560">
        <v>0.4604166666666667</v>
      </c>
      <c r="AB93" s="560">
        <v>0.50056712962962957</v>
      </c>
      <c r="AC93" s="562">
        <f t="shared" si="18"/>
        <v>0.22973379629629626</v>
      </c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2">
        <v>0.50056712962962957</v>
      </c>
      <c r="AQ93" s="562">
        <f t="shared" si="19"/>
        <v>0</v>
      </c>
      <c r="AR93" s="561"/>
      <c r="AT93" s="226">
        <f>VLOOKUP(AU93,id!$A:$C,3,0)</f>
        <v>617</v>
      </c>
      <c r="AU93" s="226" t="str">
        <f t="shared" si="20"/>
        <v>GlaasBartłomiej1978</v>
      </c>
      <c r="AV93" s="226" t="str">
        <f t="shared" si="21"/>
        <v>Glaas</v>
      </c>
      <c r="AW93" s="226" t="str">
        <f t="shared" si="21"/>
        <v>Bartłomiej</v>
      </c>
      <c r="AX93" s="226" t="str">
        <f t="shared" si="22"/>
        <v>NEXUS Team</v>
      </c>
      <c r="AY93" s="226">
        <f t="shared" si="23"/>
        <v>1978</v>
      </c>
      <c r="AZ93" s="226">
        <f t="shared" si="12"/>
        <v>20.890132993526084</v>
      </c>
      <c r="BA93" s="226"/>
      <c r="BB93" s="226">
        <f t="shared" si="13"/>
        <v>2.4184089878583315</v>
      </c>
      <c r="BC93" s="226">
        <f t="shared" si="14"/>
        <v>0.92307692307692313</v>
      </c>
      <c r="BD93" s="226">
        <f t="shared" si="15"/>
        <v>0.9375</v>
      </c>
      <c r="BE93" s="226">
        <f t="shared" si="16"/>
        <v>0.98411891413352426</v>
      </c>
    </row>
    <row r="94" spans="1:57">
      <c r="A94" s="554">
        <v>100</v>
      </c>
      <c r="B94" s="554">
        <v>92</v>
      </c>
      <c r="C94" s="554"/>
      <c r="D94" s="554">
        <v>1113</v>
      </c>
      <c r="E94" s="556" t="s">
        <v>4945</v>
      </c>
      <c r="F94" s="556" t="s">
        <v>16</v>
      </c>
      <c r="G94" s="554" t="s">
        <v>32</v>
      </c>
      <c r="H94" s="554">
        <v>1982</v>
      </c>
      <c r="I94" s="556" t="s">
        <v>253</v>
      </c>
      <c r="J94" s="556" t="s">
        <v>4944</v>
      </c>
      <c r="K94" s="579">
        <v>29</v>
      </c>
      <c r="L94" s="554">
        <v>13</v>
      </c>
      <c r="M94" s="578">
        <v>29</v>
      </c>
      <c r="N94" s="555">
        <f t="shared" si="17"/>
        <v>0.46511574074074075</v>
      </c>
      <c r="O94" s="578">
        <v>0</v>
      </c>
      <c r="P94" s="553"/>
      <c r="Q94" s="553">
        <v>0.50347222222222221</v>
      </c>
      <c r="R94" s="553">
        <v>0.4368055555555555</v>
      </c>
      <c r="S94" s="553">
        <v>0.4152777777777778</v>
      </c>
      <c r="T94" s="553">
        <v>0.53611111111111109</v>
      </c>
      <c r="U94" s="553">
        <v>0.47638888888888892</v>
      </c>
      <c r="V94" s="553">
        <v>0.55694444444444446</v>
      </c>
      <c r="W94" s="553">
        <v>0.28888888888888892</v>
      </c>
      <c r="X94" s="553">
        <v>0.33958333333333335</v>
      </c>
      <c r="Y94" s="553"/>
      <c r="Z94" s="553"/>
      <c r="AA94" s="553">
        <v>0.37986111111111115</v>
      </c>
      <c r="AB94" s="553">
        <v>0.5851736111111111</v>
      </c>
      <c r="AC94" s="555">
        <f t="shared" si="18"/>
        <v>0.31434027777777779</v>
      </c>
      <c r="AD94" s="553">
        <v>0.64444444444444449</v>
      </c>
      <c r="AE94" s="553"/>
      <c r="AF94" s="553"/>
      <c r="AG94" s="553"/>
      <c r="AH94" s="553">
        <v>0.61388888888888882</v>
      </c>
      <c r="AI94" s="553">
        <v>0.66527777777777775</v>
      </c>
      <c r="AJ94" s="553"/>
      <c r="AK94" s="553">
        <v>0.6875</v>
      </c>
      <c r="AL94" s="553"/>
      <c r="AM94" s="553"/>
      <c r="AN94" s="553"/>
      <c r="AO94" s="553"/>
      <c r="AP94" s="555">
        <v>0.73594907407407406</v>
      </c>
      <c r="AQ94" s="555">
        <f t="shared" si="19"/>
        <v>0.15077546296296296</v>
      </c>
      <c r="AR94" s="554"/>
      <c r="AT94" s="226">
        <f>VLOOKUP(AU94,id!$A:$C,3,0)</f>
        <v>618</v>
      </c>
      <c r="AU94" s="226" t="str">
        <f t="shared" si="20"/>
        <v>SzulinPaweł1982</v>
      </c>
      <c r="AV94" s="226" t="str">
        <f t="shared" si="21"/>
        <v>Szulin</v>
      </c>
      <c r="AW94" s="226" t="str">
        <f t="shared" si="21"/>
        <v>Paweł</v>
      </c>
      <c r="AX94" s="226" t="str">
        <f t="shared" si="22"/>
        <v>VENEZIA MTB</v>
      </c>
      <c r="AY94" s="226">
        <f t="shared" si="23"/>
        <v>1982</v>
      </c>
      <c r="AZ94" s="226">
        <f t="shared" si="12"/>
        <v>20.193795227075213</v>
      </c>
      <c r="BA94" s="226"/>
      <c r="BB94" s="226">
        <f t="shared" si="13"/>
        <v>0.49392823371323336</v>
      </c>
      <c r="BC94" s="226">
        <f t="shared" si="14"/>
        <v>1.0833333333333333</v>
      </c>
      <c r="BD94" s="226">
        <f t="shared" si="15"/>
        <v>0.96666666666666667</v>
      </c>
      <c r="BE94" s="226">
        <f t="shared" si="16"/>
        <v>1.0161373647415957</v>
      </c>
    </row>
    <row r="95" spans="1:57">
      <c r="A95" s="554">
        <v>102</v>
      </c>
      <c r="B95" s="554">
        <v>93</v>
      </c>
      <c r="C95" s="554"/>
      <c r="D95" s="554">
        <v>1121</v>
      </c>
      <c r="E95" s="556" t="s">
        <v>1363</v>
      </c>
      <c r="F95" s="556" t="s">
        <v>48</v>
      </c>
      <c r="G95" s="554" t="s">
        <v>32</v>
      </c>
      <c r="H95" s="554">
        <v>1966</v>
      </c>
      <c r="I95" s="556" t="s">
        <v>253</v>
      </c>
      <c r="J95" s="556"/>
      <c r="K95" s="579">
        <v>29</v>
      </c>
      <c r="L95" s="554">
        <v>13</v>
      </c>
      <c r="M95" s="578">
        <v>29</v>
      </c>
      <c r="N95" s="555">
        <f t="shared" si="17"/>
        <v>0.46527777777777785</v>
      </c>
      <c r="O95" s="578">
        <v>0</v>
      </c>
      <c r="P95" s="553"/>
      <c r="Q95" s="553">
        <v>0.50347222222222221</v>
      </c>
      <c r="R95" s="553">
        <v>0.4368055555555555</v>
      </c>
      <c r="S95" s="553">
        <v>0.4152777777777778</v>
      </c>
      <c r="T95" s="553">
        <v>0.53472222222222221</v>
      </c>
      <c r="U95" s="553">
        <v>0.47638888888888892</v>
      </c>
      <c r="V95" s="553">
        <v>0.55694444444444446</v>
      </c>
      <c r="W95" s="553">
        <v>0.28958333333333336</v>
      </c>
      <c r="X95" s="553">
        <v>0.33958333333333335</v>
      </c>
      <c r="Y95" s="553"/>
      <c r="Z95" s="553"/>
      <c r="AA95" s="553">
        <v>0.37986111111111115</v>
      </c>
      <c r="AB95" s="553">
        <v>0.5856365740740741</v>
      </c>
      <c r="AC95" s="555">
        <f t="shared" si="18"/>
        <v>0.31480324074074079</v>
      </c>
      <c r="AD95" s="553">
        <v>0.64444444444444449</v>
      </c>
      <c r="AE95" s="553"/>
      <c r="AF95" s="553"/>
      <c r="AG95" s="553"/>
      <c r="AH95" s="553">
        <v>0.61458333333333337</v>
      </c>
      <c r="AI95" s="553">
        <v>0.66527777777777775</v>
      </c>
      <c r="AJ95" s="553"/>
      <c r="AK95" s="553">
        <v>0.6875</v>
      </c>
      <c r="AL95" s="553"/>
      <c r="AM95" s="553"/>
      <c r="AN95" s="553"/>
      <c r="AO95" s="553"/>
      <c r="AP95" s="555">
        <v>0.73611111111111116</v>
      </c>
      <c r="AQ95" s="555">
        <f t="shared" si="19"/>
        <v>0.15047453703703706</v>
      </c>
      <c r="AR95" s="554"/>
      <c r="AT95" s="226">
        <f>VLOOKUP(AU95,id!$A:$C,3,0)</f>
        <v>619</v>
      </c>
      <c r="AU95" s="226" t="str">
        <f t="shared" si="20"/>
        <v>WinekTomasz1966</v>
      </c>
      <c r="AV95" s="226" t="str">
        <f t="shared" si="21"/>
        <v>Winek</v>
      </c>
      <c r="AW95" s="226" t="str">
        <f t="shared" si="21"/>
        <v>Tomasz</v>
      </c>
      <c r="AX95" s="226">
        <f t="shared" si="22"/>
        <v>0</v>
      </c>
      <c r="AY95" s="226">
        <f t="shared" si="23"/>
        <v>1966</v>
      </c>
      <c r="AZ95" s="226">
        <f t="shared" si="12"/>
        <v>20.186762562070758</v>
      </c>
      <c r="BA95" s="226"/>
      <c r="BB95" s="226">
        <f t="shared" si="13"/>
        <v>0.99965174129353218</v>
      </c>
      <c r="BC95" s="226">
        <f t="shared" si="14"/>
        <v>1</v>
      </c>
      <c r="BD95" s="226">
        <f t="shared" si="15"/>
        <v>1</v>
      </c>
      <c r="BE95" s="226">
        <f t="shared" si="16"/>
        <v>1</v>
      </c>
    </row>
    <row r="96" spans="1:57">
      <c r="A96" s="561">
        <v>103</v>
      </c>
      <c r="B96" s="561">
        <v>94</v>
      </c>
      <c r="C96" s="561"/>
      <c r="D96" s="561">
        <v>1087</v>
      </c>
      <c r="E96" s="563" t="s">
        <v>1134</v>
      </c>
      <c r="F96" s="563" t="s">
        <v>282</v>
      </c>
      <c r="G96" s="561" t="s">
        <v>32</v>
      </c>
      <c r="H96" s="561">
        <v>1980</v>
      </c>
      <c r="I96" s="563" t="s">
        <v>4941</v>
      </c>
      <c r="J96" s="563" t="s">
        <v>4940</v>
      </c>
      <c r="K96" s="577">
        <v>27</v>
      </c>
      <c r="L96" s="561">
        <v>13</v>
      </c>
      <c r="M96" s="576">
        <v>27</v>
      </c>
      <c r="N96" s="562">
        <f t="shared" si="17"/>
        <v>0.47539351851851858</v>
      </c>
      <c r="O96" s="576">
        <v>0</v>
      </c>
      <c r="P96" s="560">
        <v>0.53333333333333333</v>
      </c>
      <c r="Q96" s="560">
        <v>0.36041666666666666</v>
      </c>
      <c r="R96" s="560">
        <v>0.49236111111111108</v>
      </c>
      <c r="S96" s="560"/>
      <c r="T96" s="560">
        <v>0.39027777777777778</v>
      </c>
      <c r="U96" s="560">
        <v>0.45555555555555555</v>
      </c>
      <c r="V96" s="560">
        <v>0.40972222222222227</v>
      </c>
      <c r="W96" s="560">
        <v>0.29722222222222222</v>
      </c>
      <c r="X96" s="560">
        <v>0.51666666666666672</v>
      </c>
      <c r="Y96" s="560"/>
      <c r="Z96" s="560"/>
      <c r="AA96" s="560"/>
      <c r="AB96" s="560">
        <v>0.58504629629629623</v>
      </c>
      <c r="AC96" s="562">
        <f t="shared" si="18"/>
        <v>0.31421296296296292</v>
      </c>
      <c r="AD96" s="560">
        <v>0.7104166666666667</v>
      </c>
      <c r="AE96" s="560"/>
      <c r="AF96" s="560">
        <v>0.68541666666666667</v>
      </c>
      <c r="AG96" s="560"/>
      <c r="AH96" s="560">
        <v>0.7284722222222223</v>
      </c>
      <c r="AI96" s="560"/>
      <c r="AJ96" s="560">
        <v>0.66875000000000007</v>
      </c>
      <c r="AK96" s="560"/>
      <c r="AL96" s="560"/>
      <c r="AM96" s="560">
        <v>0.62638888888888888</v>
      </c>
      <c r="AN96" s="560"/>
      <c r="AO96" s="560"/>
      <c r="AP96" s="562">
        <v>0.74622685185185189</v>
      </c>
      <c r="AQ96" s="562">
        <f t="shared" si="19"/>
        <v>0.16118055555555566</v>
      </c>
      <c r="AR96" s="561"/>
      <c r="AT96" s="226">
        <f>VLOOKUP(AU96,id!$A:$C,3,0)</f>
        <v>620</v>
      </c>
      <c r="AU96" s="226" t="str">
        <f t="shared" si="20"/>
        <v>SpruttaDamian1980</v>
      </c>
      <c r="AV96" s="226" t="str">
        <f t="shared" si="21"/>
        <v>Sprutta</v>
      </c>
      <c r="AW96" s="226" t="str">
        <f t="shared" si="21"/>
        <v>Damian</v>
      </c>
      <c r="AX96" s="226" t="str">
        <f t="shared" si="22"/>
        <v>karoltaam</v>
      </c>
      <c r="AY96" s="226">
        <f t="shared" si="23"/>
        <v>1980</v>
      </c>
      <c r="AZ96" s="226">
        <f t="shared" si="12"/>
        <v>18.794572040548637</v>
      </c>
      <c r="BA96" s="226"/>
      <c r="BB96" s="226">
        <f t="shared" si="13"/>
        <v>0.97872133222963431</v>
      </c>
      <c r="BC96" s="226">
        <f t="shared" si="14"/>
        <v>1</v>
      </c>
      <c r="BD96" s="226">
        <f t="shared" si="15"/>
        <v>0.93103448275862066</v>
      </c>
      <c r="BE96" s="226">
        <f t="shared" si="16"/>
        <v>1</v>
      </c>
    </row>
    <row r="97" spans="1:57">
      <c r="A97" s="554">
        <v>104</v>
      </c>
      <c r="B97" s="554">
        <v>95</v>
      </c>
      <c r="C97" s="554"/>
      <c r="D97" s="554">
        <v>1083</v>
      </c>
      <c r="E97" s="556" t="s">
        <v>1132</v>
      </c>
      <c r="F97" s="556" t="s">
        <v>151</v>
      </c>
      <c r="G97" s="554" t="s">
        <v>32</v>
      </c>
      <c r="H97" s="554">
        <v>1959</v>
      </c>
      <c r="I97" s="556" t="s">
        <v>3829</v>
      </c>
      <c r="J97" s="556" t="s">
        <v>4940</v>
      </c>
      <c r="K97" s="579">
        <v>27</v>
      </c>
      <c r="L97" s="554">
        <v>13</v>
      </c>
      <c r="M97" s="578">
        <v>27</v>
      </c>
      <c r="N97" s="555">
        <f t="shared" si="17"/>
        <v>0.47545138888888888</v>
      </c>
      <c r="O97" s="578">
        <v>0</v>
      </c>
      <c r="P97" s="553">
        <v>0.53333333333333333</v>
      </c>
      <c r="Q97" s="553">
        <v>0.36041666666666666</v>
      </c>
      <c r="R97" s="553">
        <v>0.49236111111111108</v>
      </c>
      <c r="S97" s="553"/>
      <c r="T97" s="553">
        <v>0.39027777777777778</v>
      </c>
      <c r="U97" s="553">
        <v>0.45555555555555555</v>
      </c>
      <c r="V97" s="553">
        <v>0.40972222222222227</v>
      </c>
      <c r="W97" s="553">
        <v>0.29722222222222222</v>
      </c>
      <c r="X97" s="553">
        <v>0.51597222222222217</v>
      </c>
      <c r="Y97" s="553"/>
      <c r="Z97" s="553"/>
      <c r="AA97" s="553"/>
      <c r="AB97" s="553">
        <v>0.58511574074074069</v>
      </c>
      <c r="AC97" s="555">
        <f t="shared" si="18"/>
        <v>0.31428240740740737</v>
      </c>
      <c r="AD97" s="553">
        <v>0.70972222222222225</v>
      </c>
      <c r="AE97" s="553"/>
      <c r="AF97" s="553">
        <v>0.68541666666666667</v>
      </c>
      <c r="AG97" s="553"/>
      <c r="AH97" s="553">
        <v>0.7284722222222223</v>
      </c>
      <c r="AI97" s="553"/>
      <c r="AJ97" s="553">
        <v>0.66875000000000007</v>
      </c>
      <c r="AK97" s="553"/>
      <c r="AL97" s="553"/>
      <c r="AM97" s="553">
        <v>0.62569444444444444</v>
      </c>
      <c r="AN97" s="553"/>
      <c r="AO97" s="553"/>
      <c r="AP97" s="555">
        <v>0.7462847222222222</v>
      </c>
      <c r="AQ97" s="555">
        <f t="shared" si="19"/>
        <v>0.16116898148148151</v>
      </c>
      <c r="AR97" s="554"/>
      <c r="AT97" s="226">
        <f>VLOOKUP(AU97,id!$A:$C,3,0)</f>
        <v>621</v>
      </c>
      <c r="AU97" s="226" t="str">
        <f t="shared" si="20"/>
        <v>SudolskiWojciech1959</v>
      </c>
      <c r="AV97" s="226" t="str">
        <f t="shared" si="21"/>
        <v>Sudolski</v>
      </c>
      <c r="AW97" s="226" t="str">
        <f t="shared" si="21"/>
        <v>Wojciech</v>
      </c>
      <c r="AX97" s="226" t="str">
        <f t="shared" si="22"/>
        <v>karoltaam</v>
      </c>
      <c r="AY97" s="226">
        <f t="shared" si="23"/>
        <v>1959</v>
      </c>
      <c r="AZ97" s="226">
        <f t="shared" si="12"/>
        <v>18.792284427408038</v>
      </c>
      <c r="BA97" s="226"/>
      <c r="BB97" s="226">
        <f t="shared" si="13"/>
        <v>0.99987828330777295</v>
      </c>
      <c r="BC97" s="226">
        <f t="shared" si="14"/>
        <v>1</v>
      </c>
      <c r="BD97" s="226">
        <f t="shared" si="15"/>
        <v>1</v>
      </c>
      <c r="BE97" s="226">
        <f t="shared" si="16"/>
        <v>1</v>
      </c>
    </row>
    <row r="98" spans="1:57">
      <c r="A98" s="561">
        <v>105</v>
      </c>
      <c r="B98" s="561">
        <v>96</v>
      </c>
      <c r="C98" s="561"/>
      <c r="D98" s="561">
        <v>1094</v>
      </c>
      <c r="E98" s="563" t="s">
        <v>709</v>
      </c>
      <c r="F98" s="563" t="s">
        <v>193</v>
      </c>
      <c r="G98" s="561" t="s">
        <v>32</v>
      </c>
      <c r="H98" s="561">
        <v>1985</v>
      </c>
      <c r="I98" s="563" t="s">
        <v>4939</v>
      </c>
      <c r="J98" s="563" t="s">
        <v>4938</v>
      </c>
      <c r="K98" s="577">
        <v>27</v>
      </c>
      <c r="L98" s="561">
        <v>13</v>
      </c>
      <c r="M98" s="576">
        <v>27</v>
      </c>
      <c r="N98" s="562">
        <f t="shared" si="17"/>
        <v>0.47548611111111111</v>
      </c>
      <c r="O98" s="576">
        <v>0</v>
      </c>
      <c r="P98" s="560">
        <v>0.53333333333333333</v>
      </c>
      <c r="Q98" s="560">
        <v>0.35972222222222222</v>
      </c>
      <c r="R98" s="560">
        <v>0.49236111111111108</v>
      </c>
      <c r="S98" s="560"/>
      <c r="T98" s="560">
        <v>0.38958333333333334</v>
      </c>
      <c r="U98" s="560">
        <v>0.45555555555555555</v>
      </c>
      <c r="V98" s="560">
        <v>0.40972222222222227</v>
      </c>
      <c r="W98" s="560">
        <v>0.30208333333333331</v>
      </c>
      <c r="X98" s="560">
        <v>0.51597222222222217</v>
      </c>
      <c r="Y98" s="560"/>
      <c r="Z98" s="560"/>
      <c r="AA98" s="560"/>
      <c r="AB98" s="560">
        <v>0.58508101851851857</v>
      </c>
      <c r="AC98" s="562">
        <f t="shared" si="18"/>
        <v>0.31424768518518525</v>
      </c>
      <c r="AD98" s="560">
        <v>0.7104166666666667</v>
      </c>
      <c r="AE98" s="560"/>
      <c r="AF98" s="560">
        <v>0.68541666666666667</v>
      </c>
      <c r="AG98" s="560"/>
      <c r="AH98" s="560">
        <v>0.7284722222222223</v>
      </c>
      <c r="AI98" s="560"/>
      <c r="AJ98" s="560">
        <v>0.66875000000000007</v>
      </c>
      <c r="AK98" s="560"/>
      <c r="AL98" s="560"/>
      <c r="AM98" s="560">
        <v>0.62569444444444444</v>
      </c>
      <c r="AN98" s="560"/>
      <c r="AO98" s="560"/>
      <c r="AP98" s="562">
        <v>0.74631944444444442</v>
      </c>
      <c r="AQ98" s="562">
        <f t="shared" si="19"/>
        <v>0.16123842592592585</v>
      </c>
      <c r="AR98" s="561"/>
      <c r="AT98" s="226">
        <f>VLOOKUP(AU98,id!$A:$C,3,0)</f>
        <v>622</v>
      </c>
      <c r="AU98" s="226" t="str">
        <f t="shared" si="20"/>
        <v>PukaKamil1985</v>
      </c>
      <c r="AV98" s="226" t="str">
        <f t="shared" si="21"/>
        <v>Puka</v>
      </c>
      <c r="AW98" s="226" t="str">
        <f t="shared" si="21"/>
        <v>Kamil</v>
      </c>
      <c r="AX98" s="226" t="str">
        <f t="shared" si="22"/>
        <v>KaroLTaam-Narty@Rower</v>
      </c>
      <c r="AY98" s="226">
        <f t="shared" si="23"/>
        <v>1985</v>
      </c>
      <c r="AZ98" s="226">
        <f t="shared" si="12"/>
        <v>18.790912126807235</v>
      </c>
      <c r="BA98" s="226"/>
      <c r="BB98" s="226">
        <f t="shared" si="13"/>
        <v>0.9999269753176574</v>
      </c>
      <c r="BC98" s="226">
        <f t="shared" si="14"/>
        <v>1</v>
      </c>
      <c r="BD98" s="226">
        <f t="shared" si="15"/>
        <v>1</v>
      </c>
      <c r="BE98" s="226">
        <f t="shared" si="16"/>
        <v>1</v>
      </c>
    </row>
    <row r="99" spans="1:57">
      <c r="A99" s="554">
        <v>106</v>
      </c>
      <c r="B99" s="554">
        <v>97</v>
      </c>
      <c r="C99" s="554"/>
      <c r="D99" s="554">
        <v>1116</v>
      </c>
      <c r="E99" s="556" t="s">
        <v>113</v>
      </c>
      <c r="F99" s="556" t="s">
        <v>68</v>
      </c>
      <c r="G99" s="554" t="s">
        <v>32</v>
      </c>
      <c r="H99" s="554">
        <v>1978</v>
      </c>
      <c r="I99" s="556" t="s">
        <v>3681</v>
      </c>
      <c r="J99" s="556"/>
      <c r="K99" s="579">
        <v>27</v>
      </c>
      <c r="L99" s="554">
        <v>10</v>
      </c>
      <c r="M99" s="578">
        <v>27</v>
      </c>
      <c r="N99" s="555">
        <f t="shared" si="17"/>
        <v>0.49913194444444448</v>
      </c>
      <c r="O99" s="578">
        <v>0</v>
      </c>
      <c r="P99" s="553">
        <v>0.73611111111111116</v>
      </c>
      <c r="Q99" s="553">
        <v>0.34583333333333338</v>
      </c>
      <c r="R99" s="553"/>
      <c r="S99" s="553"/>
      <c r="T99" s="553">
        <v>0.39444444444444443</v>
      </c>
      <c r="U99" s="553">
        <v>0.45694444444444443</v>
      </c>
      <c r="V99" s="553">
        <v>0.37013888888888885</v>
      </c>
      <c r="W99" s="553">
        <v>0.31736111111111115</v>
      </c>
      <c r="X99" s="553">
        <v>0.61805555555555558</v>
      </c>
      <c r="Y99" s="553">
        <v>0.52222222222222225</v>
      </c>
      <c r="Z99" s="553">
        <v>0.4201388888888889</v>
      </c>
      <c r="AA99" s="553">
        <v>0.68611111111111101</v>
      </c>
      <c r="AB99" s="553">
        <v>0.76996527777777779</v>
      </c>
      <c r="AC99" s="555">
        <f t="shared" si="18"/>
        <v>0.49913194444444448</v>
      </c>
      <c r="AD99" s="553"/>
      <c r="AE99" s="553"/>
      <c r="AF99" s="553"/>
      <c r="AG99" s="553"/>
      <c r="AH99" s="553"/>
      <c r="AI99" s="553"/>
      <c r="AJ99" s="553"/>
      <c r="AK99" s="553"/>
      <c r="AL99" s="553"/>
      <c r="AM99" s="553"/>
      <c r="AN99" s="553"/>
      <c r="AO99" s="553"/>
      <c r="AP99" s="555">
        <v>0.76996527777777779</v>
      </c>
      <c r="AQ99" s="555">
        <f t="shared" si="19"/>
        <v>0</v>
      </c>
      <c r="AR99" s="554"/>
      <c r="AT99" s="226">
        <f>VLOOKUP(AU99,id!$A:$C,3,0)</f>
        <v>61</v>
      </c>
      <c r="AU99" s="226" t="str">
        <f t="shared" si="20"/>
        <v>AdkonisKonrad1978</v>
      </c>
      <c r="AV99" s="226" t="str">
        <f t="shared" si="21"/>
        <v>Adkonis</v>
      </c>
      <c r="AW99" s="226" t="str">
        <f t="shared" si="21"/>
        <v>Konrad</v>
      </c>
      <c r="AX99" s="226">
        <f t="shared" si="22"/>
        <v>0</v>
      </c>
      <c r="AY99" s="226">
        <f t="shared" si="23"/>
        <v>1978</v>
      </c>
      <c r="AZ99" s="226">
        <f t="shared" si="12"/>
        <v>17.830322203186608</v>
      </c>
      <c r="BA99" s="226"/>
      <c r="BB99" s="226">
        <f t="shared" si="13"/>
        <v>0.95262608695652162</v>
      </c>
      <c r="BC99" s="226">
        <f t="shared" si="14"/>
        <v>0.76923076923076927</v>
      </c>
      <c r="BD99" s="226">
        <f t="shared" si="15"/>
        <v>1</v>
      </c>
      <c r="BE99" s="226">
        <f t="shared" si="16"/>
        <v>0.94888008005474922</v>
      </c>
    </row>
    <row r="100" spans="1:57">
      <c r="A100" s="561">
        <v>107</v>
      </c>
      <c r="B100" s="561">
        <v>98</v>
      </c>
      <c r="C100" s="561"/>
      <c r="D100" s="561">
        <v>1002</v>
      </c>
      <c r="E100" s="563" t="s">
        <v>356</v>
      </c>
      <c r="F100" s="563" t="s">
        <v>144</v>
      </c>
      <c r="G100" s="561" t="s">
        <v>32</v>
      </c>
      <c r="H100" s="561">
        <v>1962</v>
      </c>
      <c r="I100" s="563" t="s">
        <v>238</v>
      </c>
      <c r="J100" s="563" t="s">
        <v>3710</v>
      </c>
      <c r="K100" s="577">
        <v>24</v>
      </c>
      <c r="L100" s="561">
        <v>14</v>
      </c>
      <c r="M100" s="576">
        <v>45</v>
      </c>
      <c r="N100" s="562">
        <f t="shared" si="17"/>
        <v>0.5978472222222222</v>
      </c>
      <c r="O100" s="576">
        <v>21</v>
      </c>
      <c r="P100" s="560"/>
      <c r="Q100" s="560"/>
      <c r="R100" s="560"/>
      <c r="S100" s="560">
        <v>0.40069444444444446</v>
      </c>
      <c r="T100" s="560">
        <v>0.54791666666666672</v>
      </c>
      <c r="U100" s="560">
        <v>0.47013888888888888</v>
      </c>
      <c r="V100" s="560">
        <v>0.57152777777777775</v>
      </c>
      <c r="W100" s="560">
        <v>0.32083333333333336</v>
      </c>
      <c r="X100" s="560">
        <v>0.33749999999999997</v>
      </c>
      <c r="Y100" s="560">
        <v>0.4284722222222222</v>
      </c>
      <c r="Z100" s="560">
        <v>0.51388888888888895</v>
      </c>
      <c r="AA100" s="560">
        <v>0.36458333333333331</v>
      </c>
      <c r="AB100" s="560">
        <v>0.59753472222222215</v>
      </c>
      <c r="AC100" s="562">
        <f t="shared" si="18"/>
        <v>0.32670138888888883</v>
      </c>
      <c r="AD100" s="560"/>
      <c r="AE100" s="560"/>
      <c r="AF100" s="560"/>
      <c r="AG100" s="560"/>
      <c r="AH100" s="560"/>
      <c r="AI100" s="560"/>
      <c r="AJ100" s="560"/>
      <c r="AK100" s="560">
        <v>0.75347222222222221</v>
      </c>
      <c r="AL100" s="560">
        <v>0.70208333333333339</v>
      </c>
      <c r="AM100" s="560">
        <v>0.84861111111111109</v>
      </c>
      <c r="AN100" s="560">
        <v>0.66666666666666663</v>
      </c>
      <c r="AO100" s="560">
        <v>0.80208333333333337</v>
      </c>
      <c r="AP100" s="562">
        <v>0.86868055555555557</v>
      </c>
      <c r="AQ100" s="562">
        <f t="shared" si="19"/>
        <v>0.27114583333333342</v>
      </c>
      <c r="AR100" s="561"/>
      <c r="AT100" s="226">
        <f>VLOOKUP(AU100,id!$A:$C,3,0)</f>
        <v>200</v>
      </c>
      <c r="AU100" s="226" t="str">
        <f t="shared" si="20"/>
        <v>RzepeckiDariusz1962</v>
      </c>
      <c r="AV100" s="226" t="str">
        <f t="shared" si="21"/>
        <v>Rzepecki</v>
      </c>
      <c r="AW100" s="226" t="str">
        <f t="shared" si="21"/>
        <v>Dariusz</v>
      </c>
      <c r="AX100" s="226" t="str">
        <f t="shared" si="22"/>
        <v>TheEndOfTheRace</v>
      </c>
      <c r="AY100" s="226">
        <f t="shared" si="23"/>
        <v>1962</v>
      </c>
      <c r="AZ100" s="226">
        <f t="shared" si="12"/>
        <v>15.849175291721428</v>
      </c>
      <c r="BA100" s="226"/>
      <c r="BB100" s="226">
        <f t="shared" si="13"/>
        <v>0.83488210012777331</v>
      </c>
      <c r="BC100" s="226">
        <f t="shared" si="14"/>
        <v>1.4</v>
      </c>
      <c r="BD100" s="226">
        <f t="shared" si="15"/>
        <v>0.88888888888888884</v>
      </c>
      <c r="BE100" s="226">
        <f t="shared" si="16"/>
        <v>1.0696103757250688</v>
      </c>
    </row>
    <row r="101" spans="1:57">
      <c r="A101" s="554">
        <v>108</v>
      </c>
      <c r="B101" s="554">
        <v>99</v>
      </c>
      <c r="C101" s="554"/>
      <c r="D101" s="554">
        <v>1097</v>
      </c>
      <c r="E101" s="556" t="s">
        <v>309</v>
      </c>
      <c r="F101" s="556" t="s">
        <v>48</v>
      </c>
      <c r="G101" s="554" t="s">
        <v>32</v>
      </c>
      <c r="H101" s="554">
        <v>1967</v>
      </c>
      <c r="I101" s="556" t="s">
        <v>3688</v>
      </c>
      <c r="J101" s="556" t="s">
        <v>4937</v>
      </c>
      <c r="K101" s="579">
        <v>20</v>
      </c>
      <c r="L101" s="554">
        <v>8</v>
      </c>
      <c r="M101" s="578">
        <v>20</v>
      </c>
      <c r="N101" s="555">
        <f t="shared" si="17"/>
        <v>0.232337962962963</v>
      </c>
      <c r="O101" s="578">
        <v>0</v>
      </c>
      <c r="P101" s="553">
        <v>0.32708333333333334</v>
      </c>
      <c r="Q101" s="553"/>
      <c r="R101" s="553">
        <v>0.47638888888888892</v>
      </c>
      <c r="S101" s="553">
        <v>0.39444444444444443</v>
      </c>
      <c r="T101" s="553"/>
      <c r="U101" s="553">
        <v>0.45208333333333334</v>
      </c>
      <c r="V101" s="553"/>
      <c r="W101" s="553">
        <v>0.48680555555555555</v>
      </c>
      <c r="X101" s="553">
        <v>0.38541666666666669</v>
      </c>
      <c r="Y101" s="553">
        <v>0.41736111111111113</v>
      </c>
      <c r="Z101" s="553"/>
      <c r="AA101" s="553">
        <v>0.36249999999999999</v>
      </c>
      <c r="AB101" s="553">
        <v>0.50317129629629631</v>
      </c>
      <c r="AC101" s="555">
        <f t="shared" si="18"/>
        <v>0.232337962962963</v>
      </c>
      <c r="AD101" s="553"/>
      <c r="AE101" s="553"/>
      <c r="AF101" s="553"/>
      <c r="AG101" s="553"/>
      <c r="AH101" s="553"/>
      <c r="AI101" s="553"/>
      <c r="AJ101" s="553"/>
      <c r="AK101" s="553"/>
      <c r="AL101" s="553"/>
      <c r="AM101" s="553"/>
      <c r="AN101" s="553"/>
      <c r="AO101" s="553"/>
      <c r="AP101" s="555">
        <v>0.50317129629629631</v>
      </c>
      <c r="AQ101" s="555">
        <f t="shared" si="19"/>
        <v>0</v>
      </c>
      <c r="AR101" s="554"/>
      <c r="AT101" s="226">
        <f>VLOOKUP(AU101,id!$A:$C,3,0)</f>
        <v>544</v>
      </c>
      <c r="AU101" s="226" t="str">
        <f t="shared" si="20"/>
        <v>JankowskiTomasz1967</v>
      </c>
      <c r="AV101" s="226" t="str">
        <f t="shared" si="21"/>
        <v>Jankowski</v>
      </c>
      <c r="AW101" s="226" t="str">
        <f t="shared" si="21"/>
        <v>Tomasz</v>
      </c>
      <c r="AX101" s="226" t="str">
        <f t="shared" si="22"/>
        <v>ZTF / HARPAGAN</v>
      </c>
      <c r="AY101" s="226">
        <f t="shared" si="23"/>
        <v>1967</v>
      </c>
      <c r="AZ101" s="226">
        <f t="shared" si="12"/>
        <v>13.207646076434523</v>
      </c>
      <c r="BA101" s="226"/>
      <c r="BB101" s="226">
        <f t="shared" si="13"/>
        <v>2.5731792368237518</v>
      </c>
      <c r="BC101" s="226">
        <f t="shared" si="14"/>
        <v>0.5714285714285714</v>
      </c>
      <c r="BD101" s="226">
        <f t="shared" si="15"/>
        <v>0.83333333333333337</v>
      </c>
      <c r="BE101" s="226">
        <f t="shared" si="16"/>
        <v>0.89411296065798118</v>
      </c>
    </row>
    <row r="102" spans="1:57">
      <c r="A102" s="561">
        <v>109</v>
      </c>
      <c r="B102" s="561">
        <v>100</v>
      </c>
      <c r="C102" s="561"/>
      <c r="D102" s="561">
        <v>1108</v>
      </c>
      <c r="E102" s="563" t="s">
        <v>1054</v>
      </c>
      <c r="F102" s="563" t="s">
        <v>45</v>
      </c>
      <c r="G102" s="561" t="s">
        <v>32</v>
      </c>
      <c r="H102" s="561">
        <v>2000</v>
      </c>
      <c r="I102" s="563" t="s">
        <v>3721</v>
      </c>
      <c r="J102" s="563" t="s">
        <v>1055</v>
      </c>
      <c r="K102" s="577">
        <v>20</v>
      </c>
      <c r="L102" s="561">
        <v>8</v>
      </c>
      <c r="M102" s="576">
        <v>20</v>
      </c>
      <c r="N102" s="562">
        <f t="shared" si="17"/>
        <v>0.38899305555555558</v>
      </c>
      <c r="O102" s="576">
        <v>0</v>
      </c>
      <c r="P102" s="560">
        <v>0.6166666666666667</v>
      </c>
      <c r="Q102" s="560"/>
      <c r="R102" s="560">
        <v>0.33749999999999997</v>
      </c>
      <c r="S102" s="560">
        <v>0.50347222222222221</v>
      </c>
      <c r="T102" s="560"/>
      <c r="U102" s="560">
        <v>0.37361111111111112</v>
      </c>
      <c r="V102" s="560"/>
      <c r="W102" s="560">
        <v>0.31527777777777777</v>
      </c>
      <c r="X102" s="560">
        <v>0.52986111111111112</v>
      </c>
      <c r="Y102" s="560">
        <v>0.44861111111111113</v>
      </c>
      <c r="Z102" s="560"/>
      <c r="AA102" s="560">
        <v>0.57013888888888886</v>
      </c>
      <c r="AB102" s="560">
        <v>0.6501851851851852</v>
      </c>
      <c r="AC102" s="562">
        <f t="shared" si="18"/>
        <v>0.37935185185185188</v>
      </c>
      <c r="AD102" s="560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2">
        <v>0.65982638888888889</v>
      </c>
      <c r="AQ102" s="562">
        <f t="shared" si="19"/>
        <v>9.6412037037036935E-3</v>
      </c>
      <c r="AR102" s="561"/>
      <c r="AT102" s="226">
        <f>VLOOKUP(AU102,id!$A:$C,3,0)</f>
        <v>221</v>
      </c>
      <c r="AU102" s="226" t="str">
        <f t="shared" si="20"/>
        <v>CzubalskiRafał2000</v>
      </c>
      <c r="AV102" s="226" t="str">
        <f t="shared" si="21"/>
        <v>Czubalski</v>
      </c>
      <c r="AW102" s="226" t="str">
        <f t="shared" si="21"/>
        <v>Rafał</v>
      </c>
      <c r="AX102" s="226" t="str">
        <f t="shared" si="22"/>
        <v>CST</v>
      </c>
      <c r="AY102" s="226">
        <f t="shared" si="23"/>
        <v>2000</v>
      </c>
      <c r="AZ102" s="226">
        <f t="shared" si="12"/>
        <v>7.8886693248340221</v>
      </c>
      <c r="BA102" s="226"/>
      <c r="BB102" s="226">
        <f t="shared" si="13"/>
        <v>0.5972804903448482</v>
      </c>
      <c r="BC102" s="226">
        <f t="shared" si="14"/>
        <v>1</v>
      </c>
      <c r="BD102" s="226">
        <f t="shared" si="15"/>
        <v>1</v>
      </c>
      <c r="BE102" s="226">
        <f t="shared" si="16"/>
        <v>1</v>
      </c>
    </row>
    <row r="103" spans="1:57">
      <c r="A103" s="554">
        <v>110</v>
      </c>
      <c r="B103" s="554">
        <v>101</v>
      </c>
      <c r="C103" s="554"/>
      <c r="D103" s="554">
        <v>1070</v>
      </c>
      <c r="E103" s="556" t="s">
        <v>1085</v>
      </c>
      <c r="F103" s="556" t="s">
        <v>544</v>
      </c>
      <c r="G103" s="554" t="s">
        <v>32</v>
      </c>
      <c r="H103" s="554">
        <v>2007</v>
      </c>
      <c r="I103" s="556" t="s">
        <v>3554</v>
      </c>
      <c r="J103" s="556" t="s">
        <v>1374</v>
      </c>
      <c r="K103" s="579">
        <v>17</v>
      </c>
      <c r="L103" s="554">
        <v>6</v>
      </c>
      <c r="M103" s="578">
        <v>17</v>
      </c>
      <c r="N103" s="555">
        <f t="shared" si="17"/>
        <v>0.34471064814814817</v>
      </c>
      <c r="O103" s="578">
        <v>0</v>
      </c>
      <c r="P103" s="553"/>
      <c r="Q103" s="553"/>
      <c r="R103" s="553">
        <v>0.36736111111111108</v>
      </c>
      <c r="S103" s="553">
        <v>0.47083333333333338</v>
      </c>
      <c r="T103" s="553"/>
      <c r="U103" s="553"/>
      <c r="V103" s="553"/>
      <c r="W103" s="553">
        <v>0.31458333333333333</v>
      </c>
      <c r="X103" s="553">
        <v>0.50138888888888888</v>
      </c>
      <c r="Y103" s="553">
        <v>0.41319444444444442</v>
      </c>
      <c r="Z103" s="553"/>
      <c r="AA103" s="553"/>
      <c r="AB103" s="553">
        <v>0.53214120370370377</v>
      </c>
      <c r="AC103" s="555">
        <f t="shared" si="18"/>
        <v>0.26130787037037045</v>
      </c>
      <c r="AD103" s="553"/>
      <c r="AE103" s="553"/>
      <c r="AF103" s="553"/>
      <c r="AG103" s="553"/>
      <c r="AH103" s="553"/>
      <c r="AI103" s="553"/>
      <c r="AJ103" s="553"/>
      <c r="AK103" s="553"/>
      <c r="AL103" s="553"/>
      <c r="AM103" s="553">
        <v>0.57430555555555551</v>
      </c>
      <c r="AN103" s="553"/>
      <c r="AO103" s="553"/>
      <c r="AP103" s="555">
        <v>0.61554398148148148</v>
      </c>
      <c r="AQ103" s="555">
        <f t="shared" si="19"/>
        <v>8.3402777777777715E-2</v>
      </c>
      <c r="AR103" s="554"/>
      <c r="AT103" s="226">
        <f>VLOOKUP(AU103,id!$A:$C,3,0)</f>
        <v>623</v>
      </c>
      <c r="AU103" s="226" t="str">
        <f t="shared" si="20"/>
        <v>CelejewskiFilip2007</v>
      </c>
      <c r="AV103" s="226" t="str">
        <f t="shared" si="21"/>
        <v>Celejewski</v>
      </c>
      <c r="AW103" s="226" t="str">
        <f t="shared" si="21"/>
        <v>Filip</v>
      </c>
      <c r="AX103" s="226" t="str">
        <f t="shared" si="22"/>
        <v>-</v>
      </c>
      <c r="AY103" s="226">
        <f t="shared" si="23"/>
        <v>2007</v>
      </c>
      <c r="AZ103" s="226">
        <f t="shared" si="12"/>
        <v>6.7053689261089184</v>
      </c>
      <c r="BA103" s="226"/>
      <c r="BB103" s="226">
        <f t="shared" si="13"/>
        <v>1.1284625457475741</v>
      </c>
      <c r="BC103" s="226">
        <f t="shared" si="14"/>
        <v>0.75</v>
      </c>
      <c r="BD103" s="226">
        <f t="shared" si="15"/>
        <v>0.85</v>
      </c>
      <c r="BE103" s="226">
        <f t="shared" si="16"/>
        <v>0.94408751129490198</v>
      </c>
    </row>
    <row r="104" spans="1:57">
      <c r="A104" s="561">
        <v>111</v>
      </c>
      <c r="B104" s="561">
        <v>102</v>
      </c>
      <c r="C104" s="561"/>
      <c r="D104" s="561">
        <v>1069</v>
      </c>
      <c r="E104" s="563" t="s">
        <v>1085</v>
      </c>
      <c r="F104" s="563" t="s">
        <v>788</v>
      </c>
      <c r="G104" s="561" t="s">
        <v>32</v>
      </c>
      <c r="H104" s="561">
        <v>1977</v>
      </c>
      <c r="I104" s="563" t="s">
        <v>3554</v>
      </c>
      <c r="J104" s="563" t="s">
        <v>1374</v>
      </c>
      <c r="K104" s="577">
        <v>17</v>
      </c>
      <c r="L104" s="561">
        <v>6</v>
      </c>
      <c r="M104" s="576">
        <v>17</v>
      </c>
      <c r="N104" s="562">
        <f t="shared" si="17"/>
        <v>0.34481481481481485</v>
      </c>
      <c r="O104" s="576">
        <v>0</v>
      </c>
      <c r="P104" s="560"/>
      <c r="Q104" s="560"/>
      <c r="R104" s="560">
        <v>0.36736111111111108</v>
      </c>
      <c r="S104" s="560">
        <v>0.47083333333333338</v>
      </c>
      <c r="T104" s="560"/>
      <c r="U104" s="560"/>
      <c r="V104" s="560"/>
      <c r="W104" s="560">
        <v>0.31458333333333333</v>
      </c>
      <c r="X104" s="560">
        <v>0.50138888888888888</v>
      </c>
      <c r="Y104" s="560">
        <v>0.41319444444444442</v>
      </c>
      <c r="Z104" s="560"/>
      <c r="AA104" s="560"/>
      <c r="AB104" s="560">
        <v>0.53209490740740739</v>
      </c>
      <c r="AC104" s="562">
        <f t="shared" si="18"/>
        <v>0.26126157407407408</v>
      </c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>
        <v>0.57500000000000007</v>
      </c>
      <c r="AN104" s="560"/>
      <c r="AO104" s="560"/>
      <c r="AP104" s="562">
        <v>0.61564814814814817</v>
      </c>
      <c r="AQ104" s="562">
        <f t="shared" si="19"/>
        <v>8.3553240740740775E-2</v>
      </c>
      <c r="AR104" s="561"/>
      <c r="AT104" s="226">
        <f>VLOOKUP(AU104,id!$A:$C,3,0)</f>
        <v>624</v>
      </c>
      <c r="AU104" s="226" t="str">
        <f t="shared" si="20"/>
        <v>CelejewskiSebastian1977</v>
      </c>
      <c r="AV104" s="226" t="str">
        <f t="shared" si="21"/>
        <v>Celejewski</v>
      </c>
      <c r="AW104" s="226" t="str">
        <f t="shared" si="21"/>
        <v>Sebastian</v>
      </c>
      <c r="AX104" s="226" t="str">
        <f t="shared" si="22"/>
        <v>-</v>
      </c>
      <c r="AY104" s="226">
        <f t="shared" si="23"/>
        <v>1977</v>
      </c>
      <c r="AZ104" s="226">
        <f t="shared" si="12"/>
        <v>6.7033432708882223</v>
      </c>
      <c r="BA104" s="226"/>
      <c r="BB104" s="226">
        <f t="shared" si="13"/>
        <v>0.99969790547798065</v>
      </c>
      <c r="BC104" s="226">
        <f t="shared" si="14"/>
        <v>1</v>
      </c>
      <c r="BD104" s="226">
        <f t="shared" si="15"/>
        <v>1</v>
      </c>
      <c r="BE104" s="226">
        <f t="shared" si="16"/>
        <v>1</v>
      </c>
    </row>
    <row r="105" spans="1:57">
      <c r="A105" s="554">
        <v>112</v>
      </c>
      <c r="B105" s="554">
        <v>103</v>
      </c>
      <c r="C105" s="554"/>
      <c r="D105" s="554">
        <v>1081</v>
      </c>
      <c r="E105" s="556" t="s">
        <v>4936</v>
      </c>
      <c r="F105" s="556" t="s">
        <v>17</v>
      </c>
      <c r="G105" s="554" t="s">
        <v>32</v>
      </c>
      <c r="H105" s="554">
        <v>1979</v>
      </c>
      <c r="I105" s="556" t="s">
        <v>3681</v>
      </c>
      <c r="J105" s="556" t="s">
        <v>4935</v>
      </c>
      <c r="K105" s="579">
        <v>16</v>
      </c>
      <c r="L105" s="554">
        <v>19</v>
      </c>
      <c r="M105" s="578">
        <v>45</v>
      </c>
      <c r="N105" s="555">
        <f t="shared" si="17"/>
        <v>0.60342592592592603</v>
      </c>
      <c r="O105" s="578">
        <v>29</v>
      </c>
      <c r="P105" s="553">
        <v>0.6020833333333333</v>
      </c>
      <c r="Q105" s="553">
        <v>0.34583333333333338</v>
      </c>
      <c r="R105" s="553">
        <v>0.31875000000000003</v>
      </c>
      <c r="S105" s="553">
        <v>0.53263888888888888</v>
      </c>
      <c r="T105" s="553">
        <v>0.39374999999999999</v>
      </c>
      <c r="U105" s="553">
        <v>0.45694444444444443</v>
      </c>
      <c r="V105" s="553">
        <v>0.37013888888888885</v>
      </c>
      <c r="W105" s="553">
        <v>0.30555555555555552</v>
      </c>
      <c r="X105" s="553">
        <v>0.5444444444444444</v>
      </c>
      <c r="Y105" s="553">
        <v>0.50138888888888888</v>
      </c>
      <c r="Z105" s="553">
        <v>0.41944444444444445</v>
      </c>
      <c r="AA105" s="553">
        <v>0.57361111111111118</v>
      </c>
      <c r="AB105" s="553">
        <v>0.65483796296296293</v>
      </c>
      <c r="AC105" s="555">
        <f t="shared" si="18"/>
        <v>0.38400462962962961</v>
      </c>
      <c r="AD105" s="553">
        <v>0.69305555555555554</v>
      </c>
      <c r="AE105" s="553"/>
      <c r="AF105" s="553">
        <v>0.82986111111111116</v>
      </c>
      <c r="AG105" s="553">
        <v>0.76597222222222217</v>
      </c>
      <c r="AH105" s="553">
        <v>0.6791666666666667</v>
      </c>
      <c r="AI105" s="553">
        <v>0.7090277777777777</v>
      </c>
      <c r="AJ105" s="553"/>
      <c r="AK105" s="553">
        <v>0.72291666666666676</v>
      </c>
      <c r="AL105" s="553"/>
      <c r="AM105" s="553"/>
      <c r="AN105" s="553"/>
      <c r="AO105" s="553">
        <v>0.78402777777777777</v>
      </c>
      <c r="AP105" s="555">
        <v>0.87425925925925929</v>
      </c>
      <c r="AQ105" s="555">
        <f t="shared" si="19"/>
        <v>0.21942129629629636</v>
      </c>
      <c r="AR105" s="554"/>
      <c r="AT105" s="226">
        <f>VLOOKUP(AU105,id!$A:$C,3,0)</f>
        <v>625</v>
      </c>
      <c r="AU105" s="226" t="str">
        <f t="shared" si="20"/>
        <v>WąchnickiMarcin1979</v>
      </c>
      <c r="AV105" s="226" t="str">
        <f t="shared" si="21"/>
        <v>Wąchnicki</v>
      </c>
      <c r="AW105" s="226" t="str">
        <f t="shared" si="21"/>
        <v>Marcin</v>
      </c>
      <c r="AX105" s="226" t="str">
        <f t="shared" si="22"/>
        <v>Żółta Zebra</v>
      </c>
      <c r="AY105" s="226">
        <f t="shared" si="23"/>
        <v>1979</v>
      </c>
      <c r="AZ105" s="226">
        <f t="shared" si="12"/>
        <v>6.309028960835974</v>
      </c>
      <c r="BA105" s="226"/>
      <c r="BB105" s="226">
        <f t="shared" si="13"/>
        <v>0.5714285714285714</v>
      </c>
      <c r="BC105" s="226">
        <f t="shared" si="14"/>
        <v>3.1666666666666665</v>
      </c>
      <c r="BD105" s="226">
        <f t="shared" si="15"/>
        <v>0.94117647058823528</v>
      </c>
      <c r="BE105" s="226">
        <f t="shared" si="16"/>
        <v>1.2592746769380383</v>
      </c>
    </row>
    <row r="106" spans="1:57">
      <c r="A106" s="561">
        <v>113</v>
      </c>
      <c r="B106" s="561">
        <v>104</v>
      </c>
      <c r="C106" s="561"/>
      <c r="D106" s="561">
        <v>1059</v>
      </c>
      <c r="E106" s="563" t="s">
        <v>4934</v>
      </c>
      <c r="F106" s="563" t="s">
        <v>48</v>
      </c>
      <c r="G106" s="561" t="s">
        <v>32</v>
      </c>
      <c r="H106" s="561">
        <v>1979</v>
      </c>
      <c r="I106" s="563" t="s">
        <v>3681</v>
      </c>
      <c r="J106" s="563" t="s">
        <v>3681</v>
      </c>
      <c r="K106" s="577">
        <v>15</v>
      </c>
      <c r="L106" s="561">
        <v>19</v>
      </c>
      <c r="M106" s="576">
        <v>45</v>
      </c>
      <c r="N106" s="562">
        <f t="shared" si="17"/>
        <v>0.60358796296296302</v>
      </c>
      <c r="O106" s="576">
        <v>30</v>
      </c>
      <c r="P106" s="560">
        <v>0.6020833333333333</v>
      </c>
      <c r="Q106" s="560">
        <v>0.34583333333333338</v>
      </c>
      <c r="R106" s="560">
        <v>0.31875000000000003</v>
      </c>
      <c r="S106" s="560">
        <v>0.53263888888888888</v>
      </c>
      <c r="T106" s="560">
        <v>0.39374999999999999</v>
      </c>
      <c r="U106" s="560">
        <v>0.45694444444444443</v>
      </c>
      <c r="V106" s="560">
        <v>0.37013888888888885</v>
      </c>
      <c r="W106" s="560">
        <v>0.30555555555555552</v>
      </c>
      <c r="X106" s="560">
        <v>0.5444444444444444</v>
      </c>
      <c r="Y106" s="560">
        <v>0.50208333333333333</v>
      </c>
      <c r="Z106" s="560">
        <v>0.41944444444444445</v>
      </c>
      <c r="AA106" s="560">
        <v>0.57361111111111118</v>
      </c>
      <c r="AB106" s="560">
        <v>0.65482638888888889</v>
      </c>
      <c r="AC106" s="562">
        <f t="shared" si="18"/>
        <v>0.38399305555555557</v>
      </c>
      <c r="AD106" s="560">
        <v>0.69305555555555554</v>
      </c>
      <c r="AE106" s="560"/>
      <c r="AF106" s="560">
        <v>0.82986111111111116</v>
      </c>
      <c r="AG106" s="560">
        <v>0.76666666666666661</v>
      </c>
      <c r="AH106" s="560">
        <v>0.67986111111111114</v>
      </c>
      <c r="AI106" s="560">
        <v>0.70972222222222225</v>
      </c>
      <c r="AJ106" s="560"/>
      <c r="AK106" s="560">
        <v>0.72291666666666676</v>
      </c>
      <c r="AL106" s="560"/>
      <c r="AM106" s="560"/>
      <c r="AN106" s="560"/>
      <c r="AO106" s="560">
        <v>0.78402777777777777</v>
      </c>
      <c r="AP106" s="562">
        <v>0.87442129629629628</v>
      </c>
      <c r="AQ106" s="562">
        <f t="shared" si="19"/>
        <v>0.21959490740740739</v>
      </c>
      <c r="AR106" s="561"/>
      <c r="AT106" s="226">
        <f>VLOOKUP(AU106,id!$A:$C,3,0)</f>
        <v>626</v>
      </c>
      <c r="AU106" s="226" t="str">
        <f t="shared" si="20"/>
        <v>FurmanTomasz1979</v>
      </c>
      <c r="AV106" s="226" t="str">
        <f t="shared" si="21"/>
        <v>Furman</v>
      </c>
      <c r="AW106" s="226" t="str">
        <f t="shared" si="21"/>
        <v>Tomasz</v>
      </c>
      <c r="AX106" s="226" t="str">
        <f t="shared" si="22"/>
        <v>Słupsk</v>
      </c>
      <c r="AY106" s="226">
        <f t="shared" si="23"/>
        <v>1979</v>
      </c>
      <c r="AZ106" s="226">
        <f t="shared" ref="AZ106" si="24">AZ105*IF(BD106&lt;1,BD106,IF(BE106&lt;1,BE106,IF(BC106&lt;1,BC106,IF(BB106&lt;1,BB106,1))))</f>
        <v>5.9147146507837256</v>
      </c>
      <c r="BA106" s="226"/>
      <c r="BB106" s="226">
        <f t="shared" ref="BB106" si="25">N105/N106</f>
        <v>0.99973154362416117</v>
      </c>
      <c r="BC106" s="226">
        <f t="shared" ref="BC106" si="26">L106/L105</f>
        <v>1</v>
      </c>
      <c r="BD106" s="226">
        <f t="shared" ref="BD106" si="27">K106/K105</f>
        <v>0.9375</v>
      </c>
      <c r="BE106" s="226">
        <f t="shared" ref="BE106" si="28">BC106^0.2</f>
        <v>1</v>
      </c>
    </row>
    <row r="107" spans="1:57" ht="15" thickBot="1">
      <c r="A107" s="543" t="s">
        <v>4729</v>
      </c>
      <c r="B107" s="542"/>
      <c r="C107" s="542"/>
      <c r="D107" s="542"/>
      <c r="E107" s="541"/>
    </row>
  </sheetData>
  <mergeCells count="2">
    <mergeCell ref="A1:I1"/>
    <mergeCell ref="J1:AR1"/>
  </mergeCells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"/>
  <sheetViews>
    <sheetView workbookViewId="0"/>
  </sheetViews>
  <sheetFormatPr defaultRowHeight="13.8"/>
  <cols>
    <col min="1" max="1" width="7.5546875" style="77" bestFit="1" customWidth="1"/>
    <col min="2" max="2" width="9.44140625" style="77" bestFit="1" customWidth="1"/>
    <col min="3" max="3" width="11" style="77" bestFit="1" customWidth="1"/>
    <col min="4" max="4" width="16" style="77" bestFit="1" customWidth="1"/>
    <col min="5" max="5" width="13.109375" style="77" bestFit="1" customWidth="1"/>
    <col min="6" max="6" width="9.44140625" style="69" bestFit="1" customWidth="1"/>
    <col min="7" max="7" width="14.109375" style="77" bestFit="1" customWidth="1"/>
    <col min="8" max="8" width="5.6640625" style="77" bestFit="1" customWidth="1"/>
    <col min="9" max="9" width="36.6640625" style="77" bestFit="1" customWidth="1"/>
    <col min="10" max="10" width="18.5546875" style="77" bestFit="1" customWidth="1"/>
    <col min="11" max="1024" width="9.5546875" style="77" customWidth="1"/>
    <col min="1025" max="16384" width="8.88671875" style="77"/>
  </cols>
  <sheetData>
    <row r="1" spans="1:23" s="69" customFormat="1" ht="14.4">
      <c r="A1" s="67" t="s">
        <v>3466</v>
      </c>
      <c r="B1" s="68" t="s">
        <v>3467</v>
      </c>
      <c r="C1" s="67" t="s">
        <v>38</v>
      </c>
      <c r="D1" s="67" t="s">
        <v>9</v>
      </c>
      <c r="E1" s="67" t="s">
        <v>3468</v>
      </c>
      <c r="F1" s="67" t="s">
        <v>3469</v>
      </c>
      <c r="G1" s="67" t="s">
        <v>3470</v>
      </c>
      <c r="H1" s="67" t="s">
        <v>3471</v>
      </c>
      <c r="I1" s="67" t="s">
        <v>3472</v>
      </c>
      <c r="J1" s="67" t="s">
        <v>3473</v>
      </c>
      <c r="L1" s="14" t="s">
        <v>71</v>
      </c>
      <c r="M1" s="14" t="s">
        <v>72</v>
      </c>
      <c r="N1" s="9" t="s">
        <v>99</v>
      </c>
      <c r="O1" s="9" t="s">
        <v>100</v>
      </c>
      <c r="P1" s="9" t="s">
        <v>75</v>
      </c>
      <c r="Q1" s="9" t="s">
        <v>73</v>
      </c>
      <c r="R1" s="9" t="s">
        <v>42</v>
      </c>
      <c r="S1" s="9"/>
      <c r="T1" s="9" t="s">
        <v>39</v>
      </c>
      <c r="U1" s="9" t="s">
        <v>40</v>
      </c>
      <c r="V1" s="9" t="s">
        <v>31</v>
      </c>
      <c r="W1" s="9" t="s">
        <v>41</v>
      </c>
    </row>
    <row r="2" spans="1:23" s="69" customFormat="1" ht="14.4">
      <c r="A2" s="70">
        <v>21</v>
      </c>
      <c r="B2" s="71" t="s">
        <v>3482</v>
      </c>
      <c r="C2" s="70" t="s">
        <v>1219</v>
      </c>
      <c r="D2" s="70" t="s">
        <v>1220</v>
      </c>
      <c r="E2" s="70">
        <v>1976</v>
      </c>
      <c r="F2" s="72">
        <v>214</v>
      </c>
      <c r="G2" s="73"/>
      <c r="H2" s="74">
        <v>0.34861111111111109</v>
      </c>
      <c r="I2" s="70" t="s">
        <v>3499</v>
      </c>
      <c r="J2" s="70" t="s">
        <v>3483</v>
      </c>
      <c r="L2" s="14">
        <f>VLOOKUP(M2,id!$A:$C,3,0)</f>
        <v>66</v>
      </c>
      <c r="M2" s="14" t="str">
        <f t="shared" ref="M2:M9" si="0">N2&amp;O2&amp;Q2</f>
        <v>NowackaElżbieta1976</v>
      </c>
      <c r="N2" s="9" t="str">
        <f t="shared" ref="N2:N9" si="1">D2</f>
        <v>Nowacka</v>
      </c>
      <c r="O2" s="9" t="str">
        <f t="shared" ref="O2:O9" si="2">C2</f>
        <v>Elżbieta</v>
      </c>
      <c r="P2" s="9" t="str">
        <f t="shared" ref="P2:P9" si="3">I2</f>
        <v>Roweria Nietoperze Koszalin</v>
      </c>
      <c r="Q2" s="9">
        <f t="shared" ref="Q2:Q9" si="4">E2</f>
        <v>1976</v>
      </c>
      <c r="R2" s="9">
        <v>50</v>
      </c>
      <c r="S2" s="9"/>
      <c r="T2" s="9"/>
      <c r="U2" s="9"/>
      <c r="V2" s="9"/>
      <c r="W2" s="9"/>
    </row>
    <row r="3" spans="1:23" s="69" customFormat="1" ht="14.4">
      <c r="A3" s="70">
        <v>26</v>
      </c>
      <c r="B3" s="71" t="s">
        <v>375</v>
      </c>
      <c r="C3" s="70" t="s">
        <v>489</v>
      </c>
      <c r="D3" s="70" t="s">
        <v>331</v>
      </c>
      <c r="E3" s="70">
        <v>1988</v>
      </c>
      <c r="F3" s="72">
        <v>192</v>
      </c>
      <c r="G3" s="73"/>
      <c r="H3" s="74">
        <v>0.34444444444444444</v>
      </c>
      <c r="I3" s="70" t="s">
        <v>310</v>
      </c>
      <c r="J3" s="70" t="s">
        <v>3477</v>
      </c>
      <c r="L3" s="14">
        <f>VLOOKUP(M3,id!$A:$C,3,0)</f>
        <v>83</v>
      </c>
      <c r="M3" s="14" t="str">
        <f t="shared" si="0"/>
        <v>KoniecznaJoanna1988</v>
      </c>
      <c r="N3" s="9" t="str">
        <f t="shared" si="1"/>
        <v>Konieczna</v>
      </c>
      <c r="O3" s="9" t="str">
        <f t="shared" si="2"/>
        <v>Joanna</v>
      </c>
      <c r="P3" s="9" t="str">
        <f t="shared" si="3"/>
        <v>Grupa Rowerowa Lipka</v>
      </c>
      <c r="Q3" s="9">
        <f t="shared" si="4"/>
        <v>1988</v>
      </c>
      <c r="R3" s="9">
        <f t="shared" ref="R3:R9" si="5">R2*IF(V3&lt;1,V3,IF(W3&lt;1,W3,IF(U3&lt;1,U3,IF(T3&lt;1,T3,1))))</f>
        <v>44.859813084112147</v>
      </c>
      <c r="S3" s="9"/>
      <c r="T3" s="9">
        <f t="shared" ref="T3:T9" si="6">H2/H3</f>
        <v>1.0120967741935483</v>
      </c>
      <c r="U3" s="9">
        <v>1</v>
      </c>
      <c r="V3" s="9">
        <f t="shared" ref="V3:V9" si="7">F3/F2</f>
        <v>0.89719626168224298</v>
      </c>
      <c r="W3" s="9">
        <v>1</v>
      </c>
    </row>
    <row r="4" spans="1:23" s="69" customFormat="1" ht="14.4">
      <c r="A4" s="70">
        <v>26</v>
      </c>
      <c r="B4" s="71" t="s">
        <v>3486</v>
      </c>
      <c r="C4" s="70" t="s">
        <v>332</v>
      </c>
      <c r="D4" s="70" t="s">
        <v>331</v>
      </c>
      <c r="E4" s="70">
        <v>1959</v>
      </c>
      <c r="F4" s="72">
        <v>192</v>
      </c>
      <c r="G4" s="73"/>
      <c r="H4" s="74">
        <v>0.34444444444444444</v>
      </c>
      <c r="I4" s="70" t="s">
        <v>310</v>
      </c>
      <c r="J4" s="70" t="s">
        <v>3501</v>
      </c>
      <c r="L4" s="14">
        <f>VLOOKUP(M4,id!$A:$C,3,0)</f>
        <v>84</v>
      </c>
      <c r="M4" s="14" t="str">
        <f t="shared" si="0"/>
        <v>KoniecznaKrystyna1959</v>
      </c>
      <c r="N4" s="9" t="str">
        <f t="shared" si="1"/>
        <v>Konieczna</v>
      </c>
      <c r="O4" s="9" t="str">
        <f t="shared" si="2"/>
        <v>Krystyna</v>
      </c>
      <c r="P4" s="9" t="str">
        <f t="shared" si="3"/>
        <v>Grupa Rowerowa Lipka</v>
      </c>
      <c r="Q4" s="9">
        <f t="shared" si="4"/>
        <v>1959</v>
      </c>
      <c r="R4" s="9">
        <f t="shared" si="5"/>
        <v>44.859813084112147</v>
      </c>
      <c r="S4" s="9"/>
      <c r="T4" s="9">
        <f t="shared" si="6"/>
        <v>1</v>
      </c>
      <c r="U4" s="9">
        <v>1</v>
      </c>
      <c r="V4" s="9">
        <f t="shared" si="7"/>
        <v>1</v>
      </c>
      <c r="W4" s="9">
        <v>1</v>
      </c>
    </row>
    <row r="5" spans="1:23" s="69" customFormat="1" ht="14.4">
      <c r="A5" s="70">
        <v>31</v>
      </c>
      <c r="B5" s="71" t="s">
        <v>3489</v>
      </c>
      <c r="C5" s="70" t="s">
        <v>334</v>
      </c>
      <c r="D5" s="70" t="s">
        <v>1551</v>
      </c>
      <c r="E5" s="70">
        <v>1974</v>
      </c>
      <c r="F5" s="72">
        <v>148</v>
      </c>
      <c r="G5" s="73"/>
      <c r="H5" s="74">
        <v>0.36458333333333331</v>
      </c>
      <c r="I5" s="70"/>
      <c r="J5" s="70" t="s">
        <v>3502</v>
      </c>
      <c r="L5" s="14">
        <f>VLOOKUP(M5,id!$A:$C,3,0)</f>
        <v>67</v>
      </c>
      <c r="M5" s="14" t="str">
        <f t="shared" si="0"/>
        <v>Urbanik-RedoEwa1974</v>
      </c>
      <c r="N5" s="9" t="str">
        <f t="shared" si="1"/>
        <v>Urbanik-Redo</v>
      </c>
      <c r="O5" s="9" t="str">
        <f t="shared" si="2"/>
        <v>Ewa</v>
      </c>
      <c r="P5" s="9">
        <f t="shared" si="3"/>
        <v>0</v>
      </c>
      <c r="Q5" s="9">
        <f t="shared" si="4"/>
        <v>1974</v>
      </c>
      <c r="R5" s="9">
        <f t="shared" si="5"/>
        <v>34.579439252336449</v>
      </c>
      <c r="S5" s="9"/>
      <c r="T5" s="9">
        <f t="shared" si="6"/>
        <v>0.9447619047619048</v>
      </c>
      <c r="U5" s="9">
        <v>1</v>
      </c>
      <c r="V5" s="9">
        <f t="shared" si="7"/>
        <v>0.77083333333333337</v>
      </c>
      <c r="W5" s="9">
        <v>1</v>
      </c>
    </row>
    <row r="6" spans="1:23" s="69" customFormat="1" ht="14.4">
      <c r="A6" s="70">
        <v>36</v>
      </c>
      <c r="B6" s="71" t="s">
        <v>3490</v>
      </c>
      <c r="C6" s="70" t="s">
        <v>753</v>
      </c>
      <c r="D6" s="70" t="s">
        <v>3496</v>
      </c>
      <c r="E6" s="70">
        <v>1981</v>
      </c>
      <c r="F6" s="73">
        <v>43</v>
      </c>
      <c r="G6" s="73">
        <v>-160</v>
      </c>
      <c r="H6" s="74">
        <v>0.38611111111111113</v>
      </c>
      <c r="I6" s="75" t="s">
        <v>3491</v>
      </c>
      <c r="J6" s="78" t="s">
        <v>3503</v>
      </c>
      <c r="L6" s="14">
        <f>VLOOKUP(M6,id!$A:$C,3,0)</f>
        <v>85</v>
      </c>
      <c r="M6" s="14" t="str">
        <f t="shared" si="0"/>
        <v>OstaszkiewiczJolanta1981</v>
      </c>
      <c r="N6" s="9" t="str">
        <f t="shared" si="1"/>
        <v>Ostaszkiewicz</v>
      </c>
      <c r="O6" s="9" t="str">
        <f t="shared" si="2"/>
        <v>Jolanta</v>
      </c>
      <c r="P6" s="9" t="str">
        <f t="shared" si="3"/>
        <v>ptaszniki</v>
      </c>
      <c r="Q6" s="9">
        <f t="shared" si="4"/>
        <v>1981</v>
      </c>
      <c r="R6" s="9">
        <f t="shared" si="5"/>
        <v>10.046728971962617</v>
      </c>
      <c r="S6" s="9"/>
      <c r="T6" s="9">
        <f t="shared" si="6"/>
        <v>0.94424460431654667</v>
      </c>
      <c r="U6" s="9">
        <v>1</v>
      </c>
      <c r="V6" s="9">
        <f t="shared" si="7"/>
        <v>0.29054054054054052</v>
      </c>
      <c r="W6" s="9">
        <v>1</v>
      </c>
    </row>
    <row r="7" spans="1:23" s="69" customFormat="1" ht="14.4">
      <c r="A7" s="70">
        <v>36</v>
      </c>
      <c r="B7" s="71" t="s">
        <v>3492</v>
      </c>
      <c r="C7" s="70" t="s">
        <v>768</v>
      </c>
      <c r="D7" s="70" t="s">
        <v>3497</v>
      </c>
      <c r="E7" s="70">
        <v>1972</v>
      </c>
      <c r="F7" s="73">
        <v>43</v>
      </c>
      <c r="G7" s="73">
        <v>-160</v>
      </c>
      <c r="H7" s="74">
        <v>0.38611111111111113</v>
      </c>
      <c r="I7" s="70"/>
      <c r="J7" s="78" t="s">
        <v>3504</v>
      </c>
      <c r="L7" s="14">
        <f>VLOOKUP(M7,id!$A:$C,3,0)</f>
        <v>86</v>
      </c>
      <c r="M7" s="14" t="str">
        <f t="shared" si="0"/>
        <v>PokoraKatarzyna1972</v>
      </c>
      <c r="N7" s="9" t="str">
        <f t="shared" si="1"/>
        <v>Pokora</v>
      </c>
      <c r="O7" s="9" t="str">
        <f t="shared" si="2"/>
        <v>Katarzyna</v>
      </c>
      <c r="P7" s="9">
        <f t="shared" si="3"/>
        <v>0</v>
      </c>
      <c r="Q7" s="9">
        <f t="shared" si="4"/>
        <v>1972</v>
      </c>
      <c r="R7" s="9">
        <f t="shared" si="5"/>
        <v>10.046728971962617</v>
      </c>
      <c r="S7" s="9"/>
      <c r="T7" s="9">
        <f t="shared" si="6"/>
        <v>1</v>
      </c>
      <c r="U7" s="9">
        <v>1</v>
      </c>
      <c r="V7" s="9">
        <f t="shared" si="7"/>
        <v>1</v>
      </c>
      <c r="W7" s="9">
        <v>1</v>
      </c>
    </row>
    <row r="8" spans="1:23" s="69" customFormat="1" ht="14.4">
      <c r="A8" s="70">
        <v>38</v>
      </c>
      <c r="B8" s="71" t="s">
        <v>3493</v>
      </c>
      <c r="C8" s="70" t="s">
        <v>231</v>
      </c>
      <c r="D8" s="70" t="s">
        <v>1610</v>
      </c>
      <c r="E8" s="70">
        <v>1980</v>
      </c>
      <c r="F8" s="73">
        <v>41</v>
      </c>
      <c r="G8" s="73">
        <v>-120</v>
      </c>
      <c r="H8" s="74">
        <v>0.38333333333333336</v>
      </c>
      <c r="I8" s="75" t="s">
        <v>3494</v>
      </c>
      <c r="J8" s="79" t="s">
        <v>307</v>
      </c>
      <c r="L8" s="14">
        <f>VLOOKUP(M8,id!$A:$C,3,0)</f>
        <v>87</v>
      </c>
      <c r="M8" s="14" t="str">
        <f t="shared" si="0"/>
        <v>WalkowiakAgata1980</v>
      </c>
      <c r="N8" s="9" t="str">
        <f t="shared" si="1"/>
        <v>Walkowiak</v>
      </c>
      <c r="O8" s="9" t="str">
        <f t="shared" si="2"/>
        <v>Agata</v>
      </c>
      <c r="P8" s="9" t="str">
        <f t="shared" si="3"/>
        <v>Zdezorientowane</v>
      </c>
      <c r="Q8" s="9">
        <f t="shared" si="4"/>
        <v>1980</v>
      </c>
      <c r="R8" s="9">
        <f t="shared" si="5"/>
        <v>9.5794392523364493</v>
      </c>
      <c r="S8" s="9"/>
      <c r="T8" s="9">
        <f t="shared" si="6"/>
        <v>1.0072463768115942</v>
      </c>
      <c r="U8" s="9">
        <v>1</v>
      </c>
      <c r="V8" s="9">
        <f t="shared" si="7"/>
        <v>0.95348837209302328</v>
      </c>
      <c r="W8" s="9">
        <v>1</v>
      </c>
    </row>
    <row r="9" spans="1:23" s="69" customFormat="1" ht="14.4">
      <c r="A9" s="70">
        <v>40</v>
      </c>
      <c r="B9" s="71" t="s">
        <v>3495</v>
      </c>
      <c r="C9" s="70" t="s">
        <v>133</v>
      </c>
      <c r="D9" s="70" t="s">
        <v>1609</v>
      </c>
      <c r="E9" s="70">
        <v>1981</v>
      </c>
      <c r="F9" s="73">
        <v>31</v>
      </c>
      <c r="G9" s="73">
        <v>-130</v>
      </c>
      <c r="H9" s="74">
        <v>0.3840277777777778</v>
      </c>
      <c r="I9" s="75" t="s">
        <v>3494</v>
      </c>
      <c r="J9" s="79" t="s">
        <v>307</v>
      </c>
      <c r="L9" s="14">
        <f>VLOOKUP(M9,id!$A:$C,3,0)</f>
        <v>88</v>
      </c>
      <c r="M9" s="14" t="str">
        <f t="shared" si="0"/>
        <v>KomosaAgnieszka1981</v>
      </c>
      <c r="N9" s="9" t="str">
        <f t="shared" si="1"/>
        <v>Komosa</v>
      </c>
      <c r="O9" s="9" t="str">
        <f t="shared" si="2"/>
        <v>Agnieszka</v>
      </c>
      <c r="P9" s="9" t="str">
        <f t="shared" si="3"/>
        <v>Zdezorientowane</v>
      </c>
      <c r="Q9" s="9">
        <f t="shared" si="4"/>
        <v>1981</v>
      </c>
      <c r="R9" s="9">
        <f t="shared" si="5"/>
        <v>7.2429906542056077</v>
      </c>
      <c r="S9" s="9"/>
      <c r="T9" s="9">
        <f t="shared" si="6"/>
        <v>0.99819168173598549</v>
      </c>
      <c r="U9" s="9">
        <v>1</v>
      </c>
      <c r="V9" s="9">
        <f t="shared" si="7"/>
        <v>0.75609756097560976</v>
      </c>
      <c r="W9" s="9">
        <v>1</v>
      </c>
    </row>
    <row r="10" spans="1:23" ht="14.4">
      <c r="A10" s="73"/>
      <c r="B10" s="81"/>
      <c r="C10" s="73"/>
      <c r="D10" s="73"/>
      <c r="E10" s="73"/>
      <c r="F10" s="73"/>
      <c r="G10" s="73"/>
      <c r="H10" s="82"/>
      <c r="I10" s="73"/>
      <c r="J10" s="73"/>
    </row>
  </sheetData>
  <pageMargins left="0" right="0" top="0.39409448818897641" bottom="0.39409448818897641" header="0" footer="0"/>
  <headerFooter>
    <oddHeader>&amp;C&amp;A</oddHeader>
    <oddFooter>&amp;CStrona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"/>
  <sheetViews>
    <sheetView workbookViewId="0">
      <selection sqref="A1:I1"/>
    </sheetView>
  </sheetViews>
  <sheetFormatPr defaultRowHeight="14.4"/>
  <cols>
    <col min="1" max="1" width="10.88671875" style="539" bestFit="1" customWidth="1"/>
    <col min="2" max="2" width="11.109375" style="539" bestFit="1" customWidth="1"/>
    <col min="3" max="3" width="10.88671875" style="539" bestFit="1" customWidth="1"/>
    <col min="4" max="4" width="5" style="539" bestFit="1" customWidth="1"/>
    <col min="5" max="5" width="21.6640625" style="539" bestFit="1" customWidth="1"/>
    <col min="6" max="6" width="20.44140625" style="539" bestFit="1" customWidth="1"/>
    <col min="7" max="7" width="8.88671875" style="540" customWidth="1"/>
    <col min="8" max="8" width="9" style="539" customWidth="1"/>
    <col min="9" max="9" width="19.6640625" style="539" bestFit="1" customWidth="1"/>
    <col min="10" max="10" width="30.44140625" style="539" bestFit="1" customWidth="1"/>
    <col min="11" max="32" width="8.88671875" style="539"/>
    <col min="33" max="33" width="19.33203125" style="539" bestFit="1" customWidth="1"/>
    <col min="34" max="16384" width="8.88671875" style="539"/>
  </cols>
  <sheetData>
    <row r="1" spans="1:46" ht="46.8" thickBot="1">
      <c r="A1" s="666" t="s">
        <v>4933</v>
      </c>
      <c r="B1" s="667"/>
      <c r="C1" s="667"/>
      <c r="D1" s="667"/>
      <c r="E1" s="667"/>
      <c r="F1" s="667"/>
      <c r="G1" s="667"/>
      <c r="H1" s="667"/>
      <c r="I1" s="667"/>
      <c r="J1" s="668" t="s">
        <v>3723</v>
      </c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9"/>
      <c r="AG1" s="572"/>
    </row>
    <row r="2" spans="1:46">
      <c r="A2" s="571" t="s">
        <v>3656</v>
      </c>
      <c r="B2" s="568" t="s">
        <v>3724</v>
      </c>
      <c r="C2" s="568" t="s">
        <v>3658</v>
      </c>
      <c r="D2" s="570" t="s">
        <v>3659</v>
      </c>
      <c r="E2" s="569" t="s">
        <v>161</v>
      </c>
      <c r="F2" s="569" t="s">
        <v>160</v>
      </c>
      <c r="G2" s="568" t="s">
        <v>813</v>
      </c>
      <c r="H2" s="568" t="s">
        <v>3660</v>
      </c>
      <c r="I2" s="569" t="s">
        <v>3661</v>
      </c>
      <c r="J2" s="569" t="s">
        <v>3616</v>
      </c>
      <c r="K2" s="568" t="s">
        <v>3513</v>
      </c>
      <c r="L2" s="568" t="s">
        <v>3619</v>
      </c>
      <c r="M2" s="568" t="s">
        <v>30</v>
      </c>
      <c r="N2" s="568" t="s">
        <v>3618</v>
      </c>
      <c r="O2" s="568" t="s">
        <v>3662</v>
      </c>
      <c r="P2" s="568" t="s">
        <v>3408</v>
      </c>
      <c r="Q2" s="568" t="s">
        <v>3407</v>
      </c>
      <c r="R2" s="568" t="s">
        <v>3406</v>
      </c>
      <c r="S2" s="568" t="s">
        <v>3405</v>
      </c>
      <c r="T2" s="568" t="s">
        <v>3404</v>
      </c>
      <c r="U2" s="568" t="s">
        <v>3403</v>
      </c>
      <c r="V2" s="568" t="s">
        <v>3402</v>
      </c>
      <c r="W2" s="568" t="s">
        <v>3401</v>
      </c>
      <c r="X2" s="568" t="s">
        <v>3400</v>
      </c>
      <c r="Y2" s="568" t="s">
        <v>3399</v>
      </c>
      <c r="Z2" s="568" t="s">
        <v>3398</v>
      </c>
      <c r="AA2" s="568" t="s">
        <v>3397</v>
      </c>
      <c r="AB2" s="568" t="s">
        <v>3396</v>
      </c>
      <c r="AC2" s="568" t="s">
        <v>3395</v>
      </c>
      <c r="AD2" s="568" t="s">
        <v>3394</v>
      </c>
      <c r="AE2" s="568" t="s">
        <v>3393</v>
      </c>
      <c r="AF2" s="567" t="s">
        <v>3382</v>
      </c>
      <c r="AG2" s="567" t="s">
        <v>4932</v>
      </c>
      <c r="AI2" s="226" t="s">
        <v>71</v>
      </c>
      <c r="AJ2" s="226" t="s">
        <v>72</v>
      </c>
      <c r="AK2" s="226" t="s">
        <v>99</v>
      </c>
      <c r="AL2" s="226" t="s">
        <v>100</v>
      </c>
      <c r="AM2" s="226" t="s">
        <v>75</v>
      </c>
      <c r="AN2" s="226" t="s">
        <v>73</v>
      </c>
      <c r="AO2" s="226" t="s">
        <v>42</v>
      </c>
      <c r="AP2" s="226"/>
      <c r="AQ2" s="226" t="s">
        <v>39</v>
      </c>
      <c r="AR2" s="226" t="s">
        <v>40</v>
      </c>
      <c r="AS2" s="226" t="s">
        <v>31</v>
      </c>
      <c r="AT2" s="226" t="s">
        <v>41</v>
      </c>
    </row>
    <row r="3" spans="1:46">
      <c r="A3" s="565">
        <v>57</v>
      </c>
      <c r="B3" s="561"/>
      <c r="C3" s="561">
        <v>1</v>
      </c>
      <c r="D3" s="561">
        <v>3132</v>
      </c>
      <c r="E3" s="563" t="s">
        <v>331</v>
      </c>
      <c r="F3" s="563" t="s">
        <v>489</v>
      </c>
      <c r="G3" s="561" t="s">
        <v>0</v>
      </c>
      <c r="H3" s="561">
        <v>1988</v>
      </c>
      <c r="I3" s="563" t="s">
        <v>3501</v>
      </c>
      <c r="J3" s="563" t="s">
        <v>310</v>
      </c>
      <c r="K3" s="561">
        <v>40</v>
      </c>
      <c r="L3" s="561">
        <v>16</v>
      </c>
      <c r="M3" s="561">
        <v>40</v>
      </c>
      <c r="N3" s="562">
        <v>0.3759953703703704</v>
      </c>
      <c r="O3" s="561">
        <v>0</v>
      </c>
      <c r="P3" s="560">
        <v>0.65902777777777777</v>
      </c>
      <c r="Q3" s="560">
        <v>0.55833333333333335</v>
      </c>
      <c r="R3" s="560">
        <v>0.49027777777777781</v>
      </c>
      <c r="S3" s="560">
        <v>0.59166666666666667</v>
      </c>
      <c r="T3" s="560">
        <v>0.67847222222222225</v>
      </c>
      <c r="U3" s="560">
        <v>0.50694444444444442</v>
      </c>
      <c r="V3" s="560">
        <v>0.57777777777777783</v>
      </c>
      <c r="W3" s="560">
        <v>0.71527777777777779</v>
      </c>
      <c r="X3" s="560">
        <v>0.52708333333333335</v>
      </c>
      <c r="Y3" s="560">
        <v>0.41944444444444445</v>
      </c>
      <c r="Z3" s="560">
        <v>0.61111111111111105</v>
      </c>
      <c r="AA3" s="560">
        <v>0.54236111111111118</v>
      </c>
      <c r="AB3" s="560">
        <v>0.63263888888888886</v>
      </c>
      <c r="AC3" s="560">
        <v>0.43888888888888888</v>
      </c>
      <c r="AD3" s="560">
        <v>0.38125000000000003</v>
      </c>
      <c r="AE3" s="560">
        <v>0.46388888888888885</v>
      </c>
      <c r="AF3" s="559">
        <v>0.72986111111111107</v>
      </c>
      <c r="AG3" s="559"/>
      <c r="AI3" s="226">
        <f>VLOOKUP(AJ3,id!$A:$C,3,0)</f>
        <v>83</v>
      </c>
      <c r="AJ3" s="226" t="str">
        <f t="shared" ref="AJ3:AJ4" si="0">AK3&amp;AL3&amp;AN3</f>
        <v>KoniecznaJoanna1988</v>
      </c>
      <c r="AK3" s="226" t="str">
        <f t="shared" ref="AK3:AK4" si="1">E3</f>
        <v>Konieczna</v>
      </c>
      <c r="AL3" s="226" t="str">
        <f t="shared" ref="AL3:AL4" si="2">F3</f>
        <v>Joanna</v>
      </c>
      <c r="AM3" s="226" t="str">
        <f t="shared" ref="AM3:AM4" si="3">J3</f>
        <v>Grupa Rowerowa Lipka</v>
      </c>
      <c r="AN3" s="226">
        <f t="shared" ref="AN3:AN4" si="4">H3</f>
        <v>1988</v>
      </c>
      <c r="AO3" s="226">
        <v>50</v>
      </c>
      <c r="AP3" s="226"/>
      <c r="AQ3" s="226"/>
      <c r="AR3" s="226"/>
      <c r="AS3" s="226"/>
      <c r="AT3" s="226"/>
    </row>
    <row r="4" spans="1:46">
      <c r="A4" s="566">
        <v>58</v>
      </c>
      <c r="B4" s="554"/>
      <c r="C4" s="554">
        <v>2</v>
      </c>
      <c r="D4" s="554">
        <v>3133</v>
      </c>
      <c r="E4" s="556" t="s">
        <v>331</v>
      </c>
      <c r="F4" s="556" t="s">
        <v>332</v>
      </c>
      <c r="G4" s="554" t="s">
        <v>0</v>
      </c>
      <c r="H4" s="554">
        <v>1959</v>
      </c>
      <c r="I4" s="556" t="s">
        <v>3501</v>
      </c>
      <c r="J4" s="556" t="s">
        <v>310</v>
      </c>
      <c r="K4" s="554">
        <v>40</v>
      </c>
      <c r="L4" s="554">
        <v>16</v>
      </c>
      <c r="M4" s="554">
        <v>40</v>
      </c>
      <c r="N4" s="555">
        <v>0.37607638888888889</v>
      </c>
      <c r="O4" s="554">
        <v>0</v>
      </c>
      <c r="P4" s="553">
        <v>0.65902777777777777</v>
      </c>
      <c r="Q4" s="553">
        <v>0.55833333333333335</v>
      </c>
      <c r="R4" s="553">
        <v>0.49027777777777781</v>
      </c>
      <c r="S4" s="553">
        <v>0.59236111111111112</v>
      </c>
      <c r="T4" s="553">
        <v>0.67847222222222225</v>
      </c>
      <c r="U4" s="553">
        <v>0.50624999999999998</v>
      </c>
      <c r="V4" s="553">
        <v>0.57777777777777783</v>
      </c>
      <c r="W4" s="553">
        <v>0.71597222222222223</v>
      </c>
      <c r="X4" s="553">
        <v>0.52708333333333335</v>
      </c>
      <c r="Y4" s="553">
        <v>0.41944444444444445</v>
      </c>
      <c r="Z4" s="553">
        <v>0.61111111111111105</v>
      </c>
      <c r="AA4" s="553">
        <v>0.54236111111111118</v>
      </c>
      <c r="AB4" s="553">
        <v>0.63263888888888886</v>
      </c>
      <c r="AC4" s="553">
        <v>0.43888888888888888</v>
      </c>
      <c r="AD4" s="553">
        <v>0.38125000000000003</v>
      </c>
      <c r="AE4" s="553">
        <v>0.46388888888888885</v>
      </c>
      <c r="AF4" s="552">
        <v>0.72986111111111107</v>
      </c>
      <c r="AG4" s="552"/>
      <c r="AI4" s="226">
        <f>VLOOKUP(AJ4,id!$A:$C,3,0)</f>
        <v>84</v>
      </c>
      <c r="AJ4" s="226" t="str">
        <f t="shared" si="0"/>
        <v>KoniecznaKrystyna1959</v>
      </c>
      <c r="AK4" s="226" t="str">
        <f t="shared" si="1"/>
        <v>Konieczna</v>
      </c>
      <c r="AL4" s="226" t="str">
        <f t="shared" si="2"/>
        <v>Krystyna</v>
      </c>
      <c r="AM4" s="226" t="str">
        <f t="shared" si="3"/>
        <v>Grupa Rowerowa Lipka</v>
      </c>
      <c r="AN4" s="226">
        <f t="shared" si="4"/>
        <v>1959</v>
      </c>
      <c r="AO4" s="226">
        <f t="shared" ref="AO4:AO29" si="5">AO3*IF(AS4&lt;1,AS4,IF(AT4&lt;1,AT4,IF(AR4&lt;1,AR4,IF(AQ4&lt;1,AQ4,1))))</f>
        <v>49.989228449204447</v>
      </c>
      <c r="AP4" s="226"/>
      <c r="AQ4" s="226">
        <f t="shared" ref="AQ4:AQ29" si="6">N3/N4</f>
        <v>0.99978456898408896</v>
      </c>
      <c r="AR4" s="226">
        <f t="shared" ref="AR4:AR29" si="7">L4/L3</f>
        <v>1</v>
      </c>
      <c r="AS4" s="226">
        <f t="shared" ref="AS4:AS29" si="8">K4/K3</f>
        <v>1</v>
      </c>
      <c r="AT4" s="226">
        <f t="shared" ref="AT4:AT29" si="9">AR4^0.2</f>
        <v>1</v>
      </c>
    </row>
    <row r="5" spans="1:46">
      <c r="A5" s="566">
        <v>94</v>
      </c>
      <c r="B5" s="554"/>
      <c r="C5" s="554">
        <v>3</v>
      </c>
      <c r="D5" s="554">
        <v>3273</v>
      </c>
      <c r="E5" s="556" t="s">
        <v>577</v>
      </c>
      <c r="F5" s="556" t="s">
        <v>500</v>
      </c>
      <c r="G5" s="554" t="s">
        <v>0</v>
      </c>
      <c r="H5" s="554">
        <v>1979</v>
      </c>
      <c r="I5" s="556" t="s">
        <v>3554</v>
      </c>
      <c r="J5" s="556"/>
      <c r="K5" s="554">
        <v>40</v>
      </c>
      <c r="L5" s="554">
        <v>16</v>
      </c>
      <c r="M5" s="554">
        <v>40</v>
      </c>
      <c r="N5" s="555">
        <v>0.38854166666666662</v>
      </c>
      <c r="O5" s="554">
        <v>0</v>
      </c>
      <c r="P5" s="553">
        <v>0.44166666666666665</v>
      </c>
      <c r="Q5" s="553">
        <v>0.53611111111111109</v>
      </c>
      <c r="R5" s="553">
        <v>0.63194444444444442</v>
      </c>
      <c r="S5" s="553">
        <v>0.51250000000000007</v>
      </c>
      <c r="T5" s="553">
        <v>0.42222222222222222</v>
      </c>
      <c r="U5" s="553">
        <v>0.59513888888888888</v>
      </c>
      <c r="V5" s="553">
        <v>0.52361111111111114</v>
      </c>
      <c r="W5" s="553">
        <v>0.37152777777777773</v>
      </c>
      <c r="X5" s="553">
        <v>0.56736111111111109</v>
      </c>
      <c r="Y5" s="553">
        <v>0.70486111111111116</v>
      </c>
      <c r="Z5" s="553">
        <v>0.48958333333333331</v>
      </c>
      <c r="AA5" s="553">
        <v>0.55277777777777781</v>
      </c>
      <c r="AB5" s="553">
        <v>0.46597222222222223</v>
      </c>
      <c r="AC5" s="553">
        <v>0.67708333333333337</v>
      </c>
      <c r="AD5" s="553">
        <v>0.72777777777777775</v>
      </c>
      <c r="AE5" s="553">
        <v>0.64930555555555558</v>
      </c>
      <c r="AF5" s="552">
        <v>0.74236111111111114</v>
      </c>
      <c r="AG5" s="552"/>
      <c r="AI5" s="226">
        <f>VLOOKUP(AJ5,id!$A:$C,3,0)</f>
        <v>89</v>
      </c>
      <c r="AJ5" s="226" t="str">
        <f t="shared" ref="AJ5:AJ9" si="10">AK5&amp;AL5&amp;AN5</f>
        <v>JarosiewiczMałgorzata1979</v>
      </c>
      <c r="AK5" s="226" t="str">
        <f t="shared" ref="AK5:AK9" si="11">E5</f>
        <v>Jarosiewicz</v>
      </c>
      <c r="AL5" s="226" t="str">
        <f t="shared" ref="AL5:AL9" si="12">F5</f>
        <v>Małgorzata</v>
      </c>
      <c r="AM5" s="226">
        <f t="shared" ref="AM5:AM9" si="13">J5</f>
        <v>0</v>
      </c>
      <c r="AN5" s="226">
        <f t="shared" ref="AN5:AN9" si="14">H5</f>
        <v>1979</v>
      </c>
      <c r="AO5" s="226">
        <f t="shared" si="5"/>
        <v>48.385463211200488</v>
      </c>
      <c r="AP5" s="226"/>
      <c r="AQ5" s="226">
        <f t="shared" si="6"/>
        <v>0.96791778373547821</v>
      </c>
      <c r="AR5" s="226">
        <f t="shared" si="7"/>
        <v>1</v>
      </c>
      <c r="AS5" s="226">
        <f t="shared" si="8"/>
        <v>1</v>
      </c>
      <c r="AT5" s="226">
        <f t="shared" si="9"/>
        <v>1</v>
      </c>
    </row>
    <row r="6" spans="1:46">
      <c r="A6" s="566">
        <v>102</v>
      </c>
      <c r="B6" s="554"/>
      <c r="C6" s="554">
        <v>4</v>
      </c>
      <c r="D6" s="554">
        <v>3169</v>
      </c>
      <c r="E6" s="556" t="s">
        <v>585</v>
      </c>
      <c r="F6" s="556" t="s">
        <v>584</v>
      </c>
      <c r="G6" s="554" t="s">
        <v>0</v>
      </c>
      <c r="H6" s="554">
        <v>1982</v>
      </c>
      <c r="I6" s="556" t="s">
        <v>3554</v>
      </c>
      <c r="J6" s="556" t="s">
        <v>4873</v>
      </c>
      <c r="K6" s="554">
        <v>40</v>
      </c>
      <c r="L6" s="554">
        <v>16</v>
      </c>
      <c r="M6" s="554">
        <v>40</v>
      </c>
      <c r="N6" s="555">
        <v>0.39295138888888892</v>
      </c>
      <c r="O6" s="554">
        <v>0</v>
      </c>
      <c r="P6" s="553">
        <v>0.39583333333333331</v>
      </c>
      <c r="Q6" s="553">
        <v>0.54166666666666663</v>
      </c>
      <c r="R6" s="553">
        <v>0.62638888888888888</v>
      </c>
      <c r="S6" s="553">
        <v>0.50763888888888886</v>
      </c>
      <c r="T6" s="553">
        <v>0.37916666666666665</v>
      </c>
      <c r="U6" s="553">
        <v>0.6020833333333333</v>
      </c>
      <c r="V6" s="553">
        <v>0.52847222222222223</v>
      </c>
      <c r="W6" s="553">
        <v>0.42152777777777778</v>
      </c>
      <c r="X6" s="553">
        <v>0.57986111111111105</v>
      </c>
      <c r="Y6" s="553">
        <v>0.69861111111111107</v>
      </c>
      <c r="Z6" s="553">
        <v>0.4826388888888889</v>
      </c>
      <c r="AA6" s="553">
        <v>0.56458333333333333</v>
      </c>
      <c r="AB6" s="553">
        <v>0.45277777777777778</v>
      </c>
      <c r="AC6" s="553">
        <v>0.67291666666666661</v>
      </c>
      <c r="AD6" s="553">
        <v>0.72916666666666663</v>
      </c>
      <c r="AE6" s="553">
        <v>0.64722222222222225</v>
      </c>
      <c r="AF6" s="552">
        <v>0.74652777777777779</v>
      </c>
      <c r="AG6" s="552"/>
      <c r="AI6" s="226">
        <f>VLOOKUP(AJ6,id!$A:$C,3,0)</f>
        <v>158</v>
      </c>
      <c r="AJ6" s="226" t="str">
        <f t="shared" si="10"/>
        <v>ŚlósarczykDominika1982</v>
      </c>
      <c r="AK6" s="226" t="str">
        <f t="shared" si="11"/>
        <v>Ślósarczyk</v>
      </c>
      <c r="AL6" s="226" t="str">
        <f t="shared" si="12"/>
        <v>Dominika</v>
      </c>
      <c r="AM6" s="226" t="str">
        <f t="shared" si="13"/>
        <v>Trolino</v>
      </c>
      <c r="AN6" s="226">
        <f t="shared" si="14"/>
        <v>1982</v>
      </c>
      <c r="AO6" s="226">
        <f t="shared" si="5"/>
        <v>47.842478866601873</v>
      </c>
      <c r="AP6" s="226"/>
      <c r="AQ6" s="226">
        <f t="shared" si="6"/>
        <v>0.98877794468498703</v>
      </c>
      <c r="AR6" s="226">
        <f t="shared" si="7"/>
        <v>1</v>
      </c>
      <c r="AS6" s="226">
        <f t="shared" si="8"/>
        <v>1</v>
      </c>
      <c r="AT6" s="226">
        <f t="shared" si="9"/>
        <v>1</v>
      </c>
    </row>
    <row r="7" spans="1:46">
      <c r="A7" s="566">
        <v>112</v>
      </c>
      <c r="B7" s="554"/>
      <c r="C7" s="554">
        <v>5</v>
      </c>
      <c r="D7" s="554">
        <v>3200</v>
      </c>
      <c r="E7" s="556" t="s">
        <v>1166</v>
      </c>
      <c r="F7" s="556" t="s">
        <v>489</v>
      </c>
      <c r="G7" s="554" t="s">
        <v>0</v>
      </c>
      <c r="H7" s="554">
        <v>1987</v>
      </c>
      <c r="I7" s="556" t="s">
        <v>3554</v>
      </c>
      <c r="J7" s="556" t="s">
        <v>4862</v>
      </c>
      <c r="K7" s="554">
        <v>40</v>
      </c>
      <c r="L7" s="554">
        <v>16</v>
      </c>
      <c r="M7" s="554">
        <v>40</v>
      </c>
      <c r="N7" s="555">
        <v>0.40952546296296299</v>
      </c>
      <c r="O7" s="554">
        <v>0</v>
      </c>
      <c r="P7" s="553">
        <v>0.69791666666666663</v>
      </c>
      <c r="Q7" s="553">
        <v>0.49652777777777773</v>
      </c>
      <c r="R7" s="553">
        <v>0.5708333333333333</v>
      </c>
      <c r="S7" s="553">
        <v>0.46458333333333335</v>
      </c>
      <c r="T7" s="553">
        <v>0.71458333333333324</v>
      </c>
      <c r="U7" s="553">
        <v>0.55277777777777781</v>
      </c>
      <c r="V7" s="553">
        <v>0.4826388888888889</v>
      </c>
      <c r="W7" s="553">
        <v>0.38263888888888892</v>
      </c>
      <c r="X7" s="553">
        <v>0.53333333333333333</v>
      </c>
      <c r="Y7" s="553">
        <v>0.65555555555555556</v>
      </c>
      <c r="Z7" s="553">
        <v>0.44444444444444442</v>
      </c>
      <c r="AA7" s="553">
        <v>0.51944444444444449</v>
      </c>
      <c r="AB7" s="553">
        <v>0.42638888888888887</v>
      </c>
      <c r="AC7" s="553">
        <v>0.63055555555555554</v>
      </c>
      <c r="AD7" s="553">
        <v>0.74444444444444446</v>
      </c>
      <c r="AE7" s="553">
        <v>0.59722222222222221</v>
      </c>
      <c r="AF7" s="552">
        <v>0.7631944444444444</v>
      </c>
      <c r="AG7" s="552"/>
      <c r="AI7" s="226">
        <f>VLOOKUP(AJ7,id!$A:$C,3,0)</f>
        <v>572</v>
      </c>
      <c r="AJ7" s="226" t="str">
        <f t="shared" si="10"/>
        <v>MillerJoanna1987</v>
      </c>
      <c r="AK7" s="226" t="str">
        <f t="shared" si="11"/>
        <v>Miller</v>
      </c>
      <c r="AL7" s="226" t="str">
        <f t="shared" si="12"/>
        <v>Joanna</v>
      </c>
      <c r="AM7" s="226" t="str">
        <f t="shared" si="13"/>
        <v>J&amp;J</v>
      </c>
      <c r="AN7" s="226">
        <f t="shared" si="14"/>
        <v>1987</v>
      </c>
      <c r="AO7" s="226">
        <f t="shared" si="5"/>
        <v>45.906226153802677</v>
      </c>
      <c r="AP7" s="226"/>
      <c r="AQ7" s="226">
        <f t="shared" si="6"/>
        <v>0.95952858717463185</v>
      </c>
      <c r="AR7" s="226">
        <f t="shared" si="7"/>
        <v>1</v>
      </c>
      <c r="AS7" s="226">
        <f t="shared" si="8"/>
        <v>1</v>
      </c>
      <c r="AT7" s="226">
        <f t="shared" si="9"/>
        <v>1</v>
      </c>
    </row>
    <row r="8" spans="1:46">
      <c r="A8" s="565">
        <v>129</v>
      </c>
      <c r="B8" s="561"/>
      <c r="C8" s="561">
        <v>6</v>
      </c>
      <c r="D8" s="561">
        <v>3101</v>
      </c>
      <c r="E8" s="563" t="s">
        <v>840</v>
      </c>
      <c r="F8" s="563" t="s">
        <v>483</v>
      </c>
      <c r="G8" s="561" t="s">
        <v>0</v>
      </c>
      <c r="H8" s="561">
        <v>1978</v>
      </c>
      <c r="I8" s="563" t="s">
        <v>4843</v>
      </c>
      <c r="J8" s="563" t="s">
        <v>4842</v>
      </c>
      <c r="K8" s="561">
        <v>38</v>
      </c>
      <c r="L8" s="561">
        <v>15</v>
      </c>
      <c r="M8" s="561">
        <v>38</v>
      </c>
      <c r="N8" s="562">
        <v>0.40138888888888885</v>
      </c>
      <c r="O8" s="561">
        <v>0</v>
      </c>
      <c r="P8" s="560">
        <v>0.68888888888888899</v>
      </c>
      <c r="Q8" s="560">
        <v>0.5854166666666667</v>
      </c>
      <c r="R8" s="560">
        <v>0.49652777777777773</v>
      </c>
      <c r="S8" s="560">
        <v>0.61736111111111114</v>
      </c>
      <c r="T8" s="560">
        <v>0.72152777777777777</v>
      </c>
      <c r="U8" s="560">
        <v>0.52152777777777781</v>
      </c>
      <c r="V8" s="560">
        <v>0.6020833333333333</v>
      </c>
      <c r="W8" s="560"/>
      <c r="X8" s="560">
        <v>0.54791666666666672</v>
      </c>
      <c r="Y8" s="560">
        <v>0.41944444444444445</v>
      </c>
      <c r="Z8" s="560">
        <v>0.6381944444444444</v>
      </c>
      <c r="AA8" s="560">
        <v>0.56874999999999998</v>
      </c>
      <c r="AB8" s="560">
        <v>0.66041666666666665</v>
      </c>
      <c r="AC8" s="560">
        <v>0.44375000000000003</v>
      </c>
      <c r="AD8" s="560">
        <v>0.3840277777777778</v>
      </c>
      <c r="AE8" s="560">
        <v>0.47152777777777777</v>
      </c>
      <c r="AF8" s="559">
        <v>0.75555555555555554</v>
      </c>
      <c r="AG8" s="559"/>
      <c r="AI8" s="226">
        <f>VLOOKUP(AJ8,id!$A:$C,3,0)</f>
        <v>573</v>
      </c>
      <c r="AJ8" s="226" t="str">
        <f t="shared" si="10"/>
        <v>PogorzelskaAleksandra1978</v>
      </c>
      <c r="AK8" s="226" t="str">
        <f t="shared" si="11"/>
        <v>Pogorzelska</v>
      </c>
      <c r="AL8" s="226" t="str">
        <f t="shared" si="12"/>
        <v>Aleksandra</v>
      </c>
      <c r="AM8" s="226" t="str">
        <f t="shared" si="13"/>
        <v>TEAMNOWINKA</v>
      </c>
      <c r="AN8" s="226">
        <f t="shared" si="14"/>
        <v>1978</v>
      </c>
      <c r="AO8" s="226">
        <f t="shared" si="5"/>
        <v>43.610914846112543</v>
      </c>
      <c r="AP8" s="226"/>
      <c r="AQ8" s="226">
        <f t="shared" si="6"/>
        <v>1.0202710495963092</v>
      </c>
      <c r="AR8" s="226">
        <f t="shared" si="7"/>
        <v>0.9375</v>
      </c>
      <c r="AS8" s="226">
        <f t="shared" si="8"/>
        <v>0.95</v>
      </c>
      <c r="AT8" s="226">
        <f t="shared" si="9"/>
        <v>0.98717524291740988</v>
      </c>
    </row>
    <row r="9" spans="1:46">
      <c r="A9" s="566">
        <v>132</v>
      </c>
      <c r="B9" s="554"/>
      <c r="C9" s="554">
        <v>7</v>
      </c>
      <c r="D9" s="554">
        <v>3040</v>
      </c>
      <c r="E9" s="556" t="s">
        <v>4838</v>
      </c>
      <c r="F9" s="556" t="s">
        <v>133</v>
      </c>
      <c r="G9" s="554" t="s">
        <v>0</v>
      </c>
      <c r="H9" s="554">
        <v>1990</v>
      </c>
      <c r="I9" s="556" t="s">
        <v>253</v>
      </c>
      <c r="J9" s="556" t="s">
        <v>4834</v>
      </c>
      <c r="K9" s="554">
        <v>38</v>
      </c>
      <c r="L9" s="554">
        <v>15</v>
      </c>
      <c r="M9" s="554">
        <v>38</v>
      </c>
      <c r="N9" s="555">
        <v>0.41063657407407406</v>
      </c>
      <c r="O9" s="554">
        <v>0</v>
      </c>
      <c r="P9" s="553">
        <v>0.72638888888888886</v>
      </c>
      <c r="Q9" s="553">
        <v>0.56944444444444442</v>
      </c>
      <c r="R9" s="553">
        <v>0.49583333333333335</v>
      </c>
      <c r="S9" s="553">
        <v>0.61041666666666672</v>
      </c>
      <c r="T9" s="553"/>
      <c r="U9" s="553">
        <v>0.51388888888888895</v>
      </c>
      <c r="V9" s="553">
        <v>0.59375</v>
      </c>
      <c r="W9" s="553">
        <v>0.68958333333333333</v>
      </c>
      <c r="X9" s="553">
        <v>0.53402777777777777</v>
      </c>
      <c r="Y9" s="553">
        <v>0.41944444444444445</v>
      </c>
      <c r="Z9" s="553">
        <v>0.63263888888888886</v>
      </c>
      <c r="AA9" s="553">
        <v>0.55277777777777781</v>
      </c>
      <c r="AB9" s="553">
        <v>0.65277777777777779</v>
      </c>
      <c r="AC9" s="553">
        <v>0.44375000000000003</v>
      </c>
      <c r="AD9" s="553">
        <v>0.38611111111111113</v>
      </c>
      <c r="AE9" s="553">
        <v>0.47083333333333338</v>
      </c>
      <c r="AF9" s="552">
        <v>0.76458333333333339</v>
      </c>
      <c r="AG9" s="552"/>
      <c r="AI9" s="226">
        <f>VLOOKUP(AJ9,id!$A:$C,3,0)</f>
        <v>574</v>
      </c>
      <c r="AJ9" s="226" t="str">
        <f t="shared" si="10"/>
        <v>KacprzykAgnieszka1990</v>
      </c>
      <c r="AK9" s="226" t="str">
        <f t="shared" si="11"/>
        <v>Kacprzyk</v>
      </c>
      <c r="AL9" s="226" t="str">
        <f t="shared" si="12"/>
        <v>Agnieszka</v>
      </c>
      <c r="AM9" s="226" t="str">
        <f t="shared" si="13"/>
        <v>Caramel Fox</v>
      </c>
      <c r="AN9" s="226">
        <f t="shared" si="14"/>
        <v>1990</v>
      </c>
      <c r="AO9" s="226">
        <f t="shared" si="5"/>
        <v>42.628781162467455</v>
      </c>
      <c r="AP9" s="226"/>
      <c r="AQ9" s="226">
        <f t="shared" si="6"/>
        <v>0.9774796358409199</v>
      </c>
      <c r="AR9" s="226">
        <f t="shared" si="7"/>
        <v>1</v>
      </c>
      <c r="AS9" s="226">
        <f t="shared" si="8"/>
        <v>1</v>
      </c>
      <c r="AT9" s="226">
        <f t="shared" si="9"/>
        <v>1</v>
      </c>
    </row>
    <row r="10" spans="1:46">
      <c r="A10" s="565">
        <v>145</v>
      </c>
      <c r="B10" s="561"/>
      <c r="C10" s="561">
        <v>8</v>
      </c>
      <c r="D10" s="561">
        <v>3019</v>
      </c>
      <c r="E10" s="563" t="s">
        <v>4824</v>
      </c>
      <c r="F10" s="563" t="s">
        <v>4823</v>
      </c>
      <c r="G10" s="561" t="s">
        <v>0</v>
      </c>
      <c r="H10" s="561">
        <v>1985</v>
      </c>
      <c r="I10" s="563" t="s">
        <v>3807</v>
      </c>
      <c r="J10" s="563" t="s">
        <v>4822</v>
      </c>
      <c r="K10" s="561">
        <v>37</v>
      </c>
      <c r="L10" s="561">
        <v>14</v>
      </c>
      <c r="M10" s="561">
        <v>37</v>
      </c>
      <c r="N10" s="562">
        <v>0.38949074074074069</v>
      </c>
      <c r="O10" s="561">
        <v>0</v>
      </c>
      <c r="P10" s="560"/>
      <c r="Q10" s="560">
        <v>0.50763888888888886</v>
      </c>
      <c r="R10" s="560">
        <v>0.60138888888888886</v>
      </c>
      <c r="S10" s="560">
        <v>0.4604166666666667</v>
      </c>
      <c r="T10" s="560"/>
      <c r="U10" s="560">
        <v>0.56805555555555554</v>
      </c>
      <c r="V10" s="560">
        <v>0.49305555555555558</v>
      </c>
      <c r="W10" s="560">
        <v>0.37222222222222223</v>
      </c>
      <c r="X10" s="560">
        <v>0.54305555555555551</v>
      </c>
      <c r="Y10" s="560">
        <v>0.68333333333333324</v>
      </c>
      <c r="Z10" s="560">
        <v>0.43263888888888885</v>
      </c>
      <c r="AA10" s="560">
        <v>0.52777777777777779</v>
      </c>
      <c r="AB10" s="560">
        <v>0.40486111111111112</v>
      </c>
      <c r="AC10" s="560">
        <v>0.65</v>
      </c>
      <c r="AD10" s="560">
        <v>0.72638888888888886</v>
      </c>
      <c r="AE10" s="560">
        <v>0.62152777777777779</v>
      </c>
      <c r="AF10" s="559">
        <v>0.74305555555555547</v>
      </c>
      <c r="AG10" s="559"/>
      <c r="AI10" s="226">
        <f>VLOOKUP(AJ10,id!$A:$C,3,0)</f>
        <v>575</v>
      </c>
      <c r="AJ10" s="226" t="str">
        <f t="shared" ref="AJ10:AJ18" si="15">AK10&amp;AL10&amp;AN10</f>
        <v>KolkaKatarzyna , Dorota1985</v>
      </c>
      <c r="AK10" s="226" t="str">
        <f t="shared" ref="AK10:AK18" si="16">E10</f>
        <v>Kolka</v>
      </c>
      <c r="AL10" s="226" t="str">
        <f t="shared" ref="AL10:AL18" si="17">F10</f>
        <v>Katarzyna , Dorota</v>
      </c>
      <c r="AM10" s="226" t="str">
        <f t="shared" ref="AM10:AM18" si="18">J10</f>
        <v>Rowerem przez życie</v>
      </c>
      <c r="AN10" s="226">
        <f t="shared" ref="AN10:AN18" si="19">H10</f>
        <v>1985</v>
      </c>
      <c r="AO10" s="226">
        <f t="shared" si="5"/>
        <v>41.506971131876206</v>
      </c>
      <c r="AP10" s="226"/>
      <c r="AQ10" s="226">
        <f t="shared" si="6"/>
        <v>1.0542909782479497</v>
      </c>
      <c r="AR10" s="226">
        <f t="shared" si="7"/>
        <v>0.93333333333333335</v>
      </c>
      <c r="AS10" s="226">
        <f t="shared" si="8"/>
        <v>0.97368421052631582</v>
      </c>
      <c r="AT10" s="226">
        <f t="shared" si="9"/>
        <v>0.98629618965902943</v>
      </c>
    </row>
    <row r="11" spans="1:46">
      <c r="A11" s="565">
        <v>147</v>
      </c>
      <c r="B11" s="561"/>
      <c r="C11" s="561">
        <v>9</v>
      </c>
      <c r="D11" s="561">
        <v>3003</v>
      </c>
      <c r="E11" s="563" t="s">
        <v>4821</v>
      </c>
      <c r="F11" s="563" t="s">
        <v>276</v>
      </c>
      <c r="G11" s="561" t="s">
        <v>0</v>
      </c>
      <c r="H11" s="561">
        <v>1974</v>
      </c>
      <c r="I11" s="563" t="s">
        <v>3677</v>
      </c>
      <c r="J11" s="563" t="s">
        <v>4820</v>
      </c>
      <c r="K11" s="561">
        <v>37</v>
      </c>
      <c r="L11" s="561">
        <v>14</v>
      </c>
      <c r="M11" s="561">
        <v>37</v>
      </c>
      <c r="N11" s="562">
        <v>0.39891203703703698</v>
      </c>
      <c r="O11" s="561">
        <v>0</v>
      </c>
      <c r="P11" s="560"/>
      <c r="Q11" s="560">
        <v>0.58472222222222225</v>
      </c>
      <c r="R11" s="560">
        <v>0.50486111111111109</v>
      </c>
      <c r="S11" s="560">
        <v>0.62361111111111112</v>
      </c>
      <c r="T11" s="560"/>
      <c r="U11" s="560">
        <v>0.52222222222222225</v>
      </c>
      <c r="V11" s="560">
        <v>0.60902777777777783</v>
      </c>
      <c r="W11" s="560">
        <v>0.73611111111111116</v>
      </c>
      <c r="X11" s="560">
        <v>0.54722222222222217</v>
      </c>
      <c r="Y11" s="560">
        <v>0.41944444444444445</v>
      </c>
      <c r="Z11" s="560">
        <v>0.65625</v>
      </c>
      <c r="AA11" s="560">
        <v>0.5625</v>
      </c>
      <c r="AB11" s="560">
        <v>0.68125000000000002</v>
      </c>
      <c r="AC11" s="560">
        <v>0.44375000000000003</v>
      </c>
      <c r="AD11" s="560">
        <v>0.3833333333333333</v>
      </c>
      <c r="AE11" s="560">
        <v>0.47361111111111115</v>
      </c>
      <c r="AF11" s="559">
        <v>0.75277777777777777</v>
      </c>
      <c r="AG11" s="559"/>
      <c r="AI11" s="226">
        <f>VLOOKUP(AJ11,id!$A:$C,3,0)</f>
        <v>576</v>
      </c>
      <c r="AJ11" s="226" t="str">
        <f t="shared" si="15"/>
        <v>BabichAnna1974</v>
      </c>
      <c r="AK11" s="226" t="str">
        <f t="shared" si="16"/>
        <v>Babich</v>
      </c>
      <c r="AL11" s="226" t="str">
        <f t="shared" si="17"/>
        <v>Anna</v>
      </c>
      <c r="AM11" s="226" t="str">
        <f t="shared" si="18"/>
        <v>AM AM Team</v>
      </c>
      <c r="AN11" s="226">
        <f t="shared" si="19"/>
        <v>1974</v>
      </c>
      <c r="AO11" s="226">
        <f t="shared" si="5"/>
        <v>40.526681150406141</v>
      </c>
      <c r="AP11" s="226"/>
      <c r="AQ11" s="226">
        <f t="shared" si="6"/>
        <v>0.97638252190564612</v>
      </c>
      <c r="AR11" s="226">
        <f t="shared" si="7"/>
        <v>1</v>
      </c>
      <c r="AS11" s="226">
        <f t="shared" si="8"/>
        <v>1</v>
      </c>
      <c r="AT11" s="226">
        <f t="shared" si="9"/>
        <v>1</v>
      </c>
    </row>
    <row r="12" spans="1:46">
      <c r="A12" s="566">
        <v>164</v>
      </c>
      <c r="B12" s="554"/>
      <c r="C12" s="554">
        <v>10</v>
      </c>
      <c r="D12" s="554">
        <v>3141</v>
      </c>
      <c r="E12" s="556" t="s">
        <v>4812</v>
      </c>
      <c r="F12" s="556" t="s">
        <v>276</v>
      </c>
      <c r="G12" s="554" t="s">
        <v>0</v>
      </c>
      <c r="H12" s="554">
        <v>1994</v>
      </c>
      <c r="I12" s="556" t="s">
        <v>3668</v>
      </c>
      <c r="J12" s="556" t="s">
        <v>4811</v>
      </c>
      <c r="K12" s="554">
        <v>35</v>
      </c>
      <c r="L12" s="554">
        <v>14</v>
      </c>
      <c r="M12" s="554">
        <v>35</v>
      </c>
      <c r="N12" s="555">
        <v>0.41047453703703707</v>
      </c>
      <c r="O12" s="554">
        <v>0</v>
      </c>
      <c r="P12" s="553">
        <v>0.74305555555555547</v>
      </c>
      <c r="Q12" s="553">
        <v>0.51597222222222217</v>
      </c>
      <c r="R12" s="553"/>
      <c r="S12" s="553">
        <v>0.48194444444444445</v>
      </c>
      <c r="T12" s="553">
        <v>0.72013888888888899</v>
      </c>
      <c r="U12" s="553">
        <v>0.59027777777777779</v>
      </c>
      <c r="V12" s="553">
        <v>0.5</v>
      </c>
      <c r="W12" s="553">
        <v>0.375</v>
      </c>
      <c r="X12" s="553">
        <v>0.56666666666666665</v>
      </c>
      <c r="Y12" s="553">
        <v>0.6479166666666667</v>
      </c>
      <c r="Z12" s="553">
        <v>0.44444444444444442</v>
      </c>
      <c r="AA12" s="553">
        <v>0.55277777777777781</v>
      </c>
      <c r="AB12" s="553">
        <v>0.42152777777777778</v>
      </c>
      <c r="AC12" s="553">
        <v>0.60833333333333328</v>
      </c>
      <c r="AD12" s="553">
        <v>0.67708333333333337</v>
      </c>
      <c r="AE12" s="553"/>
      <c r="AF12" s="552">
        <v>0.76458333333333339</v>
      </c>
      <c r="AG12" s="552"/>
      <c r="AI12" s="226">
        <f>VLOOKUP(AJ12,id!$A:$C,3,0)</f>
        <v>577</v>
      </c>
      <c r="AJ12" s="226" t="str">
        <f t="shared" si="15"/>
        <v>OmieczyńskaAnna1994</v>
      </c>
      <c r="AK12" s="226" t="str">
        <f t="shared" si="16"/>
        <v>Omieczyńska</v>
      </c>
      <c r="AL12" s="226" t="str">
        <f t="shared" si="17"/>
        <v>Anna</v>
      </c>
      <c r="AM12" s="226" t="str">
        <f t="shared" si="18"/>
        <v>Rowerek</v>
      </c>
      <c r="AN12" s="226">
        <f t="shared" si="19"/>
        <v>1994</v>
      </c>
      <c r="AO12" s="226">
        <f t="shared" si="5"/>
        <v>38.33604973687067</v>
      </c>
      <c r="AP12" s="226"/>
      <c r="AQ12" s="226">
        <f t="shared" si="6"/>
        <v>0.97183138305371475</v>
      </c>
      <c r="AR12" s="226">
        <f t="shared" si="7"/>
        <v>1</v>
      </c>
      <c r="AS12" s="226">
        <f t="shared" si="8"/>
        <v>0.94594594594594594</v>
      </c>
      <c r="AT12" s="226">
        <f t="shared" si="9"/>
        <v>1</v>
      </c>
    </row>
    <row r="13" spans="1:46">
      <c r="A13" s="566">
        <v>168</v>
      </c>
      <c r="B13" s="554"/>
      <c r="C13" s="554">
        <v>11</v>
      </c>
      <c r="D13" s="554">
        <v>3135</v>
      </c>
      <c r="E13" s="556" t="s">
        <v>4809</v>
      </c>
      <c r="F13" s="556" t="s">
        <v>4808</v>
      </c>
      <c r="G13" s="554" t="s">
        <v>0</v>
      </c>
      <c r="H13" s="554">
        <v>1978</v>
      </c>
      <c r="I13" s="556" t="s">
        <v>3554</v>
      </c>
      <c r="J13" s="556" t="s">
        <v>158</v>
      </c>
      <c r="K13" s="554">
        <v>35</v>
      </c>
      <c r="L13" s="554">
        <v>13</v>
      </c>
      <c r="M13" s="554">
        <v>35</v>
      </c>
      <c r="N13" s="555">
        <v>0.39880787037037035</v>
      </c>
      <c r="O13" s="554">
        <v>0</v>
      </c>
      <c r="P13" s="553"/>
      <c r="Q13" s="553">
        <v>0.58888888888888891</v>
      </c>
      <c r="R13" s="553">
        <v>0.49652777777777773</v>
      </c>
      <c r="S13" s="553">
        <v>0.63263888888888886</v>
      </c>
      <c r="T13" s="553"/>
      <c r="U13" s="553">
        <v>0.51736111111111105</v>
      </c>
      <c r="V13" s="553">
        <v>0.61249999999999993</v>
      </c>
      <c r="W13" s="553"/>
      <c r="X13" s="553">
        <v>0.54027777777777775</v>
      </c>
      <c r="Y13" s="553">
        <v>0.41875000000000001</v>
      </c>
      <c r="Z13" s="553">
        <v>0.65625</v>
      </c>
      <c r="AA13" s="553">
        <v>0.57708333333333328</v>
      </c>
      <c r="AB13" s="553">
        <v>0.70624999999999993</v>
      </c>
      <c r="AC13" s="553">
        <v>0.43958333333333338</v>
      </c>
      <c r="AD13" s="553">
        <v>0.37916666666666665</v>
      </c>
      <c r="AE13" s="553">
        <v>0.4694444444444445</v>
      </c>
      <c r="AF13" s="552">
        <v>0.75277777777777777</v>
      </c>
      <c r="AG13" s="552"/>
      <c r="AI13" s="226">
        <f>VLOOKUP(AJ13,id!$A:$C,3,0)</f>
        <v>578</v>
      </c>
      <c r="AJ13" s="226" t="str">
        <f t="shared" si="15"/>
        <v>DanskBogusia1978</v>
      </c>
      <c r="AK13" s="226" t="str">
        <f t="shared" si="16"/>
        <v>Dansk</v>
      </c>
      <c r="AL13" s="226" t="str">
        <f t="shared" si="17"/>
        <v>Bogusia</v>
      </c>
      <c r="AM13" s="226" t="str">
        <f t="shared" si="18"/>
        <v>GR3miasto</v>
      </c>
      <c r="AN13" s="226">
        <f t="shared" si="19"/>
        <v>1978</v>
      </c>
      <c r="AO13" s="226">
        <f t="shared" si="5"/>
        <v>37.772038453951659</v>
      </c>
      <c r="AP13" s="226"/>
      <c r="AQ13" s="226">
        <f t="shared" si="6"/>
        <v>1.0292538526279131</v>
      </c>
      <c r="AR13" s="226">
        <f t="shared" si="7"/>
        <v>0.9285714285714286</v>
      </c>
      <c r="AS13" s="226">
        <f t="shared" si="8"/>
        <v>1</v>
      </c>
      <c r="AT13" s="226">
        <f t="shared" si="9"/>
        <v>0.98528770473770133</v>
      </c>
    </row>
    <row r="14" spans="1:46">
      <c r="A14" s="565">
        <v>181</v>
      </c>
      <c r="B14" s="561"/>
      <c r="C14" s="561">
        <v>12</v>
      </c>
      <c r="D14" s="561">
        <v>3122</v>
      </c>
      <c r="E14" s="563" t="s">
        <v>3805</v>
      </c>
      <c r="F14" s="563" t="s">
        <v>3804</v>
      </c>
      <c r="G14" s="561" t="s">
        <v>0</v>
      </c>
      <c r="H14" s="561">
        <v>1980</v>
      </c>
      <c r="I14" s="563" t="s">
        <v>3806</v>
      </c>
      <c r="J14" s="563" t="s">
        <v>4794</v>
      </c>
      <c r="K14" s="561">
        <v>33</v>
      </c>
      <c r="L14" s="561">
        <v>13</v>
      </c>
      <c r="M14" s="561">
        <v>33</v>
      </c>
      <c r="N14" s="562">
        <v>0.3989699074074074</v>
      </c>
      <c r="O14" s="561">
        <v>0</v>
      </c>
      <c r="P14" s="560"/>
      <c r="Q14" s="560">
        <v>0.59236111111111112</v>
      </c>
      <c r="R14" s="560">
        <v>0.51250000000000007</v>
      </c>
      <c r="S14" s="560">
        <v>0.65</v>
      </c>
      <c r="T14" s="560"/>
      <c r="U14" s="560">
        <v>0.44722222222222219</v>
      </c>
      <c r="V14" s="560">
        <v>0.63472222222222219</v>
      </c>
      <c r="W14" s="560">
        <v>0.7368055555555556</v>
      </c>
      <c r="X14" s="560">
        <v>0.5493055555555556</v>
      </c>
      <c r="Y14" s="560">
        <v>0.40208333333333335</v>
      </c>
      <c r="Z14" s="560">
        <v>0.67291666666666661</v>
      </c>
      <c r="AA14" s="560">
        <v>0.57638888888888895</v>
      </c>
      <c r="AB14" s="560">
        <v>0.69861111111111107</v>
      </c>
      <c r="AC14" s="560">
        <v>0.4236111111111111</v>
      </c>
      <c r="AD14" s="560"/>
      <c r="AE14" s="560">
        <v>0.47222222222222227</v>
      </c>
      <c r="AF14" s="559">
        <v>0.75277777777777777</v>
      </c>
      <c r="AG14" s="559"/>
      <c r="AI14" s="226">
        <f>VLOOKUP(AJ14,id!$A:$C,3,0)</f>
        <v>160</v>
      </c>
      <c r="AJ14" s="226" t="str">
        <f t="shared" si="15"/>
        <v>WorotyńskaKamilla1980</v>
      </c>
      <c r="AK14" s="226" t="str">
        <f t="shared" si="16"/>
        <v>Worotyńska</v>
      </c>
      <c r="AL14" s="226" t="str">
        <f t="shared" si="17"/>
        <v>Kamilla</v>
      </c>
      <c r="AM14" s="226" t="str">
        <f t="shared" si="18"/>
        <v>ArkaSasino</v>
      </c>
      <c r="AN14" s="226">
        <f t="shared" si="19"/>
        <v>1980</v>
      </c>
      <c r="AO14" s="226">
        <f t="shared" si="5"/>
        <v>35.613636256582993</v>
      </c>
      <c r="AP14" s="226"/>
      <c r="AQ14" s="226">
        <f t="shared" si="6"/>
        <v>0.99959386150677376</v>
      </c>
      <c r="AR14" s="226">
        <f t="shared" si="7"/>
        <v>1</v>
      </c>
      <c r="AS14" s="226">
        <f t="shared" si="8"/>
        <v>0.94285714285714284</v>
      </c>
      <c r="AT14" s="226">
        <f t="shared" si="9"/>
        <v>1</v>
      </c>
    </row>
    <row r="15" spans="1:46">
      <c r="A15" s="566">
        <v>182</v>
      </c>
      <c r="B15" s="554"/>
      <c r="C15" s="554">
        <v>13</v>
      </c>
      <c r="D15" s="554">
        <v>3083</v>
      </c>
      <c r="E15" s="556" t="s">
        <v>4798</v>
      </c>
      <c r="F15" s="556" t="s">
        <v>4797</v>
      </c>
      <c r="G15" s="554" t="s">
        <v>0</v>
      </c>
      <c r="H15" s="554">
        <v>1997</v>
      </c>
      <c r="I15" s="556" t="s">
        <v>3806</v>
      </c>
      <c r="J15" s="556" t="s">
        <v>4796</v>
      </c>
      <c r="K15" s="554">
        <v>33</v>
      </c>
      <c r="L15" s="554">
        <v>13</v>
      </c>
      <c r="M15" s="554">
        <v>33</v>
      </c>
      <c r="N15" s="555">
        <v>0.39903935185185185</v>
      </c>
      <c r="O15" s="554">
        <v>0</v>
      </c>
      <c r="P15" s="553"/>
      <c r="Q15" s="553">
        <v>0.59236111111111112</v>
      </c>
      <c r="R15" s="553">
        <v>0.51250000000000007</v>
      </c>
      <c r="S15" s="553">
        <v>0.65069444444444446</v>
      </c>
      <c r="T15" s="553"/>
      <c r="U15" s="553">
        <v>0.44791666666666669</v>
      </c>
      <c r="V15" s="553">
        <v>0.63472222222222219</v>
      </c>
      <c r="W15" s="553">
        <v>0.7368055555555556</v>
      </c>
      <c r="X15" s="553">
        <v>0.54999999999999993</v>
      </c>
      <c r="Y15" s="553">
        <v>0.40277777777777773</v>
      </c>
      <c r="Z15" s="553">
        <v>0.67361111111111116</v>
      </c>
      <c r="AA15" s="553">
        <v>0.57638888888888895</v>
      </c>
      <c r="AB15" s="553">
        <v>0.69861111111111107</v>
      </c>
      <c r="AC15" s="553">
        <v>0.42430555555555555</v>
      </c>
      <c r="AD15" s="553"/>
      <c r="AE15" s="553">
        <v>0.47291666666666665</v>
      </c>
      <c r="AF15" s="552">
        <v>0.75277777777777777</v>
      </c>
      <c r="AG15" s="552"/>
      <c r="AI15" s="226">
        <f>VLOOKUP(AJ15,id!$A:$C,3,0)</f>
        <v>579</v>
      </c>
      <c r="AJ15" s="226" t="str">
        <f t="shared" si="15"/>
        <v>WypychMalwina Katarzyna1997</v>
      </c>
      <c r="AK15" s="226" t="str">
        <f t="shared" si="16"/>
        <v>Wypych</v>
      </c>
      <c r="AL15" s="226" t="str">
        <f t="shared" si="17"/>
        <v>Malwina Katarzyna</v>
      </c>
      <c r="AM15" s="226" t="str">
        <f t="shared" si="18"/>
        <v>Malwina Wypych</v>
      </c>
      <c r="AN15" s="226">
        <f t="shared" si="19"/>
        <v>1997</v>
      </c>
      <c r="AO15" s="226">
        <f t="shared" si="5"/>
        <v>35.607438448840455</v>
      </c>
      <c r="AP15" s="226"/>
      <c r="AQ15" s="226">
        <f t="shared" si="6"/>
        <v>0.99982597093714642</v>
      </c>
      <c r="AR15" s="226">
        <f t="shared" si="7"/>
        <v>1</v>
      </c>
      <c r="AS15" s="226">
        <f t="shared" si="8"/>
        <v>1</v>
      </c>
      <c r="AT15" s="226">
        <f t="shared" si="9"/>
        <v>1</v>
      </c>
    </row>
    <row r="16" spans="1:46">
      <c r="A16" s="566">
        <v>184</v>
      </c>
      <c r="B16" s="554"/>
      <c r="C16" s="554">
        <v>14</v>
      </c>
      <c r="D16" s="554">
        <v>3225</v>
      </c>
      <c r="E16" s="556" t="s">
        <v>4793</v>
      </c>
      <c r="F16" s="556" t="s">
        <v>768</v>
      </c>
      <c r="G16" s="554" t="s">
        <v>0</v>
      </c>
      <c r="H16" s="554">
        <v>1985</v>
      </c>
      <c r="I16" s="556" t="s">
        <v>246</v>
      </c>
      <c r="J16" s="556" t="s">
        <v>4792</v>
      </c>
      <c r="K16" s="554">
        <v>32</v>
      </c>
      <c r="L16" s="554">
        <v>14</v>
      </c>
      <c r="M16" s="554">
        <v>32</v>
      </c>
      <c r="N16" s="555">
        <v>0.39718750000000003</v>
      </c>
      <c r="O16" s="554">
        <v>0</v>
      </c>
      <c r="P16" s="553">
        <v>0.39861111111111108</v>
      </c>
      <c r="Q16" s="553">
        <v>0.47222222222222227</v>
      </c>
      <c r="R16" s="553">
        <v>0.55277777777777781</v>
      </c>
      <c r="S16" s="553">
        <v>0.63055555555555554</v>
      </c>
      <c r="T16" s="553">
        <v>0.37708333333333338</v>
      </c>
      <c r="U16" s="553">
        <v>0.52152777777777781</v>
      </c>
      <c r="V16" s="553">
        <v>0.45624999999999999</v>
      </c>
      <c r="W16" s="553">
        <v>0.72638888888888886</v>
      </c>
      <c r="X16" s="553">
        <v>0.58819444444444446</v>
      </c>
      <c r="Y16" s="553">
        <v>0.4368055555555555</v>
      </c>
      <c r="Z16" s="553">
        <v>0.65138888888888891</v>
      </c>
      <c r="AA16" s="553">
        <v>0.60277777777777775</v>
      </c>
      <c r="AB16" s="553">
        <v>0.67847222222222225</v>
      </c>
      <c r="AC16" s="553">
        <v>0.49722222222222223</v>
      </c>
      <c r="AD16" s="553"/>
      <c r="AE16" s="553"/>
      <c r="AF16" s="552">
        <v>0.75069444444444444</v>
      </c>
      <c r="AG16" s="552"/>
      <c r="AI16" s="226">
        <f>VLOOKUP(AJ16,id!$A:$C,3,0)</f>
        <v>580</v>
      </c>
      <c r="AJ16" s="226" t="str">
        <f t="shared" si="15"/>
        <v>KowalakKatarzyna1985</v>
      </c>
      <c r="AK16" s="226" t="str">
        <f t="shared" si="16"/>
        <v>Kowalak</v>
      </c>
      <c r="AL16" s="226" t="str">
        <f t="shared" si="17"/>
        <v>Katarzyna</v>
      </c>
      <c r="AM16" s="226" t="str">
        <f t="shared" si="18"/>
        <v>Pub na Czystej</v>
      </c>
      <c r="AN16" s="226">
        <f t="shared" si="19"/>
        <v>1985</v>
      </c>
      <c r="AO16" s="226">
        <f t="shared" si="5"/>
        <v>34.528425162511958</v>
      </c>
      <c r="AP16" s="226"/>
      <c r="AQ16" s="226">
        <f t="shared" si="6"/>
        <v>1.0046624122155199</v>
      </c>
      <c r="AR16" s="226">
        <f t="shared" si="7"/>
        <v>1.0769230769230769</v>
      </c>
      <c r="AS16" s="226">
        <f t="shared" si="8"/>
        <v>0.96969696969696972</v>
      </c>
      <c r="AT16" s="226">
        <f t="shared" si="9"/>
        <v>1.0149319789453937</v>
      </c>
    </row>
    <row r="17" spans="1:46">
      <c r="A17" s="565">
        <v>197</v>
      </c>
      <c r="B17" s="561"/>
      <c r="C17" s="561">
        <v>15</v>
      </c>
      <c r="D17" s="561">
        <v>3161</v>
      </c>
      <c r="E17" s="563" t="s">
        <v>3833</v>
      </c>
      <c r="F17" s="563" t="s">
        <v>500</v>
      </c>
      <c r="G17" s="561" t="s">
        <v>0</v>
      </c>
      <c r="H17" s="561">
        <v>1980</v>
      </c>
      <c r="I17" s="563" t="s">
        <v>3834</v>
      </c>
      <c r="J17" s="563" t="s">
        <v>4779</v>
      </c>
      <c r="K17" s="561">
        <v>30</v>
      </c>
      <c r="L17" s="561">
        <v>13</v>
      </c>
      <c r="M17" s="561">
        <v>30</v>
      </c>
      <c r="N17" s="562">
        <v>0.40072916666666664</v>
      </c>
      <c r="O17" s="561">
        <v>0</v>
      </c>
      <c r="P17" s="560">
        <v>0.38680555555555557</v>
      </c>
      <c r="Q17" s="560">
        <v>0.49513888888888885</v>
      </c>
      <c r="R17" s="560">
        <v>0.61458333333333337</v>
      </c>
      <c r="S17" s="560">
        <v>0.69374999999999998</v>
      </c>
      <c r="T17" s="560">
        <v>0.40972222222222227</v>
      </c>
      <c r="U17" s="560">
        <v>0.55555555555555558</v>
      </c>
      <c r="V17" s="560">
        <v>0.47986111111111113</v>
      </c>
      <c r="W17" s="560"/>
      <c r="X17" s="560">
        <v>0.65416666666666667</v>
      </c>
      <c r="Y17" s="560">
        <v>0.45416666666666666</v>
      </c>
      <c r="Z17" s="560">
        <v>0.71666666666666667</v>
      </c>
      <c r="AA17" s="560">
        <v>0.67083333333333339</v>
      </c>
      <c r="AB17" s="560"/>
      <c r="AC17" s="560">
        <v>0.52847222222222223</v>
      </c>
      <c r="AD17" s="560"/>
      <c r="AE17" s="560">
        <v>0.5854166666666667</v>
      </c>
      <c r="AF17" s="559">
        <v>0.75486111111111109</v>
      </c>
      <c r="AG17" s="559"/>
      <c r="AI17" s="226">
        <f>VLOOKUP(AJ17,id!$A:$C,3,0)</f>
        <v>166</v>
      </c>
      <c r="AJ17" s="226" t="str">
        <f t="shared" si="15"/>
        <v>MaciejewskaMałgorzata1980</v>
      </c>
      <c r="AK17" s="226" t="str">
        <f t="shared" si="16"/>
        <v>Maciejewska</v>
      </c>
      <c r="AL17" s="226" t="str">
        <f t="shared" si="17"/>
        <v>Małgorzata</v>
      </c>
      <c r="AM17" s="226" t="str">
        <f t="shared" si="18"/>
        <v>Ostrów</v>
      </c>
      <c r="AN17" s="226">
        <f t="shared" si="19"/>
        <v>1980</v>
      </c>
      <c r="AO17" s="226">
        <f t="shared" si="5"/>
        <v>32.370398589854958</v>
      </c>
      <c r="AP17" s="226"/>
      <c r="AQ17" s="226">
        <f t="shared" si="6"/>
        <v>0.99116194437223826</v>
      </c>
      <c r="AR17" s="226">
        <f t="shared" si="7"/>
        <v>0.9285714285714286</v>
      </c>
      <c r="AS17" s="226">
        <f t="shared" si="8"/>
        <v>0.9375</v>
      </c>
      <c r="AT17" s="226">
        <f t="shared" si="9"/>
        <v>0.98528770473770133</v>
      </c>
    </row>
    <row r="18" spans="1:46">
      <c r="A18" s="565">
        <v>199</v>
      </c>
      <c r="B18" s="561"/>
      <c r="C18" s="561">
        <v>16</v>
      </c>
      <c r="D18" s="561">
        <v>3136</v>
      </c>
      <c r="E18" s="563" t="s">
        <v>1441</v>
      </c>
      <c r="F18" s="563" t="s">
        <v>409</v>
      </c>
      <c r="G18" s="561" t="s">
        <v>0</v>
      </c>
      <c r="H18" s="561">
        <v>1990</v>
      </c>
      <c r="I18" s="563" t="s">
        <v>3554</v>
      </c>
      <c r="J18" s="563" t="s">
        <v>354</v>
      </c>
      <c r="K18" s="561">
        <v>30</v>
      </c>
      <c r="L18" s="561">
        <v>12</v>
      </c>
      <c r="M18" s="561">
        <v>30</v>
      </c>
      <c r="N18" s="562">
        <v>0.39349537037037036</v>
      </c>
      <c r="O18" s="561">
        <v>0</v>
      </c>
      <c r="P18" s="560">
        <v>0.64652777777777781</v>
      </c>
      <c r="Q18" s="560">
        <v>0.47013888888888888</v>
      </c>
      <c r="R18" s="560"/>
      <c r="S18" s="560">
        <v>0.51250000000000007</v>
      </c>
      <c r="T18" s="560">
        <v>0.66597222222222219</v>
      </c>
      <c r="U18" s="560"/>
      <c r="V18" s="560">
        <v>0.53402777777777777</v>
      </c>
      <c r="W18" s="560">
        <v>0.72638888888888886</v>
      </c>
      <c r="X18" s="560"/>
      <c r="Y18" s="560">
        <v>0.41736111111111113</v>
      </c>
      <c r="Z18" s="560">
        <v>0.57013888888888886</v>
      </c>
      <c r="AA18" s="560">
        <v>0.4916666666666667</v>
      </c>
      <c r="AB18" s="560">
        <v>0.6118055555555556</v>
      </c>
      <c r="AC18" s="560">
        <v>0.44375000000000003</v>
      </c>
      <c r="AD18" s="560">
        <v>0.37013888888888885</v>
      </c>
      <c r="AE18" s="560"/>
      <c r="AF18" s="559">
        <v>0.74722222222222223</v>
      </c>
      <c r="AG18" s="559"/>
      <c r="AI18" s="226">
        <f>VLOOKUP(AJ18,id!$A:$C,3,0)</f>
        <v>157</v>
      </c>
      <c r="AJ18" s="226" t="str">
        <f t="shared" si="15"/>
        <v>OlszewskaBarbara1990</v>
      </c>
      <c r="AK18" s="226" t="str">
        <f t="shared" si="16"/>
        <v>Olszewska</v>
      </c>
      <c r="AL18" s="226" t="str">
        <f t="shared" si="17"/>
        <v>Barbara</v>
      </c>
      <c r="AM18" s="226" t="str">
        <f t="shared" si="18"/>
        <v>Kulawi Krulowie</v>
      </c>
      <c r="AN18" s="226">
        <f t="shared" si="19"/>
        <v>1990</v>
      </c>
      <c r="AO18" s="226">
        <f t="shared" si="5"/>
        <v>31.856321510317425</v>
      </c>
      <c r="AP18" s="226"/>
      <c r="AQ18" s="226">
        <f t="shared" si="6"/>
        <v>1.0183834343196658</v>
      </c>
      <c r="AR18" s="226">
        <f t="shared" si="7"/>
        <v>0.92307692307692313</v>
      </c>
      <c r="AS18" s="226">
        <f t="shared" si="8"/>
        <v>1</v>
      </c>
      <c r="AT18" s="226">
        <f t="shared" si="9"/>
        <v>0.98411891413352426</v>
      </c>
    </row>
    <row r="19" spans="1:46">
      <c r="A19" s="566">
        <v>208</v>
      </c>
      <c r="B19" s="554"/>
      <c r="C19" s="554">
        <v>17</v>
      </c>
      <c r="D19" s="554">
        <v>3191</v>
      </c>
      <c r="E19" s="556" t="s">
        <v>1771</v>
      </c>
      <c r="F19" s="556" t="s">
        <v>1772</v>
      </c>
      <c r="G19" s="554" t="s">
        <v>0</v>
      </c>
      <c r="H19" s="554">
        <v>1989</v>
      </c>
      <c r="I19" s="556" t="s">
        <v>3554</v>
      </c>
      <c r="J19" s="556" t="s">
        <v>4772</v>
      </c>
      <c r="K19" s="554">
        <v>27</v>
      </c>
      <c r="L19" s="554">
        <v>12</v>
      </c>
      <c r="M19" s="554">
        <v>27</v>
      </c>
      <c r="N19" s="555">
        <v>0.40841435185185188</v>
      </c>
      <c r="O19" s="554">
        <v>0</v>
      </c>
      <c r="P19" s="553">
        <v>0.49444444444444446</v>
      </c>
      <c r="Q19" s="553">
        <v>0.68402777777777779</v>
      </c>
      <c r="R19" s="553"/>
      <c r="S19" s="553">
        <v>0.5625</v>
      </c>
      <c r="T19" s="553">
        <v>0.45624999999999999</v>
      </c>
      <c r="U19" s="553">
        <v>0.63194444444444442</v>
      </c>
      <c r="V19" s="553">
        <v>0.70138888888888884</v>
      </c>
      <c r="W19" s="553">
        <v>0.38958333333333334</v>
      </c>
      <c r="X19" s="553">
        <v>0.60763888888888895</v>
      </c>
      <c r="Y19" s="553">
        <v>0.72916666666666663</v>
      </c>
      <c r="Z19" s="553">
        <v>0.53749999999999998</v>
      </c>
      <c r="AA19" s="553">
        <v>0.58958333333333335</v>
      </c>
      <c r="AB19" s="553"/>
      <c r="AC19" s="553">
        <v>0.65694444444444444</v>
      </c>
      <c r="AD19" s="553"/>
      <c r="AE19" s="553"/>
      <c r="AF19" s="552">
        <v>0.76250000000000007</v>
      </c>
      <c r="AG19" s="552"/>
      <c r="AI19" s="226">
        <f>VLOOKUP(AJ19,id!$A:$C,3,0)</f>
        <v>581</v>
      </c>
      <c r="AJ19" s="226" t="str">
        <f t="shared" ref="AJ19:AJ29" si="20">AK19&amp;AL19&amp;AN19</f>
        <v>RoziewskaEwelina1989</v>
      </c>
      <c r="AK19" s="226" t="str">
        <f t="shared" ref="AK19:AK29" si="21">E19</f>
        <v>Roziewska</v>
      </c>
      <c r="AL19" s="226" t="str">
        <f t="shared" ref="AL19:AL29" si="22">F19</f>
        <v>Ewelina</v>
      </c>
      <c r="AM19" s="226" t="str">
        <f t="shared" ref="AM19:AM29" si="23">J19</f>
        <v>PEKABEX</v>
      </c>
      <c r="AN19" s="226">
        <f t="shared" ref="AN19:AN29" si="24">H19</f>
        <v>1989</v>
      </c>
      <c r="AO19" s="226">
        <f t="shared" si="5"/>
        <v>28.670689359285682</v>
      </c>
      <c r="AP19" s="226"/>
      <c r="AQ19" s="226">
        <f t="shared" si="6"/>
        <v>0.96347096664493992</v>
      </c>
      <c r="AR19" s="226">
        <f t="shared" si="7"/>
        <v>1</v>
      </c>
      <c r="AS19" s="226">
        <f t="shared" si="8"/>
        <v>0.9</v>
      </c>
      <c r="AT19" s="226">
        <f t="shared" si="9"/>
        <v>1</v>
      </c>
    </row>
    <row r="20" spans="1:46">
      <c r="A20" s="565">
        <v>209</v>
      </c>
      <c r="B20" s="561"/>
      <c r="C20" s="561">
        <v>18</v>
      </c>
      <c r="D20" s="561">
        <v>3039</v>
      </c>
      <c r="E20" s="563" t="s">
        <v>4774</v>
      </c>
      <c r="F20" s="563" t="s">
        <v>207</v>
      </c>
      <c r="G20" s="561" t="s">
        <v>0</v>
      </c>
      <c r="H20" s="561">
        <v>1991</v>
      </c>
      <c r="I20" s="563" t="s">
        <v>4773</v>
      </c>
      <c r="J20" s="563" t="s">
        <v>4772</v>
      </c>
      <c r="K20" s="561">
        <v>27</v>
      </c>
      <c r="L20" s="561">
        <v>12</v>
      </c>
      <c r="M20" s="561">
        <v>27</v>
      </c>
      <c r="N20" s="562">
        <v>0.40846064814814814</v>
      </c>
      <c r="O20" s="561">
        <v>0</v>
      </c>
      <c r="P20" s="560">
        <v>0.49513888888888885</v>
      </c>
      <c r="Q20" s="560">
        <v>0.68402777777777779</v>
      </c>
      <c r="R20" s="560"/>
      <c r="S20" s="560">
        <v>0.5625</v>
      </c>
      <c r="T20" s="560">
        <v>0.45624999999999999</v>
      </c>
      <c r="U20" s="560">
        <v>0.63194444444444442</v>
      </c>
      <c r="V20" s="560">
        <v>0.70138888888888884</v>
      </c>
      <c r="W20" s="560">
        <v>0.38958333333333334</v>
      </c>
      <c r="X20" s="560">
        <v>0.60763888888888895</v>
      </c>
      <c r="Y20" s="560">
        <v>0.72916666666666663</v>
      </c>
      <c r="Z20" s="560">
        <v>0.53749999999999998</v>
      </c>
      <c r="AA20" s="560">
        <v>0.58958333333333335</v>
      </c>
      <c r="AB20" s="560"/>
      <c r="AC20" s="560">
        <v>0.65694444444444444</v>
      </c>
      <c r="AD20" s="560"/>
      <c r="AE20" s="560"/>
      <c r="AF20" s="559">
        <v>0.76250000000000007</v>
      </c>
      <c r="AG20" s="559"/>
      <c r="AI20" s="226">
        <f>VLOOKUP(AJ20,id!$A:$C,3,0)</f>
        <v>582</v>
      </c>
      <c r="AJ20" s="226" t="str">
        <f t="shared" si="20"/>
        <v>SkowyraMonika1991</v>
      </c>
      <c r="AK20" s="226" t="str">
        <f t="shared" si="21"/>
        <v>Skowyra</v>
      </c>
      <c r="AL20" s="226" t="str">
        <f t="shared" si="22"/>
        <v>Monika</v>
      </c>
      <c r="AM20" s="226" t="str">
        <f t="shared" si="23"/>
        <v>PEKABEX</v>
      </c>
      <c r="AN20" s="226">
        <f t="shared" si="24"/>
        <v>1991</v>
      </c>
      <c r="AO20" s="226">
        <f t="shared" si="5"/>
        <v>28.667439727440819</v>
      </c>
      <c r="AP20" s="226"/>
      <c r="AQ20" s="226">
        <f t="shared" si="6"/>
        <v>0.99988665665467125</v>
      </c>
      <c r="AR20" s="226">
        <f t="shared" si="7"/>
        <v>1</v>
      </c>
      <c r="AS20" s="226">
        <f t="shared" si="8"/>
        <v>1</v>
      </c>
      <c r="AT20" s="226">
        <f t="shared" si="9"/>
        <v>1</v>
      </c>
    </row>
    <row r="21" spans="1:46">
      <c r="A21" s="565">
        <v>211</v>
      </c>
      <c r="B21" s="561"/>
      <c r="C21" s="561">
        <v>19</v>
      </c>
      <c r="D21" s="561">
        <v>3221</v>
      </c>
      <c r="E21" s="563" t="s">
        <v>4771</v>
      </c>
      <c r="F21" s="563" t="s">
        <v>483</v>
      </c>
      <c r="G21" s="561" t="s">
        <v>0</v>
      </c>
      <c r="H21" s="561">
        <v>1985</v>
      </c>
      <c r="I21" s="563" t="s">
        <v>3668</v>
      </c>
      <c r="J21" s="563" t="s">
        <v>4770</v>
      </c>
      <c r="K21" s="561">
        <v>26</v>
      </c>
      <c r="L21" s="561">
        <v>11</v>
      </c>
      <c r="M21" s="561">
        <v>26</v>
      </c>
      <c r="N21" s="562">
        <v>0.40146990740740746</v>
      </c>
      <c r="O21" s="561">
        <v>0</v>
      </c>
      <c r="P21" s="560">
        <v>0.7006944444444444</v>
      </c>
      <c r="Q21" s="560">
        <v>0.55069444444444449</v>
      </c>
      <c r="R21" s="560"/>
      <c r="S21" s="560">
        <v>0.51597222222222217</v>
      </c>
      <c r="T21" s="560">
        <v>0.73263888888888884</v>
      </c>
      <c r="U21" s="560"/>
      <c r="V21" s="560">
        <v>0.64722222222222225</v>
      </c>
      <c r="W21" s="560">
        <v>0.3979166666666667</v>
      </c>
      <c r="X21" s="560"/>
      <c r="Y21" s="560">
        <v>0.61805555555555558</v>
      </c>
      <c r="Z21" s="560">
        <v>0.48333333333333334</v>
      </c>
      <c r="AA21" s="560">
        <v>0.53541666666666665</v>
      </c>
      <c r="AB21" s="560">
        <v>0.45</v>
      </c>
      <c r="AC21" s="560">
        <v>0.57847222222222217</v>
      </c>
      <c r="AD21" s="560"/>
      <c r="AE21" s="560"/>
      <c r="AF21" s="559">
        <v>0.75555555555555554</v>
      </c>
      <c r="AG21" s="559"/>
      <c r="AI21" s="226">
        <f>VLOOKUP(AJ21,id!$A:$C,3,0)</f>
        <v>583</v>
      </c>
      <c r="AJ21" s="226" t="str">
        <f t="shared" si="20"/>
        <v>KubiśAleksandra1985</v>
      </c>
      <c r="AK21" s="226" t="str">
        <f t="shared" si="21"/>
        <v>Kubiś</v>
      </c>
      <c r="AL21" s="226" t="str">
        <f t="shared" si="22"/>
        <v>Aleksandra</v>
      </c>
      <c r="AM21" s="226" t="str">
        <f t="shared" si="23"/>
        <v>GetResponse</v>
      </c>
      <c r="AN21" s="226">
        <f t="shared" si="24"/>
        <v>1985</v>
      </c>
      <c r="AO21" s="226">
        <f t="shared" si="5"/>
        <v>27.605682700498566</v>
      </c>
      <c r="AP21" s="226"/>
      <c r="AQ21" s="226">
        <f t="shared" si="6"/>
        <v>1.0174128636088446</v>
      </c>
      <c r="AR21" s="226">
        <f t="shared" si="7"/>
        <v>0.91666666666666663</v>
      </c>
      <c r="AS21" s="226">
        <f t="shared" si="8"/>
        <v>0.96296296296296291</v>
      </c>
      <c r="AT21" s="226">
        <f t="shared" si="9"/>
        <v>0.98274826965614603</v>
      </c>
    </row>
    <row r="22" spans="1:46">
      <c r="A22" s="566">
        <v>220</v>
      </c>
      <c r="B22" s="554"/>
      <c r="C22" s="554">
        <v>20</v>
      </c>
      <c r="D22" s="554">
        <v>3227</v>
      </c>
      <c r="E22" s="556" t="s">
        <v>3777</v>
      </c>
      <c r="F22" s="556" t="s">
        <v>550</v>
      </c>
      <c r="G22" s="554" t="s">
        <v>0</v>
      </c>
      <c r="H22" s="554">
        <v>1979</v>
      </c>
      <c r="I22" s="556" t="s">
        <v>3778</v>
      </c>
      <c r="J22" s="556" t="s">
        <v>4765</v>
      </c>
      <c r="K22" s="554">
        <v>24</v>
      </c>
      <c r="L22" s="554">
        <v>14</v>
      </c>
      <c r="M22" s="554">
        <v>33</v>
      </c>
      <c r="N22" s="555">
        <v>0.42290509259259257</v>
      </c>
      <c r="O22" s="554">
        <v>9</v>
      </c>
      <c r="P22" s="553">
        <v>0.4909722222222222</v>
      </c>
      <c r="Q22" s="553">
        <v>0.5756944444444444</v>
      </c>
      <c r="R22" s="553">
        <v>0.65277777777777779</v>
      </c>
      <c r="S22" s="553">
        <v>0.54375000000000007</v>
      </c>
      <c r="T22" s="553">
        <v>0.51180555555555551</v>
      </c>
      <c r="U22" s="553">
        <v>0.62708333333333333</v>
      </c>
      <c r="V22" s="553">
        <v>0.56180555555555556</v>
      </c>
      <c r="W22" s="553">
        <v>0.37291666666666662</v>
      </c>
      <c r="X22" s="553">
        <v>0.60902777777777783</v>
      </c>
      <c r="Y22" s="553"/>
      <c r="Z22" s="553">
        <v>0.4458333333333333</v>
      </c>
      <c r="AA22" s="553">
        <v>0.59513888888888888</v>
      </c>
      <c r="AB22" s="553">
        <v>0.41736111111111113</v>
      </c>
      <c r="AC22" s="553">
        <v>0.71180555555555547</v>
      </c>
      <c r="AD22" s="553"/>
      <c r="AE22" s="553">
        <v>0.67638888888888893</v>
      </c>
      <c r="AF22" s="552">
        <v>0.77638888888888891</v>
      </c>
      <c r="AG22" s="552"/>
      <c r="AI22" s="226">
        <f>VLOOKUP(AJ22,id!$A:$C,3,0)</f>
        <v>584</v>
      </c>
      <c r="AJ22" s="226" t="str">
        <f t="shared" si="20"/>
        <v>BeigerKarolina1979</v>
      </c>
      <c r="AK22" s="226" t="str">
        <f t="shared" si="21"/>
        <v>Beiger</v>
      </c>
      <c r="AL22" s="226" t="str">
        <f t="shared" si="22"/>
        <v>Karolina</v>
      </c>
      <c r="AM22" s="226" t="str">
        <f t="shared" si="23"/>
        <v>KKB Team</v>
      </c>
      <c r="AN22" s="226">
        <f t="shared" si="24"/>
        <v>1979</v>
      </c>
      <c r="AO22" s="226">
        <f t="shared" si="5"/>
        <v>25.482168646614063</v>
      </c>
      <c r="AP22" s="226"/>
      <c r="AQ22" s="226">
        <f t="shared" si="6"/>
        <v>0.94931443115575154</v>
      </c>
      <c r="AR22" s="226">
        <f t="shared" si="7"/>
        <v>1.2727272727272727</v>
      </c>
      <c r="AS22" s="226">
        <f t="shared" si="8"/>
        <v>0.92307692307692313</v>
      </c>
      <c r="AT22" s="226">
        <f t="shared" si="9"/>
        <v>1.0494145228445839</v>
      </c>
    </row>
    <row r="23" spans="1:46">
      <c r="A23" s="565">
        <v>221</v>
      </c>
      <c r="B23" s="561"/>
      <c r="C23" s="561">
        <v>21</v>
      </c>
      <c r="D23" s="561">
        <v>3104</v>
      </c>
      <c r="E23" s="563" t="s">
        <v>3803</v>
      </c>
      <c r="F23" s="563" t="s">
        <v>207</v>
      </c>
      <c r="G23" s="561" t="s">
        <v>0</v>
      </c>
      <c r="H23" s="561">
        <v>1977</v>
      </c>
      <c r="I23" s="563" t="s">
        <v>3729</v>
      </c>
      <c r="J23" s="563" t="s">
        <v>4764</v>
      </c>
      <c r="K23" s="561">
        <v>24</v>
      </c>
      <c r="L23" s="561">
        <v>10</v>
      </c>
      <c r="M23" s="561">
        <v>24</v>
      </c>
      <c r="N23" s="562">
        <v>0.32967592592592593</v>
      </c>
      <c r="O23" s="561">
        <v>0</v>
      </c>
      <c r="P23" s="560"/>
      <c r="Q23" s="560">
        <v>0.59236111111111112</v>
      </c>
      <c r="R23" s="560">
        <v>0.5131944444444444</v>
      </c>
      <c r="S23" s="560">
        <v>0.65277777777777779</v>
      </c>
      <c r="T23" s="560"/>
      <c r="U23" s="560">
        <v>0.44791666666666669</v>
      </c>
      <c r="V23" s="560">
        <v>0.63472222222222219</v>
      </c>
      <c r="W23" s="560"/>
      <c r="X23" s="560">
        <v>0.5541666666666667</v>
      </c>
      <c r="Y23" s="560">
        <v>0.40347222222222223</v>
      </c>
      <c r="Z23" s="560"/>
      <c r="AA23" s="560">
        <v>0.57638888888888895</v>
      </c>
      <c r="AB23" s="560"/>
      <c r="AC23" s="560">
        <v>0.4236111111111111</v>
      </c>
      <c r="AD23" s="560"/>
      <c r="AE23" s="560">
        <v>0.47291666666666665</v>
      </c>
      <c r="AF23" s="559">
        <v>0.68333333333333324</v>
      </c>
      <c r="AG23" s="559"/>
      <c r="AI23" s="226">
        <f>VLOOKUP(AJ23,id!$A:$C,3,0)</f>
        <v>159</v>
      </c>
      <c r="AJ23" s="226" t="str">
        <f t="shared" si="20"/>
        <v>SynakowskaMonika1977</v>
      </c>
      <c r="AK23" s="226" t="str">
        <f t="shared" si="21"/>
        <v>Synakowska</v>
      </c>
      <c r="AL23" s="226" t="str">
        <f t="shared" si="22"/>
        <v>Monika</v>
      </c>
      <c r="AM23" s="226" t="str">
        <f t="shared" si="23"/>
        <v>M&amp;M</v>
      </c>
      <c r="AN23" s="226">
        <f t="shared" si="24"/>
        <v>1977</v>
      </c>
      <c r="AO23" s="226">
        <f t="shared" si="5"/>
        <v>23.823785955086851</v>
      </c>
      <c r="AP23" s="226"/>
      <c r="AQ23" s="226">
        <f t="shared" si="6"/>
        <v>1.282790338435613</v>
      </c>
      <c r="AR23" s="226">
        <f t="shared" si="7"/>
        <v>0.7142857142857143</v>
      </c>
      <c r="AS23" s="226">
        <f t="shared" si="8"/>
        <v>1</v>
      </c>
      <c r="AT23" s="226">
        <f t="shared" si="9"/>
        <v>0.93491987614847016</v>
      </c>
    </row>
    <row r="24" spans="1:46">
      <c r="A24" s="566">
        <v>222</v>
      </c>
      <c r="B24" s="554"/>
      <c r="C24" s="554">
        <v>22</v>
      </c>
      <c r="D24" s="554">
        <v>3016</v>
      </c>
      <c r="E24" s="556" t="s">
        <v>4763</v>
      </c>
      <c r="F24" s="556" t="s">
        <v>463</v>
      </c>
      <c r="G24" s="554" t="s">
        <v>0</v>
      </c>
      <c r="H24" s="554">
        <v>1985</v>
      </c>
      <c r="I24" s="556" t="s">
        <v>307</v>
      </c>
      <c r="J24" s="556" t="s">
        <v>4762</v>
      </c>
      <c r="K24" s="554">
        <v>24</v>
      </c>
      <c r="L24" s="554">
        <v>9</v>
      </c>
      <c r="M24" s="554">
        <v>24</v>
      </c>
      <c r="N24" s="555">
        <v>0.29501157407407408</v>
      </c>
      <c r="O24" s="554">
        <v>0</v>
      </c>
      <c r="P24" s="553"/>
      <c r="Q24" s="553">
        <v>0.57638888888888895</v>
      </c>
      <c r="R24" s="553">
        <v>0.50486111111111109</v>
      </c>
      <c r="S24" s="553"/>
      <c r="T24" s="553"/>
      <c r="U24" s="553">
        <v>0.52569444444444446</v>
      </c>
      <c r="V24" s="553">
        <v>0.61805555555555558</v>
      </c>
      <c r="W24" s="553"/>
      <c r="X24" s="553"/>
      <c r="Y24" s="553">
        <v>0.41875000000000001</v>
      </c>
      <c r="Z24" s="553"/>
      <c r="AA24" s="553">
        <v>0.55902777777777779</v>
      </c>
      <c r="AB24" s="553"/>
      <c r="AC24" s="553">
        <v>0.44375000000000003</v>
      </c>
      <c r="AD24" s="553">
        <v>0.37847222222222227</v>
      </c>
      <c r="AE24" s="553">
        <v>0.47500000000000003</v>
      </c>
      <c r="AF24" s="552">
        <v>0.64861111111111114</v>
      </c>
      <c r="AG24" s="552"/>
      <c r="AI24" s="226">
        <f>VLOOKUP(AJ24,id!$A:$C,3,0)</f>
        <v>585</v>
      </c>
      <c r="AJ24" s="226" t="str">
        <f t="shared" si="20"/>
        <v>BarnikEdyta1985</v>
      </c>
      <c r="AK24" s="226" t="str">
        <f t="shared" si="21"/>
        <v>Barnik</v>
      </c>
      <c r="AL24" s="226" t="str">
        <f t="shared" si="22"/>
        <v>Edyta</v>
      </c>
      <c r="AM24" s="226" t="str">
        <f t="shared" si="23"/>
        <v>Indywidualny</v>
      </c>
      <c r="AN24" s="226">
        <f t="shared" si="24"/>
        <v>1985</v>
      </c>
      <c r="AO24" s="226">
        <f t="shared" si="5"/>
        <v>23.327021003161729</v>
      </c>
      <c r="AP24" s="226"/>
      <c r="AQ24" s="226">
        <f t="shared" si="6"/>
        <v>1.1175016673859313</v>
      </c>
      <c r="AR24" s="226">
        <f t="shared" si="7"/>
        <v>0.9</v>
      </c>
      <c r="AS24" s="226">
        <f t="shared" si="8"/>
        <v>1</v>
      </c>
      <c r="AT24" s="226">
        <f t="shared" si="9"/>
        <v>0.9791483623609768</v>
      </c>
    </row>
    <row r="25" spans="1:46">
      <c r="A25" s="565">
        <v>225</v>
      </c>
      <c r="B25" s="561"/>
      <c r="C25" s="561">
        <v>23</v>
      </c>
      <c r="D25" s="561">
        <v>3024</v>
      </c>
      <c r="E25" s="563" t="s">
        <v>4761</v>
      </c>
      <c r="F25" s="563" t="s">
        <v>231</v>
      </c>
      <c r="G25" s="561" t="s">
        <v>0</v>
      </c>
      <c r="H25" s="561">
        <v>1983</v>
      </c>
      <c r="I25" s="563" t="s">
        <v>4754</v>
      </c>
      <c r="J25" s="563" t="s">
        <v>4752</v>
      </c>
      <c r="K25" s="561">
        <v>23</v>
      </c>
      <c r="L25" s="561">
        <v>9</v>
      </c>
      <c r="M25" s="561">
        <v>23</v>
      </c>
      <c r="N25" s="562">
        <v>0.40725694444444444</v>
      </c>
      <c r="O25" s="561">
        <v>0</v>
      </c>
      <c r="P25" s="560"/>
      <c r="Q25" s="560"/>
      <c r="R25" s="560">
        <v>0.64166666666666672</v>
      </c>
      <c r="S25" s="560">
        <v>0.50972222222222219</v>
      </c>
      <c r="T25" s="560"/>
      <c r="U25" s="560">
        <v>0.59722222222222221</v>
      </c>
      <c r="V25" s="560"/>
      <c r="W25" s="560">
        <v>0.3972222222222222</v>
      </c>
      <c r="X25" s="560">
        <v>0.55833333333333335</v>
      </c>
      <c r="Y25" s="560"/>
      <c r="Z25" s="560">
        <v>0.46875</v>
      </c>
      <c r="AA25" s="560">
        <v>0.5395833333333333</v>
      </c>
      <c r="AB25" s="560">
        <v>0.4375</v>
      </c>
      <c r="AC25" s="560"/>
      <c r="AD25" s="560"/>
      <c r="AE25" s="560">
        <v>0.68680555555555556</v>
      </c>
      <c r="AF25" s="559">
        <v>0.76111111111111107</v>
      </c>
      <c r="AG25" s="559"/>
      <c r="AI25" s="226">
        <f>VLOOKUP(AJ25,id!$A:$C,3,0)</f>
        <v>586</v>
      </c>
      <c r="AJ25" s="226" t="str">
        <f t="shared" si="20"/>
        <v>Kraska-LewandowskaAgata1983</v>
      </c>
      <c r="AK25" s="226" t="str">
        <f t="shared" si="21"/>
        <v>Kraska-Lewandowska</v>
      </c>
      <c r="AL25" s="226" t="str">
        <f t="shared" si="22"/>
        <v>Agata</v>
      </c>
      <c r="AM25" s="226" t="str">
        <f t="shared" si="23"/>
        <v>Pędzące Żółwie</v>
      </c>
      <c r="AN25" s="226">
        <f t="shared" si="24"/>
        <v>1983</v>
      </c>
      <c r="AO25" s="226">
        <f t="shared" si="5"/>
        <v>22.355061794696656</v>
      </c>
      <c r="AP25" s="226"/>
      <c r="AQ25" s="226">
        <f t="shared" si="6"/>
        <v>0.72438684741523862</v>
      </c>
      <c r="AR25" s="226">
        <f t="shared" si="7"/>
        <v>1</v>
      </c>
      <c r="AS25" s="226">
        <f t="shared" si="8"/>
        <v>0.95833333333333337</v>
      </c>
      <c r="AT25" s="226">
        <f t="shared" si="9"/>
        <v>1</v>
      </c>
    </row>
    <row r="26" spans="1:46">
      <c r="A26" s="566">
        <v>230</v>
      </c>
      <c r="B26" s="554"/>
      <c r="C26" s="554">
        <v>24</v>
      </c>
      <c r="D26" s="554">
        <v>3058</v>
      </c>
      <c r="E26" s="556" t="s">
        <v>4753</v>
      </c>
      <c r="F26" s="556" t="s">
        <v>207</v>
      </c>
      <c r="G26" s="554" t="s">
        <v>0</v>
      </c>
      <c r="H26" s="554">
        <v>1978</v>
      </c>
      <c r="I26" s="556" t="s">
        <v>1273</v>
      </c>
      <c r="J26" s="556" t="s">
        <v>4752</v>
      </c>
      <c r="K26" s="554">
        <v>23</v>
      </c>
      <c r="L26" s="554">
        <v>9</v>
      </c>
      <c r="M26" s="554">
        <v>23</v>
      </c>
      <c r="N26" s="555">
        <v>0.40806712962962965</v>
      </c>
      <c r="O26" s="554">
        <v>0</v>
      </c>
      <c r="P26" s="553"/>
      <c r="Q26" s="553"/>
      <c r="R26" s="553">
        <v>0.64236111111111105</v>
      </c>
      <c r="S26" s="553">
        <v>0.50972222222222219</v>
      </c>
      <c r="T26" s="553"/>
      <c r="U26" s="553">
        <v>0.59722222222222221</v>
      </c>
      <c r="V26" s="553"/>
      <c r="W26" s="553">
        <v>0.3972222222222222</v>
      </c>
      <c r="X26" s="553">
        <v>0.55902777777777779</v>
      </c>
      <c r="Y26" s="553"/>
      <c r="Z26" s="553">
        <v>0.46875</v>
      </c>
      <c r="AA26" s="553">
        <v>0.54027777777777775</v>
      </c>
      <c r="AB26" s="553">
        <v>0.4375</v>
      </c>
      <c r="AC26" s="553"/>
      <c r="AD26" s="553"/>
      <c r="AE26" s="553">
        <v>0.68680555555555556</v>
      </c>
      <c r="AF26" s="552">
        <v>0.76180555555555562</v>
      </c>
      <c r="AG26" s="552"/>
      <c r="AI26" s="226">
        <f>VLOOKUP(AJ26,id!$A:$C,3,0)</f>
        <v>587</v>
      </c>
      <c r="AJ26" s="226" t="str">
        <f t="shared" si="20"/>
        <v>LewandowskaMonika1978</v>
      </c>
      <c r="AK26" s="226" t="str">
        <f t="shared" si="21"/>
        <v>Lewandowska</v>
      </c>
      <c r="AL26" s="226" t="str">
        <f t="shared" si="22"/>
        <v>Monika</v>
      </c>
      <c r="AM26" s="226" t="str">
        <f t="shared" si="23"/>
        <v>Pędzące Żółwie</v>
      </c>
      <c r="AN26" s="226">
        <f t="shared" si="24"/>
        <v>1978</v>
      </c>
      <c r="AO26" s="226">
        <f t="shared" si="5"/>
        <v>22.310677578069352</v>
      </c>
      <c r="AP26" s="226"/>
      <c r="AQ26" s="226">
        <f t="shared" si="6"/>
        <v>0.99801457866522947</v>
      </c>
      <c r="AR26" s="226">
        <f t="shared" si="7"/>
        <v>1</v>
      </c>
      <c r="AS26" s="226">
        <f t="shared" si="8"/>
        <v>1</v>
      </c>
      <c r="AT26" s="226">
        <f t="shared" si="9"/>
        <v>1</v>
      </c>
    </row>
    <row r="27" spans="1:46">
      <c r="A27" s="565">
        <v>231</v>
      </c>
      <c r="B27" s="561"/>
      <c r="C27" s="561">
        <v>25</v>
      </c>
      <c r="D27" s="561">
        <v>3032</v>
      </c>
      <c r="E27" s="563" t="s">
        <v>4751</v>
      </c>
      <c r="F27" s="563" t="s">
        <v>768</v>
      </c>
      <c r="G27" s="561" t="s">
        <v>0</v>
      </c>
      <c r="H27" s="561">
        <v>1987</v>
      </c>
      <c r="I27" s="563" t="s">
        <v>1273</v>
      </c>
      <c r="J27" s="563" t="s">
        <v>4750</v>
      </c>
      <c r="K27" s="561">
        <v>23</v>
      </c>
      <c r="L27" s="561">
        <v>9</v>
      </c>
      <c r="M27" s="561">
        <v>23</v>
      </c>
      <c r="N27" s="562">
        <v>0.40870370370370374</v>
      </c>
      <c r="O27" s="561">
        <v>0</v>
      </c>
      <c r="P27" s="560"/>
      <c r="Q27" s="560"/>
      <c r="R27" s="560">
        <v>0.64236111111111105</v>
      </c>
      <c r="S27" s="560">
        <v>0.51041666666666663</v>
      </c>
      <c r="T27" s="560"/>
      <c r="U27" s="560">
        <v>0.59791666666666665</v>
      </c>
      <c r="V27" s="560"/>
      <c r="W27" s="560">
        <v>0.3972222222222222</v>
      </c>
      <c r="X27" s="560">
        <v>0.55902777777777779</v>
      </c>
      <c r="Y27" s="560"/>
      <c r="Z27" s="560">
        <v>0.4694444444444445</v>
      </c>
      <c r="AA27" s="560">
        <v>0.54027777777777775</v>
      </c>
      <c r="AB27" s="560">
        <v>0.4375</v>
      </c>
      <c r="AC27" s="560"/>
      <c r="AD27" s="560"/>
      <c r="AE27" s="560">
        <v>0.68680555555555556</v>
      </c>
      <c r="AF27" s="559">
        <v>0.76250000000000007</v>
      </c>
      <c r="AG27" s="559"/>
      <c r="AI27" s="226">
        <f>VLOOKUP(AJ27,id!$A:$C,3,0)</f>
        <v>588</v>
      </c>
      <c r="AJ27" s="226" t="str">
        <f t="shared" si="20"/>
        <v>KoczwaraKatarzyna1987</v>
      </c>
      <c r="AK27" s="226" t="str">
        <f t="shared" si="21"/>
        <v>Koczwara</v>
      </c>
      <c r="AL27" s="226" t="str">
        <f t="shared" si="22"/>
        <v>Katarzyna</v>
      </c>
      <c r="AM27" s="226" t="str">
        <f t="shared" si="23"/>
        <v>Klinika Triathlonu / Pędzące żółwie</v>
      </c>
      <c r="AN27" s="226">
        <f t="shared" si="24"/>
        <v>1987</v>
      </c>
      <c r="AO27" s="226">
        <f t="shared" si="5"/>
        <v>22.275927712108949</v>
      </c>
      <c r="AP27" s="226"/>
      <c r="AQ27" s="226">
        <f t="shared" si="6"/>
        <v>0.99844245582238333</v>
      </c>
      <c r="AR27" s="226">
        <f t="shared" si="7"/>
        <v>1</v>
      </c>
      <c r="AS27" s="226">
        <f t="shared" si="8"/>
        <v>1</v>
      </c>
      <c r="AT27" s="226">
        <f t="shared" si="9"/>
        <v>1</v>
      </c>
    </row>
    <row r="28" spans="1:46">
      <c r="A28" s="566">
        <v>234</v>
      </c>
      <c r="B28" s="554"/>
      <c r="C28" s="554">
        <v>26</v>
      </c>
      <c r="D28" s="554">
        <v>3249</v>
      </c>
      <c r="E28" s="556" t="s">
        <v>1788</v>
      </c>
      <c r="F28" s="556" t="s">
        <v>483</v>
      </c>
      <c r="G28" s="554" t="s">
        <v>0</v>
      </c>
      <c r="H28" s="554">
        <v>1985</v>
      </c>
      <c r="I28" s="556" t="s">
        <v>3554</v>
      </c>
      <c r="J28" s="556"/>
      <c r="K28" s="554">
        <v>21</v>
      </c>
      <c r="L28" s="554">
        <v>8</v>
      </c>
      <c r="M28" s="554">
        <v>21</v>
      </c>
      <c r="N28" s="555">
        <v>0.40341435185185182</v>
      </c>
      <c r="O28" s="554">
        <v>0</v>
      </c>
      <c r="P28" s="553"/>
      <c r="Q28" s="553">
        <v>0.67499999999999993</v>
      </c>
      <c r="R28" s="553">
        <v>0.56874999999999998</v>
      </c>
      <c r="S28" s="553"/>
      <c r="T28" s="553"/>
      <c r="U28" s="553">
        <v>0.62638888888888888</v>
      </c>
      <c r="V28" s="553">
        <v>0.72499999999999998</v>
      </c>
      <c r="W28" s="553"/>
      <c r="X28" s="553"/>
      <c r="Y28" s="553">
        <v>0.43333333333333335</v>
      </c>
      <c r="Z28" s="553"/>
      <c r="AA28" s="553"/>
      <c r="AB28" s="553"/>
      <c r="AC28" s="553">
        <v>0.47152777777777777</v>
      </c>
      <c r="AD28" s="553">
        <v>0.38263888888888892</v>
      </c>
      <c r="AE28" s="553">
        <v>0.5229166666666667</v>
      </c>
      <c r="AF28" s="552">
        <v>0.75694444444444453</v>
      </c>
      <c r="AG28" s="552"/>
      <c r="AI28" s="226">
        <f>VLOOKUP(AJ28,id!$A:$C,3,0)</f>
        <v>167</v>
      </c>
      <c r="AJ28" s="226" t="str">
        <f t="shared" si="20"/>
        <v>GralakAleksandra1985</v>
      </c>
      <c r="AK28" s="226" t="str">
        <f t="shared" si="21"/>
        <v>Gralak</v>
      </c>
      <c r="AL28" s="226" t="str">
        <f t="shared" si="22"/>
        <v>Aleksandra</v>
      </c>
      <c r="AM28" s="226">
        <f t="shared" si="23"/>
        <v>0</v>
      </c>
      <c r="AN28" s="226">
        <f t="shared" si="24"/>
        <v>1985</v>
      </c>
      <c r="AO28" s="226">
        <f t="shared" si="5"/>
        <v>20.338890519751647</v>
      </c>
      <c r="AP28" s="226"/>
      <c r="AQ28" s="226">
        <f t="shared" si="6"/>
        <v>1.0131114617701911</v>
      </c>
      <c r="AR28" s="226">
        <f t="shared" si="7"/>
        <v>0.88888888888888884</v>
      </c>
      <c r="AS28" s="226">
        <f t="shared" si="8"/>
        <v>0.91304347826086951</v>
      </c>
      <c r="AT28" s="226">
        <f t="shared" si="9"/>
        <v>0.97671868386117389</v>
      </c>
    </row>
    <row r="29" spans="1:46">
      <c r="A29" s="565">
        <v>239</v>
      </c>
      <c r="B29" s="561"/>
      <c r="C29" s="561">
        <v>27</v>
      </c>
      <c r="D29" s="561">
        <v>3186</v>
      </c>
      <c r="E29" s="563" t="s">
        <v>403</v>
      </c>
      <c r="F29" s="563" t="s">
        <v>635</v>
      </c>
      <c r="G29" s="561" t="s">
        <v>0</v>
      </c>
      <c r="H29" s="561">
        <v>1987</v>
      </c>
      <c r="I29" s="563" t="s">
        <v>253</v>
      </c>
      <c r="J29" s="563" t="s">
        <v>1443</v>
      </c>
      <c r="K29" s="561">
        <v>14</v>
      </c>
      <c r="L29" s="561">
        <v>7</v>
      </c>
      <c r="M29" s="561">
        <v>14</v>
      </c>
      <c r="N29" s="562">
        <v>0.29069444444444442</v>
      </c>
      <c r="O29" s="561">
        <v>0</v>
      </c>
      <c r="P29" s="560">
        <v>0.40138888888888885</v>
      </c>
      <c r="Q29" s="560">
        <v>0.52986111111111112</v>
      </c>
      <c r="R29" s="560"/>
      <c r="S29" s="560">
        <v>0.48680555555555555</v>
      </c>
      <c r="T29" s="560"/>
      <c r="U29" s="560"/>
      <c r="V29" s="560">
        <v>0.51180555555555551</v>
      </c>
      <c r="W29" s="560">
        <v>0.3756944444444445</v>
      </c>
      <c r="X29" s="560"/>
      <c r="Y29" s="560"/>
      <c r="Z29" s="560">
        <v>0.45208333333333334</v>
      </c>
      <c r="AA29" s="560"/>
      <c r="AB29" s="560">
        <v>0.42499999999999999</v>
      </c>
      <c r="AC29" s="560"/>
      <c r="AD29" s="560"/>
      <c r="AE29" s="560"/>
      <c r="AF29" s="559">
        <v>0.64444444444444449</v>
      </c>
      <c r="AG29" s="559"/>
      <c r="AI29" s="226">
        <f>VLOOKUP(AJ29,id!$A:$C,3,0)</f>
        <v>161</v>
      </c>
      <c r="AJ29" s="226" t="str">
        <f t="shared" si="20"/>
        <v>MarcinkiewiczAlicja1987</v>
      </c>
      <c r="AK29" s="226" t="str">
        <f t="shared" si="21"/>
        <v>Marcinkiewicz</v>
      </c>
      <c r="AL29" s="226" t="str">
        <f t="shared" si="22"/>
        <v>Alicja</v>
      </c>
      <c r="AM29" s="226" t="str">
        <f t="shared" si="23"/>
        <v>Nasz Bike Team</v>
      </c>
      <c r="AN29" s="226">
        <f t="shared" si="24"/>
        <v>1987</v>
      </c>
      <c r="AO29" s="226">
        <f t="shared" si="5"/>
        <v>13.559260346501098</v>
      </c>
      <c r="AP29" s="226"/>
      <c r="AQ29" s="226">
        <f t="shared" si="6"/>
        <v>1.3877607899347029</v>
      </c>
      <c r="AR29" s="226">
        <f t="shared" si="7"/>
        <v>0.875</v>
      </c>
      <c r="AS29" s="226">
        <f t="shared" si="8"/>
        <v>0.66666666666666663</v>
      </c>
      <c r="AT29" s="226">
        <f t="shared" si="9"/>
        <v>0.97364718061516808</v>
      </c>
    </row>
    <row r="30" spans="1:46" ht="15" thickBot="1">
      <c r="A30" s="543" t="s">
        <v>4729</v>
      </c>
      <c r="B30" s="542"/>
      <c r="C30" s="542"/>
      <c r="D30" s="542"/>
      <c r="E30" s="541"/>
    </row>
  </sheetData>
  <mergeCells count="2">
    <mergeCell ref="A1:I1"/>
    <mergeCell ref="J1:AF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25"/>
  <sheetViews>
    <sheetView workbookViewId="0">
      <selection sqref="A1:I1"/>
    </sheetView>
  </sheetViews>
  <sheetFormatPr defaultRowHeight="14.4"/>
  <cols>
    <col min="1" max="1" width="10.88671875" style="539" bestFit="1" customWidth="1"/>
    <col min="2" max="2" width="11.109375" style="539" bestFit="1" customWidth="1"/>
    <col min="3" max="3" width="10.88671875" style="539" bestFit="1" customWidth="1"/>
    <col min="4" max="4" width="5" style="539" bestFit="1" customWidth="1"/>
    <col min="5" max="5" width="21.6640625" style="539" bestFit="1" customWidth="1"/>
    <col min="6" max="6" width="20.44140625" style="539" bestFit="1" customWidth="1"/>
    <col min="7" max="7" width="8.88671875" style="540" customWidth="1"/>
    <col min="8" max="8" width="9" style="539" customWidth="1"/>
    <col min="9" max="9" width="19.6640625" style="539" bestFit="1" customWidth="1"/>
    <col min="10" max="10" width="30.44140625" style="539" bestFit="1" customWidth="1"/>
    <col min="11" max="32" width="8.88671875" style="539"/>
    <col min="33" max="33" width="19.33203125" style="539" bestFit="1" customWidth="1"/>
    <col min="34" max="16384" width="8.88671875" style="539"/>
  </cols>
  <sheetData>
    <row r="1" spans="1:46" ht="46.8" thickBot="1">
      <c r="A1" s="666" t="s">
        <v>4933</v>
      </c>
      <c r="B1" s="667"/>
      <c r="C1" s="667"/>
      <c r="D1" s="667"/>
      <c r="E1" s="667"/>
      <c r="F1" s="667"/>
      <c r="G1" s="667"/>
      <c r="H1" s="667"/>
      <c r="I1" s="667"/>
      <c r="J1" s="668" t="s">
        <v>3723</v>
      </c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9"/>
      <c r="AG1" s="572"/>
    </row>
    <row r="2" spans="1:46">
      <c r="A2" s="571" t="s">
        <v>3656</v>
      </c>
      <c r="B2" s="568" t="s">
        <v>3724</v>
      </c>
      <c r="C2" s="568" t="s">
        <v>3658</v>
      </c>
      <c r="D2" s="570" t="s">
        <v>3659</v>
      </c>
      <c r="E2" s="569" t="s">
        <v>161</v>
      </c>
      <c r="F2" s="569" t="s">
        <v>160</v>
      </c>
      <c r="G2" s="568" t="s">
        <v>813</v>
      </c>
      <c r="H2" s="568" t="s">
        <v>3660</v>
      </c>
      <c r="I2" s="569" t="s">
        <v>3661</v>
      </c>
      <c r="J2" s="569" t="s">
        <v>3616</v>
      </c>
      <c r="K2" s="568" t="s">
        <v>3513</v>
      </c>
      <c r="L2" s="568" t="s">
        <v>3619</v>
      </c>
      <c r="M2" s="568" t="s">
        <v>30</v>
      </c>
      <c r="N2" s="568" t="s">
        <v>3618</v>
      </c>
      <c r="O2" s="568" t="s">
        <v>3662</v>
      </c>
      <c r="P2" s="568" t="s">
        <v>3408</v>
      </c>
      <c r="Q2" s="568" t="s">
        <v>3407</v>
      </c>
      <c r="R2" s="568" t="s">
        <v>3406</v>
      </c>
      <c r="S2" s="568" t="s">
        <v>3405</v>
      </c>
      <c r="T2" s="568" t="s">
        <v>3404</v>
      </c>
      <c r="U2" s="568" t="s">
        <v>3403</v>
      </c>
      <c r="V2" s="568" t="s">
        <v>3402</v>
      </c>
      <c r="W2" s="568" t="s">
        <v>3401</v>
      </c>
      <c r="X2" s="568" t="s">
        <v>3400</v>
      </c>
      <c r="Y2" s="568" t="s">
        <v>3399</v>
      </c>
      <c r="Z2" s="568" t="s">
        <v>3398</v>
      </c>
      <c r="AA2" s="568" t="s">
        <v>3397</v>
      </c>
      <c r="AB2" s="568" t="s">
        <v>3396</v>
      </c>
      <c r="AC2" s="568" t="s">
        <v>3395</v>
      </c>
      <c r="AD2" s="568" t="s">
        <v>3394</v>
      </c>
      <c r="AE2" s="568" t="s">
        <v>3393</v>
      </c>
      <c r="AF2" s="567" t="s">
        <v>3382</v>
      </c>
      <c r="AG2" s="567" t="s">
        <v>4932</v>
      </c>
      <c r="AI2" s="226" t="s">
        <v>71</v>
      </c>
      <c r="AJ2" s="226" t="s">
        <v>72</v>
      </c>
      <c r="AK2" s="226" t="s">
        <v>99</v>
      </c>
      <c r="AL2" s="226" t="s">
        <v>100</v>
      </c>
      <c r="AM2" s="226" t="s">
        <v>75</v>
      </c>
      <c r="AN2" s="226" t="s">
        <v>73</v>
      </c>
      <c r="AO2" s="226" t="s">
        <v>42</v>
      </c>
      <c r="AP2" s="226"/>
      <c r="AQ2" s="226" t="s">
        <v>39</v>
      </c>
      <c r="AR2" s="226" t="s">
        <v>40</v>
      </c>
      <c r="AS2" s="226" t="s">
        <v>31</v>
      </c>
      <c r="AT2" s="226" t="s">
        <v>41</v>
      </c>
    </row>
    <row r="3" spans="1:46">
      <c r="A3" s="565">
        <v>1</v>
      </c>
      <c r="B3" s="561">
        <v>1</v>
      </c>
      <c r="C3" s="561"/>
      <c r="D3" s="561">
        <v>3176</v>
      </c>
      <c r="E3" s="563" t="s">
        <v>245</v>
      </c>
      <c r="F3" s="563" t="s">
        <v>241</v>
      </c>
      <c r="G3" s="561" t="s">
        <v>32</v>
      </c>
      <c r="H3" s="561">
        <v>1979</v>
      </c>
      <c r="I3" s="563" t="s">
        <v>1324</v>
      </c>
      <c r="J3" s="563" t="s">
        <v>236</v>
      </c>
      <c r="K3" s="561">
        <v>40</v>
      </c>
      <c r="L3" s="561">
        <v>16</v>
      </c>
      <c r="M3" s="561">
        <v>40</v>
      </c>
      <c r="N3" s="562">
        <v>0.24519675925925924</v>
      </c>
      <c r="O3" s="561">
        <v>0</v>
      </c>
      <c r="P3" s="560">
        <v>0.38819444444444445</v>
      </c>
      <c r="Q3" s="560">
        <v>0.47222222222222227</v>
      </c>
      <c r="R3" s="560">
        <v>0.51666666666666672</v>
      </c>
      <c r="S3" s="560">
        <v>0.45347222222222222</v>
      </c>
      <c r="T3" s="560">
        <v>0.37638888888888888</v>
      </c>
      <c r="U3" s="560">
        <v>0.50486111111111109</v>
      </c>
      <c r="V3" s="560">
        <v>0.46388888888888885</v>
      </c>
      <c r="W3" s="560">
        <v>0.40625</v>
      </c>
      <c r="X3" s="560">
        <v>0.4916666666666667</v>
      </c>
      <c r="Y3" s="560">
        <v>0.56597222222222221</v>
      </c>
      <c r="Z3" s="560">
        <v>0.44027777777777777</v>
      </c>
      <c r="AA3" s="560">
        <v>0.48125000000000001</v>
      </c>
      <c r="AB3" s="560">
        <v>0.42569444444444443</v>
      </c>
      <c r="AC3" s="560">
        <v>0.54722222222222217</v>
      </c>
      <c r="AD3" s="560">
        <v>0.58611111111111114</v>
      </c>
      <c r="AE3" s="560">
        <v>0.52777777777777779</v>
      </c>
      <c r="AF3" s="559">
        <v>0.59930555555555554</v>
      </c>
      <c r="AG3" s="559"/>
      <c r="AI3" s="226">
        <f>VLOOKUP(AJ3,id!$A:$C,3,0)</f>
        <v>8</v>
      </c>
      <c r="AJ3" s="226" t="str">
        <f t="shared" ref="AJ3:AJ64" si="0">AK3&amp;AL3&amp;AN3</f>
        <v>WalentowskiRadosław1979</v>
      </c>
      <c r="AK3" s="226" t="str">
        <f>E3</f>
        <v>Walentowski</v>
      </c>
      <c r="AL3" s="226" t="str">
        <f>F3</f>
        <v>Radosław</v>
      </c>
      <c r="AM3" s="226" t="str">
        <f>J3</f>
        <v>LosMaruderos</v>
      </c>
      <c r="AN3" s="226">
        <f>H3</f>
        <v>1979</v>
      </c>
      <c r="AO3" s="226">
        <v>50</v>
      </c>
      <c r="AP3" s="226"/>
      <c r="AQ3" s="226"/>
      <c r="AR3" s="226"/>
      <c r="AS3" s="226"/>
      <c r="AT3" s="226"/>
    </row>
    <row r="4" spans="1:46">
      <c r="A4" s="566">
        <v>2</v>
      </c>
      <c r="B4" s="554">
        <v>2</v>
      </c>
      <c r="C4" s="554"/>
      <c r="D4" s="554">
        <v>3230</v>
      </c>
      <c r="E4" s="556" t="s">
        <v>439</v>
      </c>
      <c r="F4" s="556" t="s">
        <v>45</v>
      </c>
      <c r="G4" s="554" t="s">
        <v>32</v>
      </c>
      <c r="H4" s="554">
        <v>1975</v>
      </c>
      <c r="I4" s="556" t="s">
        <v>3668</v>
      </c>
      <c r="J4" s="556"/>
      <c r="K4" s="554">
        <v>40</v>
      </c>
      <c r="L4" s="554">
        <v>16</v>
      </c>
      <c r="M4" s="554">
        <v>40</v>
      </c>
      <c r="N4" s="555">
        <v>0.25990740740740742</v>
      </c>
      <c r="O4" s="554">
        <v>0</v>
      </c>
      <c r="P4" s="553">
        <v>0.56111111111111112</v>
      </c>
      <c r="Q4" s="553">
        <v>0.4152777777777778</v>
      </c>
      <c r="R4" s="553">
        <v>0.45902777777777781</v>
      </c>
      <c r="S4" s="553">
        <v>0.51250000000000007</v>
      </c>
      <c r="T4" s="553">
        <v>0.57291666666666663</v>
      </c>
      <c r="U4" s="553">
        <v>0.47361111111111115</v>
      </c>
      <c r="V4" s="553">
        <v>0.40763888888888888</v>
      </c>
      <c r="W4" s="553">
        <v>0.60555555555555551</v>
      </c>
      <c r="X4" s="553">
        <v>0.48749999999999999</v>
      </c>
      <c r="Y4" s="553">
        <v>0.39444444444444443</v>
      </c>
      <c r="Z4" s="553">
        <v>0.52638888888888891</v>
      </c>
      <c r="AA4" s="553">
        <v>0.49861111111111112</v>
      </c>
      <c r="AB4" s="553">
        <v>0.54166666666666663</v>
      </c>
      <c r="AC4" s="553">
        <v>0.42986111111111108</v>
      </c>
      <c r="AD4" s="553">
        <v>0.36944444444444446</v>
      </c>
      <c r="AE4" s="553">
        <v>0.4465277777777778</v>
      </c>
      <c r="AF4" s="552">
        <v>0.61388888888888882</v>
      </c>
      <c r="AG4" s="552"/>
      <c r="AI4" s="226">
        <f>VLOOKUP(AJ4,id!$A:$C,3,0)</f>
        <v>175</v>
      </c>
      <c r="AJ4" s="226" t="str">
        <f t="shared" si="0"/>
        <v>JędrusikRafał1975</v>
      </c>
      <c r="AK4" s="226" t="str">
        <f t="shared" ref="AK4:AL19" si="1">E4</f>
        <v>Jędrusik</v>
      </c>
      <c r="AL4" s="226" t="str">
        <f t="shared" si="1"/>
        <v>Rafał</v>
      </c>
      <c r="AM4" s="226">
        <f t="shared" ref="AM4:AM65" si="2">J4</f>
        <v>0</v>
      </c>
      <c r="AN4" s="226">
        <f t="shared" ref="AN4:AN65" si="3">H4</f>
        <v>1975</v>
      </c>
      <c r="AO4" s="226">
        <f t="shared" ref="AO4:AO58" si="4">AO3*IF(AS4&lt;1,AS4,IF(AT4&lt;1,AT4,IF(AR4&lt;1,AR4,IF(AQ4&lt;1,AQ4,1))))</f>
        <v>47.170021375133587</v>
      </c>
      <c r="AP4" s="226"/>
      <c r="AQ4" s="226">
        <f>N3/N4</f>
        <v>0.94340042750267172</v>
      </c>
      <c r="AR4" s="226">
        <f>L4/L3</f>
        <v>1</v>
      </c>
      <c r="AS4" s="226">
        <f>K4/K3</f>
        <v>1</v>
      </c>
      <c r="AT4" s="226">
        <f>AR4^0.2</f>
        <v>1</v>
      </c>
    </row>
    <row r="5" spans="1:46">
      <c r="A5" s="565">
        <v>3</v>
      </c>
      <c r="B5" s="561">
        <v>3</v>
      </c>
      <c r="C5" s="561"/>
      <c r="D5" s="561">
        <v>3261</v>
      </c>
      <c r="E5" s="563" t="s">
        <v>4728</v>
      </c>
      <c r="F5" s="563" t="s">
        <v>46</v>
      </c>
      <c r="G5" s="561" t="s">
        <v>32</v>
      </c>
      <c r="H5" s="561">
        <v>2001</v>
      </c>
      <c r="I5" s="563" t="s">
        <v>253</v>
      </c>
      <c r="J5" s="563"/>
      <c r="K5" s="561">
        <v>40</v>
      </c>
      <c r="L5" s="561">
        <v>16</v>
      </c>
      <c r="M5" s="561">
        <v>40</v>
      </c>
      <c r="N5" s="562">
        <v>0.26671296296296293</v>
      </c>
      <c r="O5" s="561">
        <v>0</v>
      </c>
      <c r="P5" s="560">
        <v>0.5805555555555556</v>
      </c>
      <c r="Q5" s="560">
        <v>0.51597222222222217</v>
      </c>
      <c r="R5" s="560">
        <v>0.45694444444444443</v>
      </c>
      <c r="S5" s="560">
        <v>0.53680555555555554</v>
      </c>
      <c r="T5" s="560">
        <v>0.58819444444444446</v>
      </c>
      <c r="U5" s="560">
        <v>0.43055555555555558</v>
      </c>
      <c r="V5" s="560">
        <v>0.52708333333333335</v>
      </c>
      <c r="W5" s="560">
        <v>0.61249999999999993</v>
      </c>
      <c r="X5" s="560">
        <v>0.49791666666666662</v>
      </c>
      <c r="Y5" s="560">
        <v>0.39861111111111108</v>
      </c>
      <c r="Z5" s="560">
        <v>0.5493055555555556</v>
      </c>
      <c r="AA5" s="560">
        <v>0.50902777777777775</v>
      </c>
      <c r="AB5" s="560">
        <v>0.56319444444444444</v>
      </c>
      <c r="AC5" s="560">
        <v>0.4152777777777778</v>
      </c>
      <c r="AD5" s="560">
        <v>0.37222222222222223</v>
      </c>
      <c r="AE5" s="560">
        <v>0.46736111111111112</v>
      </c>
      <c r="AF5" s="559">
        <v>0.62083333333333335</v>
      </c>
      <c r="AG5" s="559"/>
      <c r="AI5" s="226">
        <f>VLOOKUP(AJ5,id!$A:$C,3,0)</f>
        <v>627</v>
      </c>
      <c r="AJ5" s="226" t="str">
        <f t="shared" si="0"/>
        <v>NiebielskiBartosz2001</v>
      </c>
      <c r="AK5" s="226" t="str">
        <f t="shared" si="1"/>
        <v>Niebielski</v>
      </c>
      <c r="AL5" s="226" t="str">
        <f t="shared" si="1"/>
        <v>Bartosz</v>
      </c>
      <c r="AM5" s="226">
        <f t="shared" si="2"/>
        <v>0</v>
      </c>
      <c r="AN5" s="226">
        <f t="shared" si="3"/>
        <v>2001</v>
      </c>
      <c r="AO5" s="226">
        <f t="shared" si="4"/>
        <v>45.966412081235895</v>
      </c>
      <c r="AP5" s="226"/>
      <c r="AQ5" s="226">
        <f t="shared" ref="AQ5:AQ58" si="5">N4/N5</f>
        <v>0.97448359659781303</v>
      </c>
      <c r="AR5" s="226">
        <f t="shared" ref="AR5:AR58" si="6">L5/L4</f>
        <v>1</v>
      </c>
      <c r="AS5" s="226">
        <f t="shared" ref="AS5:AS58" si="7">K5/K4</f>
        <v>1</v>
      </c>
      <c r="AT5" s="226">
        <f t="shared" ref="AT5:AT58" si="8">AR5^0.2</f>
        <v>1</v>
      </c>
    </row>
    <row r="6" spans="1:46">
      <c r="A6" s="566">
        <v>4</v>
      </c>
      <c r="B6" s="554">
        <v>4</v>
      </c>
      <c r="C6" s="554"/>
      <c r="D6" s="554">
        <v>3007</v>
      </c>
      <c r="E6" s="556" t="s">
        <v>393</v>
      </c>
      <c r="F6" s="556" t="s">
        <v>49</v>
      </c>
      <c r="G6" s="554" t="s">
        <v>32</v>
      </c>
      <c r="H6" s="554">
        <v>1974</v>
      </c>
      <c r="I6" s="556" t="s">
        <v>4931</v>
      </c>
      <c r="J6" s="556" t="s">
        <v>4930</v>
      </c>
      <c r="K6" s="554">
        <v>40</v>
      </c>
      <c r="L6" s="554">
        <v>16</v>
      </c>
      <c r="M6" s="554">
        <v>40</v>
      </c>
      <c r="N6" s="555">
        <v>0.27678240740740739</v>
      </c>
      <c r="O6" s="554">
        <v>0</v>
      </c>
      <c r="P6" s="553">
        <v>0.39444444444444443</v>
      </c>
      <c r="Q6" s="553">
        <v>0.50694444444444442</v>
      </c>
      <c r="R6" s="553">
        <v>0.55972222222222223</v>
      </c>
      <c r="S6" s="553">
        <v>0.47083333333333338</v>
      </c>
      <c r="T6" s="553">
        <v>0.3833333333333333</v>
      </c>
      <c r="U6" s="553">
        <v>0.54722222222222217</v>
      </c>
      <c r="V6" s="553">
        <v>0.48055555555555557</v>
      </c>
      <c r="W6" s="553">
        <v>0.41597222222222219</v>
      </c>
      <c r="X6" s="553">
        <v>0.53402777777777777</v>
      </c>
      <c r="Y6" s="553">
        <v>0.49374999999999997</v>
      </c>
      <c r="Z6" s="553">
        <v>0.45763888888888887</v>
      </c>
      <c r="AA6" s="553">
        <v>0.51527777777777783</v>
      </c>
      <c r="AB6" s="553">
        <v>0.44375000000000003</v>
      </c>
      <c r="AC6" s="553">
        <v>0.59166666666666667</v>
      </c>
      <c r="AD6" s="553">
        <v>0.61805555555555558</v>
      </c>
      <c r="AE6" s="553">
        <v>0.5708333333333333</v>
      </c>
      <c r="AF6" s="552">
        <v>0.63055555555555554</v>
      </c>
      <c r="AG6" s="552"/>
      <c r="AI6" s="226">
        <f>VLOOKUP(AJ6,id!$A:$C,3,0)</f>
        <v>95</v>
      </c>
      <c r="AJ6" s="226" t="str">
        <f t="shared" si="0"/>
        <v>PotockiRobert1974</v>
      </c>
      <c r="AK6" s="226" t="str">
        <f t="shared" si="1"/>
        <v>Potocki</v>
      </c>
      <c r="AL6" s="226" t="str">
        <f t="shared" si="1"/>
        <v>Robert</v>
      </c>
      <c r="AM6" s="226" t="str">
        <f t="shared" si="2"/>
        <v>GreyWolf</v>
      </c>
      <c r="AN6" s="226">
        <f t="shared" si="3"/>
        <v>1974</v>
      </c>
      <c r="AO6" s="226">
        <f t="shared" si="4"/>
        <v>44.294137325416074</v>
      </c>
      <c r="AP6" s="226"/>
      <c r="AQ6" s="226">
        <f t="shared" si="5"/>
        <v>0.96361963703270048</v>
      </c>
      <c r="AR6" s="226">
        <f t="shared" si="6"/>
        <v>1</v>
      </c>
      <c r="AS6" s="226">
        <f t="shared" si="7"/>
        <v>1</v>
      </c>
      <c r="AT6" s="226">
        <f t="shared" si="8"/>
        <v>1</v>
      </c>
    </row>
    <row r="7" spans="1:46">
      <c r="A7" s="565">
        <v>5</v>
      </c>
      <c r="B7" s="561">
        <v>5</v>
      </c>
      <c r="C7" s="561"/>
      <c r="D7" s="561">
        <v>3066</v>
      </c>
      <c r="E7" s="563" t="s">
        <v>639</v>
      </c>
      <c r="F7" s="563" t="s">
        <v>21</v>
      </c>
      <c r="G7" s="561" t="s">
        <v>32</v>
      </c>
      <c r="H7" s="561">
        <v>1979</v>
      </c>
      <c r="I7" s="563" t="s">
        <v>253</v>
      </c>
      <c r="J7" s="563" t="s">
        <v>4929</v>
      </c>
      <c r="K7" s="561">
        <v>40</v>
      </c>
      <c r="L7" s="561">
        <v>16</v>
      </c>
      <c r="M7" s="561">
        <v>40</v>
      </c>
      <c r="N7" s="562">
        <v>0.28173611111111113</v>
      </c>
      <c r="O7" s="561">
        <v>0</v>
      </c>
      <c r="P7" s="560">
        <v>0.38750000000000001</v>
      </c>
      <c r="Q7" s="560">
        <v>0.48472222222222222</v>
      </c>
      <c r="R7" s="560">
        <v>0.54236111111111118</v>
      </c>
      <c r="S7" s="560">
        <v>0.46180555555555558</v>
      </c>
      <c r="T7" s="560">
        <v>0.39999999999999997</v>
      </c>
      <c r="U7" s="560">
        <v>0.52847222222222223</v>
      </c>
      <c r="V7" s="560">
        <v>0.47430555555555554</v>
      </c>
      <c r="W7" s="560">
        <v>0.3666666666666667</v>
      </c>
      <c r="X7" s="560">
        <v>0.5131944444444444</v>
      </c>
      <c r="Y7" s="560">
        <v>0.6</v>
      </c>
      <c r="Z7" s="560">
        <v>0.44513888888888892</v>
      </c>
      <c r="AA7" s="560">
        <v>0.50069444444444444</v>
      </c>
      <c r="AB7" s="560">
        <v>0.4284722222222222</v>
      </c>
      <c r="AC7" s="560">
        <v>0.5805555555555556</v>
      </c>
      <c r="AD7" s="560">
        <v>0.62222222222222223</v>
      </c>
      <c r="AE7" s="560">
        <v>0.56041666666666667</v>
      </c>
      <c r="AF7" s="559">
        <v>0.63541666666666663</v>
      </c>
      <c r="AG7" s="559"/>
      <c r="AI7" s="226">
        <f>VLOOKUP(AJ7,id!$A:$C,3,0)</f>
        <v>259</v>
      </c>
      <c r="AJ7" s="226" t="str">
        <f t="shared" si="0"/>
        <v>DrabikJacek1979</v>
      </c>
      <c r="AK7" s="226" t="str">
        <f t="shared" si="1"/>
        <v>Drabik</v>
      </c>
      <c r="AL7" s="226" t="str">
        <f t="shared" si="1"/>
        <v>Jacek</v>
      </c>
      <c r="AM7" s="226" t="str">
        <f t="shared" si="2"/>
        <v>Zorientowani</v>
      </c>
      <c r="AN7" s="226">
        <f t="shared" si="3"/>
        <v>1979</v>
      </c>
      <c r="AO7" s="226">
        <f t="shared" si="4"/>
        <v>43.515323309506194</v>
      </c>
      <c r="AP7" s="226"/>
      <c r="AQ7" s="226">
        <f t="shared" si="5"/>
        <v>0.98241722126365938</v>
      </c>
      <c r="AR7" s="226">
        <f t="shared" si="6"/>
        <v>1</v>
      </c>
      <c r="AS7" s="226">
        <f t="shared" si="7"/>
        <v>1</v>
      </c>
      <c r="AT7" s="226">
        <f t="shared" si="8"/>
        <v>1</v>
      </c>
    </row>
    <row r="8" spans="1:46">
      <c r="A8" s="566">
        <v>6</v>
      </c>
      <c r="B8" s="554">
        <v>6</v>
      </c>
      <c r="C8" s="554"/>
      <c r="D8" s="554">
        <v>3109</v>
      </c>
      <c r="E8" s="556" t="s">
        <v>460</v>
      </c>
      <c r="F8" s="556" t="s">
        <v>139</v>
      </c>
      <c r="G8" s="554" t="s">
        <v>32</v>
      </c>
      <c r="H8" s="554">
        <v>1980</v>
      </c>
      <c r="I8" s="556" t="s">
        <v>3726</v>
      </c>
      <c r="J8" s="556" t="s">
        <v>1725</v>
      </c>
      <c r="K8" s="554">
        <v>40</v>
      </c>
      <c r="L8" s="554">
        <v>16</v>
      </c>
      <c r="M8" s="554">
        <v>40</v>
      </c>
      <c r="N8" s="555">
        <v>0.28309027777777779</v>
      </c>
      <c r="O8" s="554">
        <v>0</v>
      </c>
      <c r="P8" s="553">
        <v>0.60625000000000007</v>
      </c>
      <c r="Q8" s="553">
        <v>0.49861111111111112</v>
      </c>
      <c r="R8" s="553">
        <v>0.4548611111111111</v>
      </c>
      <c r="S8" s="553">
        <v>0.52013888888888882</v>
      </c>
      <c r="T8" s="553">
        <v>0.62708333333333333</v>
      </c>
      <c r="U8" s="553">
        <v>0.42083333333333334</v>
      </c>
      <c r="V8" s="553">
        <v>0.50972222222222219</v>
      </c>
      <c r="W8" s="553">
        <v>0.58402777777777781</v>
      </c>
      <c r="X8" s="553">
        <v>0.4770833333333333</v>
      </c>
      <c r="Y8" s="553">
        <v>0.39513888888888887</v>
      </c>
      <c r="Z8" s="553">
        <v>0.53402777777777777</v>
      </c>
      <c r="AA8" s="553">
        <v>0.48958333333333331</v>
      </c>
      <c r="AB8" s="553">
        <v>0.55069444444444449</v>
      </c>
      <c r="AC8" s="553">
        <v>0.40833333333333338</v>
      </c>
      <c r="AD8" s="553">
        <v>0.3666666666666667</v>
      </c>
      <c r="AE8" s="553">
        <v>0.43888888888888888</v>
      </c>
      <c r="AF8" s="552">
        <v>0.63680555555555551</v>
      </c>
      <c r="AG8" s="552"/>
      <c r="AI8" s="226">
        <f>VLOOKUP(AJ8,id!$A:$C,3,0)</f>
        <v>224</v>
      </c>
      <c r="AJ8" s="226" t="str">
        <f t="shared" si="0"/>
        <v>BlockDaniel1980</v>
      </c>
      <c r="AK8" s="226" t="str">
        <f t="shared" si="1"/>
        <v>Block</v>
      </c>
      <c r="AL8" s="226" t="str">
        <f t="shared" si="1"/>
        <v>Daniel</v>
      </c>
      <c r="AM8" s="226" t="str">
        <f t="shared" si="2"/>
        <v>flypics.pl</v>
      </c>
      <c r="AN8" s="226">
        <f t="shared" si="3"/>
        <v>1980</v>
      </c>
      <c r="AO8" s="226">
        <f t="shared" si="4"/>
        <v>43.307167095956494</v>
      </c>
      <c r="AP8" s="226"/>
      <c r="AQ8" s="226">
        <f t="shared" si="5"/>
        <v>0.99521648472954749</v>
      </c>
      <c r="AR8" s="226">
        <f t="shared" si="6"/>
        <v>1</v>
      </c>
      <c r="AS8" s="226">
        <f t="shared" si="7"/>
        <v>1</v>
      </c>
      <c r="AT8" s="226">
        <f t="shared" si="8"/>
        <v>1</v>
      </c>
    </row>
    <row r="9" spans="1:46">
      <c r="A9" s="565">
        <v>7</v>
      </c>
      <c r="B9" s="561">
        <v>7</v>
      </c>
      <c r="C9" s="561"/>
      <c r="D9" s="561">
        <v>3086</v>
      </c>
      <c r="E9" s="563" t="s">
        <v>653</v>
      </c>
      <c r="F9" s="563" t="s">
        <v>22</v>
      </c>
      <c r="G9" s="561" t="s">
        <v>32</v>
      </c>
      <c r="H9" s="561">
        <v>1977</v>
      </c>
      <c r="I9" s="563" t="s">
        <v>3554</v>
      </c>
      <c r="J9" s="563" t="s">
        <v>1725</v>
      </c>
      <c r="K9" s="561">
        <v>40</v>
      </c>
      <c r="L9" s="561">
        <v>16</v>
      </c>
      <c r="M9" s="561">
        <v>40</v>
      </c>
      <c r="N9" s="562">
        <v>0.2852777777777778</v>
      </c>
      <c r="O9" s="561">
        <v>0</v>
      </c>
      <c r="P9" s="560">
        <v>0.60625000000000007</v>
      </c>
      <c r="Q9" s="560">
        <v>0.4993055555555555</v>
      </c>
      <c r="R9" s="560">
        <v>0.4548611111111111</v>
      </c>
      <c r="S9" s="560">
        <v>0.52013888888888882</v>
      </c>
      <c r="T9" s="560">
        <v>0.62708333333333333</v>
      </c>
      <c r="U9" s="560">
        <v>0.42083333333333334</v>
      </c>
      <c r="V9" s="560">
        <v>0.51041666666666663</v>
      </c>
      <c r="W9" s="560">
        <v>0.58402777777777781</v>
      </c>
      <c r="X9" s="560">
        <v>0.4770833333333333</v>
      </c>
      <c r="Y9" s="560">
        <v>0.39513888888888887</v>
      </c>
      <c r="Z9" s="560">
        <v>0.53402777777777777</v>
      </c>
      <c r="AA9" s="560">
        <v>0.48958333333333331</v>
      </c>
      <c r="AB9" s="560">
        <v>0.55069444444444449</v>
      </c>
      <c r="AC9" s="560">
        <v>0.40902777777777777</v>
      </c>
      <c r="AD9" s="560">
        <v>0.36736111111111108</v>
      </c>
      <c r="AE9" s="560">
        <v>0.43958333333333338</v>
      </c>
      <c r="AF9" s="559">
        <v>0.63888888888888895</v>
      </c>
      <c r="AG9" s="559"/>
      <c r="AI9" s="226">
        <f>VLOOKUP(AJ9,id!$A:$C,3,0)</f>
        <v>225</v>
      </c>
      <c r="AJ9" s="226" t="str">
        <f t="shared" si="0"/>
        <v>DeptułaKrzysztof1977</v>
      </c>
      <c r="AK9" s="226" t="str">
        <f t="shared" si="1"/>
        <v>Deptuła</v>
      </c>
      <c r="AL9" s="226" t="str">
        <f t="shared" si="1"/>
        <v>Krzysztof</v>
      </c>
      <c r="AM9" s="226" t="str">
        <f t="shared" si="2"/>
        <v>flypics.pl</v>
      </c>
      <c r="AN9" s="226">
        <f t="shared" si="3"/>
        <v>1977</v>
      </c>
      <c r="AO9" s="226">
        <f t="shared" si="4"/>
        <v>42.975089256734819</v>
      </c>
      <c r="AP9" s="226"/>
      <c r="AQ9" s="226">
        <f t="shared" si="5"/>
        <v>0.99233203505355405</v>
      </c>
      <c r="AR9" s="226">
        <f t="shared" si="6"/>
        <v>1</v>
      </c>
      <c r="AS9" s="226">
        <f t="shared" si="7"/>
        <v>1</v>
      </c>
      <c r="AT9" s="226">
        <f t="shared" si="8"/>
        <v>1</v>
      </c>
    </row>
    <row r="10" spans="1:46">
      <c r="A10" s="566">
        <v>8</v>
      </c>
      <c r="B10" s="554">
        <v>8</v>
      </c>
      <c r="C10" s="554"/>
      <c r="D10" s="554">
        <v>3033</v>
      </c>
      <c r="E10" s="556" t="s">
        <v>304</v>
      </c>
      <c r="F10" s="556" t="s">
        <v>59</v>
      </c>
      <c r="G10" s="554" t="s">
        <v>32</v>
      </c>
      <c r="H10" s="554">
        <v>1977</v>
      </c>
      <c r="I10" s="556" t="s">
        <v>3554</v>
      </c>
      <c r="J10" s="556" t="s">
        <v>305</v>
      </c>
      <c r="K10" s="554">
        <v>40</v>
      </c>
      <c r="L10" s="554">
        <v>16</v>
      </c>
      <c r="M10" s="554">
        <v>40</v>
      </c>
      <c r="N10" s="555">
        <v>0.2882986111111111</v>
      </c>
      <c r="O10" s="554">
        <v>0</v>
      </c>
      <c r="P10" s="553">
        <v>0.3972222222222222</v>
      </c>
      <c r="Q10" s="553">
        <v>0.49513888888888885</v>
      </c>
      <c r="R10" s="553">
        <v>0.54861111111111105</v>
      </c>
      <c r="S10" s="553">
        <v>0.47569444444444442</v>
      </c>
      <c r="T10" s="553">
        <v>0.37361111111111112</v>
      </c>
      <c r="U10" s="553">
        <v>0.57986111111111105</v>
      </c>
      <c r="V10" s="553">
        <v>0.48680555555555555</v>
      </c>
      <c r="W10" s="553">
        <v>0.4152777777777778</v>
      </c>
      <c r="X10" s="553">
        <v>0.51458333333333328</v>
      </c>
      <c r="Y10" s="553">
        <v>0.60833333333333328</v>
      </c>
      <c r="Z10" s="553">
        <v>0.46180555555555558</v>
      </c>
      <c r="AA10" s="553">
        <v>0.50416666666666665</v>
      </c>
      <c r="AB10" s="553">
        <v>0.44097222222222227</v>
      </c>
      <c r="AC10" s="553">
        <v>0.59166666666666667</v>
      </c>
      <c r="AD10" s="553">
        <v>0.62847222222222221</v>
      </c>
      <c r="AE10" s="553">
        <v>0.56041666666666667</v>
      </c>
      <c r="AF10" s="552">
        <v>0.64236111111111105</v>
      </c>
      <c r="AG10" s="552"/>
      <c r="AI10" s="226">
        <f>VLOOKUP(AJ10,id!$A:$C,3,0)</f>
        <v>628</v>
      </c>
      <c r="AJ10" s="226" t="str">
        <f t="shared" si="0"/>
        <v>NowaczykMichał1977</v>
      </c>
      <c r="AK10" s="226" t="str">
        <f t="shared" si="1"/>
        <v>Nowaczyk</v>
      </c>
      <c r="AL10" s="226" t="str">
        <f t="shared" si="1"/>
        <v>Michał</v>
      </c>
      <c r="AM10" s="226" t="str">
        <f t="shared" si="2"/>
        <v>We mgle po łydki</v>
      </c>
      <c r="AN10" s="226">
        <f t="shared" si="3"/>
        <v>1977</v>
      </c>
      <c r="AO10" s="226">
        <f t="shared" si="4"/>
        <v>42.524790236460717</v>
      </c>
      <c r="AP10" s="226"/>
      <c r="AQ10" s="226">
        <f t="shared" si="5"/>
        <v>0.98952185956883065</v>
      </c>
      <c r="AR10" s="226">
        <f t="shared" si="6"/>
        <v>1</v>
      </c>
      <c r="AS10" s="226">
        <f t="shared" si="7"/>
        <v>1</v>
      </c>
      <c r="AT10" s="226">
        <f t="shared" si="8"/>
        <v>1</v>
      </c>
    </row>
    <row r="11" spans="1:46">
      <c r="A11" s="565">
        <v>9</v>
      </c>
      <c r="B11" s="561">
        <v>9</v>
      </c>
      <c r="C11" s="561"/>
      <c r="D11" s="561">
        <v>3275</v>
      </c>
      <c r="E11" s="563" t="s">
        <v>4928</v>
      </c>
      <c r="F11" s="563" t="s">
        <v>90</v>
      </c>
      <c r="G11" s="561" t="s">
        <v>32</v>
      </c>
      <c r="H11" s="561">
        <v>1977</v>
      </c>
      <c r="I11" s="563" t="s">
        <v>3668</v>
      </c>
      <c r="J11" s="563"/>
      <c r="K11" s="561">
        <v>40</v>
      </c>
      <c r="L11" s="561">
        <v>16</v>
      </c>
      <c r="M11" s="561">
        <v>40</v>
      </c>
      <c r="N11" s="562">
        <v>0.29413194444444446</v>
      </c>
      <c r="O11" s="561">
        <v>0</v>
      </c>
      <c r="P11" s="560">
        <v>0.59930555555555554</v>
      </c>
      <c r="Q11" s="560">
        <v>0.51250000000000007</v>
      </c>
      <c r="R11" s="560">
        <v>0.45902777777777781</v>
      </c>
      <c r="S11" s="560">
        <v>0.54305555555555551</v>
      </c>
      <c r="T11" s="560">
        <v>0.61041666666666672</v>
      </c>
      <c r="U11" s="560">
        <v>0.47500000000000003</v>
      </c>
      <c r="V11" s="560">
        <v>0.52986111111111112</v>
      </c>
      <c r="W11" s="560">
        <v>0.63611111111111118</v>
      </c>
      <c r="X11" s="560">
        <v>0.49027777777777781</v>
      </c>
      <c r="Y11" s="560">
        <v>0.4055555555555555</v>
      </c>
      <c r="Z11" s="560">
        <v>0.56041666666666667</v>
      </c>
      <c r="AA11" s="560">
        <v>0.50347222222222221</v>
      </c>
      <c r="AB11" s="560">
        <v>0.57916666666666672</v>
      </c>
      <c r="AC11" s="560">
        <v>0.4201388888888889</v>
      </c>
      <c r="AD11" s="560">
        <v>0.37638888888888888</v>
      </c>
      <c r="AE11" s="560">
        <v>0.44236111111111115</v>
      </c>
      <c r="AF11" s="559">
        <v>0.6479166666666667</v>
      </c>
      <c r="AG11" s="559"/>
      <c r="AI11" s="226">
        <f>VLOOKUP(AJ11,id!$A:$C,3,0)</f>
        <v>629</v>
      </c>
      <c r="AJ11" s="226" t="str">
        <f t="shared" si="0"/>
        <v>MydlarskiJarosław1977</v>
      </c>
      <c r="AK11" s="226" t="str">
        <f t="shared" si="1"/>
        <v>Mydlarski</v>
      </c>
      <c r="AL11" s="226" t="str">
        <f t="shared" si="1"/>
        <v>Jarosław</v>
      </c>
      <c r="AM11" s="226">
        <f t="shared" si="2"/>
        <v>0</v>
      </c>
      <c r="AN11" s="226">
        <f t="shared" si="3"/>
        <v>1977</v>
      </c>
      <c r="AO11" s="226">
        <f t="shared" si="4"/>
        <v>41.681422893794512</v>
      </c>
      <c r="AP11" s="226"/>
      <c r="AQ11" s="226">
        <f t="shared" si="5"/>
        <v>0.98016763074017232</v>
      </c>
      <c r="AR11" s="226">
        <f t="shared" si="6"/>
        <v>1</v>
      </c>
      <c r="AS11" s="226">
        <f t="shared" si="7"/>
        <v>1</v>
      </c>
      <c r="AT11" s="226">
        <f t="shared" si="8"/>
        <v>1</v>
      </c>
    </row>
    <row r="12" spans="1:46">
      <c r="A12" s="566">
        <v>10</v>
      </c>
      <c r="B12" s="554">
        <v>10</v>
      </c>
      <c r="C12" s="554"/>
      <c r="D12" s="554">
        <v>3045</v>
      </c>
      <c r="E12" s="556" t="s">
        <v>4927</v>
      </c>
      <c r="F12" s="556" t="s">
        <v>4926</v>
      </c>
      <c r="G12" s="554" t="s">
        <v>32</v>
      </c>
      <c r="H12" s="554">
        <v>1969</v>
      </c>
      <c r="I12" s="556" t="s">
        <v>4925</v>
      </c>
      <c r="J12" s="556" t="s">
        <v>4923</v>
      </c>
      <c r="K12" s="554">
        <v>40</v>
      </c>
      <c r="L12" s="554">
        <v>16</v>
      </c>
      <c r="M12" s="554">
        <v>40</v>
      </c>
      <c r="N12" s="555">
        <v>0.29416666666666663</v>
      </c>
      <c r="O12" s="554">
        <v>0</v>
      </c>
      <c r="P12" s="553">
        <v>0.59930555555555554</v>
      </c>
      <c r="Q12" s="553">
        <v>0.51250000000000007</v>
      </c>
      <c r="R12" s="553">
        <v>0.45902777777777781</v>
      </c>
      <c r="S12" s="553">
        <v>0.54375000000000007</v>
      </c>
      <c r="T12" s="553">
        <v>0.61041666666666672</v>
      </c>
      <c r="U12" s="553">
        <v>0.47569444444444442</v>
      </c>
      <c r="V12" s="553">
        <v>0.53055555555555556</v>
      </c>
      <c r="W12" s="553">
        <v>0.63680555555555551</v>
      </c>
      <c r="X12" s="553">
        <v>0.4909722222222222</v>
      </c>
      <c r="Y12" s="553">
        <v>0.4055555555555555</v>
      </c>
      <c r="Z12" s="553">
        <v>0.56041666666666667</v>
      </c>
      <c r="AA12" s="553">
        <v>0.50347222222222221</v>
      </c>
      <c r="AB12" s="553">
        <v>0.57986111111111105</v>
      </c>
      <c r="AC12" s="553">
        <v>0.4201388888888889</v>
      </c>
      <c r="AD12" s="553">
        <v>0.37708333333333338</v>
      </c>
      <c r="AE12" s="553">
        <v>0.44305555555555554</v>
      </c>
      <c r="AF12" s="552">
        <v>0.6479166666666667</v>
      </c>
      <c r="AG12" s="552"/>
      <c r="AI12" s="226">
        <f>VLOOKUP(AJ12,id!$A:$C,3,0)</f>
        <v>630</v>
      </c>
      <c r="AJ12" s="226" t="str">
        <f t="shared" si="0"/>
        <v>GheorghiuNicu1969</v>
      </c>
      <c r="AK12" s="226" t="str">
        <f t="shared" si="1"/>
        <v>Gheorghiu</v>
      </c>
      <c r="AL12" s="226" t="str">
        <f t="shared" si="1"/>
        <v>Nicu</v>
      </c>
      <c r="AM12" s="226" t="str">
        <f t="shared" si="2"/>
        <v>Cluj-Gdańsk Buna Ekipa</v>
      </c>
      <c r="AN12" s="226">
        <f t="shared" si="3"/>
        <v>1969</v>
      </c>
      <c r="AO12" s="226">
        <f t="shared" si="4"/>
        <v>41.676502990242369</v>
      </c>
      <c r="AP12" s="226"/>
      <c r="AQ12" s="226">
        <f t="shared" si="5"/>
        <v>0.99988196411709174</v>
      </c>
      <c r="AR12" s="226">
        <f t="shared" si="6"/>
        <v>1</v>
      </c>
      <c r="AS12" s="226">
        <f t="shared" si="7"/>
        <v>1</v>
      </c>
      <c r="AT12" s="226">
        <f t="shared" si="8"/>
        <v>1</v>
      </c>
    </row>
    <row r="13" spans="1:46">
      <c r="A13" s="565">
        <v>11</v>
      </c>
      <c r="B13" s="561">
        <v>11</v>
      </c>
      <c r="C13" s="561"/>
      <c r="D13" s="561">
        <v>3042</v>
      </c>
      <c r="E13" s="563" t="s">
        <v>4924</v>
      </c>
      <c r="F13" s="563" t="s">
        <v>734</v>
      </c>
      <c r="G13" s="561" t="s">
        <v>32</v>
      </c>
      <c r="H13" s="561">
        <v>1975</v>
      </c>
      <c r="I13" s="563" t="s">
        <v>3669</v>
      </c>
      <c r="J13" s="563" t="s">
        <v>4923</v>
      </c>
      <c r="K13" s="561">
        <v>40</v>
      </c>
      <c r="L13" s="561">
        <v>16</v>
      </c>
      <c r="M13" s="561">
        <v>40</v>
      </c>
      <c r="N13" s="562">
        <v>0.29424768518518518</v>
      </c>
      <c r="O13" s="561">
        <v>0</v>
      </c>
      <c r="P13" s="560">
        <v>0.59930555555555554</v>
      </c>
      <c r="Q13" s="560">
        <v>0.51250000000000007</v>
      </c>
      <c r="R13" s="560">
        <v>0.45902777777777781</v>
      </c>
      <c r="S13" s="560">
        <v>0.54375000000000007</v>
      </c>
      <c r="T13" s="560">
        <v>0.61041666666666672</v>
      </c>
      <c r="U13" s="560">
        <v>0.47569444444444442</v>
      </c>
      <c r="V13" s="560">
        <v>0.52986111111111112</v>
      </c>
      <c r="W13" s="560">
        <v>0.63680555555555551</v>
      </c>
      <c r="X13" s="560">
        <v>0.4909722222222222</v>
      </c>
      <c r="Y13" s="560">
        <v>0.4055555555555555</v>
      </c>
      <c r="Z13" s="560">
        <v>0.56041666666666667</v>
      </c>
      <c r="AA13" s="560">
        <v>0.50347222222222221</v>
      </c>
      <c r="AB13" s="560">
        <v>0.57986111111111105</v>
      </c>
      <c r="AC13" s="560">
        <v>0.4201388888888889</v>
      </c>
      <c r="AD13" s="560">
        <v>0.37638888888888888</v>
      </c>
      <c r="AE13" s="560">
        <v>0.44305555555555554</v>
      </c>
      <c r="AF13" s="559">
        <v>0.6479166666666667</v>
      </c>
      <c r="AG13" s="559"/>
      <c r="AI13" s="226">
        <f>VLOOKUP(AJ13,id!$A:$C,3,0)</f>
        <v>631</v>
      </c>
      <c r="AJ13" s="226" t="str">
        <f t="shared" si="0"/>
        <v>SzymborskiTomek1975</v>
      </c>
      <c r="AK13" s="226" t="str">
        <f t="shared" si="1"/>
        <v>Szymborski</v>
      </c>
      <c r="AL13" s="226" t="str">
        <f t="shared" si="1"/>
        <v>Tomek</v>
      </c>
      <c r="AM13" s="226" t="str">
        <f t="shared" si="2"/>
        <v>Cluj-Gdańsk Buna Ekipa</v>
      </c>
      <c r="AN13" s="226">
        <f t="shared" si="3"/>
        <v>1975</v>
      </c>
      <c r="AO13" s="226">
        <f t="shared" si="4"/>
        <v>41.665027730794947</v>
      </c>
      <c r="AP13" s="226"/>
      <c r="AQ13" s="226">
        <f t="shared" si="5"/>
        <v>0.99972465877355143</v>
      </c>
      <c r="AR13" s="226">
        <f t="shared" si="6"/>
        <v>1</v>
      </c>
      <c r="AS13" s="226">
        <f t="shared" si="7"/>
        <v>1</v>
      </c>
      <c r="AT13" s="226">
        <f t="shared" si="8"/>
        <v>1</v>
      </c>
    </row>
    <row r="14" spans="1:46">
      <c r="A14" s="566">
        <v>12</v>
      </c>
      <c r="B14" s="554">
        <v>12</v>
      </c>
      <c r="C14" s="554"/>
      <c r="D14" s="554">
        <v>3181</v>
      </c>
      <c r="E14" s="556" t="s">
        <v>190</v>
      </c>
      <c r="F14" s="556" t="s">
        <v>70</v>
      </c>
      <c r="G14" s="554" t="s">
        <v>32</v>
      </c>
      <c r="H14" s="554">
        <v>1990</v>
      </c>
      <c r="I14" s="556" t="s">
        <v>3730</v>
      </c>
      <c r="J14" s="556" t="s">
        <v>191</v>
      </c>
      <c r="K14" s="554">
        <v>40</v>
      </c>
      <c r="L14" s="554">
        <v>16</v>
      </c>
      <c r="M14" s="554">
        <v>40</v>
      </c>
      <c r="N14" s="555">
        <v>0.294837962962963</v>
      </c>
      <c r="O14" s="554">
        <v>0</v>
      </c>
      <c r="P14" s="553">
        <v>0.39652777777777781</v>
      </c>
      <c r="Q14" s="553">
        <v>0.5083333333333333</v>
      </c>
      <c r="R14" s="553">
        <v>0.55694444444444446</v>
      </c>
      <c r="S14" s="553">
        <v>0.48680555555555555</v>
      </c>
      <c r="T14" s="553">
        <v>0.37847222222222227</v>
      </c>
      <c r="U14" s="553">
        <v>0.54375000000000007</v>
      </c>
      <c r="V14" s="553">
        <v>0.49861111111111112</v>
      </c>
      <c r="W14" s="553">
        <v>0.4152777777777778</v>
      </c>
      <c r="X14" s="553">
        <v>0.52986111111111112</v>
      </c>
      <c r="Y14" s="553">
        <v>0.61388888888888882</v>
      </c>
      <c r="Z14" s="553">
        <v>0.4604166666666667</v>
      </c>
      <c r="AA14" s="553">
        <v>0.51874999999999993</v>
      </c>
      <c r="AB14" s="553">
        <v>0.44097222222222227</v>
      </c>
      <c r="AC14" s="553">
        <v>0.59305555555555556</v>
      </c>
      <c r="AD14" s="553">
        <v>0.63541666666666663</v>
      </c>
      <c r="AE14" s="553">
        <v>0.5708333333333333</v>
      </c>
      <c r="AF14" s="552">
        <v>0.64861111111111114</v>
      </c>
      <c r="AG14" s="552"/>
      <c r="AI14" s="226">
        <f>VLOOKUP(AJ14,id!$A:$C,3,0)</f>
        <v>233</v>
      </c>
      <c r="AJ14" s="226" t="str">
        <f t="shared" si="0"/>
        <v>WysockiMaciej1990</v>
      </c>
      <c r="AK14" s="226" t="str">
        <f t="shared" si="1"/>
        <v>Wysocki</v>
      </c>
      <c r="AL14" s="226" t="str">
        <f t="shared" si="1"/>
        <v>Maciej</v>
      </c>
      <c r="AM14" s="226" t="str">
        <f t="shared" si="2"/>
        <v>Królowie Lasu</v>
      </c>
      <c r="AN14" s="226">
        <f t="shared" si="3"/>
        <v>1990</v>
      </c>
      <c r="AO14" s="226">
        <f t="shared" si="4"/>
        <v>41.581612624636875</v>
      </c>
      <c r="AP14" s="226"/>
      <c r="AQ14" s="226">
        <f t="shared" si="5"/>
        <v>0.99799795870299113</v>
      </c>
      <c r="AR14" s="226">
        <f t="shared" si="6"/>
        <v>1</v>
      </c>
      <c r="AS14" s="226">
        <f t="shared" si="7"/>
        <v>1</v>
      </c>
      <c r="AT14" s="226">
        <f t="shared" si="8"/>
        <v>1</v>
      </c>
    </row>
    <row r="15" spans="1:46">
      <c r="A15" s="565">
        <v>13</v>
      </c>
      <c r="B15" s="561">
        <v>13</v>
      </c>
      <c r="C15" s="561"/>
      <c r="D15" s="561">
        <v>3143</v>
      </c>
      <c r="E15" s="563" t="s">
        <v>447</v>
      </c>
      <c r="F15" s="563" t="s">
        <v>421</v>
      </c>
      <c r="G15" s="561" t="s">
        <v>32</v>
      </c>
      <c r="H15" s="561">
        <v>1980</v>
      </c>
      <c r="I15" s="563" t="s">
        <v>3554</v>
      </c>
      <c r="J15" s="563" t="s">
        <v>191</v>
      </c>
      <c r="K15" s="561">
        <v>40</v>
      </c>
      <c r="L15" s="561">
        <v>16</v>
      </c>
      <c r="M15" s="561">
        <v>40</v>
      </c>
      <c r="N15" s="562">
        <v>0.29486111111111107</v>
      </c>
      <c r="O15" s="561">
        <v>0</v>
      </c>
      <c r="P15" s="560">
        <v>0.39652777777777781</v>
      </c>
      <c r="Q15" s="560">
        <v>0.50763888888888886</v>
      </c>
      <c r="R15" s="560">
        <v>0.55694444444444446</v>
      </c>
      <c r="S15" s="560">
        <v>0.48680555555555555</v>
      </c>
      <c r="T15" s="560">
        <v>0.37847222222222227</v>
      </c>
      <c r="U15" s="560">
        <v>0.54375000000000007</v>
      </c>
      <c r="V15" s="560">
        <v>0.49861111111111112</v>
      </c>
      <c r="W15" s="560">
        <v>0.4152777777777778</v>
      </c>
      <c r="X15" s="560">
        <v>0.52986111111111112</v>
      </c>
      <c r="Y15" s="560">
        <v>0.61388888888888882</v>
      </c>
      <c r="Z15" s="560">
        <v>0.4604166666666667</v>
      </c>
      <c r="AA15" s="560">
        <v>0.51874999999999993</v>
      </c>
      <c r="AB15" s="560">
        <v>0.44097222222222227</v>
      </c>
      <c r="AC15" s="560">
        <v>0.59236111111111112</v>
      </c>
      <c r="AD15" s="560">
        <v>0.63541666666666663</v>
      </c>
      <c r="AE15" s="560">
        <v>0.5708333333333333</v>
      </c>
      <c r="AF15" s="559">
        <v>0.64861111111111114</v>
      </c>
      <c r="AG15" s="559"/>
      <c r="AI15" s="226">
        <f>VLOOKUP(AJ15,id!$A:$C,3,0)</f>
        <v>232</v>
      </c>
      <c r="AJ15" s="226" t="str">
        <f t="shared" si="0"/>
        <v>MeggerSławek1980</v>
      </c>
      <c r="AK15" s="226" t="str">
        <f t="shared" si="1"/>
        <v>Megger</v>
      </c>
      <c r="AL15" s="226" t="str">
        <f t="shared" si="1"/>
        <v>Sławek</v>
      </c>
      <c r="AM15" s="226" t="str">
        <f t="shared" si="2"/>
        <v>Królowie Lasu</v>
      </c>
      <c r="AN15" s="226">
        <f t="shared" si="3"/>
        <v>1980</v>
      </c>
      <c r="AO15" s="226">
        <f t="shared" si="4"/>
        <v>41.578348249332706</v>
      </c>
      <c r="AP15" s="226"/>
      <c r="AQ15" s="226">
        <f t="shared" si="5"/>
        <v>0.9999214947401478</v>
      </c>
      <c r="AR15" s="226">
        <f t="shared" si="6"/>
        <v>1</v>
      </c>
      <c r="AS15" s="226">
        <f t="shared" si="7"/>
        <v>1</v>
      </c>
      <c r="AT15" s="226">
        <f t="shared" si="8"/>
        <v>1</v>
      </c>
    </row>
    <row r="16" spans="1:46">
      <c r="A16" s="566">
        <v>14</v>
      </c>
      <c r="B16" s="554">
        <v>14</v>
      </c>
      <c r="C16" s="554"/>
      <c r="D16" s="554">
        <v>3103</v>
      </c>
      <c r="E16" s="556" t="s">
        <v>4922</v>
      </c>
      <c r="F16" s="556" t="s">
        <v>17</v>
      </c>
      <c r="G16" s="554" t="s">
        <v>32</v>
      </c>
      <c r="H16" s="554">
        <v>1988</v>
      </c>
      <c r="I16" s="556" t="s">
        <v>627</v>
      </c>
      <c r="J16" s="556" t="s">
        <v>4921</v>
      </c>
      <c r="K16" s="554">
        <v>40</v>
      </c>
      <c r="L16" s="554">
        <v>16</v>
      </c>
      <c r="M16" s="554">
        <v>40</v>
      </c>
      <c r="N16" s="555">
        <v>0.29607638888888888</v>
      </c>
      <c r="O16" s="554">
        <v>0</v>
      </c>
      <c r="P16" s="553">
        <v>0.41944444444444445</v>
      </c>
      <c r="Q16" s="553">
        <v>0.49236111111111108</v>
      </c>
      <c r="R16" s="553">
        <v>0.54166666666666663</v>
      </c>
      <c r="S16" s="553">
        <v>0.47013888888888888</v>
      </c>
      <c r="T16" s="553">
        <v>0.4069444444444445</v>
      </c>
      <c r="U16" s="553">
        <v>0.57777777777777783</v>
      </c>
      <c r="V16" s="553">
        <v>0.48125000000000001</v>
      </c>
      <c r="W16" s="553">
        <v>0.37361111111111112</v>
      </c>
      <c r="X16" s="553">
        <v>0.51527777777777783</v>
      </c>
      <c r="Y16" s="553">
        <v>0.61458333333333337</v>
      </c>
      <c r="Z16" s="553">
        <v>0.45555555555555555</v>
      </c>
      <c r="AA16" s="553">
        <v>0.50347222222222221</v>
      </c>
      <c r="AB16" s="553">
        <v>0.4368055555555555</v>
      </c>
      <c r="AC16" s="553">
        <v>0.59375</v>
      </c>
      <c r="AD16" s="553">
        <v>0.63611111111111118</v>
      </c>
      <c r="AE16" s="553">
        <v>0.55555555555555558</v>
      </c>
      <c r="AF16" s="552">
        <v>0.65</v>
      </c>
      <c r="AG16" s="552"/>
      <c r="AI16" s="226">
        <f>VLOOKUP(AJ16,id!$A:$C,3,0)</f>
        <v>632</v>
      </c>
      <c r="AJ16" s="226" t="str">
        <f t="shared" si="0"/>
        <v>BurchardMarcin1988</v>
      </c>
      <c r="AK16" s="226" t="str">
        <f t="shared" si="1"/>
        <v>Burchard</v>
      </c>
      <c r="AL16" s="226" t="str">
        <f t="shared" si="1"/>
        <v>Marcin</v>
      </c>
      <c r="AM16" s="226" t="str">
        <f t="shared" si="2"/>
        <v>KALISKA</v>
      </c>
      <c r="AN16" s="226">
        <f t="shared" si="3"/>
        <v>1988</v>
      </c>
      <c r="AO16" s="226">
        <f t="shared" si="4"/>
        <v>41.407685391501502</v>
      </c>
      <c r="AP16" s="226"/>
      <c r="AQ16" s="226">
        <f t="shared" si="5"/>
        <v>0.99589539111058978</v>
      </c>
      <c r="AR16" s="226">
        <f t="shared" si="6"/>
        <v>1</v>
      </c>
      <c r="AS16" s="226">
        <f t="shared" si="7"/>
        <v>1</v>
      </c>
      <c r="AT16" s="226">
        <f t="shared" si="8"/>
        <v>1</v>
      </c>
    </row>
    <row r="17" spans="1:46">
      <c r="A17" s="565">
        <v>15</v>
      </c>
      <c r="B17" s="561">
        <v>15</v>
      </c>
      <c r="C17" s="561"/>
      <c r="D17" s="561">
        <v>3064</v>
      </c>
      <c r="E17" s="563" t="s">
        <v>4920</v>
      </c>
      <c r="F17" s="563" t="s">
        <v>4919</v>
      </c>
      <c r="G17" s="561" t="s">
        <v>32</v>
      </c>
      <c r="H17" s="561">
        <v>1977</v>
      </c>
      <c r="I17" s="563" t="s">
        <v>4918</v>
      </c>
      <c r="J17" s="563" t="s">
        <v>273</v>
      </c>
      <c r="K17" s="561">
        <v>40</v>
      </c>
      <c r="L17" s="561">
        <v>16</v>
      </c>
      <c r="M17" s="561">
        <v>40</v>
      </c>
      <c r="N17" s="562">
        <v>0.29768518518518522</v>
      </c>
      <c r="O17" s="561">
        <v>0</v>
      </c>
      <c r="P17" s="560">
        <v>0.40763888888888888</v>
      </c>
      <c r="Q17" s="560">
        <v>0.49374999999999997</v>
      </c>
      <c r="R17" s="560">
        <v>0.54236111111111118</v>
      </c>
      <c r="S17" s="560">
        <v>0.46111111111111108</v>
      </c>
      <c r="T17" s="560">
        <v>0.39305555555555555</v>
      </c>
      <c r="U17" s="560">
        <v>0.58124999999999993</v>
      </c>
      <c r="V17" s="560">
        <v>0.4826388888888889</v>
      </c>
      <c r="W17" s="560">
        <v>0.36874999999999997</v>
      </c>
      <c r="X17" s="560">
        <v>0.51666666666666672</v>
      </c>
      <c r="Y17" s="560">
        <v>0.61458333333333337</v>
      </c>
      <c r="Z17" s="560">
        <v>0.4465277777777778</v>
      </c>
      <c r="AA17" s="560">
        <v>0.50555555555555554</v>
      </c>
      <c r="AB17" s="560">
        <v>0.42708333333333331</v>
      </c>
      <c r="AC17" s="560">
        <v>0.59444444444444444</v>
      </c>
      <c r="AD17" s="560">
        <v>0.63611111111111118</v>
      </c>
      <c r="AE17" s="560">
        <v>0.55763888888888891</v>
      </c>
      <c r="AF17" s="559">
        <v>0.65138888888888891</v>
      </c>
      <c r="AG17" s="559"/>
      <c r="AI17" s="226">
        <f>VLOOKUP(AJ17,id!$A:$C,3,0)</f>
        <v>513</v>
      </c>
      <c r="AJ17" s="226" t="str">
        <f t="shared" si="0"/>
        <v>orzołpiotr1977</v>
      </c>
      <c r="AK17" s="226" t="str">
        <f t="shared" si="1"/>
        <v>orzoł</v>
      </c>
      <c r="AL17" s="226" t="str">
        <f t="shared" si="1"/>
        <v>piotr</v>
      </c>
      <c r="AM17" s="226" t="str">
        <f t="shared" si="2"/>
        <v>Olsztyn</v>
      </c>
      <c r="AN17" s="226">
        <f t="shared" si="3"/>
        <v>1977</v>
      </c>
      <c r="AO17" s="226">
        <f t="shared" si="4"/>
        <v>41.183903576982885</v>
      </c>
      <c r="AP17" s="226"/>
      <c r="AQ17" s="226">
        <f t="shared" si="5"/>
        <v>0.99459564541213052</v>
      </c>
      <c r="AR17" s="226">
        <f t="shared" si="6"/>
        <v>1</v>
      </c>
      <c r="AS17" s="226">
        <f t="shared" si="7"/>
        <v>1</v>
      </c>
      <c r="AT17" s="226">
        <f t="shared" si="8"/>
        <v>1</v>
      </c>
    </row>
    <row r="18" spans="1:46">
      <c r="A18" s="566">
        <v>16</v>
      </c>
      <c r="B18" s="554">
        <v>16</v>
      </c>
      <c r="C18" s="554"/>
      <c r="D18" s="554">
        <v>3060</v>
      </c>
      <c r="E18" s="556" t="s">
        <v>580</v>
      </c>
      <c r="F18" s="556" t="s">
        <v>63</v>
      </c>
      <c r="G18" s="554" t="s">
        <v>32</v>
      </c>
      <c r="H18" s="554">
        <v>1979</v>
      </c>
      <c r="I18" s="556" t="s">
        <v>3554</v>
      </c>
      <c r="J18" s="556" t="s">
        <v>3555</v>
      </c>
      <c r="K18" s="554">
        <v>40</v>
      </c>
      <c r="L18" s="554">
        <v>16</v>
      </c>
      <c r="M18" s="554">
        <v>40</v>
      </c>
      <c r="N18" s="555">
        <v>0.30717592592592591</v>
      </c>
      <c r="O18" s="554">
        <v>0</v>
      </c>
      <c r="P18" s="553">
        <v>0.41041666666666665</v>
      </c>
      <c r="Q18" s="553">
        <v>0.49513888888888885</v>
      </c>
      <c r="R18" s="553">
        <v>0.55486111111111114</v>
      </c>
      <c r="S18" s="553">
        <v>0.47152777777777777</v>
      </c>
      <c r="T18" s="553">
        <v>0.39930555555555558</v>
      </c>
      <c r="U18" s="553">
        <v>0.53333333333333333</v>
      </c>
      <c r="V18" s="553">
        <v>0.48472222222222222</v>
      </c>
      <c r="W18" s="553">
        <v>0.37083333333333335</v>
      </c>
      <c r="X18" s="553">
        <v>0.51597222222222217</v>
      </c>
      <c r="Y18" s="553">
        <v>0.62222222222222223</v>
      </c>
      <c r="Z18" s="553">
        <v>0.4548611111111111</v>
      </c>
      <c r="AA18" s="553">
        <v>0.50416666666666665</v>
      </c>
      <c r="AB18" s="553">
        <v>0.43055555555555558</v>
      </c>
      <c r="AC18" s="553">
        <v>0.59305555555555556</v>
      </c>
      <c r="AD18" s="553">
        <v>0.64513888888888882</v>
      </c>
      <c r="AE18" s="553">
        <v>0.57152777777777775</v>
      </c>
      <c r="AF18" s="552">
        <v>0.66111111111111109</v>
      </c>
      <c r="AG18" s="552"/>
      <c r="AI18" s="226">
        <f>VLOOKUP(AJ18,id!$A:$C,3,0)</f>
        <v>98</v>
      </c>
      <c r="AJ18" s="226" t="str">
        <f t="shared" si="0"/>
        <v>BallerstadtŁukasz1979</v>
      </c>
      <c r="AK18" s="226" t="str">
        <f t="shared" si="1"/>
        <v>Ballerstadt</v>
      </c>
      <c r="AL18" s="226" t="str">
        <f t="shared" si="1"/>
        <v>Łukasz</v>
      </c>
      <c r="AM18" s="226" t="str">
        <f t="shared" si="2"/>
        <v>BIKE NOW BEER LATER</v>
      </c>
      <c r="AN18" s="226">
        <f t="shared" si="3"/>
        <v>1979</v>
      </c>
      <c r="AO18" s="226">
        <f t="shared" si="4"/>
        <v>39.911454408440086</v>
      </c>
      <c r="AP18" s="226"/>
      <c r="AQ18" s="226">
        <f t="shared" si="5"/>
        <v>0.96910324039186146</v>
      </c>
      <c r="AR18" s="226">
        <f t="shared" si="6"/>
        <v>1</v>
      </c>
      <c r="AS18" s="226">
        <f t="shared" si="7"/>
        <v>1</v>
      </c>
      <c r="AT18" s="226">
        <f t="shared" si="8"/>
        <v>1</v>
      </c>
    </row>
    <row r="19" spans="1:46">
      <c r="A19" s="565">
        <v>17</v>
      </c>
      <c r="B19" s="561">
        <v>17</v>
      </c>
      <c r="C19" s="561"/>
      <c r="D19" s="561">
        <v>3147</v>
      </c>
      <c r="E19" s="563" t="s">
        <v>581</v>
      </c>
      <c r="F19" s="563" t="s">
        <v>151</v>
      </c>
      <c r="G19" s="561" t="s">
        <v>32</v>
      </c>
      <c r="H19" s="561">
        <v>1975</v>
      </c>
      <c r="I19" s="563" t="s">
        <v>3554</v>
      </c>
      <c r="J19" s="563" t="s">
        <v>3555</v>
      </c>
      <c r="K19" s="561">
        <v>40</v>
      </c>
      <c r="L19" s="561">
        <v>16</v>
      </c>
      <c r="M19" s="561">
        <v>40</v>
      </c>
      <c r="N19" s="562">
        <v>0.30722222222222223</v>
      </c>
      <c r="O19" s="561">
        <v>0</v>
      </c>
      <c r="P19" s="560">
        <v>0.41041666666666665</v>
      </c>
      <c r="Q19" s="560">
        <v>0.49513888888888885</v>
      </c>
      <c r="R19" s="560">
        <v>0.55763888888888891</v>
      </c>
      <c r="S19" s="560">
        <v>0.47152777777777777</v>
      </c>
      <c r="T19" s="560">
        <v>0.39930555555555558</v>
      </c>
      <c r="U19" s="560">
        <v>0.53333333333333333</v>
      </c>
      <c r="V19" s="560">
        <v>0.48541666666666666</v>
      </c>
      <c r="W19" s="560">
        <v>0.37083333333333335</v>
      </c>
      <c r="X19" s="560">
        <v>0.51666666666666672</v>
      </c>
      <c r="Y19" s="560">
        <v>0.62222222222222223</v>
      </c>
      <c r="Z19" s="560">
        <v>0.4548611111111111</v>
      </c>
      <c r="AA19" s="560">
        <v>0.50416666666666665</v>
      </c>
      <c r="AB19" s="560">
        <v>0.43055555555555558</v>
      </c>
      <c r="AC19" s="560">
        <v>0.59305555555555556</v>
      </c>
      <c r="AD19" s="560">
        <v>0.64513888888888882</v>
      </c>
      <c r="AE19" s="560">
        <v>0.57152777777777775</v>
      </c>
      <c r="AF19" s="559">
        <v>0.66111111111111109</v>
      </c>
      <c r="AG19" s="559"/>
      <c r="AI19" s="226">
        <f>VLOOKUP(AJ19,id!$A:$C,3,0)</f>
        <v>99</v>
      </c>
      <c r="AJ19" s="226" t="str">
        <f t="shared" si="0"/>
        <v>BróżWojciech1975</v>
      </c>
      <c r="AK19" s="226" t="str">
        <f t="shared" si="1"/>
        <v>Bróż</v>
      </c>
      <c r="AL19" s="226" t="str">
        <f t="shared" si="1"/>
        <v>Wojciech</v>
      </c>
      <c r="AM19" s="226" t="str">
        <f t="shared" si="2"/>
        <v>BIKE NOW BEER LATER</v>
      </c>
      <c r="AN19" s="226">
        <f t="shared" si="3"/>
        <v>1975</v>
      </c>
      <c r="AO19" s="226">
        <f t="shared" si="4"/>
        <v>39.905440024110902</v>
      </c>
      <c r="AP19" s="226"/>
      <c r="AQ19" s="226">
        <f t="shared" si="5"/>
        <v>0.99984930681133199</v>
      </c>
      <c r="AR19" s="226">
        <f t="shared" si="6"/>
        <v>1</v>
      </c>
      <c r="AS19" s="226">
        <f t="shared" si="7"/>
        <v>1</v>
      </c>
      <c r="AT19" s="226">
        <f t="shared" si="8"/>
        <v>1</v>
      </c>
    </row>
    <row r="20" spans="1:46">
      <c r="A20" s="566">
        <v>18</v>
      </c>
      <c r="B20" s="554">
        <v>18</v>
      </c>
      <c r="C20" s="554"/>
      <c r="D20" s="554">
        <v>3131</v>
      </c>
      <c r="E20" s="556" t="s">
        <v>4917</v>
      </c>
      <c r="F20" s="556" t="s">
        <v>83</v>
      </c>
      <c r="G20" s="554" t="s">
        <v>32</v>
      </c>
      <c r="H20" s="554">
        <v>1979</v>
      </c>
      <c r="I20" s="556" t="s">
        <v>3554</v>
      </c>
      <c r="J20" s="556" t="s">
        <v>4916</v>
      </c>
      <c r="K20" s="554">
        <v>40</v>
      </c>
      <c r="L20" s="554">
        <v>16</v>
      </c>
      <c r="M20" s="554">
        <v>40</v>
      </c>
      <c r="N20" s="555">
        <v>0.30733796296296295</v>
      </c>
      <c r="O20" s="554">
        <v>0</v>
      </c>
      <c r="P20" s="553">
        <v>0.41041666666666665</v>
      </c>
      <c r="Q20" s="553">
        <v>0.49513888888888885</v>
      </c>
      <c r="R20" s="553">
        <v>0.55486111111111114</v>
      </c>
      <c r="S20" s="553">
        <v>0.47152777777777777</v>
      </c>
      <c r="T20" s="553">
        <v>0.39930555555555558</v>
      </c>
      <c r="U20" s="553">
        <v>0.53333333333333333</v>
      </c>
      <c r="V20" s="553">
        <v>0.48541666666666666</v>
      </c>
      <c r="W20" s="553">
        <v>0.37083333333333335</v>
      </c>
      <c r="X20" s="553">
        <v>0.51666666666666672</v>
      </c>
      <c r="Y20" s="553">
        <v>0.62291666666666667</v>
      </c>
      <c r="Z20" s="553">
        <v>0.4548611111111111</v>
      </c>
      <c r="AA20" s="553">
        <v>0.50416666666666665</v>
      </c>
      <c r="AB20" s="553">
        <v>0.43055555555555558</v>
      </c>
      <c r="AC20" s="553">
        <v>0.59305555555555556</v>
      </c>
      <c r="AD20" s="553">
        <v>0.64513888888888882</v>
      </c>
      <c r="AE20" s="553">
        <v>0.57222222222222219</v>
      </c>
      <c r="AF20" s="552">
        <v>0.66111111111111109</v>
      </c>
      <c r="AG20" s="552"/>
      <c r="AI20" s="226">
        <f>VLOOKUP(AJ20,id!$A:$C,3,0)</f>
        <v>633</v>
      </c>
      <c r="AJ20" s="226" t="str">
        <f t="shared" si="0"/>
        <v>MańkaAdam1979</v>
      </c>
      <c r="AK20" s="226" t="str">
        <f t="shared" ref="AK20:AL81" si="9">E20</f>
        <v>Mańka</v>
      </c>
      <c r="AL20" s="226" t="str">
        <f t="shared" si="9"/>
        <v>Adam</v>
      </c>
      <c r="AM20" s="226" t="str">
        <f t="shared" si="2"/>
        <v>bike now beer later</v>
      </c>
      <c r="AN20" s="226">
        <f t="shared" si="3"/>
        <v>1979</v>
      </c>
      <c r="AO20" s="226">
        <f t="shared" si="4"/>
        <v>39.890411990660532</v>
      </c>
      <c r="AP20" s="226"/>
      <c r="AQ20" s="226">
        <f t="shared" si="5"/>
        <v>0.99962340890261359</v>
      </c>
      <c r="AR20" s="226">
        <f t="shared" si="6"/>
        <v>1</v>
      </c>
      <c r="AS20" s="226">
        <f t="shared" si="7"/>
        <v>1</v>
      </c>
      <c r="AT20" s="226">
        <f t="shared" si="8"/>
        <v>1</v>
      </c>
    </row>
    <row r="21" spans="1:46">
      <c r="A21" s="565">
        <v>19</v>
      </c>
      <c r="B21" s="561">
        <v>19</v>
      </c>
      <c r="C21" s="561"/>
      <c r="D21" s="561">
        <v>3146</v>
      </c>
      <c r="E21" s="563" t="s">
        <v>4915</v>
      </c>
      <c r="F21" s="563" t="s">
        <v>383</v>
      </c>
      <c r="G21" s="561" t="s">
        <v>32</v>
      </c>
      <c r="H21" s="561">
        <v>1973</v>
      </c>
      <c r="I21" s="563" t="s">
        <v>3554</v>
      </c>
      <c r="J21" s="563" t="s">
        <v>3555</v>
      </c>
      <c r="K21" s="561">
        <v>40</v>
      </c>
      <c r="L21" s="561">
        <v>16</v>
      </c>
      <c r="M21" s="561">
        <v>40</v>
      </c>
      <c r="N21" s="562">
        <v>0.30740740740740741</v>
      </c>
      <c r="O21" s="561">
        <v>0</v>
      </c>
      <c r="P21" s="560">
        <v>0.41041666666666665</v>
      </c>
      <c r="Q21" s="560">
        <v>0.49513888888888885</v>
      </c>
      <c r="R21" s="560">
        <v>0.55763888888888891</v>
      </c>
      <c r="S21" s="560">
        <v>0.47152777777777777</v>
      </c>
      <c r="T21" s="560">
        <v>0.39930555555555558</v>
      </c>
      <c r="U21" s="560">
        <v>0.53333333333333333</v>
      </c>
      <c r="V21" s="560">
        <v>0.48541666666666666</v>
      </c>
      <c r="W21" s="560">
        <v>0.37083333333333335</v>
      </c>
      <c r="X21" s="560">
        <v>0.51666666666666672</v>
      </c>
      <c r="Y21" s="560">
        <v>0.62222222222222223</v>
      </c>
      <c r="Z21" s="560">
        <v>0.4548611111111111</v>
      </c>
      <c r="AA21" s="560">
        <v>0.50416666666666665</v>
      </c>
      <c r="AB21" s="560">
        <v>0.43055555555555558</v>
      </c>
      <c r="AC21" s="560">
        <v>0.59305555555555556</v>
      </c>
      <c r="AD21" s="560">
        <v>0.64513888888888882</v>
      </c>
      <c r="AE21" s="560">
        <v>0.57152777777777775</v>
      </c>
      <c r="AF21" s="559">
        <v>0.66111111111111109</v>
      </c>
      <c r="AG21" s="559"/>
      <c r="AI21" s="226">
        <f>VLOOKUP(AJ21,id!$A:$C,3,0)</f>
        <v>634</v>
      </c>
      <c r="AJ21" s="226" t="str">
        <f t="shared" si="0"/>
        <v>KuligaMariusz1973</v>
      </c>
      <c r="AK21" s="226" t="str">
        <f t="shared" si="9"/>
        <v>Kuliga</v>
      </c>
      <c r="AL21" s="226" t="str">
        <f t="shared" si="9"/>
        <v>Mariusz</v>
      </c>
      <c r="AM21" s="226" t="str">
        <f t="shared" si="2"/>
        <v>BIKE NOW BEER LATER</v>
      </c>
      <c r="AN21" s="226">
        <f t="shared" si="3"/>
        <v>1973</v>
      </c>
      <c r="AO21" s="226">
        <f t="shared" si="4"/>
        <v>39.881400602409627</v>
      </c>
      <c r="AP21" s="226"/>
      <c r="AQ21" s="226">
        <f t="shared" si="5"/>
        <v>0.99977409638554215</v>
      </c>
      <c r="AR21" s="226">
        <f t="shared" si="6"/>
        <v>1</v>
      </c>
      <c r="AS21" s="226">
        <f t="shared" si="7"/>
        <v>1</v>
      </c>
      <c r="AT21" s="226">
        <f t="shared" si="8"/>
        <v>1</v>
      </c>
    </row>
    <row r="22" spans="1:46">
      <c r="A22" s="566">
        <v>20</v>
      </c>
      <c r="B22" s="554">
        <v>20</v>
      </c>
      <c r="C22" s="554"/>
      <c r="D22" s="554">
        <v>3234</v>
      </c>
      <c r="E22" s="556" t="s">
        <v>545</v>
      </c>
      <c r="F22" s="556" t="s">
        <v>544</v>
      </c>
      <c r="G22" s="554" t="s">
        <v>32</v>
      </c>
      <c r="H22" s="554">
        <v>1999</v>
      </c>
      <c r="I22" s="556" t="s">
        <v>253</v>
      </c>
      <c r="J22" s="556" t="s">
        <v>1615</v>
      </c>
      <c r="K22" s="554">
        <v>40</v>
      </c>
      <c r="L22" s="554">
        <v>16</v>
      </c>
      <c r="M22" s="554">
        <v>40</v>
      </c>
      <c r="N22" s="555">
        <v>0.32611111111111107</v>
      </c>
      <c r="O22" s="554">
        <v>0</v>
      </c>
      <c r="P22" s="553">
        <v>0.61944444444444446</v>
      </c>
      <c r="Q22" s="553">
        <v>0.52569444444444446</v>
      </c>
      <c r="R22" s="553">
        <v>0.46666666666666662</v>
      </c>
      <c r="S22" s="553">
        <v>0.55555555555555558</v>
      </c>
      <c r="T22" s="553">
        <v>0.63958333333333328</v>
      </c>
      <c r="U22" s="553">
        <v>0.48194444444444445</v>
      </c>
      <c r="V22" s="553">
        <v>0.54305555555555551</v>
      </c>
      <c r="W22" s="553">
        <v>0.67152777777777783</v>
      </c>
      <c r="X22" s="553">
        <v>0.50208333333333333</v>
      </c>
      <c r="Y22" s="553">
        <v>0.40416666666666662</v>
      </c>
      <c r="Z22" s="553">
        <v>0.57013888888888886</v>
      </c>
      <c r="AA22" s="553">
        <v>0.51527777777777783</v>
      </c>
      <c r="AB22" s="553">
        <v>0.59097222222222223</v>
      </c>
      <c r="AC22" s="553">
        <v>0.4236111111111111</v>
      </c>
      <c r="AD22" s="553">
        <v>0.36805555555555558</v>
      </c>
      <c r="AE22" s="553">
        <v>0.44305555555555554</v>
      </c>
      <c r="AF22" s="552">
        <v>0.67986111111111114</v>
      </c>
      <c r="AG22" s="552"/>
      <c r="AI22" s="226">
        <f>VLOOKUP(AJ22,id!$A:$C,3,0)</f>
        <v>635</v>
      </c>
      <c r="AJ22" s="226" t="str">
        <f t="shared" si="0"/>
        <v>BojdeckiFilip1999</v>
      </c>
      <c r="AK22" s="226" t="str">
        <f t="shared" si="9"/>
        <v>Bojdecki</v>
      </c>
      <c r="AL22" s="226" t="str">
        <f t="shared" si="9"/>
        <v>Filip</v>
      </c>
      <c r="AM22" s="226" t="str">
        <f t="shared" si="2"/>
        <v>KK Cyklon Warszawa</v>
      </c>
      <c r="AN22" s="226">
        <f t="shared" si="3"/>
        <v>1999</v>
      </c>
      <c r="AO22" s="226">
        <f t="shared" si="4"/>
        <v>37.594051675184545</v>
      </c>
      <c r="AP22" s="226"/>
      <c r="AQ22" s="226">
        <f t="shared" si="5"/>
        <v>0.94264622373651341</v>
      </c>
      <c r="AR22" s="226">
        <f t="shared" si="6"/>
        <v>1</v>
      </c>
      <c r="AS22" s="226">
        <f t="shared" si="7"/>
        <v>1</v>
      </c>
      <c r="AT22" s="226">
        <f t="shared" si="8"/>
        <v>1</v>
      </c>
    </row>
    <row r="23" spans="1:46">
      <c r="A23" s="565">
        <v>21</v>
      </c>
      <c r="B23" s="561">
        <v>21</v>
      </c>
      <c r="C23" s="561"/>
      <c r="D23" s="561">
        <v>3233</v>
      </c>
      <c r="E23" s="563" t="s">
        <v>1768</v>
      </c>
      <c r="F23" s="563" t="s">
        <v>272</v>
      </c>
      <c r="G23" s="561" t="s">
        <v>32</v>
      </c>
      <c r="H23" s="561">
        <v>1977</v>
      </c>
      <c r="I23" s="563" t="s">
        <v>253</v>
      </c>
      <c r="J23" s="563" t="s">
        <v>1615</v>
      </c>
      <c r="K23" s="561">
        <v>40</v>
      </c>
      <c r="L23" s="561">
        <v>16</v>
      </c>
      <c r="M23" s="561">
        <v>40</v>
      </c>
      <c r="N23" s="562">
        <v>0.32700231481481484</v>
      </c>
      <c r="O23" s="561">
        <v>0</v>
      </c>
      <c r="P23" s="560">
        <v>0.61875000000000002</v>
      </c>
      <c r="Q23" s="560">
        <v>0.52569444444444446</v>
      </c>
      <c r="R23" s="560">
        <v>0.46666666666666662</v>
      </c>
      <c r="S23" s="560">
        <v>0.55486111111111114</v>
      </c>
      <c r="T23" s="560">
        <v>0.63958333333333328</v>
      </c>
      <c r="U23" s="560">
        <v>0.47986111111111113</v>
      </c>
      <c r="V23" s="560">
        <v>0.54305555555555551</v>
      </c>
      <c r="W23" s="560">
        <v>0.67083333333333339</v>
      </c>
      <c r="X23" s="560">
        <v>0.50208333333333333</v>
      </c>
      <c r="Y23" s="560">
        <v>0.40416666666666662</v>
      </c>
      <c r="Z23" s="560">
        <v>0.57013888888888886</v>
      </c>
      <c r="AA23" s="560">
        <v>0.51458333333333328</v>
      </c>
      <c r="AB23" s="560">
        <v>0.59097222222222223</v>
      </c>
      <c r="AC23" s="560">
        <v>0.4236111111111111</v>
      </c>
      <c r="AD23" s="560">
        <v>0.36805555555555558</v>
      </c>
      <c r="AE23" s="560">
        <v>0.44375000000000003</v>
      </c>
      <c r="AF23" s="559">
        <v>0.68055555555555547</v>
      </c>
      <c r="AG23" s="559"/>
      <c r="AI23" s="226">
        <f>VLOOKUP(AJ23,id!$A:$C,3,0)</f>
        <v>636</v>
      </c>
      <c r="AJ23" s="226" t="str">
        <f t="shared" si="0"/>
        <v>GabryśBartłomiej1977</v>
      </c>
      <c r="AK23" s="226" t="str">
        <f t="shared" si="9"/>
        <v>Gabryś</v>
      </c>
      <c r="AL23" s="226" t="str">
        <f t="shared" si="9"/>
        <v>Bartłomiej</v>
      </c>
      <c r="AM23" s="226" t="str">
        <f t="shared" si="2"/>
        <v>KK Cyklon Warszawa</v>
      </c>
      <c r="AN23" s="226">
        <f t="shared" si="3"/>
        <v>1977</v>
      </c>
      <c r="AO23" s="226">
        <f t="shared" si="4"/>
        <v>37.491593813046386</v>
      </c>
      <c r="AP23" s="226"/>
      <c r="AQ23" s="226">
        <f t="shared" si="5"/>
        <v>0.99727462570346492</v>
      </c>
      <c r="AR23" s="226">
        <f t="shared" si="6"/>
        <v>1</v>
      </c>
      <c r="AS23" s="226">
        <f t="shared" si="7"/>
        <v>1</v>
      </c>
      <c r="AT23" s="226">
        <f t="shared" si="8"/>
        <v>1</v>
      </c>
    </row>
    <row r="24" spans="1:46">
      <c r="A24" s="566">
        <v>22</v>
      </c>
      <c r="B24" s="554">
        <v>22</v>
      </c>
      <c r="C24" s="554"/>
      <c r="D24" s="554">
        <v>3174</v>
      </c>
      <c r="E24" s="556" t="s">
        <v>1177</v>
      </c>
      <c r="F24" s="556" t="s">
        <v>17</v>
      </c>
      <c r="G24" s="554" t="s">
        <v>32</v>
      </c>
      <c r="H24" s="554">
        <v>1976</v>
      </c>
      <c r="I24" s="556" t="s">
        <v>253</v>
      </c>
      <c r="J24" s="556" t="s">
        <v>1176</v>
      </c>
      <c r="K24" s="554">
        <v>40</v>
      </c>
      <c r="L24" s="554">
        <v>16</v>
      </c>
      <c r="M24" s="554">
        <v>40</v>
      </c>
      <c r="N24" s="555">
        <v>0.33585648148148151</v>
      </c>
      <c r="O24" s="554">
        <v>0</v>
      </c>
      <c r="P24" s="553">
        <v>0.63472222222222219</v>
      </c>
      <c r="Q24" s="553">
        <v>0.43333333333333335</v>
      </c>
      <c r="R24" s="553">
        <v>0.50486111111111109</v>
      </c>
      <c r="S24" s="553">
        <v>0.57222222222222219</v>
      </c>
      <c r="T24" s="553">
        <v>0.65</v>
      </c>
      <c r="U24" s="553">
        <v>0.46597222222222223</v>
      </c>
      <c r="V24" s="553">
        <v>0.42222222222222222</v>
      </c>
      <c r="W24" s="553">
        <v>0.68055555555555547</v>
      </c>
      <c r="X24" s="553">
        <v>0.53611111111111109</v>
      </c>
      <c r="Y24" s="553">
        <v>0.4055555555555555</v>
      </c>
      <c r="Z24" s="553">
        <v>0.58958333333333335</v>
      </c>
      <c r="AA24" s="553">
        <v>0.55069444444444449</v>
      </c>
      <c r="AB24" s="553">
        <v>0.61111111111111105</v>
      </c>
      <c r="AC24" s="553">
        <v>0.44791666666666669</v>
      </c>
      <c r="AD24" s="553">
        <v>0.375</v>
      </c>
      <c r="AE24" s="553">
        <v>0.48958333333333331</v>
      </c>
      <c r="AF24" s="552">
        <v>0.68958333333333333</v>
      </c>
      <c r="AG24" s="552"/>
      <c r="AI24" s="226">
        <f>VLOOKUP(AJ24,id!$A:$C,3,0)</f>
        <v>637</v>
      </c>
      <c r="AJ24" s="226" t="str">
        <f t="shared" si="0"/>
        <v>UsowskiMarcin1976</v>
      </c>
      <c r="AK24" s="226" t="str">
        <f t="shared" si="9"/>
        <v>Usowski</v>
      </c>
      <c r="AL24" s="226" t="str">
        <f t="shared" si="9"/>
        <v>Marcin</v>
      </c>
      <c r="AM24" s="226" t="str">
        <f t="shared" si="2"/>
        <v>Trzydziestkapiątka</v>
      </c>
      <c r="AN24" s="226">
        <f t="shared" si="3"/>
        <v>1976</v>
      </c>
      <c r="AO24" s="226">
        <f t="shared" si="4"/>
        <v>36.503204907298901</v>
      </c>
      <c r="AP24" s="226"/>
      <c r="AQ24" s="226">
        <f t="shared" si="5"/>
        <v>0.9736370528637398</v>
      </c>
      <c r="AR24" s="226">
        <f t="shared" si="6"/>
        <v>1</v>
      </c>
      <c r="AS24" s="226">
        <f t="shared" si="7"/>
        <v>1</v>
      </c>
      <c r="AT24" s="226">
        <f t="shared" si="8"/>
        <v>1</v>
      </c>
    </row>
    <row r="25" spans="1:46">
      <c r="A25" s="565">
        <v>23</v>
      </c>
      <c r="B25" s="561">
        <v>23</v>
      </c>
      <c r="C25" s="561"/>
      <c r="D25" s="561">
        <v>3179</v>
      </c>
      <c r="E25" s="563" t="s">
        <v>1179</v>
      </c>
      <c r="F25" s="563" t="s">
        <v>48</v>
      </c>
      <c r="G25" s="561" t="s">
        <v>32</v>
      </c>
      <c r="H25" s="561">
        <v>1976</v>
      </c>
      <c r="I25" s="563" t="s">
        <v>253</v>
      </c>
      <c r="J25" s="563" t="s">
        <v>1176</v>
      </c>
      <c r="K25" s="561">
        <v>40</v>
      </c>
      <c r="L25" s="561">
        <v>16</v>
      </c>
      <c r="M25" s="561">
        <v>40</v>
      </c>
      <c r="N25" s="562">
        <v>0.33592592592592596</v>
      </c>
      <c r="O25" s="561">
        <v>0</v>
      </c>
      <c r="P25" s="560">
        <v>0.63541666666666663</v>
      </c>
      <c r="Q25" s="560">
        <v>0.43333333333333335</v>
      </c>
      <c r="R25" s="560">
        <v>0.50555555555555554</v>
      </c>
      <c r="S25" s="560">
        <v>0.57222222222222219</v>
      </c>
      <c r="T25" s="560">
        <v>0.65069444444444446</v>
      </c>
      <c r="U25" s="560">
        <v>0.46597222222222223</v>
      </c>
      <c r="V25" s="560">
        <v>0.42222222222222222</v>
      </c>
      <c r="W25" s="560">
        <v>0.68055555555555547</v>
      </c>
      <c r="X25" s="560">
        <v>0.53819444444444442</v>
      </c>
      <c r="Y25" s="560">
        <v>0.4055555555555555</v>
      </c>
      <c r="Z25" s="560">
        <v>0.58958333333333335</v>
      </c>
      <c r="AA25" s="560">
        <v>0.55138888888888882</v>
      </c>
      <c r="AB25" s="560">
        <v>0.61111111111111105</v>
      </c>
      <c r="AC25" s="560">
        <v>0.44861111111111113</v>
      </c>
      <c r="AD25" s="560">
        <v>0.375</v>
      </c>
      <c r="AE25" s="560">
        <v>0.49027777777777781</v>
      </c>
      <c r="AF25" s="559">
        <v>0.68958333333333333</v>
      </c>
      <c r="AG25" s="559"/>
      <c r="AI25" s="226">
        <f>VLOOKUP(AJ25,id!$A:$C,3,0)</f>
        <v>638</v>
      </c>
      <c r="AJ25" s="226" t="str">
        <f t="shared" si="0"/>
        <v>KokocińskiTomasz1976</v>
      </c>
      <c r="AK25" s="226" t="str">
        <f t="shared" si="9"/>
        <v>Kokociński</v>
      </c>
      <c r="AL25" s="226" t="str">
        <f t="shared" si="9"/>
        <v>Tomasz</v>
      </c>
      <c r="AM25" s="226" t="str">
        <f t="shared" si="2"/>
        <v>Trzydziestkapiątka</v>
      </c>
      <c r="AN25" s="226">
        <f t="shared" si="3"/>
        <v>1976</v>
      </c>
      <c r="AO25" s="226">
        <f t="shared" si="4"/>
        <v>36.495658765159845</v>
      </c>
      <c r="AP25" s="226"/>
      <c r="AQ25" s="226">
        <f t="shared" si="5"/>
        <v>0.99979327453142219</v>
      </c>
      <c r="AR25" s="226">
        <f t="shared" si="6"/>
        <v>1</v>
      </c>
      <c r="AS25" s="226">
        <f t="shared" si="7"/>
        <v>1</v>
      </c>
      <c r="AT25" s="226">
        <f t="shared" si="8"/>
        <v>1</v>
      </c>
    </row>
    <row r="26" spans="1:46">
      <c r="A26" s="566">
        <v>24</v>
      </c>
      <c r="B26" s="554">
        <v>24</v>
      </c>
      <c r="C26" s="554"/>
      <c r="D26" s="554">
        <v>3062</v>
      </c>
      <c r="E26" s="556" t="s">
        <v>97</v>
      </c>
      <c r="F26" s="556" t="s">
        <v>83</v>
      </c>
      <c r="G26" s="554" t="s">
        <v>32</v>
      </c>
      <c r="H26" s="554">
        <v>1983</v>
      </c>
      <c r="I26" s="556" t="s">
        <v>3732</v>
      </c>
      <c r="J26" s="556" t="s">
        <v>4914</v>
      </c>
      <c r="K26" s="554">
        <v>40</v>
      </c>
      <c r="L26" s="554">
        <v>16</v>
      </c>
      <c r="M26" s="554">
        <v>40</v>
      </c>
      <c r="N26" s="555">
        <v>0.33594907407407404</v>
      </c>
      <c r="O26" s="554">
        <v>0</v>
      </c>
      <c r="P26" s="553">
        <v>0.41250000000000003</v>
      </c>
      <c r="Q26" s="553">
        <v>0.4680555555555555</v>
      </c>
      <c r="R26" s="553">
        <v>0.53263888888888888</v>
      </c>
      <c r="S26" s="553">
        <v>0.61249999999999993</v>
      </c>
      <c r="T26" s="553">
        <v>0.39861111111111108</v>
      </c>
      <c r="U26" s="553">
        <v>0.50902777777777775</v>
      </c>
      <c r="V26" s="553">
        <v>0.43402777777777773</v>
      </c>
      <c r="W26" s="553">
        <v>0.68055555555555547</v>
      </c>
      <c r="X26" s="553">
        <v>0.58472222222222225</v>
      </c>
      <c r="Y26" s="553">
        <v>0.44861111111111113</v>
      </c>
      <c r="Z26" s="553">
        <v>0.62708333333333333</v>
      </c>
      <c r="AA26" s="553">
        <v>0.47986111111111113</v>
      </c>
      <c r="AB26" s="553">
        <v>0.65</v>
      </c>
      <c r="AC26" s="553">
        <v>0.49652777777777773</v>
      </c>
      <c r="AD26" s="553">
        <v>0.36874999999999997</v>
      </c>
      <c r="AE26" s="553">
        <v>0.54791666666666672</v>
      </c>
      <c r="AF26" s="552">
        <v>0.68958333333333333</v>
      </c>
      <c r="AG26" s="552"/>
      <c r="AI26" s="226">
        <f>VLOOKUP(AJ26,id!$A:$C,3,0)</f>
        <v>236</v>
      </c>
      <c r="AJ26" s="226" t="str">
        <f t="shared" si="0"/>
        <v>GrabowskiAdam1983</v>
      </c>
      <c r="AK26" s="226" t="str">
        <f t="shared" si="9"/>
        <v>Grabowski</v>
      </c>
      <c r="AL26" s="226" t="str">
        <f t="shared" si="9"/>
        <v>Adam</v>
      </c>
      <c r="AM26" s="226" t="str">
        <f t="shared" si="2"/>
        <v>IncaTerrorSquad</v>
      </c>
      <c r="AN26" s="226">
        <f t="shared" si="3"/>
        <v>1983</v>
      </c>
      <c r="AO26" s="226">
        <f t="shared" si="4"/>
        <v>36.493144077723407</v>
      </c>
      <c r="AP26" s="226"/>
      <c r="AQ26" s="226">
        <f t="shared" si="5"/>
        <v>0.99993109625852705</v>
      </c>
      <c r="AR26" s="226">
        <f t="shared" si="6"/>
        <v>1</v>
      </c>
      <c r="AS26" s="226">
        <f t="shared" si="7"/>
        <v>1</v>
      </c>
      <c r="AT26" s="226">
        <f t="shared" si="8"/>
        <v>1</v>
      </c>
    </row>
    <row r="27" spans="1:46">
      <c r="A27" s="565">
        <v>25</v>
      </c>
      <c r="B27" s="561">
        <v>25</v>
      </c>
      <c r="C27" s="561"/>
      <c r="D27" s="561">
        <v>3071</v>
      </c>
      <c r="E27" s="563" t="s">
        <v>771</v>
      </c>
      <c r="F27" s="563" t="s">
        <v>70</v>
      </c>
      <c r="G27" s="561" t="s">
        <v>32</v>
      </c>
      <c r="H27" s="561">
        <v>1989</v>
      </c>
      <c r="I27" s="563" t="s">
        <v>3732</v>
      </c>
      <c r="J27" s="563" t="s">
        <v>417</v>
      </c>
      <c r="K27" s="561">
        <v>40</v>
      </c>
      <c r="L27" s="561">
        <v>16</v>
      </c>
      <c r="M27" s="561">
        <v>40</v>
      </c>
      <c r="N27" s="562">
        <v>0.33598379629629632</v>
      </c>
      <c r="O27" s="561">
        <v>0</v>
      </c>
      <c r="P27" s="560">
        <v>0.41250000000000003</v>
      </c>
      <c r="Q27" s="560">
        <v>0.4680555555555555</v>
      </c>
      <c r="R27" s="560">
        <v>0.53263888888888888</v>
      </c>
      <c r="S27" s="560">
        <v>0.61249999999999993</v>
      </c>
      <c r="T27" s="560">
        <v>0.39861111111111108</v>
      </c>
      <c r="U27" s="560">
        <v>0.50902777777777775</v>
      </c>
      <c r="V27" s="560">
        <v>0.43402777777777773</v>
      </c>
      <c r="W27" s="560">
        <v>0.68055555555555547</v>
      </c>
      <c r="X27" s="560">
        <v>0.58472222222222225</v>
      </c>
      <c r="Y27" s="560">
        <v>0.44861111111111113</v>
      </c>
      <c r="Z27" s="560">
        <v>0.62777777777777777</v>
      </c>
      <c r="AA27" s="560">
        <v>0.47986111111111113</v>
      </c>
      <c r="AB27" s="560">
        <v>0.65</v>
      </c>
      <c r="AC27" s="560">
        <v>0.49652777777777773</v>
      </c>
      <c r="AD27" s="560">
        <v>0.36874999999999997</v>
      </c>
      <c r="AE27" s="560">
        <v>0.54791666666666672</v>
      </c>
      <c r="AF27" s="559">
        <v>0.68958333333333333</v>
      </c>
      <c r="AG27" s="559"/>
      <c r="AI27" s="226">
        <f>VLOOKUP(AJ27,id!$A:$C,3,0)</f>
        <v>235</v>
      </c>
      <c r="AJ27" s="226" t="str">
        <f t="shared" si="0"/>
        <v>TumińskiMaciej1989</v>
      </c>
      <c r="AK27" s="226" t="str">
        <f t="shared" si="9"/>
        <v>Tumiński</v>
      </c>
      <c r="AL27" s="226" t="str">
        <f t="shared" si="9"/>
        <v>Maciej</v>
      </c>
      <c r="AM27" s="226" t="str">
        <f t="shared" si="2"/>
        <v>ITS</v>
      </c>
      <c r="AN27" s="226">
        <f t="shared" si="3"/>
        <v>1989</v>
      </c>
      <c r="AO27" s="226">
        <f t="shared" si="4"/>
        <v>36.489372696269228</v>
      </c>
      <c r="AP27" s="226"/>
      <c r="AQ27" s="226">
        <f t="shared" si="5"/>
        <v>0.99989665506906866</v>
      </c>
      <c r="AR27" s="226">
        <f t="shared" si="6"/>
        <v>1</v>
      </c>
      <c r="AS27" s="226">
        <f t="shared" si="7"/>
        <v>1</v>
      </c>
      <c r="AT27" s="226">
        <f t="shared" si="8"/>
        <v>1</v>
      </c>
    </row>
    <row r="28" spans="1:46">
      <c r="A28" s="566">
        <v>26</v>
      </c>
      <c r="B28" s="554">
        <v>26</v>
      </c>
      <c r="C28" s="554"/>
      <c r="D28" s="554">
        <v>3229</v>
      </c>
      <c r="E28" s="556" t="s">
        <v>4598</v>
      </c>
      <c r="F28" s="556" t="s">
        <v>45</v>
      </c>
      <c r="G28" s="554" t="s">
        <v>32</v>
      </c>
      <c r="H28" s="554">
        <v>1981</v>
      </c>
      <c r="I28" s="556" t="s">
        <v>273</v>
      </c>
      <c r="J28" s="556" t="s">
        <v>4913</v>
      </c>
      <c r="K28" s="554">
        <v>40</v>
      </c>
      <c r="L28" s="554">
        <v>16</v>
      </c>
      <c r="M28" s="554">
        <v>40</v>
      </c>
      <c r="N28" s="555">
        <v>0.33601851851851849</v>
      </c>
      <c r="O28" s="554">
        <v>0</v>
      </c>
      <c r="P28" s="553">
        <v>0.41250000000000003</v>
      </c>
      <c r="Q28" s="553">
        <v>0.4680555555555555</v>
      </c>
      <c r="R28" s="553">
        <v>0.53333333333333333</v>
      </c>
      <c r="S28" s="553">
        <v>0.61249999999999993</v>
      </c>
      <c r="T28" s="553">
        <v>0.39930555555555558</v>
      </c>
      <c r="U28" s="553">
        <v>0.50902777777777775</v>
      </c>
      <c r="V28" s="553">
        <v>0.43472222222222223</v>
      </c>
      <c r="W28" s="553">
        <v>0.68055555555555547</v>
      </c>
      <c r="X28" s="553">
        <v>0.5854166666666667</v>
      </c>
      <c r="Y28" s="553">
        <v>0.44861111111111113</v>
      </c>
      <c r="Z28" s="553">
        <v>0.62708333333333333</v>
      </c>
      <c r="AA28" s="553">
        <v>0.47986111111111113</v>
      </c>
      <c r="AB28" s="553">
        <v>0.65</v>
      </c>
      <c r="AC28" s="553">
        <v>0.49722222222222223</v>
      </c>
      <c r="AD28" s="553">
        <v>0.36874999999999997</v>
      </c>
      <c r="AE28" s="553">
        <v>0.54791666666666672</v>
      </c>
      <c r="AF28" s="552">
        <v>0.68958333333333333</v>
      </c>
      <c r="AG28" s="552"/>
      <c r="AI28" s="226">
        <f>VLOOKUP(AJ28,id!$A:$C,3,0)</f>
        <v>639</v>
      </c>
      <c r="AJ28" s="226" t="str">
        <f t="shared" si="0"/>
        <v>RadzkiRafał1981</v>
      </c>
      <c r="AK28" s="226" t="str">
        <f t="shared" si="9"/>
        <v>Radzki</v>
      </c>
      <c r="AL28" s="226" t="str">
        <f t="shared" si="9"/>
        <v>Rafał</v>
      </c>
      <c r="AM28" s="226" t="str">
        <f t="shared" si="2"/>
        <v>RR</v>
      </c>
      <c r="AN28" s="226">
        <f t="shared" si="3"/>
        <v>1981</v>
      </c>
      <c r="AO28" s="226">
        <f t="shared" si="4"/>
        <v>36.485602094240825</v>
      </c>
      <c r="AP28" s="226"/>
      <c r="AQ28" s="226">
        <f t="shared" si="5"/>
        <v>0.99989666574814018</v>
      </c>
      <c r="AR28" s="226">
        <f t="shared" si="6"/>
        <v>1</v>
      </c>
      <c r="AS28" s="226">
        <f t="shared" si="7"/>
        <v>1</v>
      </c>
      <c r="AT28" s="226">
        <f t="shared" si="8"/>
        <v>1</v>
      </c>
    </row>
    <row r="29" spans="1:46">
      <c r="A29" s="565">
        <v>27</v>
      </c>
      <c r="B29" s="561">
        <v>27</v>
      </c>
      <c r="C29" s="561"/>
      <c r="D29" s="561">
        <v>3134</v>
      </c>
      <c r="E29" s="563" t="s">
        <v>47</v>
      </c>
      <c r="F29" s="563" t="s">
        <v>48</v>
      </c>
      <c r="G29" s="561" t="s">
        <v>32</v>
      </c>
      <c r="H29" s="561">
        <v>1960</v>
      </c>
      <c r="I29" s="563" t="s">
        <v>3501</v>
      </c>
      <c r="J29" s="563" t="s">
        <v>310</v>
      </c>
      <c r="K29" s="561">
        <v>40</v>
      </c>
      <c r="L29" s="561">
        <v>16</v>
      </c>
      <c r="M29" s="561">
        <v>40</v>
      </c>
      <c r="N29" s="562">
        <v>0.33938657407407408</v>
      </c>
      <c r="O29" s="561">
        <v>0</v>
      </c>
      <c r="P29" s="560">
        <v>0.6645833333333333</v>
      </c>
      <c r="Q29" s="560">
        <v>0.4680555555555555</v>
      </c>
      <c r="R29" s="560">
        <v>0.53333333333333333</v>
      </c>
      <c r="S29" s="560">
        <v>0.4465277777777778</v>
      </c>
      <c r="T29" s="560">
        <v>0.67847222222222225</v>
      </c>
      <c r="U29" s="560">
        <v>0.51597222222222217</v>
      </c>
      <c r="V29" s="560">
        <v>0.45833333333333331</v>
      </c>
      <c r="W29" s="560">
        <v>0.3743055555555555</v>
      </c>
      <c r="X29" s="560">
        <v>0.5</v>
      </c>
      <c r="Y29" s="560">
        <v>0.59652777777777777</v>
      </c>
      <c r="Z29" s="560">
        <v>0.42499999999999999</v>
      </c>
      <c r="AA29" s="560">
        <v>0.4826388888888889</v>
      </c>
      <c r="AB29" s="560">
        <v>0.40347222222222223</v>
      </c>
      <c r="AC29" s="560">
        <v>0.57291666666666663</v>
      </c>
      <c r="AD29" s="560">
        <v>0.625</v>
      </c>
      <c r="AE29" s="560">
        <v>0.54861111111111105</v>
      </c>
      <c r="AF29" s="559">
        <v>0.69305555555555554</v>
      </c>
      <c r="AG29" s="559"/>
      <c r="AI29" s="226">
        <f>VLOOKUP(AJ29,id!$A:$C,3,0)</f>
        <v>82</v>
      </c>
      <c r="AJ29" s="226" t="str">
        <f t="shared" si="0"/>
        <v>KoniecznyTomasz1960</v>
      </c>
      <c r="AK29" s="226" t="str">
        <f t="shared" si="9"/>
        <v>Konieczny</v>
      </c>
      <c r="AL29" s="226" t="str">
        <f t="shared" si="9"/>
        <v>Tomasz</v>
      </c>
      <c r="AM29" s="226" t="str">
        <f t="shared" si="2"/>
        <v>Grupa Rowerowa Lipka</v>
      </c>
      <c r="AN29" s="226">
        <f t="shared" si="3"/>
        <v>1960</v>
      </c>
      <c r="AO29" s="226">
        <f t="shared" si="4"/>
        <v>36.123520785731323</v>
      </c>
      <c r="AP29" s="226"/>
      <c r="AQ29" s="226">
        <f t="shared" si="5"/>
        <v>0.99007604951744355</v>
      </c>
      <c r="AR29" s="226">
        <f t="shared" si="6"/>
        <v>1</v>
      </c>
      <c r="AS29" s="226">
        <f t="shared" si="7"/>
        <v>1</v>
      </c>
      <c r="AT29" s="226">
        <f t="shared" si="8"/>
        <v>1</v>
      </c>
    </row>
    <row r="30" spans="1:46">
      <c r="A30" s="566">
        <v>28</v>
      </c>
      <c r="B30" s="554">
        <v>28</v>
      </c>
      <c r="C30" s="554"/>
      <c r="D30" s="554">
        <v>3012</v>
      </c>
      <c r="E30" s="556" t="s">
        <v>1740</v>
      </c>
      <c r="F30" s="556" t="s">
        <v>365</v>
      </c>
      <c r="G30" s="554" t="s">
        <v>32</v>
      </c>
      <c r="H30" s="554">
        <v>1982</v>
      </c>
      <c r="I30" s="556" t="s">
        <v>3734</v>
      </c>
      <c r="J30" s="556" t="s">
        <v>4912</v>
      </c>
      <c r="K30" s="554">
        <v>40</v>
      </c>
      <c r="L30" s="554">
        <v>16</v>
      </c>
      <c r="M30" s="554">
        <v>40</v>
      </c>
      <c r="N30" s="555">
        <v>0.34054398148148146</v>
      </c>
      <c r="O30" s="554">
        <v>0</v>
      </c>
      <c r="P30" s="553">
        <v>0.39444444444444443</v>
      </c>
      <c r="Q30" s="553">
        <v>0.51388888888888895</v>
      </c>
      <c r="R30" s="553">
        <v>0.58402777777777781</v>
      </c>
      <c r="S30" s="553">
        <v>0.48958333333333331</v>
      </c>
      <c r="T30" s="553">
        <v>0.37777777777777777</v>
      </c>
      <c r="U30" s="553">
        <v>0.56319444444444444</v>
      </c>
      <c r="V30" s="553">
        <v>0.50138888888888888</v>
      </c>
      <c r="W30" s="553">
        <v>0.41736111111111113</v>
      </c>
      <c r="X30" s="553">
        <v>0.54097222222222219</v>
      </c>
      <c r="Y30" s="553">
        <v>0.65277777777777779</v>
      </c>
      <c r="Z30" s="553">
        <v>0.46597222222222223</v>
      </c>
      <c r="AA30" s="553">
        <v>0.52916666666666667</v>
      </c>
      <c r="AB30" s="553">
        <v>0.44236111111111115</v>
      </c>
      <c r="AC30" s="553">
        <v>0.62708333333333333</v>
      </c>
      <c r="AD30" s="553">
        <v>0.67708333333333337</v>
      </c>
      <c r="AE30" s="553">
        <v>0.60069444444444442</v>
      </c>
      <c r="AF30" s="552">
        <v>0.69444444444444453</v>
      </c>
      <c r="AG30" s="552"/>
      <c r="AI30" s="226">
        <f>VLOOKUP(AJ30,id!$A:$C,3,0)</f>
        <v>238</v>
      </c>
      <c r="AJ30" s="226" t="str">
        <f t="shared" si="0"/>
        <v>DargaczWaldemar1982</v>
      </c>
      <c r="AK30" s="226" t="str">
        <f t="shared" si="9"/>
        <v>Dargacz</v>
      </c>
      <c r="AL30" s="226" t="str">
        <f t="shared" si="9"/>
        <v>Waldemar</v>
      </c>
      <c r="AM30" s="226" t="str">
        <f t="shared" si="2"/>
        <v>Zaginiony w akcji</v>
      </c>
      <c r="AN30" s="226">
        <f t="shared" si="3"/>
        <v>1982</v>
      </c>
      <c r="AO30" s="226">
        <f t="shared" si="4"/>
        <v>36.000747714373098</v>
      </c>
      <c r="AP30" s="226"/>
      <c r="AQ30" s="226">
        <f t="shared" si="5"/>
        <v>0.99660129830404787</v>
      </c>
      <c r="AR30" s="226">
        <f t="shared" si="6"/>
        <v>1</v>
      </c>
      <c r="AS30" s="226">
        <f t="shared" si="7"/>
        <v>1</v>
      </c>
      <c r="AT30" s="226">
        <f t="shared" si="8"/>
        <v>1</v>
      </c>
    </row>
    <row r="31" spans="1:46">
      <c r="A31" s="565">
        <v>29</v>
      </c>
      <c r="B31" s="561">
        <v>29</v>
      </c>
      <c r="C31" s="561"/>
      <c r="D31" s="561">
        <v>3150</v>
      </c>
      <c r="E31" s="563" t="s">
        <v>1758</v>
      </c>
      <c r="F31" s="563" t="s">
        <v>15</v>
      </c>
      <c r="G31" s="561" t="s">
        <v>32</v>
      </c>
      <c r="H31" s="561">
        <v>1980</v>
      </c>
      <c r="I31" s="563" t="s">
        <v>3554</v>
      </c>
      <c r="J31" s="563" t="s">
        <v>4911</v>
      </c>
      <c r="K31" s="561">
        <v>40</v>
      </c>
      <c r="L31" s="561">
        <v>16</v>
      </c>
      <c r="M31" s="561">
        <v>40</v>
      </c>
      <c r="N31" s="562">
        <v>0.34111111111111114</v>
      </c>
      <c r="O31" s="561">
        <v>0</v>
      </c>
      <c r="P31" s="560">
        <v>0.65763888888888888</v>
      </c>
      <c r="Q31" s="560">
        <v>0.51874999999999993</v>
      </c>
      <c r="R31" s="560">
        <v>0.46180555555555558</v>
      </c>
      <c r="S31" s="560">
        <v>0.55069444444444449</v>
      </c>
      <c r="T31" s="560">
        <v>0.68055555555555547</v>
      </c>
      <c r="U31" s="560">
        <v>0.47569444444444442</v>
      </c>
      <c r="V31" s="560">
        <v>0.53680555555555554</v>
      </c>
      <c r="W31" s="560">
        <v>0.62430555555555556</v>
      </c>
      <c r="X31" s="560">
        <v>0.49236111111111108</v>
      </c>
      <c r="Y31" s="560">
        <v>0.40416666666666662</v>
      </c>
      <c r="Z31" s="560">
        <v>0.56666666666666665</v>
      </c>
      <c r="AA31" s="560">
        <v>0.50624999999999998</v>
      </c>
      <c r="AB31" s="560">
        <v>0.59097222222222223</v>
      </c>
      <c r="AC31" s="560">
        <v>0.42083333333333334</v>
      </c>
      <c r="AD31" s="560">
        <v>0.37222222222222223</v>
      </c>
      <c r="AE31" s="560">
        <v>0.44305555555555554</v>
      </c>
      <c r="AF31" s="559">
        <v>0.69513888888888886</v>
      </c>
      <c r="AG31" s="559"/>
      <c r="AI31" s="226">
        <f>VLOOKUP(AJ31,id!$A:$C,3,0)</f>
        <v>640</v>
      </c>
      <c r="AJ31" s="226" t="str">
        <f t="shared" si="0"/>
        <v>DobrzańskiPiotr1980</v>
      </c>
      <c r="AK31" s="226" t="str">
        <f t="shared" si="9"/>
        <v>Dobrzański</v>
      </c>
      <c r="AL31" s="226" t="str">
        <f t="shared" si="9"/>
        <v>Piotr</v>
      </c>
      <c r="AM31" s="226" t="str">
        <f t="shared" si="2"/>
        <v>Leniwce</v>
      </c>
      <c r="AN31" s="226">
        <f t="shared" si="3"/>
        <v>1980</v>
      </c>
      <c r="AO31" s="226">
        <f t="shared" si="4"/>
        <v>35.940893051031473</v>
      </c>
      <c r="AP31" s="226"/>
      <c r="AQ31" s="226">
        <f t="shared" si="5"/>
        <v>0.99833740499457102</v>
      </c>
      <c r="AR31" s="226">
        <f t="shared" si="6"/>
        <v>1</v>
      </c>
      <c r="AS31" s="226">
        <f t="shared" si="7"/>
        <v>1</v>
      </c>
      <c r="AT31" s="226">
        <f t="shared" si="8"/>
        <v>1</v>
      </c>
    </row>
    <row r="32" spans="1:46">
      <c r="A32" s="566">
        <v>30</v>
      </c>
      <c r="B32" s="554">
        <v>30</v>
      </c>
      <c r="C32" s="554"/>
      <c r="D32" s="554">
        <v>3063</v>
      </c>
      <c r="E32" s="556" t="s">
        <v>4910</v>
      </c>
      <c r="F32" s="556" t="s">
        <v>90</v>
      </c>
      <c r="G32" s="554" t="s">
        <v>32</v>
      </c>
      <c r="H32" s="554">
        <v>1976</v>
      </c>
      <c r="I32" s="556" t="s">
        <v>4909</v>
      </c>
      <c r="J32" s="556" t="s">
        <v>4908</v>
      </c>
      <c r="K32" s="554">
        <v>40</v>
      </c>
      <c r="L32" s="554">
        <v>16</v>
      </c>
      <c r="M32" s="554">
        <v>40</v>
      </c>
      <c r="N32" s="555">
        <v>0.34121527777777777</v>
      </c>
      <c r="O32" s="554">
        <v>0</v>
      </c>
      <c r="P32" s="553">
        <v>0.44166666666666665</v>
      </c>
      <c r="Q32" s="553">
        <v>0.59722222222222221</v>
      </c>
      <c r="R32" s="553">
        <v>0.53333333333333333</v>
      </c>
      <c r="S32" s="553">
        <v>0.62152777777777779</v>
      </c>
      <c r="T32" s="553">
        <v>0.41875000000000001</v>
      </c>
      <c r="U32" s="553">
        <v>0.55208333333333337</v>
      </c>
      <c r="V32" s="553">
        <v>0.6118055555555556</v>
      </c>
      <c r="W32" s="553">
        <v>0.68541666666666667</v>
      </c>
      <c r="X32" s="553">
        <v>0.57013888888888886</v>
      </c>
      <c r="Y32" s="553">
        <v>0.47222222222222227</v>
      </c>
      <c r="Z32" s="553">
        <v>0.63750000000000007</v>
      </c>
      <c r="AA32" s="553">
        <v>0.58680555555555558</v>
      </c>
      <c r="AB32" s="553">
        <v>0.65763888888888888</v>
      </c>
      <c r="AC32" s="553">
        <v>0.48888888888888887</v>
      </c>
      <c r="AD32" s="553">
        <v>0.3756944444444445</v>
      </c>
      <c r="AE32" s="553">
        <v>0.50694444444444442</v>
      </c>
      <c r="AF32" s="552">
        <v>0.69513888888888886</v>
      </c>
      <c r="AG32" s="552"/>
      <c r="AI32" s="226">
        <f>VLOOKUP(AJ32,id!$A:$C,3,0)</f>
        <v>641</v>
      </c>
      <c r="AJ32" s="226" t="str">
        <f t="shared" si="0"/>
        <v>TężyckiJarosław1976</v>
      </c>
      <c r="AK32" s="226" t="str">
        <f t="shared" si="9"/>
        <v>Tężycki</v>
      </c>
      <c r="AL32" s="226" t="str">
        <f t="shared" si="9"/>
        <v>Jarosław</v>
      </c>
      <c r="AM32" s="226" t="str">
        <f t="shared" si="2"/>
        <v>Siemano Bike Team</v>
      </c>
      <c r="AN32" s="226">
        <f t="shared" si="3"/>
        <v>1976</v>
      </c>
      <c r="AO32" s="226">
        <f t="shared" si="4"/>
        <v>35.92992096604592</v>
      </c>
      <c r="AP32" s="226"/>
      <c r="AQ32" s="226">
        <f t="shared" si="5"/>
        <v>0.99969471863233961</v>
      </c>
      <c r="AR32" s="226">
        <f t="shared" si="6"/>
        <v>1</v>
      </c>
      <c r="AS32" s="226">
        <f t="shared" si="7"/>
        <v>1</v>
      </c>
      <c r="AT32" s="226">
        <f t="shared" si="8"/>
        <v>1</v>
      </c>
    </row>
    <row r="33" spans="1:46">
      <c r="A33" s="565">
        <v>31</v>
      </c>
      <c r="B33" s="561">
        <v>31</v>
      </c>
      <c r="C33" s="561"/>
      <c r="D33" s="561">
        <v>3251</v>
      </c>
      <c r="E33" s="563" t="s">
        <v>645</v>
      </c>
      <c r="F33" s="563" t="s">
        <v>21</v>
      </c>
      <c r="G33" s="561" t="s">
        <v>32</v>
      </c>
      <c r="H33" s="561">
        <v>1982</v>
      </c>
      <c r="I33" s="563" t="s">
        <v>3554</v>
      </c>
      <c r="J33" s="563"/>
      <c r="K33" s="561">
        <v>40</v>
      </c>
      <c r="L33" s="561">
        <v>16</v>
      </c>
      <c r="M33" s="561">
        <v>40</v>
      </c>
      <c r="N33" s="562">
        <v>0.34384259259259259</v>
      </c>
      <c r="O33" s="561">
        <v>0</v>
      </c>
      <c r="P33" s="560">
        <v>0.6645833333333333</v>
      </c>
      <c r="Q33" s="560">
        <v>0.52986111111111112</v>
      </c>
      <c r="R33" s="560">
        <v>0.47361111111111115</v>
      </c>
      <c r="S33" s="560">
        <v>0.56388888888888888</v>
      </c>
      <c r="T33" s="560">
        <v>0.68194444444444446</v>
      </c>
      <c r="U33" s="560">
        <v>0.4284722222222222</v>
      </c>
      <c r="V33" s="560">
        <v>0.54791666666666672</v>
      </c>
      <c r="W33" s="560">
        <v>0.64374999999999993</v>
      </c>
      <c r="X33" s="560">
        <v>0.50069444444444444</v>
      </c>
      <c r="Y33" s="560">
        <v>0.3979166666666667</v>
      </c>
      <c r="Z33" s="560">
        <v>0.58194444444444449</v>
      </c>
      <c r="AA33" s="560">
        <v>0.51458333333333328</v>
      </c>
      <c r="AB33" s="560">
        <v>0.60486111111111118</v>
      </c>
      <c r="AC33" s="560">
        <v>0.4152777777777778</v>
      </c>
      <c r="AD33" s="560">
        <v>0.36944444444444446</v>
      </c>
      <c r="AE33" s="560">
        <v>0.45347222222222222</v>
      </c>
      <c r="AF33" s="559">
        <v>0.69791666666666663</v>
      </c>
      <c r="AG33" s="559"/>
      <c r="AI33" s="226">
        <f>VLOOKUP(AJ33,id!$A:$C,3,0)</f>
        <v>185</v>
      </c>
      <c r="AJ33" s="226" t="str">
        <f t="shared" si="0"/>
        <v>GrundkowskiJacek1982</v>
      </c>
      <c r="AK33" s="226" t="str">
        <f t="shared" si="9"/>
        <v>Grundkowski</v>
      </c>
      <c r="AL33" s="226" t="str">
        <f t="shared" si="9"/>
        <v>Jacek</v>
      </c>
      <c r="AM33" s="226">
        <f t="shared" si="2"/>
        <v>0</v>
      </c>
      <c r="AN33" s="226">
        <f t="shared" si="3"/>
        <v>1982</v>
      </c>
      <c r="AO33" s="226">
        <f t="shared" si="4"/>
        <v>35.655379022485512</v>
      </c>
      <c r="AP33" s="226"/>
      <c r="AQ33" s="226">
        <f t="shared" si="5"/>
        <v>0.99235896054934691</v>
      </c>
      <c r="AR33" s="226">
        <f t="shared" si="6"/>
        <v>1</v>
      </c>
      <c r="AS33" s="226">
        <f t="shared" si="7"/>
        <v>1</v>
      </c>
      <c r="AT33" s="226">
        <f t="shared" si="8"/>
        <v>1</v>
      </c>
    </row>
    <row r="34" spans="1:46">
      <c r="A34" s="566">
        <v>32</v>
      </c>
      <c r="B34" s="554">
        <v>32</v>
      </c>
      <c r="C34" s="554"/>
      <c r="D34" s="554">
        <v>3207</v>
      </c>
      <c r="E34" s="556" t="s">
        <v>645</v>
      </c>
      <c r="F34" s="556" t="s">
        <v>644</v>
      </c>
      <c r="G34" s="554" t="s">
        <v>32</v>
      </c>
      <c r="H34" s="554">
        <v>1952</v>
      </c>
      <c r="I34" s="556" t="s">
        <v>3688</v>
      </c>
      <c r="J34" s="556"/>
      <c r="K34" s="554">
        <v>40</v>
      </c>
      <c r="L34" s="554">
        <v>16</v>
      </c>
      <c r="M34" s="554">
        <v>40</v>
      </c>
      <c r="N34" s="555">
        <v>0.34406249999999999</v>
      </c>
      <c r="O34" s="554">
        <v>0</v>
      </c>
      <c r="P34" s="553">
        <v>0.6645833333333333</v>
      </c>
      <c r="Q34" s="553">
        <v>0.52986111111111112</v>
      </c>
      <c r="R34" s="553">
        <v>0.47361111111111115</v>
      </c>
      <c r="S34" s="553">
        <v>0.56388888888888888</v>
      </c>
      <c r="T34" s="553">
        <v>0.68194444444444446</v>
      </c>
      <c r="U34" s="553">
        <v>0.4284722222222222</v>
      </c>
      <c r="V34" s="553">
        <v>0.54791666666666672</v>
      </c>
      <c r="W34" s="553">
        <v>0.64374999999999993</v>
      </c>
      <c r="X34" s="553">
        <v>0.50138888888888888</v>
      </c>
      <c r="Y34" s="553">
        <v>0.3979166666666667</v>
      </c>
      <c r="Z34" s="553">
        <v>0.58194444444444449</v>
      </c>
      <c r="AA34" s="553">
        <v>0.51527777777777783</v>
      </c>
      <c r="AB34" s="553">
        <v>0.60486111111111118</v>
      </c>
      <c r="AC34" s="553">
        <v>0.4152777777777778</v>
      </c>
      <c r="AD34" s="553">
        <v>0.37013888888888885</v>
      </c>
      <c r="AE34" s="553">
        <v>0.4548611111111111</v>
      </c>
      <c r="AF34" s="552">
        <v>0.69791666666666663</v>
      </c>
      <c r="AG34" s="552"/>
      <c r="AI34" s="226">
        <f>VLOOKUP(AJ34,id!$A:$C,3,0)</f>
        <v>365</v>
      </c>
      <c r="AJ34" s="226" t="str">
        <f t="shared" si="0"/>
        <v>GrundkowskiLesław1952</v>
      </c>
      <c r="AK34" s="226" t="str">
        <f t="shared" si="9"/>
        <v>Grundkowski</v>
      </c>
      <c r="AL34" s="226" t="str">
        <f t="shared" si="9"/>
        <v>Lesław</v>
      </c>
      <c r="AM34" s="226">
        <f t="shared" si="2"/>
        <v>0</v>
      </c>
      <c r="AN34" s="226">
        <f t="shared" si="3"/>
        <v>1952</v>
      </c>
      <c r="AO34" s="226">
        <f t="shared" si="4"/>
        <v>35.63258990143639</v>
      </c>
      <c r="AP34" s="226"/>
      <c r="AQ34" s="226">
        <f t="shared" si="5"/>
        <v>0.99936085040535538</v>
      </c>
      <c r="AR34" s="226">
        <f t="shared" si="6"/>
        <v>1</v>
      </c>
      <c r="AS34" s="226">
        <f t="shared" si="7"/>
        <v>1</v>
      </c>
      <c r="AT34" s="226">
        <f t="shared" si="8"/>
        <v>1</v>
      </c>
    </row>
    <row r="35" spans="1:46">
      <c r="A35" s="565">
        <v>33</v>
      </c>
      <c r="B35" s="561">
        <v>33</v>
      </c>
      <c r="C35" s="561"/>
      <c r="D35" s="561">
        <v>3008</v>
      </c>
      <c r="E35" s="563" t="s">
        <v>1115</v>
      </c>
      <c r="F35" s="563" t="s">
        <v>22</v>
      </c>
      <c r="G35" s="561" t="s">
        <v>32</v>
      </c>
      <c r="H35" s="561">
        <v>1978</v>
      </c>
      <c r="I35" s="563" t="s">
        <v>3554</v>
      </c>
      <c r="J35" s="563" t="s">
        <v>4631</v>
      </c>
      <c r="K35" s="561">
        <v>40</v>
      </c>
      <c r="L35" s="561">
        <v>16</v>
      </c>
      <c r="M35" s="561">
        <v>40</v>
      </c>
      <c r="N35" s="562">
        <v>0.3447453703703704</v>
      </c>
      <c r="O35" s="561">
        <v>0</v>
      </c>
      <c r="P35" s="560">
        <v>0.39444444444444443</v>
      </c>
      <c r="Q35" s="560">
        <v>0.51388888888888895</v>
      </c>
      <c r="R35" s="560">
        <v>0.58402777777777781</v>
      </c>
      <c r="S35" s="560">
        <v>0.48958333333333331</v>
      </c>
      <c r="T35" s="560">
        <v>0.37777777777777777</v>
      </c>
      <c r="U35" s="560">
        <v>0.56319444444444444</v>
      </c>
      <c r="V35" s="560">
        <v>0.50069444444444444</v>
      </c>
      <c r="W35" s="560">
        <v>0.41736111111111113</v>
      </c>
      <c r="X35" s="560">
        <v>0.54166666666666663</v>
      </c>
      <c r="Y35" s="560">
        <v>0.65277777777777779</v>
      </c>
      <c r="Z35" s="560">
        <v>0.46597222222222223</v>
      </c>
      <c r="AA35" s="560">
        <v>0.52916666666666667</v>
      </c>
      <c r="AB35" s="560">
        <v>0.44305555555555554</v>
      </c>
      <c r="AC35" s="560">
        <v>0.62708333333333333</v>
      </c>
      <c r="AD35" s="560">
        <v>0.67847222222222225</v>
      </c>
      <c r="AE35" s="560">
        <v>0.60069444444444442</v>
      </c>
      <c r="AF35" s="559">
        <v>0.69861111111111107</v>
      </c>
      <c r="AG35" s="559"/>
      <c r="AI35" s="226">
        <f>VLOOKUP(AJ35,id!$A:$C,3,0)</f>
        <v>242</v>
      </c>
      <c r="AJ35" s="226" t="str">
        <f t="shared" si="0"/>
        <v>LuksKrzysztof1978</v>
      </c>
      <c r="AK35" s="226" t="str">
        <f t="shared" si="9"/>
        <v>Luks</v>
      </c>
      <c r="AL35" s="226" t="str">
        <f t="shared" si="9"/>
        <v>Krzysztof</v>
      </c>
      <c r="AM35" s="226" t="str">
        <f t="shared" si="2"/>
        <v>Lukstorpeda</v>
      </c>
      <c r="AN35" s="226">
        <f t="shared" si="3"/>
        <v>1978</v>
      </c>
      <c r="AO35" s="226">
        <f t="shared" si="4"/>
        <v>35.562008997515591</v>
      </c>
      <c r="AP35" s="226"/>
      <c r="AQ35" s="226">
        <f t="shared" si="5"/>
        <v>0.99801920365272268</v>
      </c>
      <c r="AR35" s="226">
        <f t="shared" si="6"/>
        <v>1</v>
      </c>
      <c r="AS35" s="226">
        <f t="shared" si="7"/>
        <v>1</v>
      </c>
      <c r="AT35" s="226">
        <f t="shared" si="8"/>
        <v>1</v>
      </c>
    </row>
    <row r="36" spans="1:46">
      <c r="A36" s="566">
        <v>34</v>
      </c>
      <c r="B36" s="554">
        <v>34</v>
      </c>
      <c r="C36" s="554"/>
      <c r="D36" s="554">
        <v>3165</v>
      </c>
      <c r="E36" s="556" t="s">
        <v>4907</v>
      </c>
      <c r="F36" s="556" t="s">
        <v>26</v>
      </c>
      <c r="G36" s="554" t="s">
        <v>32</v>
      </c>
      <c r="H36" s="554">
        <v>1980</v>
      </c>
      <c r="I36" s="556" t="s">
        <v>4906</v>
      </c>
      <c r="J36" s="556" t="s">
        <v>4905</v>
      </c>
      <c r="K36" s="554">
        <v>40</v>
      </c>
      <c r="L36" s="554">
        <v>16</v>
      </c>
      <c r="M36" s="554">
        <v>40</v>
      </c>
      <c r="N36" s="555">
        <v>0.34767361111111111</v>
      </c>
      <c r="O36" s="554">
        <v>0</v>
      </c>
      <c r="P36" s="553">
        <v>0.39861111111111108</v>
      </c>
      <c r="Q36" s="553">
        <v>0.52013888888888882</v>
      </c>
      <c r="R36" s="553">
        <v>0.6020833333333333</v>
      </c>
      <c r="S36" s="553">
        <v>0.49513888888888885</v>
      </c>
      <c r="T36" s="553">
        <v>0.38194444444444442</v>
      </c>
      <c r="U36" s="553">
        <v>0.57777777777777783</v>
      </c>
      <c r="V36" s="553">
        <v>0.5083333333333333</v>
      </c>
      <c r="W36" s="553">
        <v>0.42499999999999999</v>
      </c>
      <c r="X36" s="553">
        <v>0.56041666666666667</v>
      </c>
      <c r="Y36" s="553">
        <v>0.66805555555555562</v>
      </c>
      <c r="Z36" s="553">
        <v>0.47430555555555554</v>
      </c>
      <c r="AA36" s="553">
        <v>0.5493055555555556</v>
      </c>
      <c r="AB36" s="553">
        <v>0.45624999999999999</v>
      </c>
      <c r="AC36" s="553">
        <v>0.64027777777777783</v>
      </c>
      <c r="AD36" s="553">
        <v>0.68958333333333333</v>
      </c>
      <c r="AE36" s="553">
        <v>0.61805555555555558</v>
      </c>
      <c r="AF36" s="552">
        <v>0.70138888888888884</v>
      </c>
      <c r="AG36" s="552"/>
      <c r="AI36" s="226">
        <f>VLOOKUP(AJ36,id!$A:$C,3,0)</f>
        <v>642</v>
      </c>
      <c r="AJ36" s="226" t="str">
        <f t="shared" si="0"/>
        <v>DalasinskiAndrzej1980</v>
      </c>
      <c r="AK36" s="226" t="str">
        <f t="shared" si="9"/>
        <v>Dalasinski</v>
      </c>
      <c r="AL36" s="226" t="str">
        <f t="shared" si="9"/>
        <v>Andrzej</v>
      </c>
      <c r="AM36" s="226" t="str">
        <f t="shared" si="2"/>
        <v>Kuźnia Triathlonu</v>
      </c>
      <c r="AN36" s="226">
        <f t="shared" si="3"/>
        <v>1980</v>
      </c>
      <c r="AO36" s="226">
        <f t="shared" si="4"/>
        <v>35.26249209361162</v>
      </c>
      <c r="AP36" s="226"/>
      <c r="AQ36" s="226">
        <f t="shared" si="5"/>
        <v>0.99157761576617076</v>
      </c>
      <c r="AR36" s="226">
        <f t="shared" si="6"/>
        <v>1</v>
      </c>
      <c r="AS36" s="226">
        <f t="shared" si="7"/>
        <v>1</v>
      </c>
      <c r="AT36" s="226">
        <f t="shared" si="8"/>
        <v>1</v>
      </c>
    </row>
    <row r="37" spans="1:46">
      <c r="A37" s="565">
        <v>35</v>
      </c>
      <c r="B37" s="561">
        <v>35</v>
      </c>
      <c r="C37" s="561"/>
      <c r="D37" s="561">
        <v>3108</v>
      </c>
      <c r="E37" s="563" t="s">
        <v>641</v>
      </c>
      <c r="F37" s="563" t="s">
        <v>141</v>
      </c>
      <c r="G37" s="561" t="s">
        <v>32</v>
      </c>
      <c r="H37" s="561">
        <v>1984</v>
      </c>
      <c r="I37" s="563" t="s">
        <v>4856</v>
      </c>
      <c r="J37" s="563" t="s">
        <v>4904</v>
      </c>
      <c r="K37" s="561">
        <v>40</v>
      </c>
      <c r="L37" s="561">
        <v>16</v>
      </c>
      <c r="M37" s="561">
        <v>40</v>
      </c>
      <c r="N37" s="562">
        <v>0.34782407407407406</v>
      </c>
      <c r="O37" s="561">
        <v>0</v>
      </c>
      <c r="P37" s="560">
        <v>0.68263888888888891</v>
      </c>
      <c r="Q37" s="560">
        <v>0.46388888888888885</v>
      </c>
      <c r="R37" s="560">
        <v>0.51666666666666672</v>
      </c>
      <c r="S37" s="560">
        <v>0.44236111111111115</v>
      </c>
      <c r="T37" s="560">
        <v>0.66875000000000007</v>
      </c>
      <c r="U37" s="560">
        <v>0.55694444444444446</v>
      </c>
      <c r="V37" s="560">
        <v>0.45347222222222222</v>
      </c>
      <c r="W37" s="560">
        <v>0.36736111111111108</v>
      </c>
      <c r="X37" s="560">
        <v>0.48819444444444443</v>
      </c>
      <c r="Y37" s="560">
        <v>0.6118055555555556</v>
      </c>
      <c r="Z37" s="560">
        <v>0.42569444444444443</v>
      </c>
      <c r="AA37" s="560">
        <v>0.47430555555555554</v>
      </c>
      <c r="AB37" s="560">
        <v>0.40208333333333335</v>
      </c>
      <c r="AC37" s="560">
        <v>0.57291666666666663</v>
      </c>
      <c r="AD37" s="560">
        <v>0.63750000000000007</v>
      </c>
      <c r="AE37" s="560">
        <v>0.53402777777777777</v>
      </c>
      <c r="AF37" s="559">
        <v>0.70138888888888884</v>
      </c>
      <c r="AG37" s="559"/>
      <c r="AI37" s="226">
        <f>VLOOKUP(AJ37,id!$A:$C,3,0)</f>
        <v>643</v>
      </c>
      <c r="AJ37" s="226" t="str">
        <f t="shared" si="0"/>
        <v>PriebeJakub1984</v>
      </c>
      <c r="AK37" s="226" t="str">
        <f t="shared" si="9"/>
        <v>Priebe</v>
      </c>
      <c r="AL37" s="226" t="str">
        <f t="shared" si="9"/>
        <v>Jakub</v>
      </c>
      <c r="AM37" s="226" t="str">
        <f t="shared" si="2"/>
        <v>The Garden Shears</v>
      </c>
      <c r="AN37" s="226">
        <f t="shared" si="3"/>
        <v>1984</v>
      </c>
      <c r="AO37" s="226">
        <f t="shared" si="4"/>
        <v>35.247238120590957</v>
      </c>
      <c r="AP37" s="226"/>
      <c r="AQ37" s="226">
        <f t="shared" si="5"/>
        <v>0.99956741647810465</v>
      </c>
      <c r="AR37" s="226">
        <f t="shared" si="6"/>
        <v>1</v>
      </c>
      <c r="AS37" s="226">
        <f t="shared" si="7"/>
        <v>1</v>
      </c>
      <c r="AT37" s="226">
        <f t="shared" si="8"/>
        <v>1</v>
      </c>
    </row>
    <row r="38" spans="1:46">
      <c r="A38" s="566">
        <v>36</v>
      </c>
      <c r="B38" s="554">
        <v>36</v>
      </c>
      <c r="C38" s="554"/>
      <c r="D38" s="554">
        <v>3188</v>
      </c>
      <c r="E38" s="556" t="s">
        <v>1776</v>
      </c>
      <c r="F38" s="556" t="s">
        <v>17</v>
      </c>
      <c r="G38" s="554" t="s">
        <v>32</v>
      </c>
      <c r="H38" s="554">
        <v>1978</v>
      </c>
      <c r="I38" s="556" t="s">
        <v>238</v>
      </c>
      <c r="J38" s="556" t="s">
        <v>4903</v>
      </c>
      <c r="K38" s="554">
        <v>40</v>
      </c>
      <c r="L38" s="554">
        <v>16</v>
      </c>
      <c r="M38" s="554">
        <v>40</v>
      </c>
      <c r="N38" s="555">
        <v>0.34813657407407406</v>
      </c>
      <c r="O38" s="554">
        <v>0</v>
      </c>
      <c r="P38" s="553">
        <v>0.39861111111111108</v>
      </c>
      <c r="Q38" s="553">
        <v>0.51944444444444449</v>
      </c>
      <c r="R38" s="553">
        <v>0.6020833333333333</v>
      </c>
      <c r="S38" s="553">
        <v>0.49513888888888885</v>
      </c>
      <c r="T38" s="553">
        <v>0.38125000000000003</v>
      </c>
      <c r="U38" s="553">
        <v>0.57708333333333328</v>
      </c>
      <c r="V38" s="553">
        <v>0.5083333333333333</v>
      </c>
      <c r="W38" s="553">
        <v>0.42499999999999999</v>
      </c>
      <c r="X38" s="553">
        <v>0.56041666666666667</v>
      </c>
      <c r="Y38" s="553">
        <v>0.66875000000000007</v>
      </c>
      <c r="Z38" s="553">
        <v>0.47430555555555554</v>
      </c>
      <c r="AA38" s="553">
        <v>0.5493055555555556</v>
      </c>
      <c r="AB38" s="553">
        <v>0.45624999999999999</v>
      </c>
      <c r="AC38" s="553">
        <v>0.64027777777777783</v>
      </c>
      <c r="AD38" s="553">
        <v>0.68958333333333333</v>
      </c>
      <c r="AE38" s="553">
        <v>0.61875000000000002</v>
      </c>
      <c r="AF38" s="552">
        <v>0.70208333333333339</v>
      </c>
      <c r="AG38" s="552"/>
      <c r="AI38" s="226">
        <f>VLOOKUP(AJ38,id!$A:$C,3,0)</f>
        <v>251</v>
      </c>
      <c r="AJ38" s="226" t="str">
        <f t="shared" si="0"/>
        <v>CiupaMarcin1978</v>
      </c>
      <c r="AK38" s="226" t="str">
        <f t="shared" si="9"/>
        <v>Ciupa</v>
      </c>
      <c r="AL38" s="226" t="str">
        <f t="shared" si="9"/>
        <v>Marcin</v>
      </c>
      <c r="AM38" s="226" t="str">
        <f t="shared" si="2"/>
        <v>UKS Orientuś/SNG Wildducks</v>
      </c>
      <c r="AN38" s="226">
        <f t="shared" si="3"/>
        <v>1978</v>
      </c>
      <c r="AO38" s="226">
        <f t="shared" si="4"/>
        <v>35.215598922836513</v>
      </c>
      <c r="AP38" s="226"/>
      <c r="AQ38" s="226">
        <f t="shared" si="5"/>
        <v>0.99910236377539152</v>
      </c>
      <c r="AR38" s="226">
        <f t="shared" si="6"/>
        <v>1</v>
      </c>
      <c r="AS38" s="226">
        <f t="shared" si="7"/>
        <v>1</v>
      </c>
      <c r="AT38" s="226">
        <f t="shared" si="8"/>
        <v>1</v>
      </c>
    </row>
    <row r="39" spans="1:46">
      <c r="A39" s="565">
        <v>37</v>
      </c>
      <c r="B39" s="561">
        <v>37</v>
      </c>
      <c r="C39" s="561"/>
      <c r="D39" s="561">
        <v>3107</v>
      </c>
      <c r="E39" s="563" t="s">
        <v>640</v>
      </c>
      <c r="F39" s="563" t="s">
        <v>48</v>
      </c>
      <c r="G39" s="561" t="s">
        <v>32</v>
      </c>
      <c r="H39" s="561">
        <v>1975</v>
      </c>
      <c r="I39" s="563" t="s">
        <v>3735</v>
      </c>
      <c r="J39" s="563" t="s">
        <v>4902</v>
      </c>
      <c r="K39" s="561">
        <v>40</v>
      </c>
      <c r="L39" s="561">
        <v>16</v>
      </c>
      <c r="M39" s="561">
        <v>40</v>
      </c>
      <c r="N39" s="562">
        <v>0.34825231481481483</v>
      </c>
      <c r="O39" s="561">
        <v>0</v>
      </c>
      <c r="P39" s="560">
        <v>0.67013888888888884</v>
      </c>
      <c r="Q39" s="560">
        <v>0.46388888888888885</v>
      </c>
      <c r="R39" s="560">
        <v>0.51666666666666672</v>
      </c>
      <c r="S39" s="560">
        <v>0.44236111111111115</v>
      </c>
      <c r="T39" s="560">
        <v>0.68958333333333333</v>
      </c>
      <c r="U39" s="560">
        <v>0.55694444444444446</v>
      </c>
      <c r="V39" s="560">
        <v>0.45347222222222222</v>
      </c>
      <c r="W39" s="560">
        <v>0.36736111111111108</v>
      </c>
      <c r="X39" s="560">
        <v>0.48819444444444443</v>
      </c>
      <c r="Y39" s="560">
        <v>0.61319444444444449</v>
      </c>
      <c r="Z39" s="560">
        <v>0.42569444444444443</v>
      </c>
      <c r="AA39" s="560">
        <v>0.47430555555555554</v>
      </c>
      <c r="AB39" s="560">
        <v>0.40138888888888885</v>
      </c>
      <c r="AC39" s="560">
        <v>0.57222222222222219</v>
      </c>
      <c r="AD39" s="560">
        <v>0.63541666666666663</v>
      </c>
      <c r="AE39" s="560">
        <v>0.53472222222222221</v>
      </c>
      <c r="AF39" s="559">
        <v>0.70208333333333339</v>
      </c>
      <c r="AG39" s="559"/>
      <c r="AI39" s="226">
        <f>VLOOKUP(AJ39,id!$A:$C,3,0)</f>
        <v>241</v>
      </c>
      <c r="AJ39" s="226" t="str">
        <f t="shared" si="0"/>
        <v>PopczykTomasz1975</v>
      </c>
      <c r="AK39" s="226" t="str">
        <f t="shared" si="9"/>
        <v>Popczyk</v>
      </c>
      <c r="AL39" s="226" t="str">
        <f t="shared" si="9"/>
        <v>Tomasz</v>
      </c>
      <c r="AM39" s="226" t="str">
        <f t="shared" si="2"/>
        <v>sekator</v>
      </c>
      <c r="AN39" s="226">
        <f t="shared" si="3"/>
        <v>1975</v>
      </c>
      <c r="AO39" s="226">
        <f t="shared" si="4"/>
        <v>35.203895111170176</v>
      </c>
      <c r="AP39" s="226"/>
      <c r="AQ39" s="226">
        <f t="shared" si="5"/>
        <v>0.99966765263052937</v>
      </c>
      <c r="AR39" s="226">
        <f t="shared" si="6"/>
        <v>1</v>
      </c>
      <c r="AS39" s="226">
        <f t="shared" si="7"/>
        <v>1</v>
      </c>
      <c r="AT39" s="226">
        <f t="shared" si="8"/>
        <v>1</v>
      </c>
    </row>
    <row r="40" spans="1:46">
      <c r="A40" s="566">
        <v>38</v>
      </c>
      <c r="B40" s="554">
        <v>38</v>
      </c>
      <c r="C40" s="554"/>
      <c r="D40" s="554">
        <v>3139</v>
      </c>
      <c r="E40" s="556" t="s">
        <v>1464</v>
      </c>
      <c r="F40" s="556" t="s">
        <v>241</v>
      </c>
      <c r="G40" s="554" t="s">
        <v>32</v>
      </c>
      <c r="H40" s="554">
        <v>1974</v>
      </c>
      <c r="I40" s="556" t="s">
        <v>3668</v>
      </c>
      <c r="J40" s="556" t="s">
        <v>553</v>
      </c>
      <c r="K40" s="554">
        <v>40</v>
      </c>
      <c r="L40" s="554">
        <v>16</v>
      </c>
      <c r="M40" s="554">
        <v>40</v>
      </c>
      <c r="N40" s="555">
        <v>0.35093749999999996</v>
      </c>
      <c r="O40" s="554">
        <v>0</v>
      </c>
      <c r="P40" s="553">
        <v>0.62430555555555556</v>
      </c>
      <c r="Q40" s="553">
        <v>0.52361111111111114</v>
      </c>
      <c r="R40" s="553">
        <v>0.47152777777777777</v>
      </c>
      <c r="S40" s="553">
        <v>0.55555555555555558</v>
      </c>
      <c r="T40" s="553">
        <v>0.6645833333333333</v>
      </c>
      <c r="U40" s="553">
        <v>0.4284722222222222</v>
      </c>
      <c r="V40" s="553">
        <v>0.54375000000000007</v>
      </c>
      <c r="W40" s="553">
        <v>0.69374999999999998</v>
      </c>
      <c r="X40" s="553">
        <v>0.49861111111111112</v>
      </c>
      <c r="Y40" s="553">
        <v>0.39513888888888887</v>
      </c>
      <c r="Z40" s="553">
        <v>0.57291666666666663</v>
      </c>
      <c r="AA40" s="553">
        <v>0.51180555555555551</v>
      </c>
      <c r="AB40" s="553">
        <v>0.59791666666666665</v>
      </c>
      <c r="AC40" s="553">
        <v>0.4152777777777778</v>
      </c>
      <c r="AD40" s="553">
        <v>0.36736111111111108</v>
      </c>
      <c r="AE40" s="553">
        <v>0.45277777777777778</v>
      </c>
      <c r="AF40" s="552">
        <v>0.70486111111111116</v>
      </c>
      <c r="AG40" s="552"/>
      <c r="AI40" s="226">
        <f>VLOOKUP(AJ40,id!$A:$C,3,0)</f>
        <v>243</v>
      </c>
      <c r="AJ40" s="226" t="str">
        <f t="shared" si="0"/>
        <v>LaskowskiRadosław1974</v>
      </c>
      <c r="AK40" s="226" t="str">
        <f t="shared" si="9"/>
        <v>Laskowski</v>
      </c>
      <c r="AL40" s="226" t="str">
        <f t="shared" si="9"/>
        <v>Radosław</v>
      </c>
      <c r="AM40" s="226" t="str">
        <f t="shared" si="2"/>
        <v>KS Pidrina Gdynia</v>
      </c>
      <c r="AN40" s="226">
        <f t="shared" si="3"/>
        <v>1974</v>
      </c>
      <c r="AO40" s="226">
        <f t="shared" si="4"/>
        <v>34.934533821443871</v>
      </c>
      <c r="AP40" s="226"/>
      <c r="AQ40" s="226">
        <f t="shared" si="5"/>
        <v>0.99234853731737094</v>
      </c>
      <c r="AR40" s="226">
        <f t="shared" si="6"/>
        <v>1</v>
      </c>
      <c r="AS40" s="226">
        <f t="shared" si="7"/>
        <v>1</v>
      </c>
      <c r="AT40" s="226">
        <f t="shared" si="8"/>
        <v>1</v>
      </c>
    </row>
    <row r="41" spans="1:46">
      <c r="A41" s="565">
        <v>39</v>
      </c>
      <c r="B41" s="561">
        <v>39</v>
      </c>
      <c r="C41" s="561"/>
      <c r="D41" s="561">
        <v>3156</v>
      </c>
      <c r="E41" s="563" t="s">
        <v>555</v>
      </c>
      <c r="F41" s="563" t="s">
        <v>554</v>
      </c>
      <c r="G41" s="561" t="s">
        <v>32</v>
      </c>
      <c r="H41" s="561">
        <v>1971</v>
      </c>
      <c r="I41" s="563" t="s">
        <v>3668</v>
      </c>
      <c r="J41" s="563" t="s">
        <v>553</v>
      </c>
      <c r="K41" s="561">
        <v>40</v>
      </c>
      <c r="L41" s="561">
        <v>16</v>
      </c>
      <c r="M41" s="561">
        <v>40</v>
      </c>
      <c r="N41" s="562">
        <v>0.35099537037037037</v>
      </c>
      <c r="O41" s="561">
        <v>0</v>
      </c>
      <c r="P41" s="560">
        <v>0.62361111111111112</v>
      </c>
      <c r="Q41" s="560">
        <v>0.52361111111111114</v>
      </c>
      <c r="R41" s="560">
        <v>0.47361111111111115</v>
      </c>
      <c r="S41" s="560">
        <v>0.55555555555555558</v>
      </c>
      <c r="T41" s="560">
        <v>0.6645833333333333</v>
      </c>
      <c r="U41" s="560">
        <v>0.4284722222222222</v>
      </c>
      <c r="V41" s="560">
        <v>0.54375000000000007</v>
      </c>
      <c r="W41" s="560">
        <v>0.69374999999999998</v>
      </c>
      <c r="X41" s="560">
        <v>0.49861111111111112</v>
      </c>
      <c r="Y41" s="560">
        <v>0.39513888888888887</v>
      </c>
      <c r="Z41" s="560">
        <v>0.57291666666666663</v>
      </c>
      <c r="AA41" s="560">
        <v>0.51180555555555551</v>
      </c>
      <c r="AB41" s="560">
        <v>0.59791666666666665</v>
      </c>
      <c r="AC41" s="560">
        <v>0.4152777777777778</v>
      </c>
      <c r="AD41" s="560">
        <v>0.36736111111111108</v>
      </c>
      <c r="AE41" s="560">
        <v>0.4548611111111111</v>
      </c>
      <c r="AF41" s="559">
        <v>0.70486111111111116</v>
      </c>
      <c r="AG41" s="559"/>
      <c r="AI41" s="226">
        <f>VLOOKUP(AJ41,id!$A:$C,3,0)</f>
        <v>644</v>
      </c>
      <c r="AJ41" s="226" t="str">
        <f t="shared" si="0"/>
        <v>BorkoRyszard1971</v>
      </c>
      <c r="AK41" s="226" t="str">
        <f t="shared" si="9"/>
        <v>Borko</v>
      </c>
      <c r="AL41" s="226" t="str">
        <f t="shared" si="9"/>
        <v>Ryszard</v>
      </c>
      <c r="AM41" s="226" t="str">
        <f t="shared" si="2"/>
        <v>KS Pidrina Gdynia</v>
      </c>
      <c r="AN41" s="226">
        <f t="shared" si="3"/>
        <v>1971</v>
      </c>
      <c r="AO41" s="226">
        <f t="shared" si="4"/>
        <v>34.928773989316078</v>
      </c>
      <c r="AP41" s="226"/>
      <c r="AQ41" s="226">
        <f t="shared" si="5"/>
        <v>0.99983512497526861</v>
      </c>
      <c r="AR41" s="226">
        <f t="shared" si="6"/>
        <v>1</v>
      </c>
      <c r="AS41" s="226">
        <f t="shared" si="7"/>
        <v>1</v>
      </c>
      <c r="AT41" s="226">
        <f t="shared" si="8"/>
        <v>1</v>
      </c>
    </row>
    <row r="42" spans="1:46">
      <c r="A42" s="566">
        <v>40</v>
      </c>
      <c r="B42" s="554">
        <v>40</v>
      </c>
      <c r="C42" s="554"/>
      <c r="D42" s="554">
        <v>3126</v>
      </c>
      <c r="E42" s="556" t="s">
        <v>591</v>
      </c>
      <c r="F42" s="556" t="s">
        <v>51</v>
      </c>
      <c r="G42" s="554" t="s">
        <v>32</v>
      </c>
      <c r="H42" s="554">
        <v>1962</v>
      </c>
      <c r="I42" s="556" t="s">
        <v>3668</v>
      </c>
      <c r="J42" s="556" t="s">
        <v>590</v>
      </c>
      <c r="K42" s="554">
        <v>40</v>
      </c>
      <c r="L42" s="554">
        <v>16</v>
      </c>
      <c r="M42" s="554">
        <v>40</v>
      </c>
      <c r="N42" s="555">
        <v>0.35109953703703706</v>
      </c>
      <c r="O42" s="554">
        <v>0</v>
      </c>
      <c r="P42" s="553">
        <v>0.62361111111111112</v>
      </c>
      <c r="Q42" s="553">
        <v>0.52361111111111114</v>
      </c>
      <c r="R42" s="553">
        <v>0.47152777777777777</v>
      </c>
      <c r="S42" s="553">
        <v>0.55555555555555558</v>
      </c>
      <c r="T42" s="553">
        <v>0.6645833333333333</v>
      </c>
      <c r="U42" s="553">
        <v>0.4284722222222222</v>
      </c>
      <c r="V42" s="553">
        <v>0.54375000000000007</v>
      </c>
      <c r="W42" s="553">
        <v>0.69374999999999998</v>
      </c>
      <c r="X42" s="553">
        <v>0.49861111111111112</v>
      </c>
      <c r="Y42" s="553">
        <v>0.39513888888888887</v>
      </c>
      <c r="Z42" s="553">
        <v>0.57291666666666663</v>
      </c>
      <c r="AA42" s="553">
        <v>0.51180555555555551</v>
      </c>
      <c r="AB42" s="553">
        <v>0.59791666666666665</v>
      </c>
      <c r="AC42" s="553">
        <v>0.4152777777777778</v>
      </c>
      <c r="AD42" s="553">
        <v>0.36736111111111108</v>
      </c>
      <c r="AE42" s="553">
        <v>0.4513888888888889</v>
      </c>
      <c r="AF42" s="552">
        <v>0.70486111111111116</v>
      </c>
      <c r="AG42" s="552"/>
      <c r="AI42" s="226">
        <f>VLOOKUP(AJ42,id!$A:$C,3,0)</f>
        <v>255</v>
      </c>
      <c r="AJ42" s="226" t="str">
        <f t="shared" si="0"/>
        <v>SemschArtur1962</v>
      </c>
      <c r="AK42" s="226" t="str">
        <f t="shared" si="9"/>
        <v>Semsch</v>
      </c>
      <c r="AL42" s="226" t="str">
        <f t="shared" si="9"/>
        <v>Artur</v>
      </c>
      <c r="AM42" s="226" t="str">
        <f t="shared" si="2"/>
        <v>KS Pidrina</v>
      </c>
      <c r="AN42" s="226">
        <f t="shared" si="3"/>
        <v>1962</v>
      </c>
      <c r="AO42" s="226">
        <f t="shared" si="4"/>
        <v>34.918411076314463</v>
      </c>
      <c r="AP42" s="226"/>
      <c r="AQ42" s="226">
        <f t="shared" si="5"/>
        <v>0.99970331300477988</v>
      </c>
      <c r="AR42" s="226">
        <f t="shared" si="6"/>
        <v>1</v>
      </c>
      <c r="AS42" s="226">
        <f t="shared" si="7"/>
        <v>1</v>
      </c>
      <c r="AT42" s="226">
        <f t="shared" si="8"/>
        <v>1</v>
      </c>
    </row>
    <row r="43" spans="1:46">
      <c r="A43" s="565">
        <v>41</v>
      </c>
      <c r="B43" s="561">
        <v>41</v>
      </c>
      <c r="C43" s="561"/>
      <c r="D43" s="561">
        <v>3028</v>
      </c>
      <c r="E43" s="563" t="s">
        <v>992</v>
      </c>
      <c r="F43" s="563" t="s">
        <v>17</v>
      </c>
      <c r="G43" s="561" t="s">
        <v>32</v>
      </c>
      <c r="H43" s="561">
        <v>1979</v>
      </c>
      <c r="I43" s="563" t="s">
        <v>3554</v>
      </c>
      <c r="J43" s="563" t="s">
        <v>4901</v>
      </c>
      <c r="K43" s="561">
        <v>40</v>
      </c>
      <c r="L43" s="561">
        <v>16</v>
      </c>
      <c r="M43" s="561">
        <v>40</v>
      </c>
      <c r="N43" s="562">
        <v>0.35202546296296294</v>
      </c>
      <c r="O43" s="561">
        <v>0</v>
      </c>
      <c r="P43" s="560">
        <v>0.66249999999999998</v>
      </c>
      <c r="Q43" s="560">
        <v>0.43263888888888885</v>
      </c>
      <c r="R43" s="560">
        <v>0.49791666666666662</v>
      </c>
      <c r="S43" s="560">
        <v>0.56180555555555556</v>
      </c>
      <c r="T43" s="560">
        <v>0.69236111111111109</v>
      </c>
      <c r="U43" s="560">
        <v>0.46180555555555558</v>
      </c>
      <c r="V43" s="560">
        <v>0.42152777777777778</v>
      </c>
      <c r="W43" s="560">
        <v>0.63194444444444442</v>
      </c>
      <c r="X43" s="560">
        <v>0.52361111111111114</v>
      </c>
      <c r="Y43" s="560">
        <v>0.40069444444444446</v>
      </c>
      <c r="Z43" s="560">
        <v>0.57777777777777783</v>
      </c>
      <c r="AA43" s="560">
        <v>0.53680555555555554</v>
      </c>
      <c r="AB43" s="560">
        <v>0.59652777777777777</v>
      </c>
      <c r="AC43" s="560">
        <v>0.44861111111111113</v>
      </c>
      <c r="AD43" s="560">
        <v>0.37013888888888885</v>
      </c>
      <c r="AE43" s="560">
        <v>0.48333333333333334</v>
      </c>
      <c r="AF43" s="559">
        <v>0.7055555555555556</v>
      </c>
      <c r="AG43" s="559"/>
      <c r="AI43" s="226">
        <f>VLOOKUP(AJ43,id!$A:$C,3,0)</f>
        <v>333</v>
      </c>
      <c r="AJ43" s="226" t="str">
        <f t="shared" si="0"/>
        <v>SkalskiMarcin1979</v>
      </c>
      <c r="AK43" s="226" t="str">
        <f t="shared" si="9"/>
        <v>Skalski</v>
      </c>
      <c r="AL43" s="226" t="str">
        <f t="shared" si="9"/>
        <v>Marcin</v>
      </c>
      <c r="AM43" s="226" t="str">
        <f t="shared" si="2"/>
        <v>KRPMS</v>
      </c>
      <c r="AN43" s="226">
        <f t="shared" si="3"/>
        <v>1979</v>
      </c>
      <c r="AO43" s="226">
        <f t="shared" si="4"/>
        <v>34.826565839224045</v>
      </c>
      <c r="AP43" s="226"/>
      <c r="AQ43" s="226">
        <f t="shared" si="5"/>
        <v>0.99736971888870629</v>
      </c>
      <c r="AR43" s="226">
        <f t="shared" si="6"/>
        <v>1</v>
      </c>
      <c r="AS43" s="226">
        <f t="shared" si="7"/>
        <v>1</v>
      </c>
      <c r="AT43" s="226">
        <f t="shared" si="8"/>
        <v>1</v>
      </c>
    </row>
    <row r="44" spans="1:46">
      <c r="A44" s="566">
        <v>42</v>
      </c>
      <c r="B44" s="554">
        <v>42</v>
      </c>
      <c r="C44" s="554"/>
      <c r="D44" s="554">
        <v>3245</v>
      </c>
      <c r="E44" s="556" t="s">
        <v>1791</v>
      </c>
      <c r="F44" s="556" t="s">
        <v>21</v>
      </c>
      <c r="G44" s="554" t="s">
        <v>32</v>
      </c>
      <c r="H44" s="554">
        <v>1984</v>
      </c>
      <c r="I44" s="556" t="s">
        <v>3677</v>
      </c>
      <c r="J44" s="556" t="s">
        <v>4897</v>
      </c>
      <c r="K44" s="554">
        <v>40</v>
      </c>
      <c r="L44" s="554">
        <v>16</v>
      </c>
      <c r="M44" s="554">
        <v>40</v>
      </c>
      <c r="N44" s="555">
        <v>0.3533101851851852</v>
      </c>
      <c r="O44" s="554">
        <v>0</v>
      </c>
      <c r="P44" s="553">
        <v>0.39861111111111108</v>
      </c>
      <c r="Q44" s="553">
        <v>0.52013888888888882</v>
      </c>
      <c r="R44" s="553">
        <v>0.6020833333333333</v>
      </c>
      <c r="S44" s="553">
        <v>0.49583333333333335</v>
      </c>
      <c r="T44" s="553">
        <v>0.37847222222222227</v>
      </c>
      <c r="U44" s="553">
        <v>0.57777777777777783</v>
      </c>
      <c r="V44" s="553">
        <v>0.5083333333333333</v>
      </c>
      <c r="W44" s="553">
        <v>0.42499999999999999</v>
      </c>
      <c r="X44" s="553">
        <v>0.56041666666666667</v>
      </c>
      <c r="Y44" s="553">
        <v>0.66805555555555562</v>
      </c>
      <c r="Z44" s="553">
        <v>0.47430555555555554</v>
      </c>
      <c r="AA44" s="553">
        <v>0.54513888888888895</v>
      </c>
      <c r="AB44" s="553">
        <v>0.45624999999999999</v>
      </c>
      <c r="AC44" s="553">
        <v>0.64027777777777783</v>
      </c>
      <c r="AD44" s="553">
        <v>0.69097222222222221</v>
      </c>
      <c r="AE44" s="553">
        <v>0.61875000000000002</v>
      </c>
      <c r="AF44" s="552">
        <v>0.70694444444444438</v>
      </c>
      <c r="AG44" s="552"/>
      <c r="AI44" s="226">
        <f>VLOOKUP(AJ44,id!$A:$C,3,0)</f>
        <v>645</v>
      </c>
      <c r="AJ44" s="226" t="str">
        <f t="shared" si="0"/>
        <v>CiszkowskiJacek1984</v>
      </c>
      <c r="AK44" s="226" t="str">
        <f t="shared" si="9"/>
        <v>Ciszkowski</v>
      </c>
      <c r="AL44" s="226" t="str">
        <f t="shared" si="9"/>
        <v>Jacek</v>
      </c>
      <c r="AM44" s="226" t="str">
        <f t="shared" si="2"/>
        <v>15 Gołdapski Pułk Przeciwlotniczy</v>
      </c>
      <c r="AN44" s="226">
        <f t="shared" si="3"/>
        <v>1984</v>
      </c>
      <c r="AO44" s="226">
        <f t="shared" si="4"/>
        <v>34.699927930288908</v>
      </c>
      <c r="AP44" s="226"/>
      <c r="AQ44" s="226">
        <f t="shared" si="5"/>
        <v>0.99636375548712564</v>
      </c>
      <c r="AR44" s="226">
        <f t="shared" si="6"/>
        <v>1</v>
      </c>
      <c r="AS44" s="226">
        <f t="shared" si="7"/>
        <v>1</v>
      </c>
      <c r="AT44" s="226">
        <f t="shared" si="8"/>
        <v>1</v>
      </c>
    </row>
    <row r="45" spans="1:46">
      <c r="A45" s="565">
        <v>43</v>
      </c>
      <c r="B45" s="561">
        <v>43</v>
      </c>
      <c r="C45" s="561"/>
      <c r="D45" s="561">
        <v>3190</v>
      </c>
      <c r="E45" s="563" t="s">
        <v>476</v>
      </c>
      <c r="F45" s="563" t="s">
        <v>17</v>
      </c>
      <c r="G45" s="561" t="s">
        <v>32</v>
      </c>
      <c r="H45" s="561">
        <v>1977</v>
      </c>
      <c r="I45" s="563" t="s">
        <v>4734</v>
      </c>
      <c r="J45" s="563" t="s">
        <v>4897</v>
      </c>
      <c r="K45" s="561">
        <v>40</v>
      </c>
      <c r="L45" s="561">
        <v>16</v>
      </c>
      <c r="M45" s="561">
        <v>40</v>
      </c>
      <c r="N45" s="562">
        <v>0.35334490740740737</v>
      </c>
      <c r="O45" s="561">
        <v>0</v>
      </c>
      <c r="P45" s="560">
        <v>0.39861111111111108</v>
      </c>
      <c r="Q45" s="560">
        <v>0.51944444444444449</v>
      </c>
      <c r="R45" s="560">
        <v>0.6020833333333333</v>
      </c>
      <c r="S45" s="560">
        <v>0.49652777777777773</v>
      </c>
      <c r="T45" s="560">
        <v>0.37847222222222227</v>
      </c>
      <c r="U45" s="560">
        <v>0.57777777777777783</v>
      </c>
      <c r="V45" s="560">
        <v>0.5083333333333333</v>
      </c>
      <c r="W45" s="560">
        <v>0.42499999999999999</v>
      </c>
      <c r="X45" s="560">
        <v>0.56041666666666667</v>
      </c>
      <c r="Y45" s="560">
        <v>0.66805555555555562</v>
      </c>
      <c r="Z45" s="560">
        <v>0.47500000000000003</v>
      </c>
      <c r="AA45" s="560">
        <v>0.5493055555555556</v>
      </c>
      <c r="AB45" s="560">
        <v>0.45624999999999999</v>
      </c>
      <c r="AC45" s="560">
        <v>0.64027777777777783</v>
      </c>
      <c r="AD45" s="560">
        <v>0.69166666666666676</v>
      </c>
      <c r="AE45" s="560">
        <v>0.61875000000000002</v>
      </c>
      <c r="AF45" s="559">
        <v>0.70694444444444438</v>
      </c>
      <c r="AG45" s="559"/>
      <c r="AI45" s="226">
        <f>VLOOKUP(AJ45,id!$A:$C,3,0)</f>
        <v>646</v>
      </c>
      <c r="AJ45" s="226" t="str">
        <f t="shared" si="0"/>
        <v>LipińskiMarcin1977</v>
      </c>
      <c r="AK45" s="226" t="str">
        <f t="shared" si="9"/>
        <v>Lipiński</v>
      </c>
      <c r="AL45" s="226" t="str">
        <f t="shared" si="9"/>
        <v>Marcin</v>
      </c>
      <c r="AM45" s="226" t="str">
        <f t="shared" si="2"/>
        <v>15 Gołdapski Pułk Przeciwlotniczy</v>
      </c>
      <c r="AN45" s="226">
        <f t="shared" si="3"/>
        <v>1977</v>
      </c>
      <c r="AO45" s="226">
        <f t="shared" si="4"/>
        <v>34.69651806479083</v>
      </c>
      <c r="AP45" s="226"/>
      <c r="AQ45" s="226">
        <f t="shared" si="5"/>
        <v>0.99990173277866956</v>
      </c>
      <c r="AR45" s="226">
        <f t="shared" si="6"/>
        <v>1</v>
      </c>
      <c r="AS45" s="226">
        <f t="shared" si="7"/>
        <v>1</v>
      </c>
      <c r="AT45" s="226">
        <f t="shared" si="8"/>
        <v>1</v>
      </c>
    </row>
    <row r="46" spans="1:46">
      <c r="A46" s="566">
        <v>44</v>
      </c>
      <c r="B46" s="554">
        <v>44</v>
      </c>
      <c r="C46" s="554"/>
      <c r="D46" s="554">
        <v>3140</v>
      </c>
      <c r="E46" s="556" t="s">
        <v>548</v>
      </c>
      <c r="F46" s="556" t="s">
        <v>383</v>
      </c>
      <c r="G46" s="554" t="s">
        <v>32</v>
      </c>
      <c r="H46" s="554">
        <v>1971</v>
      </c>
      <c r="I46" s="556" t="s">
        <v>3695</v>
      </c>
      <c r="J46" s="556" t="s">
        <v>1426</v>
      </c>
      <c r="K46" s="554">
        <v>40</v>
      </c>
      <c r="L46" s="554">
        <v>16</v>
      </c>
      <c r="M46" s="554">
        <v>40</v>
      </c>
      <c r="N46" s="555">
        <v>0.35969907407407403</v>
      </c>
      <c r="O46" s="554">
        <v>0</v>
      </c>
      <c r="P46" s="553">
        <v>0.40138888888888885</v>
      </c>
      <c r="Q46" s="553">
        <v>0.51458333333333328</v>
      </c>
      <c r="R46" s="553">
        <v>0.59861111111111109</v>
      </c>
      <c r="S46" s="553">
        <v>0.48680555555555555</v>
      </c>
      <c r="T46" s="553">
        <v>0.3743055555555555</v>
      </c>
      <c r="U46" s="553">
        <v>0.56736111111111109</v>
      </c>
      <c r="V46" s="553">
        <v>0.50069444444444444</v>
      </c>
      <c r="W46" s="553">
        <v>0.42152777777777778</v>
      </c>
      <c r="X46" s="553">
        <v>0.54513888888888895</v>
      </c>
      <c r="Y46" s="553">
        <v>0.6694444444444444</v>
      </c>
      <c r="Z46" s="553">
        <v>0.46736111111111112</v>
      </c>
      <c r="AA46" s="553">
        <v>0.53125</v>
      </c>
      <c r="AB46" s="553">
        <v>0.44791666666666669</v>
      </c>
      <c r="AC46" s="553">
        <v>0.64097222222222217</v>
      </c>
      <c r="AD46" s="553">
        <v>0.6972222222222223</v>
      </c>
      <c r="AE46" s="553">
        <v>0.61736111111111114</v>
      </c>
      <c r="AF46" s="552">
        <v>0.71319444444444446</v>
      </c>
      <c r="AG46" s="552"/>
      <c r="AI46" s="226">
        <f>VLOOKUP(AJ46,id!$A:$C,3,0)</f>
        <v>647</v>
      </c>
      <c r="AJ46" s="226" t="str">
        <f t="shared" si="0"/>
        <v>PrazanowskiMariusz1971</v>
      </c>
      <c r="AK46" s="226" t="str">
        <f t="shared" si="9"/>
        <v>Prazanowski</v>
      </c>
      <c r="AL46" s="226" t="str">
        <f t="shared" si="9"/>
        <v>Mariusz</v>
      </c>
      <c r="AM46" s="226" t="str">
        <f t="shared" si="2"/>
        <v>CykloKwidzyn</v>
      </c>
      <c r="AN46" s="226">
        <f t="shared" si="3"/>
        <v>1971</v>
      </c>
      <c r="AO46" s="226">
        <f t="shared" si="4"/>
        <v>34.08359611300596</v>
      </c>
      <c r="AP46" s="226"/>
      <c r="AQ46" s="226">
        <f t="shared" si="5"/>
        <v>0.98233477057725727</v>
      </c>
      <c r="AR46" s="226">
        <f t="shared" si="6"/>
        <v>1</v>
      </c>
      <c r="AS46" s="226">
        <f t="shared" si="7"/>
        <v>1</v>
      </c>
      <c r="AT46" s="226">
        <f t="shared" si="8"/>
        <v>1</v>
      </c>
    </row>
    <row r="47" spans="1:46">
      <c r="A47" s="565">
        <v>45</v>
      </c>
      <c r="B47" s="561">
        <v>45</v>
      </c>
      <c r="C47" s="561"/>
      <c r="D47" s="561">
        <v>3189</v>
      </c>
      <c r="E47" s="563" t="s">
        <v>4900</v>
      </c>
      <c r="F47" s="563" t="s">
        <v>92</v>
      </c>
      <c r="G47" s="561" t="s">
        <v>32</v>
      </c>
      <c r="H47" s="561">
        <v>1973</v>
      </c>
      <c r="I47" s="563" t="s">
        <v>4734</v>
      </c>
      <c r="J47" s="563" t="s">
        <v>4899</v>
      </c>
      <c r="K47" s="561">
        <v>40</v>
      </c>
      <c r="L47" s="561">
        <v>16</v>
      </c>
      <c r="M47" s="561">
        <v>40</v>
      </c>
      <c r="N47" s="562">
        <v>0.3604282407407407</v>
      </c>
      <c r="O47" s="561">
        <v>0</v>
      </c>
      <c r="P47" s="560">
        <v>0.39930555555555558</v>
      </c>
      <c r="Q47" s="560">
        <v>0.51944444444444449</v>
      </c>
      <c r="R47" s="560">
        <v>0.6020833333333333</v>
      </c>
      <c r="S47" s="560">
        <v>0.49513888888888885</v>
      </c>
      <c r="T47" s="560">
        <v>0.37847222222222227</v>
      </c>
      <c r="U47" s="560">
        <v>0.57708333333333328</v>
      </c>
      <c r="V47" s="560">
        <v>0.5083333333333333</v>
      </c>
      <c r="W47" s="560">
        <v>0.42499999999999999</v>
      </c>
      <c r="X47" s="560">
        <v>0.56041666666666667</v>
      </c>
      <c r="Y47" s="560">
        <v>0.67361111111111116</v>
      </c>
      <c r="Z47" s="560">
        <v>0.47500000000000003</v>
      </c>
      <c r="AA47" s="560">
        <v>0.5493055555555556</v>
      </c>
      <c r="AB47" s="560">
        <v>0.45624999999999999</v>
      </c>
      <c r="AC47" s="560">
        <v>0.64027777777777783</v>
      </c>
      <c r="AD47" s="560">
        <v>0.6972222222222223</v>
      </c>
      <c r="AE47" s="560">
        <v>0.61875000000000002</v>
      </c>
      <c r="AF47" s="559">
        <v>0.71458333333333324</v>
      </c>
      <c r="AG47" s="559"/>
      <c r="AI47" s="226">
        <f>VLOOKUP(AJ47,id!$A:$C,3,0)</f>
        <v>648</v>
      </c>
      <c r="AJ47" s="226" t="str">
        <f t="shared" si="0"/>
        <v>BudnikSławomir1973</v>
      </c>
      <c r="AK47" s="226" t="str">
        <f t="shared" si="9"/>
        <v>Budnik</v>
      </c>
      <c r="AL47" s="226" t="str">
        <f t="shared" si="9"/>
        <v>Sławomir</v>
      </c>
      <c r="AM47" s="226" t="str">
        <f t="shared" si="2"/>
        <v>15 Goldapski Pulk Przeciwlotniczy</v>
      </c>
      <c r="AN47" s="226">
        <f t="shared" si="3"/>
        <v>1973</v>
      </c>
      <c r="AO47" s="226">
        <f t="shared" si="4"/>
        <v>34.014643075045733</v>
      </c>
      <c r="AP47" s="226"/>
      <c r="AQ47" s="226">
        <f t="shared" si="5"/>
        <v>0.9979769435792043</v>
      </c>
      <c r="AR47" s="226">
        <f t="shared" si="6"/>
        <v>1</v>
      </c>
      <c r="AS47" s="226">
        <f t="shared" si="7"/>
        <v>1</v>
      </c>
      <c r="AT47" s="226">
        <f t="shared" si="8"/>
        <v>1</v>
      </c>
    </row>
    <row r="48" spans="1:46">
      <c r="A48" s="566">
        <v>46</v>
      </c>
      <c r="B48" s="554">
        <v>46</v>
      </c>
      <c r="C48" s="554"/>
      <c r="D48" s="554">
        <v>3167</v>
      </c>
      <c r="E48" s="556" t="s">
        <v>4898</v>
      </c>
      <c r="F48" s="556" t="s">
        <v>679</v>
      </c>
      <c r="G48" s="554" t="s">
        <v>32</v>
      </c>
      <c r="H48" s="554">
        <v>1981</v>
      </c>
      <c r="I48" s="556" t="s">
        <v>4734</v>
      </c>
      <c r="J48" s="556" t="s">
        <v>4897</v>
      </c>
      <c r="K48" s="554">
        <v>40</v>
      </c>
      <c r="L48" s="554">
        <v>16</v>
      </c>
      <c r="M48" s="554">
        <v>40</v>
      </c>
      <c r="N48" s="555">
        <v>0.36050925925925931</v>
      </c>
      <c r="O48" s="554">
        <v>0</v>
      </c>
      <c r="P48" s="553">
        <v>0.39930555555555558</v>
      </c>
      <c r="Q48" s="553">
        <v>0.52013888888888882</v>
      </c>
      <c r="R48" s="553">
        <v>0.6020833333333333</v>
      </c>
      <c r="S48" s="553">
        <v>0.49652777777777773</v>
      </c>
      <c r="T48" s="553">
        <v>0.37847222222222227</v>
      </c>
      <c r="U48" s="553">
        <v>0.57777777777777783</v>
      </c>
      <c r="V48" s="553">
        <v>0.50972222222222219</v>
      </c>
      <c r="W48" s="553">
        <v>0.42499999999999999</v>
      </c>
      <c r="X48" s="553">
        <v>0.56041666666666667</v>
      </c>
      <c r="Y48" s="553">
        <v>0.6743055555555556</v>
      </c>
      <c r="Z48" s="553">
        <v>0.47500000000000003</v>
      </c>
      <c r="AA48" s="553">
        <v>0.54513888888888895</v>
      </c>
      <c r="AB48" s="553">
        <v>0.45694444444444443</v>
      </c>
      <c r="AC48" s="553">
        <v>0.64027777777777783</v>
      </c>
      <c r="AD48" s="553">
        <v>0.6972222222222223</v>
      </c>
      <c r="AE48" s="553">
        <v>0.61875000000000002</v>
      </c>
      <c r="AF48" s="552">
        <v>0.71458333333333324</v>
      </c>
      <c r="AG48" s="552"/>
      <c r="AI48" s="226">
        <f>VLOOKUP(AJ48,id!$A:$C,3,0)</f>
        <v>649</v>
      </c>
      <c r="AJ48" s="226" t="str">
        <f t="shared" si="0"/>
        <v>KUNISZYKPIOTR1981</v>
      </c>
      <c r="AK48" s="226" t="str">
        <f t="shared" si="9"/>
        <v>KUNISZYK</v>
      </c>
      <c r="AL48" s="226" t="str">
        <f t="shared" si="9"/>
        <v>PIOTR</v>
      </c>
      <c r="AM48" s="226" t="str">
        <f t="shared" si="2"/>
        <v>15 Gołdapski Pułk Przeciwlotniczy</v>
      </c>
      <c r="AN48" s="226">
        <f t="shared" si="3"/>
        <v>1981</v>
      </c>
      <c r="AO48" s="226">
        <f t="shared" si="4"/>
        <v>34.006998844227525</v>
      </c>
      <c r="AP48" s="226"/>
      <c r="AQ48" s="226">
        <f t="shared" si="5"/>
        <v>0.99977526646975701</v>
      </c>
      <c r="AR48" s="226">
        <f t="shared" si="6"/>
        <v>1</v>
      </c>
      <c r="AS48" s="226">
        <f t="shared" si="7"/>
        <v>1</v>
      </c>
      <c r="AT48" s="226">
        <f t="shared" si="8"/>
        <v>1</v>
      </c>
    </row>
    <row r="49" spans="1:46">
      <c r="A49" s="565">
        <v>47</v>
      </c>
      <c r="B49" s="561">
        <v>47</v>
      </c>
      <c r="C49" s="561"/>
      <c r="D49" s="561">
        <v>3014</v>
      </c>
      <c r="E49" s="563" t="s">
        <v>546</v>
      </c>
      <c r="F49" s="563" t="s">
        <v>48</v>
      </c>
      <c r="G49" s="561" t="s">
        <v>32</v>
      </c>
      <c r="H49" s="561">
        <v>1971</v>
      </c>
      <c r="I49" s="563" t="s">
        <v>3695</v>
      </c>
      <c r="J49" s="563" t="s">
        <v>4896</v>
      </c>
      <c r="K49" s="561">
        <v>40</v>
      </c>
      <c r="L49" s="561">
        <v>16</v>
      </c>
      <c r="M49" s="561">
        <v>40</v>
      </c>
      <c r="N49" s="562">
        <v>0.36318287037037034</v>
      </c>
      <c r="O49" s="561">
        <v>0</v>
      </c>
      <c r="P49" s="560">
        <v>0.40138888888888885</v>
      </c>
      <c r="Q49" s="560">
        <v>0.51527777777777783</v>
      </c>
      <c r="R49" s="560">
        <v>0.59861111111111109</v>
      </c>
      <c r="S49" s="560">
        <v>0.48749999999999999</v>
      </c>
      <c r="T49" s="560">
        <v>0.3743055555555555</v>
      </c>
      <c r="U49" s="560">
        <v>0.56736111111111109</v>
      </c>
      <c r="V49" s="560">
        <v>0.50069444444444444</v>
      </c>
      <c r="W49" s="560">
        <v>0.42152777777777778</v>
      </c>
      <c r="X49" s="560">
        <v>0.54513888888888895</v>
      </c>
      <c r="Y49" s="560">
        <v>0.6694444444444444</v>
      </c>
      <c r="Z49" s="560">
        <v>0.46736111111111112</v>
      </c>
      <c r="AA49" s="560">
        <v>0.53125</v>
      </c>
      <c r="AB49" s="560">
        <v>0.44791666666666669</v>
      </c>
      <c r="AC49" s="560">
        <v>0.64097222222222217</v>
      </c>
      <c r="AD49" s="560">
        <v>0.6972222222222223</v>
      </c>
      <c r="AE49" s="560">
        <v>0.61805555555555558</v>
      </c>
      <c r="AF49" s="559">
        <v>0.71666666666666667</v>
      </c>
      <c r="AG49" s="559"/>
      <c r="AI49" s="226">
        <f>VLOOKUP(AJ49,id!$A:$C,3,0)</f>
        <v>650</v>
      </c>
      <c r="AJ49" s="226" t="str">
        <f t="shared" si="0"/>
        <v>KaraśTomasz1971</v>
      </c>
      <c r="AK49" s="226" t="str">
        <f t="shared" si="9"/>
        <v>Karaś</v>
      </c>
      <c r="AL49" s="226" t="str">
        <f t="shared" si="9"/>
        <v>Tomasz</v>
      </c>
      <c r="AM49" s="226" t="str">
        <f t="shared" si="2"/>
        <v>Akwaryści</v>
      </c>
      <c r="AN49" s="226">
        <f t="shared" si="3"/>
        <v>1971</v>
      </c>
      <c r="AO49" s="226">
        <f t="shared" si="4"/>
        <v>33.756652538321781</v>
      </c>
      <c r="AP49" s="226"/>
      <c r="AQ49" s="226">
        <f t="shared" si="5"/>
        <v>0.99263838873131738</v>
      </c>
      <c r="AR49" s="226">
        <f t="shared" si="6"/>
        <v>1</v>
      </c>
      <c r="AS49" s="226">
        <f t="shared" si="7"/>
        <v>1</v>
      </c>
      <c r="AT49" s="226">
        <f t="shared" si="8"/>
        <v>1</v>
      </c>
    </row>
    <row r="50" spans="1:46">
      <c r="A50" s="566">
        <v>48</v>
      </c>
      <c r="B50" s="554">
        <v>48</v>
      </c>
      <c r="C50" s="554"/>
      <c r="D50" s="554">
        <v>3177</v>
      </c>
      <c r="E50" s="556" t="s">
        <v>1129</v>
      </c>
      <c r="F50" s="556" t="s">
        <v>70</v>
      </c>
      <c r="G50" s="554" t="s">
        <v>32</v>
      </c>
      <c r="H50" s="554">
        <v>1971</v>
      </c>
      <c r="I50" s="556" t="s">
        <v>4895</v>
      </c>
      <c r="J50" s="556" t="s">
        <v>4894</v>
      </c>
      <c r="K50" s="554">
        <v>40</v>
      </c>
      <c r="L50" s="554">
        <v>16</v>
      </c>
      <c r="M50" s="554">
        <v>40</v>
      </c>
      <c r="N50" s="555">
        <v>0.36327546296296293</v>
      </c>
      <c r="O50" s="554">
        <v>0</v>
      </c>
      <c r="P50" s="553">
        <v>0.40138888888888885</v>
      </c>
      <c r="Q50" s="553">
        <v>0.51597222222222217</v>
      </c>
      <c r="R50" s="553">
        <v>0.59930555555555554</v>
      </c>
      <c r="S50" s="553">
        <v>0.48680555555555555</v>
      </c>
      <c r="T50" s="553">
        <v>0.3743055555555555</v>
      </c>
      <c r="U50" s="553">
        <v>0.56736111111111109</v>
      </c>
      <c r="V50" s="553">
        <v>0.50069444444444444</v>
      </c>
      <c r="W50" s="553">
        <v>0.42152777777777778</v>
      </c>
      <c r="X50" s="553">
        <v>0.5444444444444444</v>
      </c>
      <c r="Y50" s="553">
        <v>0.67013888888888884</v>
      </c>
      <c r="Z50" s="553">
        <v>0.46736111111111112</v>
      </c>
      <c r="AA50" s="553">
        <v>0.53125</v>
      </c>
      <c r="AB50" s="553">
        <v>0.44791666666666669</v>
      </c>
      <c r="AC50" s="553">
        <v>0.64166666666666672</v>
      </c>
      <c r="AD50" s="553">
        <v>0.69861111111111107</v>
      </c>
      <c r="AE50" s="553">
        <v>0.61875000000000002</v>
      </c>
      <c r="AF50" s="552">
        <v>0.71736111111111101</v>
      </c>
      <c r="AG50" s="552"/>
      <c r="AI50" s="226">
        <f>VLOOKUP(AJ50,id!$A:$C,3,0)</f>
        <v>651</v>
      </c>
      <c r="AJ50" s="226" t="str">
        <f t="shared" si="0"/>
        <v>KrauzeMaciej1971</v>
      </c>
      <c r="AK50" s="226" t="str">
        <f t="shared" si="9"/>
        <v>Krauze</v>
      </c>
      <c r="AL50" s="226" t="str">
        <f t="shared" si="9"/>
        <v>Maciej</v>
      </c>
      <c r="AM50" s="226" t="str">
        <f t="shared" si="2"/>
        <v>Magic Team</v>
      </c>
      <c r="AN50" s="226">
        <f t="shared" si="3"/>
        <v>1971</v>
      </c>
      <c r="AO50" s="226">
        <f t="shared" si="4"/>
        <v>33.748048555134261</v>
      </c>
      <c r="AP50" s="226"/>
      <c r="AQ50" s="226">
        <f t="shared" si="5"/>
        <v>0.99974511740529515</v>
      </c>
      <c r="AR50" s="226">
        <f t="shared" si="6"/>
        <v>1</v>
      </c>
      <c r="AS50" s="226">
        <f t="shared" si="7"/>
        <v>1</v>
      </c>
      <c r="AT50" s="226">
        <f t="shared" si="8"/>
        <v>1</v>
      </c>
    </row>
    <row r="51" spans="1:46">
      <c r="A51" s="565">
        <v>49</v>
      </c>
      <c r="B51" s="561">
        <v>49</v>
      </c>
      <c r="C51" s="561"/>
      <c r="D51" s="561">
        <v>3215</v>
      </c>
      <c r="E51" s="563" t="s">
        <v>357</v>
      </c>
      <c r="F51" s="563" t="s">
        <v>34</v>
      </c>
      <c r="G51" s="561" t="s">
        <v>32</v>
      </c>
      <c r="H51" s="561">
        <v>1951</v>
      </c>
      <c r="I51" s="563" t="s">
        <v>3763</v>
      </c>
      <c r="J51" s="563"/>
      <c r="K51" s="561">
        <v>40</v>
      </c>
      <c r="L51" s="561">
        <v>16</v>
      </c>
      <c r="M51" s="561">
        <v>40</v>
      </c>
      <c r="N51" s="562">
        <v>0.36674768518518519</v>
      </c>
      <c r="O51" s="561">
        <v>0</v>
      </c>
      <c r="P51" s="560">
        <v>0.39652777777777781</v>
      </c>
      <c r="Q51" s="560">
        <v>0.48333333333333334</v>
      </c>
      <c r="R51" s="560">
        <v>0.53819444444444442</v>
      </c>
      <c r="S51" s="560">
        <v>0.45833333333333331</v>
      </c>
      <c r="T51" s="560">
        <v>0.70347222222222217</v>
      </c>
      <c r="U51" s="560">
        <v>0.59027777777777779</v>
      </c>
      <c r="V51" s="560">
        <v>0.47222222222222227</v>
      </c>
      <c r="W51" s="560">
        <v>0.3743055555555555</v>
      </c>
      <c r="X51" s="560">
        <v>0.51180555555555551</v>
      </c>
      <c r="Y51" s="560">
        <v>0.62847222222222221</v>
      </c>
      <c r="Z51" s="560">
        <v>0.4375</v>
      </c>
      <c r="AA51" s="560">
        <v>0.49791666666666662</v>
      </c>
      <c r="AB51" s="560">
        <v>0.41736111111111113</v>
      </c>
      <c r="AC51" s="560">
        <v>0.60486111111111118</v>
      </c>
      <c r="AD51" s="560">
        <v>0.66319444444444442</v>
      </c>
      <c r="AE51" s="560">
        <v>0.55625000000000002</v>
      </c>
      <c r="AF51" s="559">
        <v>0.72083333333333333</v>
      </c>
      <c r="AG51" s="559"/>
      <c r="AI51" s="226">
        <f>VLOOKUP(AJ51,id!$A:$C,3,0)</f>
        <v>273</v>
      </c>
      <c r="AJ51" s="226" t="str">
        <f t="shared" si="0"/>
        <v>RedlarskiMarek1951</v>
      </c>
      <c r="AK51" s="226" t="str">
        <f t="shared" si="9"/>
        <v>Redlarski</v>
      </c>
      <c r="AL51" s="226" t="str">
        <f t="shared" si="9"/>
        <v>Marek</v>
      </c>
      <c r="AM51" s="226">
        <f t="shared" si="2"/>
        <v>0</v>
      </c>
      <c r="AN51" s="226">
        <f t="shared" si="3"/>
        <v>1951</v>
      </c>
      <c r="AO51" s="226">
        <f t="shared" si="4"/>
        <v>33.428535361504686</v>
      </c>
      <c r="AP51" s="226"/>
      <c r="AQ51" s="226">
        <f t="shared" si="5"/>
        <v>0.990532394988481</v>
      </c>
      <c r="AR51" s="226">
        <f t="shared" si="6"/>
        <v>1</v>
      </c>
      <c r="AS51" s="226">
        <f t="shared" si="7"/>
        <v>1</v>
      </c>
      <c r="AT51" s="226">
        <f t="shared" si="8"/>
        <v>1</v>
      </c>
    </row>
    <row r="52" spans="1:46">
      <c r="A52" s="566">
        <v>50</v>
      </c>
      <c r="B52" s="554">
        <v>50</v>
      </c>
      <c r="C52" s="554"/>
      <c r="D52" s="554">
        <v>3262</v>
      </c>
      <c r="E52" s="556" t="s">
        <v>364</v>
      </c>
      <c r="F52" s="556" t="s">
        <v>363</v>
      </c>
      <c r="G52" s="554" t="s">
        <v>32</v>
      </c>
      <c r="H52" s="554">
        <v>1975</v>
      </c>
      <c r="I52" s="556" t="s">
        <v>3715</v>
      </c>
      <c r="J52" s="556"/>
      <c r="K52" s="554">
        <v>40</v>
      </c>
      <c r="L52" s="554">
        <v>16</v>
      </c>
      <c r="M52" s="554">
        <v>40</v>
      </c>
      <c r="N52" s="555">
        <v>0.36697916666666663</v>
      </c>
      <c r="O52" s="554">
        <v>0</v>
      </c>
      <c r="P52" s="553">
        <v>0.6972222222222223</v>
      </c>
      <c r="Q52" s="553">
        <v>0.46527777777777773</v>
      </c>
      <c r="R52" s="553">
        <v>0.53125</v>
      </c>
      <c r="S52" s="553">
        <v>0.44305555555555554</v>
      </c>
      <c r="T52" s="553">
        <v>0.68055555555555547</v>
      </c>
      <c r="U52" s="553">
        <v>0.51388888888888895</v>
      </c>
      <c r="V52" s="553">
        <v>0.4548611111111111</v>
      </c>
      <c r="W52" s="553">
        <v>0.37222222222222223</v>
      </c>
      <c r="X52" s="553">
        <v>0.49722222222222223</v>
      </c>
      <c r="Y52" s="553">
        <v>0.61458333333333337</v>
      </c>
      <c r="Z52" s="553">
        <v>0.42083333333333334</v>
      </c>
      <c r="AA52" s="553">
        <v>0.48194444444444445</v>
      </c>
      <c r="AB52" s="553">
        <v>0.40277777777777773</v>
      </c>
      <c r="AC52" s="553">
        <v>0.57638888888888895</v>
      </c>
      <c r="AD52" s="553">
        <v>0.64374999999999993</v>
      </c>
      <c r="AE52" s="553">
        <v>0.5493055555555556</v>
      </c>
      <c r="AF52" s="552">
        <v>0.72083333333333333</v>
      </c>
      <c r="AG52" s="552"/>
      <c r="AI52" s="226">
        <f>VLOOKUP(AJ52,id!$A:$C,3,0)</f>
        <v>209</v>
      </c>
      <c r="AJ52" s="226" t="str">
        <f t="shared" si="0"/>
        <v>PaszkiewiczArkadiusz1975</v>
      </c>
      <c r="AK52" s="226" t="str">
        <f t="shared" si="9"/>
        <v>Paszkiewicz</v>
      </c>
      <c r="AL52" s="226" t="str">
        <f t="shared" si="9"/>
        <v>Arkadiusz</v>
      </c>
      <c r="AM52" s="226">
        <f t="shared" si="2"/>
        <v>0</v>
      </c>
      <c r="AN52" s="226">
        <f t="shared" si="3"/>
        <v>1975</v>
      </c>
      <c r="AO52" s="226">
        <f t="shared" si="4"/>
        <v>33.407449459109948</v>
      </c>
      <c r="AP52" s="226"/>
      <c r="AQ52" s="226">
        <f t="shared" si="5"/>
        <v>0.99936922446147547</v>
      </c>
      <c r="AR52" s="226">
        <f t="shared" si="6"/>
        <v>1</v>
      </c>
      <c r="AS52" s="226">
        <f t="shared" si="7"/>
        <v>1</v>
      </c>
      <c r="AT52" s="226">
        <f t="shared" si="8"/>
        <v>1</v>
      </c>
    </row>
    <row r="53" spans="1:46">
      <c r="A53" s="565">
        <v>51</v>
      </c>
      <c r="B53" s="561">
        <v>51</v>
      </c>
      <c r="C53" s="561"/>
      <c r="D53" s="561">
        <v>3043</v>
      </c>
      <c r="E53" s="563" t="s">
        <v>624</v>
      </c>
      <c r="F53" s="563" t="s">
        <v>16</v>
      </c>
      <c r="G53" s="561" t="s">
        <v>32</v>
      </c>
      <c r="H53" s="561">
        <v>1977</v>
      </c>
      <c r="I53" s="563" t="s">
        <v>3554</v>
      </c>
      <c r="J53" s="563" t="s">
        <v>3744</v>
      </c>
      <c r="K53" s="561">
        <v>40</v>
      </c>
      <c r="L53" s="561">
        <v>16</v>
      </c>
      <c r="M53" s="561">
        <v>40</v>
      </c>
      <c r="N53" s="562">
        <v>0.36701388888888892</v>
      </c>
      <c r="O53" s="561">
        <v>0</v>
      </c>
      <c r="P53" s="560">
        <v>0.6972222222222223</v>
      </c>
      <c r="Q53" s="560">
        <v>0.46527777777777773</v>
      </c>
      <c r="R53" s="560">
        <v>0.53125</v>
      </c>
      <c r="S53" s="560">
        <v>0.44305555555555554</v>
      </c>
      <c r="T53" s="560">
        <v>0.68055555555555547</v>
      </c>
      <c r="U53" s="560">
        <v>0.51388888888888895</v>
      </c>
      <c r="V53" s="560">
        <v>0.4548611111111111</v>
      </c>
      <c r="W53" s="560">
        <v>0.36736111111111108</v>
      </c>
      <c r="X53" s="560">
        <v>0.49791666666666662</v>
      </c>
      <c r="Y53" s="560">
        <v>0.61458333333333337</v>
      </c>
      <c r="Z53" s="560">
        <v>0.42083333333333334</v>
      </c>
      <c r="AA53" s="560">
        <v>0.48194444444444445</v>
      </c>
      <c r="AB53" s="560">
        <v>0.40277777777777773</v>
      </c>
      <c r="AC53" s="560">
        <v>0.57638888888888895</v>
      </c>
      <c r="AD53" s="560">
        <v>0.64374999999999993</v>
      </c>
      <c r="AE53" s="560">
        <v>0.5493055555555556</v>
      </c>
      <c r="AF53" s="559">
        <v>0.72083333333333333</v>
      </c>
      <c r="AG53" s="559"/>
      <c r="AI53" s="226">
        <f>VLOOKUP(AJ53,id!$A:$C,3,0)</f>
        <v>253</v>
      </c>
      <c r="AJ53" s="226" t="str">
        <f t="shared" si="0"/>
        <v>BielennyPaweł1977</v>
      </c>
      <c r="AK53" s="226" t="str">
        <f t="shared" si="9"/>
        <v>Bielenny</v>
      </c>
      <c r="AL53" s="226" t="str">
        <f t="shared" si="9"/>
        <v>Paweł</v>
      </c>
      <c r="AM53" s="226" t="str">
        <f t="shared" si="2"/>
        <v>KTG Neptun</v>
      </c>
      <c r="AN53" s="226">
        <f t="shared" si="3"/>
        <v>1977</v>
      </c>
      <c r="AO53" s="226">
        <f t="shared" si="4"/>
        <v>33.404288867864992</v>
      </c>
      <c r="AP53" s="226"/>
      <c r="AQ53" s="226">
        <f t="shared" si="5"/>
        <v>0.99990539262062428</v>
      </c>
      <c r="AR53" s="226">
        <f t="shared" si="6"/>
        <v>1</v>
      </c>
      <c r="AS53" s="226">
        <f t="shared" si="7"/>
        <v>1</v>
      </c>
      <c r="AT53" s="226">
        <f t="shared" si="8"/>
        <v>1</v>
      </c>
    </row>
    <row r="54" spans="1:46">
      <c r="A54" s="566">
        <v>52</v>
      </c>
      <c r="B54" s="554">
        <v>52</v>
      </c>
      <c r="C54" s="554"/>
      <c r="D54" s="554">
        <v>3091</v>
      </c>
      <c r="E54" s="556" t="s">
        <v>1192</v>
      </c>
      <c r="F54" s="556" t="s">
        <v>383</v>
      </c>
      <c r="G54" s="554" t="s">
        <v>32</v>
      </c>
      <c r="H54" s="554">
        <v>1973</v>
      </c>
      <c r="I54" s="556" t="s">
        <v>3677</v>
      </c>
      <c r="J54" s="556" t="s">
        <v>1187</v>
      </c>
      <c r="K54" s="554">
        <v>40</v>
      </c>
      <c r="L54" s="554">
        <v>16</v>
      </c>
      <c r="M54" s="554">
        <v>40</v>
      </c>
      <c r="N54" s="555">
        <v>0.3674074074074074</v>
      </c>
      <c r="O54" s="554">
        <v>0</v>
      </c>
      <c r="P54" s="553">
        <v>0.43611111111111112</v>
      </c>
      <c r="Q54" s="553">
        <v>0.52708333333333335</v>
      </c>
      <c r="R54" s="553">
        <v>0.6020833333333333</v>
      </c>
      <c r="S54" s="553">
        <v>0.49513888888888885</v>
      </c>
      <c r="T54" s="553">
        <v>0.41388888888888892</v>
      </c>
      <c r="U54" s="553">
        <v>0.57777777777777783</v>
      </c>
      <c r="V54" s="553">
        <v>0.51527777777777783</v>
      </c>
      <c r="W54" s="553">
        <v>0.3743055555555555</v>
      </c>
      <c r="X54" s="553">
        <v>0.55972222222222223</v>
      </c>
      <c r="Y54" s="553">
        <v>0.67361111111111116</v>
      </c>
      <c r="Z54" s="553">
        <v>0.48055555555555557</v>
      </c>
      <c r="AA54" s="553">
        <v>0.54652777777777783</v>
      </c>
      <c r="AB54" s="553">
        <v>0.45624999999999999</v>
      </c>
      <c r="AC54" s="553">
        <v>0.64513888888888882</v>
      </c>
      <c r="AD54" s="553">
        <v>0.70416666666666661</v>
      </c>
      <c r="AE54" s="553">
        <v>0.61944444444444446</v>
      </c>
      <c r="AF54" s="552">
        <v>0.72152777777777777</v>
      </c>
      <c r="AG54" s="552"/>
      <c r="AI54" s="226">
        <f>VLOOKUP(AJ54,id!$A:$C,3,0)</f>
        <v>511</v>
      </c>
      <c r="AJ54" s="226" t="str">
        <f t="shared" si="0"/>
        <v>BożyczkoMariusz1973</v>
      </c>
      <c r="AK54" s="226" t="str">
        <f t="shared" si="9"/>
        <v>Bożyczko</v>
      </c>
      <c r="AL54" s="226" t="str">
        <f t="shared" si="9"/>
        <v>Mariusz</v>
      </c>
      <c r="AM54" s="226" t="str">
        <f t="shared" si="2"/>
        <v>Perełki z Elbląga</v>
      </c>
      <c r="AN54" s="226">
        <f t="shared" si="3"/>
        <v>1973</v>
      </c>
      <c r="AO54" s="226">
        <f t="shared" si="4"/>
        <v>33.368510584677388</v>
      </c>
      <c r="AP54" s="226"/>
      <c r="AQ54" s="226">
        <f t="shared" si="5"/>
        <v>0.99892893145161299</v>
      </c>
      <c r="AR54" s="226">
        <f t="shared" si="6"/>
        <v>1</v>
      </c>
      <c r="AS54" s="226">
        <f t="shared" si="7"/>
        <v>1</v>
      </c>
      <c r="AT54" s="226">
        <f t="shared" si="8"/>
        <v>1</v>
      </c>
    </row>
    <row r="55" spans="1:46">
      <c r="A55" s="565">
        <v>53</v>
      </c>
      <c r="B55" s="561">
        <v>53</v>
      </c>
      <c r="C55" s="561"/>
      <c r="D55" s="561">
        <v>3096</v>
      </c>
      <c r="E55" s="563" t="s">
        <v>4893</v>
      </c>
      <c r="F55" s="563" t="s">
        <v>17</v>
      </c>
      <c r="G55" s="561" t="s">
        <v>32</v>
      </c>
      <c r="H55" s="561">
        <v>1971</v>
      </c>
      <c r="I55" s="563" t="s">
        <v>3677</v>
      </c>
      <c r="J55" s="563" t="s">
        <v>4892</v>
      </c>
      <c r="K55" s="561">
        <v>40</v>
      </c>
      <c r="L55" s="561">
        <v>16</v>
      </c>
      <c r="M55" s="561">
        <v>40</v>
      </c>
      <c r="N55" s="562">
        <v>0.36758101851851849</v>
      </c>
      <c r="O55" s="561">
        <v>0</v>
      </c>
      <c r="P55" s="560">
        <v>0.43541666666666662</v>
      </c>
      <c r="Q55" s="560">
        <v>0.52777777777777779</v>
      </c>
      <c r="R55" s="560">
        <v>0.6020833333333333</v>
      </c>
      <c r="S55" s="560">
        <v>0.49513888888888885</v>
      </c>
      <c r="T55" s="560">
        <v>0.4145833333333333</v>
      </c>
      <c r="U55" s="560">
        <v>0.57777777777777783</v>
      </c>
      <c r="V55" s="560">
        <v>0.51527777777777783</v>
      </c>
      <c r="W55" s="560">
        <v>0.3743055555555555</v>
      </c>
      <c r="X55" s="560">
        <v>0.55972222222222223</v>
      </c>
      <c r="Y55" s="560">
        <v>0.67361111111111116</v>
      </c>
      <c r="Z55" s="560">
        <v>0.48055555555555557</v>
      </c>
      <c r="AA55" s="560">
        <v>0.54652777777777783</v>
      </c>
      <c r="AB55" s="560">
        <v>0.45694444444444443</v>
      </c>
      <c r="AC55" s="560">
        <v>0.64513888888888882</v>
      </c>
      <c r="AD55" s="560">
        <v>0.70416666666666661</v>
      </c>
      <c r="AE55" s="560">
        <v>0.61944444444444446</v>
      </c>
      <c r="AF55" s="559">
        <v>0.72152777777777777</v>
      </c>
      <c r="AG55" s="559"/>
      <c r="AI55" s="226">
        <f>VLOOKUP(AJ55,id!$A:$C,3,0)</f>
        <v>652</v>
      </c>
      <c r="AJ55" s="226" t="str">
        <f t="shared" si="0"/>
        <v>FlorkiewiczMarcin1971</v>
      </c>
      <c r="AK55" s="226" t="str">
        <f t="shared" si="9"/>
        <v>Florkiewicz</v>
      </c>
      <c r="AL55" s="226" t="str">
        <f t="shared" si="9"/>
        <v>Marcin</v>
      </c>
      <c r="AM55" s="226" t="str">
        <f t="shared" si="2"/>
        <v>Trener</v>
      </c>
      <c r="AN55" s="226">
        <f t="shared" si="3"/>
        <v>1971</v>
      </c>
      <c r="AO55" s="226">
        <f t="shared" si="4"/>
        <v>33.352750401460973</v>
      </c>
      <c r="AP55" s="226"/>
      <c r="AQ55" s="226">
        <f t="shared" si="5"/>
        <v>0.99952769293743515</v>
      </c>
      <c r="AR55" s="226">
        <f t="shared" si="6"/>
        <v>1</v>
      </c>
      <c r="AS55" s="226">
        <f t="shared" si="7"/>
        <v>1</v>
      </c>
      <c r="AT55" s="226">
        <f t="shared" si="8"/>
        <v>1</v>
      </c>
    </row>
    <row r="56" spans="1:46">
      <c r="A56" s="566">
        <v>54</v>
      </c>
      <c r="B56" s="554">
        <v>54</v>
      </c>
      <c r="C56" s="554"/>
      <c r="D56" s="554">
        <v>3055</v>
      </c>
      <c r="E56" s="556" t="s">
        <v>3789</v>
      </c>
      <c r="F56" s="556" t="s">
        <v>59</v>
      </c>
      <c r="G56" s="554" t="s">
        <v>32</v>
      </c>
      <c r="H56" s="554">
        <v>1993</v>
      </c>
      <c r="I56" s="556" t="s">
        <v>3554</v>
      </c>
      <c r="J56" s="556" t="s">
        <v>608</v>
      </c>
      <c r="K56" s="554">
        <v>40</v>
      </c>
      <c r="L56" s="554">
        <v>16</v>
      </c>
      <c r="M56" s="554">
        <v>40</v>
      </c>
      <c r="N56" s="555">
        <v>0.37096064814814816</v>
      </c>
      <c r="O56" s="554">
        <v>0</v>
      </c>
      <c r="P56" s="553">
        <v>0.7055555555555556</v>
      </c>
      <c r="Q56" s="553">
        <v>0.54027777777777775</v>
      </c>
      <c r="R56" s="553">
        <v>0.4826388888888889</v>
      </c>
      <c r="S56" s="553">
        <v>0.59236111111111112</v>
      </c>
      <c r="T56" s="553">
        <v>0.69097222222222221</v>
      </c>
      <c r="U56" s="553">
        <v>0.49652777777777773</v>
      </c>
      <c r="V56" s="553">
        <v>0.57500000000000007</v>
      </c>
      <c r="W56" s="553">
        <v>0.66180555555555554</v>
      </c>
      <c r="X56" s="553">
        <v>0.51388888888888895</v>
      </c>
      <c r="Y56" s="553">
        <v>0.41388888888888892</v>
      </c>
      <c r="Z56" s="553">
        <v>0.60763888888888895</v>
      </c>
      <c r="AA56" s="553">
        <v>0.52986111111111112</v>
      </c>
      <c r="AB56" s="553">
        <v>0.62916666666666665</v>
      </c>
      <c r="AC56" s="553">
        <v>0.43263888888888885</v>
      </c>
      <c r="AD56" s="553">
        <v>0.375</v>
      </c>
      <c r="AE56" s="553">
        <v>0.45555555555555555</v>
      </c>
      <c r="AF56" s="552">
        <v>0.72499999999999998</v>
      </c>
      <c r="AG56" s="552"/>
      <c r="AI56" s="226">
        <f>VLOOKUP(AJ56,id!$A:$C,3,0)</f>
        <v>308</v>
      </c>
      <c r="AJ56" s="226" t="str">
        <f t="shared" si="0"/>
        <v>ChrościckiMichał1993</v>
      </c>
      <c r="AK56" s="226" t="str">
        <f t="shared" si="9"/>
        <v>Chrościcki</v>
      </c>
      <c r="AL56" s="226" t="str">
        <f t="shared" si="9"/>
        <v>Michał</v>
      </c>
      <c r="AM56" s="226" t="str">
        <f t="shared" si="2"/>
        <v>MM</v>
      </c>
      <c r="AN56" s="226">
        <f t="shared" si="3"/>
        <v>1993</v>
      </c>
      <c r="AO56" s="226">
        <f t="shared" si="4"/>
        <v>33.048890830239273</v>
      </c>
      <c r="AP56" s="226"/>
      <c r="AQ56" s="226">
        <f t="shared" si="5"/>
        <v>0.9908895198277744</v>
      </c>
      <c r="AR56" s="226">
        <f t="shared" si="6"/>
        <v>1</v>
      </c>
      <c r="AS56" s="226">
        <f t="shared" si="7"/>
        <v>1</v>
      </c>
      <c r="AT56" s="226">
        <f t="shared" si="8"/>
        <v>1</v>
      </c>
    </row>
    <row r="57" spans="1:46">
      <c r="A57" s="565">
        <v>55</v>
      </c>
      <c r="B57" s="561">
        <v>55</v>
      </c>
      <c r="C57" s="561"/>
      <c r="D57" s="561">
        <v>3123</v>
      </c>
      <c r="E57" s="563" t="s">
        <v>3791</v>
      </c>
      <c r="F57" s="563" t="s">
        <v>59</v>
      </c>
      <c r="G57" s="561" t="s">
        <v>32</v>
      </c>
      <c r="H57" s="561">
        <v>1993</v>
      </c>
      <c r="I57" s="563" t="s">
        <v>3554</v>
      </c>
      <c r="J57" s="563" t="s">
        <v>608</v>
      </c>
      <c r="K57" s="561">
        <v>40</v>
      </c>
      <c r="L57" s="561">
        <v>16</v>
      </c>
      <c r="M57" s="561">
        <v>40</v>
      </c>
      <c r="N57" s="562">
        <v>0.37097222222222226</v>
      </c>
      <c r="O57" s="561">
        <v>0</v>
      </c>
      <c r="P57" s="560">
        <v>0.7055555555555556</v>
      </c>
      <c r="Q57" s="560">
        <v>0.54027777777777775</v>
      </c>
      <c r="R57" s="560">
        <v>0.4826388888888889</v>
      </c>
      <c r="S57" s="560">
        <v>0.59236111111111112</v>
      </c>
      <c r="T57" s="560">
        <v>0.69027777777777777</v>
      </c>
      <c r="U57" s="560">
        <v>0.49652777777777773</v>
      </c>
      <c r="V57" s="560">
        <v>0.57500000000000007</v>
      </c>
      <c r="W57" s="560">
        <v>0.66180555555555554</v>
      </c>
      <c r="X57" s="560">
        <v>0.51388888888888895</v>
      </c>
      <c r="Y57" s="560">
        <v>0.41388888888888892</v>
      </c>
      <c r="Z57" s="560">
        <v>0.60763888888888895</v>
      </c>
      <c r="AA57" s="560">
        <v>0.52986111111111112</v>
      </c>
      <c r="AB57" s="560">
        <v>0.62916666666666665</v>
      </c>
      <c r="AC57" s="560">
        <v>0.43263888888888885</v>
      </c>
      <c r="AD57" s="560">
        <v>0.375</v>
      </c>
      <c r="AE57" s="560">
        <v>0.46111111111111108</v>
      </c>
      <c r="AF57" s="559">
        <v>0.72499999999999998</v>
      </c>
      <c r="AG57" s="559"/>
      <c r="AI57" s="226">
        <f>VLOOKUP(AJ57,id!$A:$C,3,0)</f>
        <v>310</v>
      </c>
      <c r="AJ57" s="226" t="str">
        <f t="shared" si="0"/>
        <v>MaziarzMichał1993</v>
      </c>
      <c r="AK57" s="226" t="str">
        <f t="shared" si="9"/>
        <v>Maziarz</v>
      </c>
      <c r="AL57" s="226" t="str">
        <f t="shared" si="9"/>
        <v>Michał</v>
      </c>
      <c r="AM57" s="226" t="str">
        <f t="shared" si="2"/>
        <v>MM</v>
      </c>
      <c r="AN57" s="226">
        <f t="shared" si="3"/>
        <v>1993</v>
      </c>
      <c r="AO57" s="226">
        <f t="shared" si="4"/>
        <v>33.047859727942061</v>
      </c>
      <c r="AP57" s="226"/>
      <c r="AQ57" s="226">
        <f t="shared" si="5"/>
        <v>0.99996880069886429</v>
      </c>
      <c r="AR57" s="226">
        <f t="shared" si="6"/>
        <v>1</v>
      </c>
      <c r="AS57" s="226">
        <f t="shared" si="7"/>
        <v>1</v>
      </c>
      <c r="AT57" s="226">
        <f t="shared" si="8"/>
        <v>1</v>
      </c>
    </row>
    <row r="58" spans="1:46">
      <c r="A58" s="566">
        <v>56</v>
      </c>
      <c r="B58" s="554">
        <v>56</v>
      </c>
      <c r="C58" s="554"/>
      <c r="D58" s="554">
        <v>3267</v>
      </c>
      <c r="E58" s="556" t="s">
        <v>614</v>
      </c>
      <c r="F58" s="556" t="s">
        <v>77</v>
      </c>
      <c r="G58" s="554" t="s">
        <v>32</v>
      </c>
      <c r="H58" s="554">
        <v>1987</v>
      </c>
      <c r="I58" s="556" t="s">
        <v>4891</v>
      </c>
      <c r="J58" s="556" t="s">
        <v>1446</v>
      </c>
      <c r="K58" s="554">
        <v>40</v>
      </c>
      <c r="L58" s="554">
        <v>16</v>
      </c>
      <c r="M58" s="554">
        <v>40</v>
      </c>
      <c r="N58" s="555">
        <v>0.37464120370370368</v>
      </c>
      <c r="O58" s="554">
        <v>0</v>
      </c>
      <c r="P58" s="553">
        <v>0.40972222222222227</v>
      </c>
      <c r="Q58" s="553">
        <v>0.54652777777777783</v>
      </c>
      <c r="R58" s="553">
        <v>0.61527777777777781</v>
      </c>
      <c r="S58" s="553">
        <v>0.51666666666666672</v>
      </c>
      <c r="T58" s="553">
        <v>0.3833333333333333</v>
      </c>
      <c r="U58" s="553">
        <v>0.59236111111111112</v>
      </c>
      <c r="V58" s="553">
        <v>0.53680555555555554</v>
      </c>
      <c r="W58" s="553">
        <v>0.4381944444444445</v>
      </c>
      <c r="X58" s="553">
        <v>0.57291666666666663</v>
      </c>
      <c r="Y58" s="553">
        <v>0.68541666666666667</v>
      </c>
      <c r="Z58" s="553">
        <v>0.49444444444444446</v>
      </c>
      <c r="AA58" s="553">
        <v>0.56111111111111112</v>
      </c>
      <c r="AB58" s="553">
        <v>0.47083333333333338</v>
      </c>
      <c r="AC58" s="553">
        <v>0.65555555555555556</v>
      </c>
      <c r="AD58" s="553">
        <v>0.71111111111111114</v>
      </c>
      <c r="AE58" s="553">
        <v>0.63472222222222219</v>
      </c>
      <c r="AF58" s="552">
        <v>0.7284722222222223</v>
      </c>
      <c r="AG58" s="552"/>
      <c r="AI58" s="226">
        <f>VLOOKUP(AJ58,id!$A:$C,3,0)</f>
        <v>653</v>
      </c>
      <c r="AJ58" s="226" t="str">
        <f t="shared" si="0"/>
        <v>StencelKrystian1987</v>
      </c>
      <c r="AK58" s="226" t="str">
        <f t="shared" si="9"/>
        <v>Stencel</v>
      </c>
      <c r="AL58" s="226" t="str">
        <f t="shared" si="9"/>
        <v>Krystian</v>
      </c>
      <c r="AM58" s="226" t="str">
        <f t="shared" si="2"/>
        <v>Ogrys</v>
      </c>
      <c r="AN58" s="226">
        <f t="shared" si="3"/>
        <v>1987</v>
      </c>
      <c r="AO58" s="226">
        <f t="shared" si="4"/>
        <v>32.724211436868579</v>
      </c>
      <c r="AP58" s="226"/>
      <c r="AQ58" s="226">
        <f t="shared" si="5"/>
        <v>0.99020667923012773</v>
      </c>
      <c r="AR58" s="226">
        <f t="shared" si="6"/>
        <v>1</v>
      </c>
      <c r="AS58" s="226">
        <f t="shared" si="7"/>
        <v>1</v>
      </c>
      <c r="AT58" s="226">
        <f t="shared" si="8"/>
        <v>1</v>
      </c>
    </row>
    <row r="59" spans="1:46">
      <c r="A59" s="565">
        <v>59</v>
      </c>
      <c r="B59" s="561">
        <v>57</v>
      </c>
      <c r="C59" s="561"/>
      <c r="D59" s="561">
        <v>3006</v>
      </c>
      <c r="E59" s="563" t="s">
        <v>1053</v>
      </c>
      <c r="F59" s="563" t="s">
        <v>91</v>
      </c>
      <c r="G59" s="561" t="s">
        <v>32</v>
      </c>
      <c r="H59" s="561">
        <v>1983</v>
      </c>
      <c r="I59" s="563" t="s">
        <v>3740</v>
      </c>
      <c r="J59" s="563" t="s">
        <v>4889</v>
      </c>
      <c r="K59" s="561">
        <v>40</v>
      </c>
      <c r="L59" s="561">
        <v>16</v>
      </c>
      <c r="M59" s="561">
        <v>40</v>
      </c>
      <c r="N59" s="562">
        <v>0.37656249999999997</v>
      </c>
      <c r="O59" s="561">
        <v>0</v>
      </c>
      <c r="P59" s="560">
        <v>0.69097222222222221</v>
      </c>
      <c r="Q59" s="560">
        <v>0.53749999999999998</v>
      </c>
      <c r="R59" s="560">
        <v>0.48125000000000001</v>
      </c>
      <c r="S59" s="560">
        <v>0.57847222222222217</v>
      </c>
      <c r="T59" s="560">
        <v>0.71944444444444444</v>
      </c>
      <c r="U59" s="560">
        <v>0.44027777777777777</v>
      </c>
      <c r="V59" s="560">
        <v>0.55763888888888891</v>
      </c>
      <c r="W59" s="560">
        <v>0.65</v>
      </c>
      <c r="X59" s="560">
        <v>0.50763888888888886</v>
      </c>
      <c r="Y59" s="560">
        <v>0.40277777777777773</v>
      </c>
      <c r="Z59" s="560">
        <v>0.59583333333333333</v>
      </c>
      <c r="AA59" s="560">
        <v>0.52083333333333337</v>
      </c>
      <c r="AB59" s="560">
        <v>0.61388888888888882</v>
      </c>
      <c r="AC59" s="560">
        <v>0.4236111111111111</v>
      </c>
      <c r="AD59" s="560">
        <v>0.37361111111111112</v>
      </c>
      <c r="AE59" s="560">
        <v>0.46458333333333335</v>
      </c>
      <c r="AF59" s="559">
        <v>0.73055555555555562</v>
      </c>
      <c r="AG59" s="559"/>
      <c r="AI59" s="226">
        <f>VLOOKUP(AJ59,id!$A:$C,3,0)</f>
        <v>248</v>
      </c>
      <c r="AJ59" s="226" t="str">
        <f t="shared" si="0"/>
        <v>MechlińskiMateusz1983</v>
      </c>
      <c r="AK59" s="226" t="str">
        <f t="shared" si="9"/>
        <v>Mechliński</v>
      </c>
      <c r="AL59" s="226" t="str">
        <f t="shared" si="9"/>
        <v>Mateusz</v>
      </c>
      <c r="AM59" s="226" t="str">
        <f t="shared" si="2"/>
        <v>Offroad</v>
      </c>
      <c r="AN59" s="226">
        <f t="shared" si="3"/>
        <v>1983</v>
      </c>
      <c r="AO59" s="226">
        <f t="shared" ref="AO59:AO122" si="10">AO58*IF(AS59&lt;1,AS59,IF(AT59&lt;1,AT59,IF(AR59&lt;1,AR59,IF(AQ59&lt;1,AQ59,1))))</f>
        <v>32.557246042723193</v>
      </c>
      <c r="AP59" s="226"/>
      <c r="AQ59" s="226">
        <f t="shared" ref="AQ59:AQ122" si="11">N58/N59</f>
        <v>0.99489780236668213</v>
      </c>
      <c r="AR59" s="226">
        <f t="shared" ref="AR59:AR122" si="12">L59/L58</f>
        <v>1</v>
      </c>
      <c r="AS59" s="226">
        <f t="shared" ref="AS59:AS122" si="13">K59/K58</f>
        <v>1</v>
      </c>
      <c r="AT59" s="226">
        <f t="shared" ref="AT59:AT122" si="14">AR59^0.2</f>
        <v>1</v>
      </c>
    </row>
    <row r="60" spans="1:46">
      <c r="A60" s="566">
        <v>60</v>
      </c>
      <c r="B60" s="554">
        <v>58</v>
      </c>
      <c r="C60" s="554"/>
      <c r="D60" s="554">
        <v>3149</v>
      </c>
      <c r="E60" s="556" t="s">
        <v>1081</v>
      </c>
      <c r="F60" s="556" t="s">
        <v>92</v>
      </c>
      <c r="G60" s="554" t="s">
        <v>32</v>
      </c>
      <c r="H60" s="554">
        <v>1981</v>
      </c>
      <c r="I60" s="556" t="s">
        <v>3554</v>
      </c>
      <c r="J60" s="556" t="s">
        <v>4890</v>
      </c>
      <c r="K60" s="554">
        <v>40</v>
      </c>
      <c r="L60" s="554">
        <v>16</v>
      </c>
      <c r="M60" s="554">
        <v>40</v>
      </c>
      <c r="N60" s="555">
        <v>0.37659722222222225</v>
      </c>
      <c r="O60" s="554">
        <v>0</v>
      </c>
      <c r="P60" s="553">
        <v>0.69097222222222221</v>
      </c>
      <c r="Q60" s="553">
        <v>0.53749999999999998</v>
      </c>
      <c r="R60" s="553">
        <v>0.48125000000000001</v>
      </c>
      <c r="S60" s="553">
        <v>0.57847222222222217</v>
      </c>
      <c r="T60" s="553">
        <v>0.71944444444444444</v>
      </c>
      <c r="U60" s="553">
        <v>0.44027777777777777</v>
      </c>
      <c r="V60" s="553">
        <v>0.55763888888888891</v>
      </c>
      <c r="W60" s="553">
        <v>0.65</v>
      </c>
      <c r="X60" s="553">
        <v>0.5083333333333333</v>
      </c>
      <c r="Y60" s="553">
        <v>0.40208333333333335</v>
      </c>
      <c r="Z60" s="553">
        <v>0.59583333333333333</v>
      </c>
      <c r="AA60" s="553">
        <v>0.52083333333333337</v>
      </c>
      <c r="AB60" s="553">
        <v>0.61388888888888882</v>
      </c>
      <c r="AC60" s="553">
        <v>0.4236111111111111</v>
      </c>
      <c r="AD60" s="553">
        <v>0.3743055555555555</v>
      </c>
      <c r="AE60" s="553">
        <v>0.46458333333333335</v>
      </c>
      <c r="AF60" s="552">
        <v>0.73055555555555562</v>
      </c>
      <c r="AG60" s="552"/>
      <c r="AI60" s="226">
        <f>VLOOKUP(AJ60,id!$A:$C,3,0)</f>
        <v>246</v>
      </c>
      <c r="AJ60" s="226" t="str">
        <f t="shared" si="0"/>
        <v>WejherSławomir1981</v>
      </c>
      <c r="AK60" s="226" t="str">
        <f t="shared" si="9"/>
        <v>Wejher</v>
      </c>
      <c r="AL60" s="226" t="str">
        <f t="shared" si="9"/>
        <v>Sławomir</v>
      </c>
      <c r="AM60" s="226" t="str">
        <f t="shared" si="2"/>
        <v>Sławomir Wejher</v>
      </c>
      <c r="AN60" s="226">
        <f t="shared" si="3"/>
        <v>1981</v>
      </c>
      <c r="AO60" s="226">
        <f t="shared" si="10"/>
        <v>32.554244268240176</v>
      </c>
      <c r="AP60" s="226"/>
      <c r="AQ60" s="226">
        <f t="shared" si="11"/>
        <v>0.99990780011063973</v>
      </c>
      <c r="AR60" s="226">
        <f t="shared" si="12"/>
        <v>1</v>
      </c>
      <c r="AS60" s="226">
        <f t="shared" si="13"/>
        <v>1</v>
      </c>
      <c r="AT60" s="226">
        <f t="shared" si="14"/>
        <v>1</v>
      </c>
    </row>
    <row r="61" spans="1:46">
      <c r="A61" s="565">
        <v>61</v>
      </c>
      <c r="B61" s="561">
        <v>59</v>
      </c>
      <c r="C61" s="561"/>
      <c r="D61" s="561">
        <v>3005</v>
      </c>
      <c r="E61" s="563" t="s">
        <v>1082</v>
      </c>
      <c r="F61" s="563" t="s">
        <v>398</v>
      </c>
      <c r="G61" s="561" t="s">
        <v>32</v>
      </c>
      <c r="H61" s="561">
        <v>1983</v>
      </c>
      <c r="I61" s="563" t="s">
        <v>273</v>
      </c>
      <c r="J61" s="563" t="s">
        <v>4889</v>
      </c>
      <c r="K61" s="561">
        <v>40</v>
      </c>
      <c r="L61" s="561">
        <v>16</v>
      </c>
      <c r="M61" s="561">
        <v>40</v>
      </c>
      <c r="N61" s="562">
        <v>0.37665509259259261</v>
      </c>
      <c r="O61" s="561">
        <v>0</v>
      </c>
      <c r="P61" s="560">
        <v>0.69097222222222221</v>
      </c>
      <c r="Q61" s="560">
        <v>0.53749999999999998</v>
      </c>
      <c r="R61" s="560">
        <v>0.48125000000000001</v>
      </c>
      <c r="S61" s="560">
        <v>0.57847222222222217</v>
      </c>
      <c r="T61" s="560">
        <v>0.71944444444444444</v>
      </c>
      <c r="U61" s="560">
        <v>0.44027777777777777</v>
      </c>
      <c r="V61" s="560">
        <v>0.55763888888888891</v>
      </c>
      <c r="W61" s="560">
        <v>0.65</v>
      </c>
      <c r="X61" s="560">
        <v>0.50763888888888886</v>
      </c>
      <c r="Y61" s="560">
        <v>0.40277777777777773</v>
      </c>
      <c r="Z61" s="560">
        <v>0.59513888888888888</v>
      </c>
      <c r="AA61" s="560">
        <v>0.52083333333333337</v>
      </c>
      <c r="AB61" s="560">
        <v>0.61388888888888882</v>
      </c>
      <c r="AC61" s="560">
        <v>0.4236111111111111</v>
      </c>
      <c r="AD61" s="560">
        <v>0.37361111111111112</v>
      </c>
      <c r="AE61" s="560">
        <v>0.46458333333333335</v>
      </c>
      <c r="AF61" s="559">
        <v>0.73055555555555562</v>
      </c>
      <c r="AG61" s="559"/>
      <c r="AI61" s="226">
        <f>VLOOKUP(AJ61,id!$A:$C,3,0)</f>
        <v>249</v>
      </c>
      <c r="AJ61" s="226" t="str">
        <f t="shared" si="0"/>
        <v>KuprianSzymon1983</v>
      </c>
      <c r="AK61" s="226" t="str">
        <f t="shared" si="9"/>
        <v>Kuprian</v>
      </c>
      <c r="AL61" s="226" t="str">
        <f t="shared" si="9"/>
        <v>Szymon</v>
      </c>
      <c r="AM61" s="226" t="str">
        <f t="shared" si="2"/>
        <v>Offroad</v>
      </c>
      <c r="AN61" s="226">
        <f t="shared" si="3"/>
        <v>1983</v>
      </c>
      <c r="AO61" s="226">
        <f t="shared" si="10"/>
        <v>32.54924254063851</v>
      </c>
      <c r="AP61" s="226"/>
      <c r="AQ61" s="226">
        <f t="shared" si="11"/>
        <v>0.99984635712749292</v>
      </c>
      <c r="AR61" s="226">
        <f t="shared" si="12"/>
        <v>1</v>
      </c>
      <c r="AS61" s="226">
        <f t="shared" si="13"/>
        <v>1</v>
      </c>
      <c r="AT61" s="226">
        <f t="shared" si="14"/>
        <v>1</v>
      </c>
    </row>
    <row r="62" spans="1:46">
      <c r="A62" s="566">
        <v>62</v>
      </c>
      <c r="B62" s="554">
        <v>60</v>
      </c>
      <c r="C62" s="554"/>
      <c r="D62" s="554">
        <v>3205</v>
      </c>
      <c r="E62" s="556" t="s">
        <v>146</v>
      </c>
      <c r="F62" s="556" t="s">
        <v>15</v>
      </c>
      <c r="G62" s="554" t="s">
        <v>32</v>
      </c>
      <c r="H62" s="554">
        <v>1959</v>
      </c>
      <c r="I62" s="556" t="s">
        <v>3554</v>
      </c>
      <c r="J62" s="556"/>
      <c r="K62" s="554">
        <v>40</v>
      </c>
      <c r="L62" s="554">
        <v>16</v>
      </c>
      <c r="M62" s="554">
        <v>40</v>
      </c>
      <c r="N62" s="555">
        <v>0.37903935185185184</v>
      </c>
      <c r="O62" s="554">
        <v>0</v>
      </c>
      <c r="P62" s="553">
        <v>0.39444444444444443</v>
      </c>
      <c r="Q62" s="553">
        <v>0.49513888888888885</v>
      </c>
      <c r="R62" s="553">
        <v>0.58750000000000002</v>
      </c>
      <c r="S62" s="553">
        <v>0.46180555555555558</v>
      </c>
      <c r="T62" s="553">
        <v>0.37638888888888888</v>
      </c>
      <c r="U62" s="553">
        <v>0.56388888888888888</v>
      </c>
      <c r="V62" s="553">
        <v>0.47638888888888892</v>
      </c>
      <c r="W62" s="553">
        <v>0.72152777777777777</v>
      </c>
      <c r="X62" s="553">
        <v>0.52569444444444446</v>
      </c>
      <c r="Y62" s="553">
        <v>0.65347222222222223</v>
      </c>
      <c r="Z62" s="553">
        <v>0.4465277777777778</v>
      </c>
      <c r="AA62" s="553">
        <v>0.50694444444444442</v>
      </c>
      <c r="AB62" s="553">
        <v>0.4145833333333333</v>
      </c>
      <c r="AC62" s="553">
        <v>0.62638888888888888</v>
      </c>
      <c r="AD62" s="553">
        <v>0.69166666666666676</v>
      </c>
      <c r="AE62" s="553">
        <v>0.60486111111111118</v>
      </c>
      <c r="AF62" s="552">
        <v>0.73263888888888884</v>
      </c>
      <c r="AG62" s="552"/>
      <c r="AI62" s="226">
        <f>VLOOKUP(AJ62,id!$A:$C,3,0)</f>
        <v>654</v>
      </c>
      <c r="AJ62" s="226" t="str">
        <f t="shared" si="0"/>
        <v>MorawskiPiotr1959</v>
      </c>
      <c r="AK62" s="226" t="str">
        <f t="shared" si="9"/>
        <v>Morawski</v>
      </c>
      <c r="AL62" s="226" t="str">
        <f t="shared" si="9"/>
        <v>Piotr</v>
      </c>
      <c r="AM62" s="226">
        <f t="shared" si="2"/>
        <v>0</v>
      </c>
      <c r="AN62" s="226">
        <f t="shared" si="3"/>
        <v>1959</v>
      </c>
      <c r="AO62" s="226">
        <f t="shared" si="10"/>
        <v>32.344499068673827</v>
      </c>
      <c r="AP62" s="226"/>
      <c r="AQ62" s="226">
        <f t="shared" si="11"/>
        <v>0.99370973159485798</v>
      </c>
      <c r="AR62" s="226">
        <f t="shared" si="12"/>
        <v>1</v>
      </c>
      <c r="AS62" s="226">
        <f t="shared" si="13"/>
        <v>1</v>
      </c>
      <c r="AT62" s="226">
        <f t="shared" si="14"/>
        <v>1</v>
      </c>
    </row>
    <row r="63" spans="1:46">
      <c r="A63" s="565">
        <v>63</v>
      </c>
      <c r="B63" s="561">
        <v>61</v>
      </c>
      <c r="C63" s="561"/>
      <c r="D63" s="561">
        <v>3001</v>
      </c>
      <c r="E63" s="563" t="s">
        <v>1145</v>
      </c>
      <c r="F63" s="563" t="s">
        <v>83</v>
      </c>
      <c r="G63" s="561" t="s">
        <v>32</v>
      </c>
      <c r="H63" s="561">
        <v>1974</v>
      </c>
      <c r="I63" s="563" t="s">
        <v>3668</v>
      </c>
      <c r="J63" s="563" t="s">
        <v>1138</v>
      </c>
      <c r="K63" s="561">
        <v>40</v>
      </c>
      <c r="L63" s="561">
        <v>16</v>
      </c>
      <c r="M63" s="561">
        <v>40</v>
      </c>
      <c r="N63" s="562">
        <v>0.37952546296296297</v>
      </c>
      <c r="O63" s="561">
        <v>0</v>
      </c>
      <c r="P63" s="560">
        <v>0.69930555555555562</v>
      </c>
      <c r="Q63" s="560">
        <v>0.55069444444444449</v>
      </c>
      <c r="R63" s="560">
        <v>0.47430555555555554</v>
      </c>
      <c r="S63" s="560">
        <v>0.58958333333333335</v>
      </c>
      <c r="T63" s="560">
        <v>0.72152777777777777</v>
      </c>
      <c r="U63" s="560">
        <v>0.49236111111111108</v>
      </c>
      <c r="V63" s="560">
        <v>0.57500000000000007</v>
      </c>
      <c r="W63" s="560">
        <v>0.6645833333333333</v>
      </c>
      <c r="X63" s="560">
        <v>0.51666666666666672</v>
      </c>
      <c r="Y63" s="560">
        <v>0.40347222222222223</v>
      </c>
      <c r="Z63" s="560">
        <v>0.60763888888888895</v>
      </c>
      <c r="AA63" s="560">
        <v>0.53541666666666665</v>
      </c>
      <c r="AB63" s="560">
        <v>0.63194444444444442</v>
      </c>
      <c r="AC63" s="560">
        <v>0.42291666666666666</v>
      </c>
      <c r="AD63" s="560">
        <v>0.3666666666666667</v>
      </c>
      <c r="AE63" s="560">
        <v>0.44861111111111113</v>
      </c>
      <c r="AF63" s="559">
        <v>0.73333333333333339</v>
      </c>
      <c r="AG63" s="559"/>
      <c r="AI63" s="226">
        <f>VLOOKUP(AJ63,id!$A:$C,3,0)</f>
        <v>655</v>
      </c>
      <c r="AJ63" s="226" t="str">
        <f t="shared" si="0"/>
        <v>KummerAdam1974</v>
      </c>
      <c r="AK63" s="226" t="str">
        <f t="shared" si="9"/>
        <v>Kummer</v>
      </c>
      <c r="AL63" s="226" t="str">
        <f t="shared" si="9"/>
        <v>Adam</v>
      </c>
      <c r="AM63" s="226" t="str">
        <f t="shared" si="2"/>
        <v>GRBS</v>
      </c>
      <c r="AN63" s="226">
        <f t="shared" si="3"/>
        <v>1974</v>
      </c>
      <c r="AO63" s="226">
        <f t="shared" si="10"/>
        <v>32.303070964593914</v>
      </c>
      <c r="AP63" s="226"/>
      <c r="AQ63" s="226">
        <f t="shared" si="11"/>
        <v>0.99871916074532641</v>
      </c>
      <c r="AR63" s="226">
        <f t="shared" si="12"/>
        <v>1</v>
      </c>
      <c r="AS63" s="226">
        <f t="shared" si="13"/>
        <v>1</v>
      </c>
      <c r="AT63" s="226">
        <f t="shared" si="14"/>
        <v>1</v>
      </c>
    </row>
    <row r="64" spans="1:46">
      <c r="A64" s="566">
        <v>64</v>
      </c>
      <c r="B64" s="554">
        <v>62</v>
      </c>
      <c r="C64" s="554"/>
      <c r="D64" s="554">
        <v>3244</v>
      </c>
      <c r="E64" s="556" t="s">
        <v>1141</v>
      </c>
      <c r="F64" s="556" t="s">
        <v>193</v>
      </c>
      <c r="G64" s="554" t="s">
        <v>32</v>
      </c>
      <c r="H64" s="554">
        <v>1984</v>
      </c>
      <c r="I64" s="556" t="s">
        <v>3668</v>
      </c>
      <c r="J64" s="556" t="s">
        <v>1138</v>
      </c>
      <c r="K64" s="554">
        <v>40</v>
      </c>
      <c r="L64" s="554">
        <v>16</v>
      </c>
      <c r="M64" s="554">
        <v>40</v>
      </c>
      <c r="N64" s="555">
        <v>0.37958333333333333</v>
      </c>
      <c r="O64" s="554">
        <v>0</v>
      </c>
      <c r="P64" s="553">
        <v>0.69861111111111107</v>
      </c>
      <c r="Q64" s="553">
        <v>0.55069444444444449</v>
      </c>
      <c r="R64" s="553">
        <v>0.47430555555555554</v>
      </c>
      <c r="S64" s="553">
        <v>0.58958333333333335</v>
      </c>
      <c r="T64" s="553">
        <v>0.72152777777777777</v>
      </c>
      <c r="U64" s="553">
        <v>0.49236111111111108</v>
      </c>
      <c r="V64" s="553">
        <v>0.57430555555555551</v>
      </c>
      <c r="W64" s="553">
        <v>0.6645833333333333</v>
      </c>
      <c r="X64" s="553">
        <v>0.51666666666666672</v>
      </c>
      <c r="Y64" s="553">
        <v>0.40347222222222223</v>
      </c>
      <c r="Z64" s="553">
        <v>0.60763888888888895</v>
      </c>
      <c r="AA64" s="553">
        <v>0.53541666666666665</v>
      </c>
      <c r="AB64" s="553">
        <v>0.63194444444444442</v>
      </c>
      <c r="AC64" s="553">
        <v>0.42291666666666666</v>
      </c>
      <c r="AD64" s="553">
        <v>0.3666666666666667</v>
      </c>
      <c r="AE64" s="553">
        <v>0.44861111111111113</v>
      </c>
      <c r="AF64" s="552">
        <v>0.73333333333333339</v>
      </c>
      <c r="AG64" s="552"/>
      <c r="AI64" s="226">
        <f>VLOOKUP(AJ64,id!$A:$C,3,0)</f>
        <v>656</v>
      </c>
      <c r="AJ64" s="226" t="str">
        <f t="shared" si="0"/>
        <v>MusielskiKamil1984</v>
      </c>
      <c r="AK64" s="226" t="str">
        <f t="shared" si="9"/>
        <v>Musielski</v>
      </c>
      <c r="AL64" s="226" t="str">
        <f t="shared" si="9"/>
        <v>Kamil</v>
      </c>
      <c r="AM64" s="226" t="str">
        <f t="shared" si="2"/>
        <v>GRBS</v>
      </c>
      <c r="AN64" s="226">
        <f t="shared" si="3"/>
        <v>1984</v>
      </c>
      <c r="AO64" s="226">
        <f t="shared" si="10"/>
        <v>32.298146115379893</v>
      </c>
      <c r="AP64" s="226"/>
      <c r="AQ64" s="226">
        <f t="shared" si="11"/>
        <v>0.99984754238321749</v>
      </c>
      <c r="AR64" s="226">
        <f t="shared" si="12"/>
        <v>1</v>
      </c>
      <c r="AS64" s="226">
        <f t="shared" si="13"/>
        <v>1</v>
      </c>
      <c r="AT64" s="226">
        <f t="shared" si="14"/>
        <v>1</v>
      </c>
    </row>
    <row r="65" spans="1:46">
      <c r="A65" s="565">
        <v>65</v>
      </c>
      <c r="B65" s="561">
        <v>63</v>
      </c>
      <c r="C65" s="561"/>
      <c r="D65" s="561">
        <v>3193</v>
      </c>
      <c r="E65" s="563" t="s">
        <v>1142</v>
      </c>
      <c r="F65" s="563" t="s">
        <v>17</v>
      </c>
      <c r="G65" s="561" t="s">
        <v>32</v>
      </c>
      <c r="H65" s="561">
        <v>1981</v>
      </c>
      <c r="I65" s="563" t="s">
        <v>3668</v>
      </c>
      <c r="J65" s="563" t="s">
        <v>1138</v>
      </c>
      <c r="K65" s="561">
        <v>40</v>
      </c>
      <c r="L65" s="561">
        <v>16</v>
      </c>
      <c r="M65" s="561">
        <v>40</v>
      </c>
      <c r="N65" s="562">
        <v>0.37959490740740742</v>
      </c>
      <c r="O65" s="561">
        <v>0</v>
      </c>
      <c r="P65" s="560">
        <v>0.7006944444444444</v>
      </c>
      <c r="Q65" s="560">
        <v>0.55138888888888882</v>
      </c>
      <c r="R65" s="560">
        <v>0.47916666666666669</v>
      </c>
      <c r="S65" s="560">
        <v>0.58958333333333335</v>
      </c>
      <c r="T65" s="560">
        <v>0.72152777777777777</v>
      </c>
      <c r="U65" s="560">
        <v>0.49374999999999997</v>
      </c>
      <c r="V65" s="560">
        <v>0.57500000000000007</v>
      </c>
      <c r="W65" s="560">
        <v>0.67152777777777783</v>
      </c>
      <c r="X65" s="560">
        <v>0.51666666666666672</v>
      </c>
      <c r="Y65" s="560">
        <v>0.40486111111111112</v>
      </c>
      <c r="Z65" s="560">
        <v>0.61249999999999993</v>
      </c>
      <c r="AA65" s="560">
        <v>0.53541666666666665</v>
      </c>
      <c r="AB65" s="560">
        <v>0.63194444444444442</v>
      </c>
      <c r="AC65" s="560">
        <v>0.42777777777777781</v>
      </c>
      <c r="AD65" s="560">
        <v>0.36736111111111108</v>
      </c>
      <c r="AE65" s="560">
        <v>0.44930555555555557</v>
      </c>
      <c r="AF65" s="559">
        <v>0.73333333333333339</v>
      </c>
      <c r="AG65" s="559"/>
      <c r="AI65" s="226">
        <f>VLOOKUP(AJ65,id!$A:$C,3,0)</f>
        <v>657</v>
      </c>
      <c r="AJ65" s="226" t="str">
        <f t="shared" ref="AJ65:AJ125" si="15">AK65&amp;AL65&amp;AN65</f>
        <v>OlczakMarcin1981</v>
      </c>
      <c r="AK65" s="226" t="str">
        <f t="shared" si="9"/>
        <v>Olczak</v>
      </c>
      <c r="AL65" s="226" t="str">
        <f t="shared" si="9"/>
        <v>Marcin</v>
      </c>
      <c r="AM65" s="226" t="str">
        <f t="shared" si="2"/>
        <v>GRBS</v>
      </c>
      <c r="AN65" s="226">
        <f t="shared" si="3"/>
        <v>1981</v>
      </c>
      <c r="AO65" s="226">
        <f t="shared" si="10"/>
        <v>32.297161325730983</v>
      </c>
      <c r="AP65" s="226"/>
      <c r="AQ65" s="226">
        <f t="shared" si="11"/>
        <v>0.9999695094063481</v>
      </c>
      <c r="AR65" s="226">
        <f t="shared" si="12"/>
        <v>1</v>
      </c>
      <c r="AS65" s="226">
        <f t="shared" si="13"/>
        <v>1</v>
      </c>
      <c r="AT65" s="226">
        <f t="shared" si="14"/>
        <v>1</v>
      </c>
    </row>
    <row r="66" spans="1:46">
      <c r="A66" s="566">
        <v>66</v>
      </c>
      <c r="B66" s="554">
        <v>64</v>
      </c>
      <c r="C66" s="554"/>
      <c r="D66" s="554">
        <v>3184</v>
      </c>
      <c r="E66" s="556" t="s">
        <v>1139</v>
      </c>
      <c r="F66" s="556" t="s">
        <v>383</v>
      </c>
      <c r="G66" s="554" t="s">
        <v>32</v>
      </c>
      <c r="H66" s="554">
        <v>1974</v>
      </c>
      <c r="I66" s="556" t="s">
        <v>3554</v>
      </c>
      <c r="J66" s="556" t="s">
        <v>1138</v>
      </c>
      <c r="K66" s="554">
        <v>40</v>
      </c>
      <c r="L66" s="554">
        <v>16</v>
      </c>
      <c r="M66" s="554">
        <v>40</v>
      </c>
      <c r="N66" s="555">
        <v>0.37964120370370374</v>
      </c>
      <c r="O66" s="554">
        <v>0</v>
      </c>
      <c r="P66" s="553">
        <v>0.69861111111111107</v>
      </c>
      <c r="Q66" s="553">
        <v>0.55069444444444449</v>
      </c>
      <c r="R66" s="553">
        <v>0.47430555555555554</v>
      </c>
      <c r="S66" s="553">
        <v>0.59166666666666667</v>
      </c>
      <c r="T66" s="553">
        <v>0.72152777777777777</v>
      </c>
      <c r="U66" s="553">
        <v>0.49236111111111108</v>
      </c>
      <c r="V66" s="553">
        <v>0.57430555555555551</v>
      </c>
      <c r="W66" s="553">
        <v>0.66388888888888886</v>
      </c>
      <c r="X66" s="553">
        <v>0.51666666666666672</v>
      </c>
      <c r="Y66" s="553">
        <v>0.40416666666666662</v>
      </c>
      <c r="Z66" s="553">
        <v>0.60763888888888895</v>
      </c>
      <c r="AA66" s="553">
        <v>0.53541666666666665</v>
      </c>
      <c r="AB66" s="553">
        <v>0.63194444444444442</v>
      </c>
      <c r="AC66" s="553">
        <v>0.42291666666666666</v>
      </c>
      <c r="AD66" s="553">
        <v>0.36736111111111108</v>
      </c>
      <c r="AE66" s="553">
        <v>0.44861111111111113</v>
      </c>
      <c r="AF66" s="552">
        <v>0.73333333333333339</v>
      </c>
      <c r="AG66" s="552"/>
      <c r="AI66" s="226">
        <f>VLOOKUP(AJ66,id!$A:$C,3,0)</f>
        <v>658</v>
      </c>
      <c r="AJ66" s="226" t="str">
        <f t="shared" si="15"/>
        <v>JareckiMariusz1974</v>
      </c>
      <c r="AK66" s="226" t="str">
        <f t="shared" si="9"/>
        <v>Jarecki</v>
      </c>
      <c r="AL66" s="226" t="str">
        <f t="shared" si="9"/>
        <v>Mariusz</v>
      </c>
      <c r="AM66" s="226" t="str">
        <f t="shared" ref="AM66:AM125" si="16">J66</f>
        <v>GRBS</v>
      </c>
      <c r="AN66" s="226">
        <f t="shared" ref="AN66:AN125" si="17">H66</f>
        <v>1974</v>
      </c>
      <c r="AO66" s="226">
        <f t="shared" si="10"/>
        <v>32.293222767598515</v>
      </c>
      <c r="AP66" s="226"/>
      <c r="AQ66" s="226">
        <f t="shared" si="11"/>
        <v>0.99987805249839934</v>
      </c>
      <c r="AR66" s="226">
        <f t="shared" si="12"/>
        <v>1</v>
      </c>
      <c r="AS66" s="226">
        <f t="shared" si="13"/>
        <v>1</v>
      </c>
      <c r="AT66" s="226">
        <f t="shared" si="14"/>
        <v>1</v>
      </c>
    </row>
    <row r="67" spans="1:46">
      <c r="A67" s="565">
        <v>67</v>
      </c>
      <c r="B67" s="561">
        <v>65</v>
      </c>
      <c r="C67" s="561"/>
      <c r="D67" s="561">
        <v>3069</v>
      </c>
      <c r="E67" s="563" t="s">
        <v>4888</v>
      </c>
      <c r="F67" s="563" t="s">
        <v>70</v>
      </c>
      <c r="G67" s="561" t="s">
        <v>32</v>
      </c>
      <c r="H67" s="561">
        <v>1980</v>
      </c>
      <c r="I67" s="563" t="s">
        <v>3668</v>
      </c>
      <c r="J67" s="563" t="s">
        <v>1138</v>
      </c>
      <c r="K67" s="561">
        <v>40</v>
      </c>
      <c r="L67" s="561">
        <v>16</v>
      </c>
      <c r="M67" s="561">
        <v>40</v>
      </c>
      <c r="N67" s="562">
        <v>0.37966435185185188</v>
      </c>
      <c r="O67" s="561">
        <v>0</v>
      </c>
      <c r="P67" s="560">
        <v>0.69930555555555562</v>
      </c>
      <c r="Q67" s="560">
        <v>0.55138888888888882</v>
      </c>
      <c r="R67" s="560">
        <v>0.47430555555555554</v>
      </c>
      <c r="S67" s="560">
        <v>0.58958333333333335</v>
      </c>
      <c r="T67" s="560">
        <v>0.72152777777777777</v>
      </c>
      <c r="U67" s="560">
        <v>0.49236111111111108</v>
      </c>
      <c r="V67" s="560">
        <v>0.57430555555555551</v>
      </c>
      <c r="W67" s="560">
        <v>0.66388888888888886</v>
      </c>
      <c r="X67" s="560">
        <v>0.51666666666666672</v>
      </c>
      <c r="Y67" s="560">
        <v>0.40347222222222223</v>
      </c>
      <c r="Z67" s="560">
        <v>0.60763888888888895</v>
      </c>
      <c r="AA67" s="560">
        <v>0.53541666666666665</v>
      </c>
      <c r="AB67" s="560">
        <v>0.63194444444444442</v>
      </c>
      <c r="AC67" s="560">
        <v>0.42291666666666666</v>
      </c>
      <c r="AD67" s="560">
        <v>0.36736111111111108</v>
      </c>
      <c r="AE67" s="560">
        <v>0.44861111111111113</v>
      </c>
      <c r="AF67" s="559">
        <v>0.73333333333333339</v>
      </c>
      <c r="AG67" s="559"/>
      <c r="AI67" s="226">
        <f>VLOOKUP(AJ67,id!$A:$C,3,0)</f>
        <v>659</v>
      </c>
      <c r="AJ67" s="226" t="str">
        <f t="shared" si="15"/>
        <v>GolofitMaciej1980</v>
      </c>
      <c r="AK67" s="226" t="str">
        <f t="shared" si="9"/>
        <v>Golofit</v>
      </c>
      <c r="AL67" s="226" t="str">
        <f t="shared" si="9"/>
        <v>Maciej</v>
      </c>
      <c r="AM67" s="226" t="str">
        <f t="shared" si="16"/>
        <v>GRBS</v>
      </c>
      <c r="AN67" s="226">
        <f t="shared" si="17"/>
        <v>1980</v>
      </c>
      <c r="AO67" s="226">
        <f t="shared" si="10"/>
        <v>32.291253848733319</v>
      </c>
      <c r="AP67" s="226"/>
      <c r="AQ67" s="226">
        <f t="shared" si="11"/>
        <v>0.99993902996677142</v>
      </c>
      <c r="AR67" s="226">
        <f t="shared" si="12"/>
        <v>1</v>
      </c>
      <c r="AS67" s="226">
        <f t="shared" si="13"/>
        <v>1</v>
      </c>
      <c r="AT67" s="226">
        <f t="shared" si="14"/>
        <v>1</v>
      </c>
    </row>
    <row r="68" spans="1:46">
      <c r="A68" s="566">
        <v>68</v>
      </c>
      <c r="B68" s="554">
        <v>66</v>
      </c>
      <c r="C68" s="554"/>
      <c r="D68" s="554">
        <v>3214</v>
      </c>
      <c r="E68" s="556" t="s">
        <v>1140</v>
      </c>
      <c r="F68" s="556" t="s">
        <v>17</v>
      </c>
      <c r="G68" s="554" t="s">
        <v>32</v>
      </c>
      <c r="H68" s="554">
        <v>1969</v>
      </c>
      <c r="I68" s="556" t="s">
        <v>3668</v>
      </c>
      <c r="J68" s="556" t="s">
        <v>1138</v>
      </c>
      <c r="K68" s="554">
        <v>40</v>
      </c>
      <c r="L68" s="554">
        <v>16</v>
      </c>
      <c r="M68" s="554">
        <v>40</v>
      </c>
      <c r="N68" s="555">
        <v>0.37968750000000001</v>
      </c>
      <c r="O68" s="554">
        <v>0</v>
      </c>
      <c r="P68" s="553">
        <v>0.69861111111111107</v>
      </c>
      <c r="Q68" s="553">
        <v>0.55138888888888882</v>
      </c>
      <c r="R68" s="553">
        <v>0.47500000000000003</v>
      </c>
      <c r="S68" s="553">
        <v>0.58958333333333335</v>
      </c>
      <c r="T68" s="553">
        <v>0.72152777777777777</v>
      </c>
      <c r="U68" s="553">
        <v>0.49236111111111108</v>
      </c>
      <c r="V68" s="553">
        <v>0.57430555555555551</v>
      </c>
      <c r="W68" s="553">
        <v>0.66388888888888886</v>
      </c>
      <c r="X68" s="553">
        <v>0.51666666666666672</v>
      </c>
      <c r="Y68" s="553">
        <v>0.40416666666666662</v>
      </c>
      <c r="Z68" s="553">
        <v>0.61249999999999993</v>
      </c>
      <c r="AA68" s="553">
        <v>0.53541666666666665</v>
      </c>
      <c r="AB68" s="553">
        <v>0.63194444444444442</v>
      </c>
      <c r="AC68" s="553">
        <v>0.42291666666666666</v>
      </c>
      <c r="AD68" s="553">
        <v>0.36736111111111108</v>
      </c>
      <c r="AE68" s="553">
        <v>0.44861111111111113</v>
      </c>
      <c r="AF68" s="552">
        <v>0.73333333333333339</v>
      </c>
      <c r="AG68" s="552"/>
      <c r="AI68" s="226">
        <f>VLOOKUP(AJ68,id!$A:$C,3,0)</f>
        <v>660</v>
      </c>
      <c r="AJ68" s="226" t="str">
        <f t="shared" si="15"/>
        <v>PopekMarcin1969</v>
      </c>
      <c r="AK68" s="226" t="str">
        <f t="shared" si="9"/>
        <v>Popek</v>
      </c>
      <c r="AL68" s="226" t="str">
        <f t="shared" si="9"/>
        <v>Marcin</v>
      </c>
      <c r="AM68" s="226" t="str">
        <f t="shared" si="16"/>
        <v>GRBS</v>
      </c>
      <c r="AN68" s="226">
        <f t="shared" si="17"/>
        <v>1969</v>
      </c>
      <c r="AO68" s="226">
        <f t="shared" si="10"/>
        <v>32.289285169943582</v>
      </c>
      <c r="AP68" s="226"/>
      <c r="AQ68" s="226">
        <f t="shared" si="11"/>
        <v>0.9999390336838897</v>
      </c>
      <c r="AR68" s="226">
        <f t="shared" si="12"/>
        <v>1</v>
      </c>
      <c r="AS68" s="226">
        <f t="shared" si="13"/>
        <v>1</v>
      </c>
      <c r="AT68" s="226">
        <f t="shared" si="14"/>
        <v>1</v>
      </c>
    </row>
    <row r="69" spans="1:46">
      <c r="A69" s="565">
        <v>69</v>
      </c>
      <c r="B69" s="561">
        <v>67</v>
      </c>
      <c r="C69" s="561"/>
      <c r="D69" s="561">
        <v>3070</v>
      </c>
      <c r="E69" s="563" t="s">
        <v>1765</v>
      </c>
      <c r="F69" s="563" t="s">
        <v>70</v>
      </c>
      <c r="G69" s="561" t="s">
        <v>32</v>
      </c>
      <c r="H69" s="561">
        <v>1974</v>
      </c>
      <c r="I69" s="563" t="s">
        <v>3668</v>
      </c>
      <c r="J69" s="563" t="s">
        <v>1138</v>
      </c>
      <c r="K69" s="561">
        <v>40</v>
      </c>
      <c r="L69" s="561">
        <v>16</v>
      </c>
      <c r="M69" s="561">
        <v>40</v>
      </c>
      <c r="N69" s="562">
        <v>0.37987268518518519</v>
      </c>
      <c r="O69" s="561">
        <v>0</v>
      </c>
      <c r="P69" s="560">
        <v>0.69930555555555562</v>
      </c>
      <c r="Q69" s="560">
        <v>0.55138888888888882</v>
      </c>
      <c r="R69" s="560">
        <v>0.47916666666666669</v>
      </c>
      <c r="S69" s="560">
        <v>0.58958333333333335</v>
      </c>
      <c r="T69" s="560">
        <v>0.72152777777777777</v>
      </c>
      <c r="U69" s="560">
        <v>0.49236111111111108</v>
      </c>
      <c r="V69" s="560">
        <v>0.57430555555555551</v>
      </c>
      <c r="W69" s="560">
        <v>0.6645833333333333</v>
      </c>
      <c r="X69" s="560">
        <v>0.51736111111111105</v>
      </c>
      <c r="Y69" s="560">
        <v>0.40416666666666662</v>
      </c>
      <c r="Z69" s="560">
        <v>0.60763888888888895</v>
      </c>
      <c r="AA69" s="560">
        <v>0.53541666666666665</v>
      </c>
      <c r="AB69" s="560">
        <v>0.63194444444444442</v>
      </c>
      <c r="AC69" s="560">
        <v>0.42291666666666666</v>
      </c>
      <c r="AD69" s="560">
        <v>0.36736111111111108</v>
      </c>
      <c r="AE69" s="560">
        <v>0.44930555555555557</v>
      </c>
      <c r="AF69" s="559">
        <v>0.73402777777777783</v>
      </c>
      <c r="AG69" s="559"/>
      <c r="AI69" s="226">
        <f>VLOOKUP(AJ69,id!$A:$C,3,0)</f>
        <v>661</v>
      </c>
      <c r="AJ69" s="226" t="str">
        <f t="shared" si="15"/>
        <v>PejasMaciej1974</v>
      </c>
      <c r="AK69" s="226" t="str">
        <f t="shared" si="9"/>
        <v>Pejas</v>
      </c>
      <c r="AL69" s="226" t="str">
        <f t="shared" si="9"/>
        <v>Maciej</v>
      </c>
      <c r="AM69" s="226" t="str">
        <f t="shared" si="16"/>
        <v>GRBS</v>
      </c>
      <c r="AN69" s="226">
        <f t="shared" si="17"/>
        <v>1974</v>
      </c>
      <c r="AO69" s="226">
        <f t="shared" si="10"/>
        <v>32.273544377075631</v>
      </c>
      <c r="AP69" s="226"/>
      <c r="AQ69" s="226">
        <f t="shared" si="11"/>
        <v>0.99951250723622076</v>
      </c>
      <c r="AR69" s="226">
        <f t="shared" si="12"/>
        <v>1</v>
      </c>
      <c r="AS69" s="226">
        <f t="shared" si="13"/>
        <v>1</v>
      </c>
      <c r="AT69" s="226">
        <f t="shared" si="14"/>
        <v>1</v>
      </c>
    </row>
    <row r="70" spans="1:46">
      <c r="A70" s="566">
        <v>70</v>
      </c>
      <c r="B70" s="554">
        <v>68</v>
      </c>
      <c r="C70" s="554"/>
      <c r="D70" s="554">
        <v>3098</v>
      </c>
      <c r="E70" s="556" t="s">
        <v>628</v>
      </c>
      <c r="F70" s="556" t="s">
        <v>26</v>
      </c>
      <c r="G70" s="554" t="s">
        <v>32</v>
      </c>
      <c r="H70" s="554">
        <v>1979</v>
      </c>
      <c r="I70" s="556" t="s">
        <v>627</v>
      </c>
      <c r="J70" s="556" t="s">
        <v>1458</v>
      </c>
      <c r="K70" s="554">
        <v>40</v>
      </c>
      <c r="L70" s="554">
        <v>16</v>
      </c>
      <c r="M70" s="554">
        <v>40</v>
      </c>
      <c r="N70" s="555">
        <v>0.38170138888888888</v>
      </c>
      <c r="O70" s="554">
        <v>0</v>
      </c>
      <c r="P70" s="553">
        <v>0.41597222222222219</v>
      </c>
      <c r="Q70" s="553">
        <v>0.66249999999999998</v>
      </c>
      <c r="R70" s="553">
        <v>0.5854166666666667</v>
      </c>
      <c r="S70" s="553">
        <v>0.52083333333333337</v>
      </c>
      <c r="T70" s="553">
        <v>0.39097222222222222</v>
      </c>
      <c r="U70" s="553">
        <v>0.63263888888888886</v>
      </c>
      <c r="V70" s="553">
        <v>0.68125000000000002</v>
      </c>
      <c r="W70" s="553">
        <v>0.45208333333333334</v>
      </c>
      <c r="X70" s="553">
        <v>0.55694444444444446</v>
      </c>
      <c r="Y70" s="553">
        <v>0.6972222222222223</v>
      </c>
      <c r="Z70" s="553">
        <v>0.50416666666666665</v>
      </c>
      <c r="AA70" s="553">
        <v>0.53749999999999998</v>
      </c>
      <c r="AB70" s="553">
        <v>0.48125000000000001</v>
      </c>
      <c r="AC70" s="553">
        <v>0.64583333333333337</v>
      </c>
      <c r="AD70" s="553">
        <v>0.72152777777777777</v>
      </c>
      <c r="AE70" s="553">
        <v>0.60277777777777775</v>
      </c>
      <c r="AF70" s="552">
        <v>0.73541666666666661</v>
      </c>
      <c r="AG70" s="552"/>
      <c r="AI70" s="226">
        <f>VLOOKUP(AJ70,id!$A:$C,3,0)</f>
        <v>258</v>
      </c>
      <c r="AJ70" s="226" t="str">
        <f t="shared" si="15"/>
        <v>LiczywekAndrzej1979</v>
      </c>
      <c r="AK70" s="226" t="str">
        <f t="shared" si="9"/>
        <v>Liczywek</v>
      </c>
      <c r="AL70" s="226" t="str">
        <f t="shared" si="9"/>
        <v>Andrzej</v>
      </c>
      <c r="AM70" s="226" t="str">
        <f t="shared" si="16"/>
        <v>Kaliska Team</v>
      </c>
      <c r="AN70" s="226">
        <f t="shared" si="17"/>
        <v>1979</v>
      </c>
      <c r="AO70" s="226">
        <f t="shared" si="10"/>
        <v>32.118924163861834</v>
      </c>
      <c r="AP70" s="226"/>
      <c r="AQ70" s="226">
        <f t="shared" si="11"/>
        <v>0.99520907244003765</v>
      </c>
      <c r="AR70" s="226">
        <f t="shared" si="12"/>
        <v>1</v>
      </c>
      <c r="AS70" s="226">
        <f t="shared" si="13"/>
        <v>1</v>
      </c>
      <c r="AT70" s="226">
        <f t="shared" si="14"/>
        <v>1</v>
      </c>
    </row>
    <row r="71" spans="1:46">
      <c r="A71" s="565">
        <v>71</v>
      </c>
      <c r="B71" s="561">
        <v>69</v>
      </c>
      <c r="C71" s="561"/>
      <c r="D71" s="561">
        <v>3099</v>
      </c>
      <c r="E71" s="563" t="s">
        <v>629</v>
      </c>
      <c r="F71" s="563" t="s">
        <v>19</v>
      </c>
      <c r="G71" s="561" t="s">
        <v>32</v>
      </c>
      <c r="H71" s="561">
        <v>1972</v>
      </c>
      <c r="I71" s="563" t="s">
        <v>627</v>
      </c>
      <c r="J71" s="563" t="s">
        <v>1458</v>
      </c>
      <c r="K71" s="561">
        <v>40</v>
      </c>
      <c r="L71" s="561">
        <v>16</v>
      </c>
      <c r="M71" s="561">
        <v>40</v>
      </c>
      <c r="N71" s="562">
        <v>0.38172453703703701</v>
      </c>
      <c r="O71" s="561">
        <v>0</v>
      </c>
      <c r="P71" s="560">
        <v>0.4152777777777778</v>
      </c>
      <c r="Q71" s="560">
        <v>0.66249999999999998</v>
      </c>
      <c r="R71" s="560">
        <v>0.5854166666666667</v>
      </c>
      <c r="S71" s="560">
        <v>0.52083333333333337</v>
      </c>
      <c r="T71" s="560">
        <v>0.39097222222222222</v>
      </c>
      <c r="U71" s="560">
        <v>0.63263888888888886</v>
      </c>
      <c r="V71" s="560">
        <v>0.68194444444444446</v>
      </c>
      <c r="W71" s="560">
        <v>0.45208333333333334</v>
      </c>
      <c r="X71" s="560">
        <v>0.55694444444444446</v>
      </c>
      <c r="Y71" s="560">
        <v>0.6972222222222223</v>
      </c>
      <c r="Z71" s="560">
        <v>0.50416666666666665</v>
      </c>
      <c r="AA71" s="560">
        <v>0.53749999999999998</v>
      </c>
      <c r="AB71" s="560">
        <v>0.48125000000000001</v>
      </c>
      <c r="AC71" s="560">
        <v>0.64652777777777781</v>
      </c>
      <c r="AD71" s="560">
        <v>0.72152777777777777</v>
      </c>
      <c r="AE71" s="560">
        <v>0.60277777777777775</v>
      </c>
      <c r="AF71" s="559">
        <v>0.73541666666666661</v>
      </c>
      <c r="AG71" s="559"/>
      <c r="AI71" s="226">
        <f>VLOOKUP(AJ71,id!$A:$C,3,0)</f>
        <v>257</v>
      </c>
      <c r="AJ71" s="226" t="str">
        <f t="shared" si="15"/>
        <v>CieślińskiGrzegorz1972</v>
      </c>
      <c r="AK71" s="226" t="str">
        <f t="shared" si="9"/>
        <v>Cieśliński</v>
      </c>
      <c r="AL71" s="226" t="str">
        <f t="shared" si="9"/>
        <v>Grzegorz</v>
      </c>
      <c r="AM71" s="226" t="str">
        <f t="shared" si="16"/>
        <v>Kaliska Team</v>
      </c>
      <c r="AN71" s="226">
        <f t="shared" si="17"/>
        <v>1972</v>
      </c>
      <c r="AO71" s="226">
        <f t="shared" si="10"/>
        <v>32.116976440981155</v>
      </c>
      <c r="AP71" s="226"/>
      <c r="AQ71" s="226">
        <f t="shared" si="11"/>
        <v>0.99993935902489317</v>
      </c>
      <c r="AR71" s="226">
        <f t="shared" si="12"/>
        <v>1</v>
      </c>
      <c r="AS71" s="226">
        <f t="shared" si="13"/>
        <v>1</v>
      </c>
      <c r="AT71" s="226">
        <f t="shared" si="14"/>
        <v>1</v>
      </c>
    </row>
    <row r="72" spans="1:46">
      <c r="A72" s="566">
        <v>72</v>
      </c>
      <c r="B72" s="554">
        <v>70</v>
      </c>
      <c r="C72" s="554"/>
      <c r="D72" s="554">
        <v>3204</v>
      </c>
      <c r="E72" s="556" t="s">
        <v>1163</v>
      </c>
      <c r="F72" s="556" t="s">
        <v>59</v>
      </c>
      <c r="G72" s="554" t="s">
        <v>32</v>
      </c>
      <c r="H72" s="554">
        <v>1976</v>
      </c>
      <c r="I72" s="556" t="s">
        <v>253</v>
      </c>
      <c r="J72" s="556" t="s">
        <v>625</v>
      </c>
      <c r="K72" s="554">
        <v>40</v>
      </c>
      <c r="L72" s="554">
        <v>16</v>
      </c>
      <c r="M72" s="554">
        <v>40</v>
      </c>
      <c r="N72" s="555">
        <v>0.38219907407407411</v>
      </c>
      <c r="O72" s="554">
        <v>0</v>
      </c>
      <c r="P72" s="553">
        <v>0.71527777777777779</v>
      </c>
      <c r="Q72" s="553">
        <v>0.4993055555555555</v>
      </c>
      <c r="R72" s="553">
        <v>0.56874999999999998</v>
      </c>
      <c r="S72" s="553">
        <v>0.47430555555555554</v>
      </c>
      <c r="T72" s="553">
        <v>0.69513888888888886</v>
      </c>
      <c r="U72" s="553">
        <v>0.55138888888888882</v>
      </c>
      <c r="V72" s="553">
        <v>0.48819444444444443</v>
      </c>
      <c r="W72" s="553">
        <v>0.37291666666666662</v>
      </c>
      <c r="X72" s="553">
        <v>0.53263888888888888</v>
      </c>
      <c r="Y72" s="553">
        <v>0.63472222222222219</v>
      </c>
      <c r="Z72" s="553">
        <v>0.44930555555555557</v>
      </c>
      <c r="AA72" s="553">
        <v>0.51944444444444449</v>
      </c>
      <c r="AB72" s="553">
        <v>0.42152777777777778</v>
      </c>
      <c r="AC72" s="553">
        <v>0.6118055555555556</v>
      </c>
      <c r="AD72" s="553">
        <v>0.66041666666666665</v>
      </c>
      <c r="AE72" s="553">
        <v>0.58680555555555558</v>
      </c>
      <c r="AF72" s="552">
        <v>0.73611111111111116</v>
      </c>
      <c r="AG72" s="552"/>
      <c r="AI72" s="226">
        <f>VLOOKUP(AJ72,id!$A:$C,3,0)</f>
        <v>263</v>
      </c>
      <c r="AJ72" s="226" t="str">
        <f t="shared" si="15"/>
        <v>RoszkowskiMichał1976</v>
      </c>
      <c r="AK72" s="226" t="str">
        <f t="shared" si="9"/>
        <v>Roszkowski</v>
      </c>
      <c r="AL72" s="226" t="str">
        <f t="shared" si="9"/>
        <v>Michał</v>
      </c>
      <c r="AM72" s="226" t="str">
        <f t="shared" si="16"/>
        <v>QoS</v>
      </c>
      <c r="AN72" s="226">
        <f t="shared" si="17"/>
        <v>1976</v>
      </c>
      <c r="AO72" s="226">
        <f t="shared" si="10"/>
        <v>32.077100115074778</v>
      </c>
      <c r="AP72" s="226"/>
      <c r="AQ72" s="226">
        <f t="shared" si="11"/>
        <v>0.99875840348858325</v>
      </c>
      <c r="AR72" s="226">
        <f t="shared" si="12"/>
        <v>1</v>
      </c>
      <c r="AS72" s="226">
        <f t="shared" si="13"/>
        <v>1</v>
      </c>
      <c r="AT72" s="226">
        <f t="shared" si="14"/>
        <v>1</v>
      </c>
    </row>
    <row r="73" spans="1:46">
      <c r="A73" s="565">
        <v>73</v>
      </c>
      <c r="B73" s="561">
        <v>71</v>
      </c>
      <c r="C73" s="561"/>
      <c r="D73" s="561">
        <v>3074</v>
      </c>
      <c r="E73" s="563" t="s">
        <v>4887</v>
      </c>
      <c r="F73" s="563" t="s">
        <v>59</v>
      </c>
      <c r="G73" s="561" t="s">
        <v>32</v>
      </c>
      <c r="H73" s="561">
        <v>1967</v>
      </c>
      <c r="I73" s="563" t="s">
        <v>3554</v>
      </c>
      <c r="J73" s="563" t="s">
        <v>4886</v>
      </c>
      <c r="K73" s="561">
        <v>40</v>
      </c>
      <c r="L73" s="561">
        <v>16</v>
      </c>
      <c r="M73" s="561">
        <v>40</v>
      </c>
      <c r="N73" s="562">
        <v>0.38288194444444446</v>
      </c>
      <c r="O73" s="561">
        <v>0</v>
      </c>
      <c r="P73" s="560">
        <v>0.4201388888888889</v>
      </c>
      <c r="Q73" s="560">
        <v>0.54652777777777783</v>
      </c>
      <c r="R73" s="560">
        <v>0.62222222222222223</v>
      </c>
      <c r="S73" s="560">
        <v>0.51736111111111105</v>
      </c>
      <c r="T73" s="560">
        <v>0.40625</v>
      </c>
      <c r="U73" s="560">
        <v>0.60069444444444442</v>
      </c>
      <c r="V73" s="560">
        <v>0.53333333333333333</v>
      </c>
      <c r="W73" s="560">
        <v>0.44513888888888892</v>
      </c>
      <c r="X73" s="560">
        <v>0.57986111111111105</v>
      </c>
      <c r="Y73" s="560">
        <v>0.6875</v>
      </c>
      <c r="Z73" s="560">
        <v>0.49652777777777773</v>
      </c>
      <c r="AA73" s="560">
        <v>0.56736111111111109</v>
      </c>
      <c r="AB73" s="560">
        <v>0.47361111111111115</v>
      </c>
      <c r="AC73" s="560">
        <v>0.66319444444444442</v>
      </c>
      <c r="AD73" s="560">
        <v>0.71527777777777779</v>
      </c>
      <c r="AE73" s="560">
        <v>0.63958333333333328</v>
      </c>
      <c r="AF73" s="559">
        <v>0.7368055555555556</v>
      </c>
      <c r="AG73" s="559"/>
      <c r="AI73" s="226">
        <f>VLOOKUP(AJ73,id!$A:$C,3,0)</f>
        <v>662</v>
      </c>
      <c r="AJ73" s="226" t="str">
        <f t="shared" si="15"/>
        <v>PszczolińskiMichał1967</v>
      </c>
      <c r="AK73" s="226" t="str">
        <f t="shared" si="9"/>
        <v>Pszczoliński</v>
      </c>
      <c r="AL73" s="226" t="str">
        <f t="shared" si="9"/>
        <v>Michał</v>
      </c>
      <c r="AM73" s="226" t="str">
        <f t="shared" si="16"/>
        <v>3XM</v>
      </c>
      <c r="AN73" s="226">
        <f t="shared" si="17"/>
        <v>1967</v>
      </c>
      <c r="AO73" s="226">
        <f t="shared" si="10"/>
        <v>32.019890571627201</v>
      </c>
      <c r="AP73" s="226"/>
      <c r="AQ73" s="226">
        <f t="shared" si="11"/>
        <v>0.99821649889664765</v>
      </c>
      <c r="AR73" s="226">
        <f t="shared" si="12"/>
        <v>1</v>
      </c>
      <c r="AS73" s="226">
        <f t="shared" si="13"/>
        <v>1</v>
      </c>
      <c r="AT73" s="226">
        <f t="shared" si="14"/>
        <v>1</v>
      </c>
    </row>
    <row r="74" spans="1:46">
      <c r="A74" s="566">
        <v>74</v>
      </c>
      <c r="B74" s="554">
        <v>72</v>
      </c>
      <c r="C74" s="554"/>
      <c r="D74" s="554">
        <v>3203</v>
      </c>
      <c r="E74" s="556" t="s">
        <v>626</v>
      </c>
      <c r="F74" s="556" t="s">
        <v>1162</v>
      </c>
      <c r="G74" s="554" t="s">
        <v>32</v>
      </c>
      <c r="H74" s="554">
        <v>1974</v>
      </c>
      <c r="I74" s="556" t="s">
        <v>3748</v>
      </c>
      <c r="J74" s="556" t="s">
        <v>625</v>
      </c>
      <c r="K74" s="554">
        <v>40</v>
      </c>
      <c r="L74" s="554">
        <v>16</v>
      </c>
      <c r="M74" s="554">
        <v>40</v>
      </c>
      <c r="N74" s="555">
        <v>0.38292824074074078</v>
      </c>
      <c r="O74" s="554">
        <v>0</v>
      </c>
      <c r="P74" s="553">
        <v>0.71527777777777779</v>
      </c>
      <c r="Q74" s="553">
        <v>0.4993055555555555</v>
      </c>
      <c r="R74" s="553">
        <v>0.56874999999999998</v>
      </c>
      <c r="S74" s="553">
        <v>0.47500000000000003</v>
      </c>
      <c r="T74" s="553">
        <v>0.69513888888888886</v>
      </c>
      <c r="U74" s="553">
        <v>0.55138888888888882</v>
      </c>
      <c r="V74" s="553">
        <v>0.48819444444444443</v>
      </c>
      <c r="W74" s="553">
        <v>0.37361111111111112</v>
      </c>
      <c r="X74" s="553">
        <v>0.53333333333333333</v>
      </c>
      <c r="Y74" s="553">
        <v>0.63472222222222219</v>
      </c>
      <c r="Z74" s="553">
        <v>0.44930555555555557</v>
      </c>
      <c r="AA74" s="553">
        <v>0.52013888888888882</v>
      </c>
      <c r="AB74" s="553">
        <v>0.42222222222222222</v>
      </c>
      <c r="AC74" s="553">
        <v>0.61249999999999993</v>
      </c>
      <c r="AD74" s="553">
        <v>0.66041666666666665</v>
      </c>
      <c r="AE74" s="553">
        <v>0.58680555555555558</v>
      </c>
      <c r="AF74" s="552">
        <v>0.7368055555555556</v>
      </c>
      <c r="AG74" s="552"/>
      <c r="AI74" s="226">
        <f>VLOOKUP(AJ74,id!$A:$C,3,0)</f>
        <v>262</v>
      </c>
      <c r="AJ74" s="226" t="str">
        <f t="shared" si="15"/>
        <v>FerdekPrzemek1974</v>
      </c>
      <c r="AK74" s="226" t="str">
        <f t="shared" si="9"/>
        <v>Ferdek</v>
      </c>
      <c r="AL74" s="226" t="str">
        <f t="shared" si="9"/>
        <v>Przemek</v>
      </c>
      <c r="AM74" s="226" t="str">
        <f t="shared" si="16"/>
        <v>QoS</v>
      </c>
      <c r="AN74" s="226">
        <f t="shared" si="17"/>
        <v>1974</v>
      </c>
      <c r="AO74" s="226">
        <f t="shared" si="10"/>
        <v>32.01601934411363</v>
      </c>
      <c r="AP74" s="226"/>
      <c r="AQ74" s="226">
        <f t="shared" si="11"/>
        <v>0.99987909928970831</v>
      </c>
      <c r="AR74" s="226">
        <f t="shared" si="12"/>
        <v>1</v>
      </c>
      <c r="AS74" s="226">
        <f t="shared" si="13"/>
        <v>1</v>
      </c>
      <c r="AT74" s="226">
        <f t="shared" si="14"/>
        <v>1</v>
      </c>
    </row>
    <row r="75" spans="1:46">
      <c r="A75" s="565">
        <v>75</v>
      </c>
      <c r="B75" s="561">
        <v>73</v>
      </c>
      <c r="C75" s="561"/>
      <c r="D75" s="561">
        <v>3053</v>
      </c>
      <c r="E75" s="563" t="s">
        <v>4885</v>
      </c>
      <c r="F75" s="563" t="s">
        <v>59</v>
      </c>
      <c r="G75" s="561" t="s">
        <v>32</v>
      </c>
      <c r="H75" s="561">
        <v>1977</v>
      </c>
      <c r="I75" s="563" t="s">
        <v>3554</v>
      </c>
      <c r="J75" s="563" t="s">
        <v>4884</v>
      </c>
      <c r="K75" s="561">
        <v>40</v>
      </c>
      <c r="L75" s="561">
        <v>16</v>
      </c>
      <c r="M75" s="561">
        <v>40</v>
      </c>
      <c r="N75" s="562">
        <v>0.38305555555555554</v>
      </c>
      <c r="O75" s="561">
        <v>0</v>
      </c>
      <c r="P75" s="560">
        <v>0.4201388888888889</v>
      </c>
      <c r="Q75" s="560">
        <v>0.54652777777777783</v>
      </c>
      <c r="R75" s="560">
        <v>0.62222222222222223</v>
      </c>
      <c r="S75" s="560">
        <v>0.51736111111111105</v>
      </c>
      <c r="T75" s="560">
        <v>0.40625</v>
      </c>
      <c r="U75" s="560">
        <v>0.60138888888888886</v>
      </c>
      <c r="V75" s="560">
        <v>0.53333333333333333</v>
      </c>
      <c r="W75" s="560">
        <v>0.4458333333333333</v>
      </c>
      <c r="X75" s="560">
        <v>0.57986111111111105</v>
      </c>
      <c r="Y75" s="560">
        <v>0.68819444444444444</v>
      </c>
      <c r="Z75" s="560">
        <v>0.49652777777777773</v>
      </c>
      <c r="AA75" s="560">
        <v>0.56666666666666665</v>
      </c>
      <c r="AB75" s="560">
        <v>0.47430555555555554</v>
      </c>
      <c r="AC75" s="560">
        <v>0.66319444444444442</v>
      </c>
      <c r="AD75" s="560">
        <v>0.71527777777777779</v>
      </c>
      <c r="AE75" s="560">
        <v>0.64027777777777783</v>
      </c>
      <c r="AF75" s="559">
        <v>0.7368055555555556</v>
      </c>
      <c r="AG75" s="559"/>
      <c r="AI75" s="226">
        <f>VLOOKUP(AJ75,id!$A:$C,3,0)</f>
        <v>663</v>
      </c>
      <c r="AJ75" s="226" t="str">
        <f t="shared" si="15"/>
        <v>WodtkeMichał1977</v>
      </c>
      <c r="AK75" s="226" t="str">
        <f t="shared" si="9"/>
        <v>Wodtke</v>
      </c>
      <c r="AL75" s="226" t="str">
        <f t="shared" si="9"/>
        <v>Michał</v>
      </c>
      <c r="AM75" s="226" t="str">
        <f t="shared" si="16"/>
        <v>M^3</v>
      </c>
      <c r="AN75" s="226">
        <f t="shared" si="17"/>
        <v>1977</v>
      </c>
      <c r="AO75" s="226">
        <f t="shared" si="10"/>
        <v>32.005378293449347</v>
      </c>
      <c r="AP75" s="226"/>
      <c r="AQ75" s="226">
        <f t="shared" si="11"/>
        <v>0.9996676335508824</v>
      </c>
      <c r="AR75" s="226">
        <f t="shared" si="12"/>
        <v>1</v>
      </c>
      <c r="AS75" s="226">
        <f t="shared" si="13"/>
        <v>1</v>
      </c>
      <c r="AT75" s="226">
        <f t="shared" si="14"/>
        <v>1</v>
      </c>
    </row>
    <row r="76" spans="1:46">
      <c r="A76" s="566">
        <v>76</v>
      </c>
      <c r="B76" s="554">
        <v>74</v>
      </c>
      <c r="C76" s="554"/>
      <c r="D76" s="554">
        <v>3271</v>
      </c>
      <c r="E76" s="556" t="s">
        <v>4883</v>
      </c>
      <c r="F76" s="556" t="s">
        <v>17</v>
      </c>
      <c r="G76" s="554" t="s">
        <v>32</v>
      </c>
      <c r="H76" s="554">
        <v>1973</v>
      </c>
      <c r="I76" s="556" t="s">
        <v>3677</v>
      </c>
      <c r="J76" s="556"/>
      <c r="K76" s="554">
        <v>40</v>
      </c>
      <c r="L76" s="554">
        <v>16</v>
      </c>
      <c r="M76" s="554">
        <v>40</v>
      </c>
      <c r="N76" s="555">
        <v>0.3833333333333333</v>
      </c>
      <c r="O76" s="554">
        <v>0</v>
      </c>
      <c r="P76" s="553">
        <v>0.39583333333333331</v>
      </c>
      <c r="Q76" s="553">
        <v>0.6118055555555556</v>
      </c>
      <c r="R76" s="553">
        <v>0.54236111111111118</v>
      </c>
      <c r="S76" s="553">
        <v>0.4694444444444445</v>
      </c>
      <c r="T76" s="553">
        <v>0.38125000000000003</v>
      </c>
      <c r="U76" s="553">
        <v>0.52430555555555558</v>
      </c>
      <c r="V76" s="553">
        <v>0.6430555555555556</v>
      </c>
      <c r="W76" s="553">
        <v>0.72361111111111109</v>
      </c>
      <c r="X76" s="553">
        <v>0.50208333333333333</v>
      </c>
      <c r="Y76" s="553">
        <v>0.66180555555555554</v>
      </c>
      <c r="Z76" s="553">
        <v>0.44236111111111115</v>
      </c>
      <c r="AA76" s="553">
        <v>0.48819444444444443</v>
      </c>
      <c r="AB76" s="553">
        <v>0.42499999999999999</v>
      </c>
      <c r="AC76" s="553">
        <v>0.59444444444444444</v>
      </c>
      <c r="AD76" s="553">
        <v>0.69027777777777777</v>
      </c>
      <c r="AE76" s="553">
        <v>0.56388888888888888</v>
      </c>
      <c r="AF76" s="552">
        <v>0.73749999999999993</v>
      </c>
      <c r="AG76" s="552"/>
      <c r="AI76" s="226">
        <f>VLOOKUP(AJ76,id!$A:$C,3,0)</f>
        <v>664</v>
      </c>
      <c r="AJ76" s="226" t="str">
        <f t="shared" si="15"/>
        <v>SuszekMarcin1973</v>
      </c>
      <c r="AK76" s="226" t="str">
        <f t="shared" si="9"/>
        <v>Suszek</v>
      </c>
      <c r="AL76" s="226" t="str">
        <f t="shared" si="9"/>
        <v>Marcin</v>
      </c>
      <c r="AM76" s="226">
        <f t="shared" si="16"/>
        <v>0</v>
      </c>
      <c r="AN76" s="226">
        <f t="shared" si="17"/>
        <v>1973</v>
      </c>
      <c r="AO76" s="226">
        <f t="shared" si="10"/>
        <v>31.982185990338152</v>
      </c>
      <c r="AP76" s="226"/>
      <c r="AQ76" s="226">
        <f t="shared" si="11"/>
        <v>0.99927536231884062</v>
      </c>
      <c r="AR76" s="226">
        <f t="shared" si="12"/>
        <v>1</v>
      </c>
      <c r="AS76" s="226">
        <f t="shared" si="13"/>
        <v>1</v>
      </c>
      <c r="AT76" s="226">
        <f t="shared" si="14"/>
        <v>1</v>
      </c>
    </row>
    <row r="77" spans="1:46">
      <c r="A77" s="565">
        <v>77</v>
      </c>
      <c r="B77" s="561">
        <v>75</v>
      </c>
      <c r="C77" s="561"/>
      <c r="D77" s="561">
        <v>3137</v>
      </c>
      <c r="E77" s="563" t="s">
        <v>1457</v>
      </c>
      <c r="F77" s="563" t="s">
        <v>90</v>
      </c>
      <c r="G77" s="561" t="s">
        <v>32</v>
      </c>
      <c r="H77" s="561">
        <v>1976</v>
      </c>
      <c r="I77" s="563" t="s">
        <v>253</v>
      </c>
      <c r="J77" s="563" t="s">
        <v>4815</v>
      </c>
      <c r="K77" s="561">
        <v>40</v>
      </c>
      <c r="L77" s="561">
        <v>16</v>
      </c>
      <c r="M77" s="561">
        <v>40</v>
      </c>
      <c r="N77" s="562">
        <v>0.38391203703703702</v>
      </c>
      <c r="O77" s="561">
        <v>0</v>
      </c>
      <c r="P77" s="560">
        <v>0.44305555555555554</v>
      </c>
      <c r="Q77" s="560">
        <v>0.54652777777777783</v>
      </c>
      <c r="R77" s="560">
        <v>0.61944444444444446</v>
      </c>
      <c r="S77" s="560">
        <v>0.51944444444444449</v>
      </c>
      <c r="T77" s="560">
        <v>0.42499999999999999</v>
      </c>
      <c r="U77" s="560">
        <v>0.6</v>
      </c>
      <c r="V77" s="560">
        <v>0.53263888888888888</v>
      </c>
      <c r="W77" s="560">
        <v>0.36874999999999997</v>
      </c>
      <c r="X77" s="560">
        <v>0.5756944444444444</v>
      </c>
      <c r="Y77" s="560">
        <v>0.68819444444444444</v>
      </c>
      <c r="Z77" s="560">
        <v>0.49305555555555558</v>
      </c>
      <c r="AA77" s="560">
        <v>0.56180555555555556</v>
      </c>
      <c r="AB77" s="560">
        <v>0.46736111111111112</v>
      </c>
      <c r="AC77" s="560">
        <v>0.66388888888888886</v>
      </c>
      <c r="AD77" s="560">
        <v>0.71736111111111101</v>
      </c>
      <c r="AE77" s="560">
        <v>0.63541666666666663</v>
      </c>
      <c r="AF77" s="559">
        <v>0.73749999999999993</v>
      </c>
      <c r="AG77" s="559"/>
      <c r="AI77" s="226">
        <f>VLOOKUP(AJ77,id!$A:$C,3,0)</f>
        <v>665</v>
      </c>
      <c r="AJ77" s="226" t="str">
        <f t="shared" si="15"/>
        <v>NowiszJarosław1976</v>
      </c>
      <c r="AK77" s="226" t="str">
        <f t="shared" si="9"/>
        <v>Nowisz</v>
      </c>
      <c r="AL77" s="226" t="str">
        <f t="shared" si="9"/>
        <v>Jarosław</v>
      </c>
      <c r="AM77" s="226" t="str">
        <f t="shared" si="16"/>
        <v>Pięty Szalonego Gnoma i spółka</v>
      </c>
      <c r="AN77" s="226">
        <f t="shared" si="17"/>
        <v>1976</v>
      </c>
      <c r="AO77" s="226">
        <f t="shared" si="10"/>
        <v>31.933976484775389</v>
      </c>
      <c r="AP77" s="226"/>
      <c r="AQ77" s="226">
        <f t="shared" si="11"/>
        <v>0.99849261380765753</v>
      </c>
      <c r="AR77" s="226">
        <f t="shared" si="12"/>
        <v>1</v>
      </c>
      <c r="AS77" s="226">
        <f t="shared" si="13"/>
        <v>1</v>
      </c>
      <c r="AT77" s="226">
        <f t="shared" si="14"/>
        <v>1</v>
      </c>
    </row>
    <row r="78" spans="1:46">
      <c r="A78" s="566">
        <v>78</v>
      </c>
      <c r="B78" s="554">
        <v>76</v>
      </c>
      <c r="C78" s="554"/>
      <c r="D78" s="554">
        <v>3239</v>
      </c>
      <c r="E78" s="556" t="s">
        <v>4864</v>
      </c>
      <c r="F78" s="556" t="s">
        <v>209</v>
      </c>
      <c r="G78" s="554" t="s">
        <v>32</v>
      </c>
      <c r="H78" s="554">
        <v>1980</v>
      </c>
      <c r="I78" s="556" t="s">
        <v>4863</v>
      </c>
      <c r="J78" s="556"/>
      <c r="K78" s="554">
        <v>40</v>
      </c>
      <c r="L78" s="554">
        <v>16</v>
      </c>
      <c r="M78" s="554">
        <v>40</v>
      </c>
      <c r="N78" s="555">
        <v>0.38523148148148145</v>
      </c>
      <c r="O78" s="554">
        <v>0</v>
      </c>
      <c r="P78" s="553">
        <v>0.67708333333333337</v>
      </c>
      <c r="Q78" s="553">
        <v>0.61111111111111105</v>
      </c>
      <c r="R78" s="553">
        <v>0.53819444444444442</v>
      </c>
      <c r="S78" s="553">
        <v>0.44861111111111113</v>
      </c>
      <c r="T78" s="553">
        <v>0.6972222222222223</v>
      </c>
      <c r="U78" s="553">
        <v>0.51041666666666663</v>
      </c>
      <c r="V78" s="553">
        <v>0.65277777777777779</v>
      </c>
      <c r="W78" s="553">
        <v>0.37361111111111112</v>
      </c>
      <c r="X78" s="553">
        <v>0.48958333333333331</v>
      </c>
      <c r="Y78" s="553">
        <v>0.6333333333333333</v>
      </c>
      <c r="Z78" s="553">
        <v>0.42638888888888887</v>
      </c>
      <c r="AA78" s="553">
        <v>0.4680555555555555</v>
      </c>
      <c r="AB78" s="553">
        <v>0.40277777777777773</v>
      </c>
      <c r="AC78" s="553">
        <v>0.59097222222222223</v>
      </c>
      <c r="AD78" s="553">
        <v>0.72222222222222221</v>
      </c>
      <c r="AE78" s="553">
        <v>0.55625000000000002</v>
      </c>
      <c r="AF78" s="552">
        <v>0.73888888888888893</v>
      </c>
      <c r="AG78" s="552"/>
      <c r="AI78" s="226">
        <f>VLOOKUP(AJ78,id!$A:$C,3,0)</f>
        <v>666</v>
      </c>
      <c r="AJ78" s="226" t="str">
        <f t="shared" si="15"/>
        <v>KuczyńskiJerzy1980</v>
      </c>
      <c r="AK78" s="226" t="str">
        <f t="shared" si="9"/>
        <v>Kuczyński</v>
      </c>
      <c r="AL78" s="226" t="str">
        <f t="shared" si="9"/>
        <v>Jerzy</v>
      </c>
      <c r="AM78" s="226">
        <f t="shared" si="16"/>
        <v>0</v>
      </c>
      <c r="AN78" s="226">
        <f t="shared" si="17"/>
        <v>1980</v>
      </c>
      <c r="AO78" s="226">
        <f t="shared" si="10"/>
        <v>31.824600408604724</v>
      </c>
      <c r="AP78" s="226"/>
      <c r="AQ78" s="226">
        <f t="shared" si="11"/>
        <v>0.99657493089772864</v>
      </c>
      <c r="AR78" s="226">
        <f t="shared" si="12"/>
        <v>1</v>
      </c>
      <c r="AS78" s="226">
        <f t="shared" si="13"/>
        <v>1</v>
      </c>
      <c r="AT78" s="226">
        <f t="shared" si="14"/>
        <v>1</v>
      </c>
    </row>
    <row r="79" spans="1:46">
      <c r="A79" s="565">
        <v>79</v>
      </c>
      <c r="B79" s="561">
        <v>77</v>
      </c>
      <c r="C79" s="561"/>
      <c r="D79" s="561">
        <v>3240</v>
      </c>
      <c r="E79" s="563" t="s">
        <v>4882</v>
      </c>
      <c r="F79" s="563" t="s">
        <v>49</v>
      </c>
      <c r="G79" s="561" t="s">
        <v>32</v>
      </c>
      <c r="H79" s="561">
        <v>1974</v>
      </c>
      <c r="I79" s="563" t="s">
        <v>3695</v>
      </c>
      <c r="J79" s="563" t="s">
        <v>4881</v>
      </c>
      <c r="K79" s="561">
        <v>40</v>
      </c>
      <c r="L79" s="561">
        <v>16</v>
      </c>
      <c r="M79" s="561">
        <v>40</v>
      </c>
      <c r="N79" s="562">
        <v>0.38525462962962959</v>
      </c>
      <c r="O79" s="561">
        <v>0</v>
      </c>
      <c r="P79" s="560">
        <v>0.67708333333333337</v>
      </c>
      <c r="Q79" s="560">
        <v>0.61111111111111105</v>
      </c>
      <c r="R79" s="560">
        <v>0.53819444444444442</v>
      </c>
      <c r="S79" s="560">
        <v>0.44861111111111113</v>
      </c>
      <c r="T79" s="560">
        <v>0.69652777777777775</v>
      </c>
      <c r="U79" s="560">
        <v>0.51041666666666663</v>
      </c>
      <c r="V79" s="560">
        <v>0.65277777777777779</v>
      </c>
      <c r="W79" s="560">
        <v>0.37222222222222223</v>
      </c>
      <c r="X79" s="560">
        <v>0.48958333333333331</v>
      </c>
      <c r="Y79" s="560">
        <v>0.6333333333333333</v>
      </c>
      <c r="Z79" s="560">
        <v>0.42638888888888887</v>
      </c>
      <c r="AA79" s="560">
        <v>0.46736111111111112</v>
      </c>
      <c r="AB79" s="560">
        <v>0.40208333333333335</v>
      </c>
      <c r="AC79" s="560">
        <v>0.59097222222222223</v>
      </c>
      <c r="AD79" s="560">
        <v>0.72152777777777777</v>
      </c>
      <c r="AE79" s="560">
        <v>0.55625000000000002</v>
      </c>
      <c r="AF79" s="559">
        <v>0.73888888888888893</v>
      </c>
      <c r="AG79" s="559"/>
      <c r="AI79" s="226">
        <f>VLOOKUP(AJ79,id!$A:$C,3,0)</f>
        <v>667</v>
      </c>
      <c r="AJ79" s="226" t="str">
        <f t="shared" si="15"/>
        <v>SpringerRobert1974</v>
      </c>
      <c r="AK79" s="226" t="str">
        <f t="shared" si="9"/>
        <v>Springer</v>
      </c>
      <c r="AL79" s="226" t="str">
        <f t="shared" si="9"/>
        <v>Robert</v>
      </c>
      <c r="AM79" s="226" t="str">
        <f t="shared" si="16"/>
        <v>Wesołego Szampana</v>
      </c>
      <c r="AN79" s="226">
        <f t="shared" si="17"/>
        <v>1974</v>
      </c>
      <c r="AO79" s="226">
        <f t="shared" si="10"/>
        <v>31.82268821726851</v>
      </c>
      <c r="AP79" s="226"/>
      <c r="AQ79" s="226">
        <f t="shared" si="11"/>
        <v>0.99993991467884402</v>
      </c>
      <c r="AR79" s="226">
        <f t="shared" si="12"/>
        <v>1</v>
      </c>
      <c r="AS79" s="226">
        <f t="shared" si="13"/>
        <v>1</v>
      </c>
      <c r="AT79" s="226">
        <f t="shared" si="14"/>
        <v>1</v>
      </c>
    </row>
    <row r="80" spans="1:46">
      <c r="A80" s="566">
        <v>80</v>
      </c>
      <c r="B80" s="554">
        <v>78</v>
      </c>
      <c r="C80" s="554"/>
      <c r="D80" s="554">
        <v>3171</v>
      </c>
      <c r="E80" s="556" t="s">
        <v>3739</v>
      </c>
      <c r="F80" s="556" t="s">
        <v>373</v>
      </c>
      <c r="G80" s="554" t="s">
        <v>32</v>
      </c>
      <c r="H80" s="554">
        <v>1983</v>
      </c>
      <c r="I80" s="556" t="s">
        <v>273</v>
      </c>
      <c r="J80" s="556" t="s">
        <v>4880</v>
      </c>
      <c r="K80" s="554">
        <v>40</v>
      </c>
      <c r="L80" s="554">
        <v>16</v>
      </c>
      <c r="M80" s="554">
        <v>40</v>
      </c>
      <c r="N80" s="555">
        <v>0.38527777777777777</v>
      </c>
      <c r="O80" s="554">
        <v>0</v>
      </c>
      <c r="P80" s="553">
        <v>0.67708333333333337</v>
      </c>
      <c r="Q80" s="553">
        <v>0.61111111111111105</v>
      </c>
      <c r="R80" s="553">
        <v>0.53819444444444442</v>
      </c>
      <c r="S80" s="553">
        <v>0.44861111111111113</v>
      </c>
      <c r="T80" s="553">
        <v>0.69652777777777775</v>
      </c>
      <c r="U80" s="553">
        <v>0.51041666666666663</v>
      </c>
      <c r="V80" s="553">
        <v>0.65277777777777779</v>
      </c>
      <c r="W80" s="553">
        <v>0.37152777777777773</v>
      </c>
      <c r="X80" s="553">
        <v>0.48958333333333331</v>
      </c>
      <c r="Y80" s="553">
        <v>0.6333333333333333</v>
      </c>
      <c r="Z80" s="553">
        <v>0.42638888888888887</v>
      </c>
      <c r="AA80" s="553">
        <v>0.46736111111111112</v>
      </c>
      <c r="AB80" s="553">
        <v>0.40277777777777773</v>
      </c>
      <c r="AC80" s="553">
        <v>0.59097222222222223</v>
      </c>
      <c r="AD80" s="553">
        <v>0.72222222222222221</v>
      </c>
      <c r="AE80" s="553">
        <v>0.55625000000000002</v>
      </c>
      <c r="AF80" s="552">
        <v>0.73888888888888893</v>
      </c>
      <c r="AG80" s="552"/>
      <c r="AI80" s="226">
        <f>VLOOKUP(AJ80,id!$A:$C,3,0)</f>
        <v>247</v>
      </c>
      <c r="AJ80" s="226" t="str">
        <f t="shared" si="15"/>
        <v>WołodźkoDominik1983</v>
      </c>
      <c r="AK80" s="226" t="str">
        <f t="shared" si="9"/>
        <v>Wołodźko</v>
      </c>
      <c r="AL80" s="226" t="str">
        <f t="shared" si="9"/>
        <v>Dominik</v>
      </c>
      <c r="AM80" s="226" t="str">
        <f t="shared" si="16"/>
        <v>-----</v>
      </c>
      <c r="AN80" s="226">
        <f t="shared" si="17"/>
        <v>1983</v>
      </c>
      <c r="AO80" s="226">
        <f t="shared" si="10"/>
        <v>31.820776255707749</v>
      </c>
      <c r="AP80" s="226"/>
      <c r="AQ80" s="226">
        <f t="shared" si="11"/>
        <v>0.99993991828887274</v>
      </c>
      <c r="AR80" s="226">
        <f t="shared" si="12"/>
        <v>1</v>
      </c>
      <c r="AS80" s="226">
        <f t="shared" si="13"/>
        <v>1</v>
      </c>
      <c r="AT80" s="226">
        <f t="shared" si="14"/>
        <v>1</v>
      </c>
    </row>
    <row r="81" spans="1:46">
      <c r="A81" s="565">
        <v>81</v>
      </c>
      <c r="B81" s="561">
        <v>79</v>
      </c>
      <c r="C81" s="561"/>
      <c r="D81" s="561">
        <v>3242</v>
      </c>
      <c r="E81" s="563" t="s">
        <v>4879</v>
      </c>
      <c r="F81" s="563" t="s">
        <v>96</v>
      </c>
      <c r="G81" s="561" t="s">
        <v>32</v>
      </c>
      <c r="H81" s="561">
        <v>1982</v>
      </c>
      <c r="I81" s="563" t="s">
        <v>3695</v>
      </c>
      <c r="J81" s="563"/>
      <c r="K81" s="561">
        <v>40</v>
      </c>
      <c r="L81" s="561">
        <v>16</v>
      </c>
      <c r="M81" s="561">
        <v>40</v>
      </c>
      <c r="N81" s="562">
        <v>0.38534722222222223</v>
      </c>
      <c r="O81" s="561">
        <v>0</v>
      </c>
      <c r="P81" s="560">
        <v>0.67708333333333337</v>
      </c>
      <c r="Q81" s="560">
        <v>0.61111111111111105</v>
      </c>
      <c r="R81" s="560">
        <v>0.53819444444444442</v>
      </c>
      <c r="S81" s="560">
        <v>0.44861111111111113</v>
      </c>
      <c r="T81" s="560">
        <v>0.6972222222222223</v>
      </c>
      <c r="U81" s="560">
        <v>0.51111111111111118</v>
      </c>
      <c r="V81" s="560">
        <v>0.65347222222222223</v>
      </c>
      <c r="W81" s="560">
        <v>0.37222222222222223</v>
      </c>
      <c r="X81" s="560">
        <v>0.48958333333333331</v>
      </c>
      <c r="Y81" s="560">
        <v>0.6333333333333333</v>
      </c>
      <c r="Z81" s="560">
        <v>0.43194444444444446</v>
      </c>
      <c r="AA81" s="560">
        <v>0.46736111111111112</v>
      </c>
      <c r="AB81" s="560">
        <v>0.40277777777777773</v>
      </c>
      <c r="AC81" s="560">
        <v>0.59027777777777779</v>
      </c>
      <c r="AD81" s="560">
        <v>0.72152777777777777</v>
      </c>
      <c r="AE81" s="560">
        <v>0.55625000000000002</v>
      </c>
      <c r="AF81" s="559">
        <v>0.73888888888888893</v>
      </c>
      <c r="AG81" s="559"/>
      <c r="AI81" s="226">
        <f>VLOOKUP(AJ81,id!$A:$C,3,0)</f>
        <v>668</v>
      </c>
      <c r="AJ81" s="226" t="str">
        <f t="shared" si="15"/>
        <v>KozłowskiJan1982</v>
      </c>
      <c r="AK81" s="226" t="str">
        <f t="shared" si="9"/>
        <v>Kozłowski</v>
      </c>
      <c r="AL81" s="226" t="str">
        <f t="shared" si="9"/>
        <v>Jan</v>
      </c>
      <c r="AM81" s="226">
        <f t="shared" si="16"/>
        <v>0</v>
      </c>
      <c r="AN81" s="226">
        <f t="shared" si="17"/>
        <v>1982</v>
      </c>
      <c r="AO81" s="226">
        <f t="shared" si="10"/>
        <v>31.815041749264115</v>
      </c>
      <c r="AP81" s="226"/>
      <c r="AQ81" s="226">
        <f t="shared" si="11"/>
        <v>0.99981978734907184</v>
      </c>
      <c r="AR81" s="226">
        <f t="shared" si="12"/>
        <v>1</v>
      </c>
      <c r="AS81" s="226">
        <f t="shared" si="13"/>
        <v>1</v>
      </c>
      <c r="AT81" s="226">
        <f t="shared" si="14"/>
        <v>1</v>
      </c>
    </row>
    <row r="82" spans="1:46">
      <c r="A82" s="566">
        <v>82</v>
      </c>
      <c r="B82" s="554">
        <v>80</v>
      </c>
      <c r="C82" s="554"/>
      <c r="D82" s="554">
        <v>3049</v>
      </c>
      <c r="E82" s="556" t="s">
        <v>557</v>
      </c>
      <c r="F82" s="556" t="s">
        <v>544</v>
      </c>
      <c r="G82" s="554" t="s">
        <v>32</v>
      </c>
      <c r="H82" s="554">
        <v>1992</v>
      </c>
      <c r="I82" s="556" t="s">
        <v>3554</v>
      </c>
      <c r="J82" s="556" t="s">
        <v>3770</v>
      </c>
      <c r="K82" s="554">
        <v>40</v>
      </c>
      <c r="L82" s="554">
        <v>16</v>
      </c>
      <c r="M82" s="554">
        <v>40</v>
      </c>
      <c r="N82" s="555">
        <v>0.38553240740740741</v>
      </c>
      <c r="O82" s="554">
        <v>0</v>
      </c>
      <c r="P82" s="553">
        <v>0.71180555555555547</v>
      </c>
      <c r="Q82" s="553">
        <v>0.56180555555555556</v>
      </c>
      <c r="R82" s="553">
        <v>0.50416666666666665</v>
      </c>
      <c r="S82" s="553">
        <v>0.60347222222222219</v>
      </c>
      <c r="T82" s="553">
        <v>0.72777777777777775</v>
      </c>
      <c r="U82" s="553">
        <v>0.46249999999999997</v>
      </c>
      <c r="V82" s="553">
        <v>0.58680555555555558</v>
      </c>
      <c r="W82" s="553">
        <v>0.68958333333333333</v>
      </c>
      <c r="X82" s="553">
        <v>0.53749999999999998</v>
      </c>
      <c r="Y82" s="553">
        <v>0.40625</v>
      </c>
      <c r="Z82" s="553">
        <v>0.62152777777777779</v>
      </c>
      <c r="AA82" s="553">
        <v>0.55208333333333337</v>
      </c>
      <c r="AB82" s="553">
        <v>0.64722222222222225</v>
      </c>
      <c r="AC82" s="553">
        <v>0.4284722222222222</v>
      </c>
      <c r="AD82" s="553">
        <v>0.37638888888888888</v>
      </c>
      <c r="AE82" s="553">
        <v>0.48333333333333334</v>
      </c>
      <c r="AF82" s="552">
        <v>0.73958333333333337</v>
      </c>
      <c r="AG82" s="552"/>
      <c r="AI82" s="226">
        <f>VLOOKUP(AJ82,id!$A:$C,3,0)</f>
        <v>290</v>
      </c>
      <c r="AJ82" s="226" t="str">
        <f t="shared" si="15"/>
        <v>GrodeckiFilip1992</v>
      </c>
      <c r="AK82" s="226" t="str">
        <f t="shared" ref="AK82:AL139" si="18">E82</f>
        <v>Grodecki</v>
      </c>
      <c r="AL82" s="226" t="str">
        <f t="shared" si="18"/>
        <v>Filip</v>
      </c>
      <c r="AM82" s="226" t="str">
        <f t="shared" si="16"/>
        <v>Gryź Poduchę</v>
      </c>
      <c r="AN82" s="226">
        <f t="shared" si="17"/>
        <v>1992</v>
      </c>
      <c r="AO82" s="226">
        <f t="shared" si="10"/>
        <v>31.799759831882302</v>
      </c>
      <c r="AP82" s="226"/>
      <c r="AQ82" s="226">
        <f t="shared" si="11"/>
        <v>0.9995196637646353</v>
      </c>
      <c r="AR82" s="226">
        <f t="shared" si="12"/>
        <v>1</v>
      </c>
      <c r="AS82" s="226">
        <f t="shared" si="13"/>
        <v>1</v>
      </c>
      <c r="AT82" s="226">
        <f t="shared" si="14"/>
        <v>1</v>
      </c>
    </row>
    <row r="83" spans="1:46">
      <c r="A83" s="565">
        <v>83</v>
      </c>
      <c r="B83" s="561">
        <v>81</v>
      </c>
      <c r="C83" s="561"/>
      <c r="D83" s="561">
        <v>3030</v>
      </c>
      <c r="E83" s="563" t="s">
        <v>4878</v>
      </c>
      <c r="F83" s="563" t="s">
        <v>15</v>
      </c>
      <c r="G83" s="561" t="s">
        <v>32</v>
      </c>
      <c r="H83" s="561">
        <v>1979</v>
      </c>
      <c r="I83" s="563" t="s">
        <v>253</v>
      </c>
      <c r="J83" s="563" t="s">
        <v>4877</v>
      </c>
      <c r="K83" s="561">
        <v>40</v>
      </c>
      <c r="L83" s="561">
        <v>16</v>
      </c>
      <c r="M83" s="561">
        <v>40</v>
      </c>
      <c r="N83" s="562">
        <v>0.38649305555555552</v>
      </c>
      <c r="O83" s="561">
        <v>0</v>
      </c>
      <c r="P83" s="560">
        <v>0.69791666666666663</v>
      </c>
      <c r="Q83" s="560">
        <v>0.4381944444444445</v>
      </c>
      <c r="R83" s="560">
        <v>0.51250000000000007</v>
      </c>
      <c r="S83" s="560">
        <v>0.58402777777777781</v>
      </c>
      <c r="T83" s="560">
        <v>0.71666666666666667</v>
      </c>
      <c r="U83" s="560">
        <v>0.46666666666666662</v>
      </c>
      <c r="V83" s="560">
        <v>0.42499999999999999</v>
      </c>
      <c r="W83" s="560">
        <v>0.66249999999999998</v>
      </c>
      <c r="X83" s="560">
        <v>0.54583333333333328</v>
      </c>
      <c r="Y83" s="560">
        <v>0.40416666666666662</v>
      </c>
      <c r="Z83" s="560">
        <v>0.61388888888888882</v>
      </c>
      <c r="AA83" s="560">
        <v>0.56180555555555556</v>
      </c>
      <c r="AB83" s="560">
        <v>0.6333333333333333</v>
      </c>
      <c r="AC83" s="560">
        <v>0.45347222222222222</v>
      </c>
      <c r="AD83" s="560">
        <v>0.36874999999999997</v>
      </c>
      <c r="AE83" s="560">
        <v>0.49027777777777781</v>
      </c>
      <c r="AF83" s="559">
        <v>0.7402777777777777</v>
      </c>
      <c r="AG83" s="559"/>
      <c r="AI83" s="226">
        <f>VLOOKUP(AJ83,id!$A:$C,3,0)</f>
        <v>669</v>
      </c>
      <c r="AJ83" s="226" t="str">
        <f t="shared" si="15"/>
        <v>STAWOWSKIPiotr1979</v>
      </c>
      <c r="AK83" s="226" t="str">
        <f t="shared" si="18"/>
        <v>STAWOWSKI</v>
      </c>
      <c r="AL83" s="226" t="str">
        <f t="shared" si="18"/>
        <v>Piotr</v>
      </c>
      <c r="AM83" s="226" t="str">
        <f t="shared" si="16"/>
        <v>stAWek sKŁad</v>
      </c>
      <c r="AN83" s="226">
        <f t="shared" si="17"/>
        <v>1979</v>
      </c>
      <c r="AO83" s="226">
        <f t="shared" si="10"/>
        <v>31.720719911358657</v>
      </c>
      <c r="AP83" s="226"/>
      <c r="AQ83" s="226">
        <f t="shared" si="11"/>
        <v>0.99751444913604659</v>
      </c>
      <c r="AR83" s="226">
        <f t="shared" si="12"/>
        <v>1</v>
      </c>
      <c r="AS83" s="226">
        <f t="shared" si="13"/>
        <v>1</v>
      </c>
      <c r="AT83" s="226">
        <f t="shared" si="14"/>
        <v>1</v>
      </c>
    </row>
    <row r="84" spans="1:46">
      <c r="A84" s="566">
        <v>84</v>
      </c>
      <c r="B84" s="554">
        <v>82</v>
      </c>
      <c r="C84" s="554"/>
      <c r="D84" s="554">
        <v>3011</v>
      </c>
      <c r="E84" s="556" t="s">
        <v>3751</v>
      </c>
      <c r="F84" s="556" t="s">
        <v>63</v>
      </c>
      <c r="G84" s="554" t="s">
        <v>32</v>
      </c>
      <c r="H84" s="554">
        <v>1979</v>
      </c>
      <c r="I84" s="556" t="s">
        <v>253</v>
      </c>
      <c r="J84" s="556" t="s">
        <v>4876</v>
      </c>
      <c r="K84" s="554">
        <v>40</v>
      </c>
      <c r="L84" s="554">
        <v>16</v>
      </c>
      <c r="M84" s="554">
        <v>40</v>
      </c>
      <c r="N84" s="555">
        <v>0.38651620370370371</v>
      </c>
      <c r="O84" s="554">
        <v>0</v>
      </c>
      <c r="P84" s="553">
        <v>0.69791666666666663</v>
      </c>
      <c r="Q84" s="553">
        <v>0.4375</v>
      </c>
      <c r="R84" s="553">
        <v>0.51250000000000007</v>
      </c>
      <c r="S84" s="553">
        <v>0.58402777777777781</v>
      </c>
      <c r="T84" s="553">
        <v>0.71666666666666667</v>
      </c>
      <c r="U84" s="553">
        <v>0.46666666666666662</v>
      </c>
      <c r="V84" s="553">
        <v>0.42569444444444443</v>
      </c>
      <c r="W84" s="553">
        <v>0.66388888888888886</v>
      </c>
      <c r="X84" s="553">
        <v>0.54583333333333328</v>
      </c>
      <c r="Y84" s="553">
        <v>0.40347222222222223</v>
      </c>
      <c r="Z84" s="553">
        <v>0.61388888888888882</v>
      </c>
      <c r="AA84" s="553">
        <v>0.5625</v>
      </c>
      <c r="AB84" s="553">
        <v>0.6333333333333333</v>
      </c>
      <c r="AC84" s="553">
        <v>0.45347222222222222</v>
      </c>
      <c r="AD84" s="553">
        <v>0.36874999999999997</v>
      </c>
      <c r="AE84" s="553">
        <v>0.4909722222222222</v>
      </c>
      <c r="AF84" s="552">
        <v>0.7402777777777777</v>
      </c>
      <c r="AG84" s="552"/>
      <c r="AI84" s="226">
        <f>VLOOKUP(AJ84,id!$A:$C,3,0)</f>
        <v>265</v>
      </c>
      <c r="AJ84" s="226" t="str">
        <f t="shared" si="15"/>
        <v>RuszteckiŁukasz1979</v>
      </c>
      <c r="AK84" s="226" t="str">
        <f t="shared" si="18"/>
        <v>Rusztecki</v>
      </c>
      <c r="AL84" s="226" t="str">
        <f t="shared" si="18"/>
        <v>Łukasz</v>
      </c>
      <c r="AM84" s="226" t="str">
        <f t="shared" si="16"/>
        <v>Bomber Team</v>
      </c>
      <c r="AN84" s="226">
        <f t="shared" si="17"/>
        <v>1979</v>
      </c>
      <c r="AO84" s="226">
        <f t="shared" si="10"/>
        <v>31.718820182662061</v>
      </c>
      <c r="AP84" s="226"/>
      <c r="AQ84" s="226">
        <f t="shared" si="11"/>
        <v>0.99994011079502909</v>
      </c>
      <c r="AR84" s="226">
        <f t="shared" si="12"/>
        <v>1</v>
      </c>
      <c r="AS84" s="226">
        <f t="shared" si="13"/>
        <v>1</v>
      </c>
      <c r="AT84" s="226">
        <f t="shared" si="14"/>
        <v>1</v>
      </c>
    </row>
    <row r="85" spans="1:46">
      <c r="A85" s="565">
        <v>85</v>
      </c>
      <c r="B85" s="561">
        <v>83</v>
      </c>
      <c r="C85" s="561"/>
      <c r="D85" s="561">
        <v>3076</v>
      </c>
      <c r="E85" s="563" t="s">
        <v>1032</v>
      </c>
      <c r="F85" s="563" t="s">
        <v>141</v>
      </c>
      <c r="G85" s="561" t="s">
        <v>32</v>
      </c>
      <c r="H85" s="561">
        <v>1992</v>
      </c>
      <c r="I85" s="563" t="s">
        <v>3554</v>
      </c>
      <c r="J85" s="563" t="s">
        <v>3770</v>
      </c>
      <c r="K85" s="561">
        <v>40</v>
      </c>
      <c r="L85" s="561">
        <v>16</v>
      </c>
      <c r="M85" s="561">
        <v>40</v>
      </c>
      <c r="N85" s="562">
        <v>0.38718750000000002</v>
      </c>
      <c r="O85" s="561">
        <v>0</v>
      </c>
      <c r="P85" s="560">
        <v>0.71250000000000002</v>
      </c>
      <c r="Q85" s="560">
        <v>0.56180555555555556</v>
      </c>
      <c r="R85" s="560">
        <v>0.50416666666666665</v>
      </c>
      <c r="S85" s="560">
        <v>0.60347222222222219</v>
      </c>
      <c r="T85" s="560">
        <v>0.72777777777777775</v>
      </c>
      <c r="U85" s="560">
        <v>0.46319444444444446</v>
      </c>
      <c r="V85" s="560">
        <v>0.58750000000000002</v>
      </c>
      <c r="W85" s="560">
        <v>0.68888888888888899</v>
      </c>
      <c r="X85" s="560">
        <v>0.53888888888888886</v>
      </c>
      <c r="Y85" s="560">
        <v>0.40625</v>
      </c>
      <c r="Z85" s="560">
        <v>0.62152777777777779</v>
      </c>
      <c r="AA85" s="560">
        <v>0.55277777777777781</v>
      </c>
      <c r="AB85" s="560">
        <v>0.64722222222222225</v>
      </c>
      <c r="AC85" s="560">
        <v>0.42986111111111108</v>
      </c>
      <c r="AD85" s="560">
        <v>0.37638888888888888</v>
      </c>
      <c r="AE85" s="560">
        <v>0.48333333333333334</v>
      </c>
      <c r="AF85" s="559">
        <v>0.74097222222222225</v>
      </c>
      <c r="AG85" s="559"/>
      <c r="AI85" s="226">
        <f>VLOOKUP(AJ85,id!$A:$C,3,0)</f>
        <v>292</v>
      </c>
      <c r="AJ85" s="226" t="str">
        <f t="shared" si="15"/>
        <v>ŁaweckiJakub1992</v>
      </c>
      <c r="AK85" s="226" t="str">
        <f t="shared" si="18"/>
        <v>Ławecki</v>
      </c>
      <c r="AL85" s="226" t="str">
        <f t="shared" si="18"/>
        <v>Jakub</v>
      </c>
      <c r="AM85" s="226" t="str">
        <f t="shared" si="16"/>
        <v>Gryź Poduchę</v>
      </c>
      <c r="AN85" s="226">
        <f t="shared" si="17"/>
        <v>1992</v>
      </c>
      <c r="AO85" s="226">
        <f t="shared" si="10"/>
        <v>31.66382686156696</v>
      </c>
      <c r="AP85" s="226"/>
      <c r="AQ85" s="226">
        <f t="shared" si="11"/>
        <v>0.99826622425492484</v>
      </c>
      <c r="AR85" s="226">
        <f t="shared" si="12"/>
        <v>1</v>
      </c>
      <c r="AS85" s="226">
        <f t="shared" si="13"/>
        <v>1</v>
      </c>
      <c r="AT85" s="226">
        <f t="shared" si="14"/>
        <v>1</v>
      </c>
    </row>
    <row r="86" spans="1:46">
      <c r="A86" s="566">
        <v>86</v>
      </c>
      <c r="B86" s="554">
        <v>84</v>
      </c>
      <c r="C86" s="554"/>
      <c r="D86" s="554">
        <v>3054</v>
      </c>
      <c r="E86" s="556" t="s">
        <v>1109</v>
      </c>
      <c r="F86" s="556" t="s">
        <v>26</v>
      </c>
      <c r="G86" s="554" t="s">
        <v>32</v>
      </c>
      <c r="H86" s="554">
        <v>1976</v>
      </c>
      <c r="I86" s="556" t="s">
        <v>253</v>
      </c>
      <c r="J86" s="556" t="s">
        <v>4875</v>
      </c>
      <c r="K86" s="554">
        <v>40</v>
      </c>
      <c r="L86" s="554">
        <v>16</v>
      </c>
      <c r="M86" s="554">
        <v>40</v>
      </c>
      <c r="N86" s="555">
        <v>0.38723379629629634</v>
      </c>
      <c r="O86" s="554">
        <v>0</v>
      </c>
      <c r="P86" s="553">
        <v>0.7104166666666667</v>
      </c>
      <c r="Q86" s="553">
        <v>0.44305555555555554</v>
      </c>
      <c r="R86" s="553">
        <v>0.53125</v>
      </c>
      <c r="S86" s="553">
        <v>0.6069444444444444</v>
      </c>
      <c r="T86" s="553">
        <v>0.72361111111111109</v>
      </c>
      <c r="U86" s="553">
        <v>0.48958333333333331</v>
      </c>
      <c r="V86" s="553">
        <v>0.42222222222222222</v>
      </c>
      <c r="W86" s="553">
        <v>0.68541666666666667</v>
      </c>
      <c r="X86" s="553">
        <v>0.5708333333333333</v>
      </c>
      <c r="Y86" s="553">
        <v>0.40347222222222223</v>
      </c>
      <c r="Z86" s="553">
        <v>0.62777777777777777</v>
      </c>
      <c r="AA86" s="553">
        <v>0.58888888888888891</v>
      </c>
      <c r="AB86" s="553">
        <v>0.65208333333333335</v>
      </c>
      <c r="AC86" s="553">
        <v>0.47152777777777777</v>
      </c>
      <c r="AD86" s="553">
        <v>0.37222222222222223</v>
      </c>
      <c r="AE86" s="553">
        <v>0.51388888888888895</v>
      </c>
      <c r="AF86" s="552">
        <v>0.74097222222222225</v>
      </c>
      <c r="AG86" s="552"/>
      <c r="AI86" s="226">
        <f>VLOOKUP(AJ86,id!$A:$C,3,0)</f>
        <v>670</v>
      </c>
      <c r="AJ86" s="226" t="str">
        <f t="shared" si="15"/>
        <v>NowińskiAndrzej1976</v>
      </c>
      <c r="AK86" s="226" t="str">
        <f t="shared" si="18"/>
        <v>Nowiński</v>
      </c>
      <c r="AL86" s="226" t="str">
        <f t="shared" si="18"/>
        <v>Andrzej</v>
      </c>
      <c r="AM86" s="226" t="str">
        <f t="shared" si="16"/>
        <v>Hamak na Bananach</v>
      </c>
      <c r="AN86" s="226">
        <f t="shared" si="17"/>
        <v>1976</v>
      </c>
      <c r="AO86" s="226">
        <f t="shared" si="10"/>
        <v>31.660041246973712</v>
      </c>
      <c r="AP86" s="226"/>
      <c r="AQ86" s="226">
        <f t="shared" si="11"/>
        <v>0.99988044355441308</v>
      </c>
      <c r="AR86" s="226">
        <f t="shared" si="12"/>
        <v>1</v>
      </c>
      <c r="AS86" s="226">
        <f t="shared" si="13"/>
        <v>1</v>
      </c>
      <c r="AT86" s="226">
        <f t="shared" si="14"/>
        <v>1</v>
      </c>
    </row>
    <row r="87" spans="1:46">
      <c r="A87" s="565">
        <v>87</v>
      </c>
      <c r="B87" s="561">
        <v>85</v>
      </c>
      <c r="C87" s="561"/>
      <c r="D87" s="561">
        <v>3263</v>
      </c>
      <c r="E87" s="563" t="s">
        <v>869</v>
      </c>
      <c r="F87" s="563" t="s">
        <v>48</v>
      </c>
      <c r="G87" s="561" t="s">
        <v>32</v>
      </c>
      <c r="H87" s="561">
        <v>1985</v>
      </c>
      <c r="I87" s="563" t="s">
        <v>3477</v>
      </c>
      <c r="J87" s="563" t="s">
        <v>3838</v>
      </c>
      <c r="K87" s="561">
        <v>40</v>
      </c>
      <c r="L87" s="561">
        <v>16</v>
      </c>
      <c r="M87" s="561">
        <v>40</v>
      </c>
      <c r="N87" s="562">
        <v>0.38729166666666665</v>
      </c>
      <c r="O87" s="561">
        <v>0</v>
      </c>
      <c r="P87" s="560">
        <v>0.7104166666666667</v>
      </c>
      <c r="Q87" s="560">
        <v>0.56111111111111112</v>
      </c>
      <c r="R87" s="560">
        <v>0.48680555555555555</v>
      </c>
      <c r="S87" s="560">
        <v>0.6</v>
      </c>
      <c r="T87" s="560">
        <v>0.72361111111111109</v>
      </c>
      <c r="U87" s="560">
        <v>0.50624999999999998</v>
      </c>
      <c r="V87" s="560">
        <v>0.57708333333333328</v>
      </c>
      <c r="W87" s="560">
        <v>0.68541666666666667</v>
      </c>
      <c r="X87" s="560">
        <v>0.52430555555555558</v>
      </c>
      <c r="Y87" s="560">
        <v>0.40486111111111112</v>
      </c>
      <c r="Z87" s="560">
        <v>0.61944444444444446</v>
      </c>
      <c r="AA87" s="560">
        <v>0.54097222222222219</v>
      </c>
      <c r="AB87" s="560">
        <v>0.65138888888888891</v>
      </c>
      <c r="AC87" s="560">
        <v>0.42777777777777781</v>
      </c>
      <c r="AD87" s="560">
        <v>0.37361111111111112</v>
      </c>
      <c r="AE87" s="560">
        <v>0.45</v>
      </c>
      <c r="AF87" s="559">
        <v>0.74097222222222225</v>
      </c>
      <c r="AG87" s="559"/>
      <c r="AI87" s="226">
        <f>VLOOKUP(AJ87,id!$A:$C,3,0)</f>
        <v>671</v>
      </c>
      <c r="AJ87" s="226" t="str">
        <f t="shared" si="15"/>
        <v>KaczyńskiTomasz1985</v>
      </c>
      <c r="AK87" s="226" t="str">
        <f t="shared" si="18"/>
        <v>Kaczyński</v>
      </c>
      <c r="AL87" s="226" t="str">
        <f t="shared" si="18"/>
        <v>Tomasz</v>
      </c>
      <c r="AM87" s="226" t="str">
        <f t="shared" si="16"/>
        <v>EPO</v>
      </c>
      <c r="AN87" s="226">
        <f t="shared" si="17"/>
        <v>1985</v>
      </c>
      <c r="AO87" s="226">
        <f t="shared" si="10"/>
        <v>31.655310501464339</v>
      </c>
      <c r="AP87" s="226"/>
      <c r="AQ87" s="226">
        <f t="shared" si="11"/>
        <v>0.99985057677365385</v>
      </c>
      <c r="AR87" s="226">
        <f t="shared" si="12"/>
        <v>1</v>
      </c>
      <c r="AS87" s="226">
        <f t="shared" si="13"/>
        <v>1</v>
      </c>
      <c r="AT87" s="226">
        <f t="shared" si="14"/>
        <v>1</v>
      </c>
    </row>
    <row r="88" spans="1:46">
      <c r="A88" s="566">
        <v>88</v>
      </c>
      <c r="B88" s="554">
        <v>86</v>
      </c>
      <c r="C88" s="554"/>
      <c r="D88" s="554">
        <v>3166</v>
      </c>
      <c r="E88" s="556" t="s">
        <v>3797</v>
      </c>
      <c r="F88" s="556" t="s">
        <v>141</v>
      </c>
      <c r="G88" s="554" t="s">
        <v>32</v>
      </c>
      <c r="H88" s="554">
        <v>1992</v>
      </c>
      <c r="I88" s="556" t="s">
        <v>3554</v>
      </c>
      <c r="J88" s="556" t="s">
        <v>3770</v>
      </c>
      <c r="K88" s="554">
        <v>40</v>
      </c>
      <c r="L88" s="554">
        <v>16</v>
      </c>
      <c r="M88" s="554">
        <v>40</v>
      </c>
      <c r="N88" s="555">
        <v>0.38755787037037037</v>
      </c>
      <c r="O88" s="554">
        <v>0</v>
      </c>
      <c r="P88" s="553">
        <v>0.71180555555555547</v>
      </c>
      <c r="Q88" s="553">
        <v>0.56180555555555556</v>
      </c>
      <c r="R88" s="553">
        <v>0.50416666666666665</v>
      </c>
      <c r="S88" s="553">
        <v>0.60347222222222219</v>
      </c>
      <c r="T88" s="553">
        <v>0.7270833333333333</v>
      </c>
      <c r="U88" s="553">
        <v>0.46319444444444446</v>
      </c>
      <c r="V88" s="553">
        <v>0.58750000000000002</v>
      </c>
      <c r="W88" s="553">
        <v>0.68888888888888899</v>
      </c>
      <c r="X88" s="553">
        <v>0.53888888888888886</v>
      </c>
      <c r="Y88" s="553">
        <v>0.40625</v>
      </c>
      <c r="Z88" s="553">
        <v>0.62152777777777779</v>
      </c>
      <c r="AA88" s="553">
        <v>0.55208333333333337</v>
      </c>
      <c r="AB88" s="553">
        <v>0.64722222222222225</v>
      </c>
      <c r="AC88" s="553">
        <v>0.4291666666666667</v>
      </c>
      <c r="AD88" s="553">
        <v>0.37638888888888888</v>
      </c>
      <c r="AE88" s="553">
        <v>0.48333333333333334</v>
      </c>
      <c r="AF88" s="552">
        <v>0.7416666666666667</v>
      </c>
      <c r="AG88" s="552"/>
      <c r="AI88" s="226">
        <f>VLOOKUP(AJ88,id!$A:$C,3,0)</f>
        <v>672</v>
      </c>
      <c r="AJ88" s="226" t="str">
        <f t="shared" si="15"/>
        <v>GirjatJakub1992</v>
      </c>
      <c r="AK88" s="226" t="str">
        <f t="shared" si="18"/>
        <v>Girjat</v>
      </c>
      <c r="AL88" s="226" t="str">
        <f t="shared" si="18"/>
        <v>Jakub</v>
      </c>
      <c r="AM88" s="226" t="str">
        <f t="shared" si="16"/>
        <v>Gryź Poduchę</v>
      </c>
      <c r="AN88" s="226">
        <f t="shared" si="17"/>
        <v>1992</v>
      </c>
      <c r="AO88" s="226">
        <f t="shared" si="10"/>
        <v>31.633567268926374</v>
      </c>
      <c r="AP88" s="226"/>
      <c r="AQ88" s="226">
        <f t="shared" si="11"/>
        <v>0.99931312527997607</v>
      </c>
      <c r="AR88" s="226">
        <f t="shared" si="12"/>
        <v>1</v>
      </c>
      <c r="AS88" s="226">
        <f t="shared" si="13"/>
        <v>1</v>
      </c>
      <c r="AT88" s="226">
        <f t="shared" si="14"/>
        <v>1</v>
      </c>
    </row>
    <row r="89" spans="1:46">
      <c r="A89" s="565">
        <v>89</v>
      </c>
      <c r="B89" s="561">
        <v>87</v>
      </c>
      <c r="C89" s="561"/>
      <c r="D89" s="561">
        <v>3027</v>
      </c>
      <c r="E89" s="563" t="s">
        <v>1108</v>
      </c>
      <c r="F89" s="563" t="s">
        <v>49</v>
      </c>
      <c r="G89" s="561" t="s">
        <v>32</v>
      </c>
      <c r="H89" s="561">
        <v>1978</v>
      </c>
      <c r="I89" s="563" t="s">
        <v>253</v>
      </c>
      <c r="J89" s="563" t="s">
        <v>4875</v>
      </c>
      <c r="K89" s="561">
        <v>40</v>
      </c>
      <c r="L89" s="561">
        <v>16</v>
      </c>
      <c r="M89" s="561">
        <v>40</v>
      </c>
      <c r="N89" s="562">
        <v>0.38769675925925928</v>
      </c>
      <c r="O89" s="561">
        <v>0</v>
      </c>
      <c r="P89" s="560">
        <v>0.7104166666666667</v>
      </c>
      <c r="Q89" s="560">
        <v>0.44305555555555554</v>
      </c>
      <c r="R89" s="560">
        <v>0.53125</v>
      </c>
      <c r="S89" s="560">
        <v>0.6069444444444444</v>
      </c>
      <c r="T89" s="560">
        <v>0.72361111111111109</v>
      </c>
      <c r="U89" s="560">
        <v>0.48958333333333331</v>
      </c>
      <c r="V89" s="560">
        <v>0.42152777777777778</v>
      </c>
      <c r="W89" s="560">
        <v>0.68541666666666667</v>
      </c>
      <c r="X89" s="560">
        <v>0.5708333333333333</v>
      </c>
      <c r="Y89" s="560">
        <v>0.40347222222222223</v>
      </c>
      <c r="Z89" s="560">
        <v>0.62777777777777777</v>
      </c>
      <c r="AA89" s="560">
        <v>0.58888888888888891</v>
      </c>
      <c r="AB89" s="560">
        <v>0.65208333333333335</v>
      </c>
      <c r="AC89" s="560">
        <v>0.47152777777777777</v>
      </c>
      <c r="AD89" s="560">
        <v>0.37222222222222223</v>
      </c>
      <c r="AE89" s="560">
        <v>0.51388888888888895</v>
      </c>
      <c r="AF89" s="559">
        <v>0.7416666666666667</v>
      </c>
      <c r="AG89" s="559"/>
      <c r="AI89" s="226">
        <f>VLOOKUP(AJ89,id!$A:$C,3,0)</f>
        <v>673</v>
      </c>
      <c r="AJ89" s="226" t="str">
        <f t="shared" si="15"/>
        <v>SzurałaRobert1978</v>
      </c>
      <c r="AK89" s="226" t="str">
        <f t="shared" si="18"/>
        <v>Szurała</v>
      </c>
      <c r="AL89" s="226" t="str">
        <f t="shared" si="18"/>
        <v>Robert</v>
      </c>
      <c r="AM89" s="226" t="str">
        <f t="shared" si="16"/>
        <v>Hamak na Bananach</v>
      </c>
      <c r="AN89" s="226">
        <f t="shared" si="17"/>
        <v>1978</v>
      </c>
      <c r="AO89" s="226">
        <f t="shared" si="10"/>
        <v>31.622234826999417</v>
      </c>
      <c r="AP89" s="226"/>
      <c r="AQ89" s="226">
        <f t="shared" si="11"/>
        <v>0.99964175896348917</v>
      </c>
      <c r="AR89" s="226">
        <f t="shared" si="12"/>
        <v>1</v>
      </c>
      <c r="AS89" s="226">
        <f t="shared" si="13"/>
        <v>1</v>
      </c>
      <c r="AT89" s="226">
        <f t="shared" si="14"/>
        <v>1</v>
      </c>
    </row>
    <row r="90" spans="1:46">
      <c r="A90" s="566">
        <v>90</v>
      </c>
      <c r="B90" s="554">
        <v>88</v>
      </c>
      <c r="C90" s="554"/>
      <c r="D90" s="554">
        <v>3238</v>
      </c>
      <c r="E90" s="556" t="s">
        <v>576</v>
      </c>
      <c r="F90" s="556" t="s">
        <v>91</v>
      </c>
      <c r="G90" s="554" t="s">
        <v>32</v>
      </c>
      <c r="H90" s="554">
        <v>1982</v>
      </c>
      <c r="I90" s="556" t="s">
        <v>3735</v>
      </c>
      <c r="J90" s="556" t="s">
        <v>3555</v>
      </c>
      <c r="K90" s="554">
        <v>40</v>
      </c>
      <c r="L90" s="554">
        <v>16</v>
      </c>
      <c r="M90" s="554">
        <v>40</v>
      </c>
      <c r="N90" s="555">
        <v>0.38815972222222223</v>
      </c>
      <c r="O90" s="554">
        <v>0</v>
      </c>
      <c r="P90" s="553">
        <v>0.44166666666666665</v>
      </c>
      <c r="Q90" s="553">
        <v>0.53611111111111109</v>
      </c>
      <c r="R90" s="553">
        <v>0.63194444444444442</v>
      </c>
      <c r="S90" s="553">
        <v>0.51180555555555551</v>
      </c>
      <c r="T90" s="553">
        <v>0.42222222222222222</v>
      </c>
      <c r="U90" s="553">
        <v>0.59444444444444444</v>
      </c>
      <c r="V90" s="553">
        <v>0.52361111111111114</v>
      </c>
      <c r="W90" s="553">
        <v>0.37152777777777773</v>
      </c>
      <c r="X90" s="553">
        <v>0.56666666666666665</v>
      </c>
      <c r="Y90" s="553">
        <v>0.70347222222222217</v>
      </c>
      <c r="Z90" s="553">
        <v>0.48958333333333331</v>
      </c>
      <c r="AA90" s="553">
        <v>0.55277777777777781</v>
      </c>
      <c r="AB90" s="553">
        <v>0.46597222222222223</v>
      </c>
      <c r="AC90" s="553">
        <v>0.67638888888888893</v>
      </c>
      <c r="AD90" s="553">
        <v>0.72777777777777775</v>
      </c>
      <c r="AE90" s="553">
        <v>0.64930555555555558</v>
      </c>
      <c r="AF90" s="552">
        <v>0.7416666666666667</v>
      </c>
      <c r="AG90" s="552"/>
      <c r="AI90" s="226">
        <f>VLOOKUP(AJ90,id!$A:$C,3,0)</f>
        <v>101</v>
      </c>
      <c r="AJ90" s="226" t="str">
        <f t="shared" si="15"/>
        <v>CisońMateusz1982</v>
      </c>
      <c r="AK90" s="226" t="str">
        <f t="shared" si="18"/>
        <v>Cisoń</v>
      </c>
      <c r="AL90" s="226" t="str">
        <f t="shared" si="18"/>
        <v>Mateusz</v>
      </c>
      <c r="AM90" s="226" t="str">
        <f t="shared" si="16"/>
        <v>BIKE NOW BEER LATER</v>
      </c>
      <c r="AN90" s="226">
        <f t="shared" si="17"/>
        <v>1982</v>
      </c>
      <c r="AO90" s="226">
        <f t="shared" si="10"/>
        <v>31.584518591406493</v>
      </c>
      <c r="AP90" s="226"/>
      <c r="AQ90" s="226">
        <f t="shared" si="11"/>
        <v>0.99880728747353675</v>
      </c>
      <c r="AR90" s="226">
        <f t="shared" si="12"/>
        <v>1</v>
      </c>
      <c r="AS90" s="226">
        <f t="shared" si="13"/>
        <v>1</v>
      </c>
      <c r="AT90" s="226">
        <f t="shared" si="14"/>
        <v>1</v>
      </c>
    </row>
    <row r="91" spans="1:46">
      <c r="A91" s="565">
        <v>91</v>
      </c>
      <c r="B91" s="561">
        <v>89</v>
      </c>
      <c r="C91" s="561"/>
      <c r="D91" s="561">
        <v>3061</v>
      </c>
      <c r="E91" s="563" t="s">
        <v>376</v>
      </c>
      <c r="F91" s="563" t="s">
        <v>90</v>
      </c>
      <c r="G91" s="561" t="s">
        <v>32</v>
      </c>
      <c r="H91" s="561">
        <v>1980</v>
      </c>
      <c r="I91" s="563" t="s">
        <v>3668</v>
      </c>
      <c r="J91" s="563" t="s">
        <v>3782</v>
      </c>
      <c r="K91" s="561">
        <v>40</v>
      </c>
      <c r="L91" s="561">
        <v>16</v>
      </c>
      <c r="M91" s="561">
        <v>40</v>
      </c>
      <c r="N91" s="562">
        <v>0.38824074074074072</v>
      </c>
      <c r="O91" s="561">
        <v>0</v>
      </c>
      <c r="P91" s="560">
        <v>0.42430555555555555</v>
      </c>
      <c r="Q91" s="560">
        <v>0.52708333333333335</v>
      </c>
      <c r="R91" s="560">
        <v>0.62083333333333335</v>
      </c>
      <c r="S91" s="560">
        <v>0.49861111111111112</v>
      </c>
      <c r="T91" s="560">
        <v>0.40625</v>
      </c>
      <c r="U91" s="560">
        <v>0.59027777777777779</v>
      </c>
      <c r="V91" s="560">
        <v>0.51180555555555551</v>
      </c>
      <c r="W91" s="560">
        <v>0.37222222222222223</v>
      </c>
      <c r="X91" s="560">
        <v>0.5708333333333333</v>
      </c>
      <c r="Y91" s="560">
        <v>0.69305555555555554</v>
      </c>
      <c r="Z91" s="560">
        <v>0.46527777777777773</v>
      </c>
      <c r="AA91" s="560">
        <v>0.55555555555555558</v>
      </c>
      <c r="AB91" s="560">
        <v>0.4465277777777778</v>
      </c>
      <c r="AC91" s="560">
        <v>0.6645833333333333</v>
      </c>
      <c r="AD91" s="560">
        <v>0.72361111111111109</v>
      </c>
      <c r="AE91" s="560">
        <v>0.6381944444444444</v>
      </c>
      <c r="AF91" s="559">
        <v>0.74236111111111114</v>
      </c>
      <c r="AG91" s="559"/>
      <c r="AI91" s="226">
        <f>VLOOKUP(AJ91,id!$A:$C,3,0)</f>
        <v>301</v>
      </c>
      <c r="AJ91" s="226" t="str">
        <f t="shared" si="15"/>
        <v>StępieńJarosław1980</v>
      </c>
      <c r="AK91" s="226" t="str">
        <f t="shared" si="18"/>
        <v>Stępień</v>
      </c>
      <c r="AL91" s="226" t="str">
        <f t="shared" si="18"/>
        <v>Jarosław</v>
      </c>
      <c r="AM91" s="226" t="str">
        <f t="shared" si="16"/>
        <v>Ślimaki</v>
      </c>
      <c r="AN91" s="226">
        <f t="shared" si="17"/>
        <v>1980</v>
      </c>
      <c r="AO91" s="226">
        <f t="shared" si="10"/>
        <v>31.577927498211292</v>
      </c>
      <c r="AP91" s="226"/>
      <c r="AQ91" s="226">
        <f t="shared" si="11"/>
        <v>0.99979131886477468</v>
      </c>
      <c r="AR91" s="226">
        <f t="shared" si="12"/>
        <v>1</v>
      </c>
      <c r="AS91" s="226">
        <f t="shared" si="13"/>
        <v>1</v>
      </c>
      <c r="AT91" s="226">
        <f t="shared" si="14"/>
        <v>1</v>
      </c>
    </row>
    <row r="92" spans="1:46">
      <c r="A92" s="566">
        <v>92</v>
      </c>
      <c r="B92" s="554">
        <v>90</v>
      </c>
      <c r="C92" s="554"/>
      <c r="D92" s="554">
        <v>3082</v>
      </c>
      <c r="E92" s="556" t="s">
        <v>3780</v>
      </c>
      <c r="F92" s="556" t="s">
        <v>59</v>
      </c>
      <c r="G92" s="554" t="s">
        <v>32</v>
      </c>
      <c r="H92" s="554">
        <v>1981</v>
      </c>
      <c r="I92" s="556" t="s">
        <v>3781</v>
      </c>
      <c r="J92" s="556" t="s">
        <v>3782</v>
      </c>
      <c r="K92" s="554">
        <v>40</v>
      </c>
      <c r="L92" s="554">
        <v>16</v>
      </c>
      <c r="M92" s="554">
        <v>40</v>
      </c>
      <c r="N92" s="555">
        <v>0.38825231481481487</v>
      </c>
      <c r="O92" s="554">
        <v>0</v>
      </c>
      <c r="P92" s="553">
        <v>0.41944444444444445</v>
      </c>
      <c r="Q92" s="553">
        <v>0.52430555555555558</v>
      </c>
      <c r="R92" s="553">
        <v>0.6166666666666667</v>
      </c>
      <c r="S92" s="553">
        <v>0.49861111111111112</v>
      </c>
      <c r="T92" s="553">
        <v>0.4055555555555555</v>
      </c>
      <c r="U92" s="553">
        <v>0.59027777777777779</v>
      </c>
      <c r="V92" s="553">
        <v>0.51180555555555551</v>
      </c>
      <c r="W92" s="553">
        <v>0.37222222222222223</v>
      </c>
      <c r="X92" s="553">
        <v>0.57013888888888886</v>
      </c>
      <c r="Y92" s="553">
        <v>0.69305555555555554</v>
      </c>
      <c r="Z92" s="553">
        <v>0.46527777777777773</v>
      </c>
      <c r="AA92" s="553">
        <v>0.55555555555555558</v>
      </c>
      <c r="AB92" s="553">
        <v>0.4465277777777778</v>
      </c>
      <c r="AC92" s="553">
        <v>0.6645833333333333</v>
      </c>
      <c r="AD92" s="553">
        <v>0.72361111111111109</v>
      </c>
      <c r="AE92" s="553">
        <v>0.6381944444444444</v>
      </c>
      <c r="AF92" s="552">
        <v>0.74236111111111114</v>
      </c>
      <c r="AG92" s="552"/>
      <c r="AI92" s="226">
        <f>VLOOKUP(AJ92,id!$A:$C,3,0)</f>
        <v>300</v>
      </c>
      <c r="AJ92" s="226" t="str">
        <f t="shared" si="15"/>
        <v>RoszmanMichał1981</v>
      </c>
      <c r="AK92" s="226" t="str">
        <f t="shared" si="18"/>
        <v>Roszman</v>
      </c>
      <c r="AL92" s="226" t="str">
        <f t="shared" si="18"/>
        <v>Michał</v>
      </c>
      <c r="AM92" s="226" t="str">
        <f t="shared" si="16"/>
        <v>Ślimaki</v>
      </c>
      <c r="AN92" s="226">
        <f t="shared" si="17"/>
        <v>1981</v>
      </c>
      <c r="AO92" s="226">
        <f t="shared" si="10"/>
        <v>31.576986138023532</v>
      </c>
      <c r="AP92" s="226"/>
      <c r="AQ92" s="226">
        <f t="shared" si="11"/>
        <v>0.99997018929795778</v>
      </c>
      <c r="AR92" s="226">
        <f t="shared" si="12"/>
        <v>1</v>
      </c>
      <c r="AS92" s="226">
        <f t="shared" si="13"/>
        <v>1</v>
      </c>
      <c r="AT92" s="226">
        <f t="shared" si="14"/>
        <v>1</v>
      </c>
    </row>
    <row r="93" spans="1:46">
      <c r="A93" s="565">
        <v>93</v>
      </c>
      <c r="B93" s="561">
        <v>91</v>
      </c>
      <c r="C93" s="561"/>
      <c r="D93" s="561">
        <v>3198</v>
      </c>
      <c r="E93" s="563" t="s">
        <v>4874</v>
      </c>
      <c r="F93" s="563" t="s">
        <v>193</v>
      </c>
      <c r="G93" s="561" t="s">
        <v>32</v>
      </c>
      <c r="H93" s="561">
        <v>1989</v>
      </c>
      <c r="I93" s="563" t="s">
        <v>3668</v>
      </c>
      <c r="J93" s="563" t="s">
        <v>3770</v>
      </c>
      <c r="K93" s="561">
        <v>40</v>
      </c>
      <c r="L93" s="561">
        <v>16</v>
      </c>
      <c r="M93" s="561">
        <v>40</v>
      </c>
      <c r="N93" s="562">
        <v>0.38827546296296295</v>
      </c>
      <c r="O93" s="561">
        <v>0</v>
      </c>
      <c r="P93" s="560">
        <v>0.71250000000000002</v>
      </c>
      <c r="Q93" s="560">
        <v>0.5625</v>
      </c>
      <c r="R93" s="560">
        <v>0.50416666666666665</v>
      </c>
      <c r="S93" s="560">
        <v>0.60347222222222219</v>
      </c>
      <c r="T93" s="560">
        <v>0.72777777777777775</v>
      </c>
      <c r="U93" s="560">
        <v>0.46388888888888885</v>
      </c>
      <c r="V93" s="560">
        <v>0.58611111111111114</v>
      </c>
      <c r="W93" s="560">
        <v>0.68888888888888899</v>
      </c>
      <c r="X93" s="560">
        <v>0.53888888888888886</v>
      </c>
      <c r="Y93" s="560">
        <v>0.40625</v>
      </c>
      <c r="Z93" s="560">
        <v>0.62152777777777779</v>
      </c>
      <c r="AA93" s="560">
        <v>0.55277777777777781</v>
      </c>
      <c r="AB93" s="560">
        <v>0.6479166666666667</v>
      </c>
      <c r="AC93" s="560">
        <v>0.43055555555555558</v>
      </c>
      <c r="AD93" s="560">
        <v>0.37638888888888888</v>
      </c>
      <c r="AE93" s="560">
        <v>0.48402777777777778</v>
      </c>
      <c r="AF93" s="559">
        <v>0.74236111111111114</v>
      </c>
      <c r="AG93" s="559"/>
      <c r="AI93" s="226">
        <f>VLOOKUP(AJ93,id!$A:$C,3,0)</f>
        <v>674</v>
      </c>
      <c r="AJ93" s="226" t="str">
        <f t="shared" si="15"/>
        <v>WojciukKamil1989</v>
      </c>
      <c r="AK93" s="226" t="str">
        <f t="shared" si="18"/>
        <v>Wojciuk</v>
      </c>
      <c r="AL93" s="226" t="str">
        <f t="shared" si="18"/>
        <v>Kamil</v>
      </c>
      <c r="AM93" s="226" t="str">
        <f t="shared" si="16"/>
        <v>Gryź Poduchę</v>
      </c>
      <c r="AN93" s="226">
        <f t="shared" si="17"/>
        <v>1989</v>
      </c>
      <c r="AO93" s="226">
        <f t="shared" si="10"/>
        <v>31.57510358601364</v>
      </c>
      <c r="AP93" s="226"/>
      <c r="AQ93" s="226">
        <f t="shared" si="11"/>
        <v>0.99994038215041603</v>
      </c>
      <c r="AR93" s="226">
        <f t="shared" si="12"/>
        <v>1</v>
      </c>
      <c r="AS93" s="226">
        <f t="shared" si="13"/>
        <v>1</v>
      </c>
      <c r="AT93" s="226">
        <f t="shared" si="14"/>
        <v>1</v>
      </c>
    </row>
    <row r="94" spans="1:46">
      <c r="A94" s="565">
        <v>95</v>
      </c>
      <c r="B94" s="561">
        <v>92</v>
      </c>
      <c r="C94" s="561"/>
      <c r="D94" s="561">
        <v>3274</v>
      </c>
      <c r="E94" s="563" t="s">
        <v>577</v>
      </c>
      <c r="F94" s="563" t="s">
        <v>241</v>
      </c>
      <c r="G94" s="561" t="s">
        <v>32</v>
      </c>
      <c r="H94" s="561">
        <v>1976</v>
      </c>
      <c r="I94" s="563" t="s">
        <v>3554</v>
      </c>
      <c r="J94" s="563"/>
      <c r="K94" s="561">
        <v>40</v>
      </c>
      <c r="L94" s="561">
        <v>16</v>
      </c>
      <c r="M94" s="561">
        <v>40</v>
      </c>
      <c r="N94" s="562">
        <v>0.38866898148148149</v>
      </c>
      <c r="O94" s="561">
        <v>0</v>
      </c>
      <c r="P94" s="560">
        <v>0.44166666666666665</v>
      </c>
      <c r="Q94" s="560">
        <v>0.53611111111111109</v>
      </c>
      <c r="R94" s="560">
        <v>0.63194444444444442</v>
      </c>
      <c r="S94" s="560">
        <v>0.51250000000000007</v>
      </c>
      <c r="T94" s="560">
        <v>0.42222222222222222</v>
      </c>
      <c r="U94" s="560">
        <v>0.59513888888888888</v>
      </c>
      <c r="V94" s="560">
        <v>0.52361111111111114</v>
      </c>
      <c r="W94" s="560">
        <v>0.37152777777777773</v>
      </c>
      <c r="X94" s="560">
        <v>0.56736111111111109</v>
      </c>
      <c r="Y94" s="560">
        <v>0.70416666666666661</v>
      </c>
      <c r="Z94" s="560">
        <v>0.48958333333333331</v>
      </c>
      <c r="AA94" s="560">
        <v>0.55277777777777781</v>
      </c>
      <c r="AB94" s="560">
        <v>0.46597222222222223</v>
      </c>
      <c r="AC94" s="560">
        <v>0.67708333333333337</v>
      </c>
      <c r="AD94" s="560">
        <v>0.72777777777777775</v>
      </c>
      <c r="AE94" s="560">
        <v>0.64930555555555558</v>
      </c>
      <c r="AF94" s="559">
        <v>0.74236111111111114</v>
      </c>
      <c r="AG94" s="559"/>
      <c r="AI94" s="226">
        <f>VLOOKUP(AJ94,id!$A:$C,3,0)</f>
        <v>100</v>
      </c>
      <c r="AJ94" s="226" t="str">
        <f t="shared" si="15"/>
        <v>JarosiewiczRadosław1976</v>
      </c>
      <c r="AK94" s="226" t="str">
        <f t="shared" si="18"/>
        <v>Jarosiewicz</v>
      </c>
      <c r="AL94" s="226" t="str">
        <f t="shared" si="18"/>
        <v>Radosław</v>
      </c>
      <c r="AM94" s="226">
        <f t="shared" si="16"/>
        <v>0</v>
      </c>
      <c r="AN94" s="226">
        <f t="shared" si="17"/>
        <v>1976</v>
      </c>
      <c r="AO94" s="226">
        <f t="shared" si="10"/>
        <v>31.543134510586331</v>
      </c>
      <c r="AP94" s="226"/>
      <c r="AQ94" s="226">
        <f t="shared" si="11"/>
        <v>0.99898752270629221</v>
      </c>
      <c r="AR94" s="226">
        <f t="shared" si="12"/>
        <v>1</v>
      </c>
      <c r="AS94" s="226">
        <f t="shared" si="13"/>
        <v>1</v>
      </c>
      <c r="AT94" s="226">
        <f t="shared" si="14"/>
        <v>1</v>
      </c>
    </row>
    <row r="95" spans="1:46">
      <c r="A95" s="566">
        <v>96</v>
      </c>
      <c r="B95" s="554">
        <v>93</v>
      </c>
      <c r="C95" s="554"/>
      <c r="D95" s="554">
        <v>3255</v>
      </c>
      <c r="E95" s="556" t="s">
        <v>486</v>
      </c>
      <c r="F95" s="556" t="s">
        <v>26</v>
      </c>
      <c r="G95" s="554" t="s">
        <v>32</v>
      </c>
      <c r="H95" s="554">
        <v>1962</v>
      </c>
      <c r="I95" s="556" t="s">
        <v>253</v>
      </c>
      <c r="J95" s="556"/>
      <c r="K95" s="554">
        <v>40</v>
      </c>
      <c r="L95" s="554">
        <v>16</v>
      </c>
      <c r="M95" s="554">
        <v>40</v>
      </c>
      <c r="N95" s="555">
        <v>0.38893518518518522</v>
      </c>
      <c r="O95" s="554">
        <v>0</v>
      </c>
      <c r="P95" s="553">
        <v>0.43124999999999997</v>
      </c>
      <c r="Q95" s="553">
        <v>0.65138888888888891</v>
      </c>
      <c r="R95" s="553">
        <v>0.5854166666666667</v>
      </c>
      <c r="S95" s="553">
        <v>0.49861111111111112</v>
      </c>
      <c r="T95" s="553">
        <v>0.41250000000000003</v>
      </c>
      <c r="U95" s="553">
        <v>0.55833333333333335</v>
      </c>
      <c r="V95" s="553">
        <v>0.6743055555555556</v>
      </c>
      <c r="W95" s="553">
        <v>0.3756944444444445</v>
      </c>
      <c r="X95" s="553">
        <v>0.53888888888888886</v>
      </c>
      <c r="Y95" s="553">
        <v>0.69444444444444453</v>
      </c>
      <c r="Z95" s="553">
        <v>0.47986111111111113</v>
      </c>
      <c r="AA95" s="553">
        <v>0.52569444444444446</v>
      </c>
      <c r="AB95" s="553">
        <v>0.45694444444444443</v>
      </c>
      <c r="AC95" s="553">
        <v>0.62777777777777777</v>
      </c>
      <c r="AD95" s="553">
        <v>0.72291666666666676</v>
      </c>
      <c r="AE95" s="553">
        <v>0.60347222222222219</v>
      </c>
      <c r="AF95" s="552">
        <v>0.74305555555555547</v>
      </c>
      <c r="AG95" s="552"/>
      <c r="AI95" s="226">
        <f>VLOOKUP(AJ95,id!$A:$C,3,0)</f>
        <v>675</v>
      </c>
      <c r="AJ95" s="226" t="str">
        <f t="shared" si="15"/>
        <v>KunstetterAndrzej1962</v>
      </c>
      <c r="AK95" s="226" t="str">
        <f t="shared" si="18"/>
        <v>Kunstetter</v>
      </c>
      <c r="AL95" s="226" t="str">
        <f t="shared" si="18"/>
        <v>Andrzej</v>
      </c>
      <c r="AM95" s="226">
        <f t="shared" si="16"/>
        <v>0</v>
      </c>
      <c r="AN95" s="226">
        <f t="shared" si="17"/>
        <v>1962</v>
      </c>
      <c r="AO95" s="226">
        <f t="shared" si="10"/>
        <v>31.521545054160203</v>
      </c>
      <c r="AP95" s="226"/>
      <c r="AQ95" s="226">
        <f t="shared" si="11"/>
        <v>0.99931555767170566</v>
      </c>
      <c r="AR95" s="226">
        <f t="shared" si="12"/>
        <v>1</v>
      </c>
      <c r="AS95" s="226">
        <f t="shared" si="13"/>
        <v>1</v>
      </c>
      <c r="AT95" s="226">
        <f t="shared" si="14"/>
        <v>1</v>
      </c>
    </row>
    <row r="96" spans="1:46">
      <c r="A96" s="565">
        <v>97</v>
      </c>
      <c r="B96" s="561">
        <v>94</v>
      </c>
      <c r="C96" s="561"/>
      <c r="D96" s="561">
        <v>3256</v>
      </c>
      <c r="E96" s="563" t="s">
        <v>1084</v>
      </c>
      <c r="F96" s="563" t="s">
        <v>68</v>
      </c>
      <c r="G96" s="561" t="s">
        <v>32</v>
      </c>
      <c r="H96" s="561">
        <v>1972</v>
      </c>
      <c r="I96" s="563" t="s">
        <v>253</v>
      </c>
      <c r="J96" s="563"/>
      <c r="K96" s="561">
        <v>40</v>
      </c>
      <c r="L96" s="561">
        <v>16</v>
      </c>
      <c r="M96" s="561">
        <v>40</v>
      </c>
      <c r="N96" s="562">
        <v>0.38931712962962961</v>
      </c>
      <c r="O96" s="561">
        <v>0</v>
      </c>
      <c r="P96" s="560">
        <v>0.43124999999999997</v>
      </c>
      <c r="Q96" s="560">
        <v>0.65138888888888891</v>
      </c>
      <c r="R96" s="560">
        <v>0.5854166666666667</v>
      </c>
      <c r="S96" s="560">
        <v>0.4993055555555555</v>
      </c>
      <c r="T96" s="560">
        <v>0.41250000000000003</v>
      </c>
      <c r="U96" s="560">
        <v>0.55833333333333335</v>
      </c>
      <c r="V96" s="560">
        <v>0.6743055555555556</v>
      </c>
      <c r="W96" s="560">
        <v>0.3756944444444445</v>
      </c>
      <c r="X96" s="560">
        <v>0.53888888888888886</v>
      </c>
      <c r="Y96" s="560">
        <v>0.69444444444444453</v>
      </c>
      <c r="Z96" s="560">
        <v>0.47986111111111113</v>
      </c>
      <c r="AA96" s="560">
        <v>0.52638888888888891</v>
      </c>
      <c r="AB96" s="560">
        <v>0.45763888888888887</v>
      </c>
      <c r="AC96" s="560">
        <v>0.62777777777777777</v>
      </c>
      <c r="AD96" s="560">
        <v>0.72291666666666676</v>
      </c>
      <c r="AE96" s="560">
        <v>0.60416666666666663</v>
      </c>
      <c r="AF96" s="559">
        <v>0.74305555555555547</v>
      </c>
      <c r="AG96" s="559"/>
      <c r="AI96" s="226">
        <f>VLOOKUP(AJ96,id!$A:$C,3,0)</f>
        <v>676</v>
      </c>
      <c r="AJ96" s="226" t="str">
        <f t="shared" si="15"/>
        <v>GrudaKonrad1972</v>
      </c>
      <c r="AK96" s="226" t="str">
        <f t="shared" si="18"/>
        <v>Gruda</v>
      </c>
      <c r="AL96" s="226" t="str">
        <f t="shared" si="18"/>
        <v>Konrad</v>
      </c>
      <c r="AM96" s="226">
        <f t="shared" si="16"/>
        <v>0</v>
      </c>
      <c r="AN96" s="226">
        <f t="shared" si="17"/>
        <v>1972</v>
      </c>
      <c r="AO96" s="226">
        <f t="shared" si="10"/>
        <v>31.490620447721245</v>
      </c>
      <c r="AP96" s="226"/>
      <c r="AQ96" s="226">
        <f t="shared" si="11"/>
        <v>0.99901893747956128</v>
      </c>
      <c r="AR96" s="226">
        <f t="shared" si="12"/>
        <v>1</v>
      </c>
      <c r="AS96" s="226">
        <f t="shared" si="13"/>
        <v>1</v>
      </c>
      <c r="AT96" s="226">
        <f t="shared" si="14"/>
        <v>1</v>
      </c>
    </row>
    <row r="97" spans="1:46">
      <c r="A97" s="566">
        <v>98</v>
      </c>
      <c r="B97" s="554">
        <v>95</v>
      </c>
      <c r="C97" s="554"/>
      <c r="D97" s="554">
        <v>3034</v>
      </c>
      <c r="E97" s="556" t="s">
        <v>582</v>
      </c>
      <c r="F97" s="556" t="s">
        <v>365</v>
      </c>
      <c r="G97" s="554" t="s">
        <v>32</v>
      </c>
      <c r="H97" s="554">
        <v>1984</v>
      </c>
      <c r="I97" s="556" t="s">
        <v>3554</v>
      </c>
      <c r="J97" s="556" t="s">
        <v>3555</v>
      </c>
      <c r="K97" s="554">
        <v>40</v>
      </c>
      <c r="L97" s="554">
        <v>16</v>
      </c>
      <c r="M97" s="554">
        <v>40</v>
      </c>
      <c r="N97" s="555">
        <v>0.38976851851851851</v>
      </c>
      <c r="O97" s="554">
        <v>0</v>
      </c>
      <c r="P97" s="553">
        <v>0.44166666666666665</v>
      </c>
      <c r="Q97" s="553">
        <v>0.53611111111111109</v>
      </c>
      <c r="R97" s="553">
        <v>0.63194444444444442</v>
      </c>
      <c r="S97" s="553">
        <v>0.51250000000000007</v>
      </c>
      <c r="T97" s="553">
        <v>0.42222222222222222</v>
      </c>
      <c r="U97" s="553">
        <v>0.59513888888888888</v>
      </c>
      <c r="V97" s="553">
        <v>0.52430555555555558</v>
      </c>
      <c r="W97" s="553">
        <v>0.37083333333333335</v>
      </c>
      <c r="X97" s="553">
        <v>0.56736111111111109</v>
      </c>
      <c r="Y97" s="553">
        <v>0.70486111111111116</v>
      </c>
      <c r="Z97" s="553">
        <v>0.48958333333333331</v>
      </c>
      <c r="AA97" s="553">
        <v>0.55277777777777781</v>
      </c>
      <c r="AB97" s="553">
        <v>0.46597222222222223</v>
      </c>
      <c r="AC97" s="553">
        <v>0.67708333333333337</v>
      </c>
      <c r="AD97" s="553">
        <v>0.72777777777777775</v>
      </c>
      <c r="AE97" s="553">
        <v>0.64930555555555558</v>
      </c>
      <c r="AF97" s="552">
        <v>0.74375000000000002</v>
      </c>
      <c r="AG97" s="552"/>
      <c r="AI97" s="226">
        <f>VLOOKUP(AJ97,id!$A:$C,3,0)</f>
        <v>239</v>
      </c>
      <c r="AJ97" s="226" t="str">
        <f t="shared" si="15"/>
        <v>PolewkoWaldemar1984</v>
      </c>
      <c r="AK97" s="226" t="str">
        <f t="shared" si="18"/>
        <v>Polewko</v>
      </c>
      <c r="AL97" s="226" t="str">
        <f t="shared" si="18"/>
        <v>Waldemar</v>
      </c>
      <c r="AM97" s="226" t="str">
        <f t="shared" si="16"/>
        <v>BIKE NOW BEER LATER</v>
      </c>
      <c r="AN97" s="226">
        <f t="shared" si="17"/>
        <v>1984</v>
      </c>
      <c r="AO97" s="226">
        <f t="shared" si="10"/>
        <v>31.454151324385304</v>
      </c>
      <c r="AP97" s="226"/>
      <c r="AQ97" s="226">
        <f t="shared" si="11"/>
        <v>0.99884190521439598</v>
      </c>
      <c r="AR97" s="226">
        <f t="shared" si="12"/>
        <v>1</v>
      </c>
      <c r="AS97" s="226">
        <f t="shared" si="13"/>
        <v>1</v>
      </c>
      <c r="AT97" s="226">
        <f t="shared" si="14"/>
        <v>1</v>
      </c>
    </row>
    <row r="98" spans="1:46">
      <c r="A98" s="565">
        <v>99</v>
      </c>
      <c r="B98" s="561">
        <v>96</v>
      </c>
      <c r="C98" s="561"/>
      <c r="D98" s="561">
        <v>3180</v>
      </c>
      <c r="E98" s="563" t="s">
        <v>1091</v>
      </c>
      <c r="F98" s="563" t="s">
        <v>59</v>
      </c>
      <c r="G98" s="561" t="s">
        <v>32</v>
      </c>
      <c r="H98" s="561">
        <v>1979</v>
      </c>
      <c r="I98" s="563" t="s">
        <v>3554</v>
      </c>
      <c r="J98" s="563" t="s">
        <v>3555</v>
      </c>
      <c r="K98" s="561">
        <v>40</v>
      </c>
      <c r="L98" s="561">
        <v>16</v>
      </c>
      <c r="M98" s="561">
        <v>40</v>
      </c>
      <c r="N98" s="562">
        <v>0.39209490740740738</v>
      </c>
      <c r="O98" s="561">
        <v>0</v>
      </c>
      <c r="P98" s="560">
        <v>0.41111111111111115</v>
      </c>
      <c r="Q98" s="560">
        <v>0.68055555555555547</v>
      </c>
      <c r="R98" s="560">
        <v>0.59236111111111112</v>
      </c>
      <c r="S98" s="560">
        <v>0.47291666666666665</v>
      </c>
      <c r="T98" s="560">
        <v>0.39930555555555558</v>
      </c>
      <c r="U98" s="560">
        <v>0.61597222222222225</v>
      </c>
      <c r="V98" s="560">
        <v>0.48888888888888887</v>
      </c>
      <c r="W98" s="560">
        <v>0.37083333333333335</v>
      </c>
      <c r="X98" s="560">
        <v>0.65069444444444446</v>
      </c>
      <c r="Y98" s="560">
        <v>0.51111111111111118</v>
      </c>
      <c r="Z98" s="560">
        <v>0.4548611111111111</v>
      </c>
      <c r="AA98" s="560">
        <v>0.66597222222222219</v>
      </c>
      <c r="AB98" s="560">
        <v>0.43055555555555558</v>
      </c>
      <c r="AC98" s="560">
        <v>0.53333333333333333</v>
      </c>
      <c r="AD98" s="560">
        <v>0.7284722222222223</v>
      </c>
      <c r="AE98" s="560">
        <v>0.56736111111111109</v>
      </c>
      <c r="AF98" s="559">
        <v>0.74583333333333324</v>
      </c>
      <c r="AG98" s="559"/>
      <c r="AI98" s="226">
        <f>VLOOKUP(AJ98,id!$A:$C,3,0)</f>
        <v>240</v>
      </c>
      <c r="AJ98" s="226" t="str">
        <f t="shared" si="15"/>
        <v>KulwikowskiMichał1979</v>
      </c>
      <c r="AK98" s="226" t="str">
        <f t="shared" si="18"/>
        <v>Kulwikowski</v>
      </c>
      <c r="AL98" s="226" t="str">
        <f t="shared" si="18"/>
        <v>Michał</v>
      </c>
      <c r="AM98" s="226" t="str">
        <f t="shared" si="16"/>
        <v>BIKE NOW BEER LATER</v>
      </c>
      <c r="AN98" s="226">
        <f t="shared" si="17"/>
        <v>1979</v>
      </c>
      <c r="AO98" s="226">
        <f t="shared" si="10"/>
        <v>31.267526640493539</v>
      </c>
      <c r="AP98" s="226"/>
      <c r="AQ98" s="226">
        <f t="shared" si="11"/>
        <v>0.99406677096555196</v>
      </c>
      <c r="AR98" s="226">
        <f t="shared" si="12"/>
        <v>1</v>
      </c>
      <c r="AS98" s="226">
        <f t="shared" si="13"/>
        <v>1</v>
      </c>
      <c r="AT98" s="226">
        <f t="shared" si="14"/>
        <v>1</v>
      </c>
    </row>
    <row r="99" spans="1:46">
      <c r="A99" s="566">
        <v>100</v>
      </c>
      <c r="B99" s="554">
        <v>97</v>
      </c>
      <c r="C99" s="554"/>
      <c r="D99" s="554">
        <v>3170</v>
      </c>
      <c r="E99" s="556" t="s">
        <v>585</v>
      </c>
      <c r="F99" s="556" t="s">
        <v>70</v>
      </c>
      <c r="G99" s="554" t="s">
        <v>32</v>
      </c>
      <c r="H99" s="554">
        <v>1979</v>
      </c>
      <c r="I99" s="556" t="s">
        <v>3554</v>
      </c>
      <c r="J99" s="556" t="s">
        <v>4873</v>
      </c>
      <c r="K99" s="554">
        <v>40</v>
      </c>
      <c r="L99" s="554">
        <v>16</v>
      </c>
      <c r="M99" s="554">
        <v>40</v>
      </c>
      <c r="N99" s="555">
        <v>0.39260416666666664</v>
      </c>
      <c r="O99" s="554">
        <v>0</v>
      </c>
      <c r="P99" s="553">
        <v>0.39652777777777781</v>
      </c>
      <c r="Q99" s="553">
        <v>0.54166666666666663</v>
      </c>
      <c r="R99" s="553">
        <v>0.62638888888888888</v>
      </c>
      <c r="S99" s="553">
        <v>0.50763888888888886</v>
      </c>
      <c r="T99" s="553">
        <v>0.375</v>
      </c>
      <c r="U99" s="553">
        <v>0.6020833333333333</v>
      </c>
      <c r="V99" s="553">
        <v>0.52777777777777779</v>
      </c>
      <c r="W99" s="553">
        <v>0.42152777777777778</v>
      </c>
      <c r="X99" s="553">
        <v>0.57986111111111105</v>
      </c>
      <c r="Y99" s="553">
        <v>0.69791666666666663</v>
      </c>
      <c r="Z99" s="553">
        <v>0.48333333333333334</v>
      </c>
      <c r="AA99" s="553">
        <v>0.56388888888888888</v>
      </c>
      <c r="AB99" s="553">
        <v>0.45555555555555555</v>
      </c>
      <c r="AC99" s="553">
        <v>0.67222222222222217</v>
      </c>
      <c r="AD99" s="553">
        <v>0.7284722222222223</v>
      </c>
      <c r="AE99" s="553">
        <v>0.64583333333333337</v>
      </c>
      <c r="AF99" s="552">
        <v>0.74652777777777779</v>
      </c>
      <c r="AG99" s="552"/>
      <c r="AI99" s="226">
        <f>VLOOKUP(AJ99,id!$A:$C,3,0)</f>
        <v>256</v>
      </c>
      <c r="AJ99" s="226" t="str">
        <f t="shared" si="15"/>
        <v>ŚlósarczykMaciej1979</v>
      </c>
      <c r="AK99" s="226" t="str">
        <f t="shared" si="18"/>
        <v>Ślósarczyk</v>
      </c>
      <c r="AL99" s="226" t="str">
        <f t="shared" si="18"/>
        <v>Maciej</v>
      </c>
      <c r="AM99" s="226" t="str">
        <f t="shared" si="16"/>
        <v>Trolino</v>
      </c>
      <c r="AN99" s="226">
        <f t="shared" si="17"/>
        <v>1979</v>
      </c>
      <c r="AO99" s="226">
        <f t="shared" si="10"/>
        <v>31.226968544559405</v>
      </c>
      <c r="AP99" s="226"/>
      <c r="AQ99" s="226">
        <f t="shared" si="11"/>
        <v>0.99870286842958633</v>
      </c>
      <c r="AR99" s="226">
        <f t="shared" si="12"/>
        <v>1</v>
      </c>
      <c r="AS99" s="226">
        <f t="shared" si="13"/>
        <v>1</v>
      </c>
      <c r="AT99" s="226">
        <f t="shared" si="14"/>
        <v>1</v>
      </c>
    </row>
    <row r="100" spans="1:46">
      <c r="A100" s="565">
        <v>101</v>
      </c>
      <c r="B100" s="561">
        <v>98</v>
      </c>
      <c r="C100" s="561"/>
      <c r="D100" s="561">
        <v>3248</v>
      </c>
      <c r="E100" s="563" t="s">
        <v>4638</v>
      </c>
      <c r="F100" s="563" t="s">
        <v>90</v>
      </c>
      <c r="G100" s="561" t="s">
        <v>32</v>
      </c>
      <c r="H100" s="561">
        <v>1980</v>
      </c>
      <c r="I100" s="563" t="s">
        <v>4636</v>
      </c>
      <c r="J100" s="563"/>
      <c r="K100" s="561">
        <v>40</v>
      </c>
      <c r="L100" s="561">
        <v>16</v>
      </c>
      <c r="M100" s="561">
        <v>40</v>
      </c>
      <c r="N100" s="562">
        <v>0.39266203703703706</v>
      </c>
      <c r="O100" s="561">
        <v>0</v>
      </c>
      <c r="P100" s="560">
        <v>0.40763888888888888</v>
      </c>
      <c r="Q100" s="560">
        <v>0.55486111111111114</v>
      </c>
      <c r="R100" s="560">
        <v>0.62430555555555556</v>
      </c>
      <c r="S100" s="560">
        <v>0.52638888888888891</v>
      </c>
      <c r="T100" s="560">
        <v>0.39097222222222222</v>
      </c>
      <c r="U100" s="560">
        <v>0.6069444444444444</v>
      </c>
      <c r="V100" s="560">
        <v>0.54097222222222219</v>
      </c>
      <c r="W100" s="560">
        <v>0.4368055555555555</v>
      </c>
      <c r="X100" s="560">
        <v>0.58124999999999993</v>
      </c>
      <c r="Y100" s="560">
        <v>0.69652777777777775</v>
      </c>
      <c r="Z100" s="560">
        <v>0.50416666666666665</v>
      </c>
      <c r="AA100" s="560">
        <v>0.56736111111111109</v>
      </c>
      <c r="AB100" s="560">
        <v>0.4770833333333333</v>
      </c>
      <c r="AC100" s="560">
        <v>0.67083333333333339</v>
      </c>
      <c r="AD100" s="560">
        <v>0.72916666666666663</v>
      </c>
      <c r="AE100" s="560">
        <v>0.6430555555555556</v>
      </c>
      <c r="AF100" s="559">
        <v>0.74652777777777779</v>
      </c>
      <c r="AG100" s="559"/>
      <c r="AI100" s="226">
        <f>VLOOKUP(AJ100,id!$A:$C,3,0)</f>
        <v>537</v>
      </c>
      <c r="AJ100" s="226" t="str">
        <f t="shared" si="15"/>
        <v>JakubowskiJarosław1980</v>
      </c>
      <c r="AK100" s="226" t="str">
        <f t="shared" si="18"/>
        <v>Jakubowski</v>
      </c>
      <c r="AL100" s="226" t="str">
        <f t="shared" si="18"/>
        <v>Jarosław</v>
      </c>
      <c r="AM100" s="226">
        <f t="shared" si="16"/>
        <v>0</v>
      </c>
      <c r="AN100" s="226">
        <f t="shared" si="17"/>
        <v>1980</v>
      </c>
      <c r="AO100" s="226">
        <f t="shared" si="10"/>
        <v>31.222366326711061</v>
      </c>
      <c r="AP100" s="226"/>
      <c r="AQ100" s="226">
        <f t="shared" si="11"/>
        <v>0.99985262040912559</v>
      </c>
      <c r="AR100" s="226">
        <f t="shared" si="12"/>
        <v>1</v>
      </c>
      <c r="AS100" s="226">
        <f t="shared" si="13"/>
        <v>1</v>
      </c>
      <c r="AT100" s="226">
        <f t="shared" si="14"/>
        <v>1</v>
      </c>
    </row>
    <row r="101" spans="1:46">
      <c r="A101" s="565">
        <v>103</v>
      </c>
      <c r="B101" s="561">
        <v>99</v>
      </c>
      <c r="C101" s="561"/>
      <c r="D101" s="561">
        <v>3185</v>
      </c>
      <c r="E101" s="563" t="s">
        <v>1453</v>
      </c>
      <c r="F101" s="563" t="s">
        <v>45</v>
      </c>
      <c r="G101" s="561" t="s">
        <v>32</v>
      </c>
      <c r="H101" s="561">
        <v>1978</v>
      </c>
      <c r="I101" s="563" t="s">
        <v>3668</v>
      </c>
      <c r="J101" s="563" t="s">
        <v>1452</v>
      </c>
      <c r="K101" s="561">
        <v>40</v>
      </c>
      <c r="L101" s="561">
        <v>16</v>
      </c>
      <c r="M101" s="561">
        <v>40</v>
      </c>
      <c r="N101" s="562">
        <v>0.39311342592592591</v>
      </c>
      <c r="O101" s="561">
        <v>0</v>
      </c>
      <c r="P101" s="560">
        <v>0.39513888888888887</v>
      </c>
      <c r="Q101" s="560">
        <v>0.54166666666666663</v>
      </c>
      <c r="R101" s="560">
        <v>0.62638888888888888</v>
      </c>
      <c r="S101" s="560">
        <v>0.5083333333333333</v>
      </c>
      <c r="T101" s="560">
        <v>0.37916666666666665</v>
      </c>
      <c r="U101" s="560">
        <v>0.6020833333333333</v>
      </c>
      <c r="V101" s="560">
        <v>0.52847222222222223</v>
      </c>
      <c r="W101" s="560">
        <v>0.42152777777777778</v>
      </c>
      <c r="X101" s="560">
        <v>0.58263888888888882</v>
      </c>
      <c r="Y101" s="560">
        <v>0.69861111111111107</v>
      </c>
      <c r="Z101" s="560">
        <v>0.48333333333333334</v>
      </c>
      <c r="AA101" s="560">
        <v>0.56458333333333333</v>
      </c>
      <c r="AB101" s="560">
        <v>0.45277777777777778</v>
      </c>
      <c r="AC101" s="560">
        <v>0.67291666666666661</v>
      </c>
      <c r="AD101" s="560">
        <v>0.72916666666666663</v>
      </c>
      <c r="AE101" s="560">
        <v>0.64722222222222225</v>
      </c>
      <c r="AF101" s="559">
        <v>0.74722222222222223</v>
      </c>
      <c r="AG101" s="559"/>
      <c r="AI101" s="226">
        <f>VLOOKUP(AJ101,id!$A:$C,3,0)</f>
        <v>307</v>
      </c>
      <c r="AJ101" s="226" t="str">
        <f t="shared" si="15"/>
        <v>KwarcianyRafał1978</v>
      </c>
      <c r="AK101" s="226" t="str">
        <f t="shared" si="18"/>
        <v>Kwarciany</v>
      </c>
      <c r="AL101" s="226" t="str">
        <f t="shared" si="18"/>
        <v>Rafał</v>
      </c>
      <c r="AM101" s="226" t="str">
        <f t="shared" si="16"/>
        <v>Comarch</v>
      </c>
      <c r="AN101" s="226">
        <f t="shared" si="17"/>
        <v>1978</v>
      </c>
      <c r="AO101" s="226">
        <f t="shared" si="10"/>
        <v>31.186515530693349</v>
      </c>
      <c r="AP101" s="226"/>
      <c r="AQ101" s="226">
        <f t="shared" si="11"/>
        <v>0.99885175916384528</v>
      </c>
      <c r="AR101" s="226">
        <f t="shared" si="12"/>
        <v>1</v>
      </c>
      <c r="AS101" s="226">
        <f t="shared" si="13"/>
        <v>1</v>
      </c>
      <c r="AT101" s="226">
        <f t="shared" si="14"/>
        <v>1</v>
      </c>
    </row>
    <row r="102" spans="1:46">
      <c r="A102" s="566">
        <v>104</v>
      </c>
      <c r="B102" s="554">
        <v>100</v>
      </c>
      <c r="C102" s="554"/>
      <c r="D102" s="554">
        <v>3050</v>
      </c>
      <c r="E102" s="556" t="s">
        <v>309</v>
      </c>
      <c r="F102" s="556" t="s">
        <v>383</v>
      </c>
      <c r="G102" s="554" t="s">
        <v>32</v>
      </c>
      <c r="H102" s="554">
        <v>1968</v>
      </c>
      <c r="I102" s="556" t="s">
        <v>3686</v>
      </c>
      <c r="J102" s="556" t="s">
        <v>1157</v>
      </c>
      <c r="K102" s="554">
        <v>40</v>
      </c>
      <c r="L102" s="554">
        <v>16</v>
      </c>
      <c r="M102" s="554">
        <v>40</v>
      </c>
      <c r="N102" s="555">
        <v>0.40400462962962963</v>
      </c>
      <c r="O102" s="554">
        <v>0</v>
      </c>
      <c r="P102" s="553">
        <v>0.68888888888888899</v>
      </c>
      <c r="Q102" s="553">
        <v>0.54027777777777775</v>
      </c>
      <c r="R102" s="553">
        <v>0.47152777777777777</v>
      </c>
      <c r="S102" s="553">
        <v>0.57291666666666663</v>
      </c>
      <c r="T102" s="553">
        <v>0.72152777777777777</v>
      </c>
      <c r="U102" s="553">
        <v>0.49444444444444446</v>
      </c>
      <c r="V102" s="553">
        <v>0.56041666666666667</v>
      </c>
      <c r="W102" s="553">
        <v>0.66180555555555554</v>
      </c>
      <c r="X102" s="553">
        <v>0.51180555555555551</v>
      </c>
      <c r="Y102" s="553">
        <v>0.39583333333333331</v>
      </c>
      <c r="Z102" s="553">
        <v>0.59166666666666667</v>
      </c>
      <c r="AA102" s="553">
        <v>0.52569444444444446</v>
      </c>
      <c r="AB102" s="553">
        <v>0.61319444444444449</v>
      </c>
      <c r="AC102" s="553">
        <v>0.42569444444444443</v>
      </c>
      <c r="AD102" s="553">
        <v>0.74444444444444446</v>
      </c>
      <c r="AE102" s="553">
        <v>0.45208333333333334</v>
      </c>
      <c r="AF102" s="552">
        <v>0.75763888888888886</v>
      </c>
      <c r="AG102" s="552"/>
      <c r="AI102" s="226">
        <f>VLOOKUP(AJ102,id!$A:$C,3,0)</f>
        <v>677</v>
      </c>
      <c r="AJ102" s="226" t="str">
        <f t="shared" si="15"/>
        <v>JankowskiMariusz1968</v>
      </c>
      <c r="AK102" s="226" t="str">
        <f t="shared" si="18"/>
        <v>Jankowski</v>
      </c>
      <c r="AL102" s="226" t="str">
        <f t="shared" si="18"/>
        <v>Mariusz</v>
      </c>
      <c r="AM102" s="226" t="str">
        <f t="shared" si="16"/>
        <v>MASTERLEASE TEAM</v>
      </c>
      <c r="AN102" s="226">
        <f t="shared" si="17"/>
        <v>1968</v>
      </c>
      <c r="AO102" s="226">
        <f t="shared" si="10"/>
        <v>30.345785824786557</v>
      </c>
      <c r="AP102" s="226"/>
      <c r="AQ102" s="226">
        <f t="shared" si="11"/>
        <v>0.97304188391680513</v>
      </c>
      <c r="AR102" s="226">
        <f t="shared" si="12"/>
        <v>1</v>
      </c>
      <c r="AS102" s="226">
        <f t="shared" si="13"/>
        <v>1</v>
      </c>
      <c r="AT102" s="226">
        <f t="shared" si="14"/>
        <v>1</v>
      </c>
    </row>
    <row r="103" spans="1:46">
      <c r="A103" s="565">
        <v>105</v>
      </c>
      <c r="B103" s="561">
        <v>101</v>
      </c>
      <c r="C103" s="561"/>
      <c r="D103" s="561">
        <v>3218</v>
      </c>
      <c r="E103" s="563" t="s">
        <v>4872</v>
      </c>
      <c r="F103" s="563" t="s">
        <v>59</v>
      </c>
      <c r="G103" s="561" t="s">
        <v>32</v>
      </c>
      <c r="H103" s="561">
        <v>1978</v>
      </c>
      <c r="I103" s="563" t="s">
        <v>4871</v>
      </c>
      <c r="J103" s="563" t="s">
        <v>4870</v>
      </c>
      <c r="K103" s="561">
        <v>40</v>
      </c>
      <c r="L103" s="561">
        <v>16</v>
      </c>
      <c r="M103" s="561">
        <v>40</v>
      </c>
      <c r="N103" s="562">
        <v>0.40406249999999999</v>
      </c>
      <c r="O103" s="561">
        <v>0</v>
      </c>
      <c r="P103" s="560">
        <v>0.68958333333333333</v>
      </c>
      <c r="Q103" s="560">
        <v>0.54166666666666663</v>
      </c>
      <c r="R103" s="560">
        <v>0.47152777777777777</v>
      </c>
      <c r="S103" s="560">
        <v>0.57291666666666663</v>
      </c>
      <c r="T103" s="560">
        <v>0.72152777777777777</v>
      </c>
      <c r="U103" s="560">
        <v>0.49444444444444446</v>
      </c>
      <c r="V103" s="560">
        <v>0.56041666666666667</v>
      </c>
      <c r="W103" s="560">
        <v>0.66180555555555554</v>
      </c>
      <c r="X103" s="560">
        <v>0.51180555555555551</v>
      </c>
      <c r="Y103" s="560">
        <v>0.39583333333333331</v>
      </c>
      <c r="Z103" s="560">
        <v>0.59166666666666667</v>
      </c>
      <c r="AA103" s="560">
        <v>0.52569444444444446</v>
      </c>
      <c r="AB103" s="560">
        <v>0.61319444444444449</v>
      </c>
      <c r="AC103" s="560">
        <v>0.42569444444444443</v>
      </c>
      <c r="AD103" s="560">
        <v>0.74444444444444446</v>
      </c>
      <c r="AE103" s="560">
        <v>0.45208333333333334</v>
      </c>
      <c r="AF103" s="559">
        <v>0.75763888888888886</v>
      </c>
      <c r="AG103" s="559"/>
      <c r="AI103" s="226">
        <f>VLOOKUP(AJ103,id!$A:$C,3,0)</f>
        <v>678</v>
      </c>
      <c r="AJ103" s="226" t="str">
        <f t="shared" si="15"/>
        <v>DurajewskiMichał1978</v>
      </c>
      <c r="AK103" s="226" t="str">
        <f t="shared" si="18"/>
        <v>Durajewski</v>
      </c>
      <c r="AL103" s="226" t="str">
        <f t="shared" si="18"/>
        <v>Michał</v>
      </c>
      <c r="AM103" s="226" t="str">
        <f t="shared" si="16"/>
        <v>Groźny Albinos</v>
      </c>
      <c r="AN103" s="226">
        <f t="shared" si="17"/>
        <v>1978</v>
      </c>
      <c r="AO103" s="226">
        <f t="shared" si="10"/>
        <v>30.341439660851869</v>
      </c>
      <c r="AP103" s="226"/>
      <c r="AQ103" s="226">
        <f t="shared" si="11"/>
        <v>0.99985677866575007</v>
      </c>
      <c r="AR103" s="226">
        <f t="shared" si="12"/>
        <v>1</v>
      </c>
      <c r="AS103" s="226">
        <f t="shared" si="13"/>
        <v>1</v>
      </c>
      <c r="AT103" s="226">
        <f t="shared" si="14"/>
        <v>1</v>
      </c>
    </row>
    <row r="104" spans="1:46">
      <c r="A104" s="566">
        <v>106</v>
      </c>
      <c r="B104" s="554">
        <v>102</v>
      </c>
      <c r="C104" s="554"/>
      <c r="D104" s="554">
        <v>3196</v>
      </c>
      <c r="E104" s="556" t="s">
        <v>4869</v>
      </c>
      <c r="F104" s="556" t="s">
        <v>4868</v>
      </c>
      <c r="G104" s="554" t="s">
        <v>32</v>
      </c>
      <c r="H104" s="554">
        <v>1985</v>
      </c>
      <c r="I104" s="556" t="s">
        <v>4867</v>
      </c>
      <c r="J104" s="556"/>
      <c r="K104" s="554">
        <v>40</v>
      </c>
      <c r="L104" s="554">
        <v>16</v>
      </c>
      <c r="M104" s="554">
        <v>40</v>
      </c>
      <c r="N104" s="555">
        <v>0.40409722222222227</v>
      </c>
      <c r="O104" s="554">
        <v>0</v>
      </c>
      <c r="P104" s="553">
        <v>0.39999999999999997</v>
      </c>
      <c r="Q104" s="553">
        <v>0.54722222222222217</v>
      </c>
      <c r="R104" s="553">
        <v>0.6166666666666667</v>
      </c>
      <c r="S104" s="553">
        <v>0.52013888888888882</v>
      </c>
      <c r="T104" s="553">
        <v>0.37777777777777777</v>
      </c>
      <c r="U104" s="553">
        <v>0.59236111111111112</v>
      </c>
      <c r="V104" s="553">
        <v>0.53402777777777777</v>
      </c>
      <c r="W104" s="553">
        <v>0.44097222222222227</v>
      </c>
      <c r="X104" s="553">
        <v>0.57291666666666663</v>
      </c>
      <c r="Y104" s="553">
        <v>0.70486111111111116</v>
      </c>
      <c r="Z104" s="553">
        <v>0.4993055555555555</v>
      </c>
      <c r="AA104" s="553">
        <v>0.56111111111111112</v>
      </c>
      <c r="AB104" s="553">
        <v>0.47222222222222227</v>
      </c>
      <c r="AC104" s="553">
        <v>0.67152777777777783</v>
      </c>
      <c r="AD104" s="553">
        <v>0.73819444444444438</v>
      </c>
      <c r="AE104" s="553">
        <v>0.6430555555555556</v>
      </c>
      <c r="AF104" s="552">
        <v>0.75763888888888886</v>
      </c>
      <c r="AG104" s="552"/>
      <c r="AI104" s="226">
        <f>VLOOKUP(AJ104,id!$A:$C,3,0)</f>
        <v>679</v>
      </c>
      <c r="AJ104" s="226" t="str">
        <f t="shared" si="15"/>
        <v>RosiekJędrzej1985</v>
      </c>
      <c r="AK104" s="226" t="str">
        <f t="shared" si="18"/>
        <v>Rosiek</v>
      </c>
      <c r="AL104" s="226" t="str">
        <f t="shared" si="18"/>
        <v>Jędrzej</v>
      </c>
      <c r="AM104" s="226">
        <f t="shared" si="16"/>
        <v>0</v>
      </c>
      <c r="AN104" s="226">
        <f t="shared" si="17"/>
        <v>1985</v>
      </c>
      <c r="AO104" s="226">
        <f t="shared" si="10"/>
        <v>30.338832560004565</v>
      </c>
      <c r="AP104" s="226"/>
      <c r="AQ104" s="226">
        <f t="shared" si="11"/>
        <v>0.99991407458326154</v>
      </c>
      <c r="AR104" s="226">
        <f t="shared" si="12"/>
        <v>1</v>
      </c>
      <c r="AS104" s="226">
        <f t="shared" si="13"/>
        <v>1</v>
      </c>
      <c r="AT104" s="226">
        <f t="shared" si="14"/>
        <v>1</v>
      </c>
    </row>
    <row r="105" spans="1:46">
      <c r="A105" s="565">
        <v>107</v>
      </c>
      <c r="B105" s="561">
        <v>103</v>
      </c>
      <c r="C105" s="561"/>
      <c r="D105" s="561">
        <v>3269</v>
      </c>
      <c r="E105" s="563" t="s">
        <v>4866</v>
      </c>
      <c r="F105" s="563" t="s">
        <v>17</v>
      </c>
      <c r="G105" s="561" t="s">
        <v>32</v>
      </c>
      <c r="H105" s="561">
        <v>1983</v>
      </c>
      <c r="I105" s="563" t="s">
        <v>3554</v>
      </c>
      <c r="J105" s="563"/>
      <c r="K105" s="561">
        <v>40</v>
      </c>
      <c r="L105" s="561">
        <v>16</v>
      </c>
      <c r="M105" s="561">
        <v>40</v>
      </c>
      <c r="N105" s="562">
        <v>0.40423611111111107</v>
      </c>
      <c r="O105" s="561">
        <v>0</v>
      </c>
      <c r="P105" s="560">
        <v>0.42083333333333334</v>
      </c>
      <c r="Q105" s="560">
        <v>0.54722222222222217</v>
      </c>
      <c r="R105" s="560">
        <v>0.62638888888888888</v>
      </c>
      <c r="S105" s="560">
        <v>0.52708333333333335</v>
      </c>
      <c r="T105" s="560">
        <v>0.37847222222222227</v>
      </c>
      <c r="U105" s="560">
        <v>0.59236111111111112</v>
      </c>
      <c r="V105" s="560">
        <v>0.53749999999999998</v>
      </c>
      <c r="W105" s="560">
        <v>0.46111111111111108</v>
      </c>
      <c r="X105" s="560">
        <v>0.57291666666666663</v>
      </c>
      <c r="Y105" s="560">
        <v>0.7055555555555556</v>
      </c>
      <c r="Z105" s="560">
        <v>0.5083333333333333</v>
      </c>
      <c r="AA105" s="560">
        <v>0.56111111111111112</v>
      </c>
      <c r="AB105" s="560">
        <v>0.4909722222222222</v>
      </c>
      <c r="AC105" s="560">
        <v>0.67152777777777783</v>
      </c>
      <c r="AD105" s="560">
        <v>0.73819444444444438</v>
      </c>
      <c r="AE105" s="560">
        <v>0.64374999999999993</v>
      </c>
      <c r="AF105" s="559">
        <v>0.7583333333333333</v>
      </c>
      <c r="AG105" s="559"/>
      <c r="AI105" s="226">
        <f>VLOOKUP(AJ105,id!$A:$C,3,0)</f>
        <v>680</v>
      </c>
      <c r="AJ105" s="226" t="str">
        <f t="shared" si="15"/>
        <v>SzyszlakMarcin1983</v>
      </c>
      <c r="AK105" s="226" t="str">
        <f t="shared" si="18"/>
        <v>Szyszlak</v>
      </c>
      <c r="AL105" s="226" t="str">
        <f t="shared" si="18"/>
        <v>Marcin</v>
      </c>
      <c r="AM105" s="226">
        <f t="shared" si="16"/>
        <v>0</v>
      </c>
      <c r="AN105" s="226">
        <f t="shared" si="17"/>
        <v>1983</v>
      </c>
      <c r="AO105" s="226">
        <f t="shared" si="10"/>
        <v>30.32840863540055</v>
      </c>
      <c r="AP105" s="226"/>
      <c r="AQ105" s="226">
        <f t="shared" si="11"/>
        <v>0.99965641642329517</v>
      </c>
      <c r="AR105" s="226">
        <f t="shared" si="12"/>
        <v>1</v>
      </c>
      <c r="AS105" s="226">
        <f t="shared" si="13"/>
        <v>1</v>
      </c>
      <c r="AT105" s="226">
        <f t="shared" si="14"/>
        <v>1</v>
      </c>
    </row>
    <row r="106" spans="1:46">
      <c r="A106" s="566">
        <v>108</v>
      </c>
      <c r="B106" s="554">
        <v>104</v>
      </c>
      <c r="C106" s="554"/>
      <c r="D106" s="554">
        <v>3246</v>
      </c>
      <c r="E106" s="556" t="s">
        <v>606</v>
      </c>
      <c r="F106" s="556" t="s">
        <v>15</v>
      </c>
      <c r="G106" s="554" t="s">
        <v>32</v>
      </c>
      <c r="H106" s="554">
        <v>1971</v>
      </c>
      <c r="I106" s="556" t="s">
        <v>4865</v>
      </c>
      <c r="J106" s="556" t="s">
        <v>603</v>
      </c>
      <c r="K106" s="554">
        <v>40</v>
      </c>
      <c r="L106" s="554">
        <v>16</v>
      </c>
      <c r="M106" s="554">
        <v>40</v>
      </c>
      <c r="N106" s="555">
        <v>0.40479166666666666</v>
      </c>
      <c r="O106" s="554">
        <v>0</v>
      </c>
      <c r="P106" s="553">
        <v>0.40902777777777777</v>
      </c>
      <c r="Q106" s="553">
        <v>0.50763888888888886</v>
      </c>
      <c r="R106" s="553">
        <v>0.59166666666666667</v>
      </c>
      <c r="S106" s="553">
        <v>0.68819444444444444</v>
      </c>
      <c r="T106" s="553">
        <v>0.42222222222222222</v>
      </c>
      <c r="U106" s="553">
        <v>0.6069444444444444</v>
      </c>
      <c r="V106" s="553">
        <v>0.67708333333333337</v>
      </c>
      <c r="W106" s="553">
        <v>0.375</v>
      </c>
      <c r="X106" s="553">
        <v>0.62569444444444444</v>
      </c>
      <c r="Y106" s="553">
        <v>0.4909722222222222</v>
      </c>
      <c r="Z106" s="553">
        <v>0.70486111111111116</v>
      </c>
      <c r="AA106" s="553">
        <v>0.52569444444444446</v>
      </c>
      <c r="AB106" s="553">
        <v>0.72499999999999998</v>
      </c>
      <c r="AC106" s="553">
        <v>0.54166666666666663</v>
      </c>
      <c r="AD106" s="553">
        <v>0.45624999999999999</v>
      </c>
      <c r="AE106" s="553">
        <v>0.56736111111111109</v>
      </c>
      <c r="AF106" s="552">
        <v>0.7583333333333333</v>
      </c>
      <c r="AG106" s="552"/>
      <c r="AI106" s="226">
        <f>VLOOKUP(AJ106,id!$A:$C,3,0)</f>
        <v>681</v>
      </c>
      <c r="AJ106" s="226" t="str">
        <f t="shared" si="15"/>
        <v>KoperskiPiotr1971</v>
      </c>
      <c r="AK106" s="226" t="str">
        <f t="shared" si="18"/>
        <v>Koperski</v>
      </c>
      <c r="AL106" s="226" t="str">
        <f t="shared" si="18"/>
        <v>Piotr</v>
      </c>
      <c r="AM106" s="226" t="str">
        <f t="shared" si="16"/>
        <v>Tańczący z kompasem</v>
      </c>
      <c r="AN106" s="226">
        <f t="shared" si="17"/>
        <v>1971</v>
      </c>
      <c r="AO106" s="226">
        <f t="shared" si="10"/>
        <v>30.286784468462272</v>
      </c>
      <c r="AP106" s="226"/>
      <c r="AQ106" s="226">
        <f t="shared" si="11"/>
        <v>0.99862755189569385</v>
      </c>
      <c r="AR106" s="226">
        <f t="shared" si="12"/>
        <v>1</v>
      </c>
      <c r="AS106" s="226">
        <f t="shared" si="13"/>
        <v>1</v>
      </c>
      <c r="AT106" s="226">
        <f t="shared" si="14"/>
        <v>1</v>
      </c>
    </row>
    <row r="107" spans="1:46">
      <c r="A107" s="565">
        <v>109</v>
      </c>
      <c r="B107" s="561">
        <v>105</v>
      </c>
      <c r="C107" s="561"/>
      <c r="D107" s="561">
        <v>3128</v>
      </c>
      <c r="E107" s="563" t="s">
        <v>607</v>
      </c>
      <c r="F107" s="563" t="s">
        <v>21</v>
      </c>
      <c r="G107" s="561" t="s">
        <v>32</v>
      </c>
      <c r="H107" s="561">
        <v>1971</v>
      </c>
      <c r="I107" s="563" t="s">
        <v>4786</v>
      </c>
      <c r="J107" s="563" t="s">
        <v>603</v>
      </c>
      <c r="K107" s="561">
        <v>40</v>
      </c>
      <c r="L107" s="561">
        <v>16</v>
      </c>
      <c r="M107" s="561">
        <v>40</v>
      </c>
      <c r="N107" s="562">
        <v>0.40482638888888894</v>
      </c>
      <c r="O107" s="561">
        <v>0</v>
      </c>
      <c r="P107" s="560">
        <v>0.40902777777777777</v>
      </c>
      <c r="Q107" s="560">
        <v>0.50763888888888886</v>
      </c>
      <c r="R107" s="560">
        <v>0.59097222222222223</v>
      </c>
      <c r="S107" s="560">
        <v>0.68402777777777779</v>
      </c>
      <c r="T107" s="560">
        <v>0.42222222222222222</v>
      </c>
      <c r="U107" s="560">
        <v>0.6069444444444444</v>
      </c>
      <c r="V107" s="560">
        <v>0.66319444444444442</v>
      </c>
      <c r="W107" s="560">
        <v>0.375</v>
      </c>
      <c r="X107" s="560">
        <v>0.62569444444444444</v>
      </c>
      <c r="Y107" s="560">
        <v>0.4909722222222222</v>
      </c>
      <c r="Z107" s="560">
        <v>0.70416666666666661</v>
      </c>
      <c r="AA107" s="560">
        <v>0.52569444444444446</v>
      </c>
      <c r="AB107" s="560">
        <v>0.72499999999999998</v>
      </c>
      <c r="AC107" s="560">
        <v>0.54166666666666663</v>
      </c>
      <c r="AD107" s="560">
        <v>0.45624999999999999</v>
      </c>
      <c r="AE107" s="560">
        <v>0.56736111111111109</v>
      </c>
      <c r="AF107" s="559">
        <v>0.7583333333333333</v>
      </c>
      <c r="AG107" s="559"/>
      <c r="AI107" s="226">
        <f>VLOOKUP(AJ107,id!$A:$C,3,0)</f>
        <v>682</v>
      </c>
      <c r="AJ107" s="226" t="str">
        <f t="shared" si="15"/>
        <v>KostrzewaJacek1971</v>
      </c>
      <c r="AK107" s="226" t="str">
        <f t="shared" si="18"/>
        <v>Kostrzewa</v>
      </c>
      <c r="AL107" s="226" t="str">
        <f t="shared" si="18"/>
        <v>Jacek</v>
      </c>
      <c r="AM107" s="226" t="str">
        <f t="shared" si="16"/>
        <v>Tańczący z kompasem</v>
      </c>
      <c r="AN107" s="226">
        <f t="shared" si="17"/>
        <v>1971</v>
      </c>
      <c r="AO107" s="226">
        <f t="shared" si="10"/>
        <v>30.284186751293689</v>
      </c>
      <c r="AP107" s="226"/>
      <c r="AQ107" s="226">
        <f t="shared" si="11"/>
        <v>0.99991422935071606</v>
      </c>
      <c r="AR107" s="226">
        <f t="shared" si="12"/>
        <v>1</v>
      </c>
      <c r="AS107" s="226">
        <f t="shared" si="13"/>
        <v>1</v>
      </c>
      <c r="AT107" s="226">
        <f t="shared" si="14"/>
        <v>1</v>
      </c>
    </row>
    <row r="108" spans="1:46">
      <c r="A108" s="566">
        <v>110</v>
      </c>
      <c r="B108" s="554">
        <v>106</v>
      </c>
      <c r="C108" s="554"/>
      <c r="D108" s="554">
        <v>3201</v>
      </c>
      <c r="E108" s="556" t="s">
        <v>1166</v>
      </c>
      <c r="F108" s="556" t="s">
        <v>96</v>
      </c>
      <c r="G108" s="554" t="s">
        <v>32</v>
      </c>
      <c r="H108" s="554">
        <v>1986</v>
      </c>
      <c r="I108" s="556" t="s">
        <v>3554</v>
      </c>
      <c r="J108" s="556" t="s">
        <v>4862</v>
      </c>
      <c r="K108" s="554">
        <v>40</v>
      </c>
      <c r="L108" s="554">
        <v>16</v>
      </c>
      <c r="M108" s="554">
        <v>40</v>
      </c>
      <c r="N108" s="555">
        <v>0.4082986111111111</v>
      </c>
      <c r="O108" s="554">
        <v>0</v>
      </c>
      <c r="P108" s="553">
        <v>0.69791666666666663</v>
      </c>
      <c r="Q108" s="553">
        <v>0.49652777777777773</v>
      </c>
      <c r="R108" s="553">
        <v>0.5708333333333333</v>
      </c>
      <c r="S108" s="553">
        <v>0.46458333333333335</v>
      </c>
      <c r="T108" s="553">
        <v>0.71458333333333324</v>
      </c>
      <c r="U108" s="553">
        <v>0.55277777777777781</v>
      </c>
      <c r="V108" s="553">
        <v>0.48194444444444445</v>
      </c>
      <c r="W108" s="553">
        <v>0.38263888888888892</v>
      </c>
      <c r="X108" s="553">
        <v>0.53333333333333333</v>
      </c>
      <c r="Y108" s="553">
        <v>0.65416666666666667</v>
      </c>
      <c r="Z108" s="553">
        <v>0.44375000000000003</v>
      </c>
      <c r="AA108" s="553">
        <v>0.51944444444444449</v>
      </c>
      <c r="AB108" s="553">
        <v>0.42569444444444443</v>
      </c>
      <c r="AC108" s="553">
        <v>0.62986111111111109</v>
      </c>
      <c r="AD108" s="553">
        <v>0.74444444444444446</v>
      </c>
      <c r="AE108" s="553">
        <v>0.59722222222222221</v>
      </c>
      <c r="AF108" s="552">
        <v>0.76180555555555562</v>
      </c>
      <c r="AG108" s="552"/>
      <c r="AI108" s="226">
        <f>VLOOKUP(AJ108,id!$A:$C,3,0)</f>
        <v>683</v>
      </c>
      <c r="AJ108" s="226" t="str">
        <f t="shared" si="15"/>
        <v>MillerJan1986</v>
      </c>
      <c r="AK108" s="226" t="str">
        <f t="shared" si="18"/>
        <v>Miller</v>
      </c>
      <c r="AL108" s="226" t="str">
        <f t="shared" si="18"/>
        <v>Jan</v>
      </c>
      <c r="AM108" s="226" t="str">
        <f t="shared" si="16"/>
        <v>J&amp;J</v>
      </c>
      <c r="AN108" s="226">
        <f t="shared" si="17"/>
        <v>1986</v>
      </c>
      <c r="AO108" s="226">
        <f t="shared" si="10"/>
        <v>30.026646256767851</v>
      </c>
      <c r="AP108" s="226"/>
      <c r="AQ108" s="226">
        <f t="shared" si="11"/>
        <v>0.99149587549961749</v>
      </c>
      <c r="AR108" s="226">
        <f t="shared" si="12"/>
        <v>1</v>
      </c>
      <c r="AS108" s="226">
        <f t="shared" si="13"/>
        <v>1</v>
      </c>
      <c r="AT108" s="226">
        <f t="shared" si="14"/>
        <v>1</v>
      </c>
    </row>
    <row r="109" spans="1:46">
      <c r="A109" s="565">
        <v>111</v>
      </c>
      <c r="B109" s="561">
        <v>107</v>
      </c>
      <c r="C109" s="561"/>
      <c r="D109" s="561">
        <v>3243</v>
      </c>
      <c r="E109" s="563" t="s">
        <v>4864</v>
      </c>
      <c r="F109" s="563" t="s">
        <v>83</v>
      </c>
      <c r="G109" s="561" t="s">
        <v>32</v>
      </c>
      <c r="H109" s="561">
        <v>1991</v>
      </c>
      <c r="I109" s="563" t="s">
        <v>4863</v>
      </c>
      <c r="J109" s="563"/>
      <c r="K109" s="561">
        <v>40</v>
      </c>
      <c r="L109" s="561">
        <v>16</v>
      </c>
      <c r="M109" s="561">
        <v>40</v>
      </c>
      <c r="N109" s="562">
        <v>0.40877314814814819</v>
      </c>
      <c r="O109" s="561">
        <v>0</v>
      </c>
      <c r="P109" s="560">
        <v>0.67708333333333337</v>
      </c>
      <c r="Q109" s="560">
        <v>0.61111111111111105</v>
      </c>
      <c r="R109" s="560">
        <v>0.53819444444444442</v>
      </c>
      <c r="S109" s="560">
        <v>0.44861111111111113</v>
      </c>
      <c r="T109" s="560">
        <v>0.6972222222222223</v>
      </c>
      <c r="U109" s="560">
        <v>0.51041666666666663</v>
      </c>
      <c r="V109" s="560">
        <v>0.65347222222222223</v>
      </c>
      <c r="W109" s="560">
        <v>0.37361111111111112</v>
      </c>
      <c r="X109" s="560">
        <v>0.49027777777777781</v>
      </c>
      <c r="Y109" s="560">
        <v>0.6333333333333333</v>
      </c>
      <c r="Z109" s="560">
        <v>0.42638888888888887</v>
      </c>
      <c r="AA109" s="560">
        <v>0.4680555555555555</v>
      </c>
      <c r="AB109" s="560">
        <v>0.40277777777777773</v>
      </c>
      <c r="AC109" s="560">
        <v>0.59097222222222223</v>
      </c>
      <c r="AD109" s="560">
        <v>0.72152777777777777</v>
      </c>
      <c r="AE109" s="560">
        <v>0.55625000000000002</v>
      </c>
      <c r="AF109" s="559">
        <v>0.76250000000000007</v>
      </c>
      <c r="AG109" s="559"/>
      <c r="AI109" s="226">
        <f>VLOOKUP(AJ109,id!$A:$C,3,0)</f>
        <v>684</v>
      </c>
      <c r="AJ109" s="226" t="str">
        <f t="shared" si="15"/>
        <v>KuczyńskiAdam1991</v>
      </c>
      <c r="AK109" s="226" t="str">
        <f t="shared" si="18"/>
        <v>Kuczyński</v>
      </c>
      <c r="AL109" s="226" t="str">
        <f t="shared" si="18"/>
        <v>Adam</v>
      </c>
      <c r="AM109" s="226">
        <f t="shared" si="16"/>
        <v>0</v>
      </c>
      <c r="AN109" s="226">
        <f t="shared" si="17"/>
        <v>1991</v>
      </c>
      <c r="AO109" s="226">
        <f t="shared" si="10"/>
        <v>29.991788889518073</v>
      </c>
      <c r="AP109" s="226"/>
      <c r="AQ109" s="226">
        <f t="shared" si="11"/>
        <v>0.99883911886290266</v>
      </c>
      <c r="AR109" s="226">
        <f t="shared" si="12"/>
        <v>1</v>
      </c>
      <c r="AS109" s="226">
        <f t="shared" si="13"/>
        <v>1</v>
      </c>
      <c r="AT109" s="226">
        <f t="shared" si="14"/>
        <v>1</v>
      </c>
    </row>
    <row r="110" spans="1:46">
      <c r="A110" s="565">
        <v>113</v>
      </c>
      <c r="B110" s="561">
        <v>108</v>
      </c>
      <c r="C110" s="561"/>
      <c r="D110" s="561">
        <v>3266</v>
      </c>
      <c r="E110" s="563" t="s">
        <v>4861</v>
      </c>
      <c r="F110" s="563" t="s">
        <v>48</v>
      </c>
      <c r="G110" s="561" t="s">
        <v>32</v>
      </c>
      <c r="H110" s="561">
        <v>1971</v>
      </c>
      <c r="I110" s="563" t="s">
        <v>3554</v>
      </c>
      <c r="J110" s="563"/>
      <c r="K110" s="561">
        <v>40</v>
      </c>
      <c r="L110" s="561">
        <v>16</v>
      </c>
      <c r="M110" s="561">
        <v>40</v>
      </c>
      <c r="N110" s="562">
        <v>0.41009259259259262</v>
      </c>
      <c r="O110" s="561">
        <v>0</v>
      </c>
      <c r="P110" s="560">
        <v>0.69791666666666663</v>
      </c>
      <c r="Q110" s="560">
        <v>0.49652777777777773</v>
      </c>
      <c r="R110" s="560">
        <v>0.5708333333333333</v>
      </c>
      <c r="S110" s="560">
        <v>0.46458333333333335</v>
      </c>
      <c r="T110" s="560">
        <v>0.71527777777777779</v>
      </c>
      <c r="U110" s="560">
        <v>0.55277777777777781</v>
      </c>
      <c r="V110" s="560">
        <v>0.4826388888888889</v>
      </c>
      <c r="W110" s="560">
        <v>0.38263888888888892</v>
      </c>
      <c r="X110" s="560">
        <v>0.53333333333333333</v>
      </c>
      <c r="Y110" s="560">
        <v>0.65555555555555556</v>
      </c>
      <c r="Z110" s="560">
        <v>0.44375000000000003</v>
      </c>
      <c r="AA110" s="560">
        <v>0.52013888888888882</v>
      </c>
      <c r="AB110" s="560">
        <v>0.42638888888888887</v>
      </c>
      <c r="AC110" s="560">
        <v>0.63124999999999998</v>
      </c>
      <c r="AD110" s="560">
        <v>0.74444444444444446</v>
      </c>
      <c r="AE110" s="560">
        <v>0.59722222222222221</v>
      </c>
      <c r="AF110" s="559">
        <v>0.76388888888888884</v>
      </c>
      <c r="AG110" s="559"/>
      <c r="AI110" s="226">
        <f>VLOOKUP(AJ110,id!$A:$C,3,0)</f>
        <v>685</v>
      </c>
      <c r="AJ110" s="226" t="str">
        <f t="shared" si="15"/>
        <v>BinkowskiTomasz1971</v>
      </c>
      <c r="AK110" s="226" t="str">
        <f t="shared" si="18"/>
        <v>Binkowski</v>
      </c>
      <c r="AL110" s="226" t="str">
        <f t="shared" si="18"/>
        <v>Tomasz</v>
      </c>
      <c r="AM110" s="226">
        <f t="shared" si="16"/>
        <v>0</v>
      </c>
      <c r="AN110" s="226">
        <f t="shared" si="17"/>
        <v>1971</v>
      </c>
      <c r="AO110" s="226">
        <f t="shared" si="10"/>
        <v>29.895292391058909</v>
      </c>
      <c r="AP110" s="226"/>
      <c r="AQ110" s="226">
        <f t="shared" si="11"/>
        <v>0.99678256942876498</v>
      </c>
      <c r="AR110" s="226">
        <f t="shared" si="12"/>
        <v>1</v>
      </c>
      <c r="AS110" s="226">
        <f t="shared" si="13"/>
        <v>1</v>
      </c>
      <c r="AT110" s="226">
        <f t="shared" si="14"/>
        <v>1</v>
      </c>
    </row>
    <row r="111" spans="1:46">
      <c r="A111" s="566">
        <v>114</v>
      </c>
      <c r="B111" s="554">
        <v>109</v>
      </c>
      <c r="C111" s="554"/>
      <c r="D111" s="554">
        <v>3172</v>
      </c>
      <c r="E111" s="556" t="s">
        <v>326</v>
      </c>
      <c r="F111" s="556" t="s">
        <v>17</v>
      </c>
      <c r="G111" s="554" t="s">
        <v>32</v>
      </c>
      <c r="H111" s="554">
        <v>2018</v>
      </c>
      <c r="I111" s="556" t="s">
        <v>4860</v>
      </c>
      <c r="J111" s="556" t="s">
        <v>4859</v>
      </c>
      <c r="K111" s="554">
        <v>40</v>
      </c>
      <c r="L111" s="554">
        <v>16</v>
      </c>
      <c r="M111" s="554">
        <v>40</v>
      </c>
      <c r="N111" s="555">
        <v>0.41221064814814817</v>
      </c>
      <c r="O111" s="554">
        <v>0</v>
      </c>
      <c r="P111" s="553">
        <v>0.72777777777777775</v>
      </c>
      <c r="Q111" s="553">
        <v>0.43611111111111112</v>
      </c>
      <c r="R111" s="553">
        <v>0.51597222222222217</v>
      </c>
      <c r="S111" s="553">
        <v>0.59236111111111112</v>
      </c>
      <c r="T111" s="553">
        <v>0.74583333333333324</v>
      </c>
      <c r="U111" s="553">
        <v>0.4694444444444445</v>
      </c>
      <c r="V111" s="553">
        <v>0.42222222222222222</v>
      </c>
      <c r="W111" s="553">
        <v>0.66875000000000007</v>
      </c>
      <c r="X111" s="553">
        <v>0.5541666666666667</v>
      </c>
      <c r="Y111" s="553">
        <v>0.40486111111111112</v>
      </c>
      <c r="Z111" s="553">
        <v>0.61111111111111105</v>
      </c>
      <c r="AA111" s="553">
        <v>0.57013888888888886</v>
      </c>
      <c r="AB111" s="553">
        <v>0.63958333333333328</v>
      </c>
      <c r="AC111" s="553">
        <v>0.4513888888888889</v>
      </c>
      <c r="AD111" s="553">
        <v>0.36805555555555558</v>
      </c>
      <c r="AE111" s="553">
        <v>0.4916666666666667</v>
      </c>
      <c r="AF111" s="552">
        <v>0.76597222222222217</v>
      </c>
      <c r="AG111" s="552"/>
      <c r="AI111" s="226">
        <f>VLOOKUP(AJ111,id!$A:$C,3,0)</f>
        <v>686</v>
      </c>
      <c r="AJ111" s="226" t="str">
        <f t="shared" si="15"/>
        <v>ChmielewskiMarcin2018</v>
      </c>
      <c r="AK111" s="226" t="str">
        <f t="shared" si="18"/>
        <v>Chmielewski</v>
      </c>
      <c r="AL111" s="226" t="str">
        <f t="shared" si="18"/>
        <v>Marcin</v>
      </c>
      <c r="AM111" s="226" t="str">
        <f t="shared" si="16"/>
        <v>ZZJ</v>
      </c>
      <c r="AN111" s="226">
        <f t="shared" si="17"/>
        <v>2018</v>
      </c>
      <c r="AO111" s="226">
        <f t="shared" si="10"/>
        <v>29.741681875614187</v>
      </c>
      <c r="AP111" s="226"/>
      <c r="AQ111" s="226">
        <f t="shared" si="11"/>
        <v>0.9948617155692826</v>
      </c>
      <c r="AR111" s="226">
        <f t="shared" si="12"/>
        <v>1</v>
      </c>
      <c r="AS111" s="226">
        <f t="shared" si="13"/>
        <v>1</v>
      </c>
      <c r="AT111" s="226">
        <f t="shared" si="14"/>
        <v>1</v>
      </c>
    </row>
    <row r="112" spans="1:46">
      <c r="A112" s="565">
        <v>115</v>
      </c>
      <c r="B112" s="561">
        <v>110</v>
      </c>
      <c r="C112" s="561"/>
      <c r="D112" s="561">
        <v>3175</v>
      </c>
      <c r="E112" s="563" t="s">
        <v>4755</v>
      </c>
      <c r="F112" s="563" t="s">
        <v>467</v>
      </c>
      <c r="G112" s="561" t="s">
        <v>32</v>
      </c>
      <c r="H112" s="561">
        <v>1984</v>
      </c>
      <c r="I112" s="563" t="s">
        <v>1273</v>
      </c>
      <c r="J112" s="563" t="s">
        <v>4859</v>
      </c>
      <c r="K112" s="561">
        <v>40</v>
      </c>
      <c r="L112" s="561">
        <v>16</v>
      </c>
      <c r="M112" s="561">
        <v>40</v>
      </c>
      <c r="N112" s="562">
        <v>0.41223379629629631</v>
      </c>
      <c r="O112" s="561">
        <v>0</v>
      </c>
      <c r="P112" s="560">
        <v>0.72777777777777775</v>
      </c>
      <c r="Q112" s="560">
        <v>0.43611111111111112</v>
      </c>
      <c r="R112" s="560">
        <v>0.51597222222222217</v>
      </c>
      <c r="S112" s="560">
        <v>0.59236111111111112</v>
      </c>
      <c r="T112" s="560">
        <v>0.74583333333333324</v>
      </c>
      <c r="U112" s="560">
        <v>0.4694444444444445</v>
      </c>
      <c r="V112" s="560">
        <v>0.42222222222222222</v>
      </c>
      <c r="W112" s="560">
        <v>0.6694444444444444</v>
      </c>
      <c r="X112" s="560">
        <v>0.5541666666666667</v>
      </c>
      <c r="Y112" s="560">
        <v>0.40416666666666662</v>
      </c>
      <c r="Z112" s="560">
        <v>0.61111111111111105</v>
      </c>
      <c r="AA112" s="560">
        <v>0.57013888888888886</v>
      </c>
      <c r="AB112" s="560">
        <v>0.63958333333333328</v>
      </c>
      <c r="AC112" s="560">
        <v>0.4513888888888889</v>
      </c>
      <c r="AD112" s="560">
        <v>0.36805555555555558</v>
      </c>
      <c r="AE112" s="560">
        <v>0.4916666666666667</v>
      </c>
      <c r="AF112" s="559">
        <v>0.76597222222222217</v>
      </c>
      <c r="AG112" s="559"/>
      <c r="AI112" s="226">
        <f>VLOOKUP(AJ112,id!$A:$C,3,0)</f>
        <v>687</v>
      </c>
      <c r="AJ112" s="226" t="str">
        <f t="shared" si="15"/>
        <v>LewandowskiDawid1984</v>
      </c>
      <c r="AK112" s="226" t="str">
        <f t="shared" si="18"/>
        <v>Lewandowski</v>
      </c>
      <c r="AL112" s="226" t="str">
        <f t="shared" si="18"/>
        <v>Dawid</v>
      </c>
      <c r="AM112" s="226" t="str">
        <f t="shared" si="16"/>
        <v>ZZJ</v>
      </c>
      <c r="AN112" s="226">
        <f t="shared" si="17"/>
        <v>1984</v>
      </c>
      <c r="AO112" s="226">
        <f t="shared" si="10"/>
        <v>29.74001179212172</v>
      </c>
      <c r="AP112" s="226"/>
      <c r="AQ112" s="226">
        <f t="shared" si="11"/>
        <v>0.99994384703933514</v>
      </c>
      <c r="AR112" s="226">
        <f t="shared" si="12"/>
        <v>1</v>
      </c>
      <c r="AS112" s="226">
        <f t="shared" si="13"/>
        <v>1</v>
      </c>
      <c r="AT112" s="226">
        <f t="shared" si="14"/>
        <v>1</v>
      </c>
    </row>
    <row r="113" spans="1:46">
      <c r="A113" s="566">
        <v>116</v>
      </c>
      <c r="B113" s="554">
        <v>111</v>
      </c>
      <c r="C113" s="554"/>
      <c r="D113" s="554">
        <v>3010</v>
      </c>
      <c r="E113" s="556" t="s">
        <v>4858</v>
      </c>
      <c r="F113" s="556" t="s">
        <v>373</v>
      </c>
      <c r="G113" s="554" t="s">
        <v>32</v>
      </c>
      <c r="H113" s="554">
        <v>1996</v>
      </c>
      <c r="I113" s="556" t="s">
        <v>3677</v>
      </c>
      <c r="J113" s="556" t="s">
        <v>3957</v>
      </c>
      <c r="K113" s="554">
        <v>40</v>
      </c>
      <c r="L113" s="554">
        <v>16</v>
      </c>
      <c r="M113" s="554">
        <v>40</v>
      </c>
      <c r="N113" s="555">
        <v>0.41252314814814817</v>
      </c>
      <c r="O113" s="554">
        <v>0</v>
      </c>
      <c r="P113" s="553">
        <v>0.68402777777777779</v>
      </c>
      <c r="Q113" s="553">
        <v>0.57152777777777775</v>
      </c>
      <c r="R113" s="553">
        <v>0.49583333333333335</v>
      </c>
      <c r="S113" s="553">
        <v>0.61388888888888882</v>
      </c>
      <c r="T113" s="553">
        <v>0.72083333333333333</v>
      </c>
      <c r="U113" s="553">
        <v>0.44375000000000003</v>
      </c>
      <c r="V113" s="553">
        <v>0.59583333333333333</v>
      </c>
      <c r="W113" s="553">
        <v>0.75416666666666676</v>
      </c>
      <c r="X113" s="553">
        <v>0.53819444444444442</v>
      </c>
      <c r="Y113" s="553">
        <v>0.40277777777777773</v>
      </c>
      <c r="Z113" s="553">
        <v>0.63194444444444442</v>
      </c>
      <c r="AA113" s="553">
        <v>0.5541666666666667</v>
      </c>
      <c r="AB113" s="553">
        <v>0.65277777777777779</v>
      </c>
      <c r="AC113" s="553">
        <v>0.4236111111111111</v>
      </c>
      <c r="AD113" s="553">
        <v>0.37222222222222223</v>
      </c>
      <c r="AE113" s="553">
        <v>0.47013888888888888</v>
      </c>
      <c r="AF113" s="552">
        <v>0.76666666666666661</v>
      </c>
      <c r="AG113" s="552"/>
      <c r="AI113" s="226">
        <f>VLOOKUP(AJ113,id!$A:$C,3,0)</f>
        <v>688</v>
      </c>
      <c r="AJ113" s="226" t="str">
        <f t="shared" si="15"/>
        <v>CiszakDominik1996</v>
      </c>
      <c r="AK113" s="226" t="str">
        <f t="shared" si="18"/>
        <v>Ciszak</v>
      </c>
      <c r="AL113" s="226" t="str">
        <f t="shared" si="18"/>
        <v>Dominik</v>
      </c>
      <c r="AM113" s="226" t="str">
        <f t="shared" si="16"/>
        <v>Team</v>
      </c>
      <c r="AN113" s="226">
        <f t="shared" si="17"/>
        <v>1996</v>
      </c>
      <c r="AO113" s="226">
        <f t="shared" si="10"/>
        <v>29.719151562763013</v>
      </c>
      <c r="AP113" s="226"/>
      <c r="AQ113" s="226">
        <f t="shared" si="11"/>
        <v>0.99929858032658103</v>
      </c>
      <c r="AR113" s="226">
        <f t="shared" si="12"/>
        <v>1</v>
      </c>
      <c r="AS113" s="226">
        <f t="shared" si="13"/>
        <v>1</v>
      </c>
      <c r="AT113" s="226">
        <f t="shared" si="14"/>
        <v>1</v>
      </c>
    </row>
    <row r="114" spans="1:46">
      <c r="A114" s="565">
        <v>117</v>
      </c>
      <c r="B114" s="561">
        <v>112</v>
      </c>
      <c r="C114" s="561"/>
      <c r="D114" s="561">
        <v>3009</v>
      </c>
      <c r="E114" s="563" t="s">
        <v>1065</v>
      </c>
      <c r="F114" s="563" t="s">
        <v>734</v>
      </c>
      <c r="G114" s="561" t="s">
        <v>32</v>
      </c>
      <c r="H114" s="561">
        <v>1990</v>
      </c>
      <c r="I114" s="563" t="s">
        <v>3554</v>
      </c>
      <c r="J114" s="563" t="s">
        <v>3957</v>
      </c>
      <c r="K114" s="561">
        <v>40</v>
      </c>
      <c r="L114" s="561">
        <v>16</v>
      </c>
      <c r="M114" s="561">
        <v>40</v>
      </c>
      <c r="N114" s="562">
        <v>0.41261574074074076</v>
      </c>
      <c r="O114" s="561">
        <v>0</v>
      </c>
      <c r="P114" s="560">
        <v>0.68402777777777779</v>
      </c>
      <c r="Q114" s="560">
        <v>0.57152777777777775</v>
      </c>
      <c r="R114" s="560">
        <v>0.49652777777777773</v>
      </c>
      <c r="S114" s="560">
        <v>0.61388888888888882</v>
      </c>
      <c r="T114" s="560">
        <v>0.72083333333333333</v>
      </c>
      <c r="U114" s="560">
        <v>0.44375000000000003</v>
      </c>
      <c r="V114" s="560">
        <v>0.59583333333333333</v>
      </c>
      <c r="W114" s="560">
        <v>0.75486111111111109</v>
      </c>
      <c r="X114" s="560">
        <v>0.53819444444444442</v>
      </c>
      <c r="Y114" s="560">
        <v>0.40277777777777773</v>
      </c>
      <c r="Z114" s="560">
        <v>0.63263888888888886</v>
      </c>
      <c r="AA114" s="560">
        <v>0.55486111111111114</v>
      </c>
      <c r="AB114" s="560">
        <v>0.65277777777777779</v>
      </c>
      <c r="AC114" s="560">
        <v>0.4236111111111111</v>
      </c>
      <c r="AD114" s="560">
        <v>0.37222222222222223</v>
      </c>
      <c r="AE114" s="560">
        <v>0.47013888888888888</v>
      </c>
      <c r="AF114" s="559">
        <v>0.76666666666666661</v>
      </c>
      <c r="AG114" s="559"/>
      <c r="AI114" s="226">
        <f>VLOOKUP(AJ114,id!$A:$C,3,0)</f>
        <v>689</v>
      </c>
      <c r="AJ114" s="226" t="str">
        <f t="shared" si="15"/>
        <v>PogorzelskiTomek1990</v>
      </c>
      <c r="AK114" s="226" t="str">
        <f t="shared" si="18"/>
        <v>Pogorzelski</v>
      </c>
      <c r="AL114" s="226" t="str">
        <f t="shared" si="18"/>
        <v>Tomek</v>
      </c>
      <c r="AM114" s="226" t="str">
        <f t="shared" si="16"/>
        <v>Team</v>
      </c>
      <c r="AN114" s="226">
        <f t="shared" si="17"/>
        <v>1990</v>
      </c>
      <c r="AO114" s="226">
        <f t="shared" si="10"/>
        <v>29.712482468443181</v>
      </c>
      <c r="AP114" s="226"/>
      <c r="AQ114" s="226">
        <f t="shared" si="11"/>
        <v>0.99977559607293132</v>
      </c>
      <c r="AR114" s="226">
        <f t="shared" si="12"/>
        <v>1</v>
      </c>
      <c r="AS114" s="226">
        <f t="shared" si="13"/>
        <v>1</v>
      </c>
      <c r="AT114" s="226">
        <f t="shared" si="14"/>
        <v>1</v>
      </c>
    </row>
    <row r="115" spans="1:46">
      <c r="A115" s="566">
        <v>118</v>
      </c>
      <c r="B115" s="554">
        <v>113</v>
      </c>
      <c r="C115" s="554"/>
      <c r="D115" s="554">
        <v>3029</v>
      </c>
      <c r="E115" s="556" t="s">
        <v>1448</v>
      </c>
      <c r="F115" s="556" t="s">
        <v>83</v>
      </c>
      <c r="G115" s="554" t="s">
        <v>32</v>
      </c>
      <c r="H115" s="554">
        <v>1977</v>
      </c>
      <c r="I115" s="556" t="s">
        <v>3554</v>
      </c>
      <c r="J115" s="556" t="s">
        <v>209</v>
      </c>
      <c r="K115" s="554">
        <v>38</v>
      </c>
      <c r="L115" s="554">
        <v>16</v>
      </c>
      <c r="M115" s="554">
        <v>40</v>
      </c>
      <c r="N115" s="555">
        <v>0.41778935185185184</v>
      </c>
      <c r="O115" s="554">
        <v>2</v>
      </c>
      <c r="P115" s="553">
        <v>0.75277777777777777</v>
      </c>
      <c r="Q115" s="553">
        <v>0.53402777777777777</v>
      </c>
      <c r="R115" s="553">
        <v>0.58888888888888891</v>
      </c>
      <c r="S115" s="553">
        <v>0.46458333333333335</v>
      </c>
      <c r="T115" s="553">
        <v>0.72777777777777775</v>
      </c>
      <c r="U115" s="553">
        <v>0.64097222222222217</v>
      </c>
      <c r="V115" s="553">
        <v>0.48819444444444443</v>
      </c>
      <c r="W115" s="553">
        <v>0.37222222222222223</v>
      </c>
      <c r="X115" s="553">
        <v>0.56041666666666667</v>
      </c>
      <c r="Y115" s="553">
        <v>0.51458333333333328</v>
      </c>
      <c r="Z115" s="553">
        <v>0.44444444444444442</v>
      </c>
      <c r="AA115" s="553">
        <v>0.54722222222222217</v>
      </c>
      <c r="AB115" s="553">
        <v>0.4201388888888889</v>
      </c>
      <c r="AC115" s="553">
        <v>0.65625</v>
      </c>
      <c r="AD115" s="553">
        <v>0.69374999999999998</v>
      </c>
      <c r="AE115" s="553">
        <v>0.60833333333333328</v>
      </c>
      <c r="AF115" s="552">
        <v>0.7715277777777777</v>
      </c>
      <c r="AG115" s="552"/>
      <c r="AI115" s="226">
        <f>VLOOKUP(AJ115,id!$A:$C,3,0)</f>
        <v>288</v>
      </c>
      <c r="AJ115" s="226" t="str">
        <f t="shared" si="15"/>
        <v>DadasiewiczAdam1977</v>
      </c>
      <c r="AK115" s="226" t="str">
        <f t="shared" si="18"/>
        <v>Dadasiewicz</v>
      </c>
      <c r="AL115" s="226" t="str">
        <f t="shared" si="18"/>
        <v>Adam</v>
      </c>
      <c r="AM115" s="226" t="str">
        <f t="shared" si="16"/>
        <v>Jerzy</v>
      </c>
      <c r="AN115" s="226">
        <f t="shared" si="17"/>
        <v>1977</v>
      </c>
      <c r="AO115" s="226">
        <f t="shared" si="10"/>
        <v>28.226858345021022</v>
      </c>
      <c r="AP115" s="226"/>
      <c r="AQ115" s="226">
        <f t="shared" si="11"/>
        <v>0.98761669944870767</v>
      </c>
      <c r="AR115" s="226">
        <f t="shared" si="12"/>
        <v>1</v>
      </c>
      <c r="AS115" s="226">
        <f t="shared" si="13"/>
        <v>0.95</v>
      </c>
      <c r="AT115" s="226">
        <f t="shared" si="14"/>
        <v>1</v>
      </c>
    </row>
    <row r="116" spans="1:46">
      <c r="A116" s="565">
        <v>119</v>
      </c>
      <c r="B116" s="561">
        <v>114</v>
      </c>
      <c r="C116" s="561"/>
      <c r="D116" s="561">
        <v>3160</v>
      </c>
      <c r="E116" s="563" t="s">
        <v>440</v>
      </c>
      <c r="F116" s="563" t="s">
        <v>22</v>
      </c>
      <c r="G116" s="561" t="s">
        <v>32</v>
      </c>
      <c r="H116" s="561">
        <v>1984</v>
      </c>
      <c r="I116" s="563" t="s">
        <v>4856</v>
      </c>
      <c r="J116" s="563" t="s">
        <v>1374</v>
      </c>
      <c r="K116" s="561">
        <v>38</v>
      </c>
      <c r="L116" s="561">
        <v>15</v>
      </c>
      <c r="M116" s="561">
        <v>38</v>
      </c>
      <c r="N116" s="562">
        <v>0.38548611111111114</v>
      </c>
      <c r="O116" s="561">
        <v>0</v>
      </c>
      <c r="P116" s="560">
        <v>0.69374999999999998</v>
      </c>
      <c r="Q116" s="560">
        <v>0.57708333333333328</v>
      </c>
      <c r="R116" s="560">
        <v>0.46666666666666662</v>
      </c>
      <c r="S116" s="560">
        <v>0.6118055555555556</v>
      </c>
      <c r="T116" s="560">
        <v>0.72152777777777777</v>
      </c>
      <c r="U116" s="560">
        <v>0.44375000000000003</v>
      </c>
      <c r="V116" s="560">
        <v>0.59652777777777777</v>
      </c>
      <c r="W116" s="560"/>
      <c r="X116" s="560">
        <v>0.54861111111111105</v>
      </c>
      <c r="Y116" s="560">
        <v>0.40486111111111112</v>
      </c>
      <c r="Z116" s="560">
        <v>0.6381944444444444</v>
      </c>
      <c r="AA116" s="560">
        <v>0.56666666666666665</v>
      </c>
      <c r="AB116" s="560">
        <v>0.65833333333333333</v>
      </c>
      <c r="AC116" s="560">
        <v>0.43124999999999997</v>
      </c>
      <c r="AD116" s="560">
        <v>0.36736111111111108</v>
      </c>
      <c r="AE116" s="560">
        <v>0.50277777777777777</v>
      </c>
      <c r="AF116" s="559">
        <v>0.73958333333333337</v>
      </c>
      <c r="AG116" s="559"/>
      <c r="AI116" s="226">
        <f>VLOOKUP(AJ116,id!$A:$C,3,0)</f>
        <v>690</v>
      </c>
      <c r="AJ116" s="226" t="str">
        <f t="shared" si="15"/>
        <v>SzyngwelskiKrzysztof1984</v>
      </c>
      <c r="AK116" s="226" t="str">
        <f t="shared" si="18"/>
        <v>Szyngwelski</v>
      </c>
      <c r="AL116" s="226" t="str">
        <f t="shared" si="18"/>
        <v>Krzysztof</v>
      </c>
      <c r="AM116" s="226" t="str">
        <f t="shared" si="16"/>
        <v>-</v>
      </c>
      <c r="AN116" s="226">
        <f t="shared" si="17"/>
        <v>1984</v>
      </c>
      <c r="AO116" s="226">
        <f t="shared" si="10"/>
        <v>27.864855743541444</v>
      </c>
      <c r="AP116" s="226"/>
      <c r="AQ116" s="226">
        <f t="shared" si="11"/>
        <v>1.0837987149462558</v>
      </c>
      <c r="AR116" s="226">
        <f t="shared" si="12"/>
        <v>0.9375</v>
      </c>
      <c r="AS116" s="226">
        <f t="shared" si="13"/>
        <v>1</v>
      </c>
      <c r="AT116" s="226">
        <f t="shared" si="14"/>
        <v>0.98717524291740988</v>
      </c>
    </row>
    <row r="117" spans="1:46">
      <c r="A117" s="566">
        <v>120</v>
      </c>
      <c r="B117" s="554">
        <v>115</v>
      </c>
      <c r="C117" s="554"/>
      <c r="D117" s="554">
        <v>3219</v>
      </c>
      <c r="E117" s="556" t="s">
        <v>4852</v>
      </c>
      <c r="F117" s="556" t="s">
        <v>4857</v>
      </c>
      <c r="G117" s="554" t="s">
        <v>32</v>
      </c>
      <c r="H117" s="554">
        <v>1990</v>
      </c>
      <c r="I117" s="556" t="s">
        <v>4856</v>
      </c>
      <c r="J117" s="556" t="s">
        <v>4855</v>
      </c>
      <c r="K117" s="554">
        <v>38</v>
      </c>
      <c r="L117" s="554">
        <v>15</v>
      </c>
      <c r="M117" s="554">
        <v>38</v>
      </c>
      <c r="N117" s="555">
        <v>0.38559027777777777</v>
      </c>
      <c r="O117" s="554">
        <v>0</v>
      </c>
      <c r="P117" s="553">
        <v>0.68611111111111101</v>
      </c>
      <c r="Q117" s="553">
        <v>0.57013888888888886</v>
      </c>
      <c r="R117" s="553">
        <v>0.47083333333333338</v>
      </c>
      <c r="S117" s="553">
        <v>0.61041666666666672</v>
      </c>
      <c r="T117" s="553">
        <v>0.72083333333333333</v>
      </c>
      <c r="U117" s="553">
        <v>0.51736111111111105</v>
      </c>
      <c r="V117" s="553">
        <v>0.59444444444444444</v>
      </c>
      <c r="W117" s="553"/>
      <c r="X117" s="553">
        <v>0.54236111111111118</v>
      </c>
      <c r="Y117" s="553">
        <v>0.40902777777777777</v>
      </c>
      <c r="Z117" s="553">
        <v>0.63124999999999998</v>
      </c>
      <c r="AA117" s="553">
        <v>0.55694444444444446</v>
      </c>
      <c r="AB117" s="553">
        <v>0.65555555555555556</v>
      </c>
      <c r="AC117" s="553">
        <v>0.44513888888888892</v>
      </c>
      <c r="AD117" s="553">
        <v>0.37708333333333338</v>
      </c>
      <c r="AE117" s="553">
        <v>0.4861111111111111</v>
      </c>
      <c r="AF117" s="552">
        <v>0.73958333333333337</v>
      </c>
      <c r="AG117" s="552"/>
      <c r="AI117" s="226">
        <f>VLOOKUP(AJ117,id!$A:$C,3,0)</f>
        <v>691</v>
      </c>
      <c r="AJ117" s="226" t="str">
        <f t="shared" si="15"/>
        <v>RopelSebastian Jakub1990</v>
      </c>
      <c r="AK117" s="226" t="str">
        <f t="shared" si="18"/>
        <v>Ropel</v>
      </c>
      <c r="AL117" s="226" t="str">
        <f t="shared" si="18"/>
        <v>Sebastian Jakub</v>
      </c>
      <c r="AM117" s="226" t="str">
        <f t="shared" si="16"/>
        <v>1 STO w Gdyni</v>
      </c>
      <c r="AN117" s="226">
        <f t="shared" si="17"/>
        <v>1990</v>
      </c>
      <c r="AO117" s="226">
        <f t="shared" si="10"/>
        <v>27.857328092282501</v>
      </c>
      <c r="AP117" s="226"/>
      <c r="AQ117" s="226">
        <f t="shared" si="11"/>
        <v>0.99972985141828019</v>
      </c>
      <c r="AR117" s="226">
        <f t="shared" si="12"/>
        <v>1</v>
      </c>
      <c r="AS117" s="226">
        <f t="shared" si="13"/>
        <v>1</v>
      </c>
      <c r="AT117" s="226">
        <f t="shared" si="14"/>
        <v>1</v>
      </c>
    </row>
    <row r="118" spans="1:46">
      <c r="A118" s="565">
        <v>121</v>
      </c>
      <c r="B118" s="561">
        <v>116</v>
      </c>
      <c r="C118" s="561"/>
      <c r="D118" s="561">
        <v>3038</v>
      </c>
      <c r="E118" s="563" t="s">
        <v>4854</v>
      </c>
      <c r="F118" s="563" t="s">
        <v>17</v>
      </c>
      <c r="G118" s="561" t="s">
        <v>32</v>
      </c>
      <c r="H118" s="561">
        <v>1984</v>
      </c>
      <c r="I118" s="563" t="s">
        <v>3731</v>
      </c>
      <c r="J118" s="563" t="s">
        <v>4853</v>
      </c>
      <c r="K118" s="561">
        <v>38</v>
      </c>
      <c r="L118" s="561">
        <v>15</v>
      </c>
      <c r="M118" s="561">
        <v>38</v>
      </c>
      <c r="N118" s="562">
        <v>0.38563657407407409</v>
      </c>
      <c r="O118" s="561">
        <v>0</v>
      </c>
      <c r="P118" s="560">
        <v>0.68541666666666667</v>
      </c>
      <c r="Q118" s="560">
        <v>0.57013888888888886</v>
      </c>
      <c r="R118" s="560">
        <v>0.47013888888888888</v>
      </c>
      <c r="S118" s="560">
        <v>0.60972222222222217</v>
      </c>
      <c r="T118" s="560">
        <v>0.72083333333333333</v>
      </c>
      <c r="U118" s="560">
        <v>0.51666666666666672</v>
      </c>
      <c r="V118" s="560">
        <v>0.59375</v>
      </c>
      <c r="W118" s="560"/>
      <c r="X118" s="560">
        <v>0.54166666666666663</v>
      </c>
      <c r="Y118" s="560">
        <v>0.40902777777777777</v>
      </c>
      <c r="Z118" s="560">
        <v>0.63124999999999998</v>
      </c>
      <c r="AA118" s="560">
        <v>0.55694444444444446</v>
      </c>
      <c r="AB118" s="560">
        <v>0.65486111111111112</v>
      </c>
      <c r="AC118" s="560">
        <v>0.44513888888888892</v>
      </c>
      <c r="AD118" s="560">
        <v>0.37708333333333338</v>
      </c>
      <c r="AE118" s="560">
        <v>0.48680555555555555</v>
      </c>
      <c r="AF118" s="559">
        <v>0.73958333333333337</v>
      </c>
      <c r="AG118" s="559"/>
      <c r="AI118" s="226">
        <f>VLOOKUP(AJ118,id!$A:$C,3,0)</f>
        <v>692</v>
      </c>
      <c r="AJ118" s="226" t="str">
        <f t="shared" si="15"/>
        <v>FrymarkMarcin1984</v>
      </c>
      <c r="AK118" s="226" t="str">
        <f t="shared" si="18"/>
        <v>Frymark</v>
      </c>
      <c r="AL118" s="226" t="str">
        <f t="shared" si="18"/>
        <v>Marcin</v>
      </c>
      <c r="AM118" s="226" t="str">
        <f t="shared" si="16"/>
        <v>Norda Active Team</v>
      </c>
      <c r="AN118" s="226">
        <f t="shared" si="17"/>
        <v>1984</v>
      </c>
      <c r="AO118" s="226">
        <f t="shared" si="10"/>
        <v>27.853983774854932</v>
      </c>
      <c r="AP118" s="226"/>
      <c r="AQ118" s="226">
        <f t="shared" si="11"/>
        <v>0.99987994837780236</v>
      </c>
      <c r="AR118" s="226">
        <f t="shared" si="12"/>
        <v>1</v>
      </c>
      <c r="AS118" s="226">
        <f t="shared" si="13"/>
        <v>1</v>
      </c>
      <c r="AT118" s="226">
        <f t="shared" si="14"/>
        <v>1</v>
      </c>
    </row>
    <row r="119" spans="1:46">
      <c r="A119" s="566">
        <v>122</v>
      </c>
      <c r="B119" s="554">
        <v>117</v>
      </c>
      <c r="C119" s="554"/>
      <c r="D119" s="554">
        <v>3075</v>
      </c>
      <c r="E119" s="556" t="s">
        <v>4852</v>
      </c>
      <c r="F119" s="556" t="s">
        <v>379</v>
      </c>
      <c r="G119" s="554" t="s">
        <v>32</v>
      </c>
      <c r="H119" s="554">
        <v>1984</v>
      </c>
      <c r="I119" s="556" t="s">
        <v>3731</v>
      </c>
      <c r="J119" s="556" t="s">
        <v>4851</v>
      </c>
      <c r="K119" s="554">
        <v>38</v>
      </c>
      <c r="L119" s="554">
        <v>15</v>
      </c>
      <c r="M119" s="554">
        <v>38</v>
      </c>
      <c r="N119" s="555">
        <v>0.38575231481481481</v>
      </c>
      <c r="O119" s="554">
        <v>0</v>
      </c>
      <c r="P119" s="553">
        <v>0.68611111111111101</v>
      </c>
      <c r="Q119" s="553">
        <v>0.57013888888888886</v>
      </c>
      <c r="R119" s="553">
        <v>0.47013888888888888</v>
      </c>
      <c r="S119" s="553">
        <v>0.60972222222222217</v>
      </c>
      <c r="T119" s="553">
        <v>0.72152777777777777</v>
      </c>
      <c r="U119" s="553">
        <v>0.51666666666666672</v>
      </c>
      <c r="V119" s="553">
        <v>0.59375</v>
      </c>
      <c r="W119" s="553"/>
      <c r="X119" s="553">
        <v>0.54236111111111118</v>
      </c>
      <c r="Y119" s="553">
        <v>0.40902777777777777</v>
      </c>
      <c r="Z119" s="553">
        <v>0.63124999999999998</v>
      </c>
      <c r="AA119" s="553">
        <v>0.55694444444444446</v>
      </c>
      <c r="AB119" s="553">
        <v>0.65486111111111112</v>
      </c>
      <c r="AC119" s="553">
        <v>0.44513888888888892</v>
      </c>
      <c r="AD119" s="553">
        <v>0.37708333333333338</v>
      </c>
      <c r="AE119" s="553">
        <v>0.4861111111111111</v>
      </c>
      <c r="AF119" s="552">
        <v>0.73958333333333337</v>
      </c>
      <c r="AG119" s="552"/>
      <c r="AI119" s="226">
        <f>VLOOKUP(AJ119,id!$A:$C,3,0)</f>
        <v>693</v>
      </c>
      <c r="AJ119" s="226" t="str">
        <f t="shared" si="15"/>
        <v>RopelPatryk1984</v>
      </c>
      <c r="AK119" s="226" t="str">
        <f t="shared" si="18"/>
        <v>Ropel</v>
      </c>
      <c r="AL119" s="226" t="str">
        <f t="shared" si="18"/>
        <v>Patryk</v>
      </c>
      <c r="AM119" s="226" t="str">
        <f t="shared" si="16"/>
        <v>free rider</v>
      </c>
      <c r="AN119" s="226">
        <f t="shared" si="17"/>
        <v>1984</v>
      </c>
      <c r="AO119" s="226">
        <f t="shared" si="10"/>
        <v>27.845626493275873</v>
      </c>
      <c r="AP119" s="226"/>
      <c r="AQ119" s="226">
        <f t="shared" si="11"/>
        <v>0.99969996099492942</v>
      </c>
      <c r="AR119" s="226">
        <f t="shared" si="12"/>
        <v>1</v>
      </c>
      <c r="AS119" s="226">
        <f t="shared" si="13"/>
        <v>1</v>
      </c>
      <c r="AT119" s="226">
        <f t="shared" si="14"/>
        <v>1</v>
      </c>
    </row>
    <row r="120" spans="1:46">
      <c r="A120" s="565">
        <v>123</v>
      </c>
      <c r="B120" s="561">
        <v>118</v>
      </c>
      <c r="C120" s="561"/>
      <c r="D120" s="561">
        <v>3148</v>
      </c>
      <c r="E120" s="563" t="s">
        <v>64</v>
      </c>
      <c r="F120" s="563" t="s">
        <v>65</v>
      </c>
      <c r="G120" s="561" t="s">
        <v>32</v>
      </c>
      <c r="H120" s="561">
        <v>1963</v>
      </c>
      <c r="I120" s="563" t="s">
        <v>1273</v>
      </c>
      <c r="J120" s="563" t="s">
        <v>1273</v>
      </c>
      <c r="K120" s="561">
        <v>38</v>
      </c>
      <c r="L120" s="561">
        <v>15</v>
      </c>
      <c r="M120" s="561">
        <v>38</v>
      </c>
      <c r="N120" s="562">
        <v>0.387662037037037</v>
      </c>
      <c r="O120" s="561">
        <v>0</v>
      </c>
      <c r="P120" s="560">
        <v>0.68263888888888891</v>
      </c>
      <c r="Q120" s="560">
        <v>0.60833333333333328</v>
      </c>
      <c r="R120" s="560">
        <v>0.53125</v>
      </c>
      <c r="S120" s="560">
        <v>0.46388888888888885</v>
      </c>
      <c r="T120" s="560"/>
      <c r="U120" s="560">
        <v>0.57500000000000007</v>
      </c>
      <c r="V120" s="560">
        <v>0.6430555555555556</v>
      </c>
      <c r="W120" s="560">
        <v>0.3743055555555555</v>
      </c>
      <c r="X120" s="560">
        <v>0.4916666666666667</v>
      </c>
      <c r="Y120" s="560">
        <v>0.62777777777777777</v>
      </c>
      <c r="Z120" s="560">
        <v>0.44861111111111113</v>
      </c>
      <c r="AA120" s="560">
        <v>0.47986111111111113</v>
      </c>
      <c r="AB120" s="560">
        <v>0.4291666666666667</v>
      </c>
      <c r="AC120" s="560">
        <v>0.58819444444444446</v>
      </c>
      <c r="AD120" s="560">
        <v>0.72777777777777775</v>
      </c>
      <c r="AE120" s="560">
        <v>0.54861111111111105</v>
      </c>
      <c r="AF120" s="559">
        <v>0.7416666666666667</v>
      </c>
      <c r="AG120" s="559"/>
      <c r="AI120" s="226">
        <f>VLOOKUP(AJ120,id!$A:$C,3,0)</f>
        <v>60</v>
      </c>
      <c r="AJ120" s="226" t="str">
        <f t="shared" si="15"/>
        <v>JańczakWiesław1963</v>
      </c>
      <c r="AK120" s="226" t="str">
        <f t="shared" si="18"/>
        <v>Jańczak</v>
      </c>
      <c r="AL120" s="226" t="str">
        <f t="shared" si="18"/>
        <v>Wiesław</v>
      </c>
      <c r="AM120" s="226" t="str">
        <f t="shared" si="16"/>
        <v>Bydgoszcz</v>
      </c>
      <c r="AN120" s="226">
        <f t="shared" si="17"/>
        <v>1963</v>
      </c>
      <c r="AO120" s="226">
        <f t="shared" si="10"/>
        <v>27.708451824039876</v>
      </c>
      <c r="AP120" s="226"/>
      <c r="AQ120" s="226">
        <f t="shared" si="11"/>
        <v>0.99507374455126296</v>
      </c>
      <c r="AR120" s="226">
        <f t="shared" si="12"/>
        <v>1</v>
      </c>
      <c r="AS120" s="226">
        <f t="shared" si="13"/>
        <v>1</v>
      </c>
      <c r="AT120" s="226">
        <f t="shared" si="14"/>
        <v>1</v>
      </c>
    </row>
    <row r="121" spans="1:46">
      <c r="A121" s="566">
        <v>124</v>
      </c>
      <c r="B121" s="554">
        <v>119</v>
      </c>
      <c r="C121" s="554"/>
      <c r="D121" s="554">
        <v>3130</v>
      </c>
      <c r="E121" s="556" t="s">
        <v>4850</v>
      </c>
      <c r="F121" s="556" t="s">
        <v>21</v>
      </c>
      <c r="G121" s="554" t="s">
        <v>32</v>
      </c>
      <c r="H121" s="554">
        <v>1982</v>
      </c>
      <c r="I121" s="556" t="s">
        <v>4849</v>
      </c>
      <c r="J121" s="556" t="s">
        <v>4848</v>
      </c>
      <c r="K121" s="554">
        <v>38</v>
      </c>
      <c r="L121" s="554">
        <v>15</v>
      </c>
      <c r="M121" s="554">
        <v>38</v>
      </c>
      <c r="N121" s="555">
        <v>0.40050925925925923</v>
      </c>
      <c r="O121" s="554">
        <v>0</v>
      </c>
      <c r="P121" s="553">
        <v>0.68888888888888899</v>
      </c>
      <c r="Q121" s="553">
        <v>0.58472222222222225</v>
      </c>
      <c r="R121" s="553">
        <v>0.49652777777777773</v>
      </c>
      <c r="S121" s="553">
        <v>0.61736111111111114</v>
      </c>
      <c r="T121" s="553">
        <v>0.72083333333333333</v>
      </c>
      <c r="U121" s="553">
        <v>0.52152777777777781</v>
      </c>
      <c r="V121" s="553">
        <v>0.60069444444444442</v>
      </c>
      <c r="W121" s="553"/>
      <c r="X121" s="553">
        <v>0.54652777777777783</v>
      </c>
      <c r="Y121" s="553">
        <v>0.41944444444444445</v>
      </c>
      <c r="Z121" s="553">
        <v>0.63750000000000007</v>
      </c>
      <c r="AA121" s="553">
        <v>0.56805555555555554</v>
      </c>
      <c r="AB121" s="553">
        <v>0.65833333333333333</v>
      </c>
      <c r="AC121" s="553">
        <v>0.44375000000000003</v>
      </c>
      <c r="AD121" s="553">
        <v>0.3833333333333333</v>
      </c>
      <c r="AE121" s="553">
        <v>0.47083333333333338</v>
      </c>
      <c r="AF121" s="552">
        <v>0.75416666666666676</v>
      </c>
      <c r="AG121" s="552"/>
      <c r="AI121" s="226">
        <f>VLOOKUP(AJ121,id!$A:$C,3,0)</f>
        <v>694</v>
      </c>
      <c r="AJ121" s="226" t="str">
        <f t="shared" si="15"/>
        <v>RokickiJacek1982</v>
      </c>
      <c r="AK121" s="226" t="str">
        <f t="shared" si="18"/>
        <v>Rokicki</v>
      </c>
      <c r="AL121" s="226" t="str">
        <f t="shared" si="18"/>
        <v>Jacek</v>
      </c>
      <c r="AM121" s="226" t="str">
        <f t="shared" si="16"/>
        <v>FINES Lidzbark Warminski</v>
      </c>
      <c r="AN121" s="226">
        <f t="shared" si="17"/>
        <v>1982</v>
      </c>
      <c r="AO121" s="226">
        <f t="shared" si="10"/>
        <v>26.819641815812957</v>
      </c>
      <c r="AP121" s="226"/>
      <c r="AQ121" s="226">
        <f t="shared" si="11"/>
        <v>0.96792278349323779</v>
      </c>
      <c r="AR121" s="226">
        <f t="shared" si="12"/>
        <v>1</v>
      </c>
      <c r="AS121" s="226">
        <f t="shared" si="13"/>
        <v>1</v>
      </c>
      <c r="AT121" s="226">
        <f t="shared" si="14"/>
        <v>1</v>
      </c>
    </row>
    <row r="122" spans="1:46">
      <c r="A122" s="565">
        <v>125</v>
      </c>
      <c r="B122" s="561">
        <v>120</v>
      </c>
      <c r="C122" s="561"/>
      <c r="D122" s="561">
        <v>3197</v>
      </c>
      <c r="E122" s="563" t="s">
        <v>4847</v>
      </c>
      <c r="F122" s="563" t="s">
        <v>282</v>
      </c>
      <c r="G122" s="561" t="s">
        <v>32</v>
      </c>
      <c r="H122" s="561">
        <v>1979</v>
      </c>
      <c r="I122" s="563" t="s">
        <v>3677</v>
      </c>
      <c r="J122" s="563" t="s">
        <v>4846</v>
      </c>
      <c r="K122" s="561">
        <v>38</v>
      </c>
      <c r="L122" s="561">
        <v>15</v>
      </c>
      <c r="M122" s="561">
        <v>38</v>
      </c>
      <c r="N122" s="562">
        <v>0.40056712962962965</v>
      </c>
      <c r="O122" s="561">
        <v>0</v>
      </c>
      <c r="P122" s="560">
        <v>0.68958333333333333</v>
      </c>
      <c r="Q122" s="560">
        <v>0.58472222222222225</v>
      </c>
      <c r="R122" s="560">
        <v>0.49652777777777773</v>
      </c>
      <c r="S122" s="560">
        <v>0.61805555555555558</v>
      </c>
      <c r="T122" s="560">
        <v>0.72152777777777777</v>
      </c>
      <c r="U122" s="560">
        <v>0.52152777777777781</v>
      </c>
      <c r="V122" s="560">
        <v>0.60069444444444442</v>
      </c>
      <c r="W122" s="560"/>
      <c r="X122" s="560">
        <v>0.54652777777777783</v>
      </c>
      <c r="Y122" s="560">
        <v>0.41944444444444445</v>
      </c>
      <c r="Z122" s="560">
        <v>0.6381944444444444</v>
      </c>
      <c r="AA122" s="560">
        <v>0.56874999999999998</v>
      </c>
      <c r="AB122" s="560">
        <v>0.65902777777777777</v>
      </c>
      <c r="AC122" s="560">
        <v>0.44375000000000003</v>
      </c>
      <c r="AD122" s="560">
        <v>0.3833333333333333</v>
      </c>
      <c r="AE122" s="560">
        <v>0.47152777777777777</v>
      </c>
      <c r="AF122" s="559">
        <v>0.75416666666666676</v>
      </c>
      <c r="AG122" s="559"/>
      <c r="AI122" s="226">
        <f>VLOOKUP(AJ122,id!$A:$C,3,0)</f>
        <v>695</v>
      </c>
      <c r="AJ122" s="226" t="str">
        <f t="shared" si="15"/>
        <v>OwsikDamian1979</v>
      </c>
      <c r="AK122" s="226" t="str">
        <f t="shared" si="18"/>
        <v>Owsik</v>
      </c>
      <c r="AL122" s="226" t="str">
        <f t="shared" si="18"/>
        <v>Damian</v>
      </c>
      <c r="AM122" s="226" t="str">
        <f t="shared" si="16"/>
        <v>Eurobank</v>
      </c>
      <c r="AN122" s="226">
        <f t="shared" si="17"/>
        <v>1979</v>
      </c>
      <c r="AO122" s="226">
        <f t="shared" si="10"/>
        <v>26.815767152890619</v>
      </c>
      <c r="AP122" s="226"/>
      <c r="AQ122" s="226">
        <f t="shared" si="11"/>
        <v>0.99985552890866525</v>
      </c>
      <c r="AR122" s="226">
        <f t="shared" si="12"/>
        <v>1</v>
      </c>
      <c r="AS122" s="226">
        <f t="shared" si="13"/>
        <v>1</v>
      </c>
      <c r="AT122" s="226">
        <f t="shared" si="14"/>
        <v>1</v>
      </c>
    </row>
    <row r="123" spans="1:46">
      <c r="A123" s="566">
        <v>126</v>
      </c>
      <c r="B123" s="554">
        <v>121</v>
      </c>
      <c r="C123" s="554"/>
      <c r="D123" s="554">
        <v>3102</v>
      </c>
      <c r="E123" s="556" t="s">
        <v>1065</v>
      </c>
      <c r="F123" s="556" t="s">
        <v>151</v>
      </c>
      <c r="G123" s="554" t="s">
        <v>32</v>
      </c>
      <c r="H123" s="554">
        <v>1981</v>
      </c>
      <c r="I123" s="556" t="s">
        <v>4843</v>
      </c>
      <c r="J123" s="556" t="s">
        <v>4842</v>
      </c>
      <c r="K123" s="554">
        <v>38</v>
      </c>
      <c r="L123" s="554">
        <v>15</v>
      </c>
      <c r="M123" s="554">
        <v>38</v>
      </c>
      <c r="N123" s="555">
        <v>0.40089120370370374</v>
      </c>
      <c r="O123" s="554">
        <v>0</v>
      </c>
      <c r="P123" s="553">
        <v>0.68958333333333333</v>
      </c>
      <c r="Q123" s="553">
        <v>0.5854166666666667</v>
      </c>
      <c r="R123" s="553">
        <v>0.49652777777777773</v>
      </c>
      <c r="S123" s="553">
        <v>0.61805555555555558</v>
      </c>
      <c r="T123" s="553">
        <v>0.72083333333333333</v>
      </c>
      <c r="U123" s="553">
        <v>0.52152777777777781</v>
      </c>
      <c r="V123" s="553">
        <v>0.6020833333333333</v>
      </c>
      <c r="W123" s="553"/>
      <c r="X123" s="553">
        <v>0.54722222222222217</v>
      </c>
      <c r="Y123" s="553">
        <v>0.41944444444444445</v>
      </c>
      <c r="Z123" s="553">
        <v>0.6381944444444444</v>
      </c>
      <c r="AA123" s="553">
        <v>0.56874999999999998</v>
      </c>
      <c r="AB123" s="553">
        <v>0.65902777777777777</v>
      </c>
      <c r="AC123" s="553">
        <v>0.44375000000000003</v>
      </c>
      <c r="AD123" s="553">
        <v>0.3840277777777778</v>
      </c>
      <c r="AE123" s="553">
        <v>0.47083333333333338</v>
      </c>
      <c r="AF123" s="552">
        <v>0.75486111111111109</v>
      </c>
      <c r="AG123" s="552"/>
      <c r="AI123" s="226">
        <f>VLOOKUP(AJ123,id!$A:$C,3,0)</f>
        <v>696</v>
      </c>
      <c r="AJ123" s="226" t="str">
        <f t="shared" si="15"/>
        <v>PogorzelskiWojciech1981</v>
      </c>
      <c r="AK123" s="226" t="str">
        <f t="shared" si="18"/>
        <v>Pogorzelski</v>
      </c>
      <c r="AL123" s="226" t="str">
        <f t="shared" si="18"/>
        <v>Wojciech</v>
      </c>
      <c r="AM123" s="226" t="str">
        <f t="shared" si="16"/>
        <v>TEAMNOWINKA</v>
      </c>
      <c r="AN123" s="226">
        <f t="shared" si="17"/>
        <v>1981</v>
      </c>
      <c r="AO123" s="226">
        <f t="shared" ref="AO123:AO186" si="19">AO122*IF(AS123&lt;1,AS123,IF(AT123&lt;1,AT123,IF(AR123&lt;1,AR123,IF(AQ123&lt;1,AQ123,1))))</f>
        <v>26.794089713150427</v>
      </c>
      <c r="AP123" s="226"/>
      <c r="AQ123" s="226">
        <f t="shared" ref="AQ123:AQ186" si="20">N122/N123</f>
        <v>0.99919161590206995</v>
      </c>
      <c r="AR123" s="226">
        <f t="shared" ref="AR123:AR186" si="21">L123/L122</f>
        <v>1</v>
      </c>
      <c r="AS123" s="226">
        <f t="shared" ref="AS123:AS186" si="22">K123/K122</f>
        <v>1</v>
      </c>
      <c r="AT123" s="226">
        <f t="shared" ref="AT123:AT186" si="23">AR123^0.2</f>
        <v>1</v>
      </c>
    </row>
    <row r="124" spans="1:46">
      <c r="A124" s="565">
        <v>127</v>
      </c>
      <c r="B124" s="561">
        <v>122</v>
      </c>
      <c r="C124" s="561"/>
      <c r="D124" s="561">
        <v>3236</v>
      </c>
      <c r="E124" s="563" t="s">
        <v>4845</v>
      </c>
      <c r="F124" s="563" t="s">
        <v>15</v>
      </c>
      <c r="G124" s="561" t="s">
        <v>32</v>
      </c>
      <c r="H124" s="561">
        <v>1984</v>
      </c>
      <c r="I124" s="563" t="s">
        <v>3554</v>
      </c>
      <c r="J124" s="563" t="s">
        <v>4844</v>
      </c>
      <c r="K124" s="561">
        <v>38</v>
      </c>
      <c r="L124" s="561">
        <v>15</v>
      </c>
      <c r="M124" s="561">
        <v>38</v>
      </c>
      <c r="N124" s="562">
        <v>0.40130787037037036</v>
      </c>
      <c r="O124" s="561">
        <v>0</v>
      </c>
      <c r="P124" s="560">
        <v>0.7319444444444444</v>
      </c>
      <c r="Q124" s="560">
        <v>0.53611111111111109</v>
      </c>
      <c r="R124" s="560">
        <v>0.46666666666666662</v>
      </c>
      <c r="S124" s="560">
        <v>0.6</v>
      </c>
      <c r="T124" s="560"/>
      <c r="U124" s="560">
        <v>0.48472222222222222</v>
      </c>
      <c r="V124" s="560">
        <v>0.58124999999999993</v>
      </c>
      <c r="W124" s="560">
        <v>0.66319444444444442</v>
      </c>
      <c r="X124" s="560">
        <v>0.50624999999999998</v>
      </c>
      <c r="Y124" s="560">
        <v>0.40347222222222223</v>
      </c>
      <c r="Z124" s="560">
        <v>0.61597222222222225</v>
      </c>
      <c r="AA124" s="560">
        <v>0.52222222222222225</v>
      </c>
      <c r="AB124" s="560">
        <v>0.63124999999999998</v>
      </c>
      <c r="AC124" s="560">
        <v>0.42083333333333334</v>
      </c>
      <c r="AD124" s="560">
        <v>0.36736111111111108</v>
      </c>
      <c r="AE124" s="560">
        <v>0.44375000000000003</v>
      </c>
      <c r="AF124" s="559">
        <v>0.75486111111111109</v>
      </c>
      <c r="AG124" s="559"/>
      <c r="AI124" s="226">
        <f>VLOOKUP(AJ124,id!$A:$C,3,0)</f>
        <v>697</v>
      </c>
      <c r="AJ124" s="226" t="str">
        <f t="shared" si="15"/>
        <v>KonopskiPiotr1984</v>
      </c>
      <c r="AK124" s="226" t="str">
        <f t="shared" si="18"/>
        <v>Konopski</v>
      </c>
      <c r="AL124" s="226" t="str">
        <f t="shared" si="18"/>
        <v>Piotr</v>
      </c>
      <c r="AM124" s="226" t="str">
        <f t="shared" si="16"/>
        <v>siwy i rudy</v>
      </c>
      <c r="AN124" s="226">
        <f t="shared" si="17"/>
        <v>1984</v>
      </c>
      <c r="AO124" s="226">
        <f t="shared" si="19"/>
        <v>26.766270163942878</v>
      </c>
      <c r="AP124" s="226"/>
      <c r="AQ124" s="226">
        <f t="shared" si="20"/>
        <v>0.99896172814581963</v>
      </c>
      <c r="AR124" s="226">
        <f t="shared" si="21"/>
        <v>1</v>
      </c>
      <c r="AS124" s="226">
        <f t="shared" si="22"/>
        <v>1</v>
      </c>
      <c r="AT124" s="226">
        <f t="shared" si="23"/>
        <v>1</v>
      </c>
    </row>
    <row r="125" spans="1:46">
      <c r="A125" s="566">
        <v>128</v>
      </c>
      <c r="B125" s="554">
        <v>123</v>
      </c>
      <c r="C125" s="554"/>
      <c r="D125" s="554">
        <v>3232</v>
      </c>
      <c r="E125" s="556" t="s">
        <v>503</v>
      </c>
      <c r="F125" s="556" t="s">
        <v>379</v>
      </c>
      <c r="G125" s="554" t="s">
        <v>32</v>
      </c>
      <c r="H125" s="554">
        <v>1988</v>
      </c>
      <c r="I125" s="556" t="s">
        <v>3554</v>
      </c>
      <c r="J125" s="556" t="s">
        <v>4840</v>
      </c>
      <c r="K125" s="554">
        <v>38</v>
      </c>
      <c r="L125" s="554">
        <v>15</v>
      </c>
      <c r="M125" s="554">
        <v>38</v>
      </c>
      <c r="N125" s="555">
        <v>0.4013194444444444</v>
      </c>
      <c r="O125" s="554">
        <v>0</v>
      </c>
      <c r="P125" s="553">
        <v>0.7319444444444444</v>
      </c>
      <c r="Q125" s="553">
        <v>0.53541666666666665</v>
      </c>
      <c r="R125" s="553">
        <v>0.46666666666666662</v>
      </c>
      <c r="S125" s="553">
        <v>0.6</v>
      </c>
      <c r="T125" s="553"/>
      <c r="U125" s="553">
        <v>0.48472222222222222</v>
      </c>
      <c r="V125" s="553">
        <v>0.58124999999999993</v>
      </c>
      <c r="W125" s="553">
        <v>0.66319444444444442</v>
      </c>
      <c r="X125" s="553">
        <v>0.50624999999999998</v>
      </c>
      <c r="Y125" s="553">
        <v>0.40347222222222223</v>
      </c>
      <c r="Z125" s="553">
        <v>0.61527777777777781</v>
      </c>
      <c r="AA125" s="553">
        <v>0.52083333333333337</v>
      </c>
      <c r="AB125" s="553">
        <v>0.63124999999999998</v>
      </c>
      <c r="AC125" s="553">
        <v>0.4201388888888889</v>
      </c>
      <c r="AD125" s="553">
        <v>0.36805555555555558</v>
      </c>
      <c r="AE125" s="553">
        <v>0.44375000000000003</v>
      </c>
      <c r="AF125" s="552">
        <v>0.75486111111111109</v>
      </c>
      <c r="AG125" s="552"/>
      <c r="AI125" s="226">
        <f>VLOOKUP(AJ125,id!$A:$C,3,0)</f>
        <v>698</v>
      </c>
      <c r="AJ125" s="226" t="str">
        <f t="shared" si="15"/>
        <v>RogowskiPatryk1988</v>
      </c>
      <c r="AK125" s="226" t="str">
        <f t="shared" si="18"/>
        <v>Rogowski</v>
      </c>
      <c r="AL125" s="226" t="str">
        <f t="shared" si="18"/>
        <v>Patryk</v>
      </c>
      <c r="AM125" s="226" t="str">
        <f t="shared" si="16"/>
        <v>Siwy&amp;Rudy&amp;Sopel&amp;Mongoose</v>
      </c>
      <c r="AN125" s="226">
        <f t="shared" si="17"/>
        <v>1988</v>
      </c>
      <c r="AO125" s="226">
        <f t="shared" si="19"/>
        <v>26.765498223290983</v>
      </c>
      <c r="AP125" s="226"/>
      <c r="AQ125" s="226">
        <f t="shared" si="20"/>
        <v>0.99997115994693442</v>
      </c>
      <c r="AR125" s="226">
        <f t="shared" si="21"/>
        <v>1</v>
      </c>
      <c r="AS125" s="226">
        <f t="shared" si="22"/>
        <v>1</v>
      </c>
      <c r="AT125" s="226">
        <f t="shared" si="23"/>
        <v>1</v>
      </c>
    </row>
    <row r="126" spans="1:46">
      <c r="A126" s="566">
        <v>130</v>
      </c>
      <c r="B126" s="554">
        <v>124</v>
      </c>
      <c r="C126" s="554"/>
      <c r="D126" s="554">
        <v>3231</v>
      </c>
      <c r="E126" s="556" t="s">
        <v>4841</v>
      </c>
      <c r="F126" s="556" t="s">
        <v>151</v>
      </c>
      <c r="G126" s="554" t="s">
        <v>32</v>
      </c>
      <c r="H126" s="554">
        <v>1985</v>
      </c>
      <c r="I126" s="556" t="s">
        <v>3682</v>
      </c>
      <c r="J126" s="556" t="s">
        <v>4840</v>
      </c>
      <c r="K126" s="554">
        <v>38</v>
      </c>
      <c r="L126" s="554">
        <v>15</v>
      </c>
      <c r="M126" s="554">
        <v>38</v>
      </c>
      <c r="N126" s="555">
        <v>0.40141203703703704</v>
      </c>
      <c r="O126" s="554">
        <v>0</v>
      </c>
      <c r="P126" s="553">
        <v>0.7319444444444444</v>
      </c>
      <c r="Q126" s="553">
        <v>0.53541666666666665</v>
      </c>
      <c r="R126" s="553">
        <v>0.46666666666666662</v>
      </c>
      <c r="S126" s="553">
        <v>0.6</v>
      </c>
      <c r="T126" s="553"/>
      <c r="U126" s="553">
        <v>0.48472222222222222</v>
      </c>
      <c r="V126" s="553">
        <v>0.58124999999999993</v>
      </c>
      <c r="W126" s="553">
        <v>0.66388888888888886</v>
      </c>
      <c r="X126" s="553">
        <v>0.50624999999999998</v>
      </c>
      <c r="Y126" s="553">
        <v>0.40347222222222223</v>
      </c>
      <c r="Z126" s="553">
        <v>0.61527777777777781</v>
      </c>
      <c r="AA126" s="553">
        <v>0.52083333333333337</v>
      </c>
      <c r="AB126" s="553">
        <v>0.63194444444444442</v>
      </c>
      <c r="AC126" s="553">
        <v>0.4201388888888889</v>
      </c>
      <c r="AD126" s="553">
        <v>0.36736111111111108</v>
      </c>
      <c r="AE126" s="553">
        <v>0.44375000000000003</v>
      </c>
      <c r="AF126" s="552">
        <v>0.75555555555555554</v>
      </c>
      <c r="AG126" s="552"/>
      <c r="AI126" s="226">
        <f>VLOOKUP(AJ126,id!$A:$C,3,0)</f>
        <v>699</v>
      </c>
      <c r="AJ126" s="226" t="str">
        <f t="shared" ref="AJ126:AJ180" si="24">AK126&amp;AL126&amp;AN126</f>
        <v>SobieniakWojciech1985</v>
      </c>
      <c r="AK126" s="226" t="str">
        <f t="shared" si="18"/>
        <v>Sobieniak</v>
      </c>
      <c r="AL126" s="226" t="str">
        <f t="shared" si="18"/>
        <v>Wojciech</v>
      </c>
      <c r="AM126" s="226" t="str">
        <f t="shared" ref="AM126:AM181" si="25">J126</f>
        <v>Siwy&amp;Rudy&amp;Sopel&amp;Mongoose</v>
      </c>
      <c r="AN126" s="226">
        <f t="shared" ref="AN126:AN181" si="26">H126</f>
        <v>1985</v>
      </c>
      <c r="AO126" s="226">
        <f t="shared" si="19"/>
        <v>26.759324300628322</v>
      </c>
      <c r="AP126" s="226"/>
      <c r="AQ126" s="226">
        <f t="shared" si="20"/>
        <v>0.99976933279510971</v>
      </c>
      <c r="AR126" s="226">
        <f t="shared" si="21"/>
        <v>1</v>
      </c>
      <c r="AS126" s="226">
        <f t="shared" si="22"/>
        <v>1</v>
      </c>
      <c r="AT126" s="226">
        <f t="shared" si="23"/>
        <v>1</v>
      </c>
    </row>
    <row r="127" spans="1:46">
      <c r="A127" s="565">
        <v>131</v>
      </c>
      <c r="B127" s="561">
        <v>125</v>
      </c>
      <c r="C127" s="561"/>
      <c r="D127" s="561">
        <v>3247</v>
      </c>
      <c r="E127" s="563" t="s">
        <v>4839</v>
      </c>
      <c r="F127" s="563" t="s">
        <v>16</v>
      </c>
      <c r="G127" s="561" t="s">
        <v>32</v>
      </c>
      <c r="H127" s="561">
        <v>1984</v>
      </c>
      <c r="I127" s="563" t="s">
        <v>3695</v>
      </c>
      <c r="J127" s="563"/>
      <c r="K127" s="561">
        <v>38</v>
      </c>
      <c r="L127" s="561">
        <v>15</v>
      </c>
      <c r="M127" s="561">
        <v>38</v>
      </c>
      <c r="N127" s="562">
        <v>0.40474537037037034</v>
      </c>
      <c r="O127" s="561">
        <v>0</v>
      </c>
      <c r="P127" s="560">
        <v>0.72430555555555554</v>
      </c>
      <c r="Q127" s="560">
        <v>0.43611111111111112</v>
      </c>
      <c r="R127" s="560">
        <v>0.51597222222222217</v>
      </c>
      <c r="S127" s="560">
        <v>0.59166666666666667</v>
      </c>
      <c r="T127" s="560"/>
      <c r="U127" s="560">
        <v>0.4694444444444445</v>
      </c>
      <c r="V127" s="560">
        <v>0.42222222222222222</v>
      </c>
      <c r="W127" s="560">
        <v>0.6694444444444444</v>
      </c>
      <c r="X127" s="560">
        <v>0.5541666666666667</v>
      </c>
      <c r="Y127" s="560">
        <v>0.40347222222222223</v>
      </c>
      <c r="Z127" s="560">
        <v>0.61111111111111105</v>
      </c>
      <c r="AA127" s="560">
        <v>0.57013888888888886</v>
      </c>
      <c r="AB127" s="560">
        <v>0.63888888888888895</v>
      </c>
      <c r="AC127" s="560">
        <v>0.4513888888888889</v>
      </c>
      <c r="AD127" s="560">
        <v>0.36805555555555558</v>
      </c>
      <c r="AE127" s="560">
        <v>0.4909722222222222</v>
      </c>
      <c r="AF127" s="559">
        <v>0.7583333333333333</v>
      </c>
      <c r="AG127" s="559"/>
      <c r="AI127" s="226">
        <f>VLOOKUP(AJ127,id!$A:$C,3,0)</f>
        <v>700</v>
      </c>
      <c r="AJ127" s="226" t="str">
        <f t="shared" si="24"/>
        <v>PączkowskiPaweł1984</v>
      </c>
      <c r="AK127" s="226" t="str">
        <f t="shared" si="18"/>
        <v>Pączkowski</v>
      </c>
      <c r="AL127" s="226" t="str">
        <f t="shared" si="18"/>
        <v>Paweł</v>
      </c>
      <c r="AM127" s="226">
        <f t="shared" si="25"/>
        <v>0</v>
      </c>
      <c r="AN127" s="226">
        <f t="shared" si="26"/>
        <v>1984</v>
      </c>
      <c r="AO127" s="226">
        <f t="shared" si="19"/>
        <v>26.53894439217591</v>
      </c>
      <c r="AP127" s="226"/>
      <c r="AQ127" s="226">
        <f t="shared" si="20"/>
        <v>0.99176436945953683</v>
      </c>
      <c r="AR127" s="226">
        <f t="shared" si="21"/>
        <v>1</v>
      </c>
      <c r="AS127" s="226">
        <f t="shared" si="22"/>
        <v>1</v>
      </c>
      <c r="AT127" s="226">
        <f t="shared" si="23"/>
        <v>1</v>
      </c>
    </row>
    <row r="128" spans="1:46">
      <c r="A128" s="565">
        <v>133</v>
      </c>
      <c r="B128" s="561">
        <v>126</v>
      </c>
      <c r="C128" s="561"/>
      <c r="D128" s="561">
        <v>3095</v>
      </c>
      <c r="E128" s="563" t="s">
        <v>4837</v>
      </c>
      <c r="F128" s="563" t="s">
        <v>95</v>
      </c>
      <c r="G128" s="561" t="s">
        <v>32</v>
      </c>
      <c r="H128" s="561">
        <v>1989</v>
      </c>
      <c r="I128" s="563" t="s">
        <v>253</v>
      </c>
      <c r="J128" s="563" t="s">
        <v>4836</v>
      </c>
      <c r="K128" s="561">
        <v>38</v>
      </c>
      <c r="L128" s="561">
        <v>15</v>
      </c>
      <c r="M128" s="561">
        <v>38</v>
      </c>
      <c r="N128" s="562">
        <v>0.41067129629629634</v>
      </c>
      <c r="O128" s="561">
        <v>0</v>
      </c>
      <c r="P128" s="560">
        <v>0.72430555555555554</v>
      </c>
      <c r="Q128" s="560">
        <v>0.56944444444444442</v>
      </c>
      <c r="R128" s="560">
        <v>0.49652777777777773</v>
      </c>
      <c r="S128" s="560">
        <v>0.61041666666666672</v>
      </c>
      <c r="T128" s="560"/>
      <c r="U128" s="560">
        <v>0.51388888888888895</v>
      </c>
      <c r="V128" s="560">
        <v>0.59375</v>
      </c>
      <c r="W128" s="560">
        <v>0.69027777777777777</v>
      </c>
      <c r="X128" s="560">
        <v>0.53402777777777777</v>
      </c>
      <c r="Y128" s="560">
        <v>0.41944444444444445</v>
      </c>
      <c r="Z128" s="560">
        <v>0.63263888888888886</v>
      </c>
      <c r="AA128" s="560">
        <v>0.55277777777777781</v>
      </c>
      <c r="AB128" s="560">
        <v>0.65277777777777779</v>
      </c>
      <c r="AC128" s="560">
        <v>0.44375000000000003</v>
      </c>
      <c r="AD128" s="560">
        <v>0.38541666666666669</v>
      </c>
      <c r="AE128" s="560">
        <v>0.47152777777777777</v>
      </c>
      <c r="AF128" s="559">
        <v>0.76458333333333339</v>
      </c>
      <c r="AG128" s="559"/>
      <c r="AI128" s="226">
        <f>VLOOKUP(AJ128,id!$A:$C,3,0)</f>
        <v>701</v>
      </c>
      <c r="AJ128" s="226" t="str">
        <f t="shared" si="24"/>
        <v>GrzesikKarol1989</v>
      </c>
      <c r="AK128" s="226" t="str">
        <f t="shared" si="18"/>
        <v>Grzesik</v>
      </c>
      <c r="AL128" s="226" t="str">
        <f t="shared" si="18"/>
        <v>Karol</v>
      </c>
      <c r="AM128" s="226" t="str">
        <f t="shared" si="25"/>
        <v>AiK</v>
      </c>
      <c r="AN128" s="226">
        <f t="shared" si="26"/>
        <v>1989</v>
      </c>
      <c r="AO128" s="226">
        <f t="shared" si="19"/>
        <v>26.155991358840861</v>
      </c>
      <c r="AP128" s="226"/>
      <c r="AQ128" s="226">
        <f t="shared" si="20"/>
        <v>0.98557014824417999</v>
      </c>
      <c r="AR128" s="226">
        <f t="shared" si="21"/>
        <v>1</v>
      </c>
      <c r="AS128" s="226">
        <f t="shared" si="22"/>
        <v>1</v>
      </c>
      <c r="AT128" s="226">
        <f t="shared" si="23"/>
        <v>1</v>
      </c>
    </row>
    <row r="129" spans="1:46">
      <c r="A129" s="566">
        <v>134</v>
      </c>
      <c r="B129" s="554">
        <v>127</v>
      </c>
      <c r="C129" s="554"/>
      <c r="D129" s="554">
        <v>3041</v>
      </c>
      <c r="E129" s="556" t="s">
        <v>4835</v>
      </c>
      <c r="F129" s="556" t="s">
        <v>193</v>
      </c>
      <c r="G129" s="554" t="s">
        <v>32</v>
      </c>
      <c r="H129" s="554">
        <v>1988</v>
      </c>
      <c r="I129" s="556" t="s">
        <v>253</v>
      </c>
      <c r="J129" s="556" t="s">
        <v>4834</v>
      </c>
      <c r="K129" s="554">
        <v>38</v>
      </c>
      <c r="L129" s="554">
        <v>15</v>
      </c>
      <c r="M129" s="554">
        <v>38</v>
      </c>
      <c r="N129" s="555">
        <v>0.41072916666666665</v>
      </c>
      <c r="O129" s="554">
        <v>0</v>
      </c>
      <c r="P129" s="553">
        <v>0.72638888888888886</v>
      </c>
      <c r="Q129" s="553">
        <v>0.57013888888888886</v>
      </c>
      <c r="R129" s="553">
        <v>0.49652777777777773</v>
      </c>
      <c r="S129" s="553">
        <v>0.61041666666666672</v>
      </c>
      <c r="T129" s="553"/>
      <c r="U129" s="553">
        <v>0.51388888888888895</v>
      </c>
      <c r="V129" s="553">
        <v>0.59444444444444444</v>
      </c>
      <c r="W129" s="553">
        <v>0.69097222222222221</v>
      </c>
      <c r="X129" s="553">
        <v>0.53402777777777777</v>
      </c>
      <c r="Y129" s="553">
        <v>0.4201388888888889</v>
      </c>
      <c r="Z129" s="553">
        <v>0.63263888888888886</v>
      </c>
      <c r="AA129" s="553">
        <v>0.55347222222222225</v>
      </c>
      <c r="AB129" s="553">
        <v>0.65277777777777779</v>
      </c>
      <c r="AC129" s="553">
        <v>0.44375000000000003</v>
      </c>
      <c r="AD129" s="553">
        <v>0.38680555555555557</v>
      </c>
      <c r="AE129" s="553">
        <v>0.47152777777777777</v>
      </c>
      <c r="AF129" s="552">
        <v>0.76458333333333339</v>
      </c>
      <c r="AG129" s="552"/>
      <c r="AI129" s="226">
        <f>VLOOKUP(AJ129,id!$A:$C,3,0)</f>
        <v>702</v>
      </c>
      <c r="AJ129" s="226" t="str">
        <f t="shared" si="24"/>
        <v>SkonecznyKamil1988</v>
      </c>
      <c r="AK129" s="226" t="str">
        <f t="shared" si="18"/>
        <v>Skoneczny</v>
      </c>
      <c r="AL129" s="226" t="str">
        <f t="shared" si="18"/>
        <v>Kamil</v>
      </c>
      <c r="AM129" s="226" t="str">
        <f t="shared" si="25"/>
        <v>Caramel Fox</v>
      </c>
      <c r="AN129" s="226">
        <f t="shared" si="26"/>
        <v>1988</v>
      </c>
      <c r="AO129" s="226">
        <f t="shared" si="19"/>
        <v>26.152306066852415</v>
      </c>
      <c r="AP129" s="226"/>
      <c r="AQ129" s="226">
        <f t="shared" si="20"/>
        <v>0.99985910333361527</v>
      </c>
      <c r="AR129" s="226">
        <f t="shared" si="21"/>
        <v>1</v>
      </c>
      <c r="AS129" s="226">
        <f t="shared" si="22"/>
        <v>1</v>
      </c>
      <c r="AT129" s="226">
        <f t="shared" si="23"/>
        <v>1</v>
      </c>
    </row>
    <row r="130" spans="1:46">
      <c r="A130" s="565">
        <v>135</v>
      </c>
      <c r="B130" s="561">
        <v>128</v>
      </c>
      <c r="C130" s="561"/>
      <c r="D130" s="561">
        <v>3111</v>
      </c>
      <c r="E130" s="563" t="s">
        <v>1506</v>
      </c>
      <c r="F130" s="563" t="s">
        <v>269</v>
      </c>
      <c r="G130" s="561" t="s">
        <v>32</v>
      </c>
      <c r="H130" s="561">
        <v>1988</v>
      </c>
      <c r="I130" s="563" t="s">
        <v>253</v>
      </c>
      <c r="J130" s="563" t="s">
        <v>253</v>
      </c>
      <c r="K130" s="561">
        <v>38</v>
      </c>
      <c r="L130" s="561">
        <v>15</v>
      </c>
      <c r="M130" s="561">
        <v>38</v>
      </c>
      <c r="N130" s="562">
        <v>0.41078703703703701</v>
      </c>
      <c r="O130" s="561">
        <v>0</v>
      </c>
      <c r="P130" s="560">
        <v>0.72569444444444453</v>
      </c>
      <c r="Q130" s="560">
        <v>0.5708333333333333</v>
      </c>
      <c r="R130" s="560">
        <v>0.49652777777777773</v>
      </c>
      <c r="S130" s="560">
        <v>0.61041666666666672</v>
      </c>
      <c r="T130" s="560"/>
      <c r="U130" s="560">
        <v>0.51388888888888895</v>
      </c>
      <c r="V130" s="560">
        <v>0.59444444444444444</v>
      </c>
      <c r="W130" s="560">
        <v>0.69027777777777777</v>
      </c>
      <c r="X130" s="560">
        <v>0.53402777777777777</v>
      </c>
      <c r="Y130" s="560">
        <v>0.4145833333333333</v>
      </c>
      <c r="Z130" s="560">
        <v>0.63263888888888886</v>
      </c>
      <c r="AA130" s="560">
        <v>0.55347222222222225</v>
      </c>
      <c r="AB130" s="560">
        <v>0.65208333333333335</v>
      </c>
      <c r="AC130" s="560">
        <v>0.44305555555555554</v>
      </c>
      <c r="AD130" s="560">
        <v>0.38611111111111113</v>
      </c>
      <c r="AE130" s="560">
        <v>0.47083333333333338</v>
      </c>
      <c r="AF130" s="559">
        <v>0.76458333333333339</v>
      </c>
      <c r="AG130" s="559"/>
      <c r="AI130" s="226">
        <f>VLOOKUP(AJ130,id!$A:$C,3,0)</f>
        <v>703</v>
      </c>
      <c r="AJ130" s="226" t="str">
        <f t="shared" si="24"/>
        <v>MarczewskiZbigniew1988</v>
      </c>
      <c r="AK130" s="226" t="str">
        <f t="shared" si="18"/>
        <v>Marczewski</v>
      </c>
      <c r="AL130" s="226" t="str">
        <f t="shared" si="18"/>
        <v>Zbigniew</v>
      </c>
      <c r="AM130" s="226" t="str">
        <f t="shared" si="25"/>
        <v>Warszawa</v>
      </c>
      <c r="AN130" s="226">
        <f t="shared" si="26"/>
        <v>1988</v>
      </c>
      <c r="AO130" s="226">
        <f t="shared" si="19"/>
        <v>26.148621813208376</v>
      </c>
      <c r="AP130" s="226"/>
      <c r="AQ130" s="226">
        <f t="shared" si="20"/>
        <v>0.9998591231826891</v>
      </c>
      <c r="AR130" s="226">
        <f t="shared" si="21"/>
        <v>1</v>
      </c>
      <c r="AS130" s="226">
        <f t="shared" si="22"/>
        <v>1</v>
      </c>
      <c r="AT130" s="226">
        <f t="shared" si="23"/>
        <v>1</v>
      </c>
    </row>
    <row r="131" spans="1:46">
      <c r="A131" s="566">
        <v>136</v>
      </c>
      <c r="B131" s="554">
        <v>129</v>
      </c>
      <c r="C131" s="554"/>
      <c r="D131" s="554">
        <v>3106</v>
      </c>
      <c r="E131" s="556" t="s">
        <v>4833</v>
      </c>
      <c r="F131" s="556" t="s">
        <v>141</v>
      </c>
      <c r="G131" s="554" t="s">
        <v>32</v>
      </c>
      <c r="H131" s="554">
        <v>1990</v>
      </c>
      <c r="I131" s="556" t="s">
        <v>253</v>
      </c>
      <c r="J131" s="556" t="s">
        <v>253</v>
      </c>
      <c r="K131" s="554">
        <v>38</v>
      </c>
      <c r="L131" s="554">
        <v>15</v>
      </c>
      <c r="M131" s="554">
        <v>38</v>
      </c>
      <c r="N131" s="555">
        <v>0.41085648148148146</v>
      </c>
      <c r="O131" s="554">
        <v>0</v>
      </c>
      <c r="P131" s="553">
        <v>0.72638888888888886</v>
      </c>
      <c r="Q131" s="553">
        <v>0.56944444444444442</v>
      </c>
      <c r="R131" s="553">
        <v>0.49652777777777773</v>
      </c>
      <c r="S131" s="553">
        <v>0.61041666666666672</v>
      </c>
      <c r="T131" s="553"/>
      <c r="U131" s="553">
        <v>0.51388888888888895</v>
      </c>
      <c r="V131" s="553">
        <v>0.59444444444444444</v>
      </c>
      <c r="W131" s="553">
        <v>0.69166666666666676</v>
      </c>
      <c r="X131" s="553">
        <v>0.53402777777777777</v>
      </c>
      <c r="Y131" s="553">
        <v>0.4145833333333333</v>
      </c>
      <c r="Z131" s="553">
        <v>0.63263888888888886</v>
      </c>
      <c r="AA131" s="553">
        <v>0.55347222222222225</v>
      </c>
      <c r="AB131" s="553">
        <v>0.65277777777777779</v>
      </c>
      <c r="AC131" s="553">
        <v>0.44305555555555554</v>
      </c>
      <c r="AD131" s="553">
        <v>0.38611111111111113</v>
      </c>
      <c r="AE131" s="553">
        <v>0.47083333333333338</v>
      </c>
      <c r="AF131" s="552">
        <v>0.76458333333333339</v>
      </c>
      <c r="AG131" s="552"/>
      <c r="AI131" s="226">
        <f>VLOOKUP(AJ131,id!$A:$C,3,0)</f>
        <v>704</v>
      </c>
      <c r="AJ131" s="226" t="str">
        <f t="shared" si="24"/>
        <v>RutkowskiJakub1990</v>
      </c>
      <c r="AK131" s="226" t="str">
        <f t="shared" si="18"/>
        <v>Rutkowski</v>
      </c>
      <c r="AL131" s="226" t="str">
        <f t="shared" si="18"/>
        <v>Jakub</v>
      </c>
      <c r="AM131" s="226" t="str">
        <f t="shared" si="25"/>
        <v>Warszawa</v>
      </c>
      <c r="AN131" s="226">
        <f t="shared" si="26"/>
        <v>1990</v>
      </c>
      <c r="AO131" s="226">
        <f t="shared" si="19"/>
        <v>26.144202078832375</v>
      </c>
      <c r="AP131" s="226"/>
      <c r="AQ131" s="226">
        <f t="shared" si="20"/>
        <v>0.9998309763930362</v>
      </c>
      <c r="AR131" s="226">
        <f t="shared" si="21"/>
        <v>1</v>
      </c>
      <c r="AS131" s="226">
        <f t="shared" si="22"/>
        <v>1</v>
      </c>
      <c r="AT131" s="226">
        <f t="shared" si="23"/>
        <v>1</v>
      </c>
    </row>
    <row r="132" spans="1:46">
      <c r="A132" s="565">
        <v>137</v>
      </c>
      <c r="B132" s="561">
        <v>130</v>
      </c>
      <c r="C132" s="561"/>
      <c r="D132" s="561">
        <v>3151</v>
      </c>
      <c r="E132" s="563" t="s">
        <v>1757</v>
      </c>
      <c r="F132" s="563" t="s">
        <v>19</v>
      </c>
      <c r="G132" s="561" t="s">
        <v>32</v>
      </c>
      <c r="H132" s="561">
        <v>1979</v>
      </c>
      <c r="I132" s="563" t="s">
        <v>875</v>
      </c>
      <c r="J132" s="563" t="s">
        <v>4832</v>
      </c>
      <c r="K132" s="561">
        <v>38</v>
      </c>
      <c r="L132" s="561">
        <v>15</v>
      </c>
      <c r="M132" s="561">
        <v>38</v>
      </c>
      <c r="N132" s="562">
        <v>0.41412037037037036</v>
      </c>
      <c r="O132" s="561">
        <v>0</v>
      </c>
      <c r="P132" s="560">
        <v>0.45555555555555555</v>
      </c>
      <c r="Q132" s="560">
        <v>0.52708333333333335</v>
      </c>
      <c r="R132" s="560">
        <v>0.58888888888888891</v>
      </c>
      <c r="S132" s="560">
        <v>0.5</v>
      </c>
      <c r="T132" s="560"/>
      <c r="U132" s="560">
        <v>0.64027777777777783</v>
      </c>
      <c r="V132" s="560">
        <v>0.51666666666666672</v>
      </c>
      <c r="W132" s="560">
        <v>0.37152777777777773</v>
      </c>
      <c r="X132" s="560">
        <v>0.55972222222222223</v>
      </c>
      <c r="Y132" s="560">
        <v>0.6875</v>
      </c>
      <c r="Z132" s="560">
        <v>0.4826388888888889</v>
      </c>
      <c r="AA132" s="560">
        <v>0.54722222222222217</v>
      </c>
      <c r="AB132" s="560">
        <v>0.42430555555555555</v>
      </c>
      <c r="AC132" s="560">
        <v>0.65625</v>
      </c>
      <c r="AD132" s="560">
        <v>0.71111111111111114</v>
      </c>
      <c r="AE132" s="560">
        <v>0.60763888888888895</v>
      </c>
      <c r="AF132" s="559">
        <v>0.7680555555555556</v>
      </c>
      <c r="AG132" s="559"/>
      <c r="AI132" s="226">
        <f>VLOOKUP(AJ132,id!$A:$C,3,0)</f>
        <v>341</v>
      </c>
      <c r="AJ132" s="226" t="str">
        <f t="shared" si="24"/>
        <v>ĆwiklińskiGrzegorz1979</v>
      </c>
      <c r="AK132" s="226" t="str">
        <f t="shared" si="18"/>
        <v>Ćwikliński</v>
      </c>
      <c r="AL132" s="226" t="str">
        <f t="shared" si="18"/>
        <v>Grzegorz</v>
      </c>
      <c r="AM132" s="226" t="str">
        <f t="shared" si="25"/>
        <v>SKURCZE &amp; ZAKWASY</v>
      </c>
      <c r="AN132" s="226">
        <f t="shared" si="26"/>
        <v>1979</v>
      </c>
      <c r="AO132" s="226">
        <f t="shared" si="19"/>
        <v>25.93814660129658</v>
      </c>
      <c r="AP132" s="226"/>
      <c r="AQ132" s="226">
        <f t="shared" si="20"/>
        <v>0.99211850195640017</v>
      </c>
      <c r="AR132" s="226">
        <f t="shared" si="21"/>
        <v>1</v>
      </c>
      <c r="AS132" s="226">
        <f t="shared" si="22"/>
        <v>1</v>
      </c>
      <c r="AT132" s="226">
        <f t="shared" si="23"/>
        <v>1</v>
      </c>
    </row>
    <row r="133" spans="1:46">
      <c r="A133" s="566">
        <v>138</v>
      </c>
      <c r="B133" s="554">
        <v>131</v>
      </c>
      <c r="C133" s="554"/>
      <c r="D133" s="554">
        <v>3264</v>
      </c>
      <c r="E133" s="556" t="s">
        <v>4831</v>
      </c>
      <c r="F133" s="556" t="s">
        <v>22</v>
      </c>
      <c r="G133" s="554" t="s">
        <v>32</v>
      </c>
      <c r="H133" s="554">
        <v>1980</v>
      </c>
      <c r="I133" s="556" t="s">
        <v>875</v>
      </c>
      <c r="J133" s="556" t="s">
        <v>4830</v>
      </c>
      <c r="K133" s="554">
        <v>38</v>
      </c>
      <c r="L133" s="554">
        <v>15</v>
      </c>
      <c r="M133" s="554">
        <v>38</v>
      </c>
      <c r="N133" s="555">
        <v>0.41415509259259259</v>
      </c>
      <c r="O133" s="554">
        <v>0</v>
      </c>
      <c r="P133" s="553">
        <v>0.45555555555555555</v>
      </c>
      <c r="Q133" s="553">
        <v>0.52708333333333335</v>
      </c>
      <c r="R133" s="553">
        <v>0.58958333333333335</v>
      </c>
      <c r="S133" s="553">
        <v>0.5</v>
      </c>
      <c r="T133" s="553"/>
      <c r="U133" s="553">
        <v>0.64027777777777783</v>
      </c>
      <c r="V133" s="553">
        <v>0.51666666666666672</v>
      </c>
      <c r="W133" s="553">
        <v>0.37152777777777773</v>
      </c>
      <c r="X133" s="553">
        <v>0.55972222222222223</v>
      </c>
      <c r="Y133" s="553">
        <v>0.6875</v>
      </c>
      <c r="Z133" s="553">
        <v>0.4826388888888889</v>
      </c>
      <c r="AA133" s="553">
        <v>0.54722222222222217</v>
      </c>
      <c r="AB133" s="553">
        <v>0.42499999999999999</v>
      </c>
      <c r="AC133" s="553">
        <v>0.65625</v>
      </c>
      <c r="AD133" s="553">
        <v>0.71111111111111114</v>
      </c>
      <c r="AE133" s="553">
        <v>0.60763888888888895</v>
      </c>
      <c r="AF133" s="552">
        <v>0.7680555555555556</v>
      </c>
      <c r="AG133" s="552"/>
      <c r="AI133" s="226">
        <f>VLOOKUP(AJ133,id!$A:$C,3,0)</f>
        <v>705</v>
      </c>
      <c r="AJ133" s="226" t="str">
        <f t="shared" si="24"/>
        <v>BieniekKrzysztof1980</v>
      </c>
      <c r="AK133" s="226" t="str">
        <f t="shared" si="18"/>
        <v>Bieniek</v>
      </c>
      <c r="AL133" s="226" t="str">
        <f t="shared" si="18"/>
        <v>Krzysztof</v>
      </c>
      <c r="AM133" s="226" t="str">
        <f t="shared" si="25"/>
        <v>Skurcze &amp; zakwasy</v>
      </c>
      <c r="AN133" s="226">
        <f t="shared" si="26"/>
        <v>1980</v>
      </c>
      <c r="AO133" s="226">
        <f t="shared" si="19"/>
        <v>25.935971980951614</v>
      </c>
      <c r="AP133" s="226"/>
      <c r="AQ133" s="226">
        <f t="shared" si="20"/>
        <v>0.99991616130564787</v>
      </c>
      <c r="AR133" s="226">
        <f t="shared" si="21"/>
        <v>1</v>
      </c>
      <c r="AS133" s="226">
        <f t="shared" si="22"/>
        <v>1</v>
      </c>
      <c r="AT133" s="226">
        <f t="shared" si="23"/>
        <v>1</v>
      </c>
    </row>
    <row r="134" spans="1:46">
      <c r="A134" s="565">
        <v>139</v>
      </c>
      <c r="B134" s="561">
        <v>132</v>
      </c>
      <c r="C134" s="561"/>
      <c r="D134" s="561">
        <v>3265</v>
      </c>
      <c r="E134" s="563" t="s">
        <v>1756</v>
      </c>
      <c r="F134" s="563" t="s">
        <v>22</v>
      </c>
      <c r="G134" s="561" t="s">
        <v>32</v>
      </c>
      <c r="H134" s="561">
        <v>1979</v>
      </c>
      <c r="I134" s="563" t="s">
        <v>4829</v>
      </c>
      <c r="J134" s="563" t="s">
        <v>4827</v>
      </c>
      <c r="K134" s="561">
        <v>38</v>
      </c>
      <c r="L134" s="561">
        <v>15</v>
      </c>
      <c r="M134" s="561">
        <v>38</v>
      </c>
      <c r="N134" s="562">
        <v>0.41420138888888891</v>
      </c>
      <c r="O134" s="561">
        <v>0</v>
      </c>
      <c r="P134" s="560">
        <v>0.45555555555555555</v>
      </c>
      <c r="Q134" s="560">
        <v>0.52708333333333335</v>
      </c>
      <c r="R134" s="560">
        <v>0.58958333333333335</v>
      </c>
      <c r="S134" s="560">
        <v>0.5</v>
      </c>
      <c r="T134" s="560"/>
      <c r="U134" s="560">
        <v>0.64097222222222217</v>
      </c>
      <c r="V134" s="560">
        <v>0.51666666666666672</v>
      </c>
      <c r="W134" s="560">
        <v>0.37152777777777773</v>
      </c>
      <c r="X134" s="560">
        <v>0.55902777777777779</v>
      </c>
      <c r="Y134" s="560">
        <v>0.68680555555555556</v>
      </c>
      <c r="Z134" s="560">
        <v>0.48194444444444445</v>
      </c>
      <c r="AA134" s="560">
        <v>0.54722222222222217</v>
      </c>
      <c r="AB134" s="560">
        <v>0.42430555555555555</v>
      </c>
      <c r="AC134" s="560">
        <v>0.65625</v>
      </c>
      <c r="AD134" s="560">
        <v>0.71111111111111114</v>
      </c>
      <c r="AE134" s="560">
        <v>0.60902777777777783</v>
      </c>
      <c r="AF134" s="559">
        <v>0.7680555555555556</v>
      </c>
      <c r="AG134" s="559"/>
      <c r="AI134" s="226">
        <f>VLOOKUP(AJ134,id!$A:$C,3,0)</f>
        <v>706</v>
      </c>
      <c r="AJ134" s="226" t="str">
        <f t="shared" si="24"/>
        <v>FormelaKrzysztof1979</v>
      </c>
      <c r="AK134" s="226" t="str">
        <f t="shared" si="18"/>
        <v>Formela</v>
      </c>
      <c r="AL134" s="226" t="str">
        <f t="shared" si="18"/>
        <v>Krzysztof</v>
      </c>
      <c r="AM134" s="226" t="str">
        <f t="shared" si="25"/>
        <v>Skurcze &amp; Zakwasy</v>
      </c>
      <c r="AN134" s="226">
        <f t="shared" si="26"/>
        <v>1979</v>
      </c>
      <c r="AO134" s="226">
        <f t="shared" si="19"/>
        <v>25.933073054304398</v>
      </c>
      <c r="AP134" s="226"/>
      <c r="AQ134" s="226">
        <f t="shared" si="20"/>
        <v>0.99988822756867013</v>
      </c>
      <c r="AR134" s="226">
        <f t="shared" si="21"/>
        <v>1</v>
      </c>
      <c r="AS134" s="226">
        <f t="shared" si="22"/>
        <v>1</v>
      </c>
      <c r="AT134" s="226">
        <f t="shared" si="23"/>
        <v>1</v>
      </c>
    </row>
    <row r="135" spans="1:46">
      <c r="A135" s="566">
        <v>140</v>
      </c>
      <c r="B135" s="554">
        <v>133</v>
      </c>
      <c r="C135" s="554"/>
      <c r="D135" s="554">
        <v>3162</v>
      </c>
      <c r="E135" s="556" t="s">
        <v>1762</v>
      </c>
      <c r="F135" s="556" t="s">
        <v>467</v>
      </c>
      <c r="G135" s="554" t="s">
        <v>32</v>
      </c>
      <c r="H135" s="554">
        <v>1981</v>
      </c>
      <c r="I135" s="556" t="s">
        <v>875</v>
      </c>
      <c r="J135" s="556" t="s">
        <v>4827</v>
      </c>
      <c r="K135" s="554">
        <v>38</v>
      </c>
      <c r="L135" s="554">
        <v>15</v>
      </c>
      <c r="M135" s="554">
        <v>38</v>
      </c>
      <c r="N135" s="555">
        <v>0.41432870370370373</v>
      </c>
      <c r="O135" s="554">
        <v>0</v>
      </c>
      <c r="P135" s="553">
        <v>0.45555555555555555</v>
      </c>
      <c r="Q135" s="553">
        <v>0.52708333333333335</v>
      </c>
      <c r="R135" s="553">
        <v>0.58888888888888891</v>
      </c>
      <c r="S135" s="553">
        <v>0.5</v>
      </c>
      <c r="T135" s="553"/>
      <c r="U135" s="553">
        <v>0.64097222222222217</v>
      </c>
      <c r="V135" s="553">
        <v>0.51666666666666672</v>
      </c>
      <c r="W135" s="553">
        <v>0.37152777777777773</v>
      </c>
      <c r="X135" s="553">
        <v>0.55902777777777779</v>
      </c>
      <c r="Y135" s="553">
        <v>0.6875</v>
      </c>
      <c r="Z135" s="553">
        <v>0.48194444444444445</v>
      </c>
      <c r="AA135" s="553">
        <v>0.54722222222222217</v>
      </c>
      <c r="AB135" s="553">
        <v>0.42430555555555555</v>
      </c>
      <c r="AC135" s="553">
        <v>0.65625</v>
      </c>
      <c r="AD135" s="553">
        <v>0.71180555555555547</v>
      </c>
      <c r="AE135" s="553">
        <v>0.60763888888888895</v>
      </c>
      <c r="AF135" s="552">
        <v>0.7680555555555556</v>
      </c>
      <c r="AG135" s="552"/>
      <c r="AI135" s="226">
        <f>VLOOKUP(AJ135,id!$A:$C,3,0)</f>
        <v>344</v>
      </c>
      <c r="AJ135" s="226" t="str">
        <f t="shared" si="24"/>
        <v>ModrzyńskiDawid1981</v>
      </c>
      <c r="AK135" s="226" t="str">
        <f t="shared" si="18"/>
        <v>Modrzyński</v>
      </c>
      <c r="AL135" s="226" t="str">
        <f t="shared" si="18"/>
        <v>Dawid</v>
      </c>
      <c r="AM135" s="226" t="str">
        <f t="shared" si="25"/>
        <v>Skurcze &amp; Zakwasy</v>
      </c>
      <c r="AN135" s="226">
        <f t="shared" si="26"/>
        <v>1981</v>
      </c>
      <c r="AO135" s="226">
        <f t="shared" si="19"/>
        <v>25.925104346454873</v>
      </c>
      <c r="AP135" s="226"/>
      <c r="AQ135" s="226">
        <f t="shared" si="20"/>
        <v>0.99969272026370193</v>
      </c>
      <c r="AR135" s="226">
        <f t="shared" si="21"/>
        <v>1</v>
      </c>
      <c r="AS135" s="226">
        <f t="shared" si="22"/>
        <v>1</v>
      </c>
      <c r="AT135" s="226">
        <f t="shared" si="23"/>
        <v>1</v>
      </c>
    </row>
    <row r="136" spans="1:46">
      <c r="A136" s="565">
        <v>141</v>
      </c>
      <c r="B136" s="561">
        <v>134</v>
      </c>
      <c r="C136" s="561"/>
      <c r="D136" s="561">
        <v>3155</v>
      </c>
      <c r="E136" s="563" t="s">
        <v>4828</v>
      </c>
      <c r="F136" s="563" t="s">
        <v>15</v>
      </c>
      <c r="G136" s="561" t="s">
        <v>32</v>
      </c>
      <c r="H136" s="561">
        <v>1979</v>
      </c>
      <c r="I136" s="563" t="s">
        <v>875</v>
      </c>
      <c r="J136" s="563" t="s">
        <v>4827</v>
      </c>
      <c r="K136" s="561">
        <v>38</v>
      </c>
      <c r="L136" s="561">
        <v>15</v>
      </c>
      <c r="M136" s="561">
        <v>38</v>
      </c>
      <c r="N136" s="562">
        <v>0.4147569444444445</v>
      </c>
      <c r="O136" s="561">
        <v>0</v>
      </c>
      <c r="P136" s="560">
        <v>0.45555555555555555</v>
      </c>
      <c r="Q136" s="560">
        <v>0.52708333333333335</v>
      </c>
      <c r="R136" s="560">
        <v>0.58958333333333335</v>
      </c>
      <c r="S136" s="560">
        <v>0.5</v>
      </c>
      <c r="T136" s="560"/>
      <c r="U136" s="560">
        <v>0.64097222222222217</v>
      </c>
      <c r="V136" s="560">
        <v>0.51666666666666672</v>
      </c>
      <c r="W136" s="560">
        <v>0.37152777777777773</v>
      </c>
      <c r="X136" s="560">
        <v>0.55972222222222223</v>
      </c>
      <c r="Y136" s="560">
        <v>0.6875</v>
      </c>
      <c r="Z136" s="560">
        <v>0.48194444444444445</v>
      </c>
      <c r="AA136" s="560">
        <v>0.54722222222222217</v>
      </c>
      <c r="AB136" s="560">
        <v>0.42430555555555555</v>
      </c>
      <c r="AC136" s="560">
        <v>0.65625</v>
      </c>
      <c r="AD136" s="560">
        <v>0.71111111111111114</v>
      </c>
      <c r="AE136" s="560">
        <v>0.60833333333333328</v>
      </c>
      <c r="AF136" s="559">
        <v>0.76874999999999993</v>
      </c>
      <c r="AG136" s="559"/>
      <c r="AI136" s="226">
        <f>VLOOKUP(AJ136,id!$A:$C,3,0)</f>
        <v>707</v>
      </c>
      <c r="AJ136" s="226" t="str">
        <f t="shared" si="24"/>
        <v>MazurekPiotr1979</v>
      </c>
      <c r="AK136" s="226" t="str">
        <f t="shared" si="18"/>
        <v>Mazurek</v>
      </c>
      <c r="AL136" s="226" t="str">
        <f t="shared" si="18"/>
        <v>Piotr</v>
      </c>
      <c r="AM136" s="226" t="str">
        <f t="shared" si="25"/>
        <v>Skurcze &amp; Zakwasy</v>
      </c>
      <c r="AN136" s="226">
        <f t="shared" si="26"/>
        <v>1979</v>
      </c>
      <c r="AO136" s="226">
        <f t="shared" si="19"/>
        <v>25.898336413963765</v>
      </c>
      <c r="AP136" s="226"/>
      <c r="AQ136" s="226">
        <f t="shared" si="20"/>
        <v>0.99896748988419137</v>
      </c>
      <c r="AR136" s="226">
        <f t="shared" si="21"/>
        <v>1</v>
      </c>
      <c r="AS136" s="226">
        <f t="shared" si="22"/>
        <v>1</v>
      </c>
      <c r="AT136" s="226">
        <f t="shared" si="23"/>
        <v>1</v>
      </c>
    </row>
    <row r="137" spans="1:46">
      <c r="A137" s="566">
        <v>142</v>
      </c>
      <c r="B137" s="554">
        <v>135</v>
      </c>
      <c r="C137" s="554"/>
      <c r="D137" s="554">
        <v>3077</v>
      </c>
      <c r="E137" s="556" t="s">
        <v>522</v>
      </c>
      <c r="F137" s="556" t="s">
        <v>96</v>
      </c>
      <c r="G137" s="554" t="s">
        <v>32</v>
      </c>
      <c r="H137" s="554">
        <v>1999</v>
      </c>
      <c r="I137" s="556" t="s">
        <v>1273</v>
      </c>
      <c r="J137" s="556" t="s">
        <v>523</v>
      </c>
      <c r="K137" s="554">
        <v>37</v>
      </c>
      <c r="L137" s="554">
        <v>14</v>
      </c>
      <c r="M137" s="554">
        <v>37</v>
      </c>
      <c r="N137" s="555">
        <v>0.35390046296296296</v>
      </c>
      <c r="O137" s="554">
        <v>0</v>
      </c>
      <c r="P137" s="553"/>
      <c r="Q137" s="553">
        <v>0.53611111111111109</v>
      </c>
      <c r="R137" s="553">
        <v>0.4861111111111111</v>
      </c>
      <c r="S137" s="553">
        <v>0.56944444444444442</v>
      </c>
      <c r="T137" s="553"/>
      <c r="U137" s="553">
        <v>0.44375000000000003</v>
      </c>
      <c r="V137" s="553">
        <v>0.55694444444444446</v>
      </c>
      <c r="W137" s="553">
        <v>0.66180555555555554</v>
      </c>
      <c r="X137" s="553">
        <v>0.51180555555555551</v>
      </c>
      <c r="Y137" s="553">
        <v>0.40208333333333335</v>
      </c>
      <c r="Z137" s="553">
        <v>0.59236111111111112</v>
      </c>
      <c r="AA137" s="553">
        <v>0.52569444444444446</v>
      </c>
      <c r="AB137" s="553">
        <v>0.6166666666666667</v>
      </c>
      <c r="AC137" s="553">
        <v>0.42083333333333334</v>
      </c>
      <c r="AD137" s="553">
        <v>0.36944444444444446</v>
      </c>
      <c r="AE137" s="553">
        <v>0.4680555555555555</v>
      </c>
      <c r="AF137" s="552">
        <v>0.70763888888888893</v>
      </c>
      <c r="AG137" s="552"/>
      <c r="AI137" s="226">
        <f>VLOOKUP(AJ137,id!$A:$C,3,0)</f>
        <v>708</v>
      </c>
      <c r="AJ137" s="226" t="str">
        <f t="shared" si="24"/>
        <v>KlainJan1999</v>
      </c>
      <c r="AK137" s="226" t="str">
        <f t="shared" si="18"/>
        <v>Klain</v>
      </c>
      <c r="AL137" s="226" t="str">
        <f t="shared" si="18"/>
        <v>Jan</v>
      </c>
      <c r="AM137" s="226" t="str">
        <f t="shared" si="25"/>
        <v>Klan Klainów</v>
      </c>
      <c r="AN137" s="226">
        <f t="shared" si="26"/>
        <v>1999</v>
      </c>
      <c r="AO137" s="226">
        <f t="shared" si="19"/>
        <v>25.216801245175247</v>
      </c>
      <c r="AP137" s="226"/>
      <c r="AQ137" s="226">
        <f t="shared" si="20"/>
        <v>1.1719593158256207</v>
      </c>
      <c r="AR137" s="226">
        <f t="shared" si="21"/>
        <v>0.93333333333333335</v>
      </c>
      <c r="AS137" s="226">
        <f t="shared" si="22"/>
        <v>0.97368421052631582</v>
      </c>
      <c r="AT137" s="226">
        <f t="shared" si="23"/>
        <v>0.98629618965902943</v>
      </c>
    </row>
    <row r="138" spans="1:46">
      <c r="A138" s="565">
        <v>143</v>
      </c>
      <c r="B138" s="561">
        <v>136</v>
      </c>
      <c r="C138" s="561"/>
      <c r="D138" s="561">
        <v>3059</v>
      </c>
      <c r="E138" s="563" t="s">
        <v>1095</v>
      </c>
      <c r="F138" s="563" t="s">
        <v>59</v>
      </c>
      <c r="G138" s="561" t="s">
        <v>32</v>
      </c>
      <c r="H138" s="561">
        <v>1980</v>
      </c>
      <c r="I138" s="563" t="s">
        <v>3807</v>
      </c>
      <c r="J138" s="563" t="s">
        <v>4826</v>
      </c>
      <c r="K138" s="561">
        <v>37</v>
      </c>
      <c r="L138" s="561">
        <v>14</v>
      </c>
      <c r="M138" s="561">
        <v>37</v>
      </c>
      <c r="N138" s="562">
        <v>0.38850694444444445</v>
      </c>
      <c r="O138" s="561">
        <v>0</v>
      </c>
      <c r="P138" s="560"/>
      <c r="Q138" s="560">
        <v>0.50763888888888886</v>
      </c>
      <c r="R138" s="560">
        <v>0.6020833333333333</v>
      </c>
      <c r="S138" s="560">
        <v>0.4604166666666667</v>
      </c>
      <c r="T138" s="560"/>
      <c r="U138" s="560">
        <v>0.56805555555555554</v>
      </c>
      <c r="V138" s="560">
        <v>0.49236111111111108</v>
      </c>
      <c r="W138" s="560">
        <v>0.37291666666666662</v>
      </c>
      <c r="X138" s="560">
        <v>0.54305555555555551</v>
      </c>
      <c r="Y138" s="560">
        <v>0.68402777777777779</v>
      </c>
      <c r="Z138" s="560">
        <v>0.43263888888888885</v>
      </c>
      <c r="AA138" s="560">
        <v>0.52847222222222223</v>
      </c>
      <c r="AB138" s="560">
        <v>0.40486111111111112</v>
      </c>
      <c r="AC138" s="560">
        <v>0.65</v>
      </c>
      <c r="AD138" s="560">
        <v>0.72638888888888886</v>
      </c>
      <c r="AE138" s="560">
        <v>0.62152777777777779</v>
      </c>
      <c r="AF138" s="559">
        <v>0.74236111111111114</v>
      </c>
      <c r="AG138" s="559"/>
      <c r="AI138" s="226">
        <f>VLOOKUP(AJ138,id!$A:$C,3,0)</f>
        <v>326</v>
      </c>
      <c r="AJ138" s="226" t="str">
        <f t="shared" si="24"/>
        <v>GizelaMichał1980</v>
      </c>
      <c r="AK138" s="226" t="str">
        <f t="shared" si="18"/>
        <v>Gizela</v>
      </c>
      <c r="AL138" s="226" t="str">
        <f t="shared" si="18"/>
        <v>Michał</v>
      </c>
      <c r="AM138" s="226" t="str">
        <f t="shared" si="25"/>
        <v>.</v>
      </c>
      <c r="AN138" s="226">
        <f t="shared" si="26"/>
        <v>1980</v>
      </c>
      <c r="AO138" s="226">
        <f t="shared" si="19"/>
        <v>22.970600043903939</v>
      </c>
      <c r="AP138" s="226"/>
      <c r="AQ138" s="226">
        <f t="shared" si="20"/>
        <v>0.91092441981708228</v>
      </c>
      <c r="AR138" s="226">
        <f t="shared" si="21"/>
        <v>1</v>
      </c>
      <c r="AS138" s="226">
        <f t="shared" si="22"/>
        <v>1</v>
      </c>
      <c r="AT138" s="226">
        <f t="shared" si="23"/>
        <v>1</v>
      </c>
    </row>
    <row r="139" spans="1:46">
      <c r="A139" s="566">
        <v>144</v>
      </c>
      <c r="B139" s="554">
        <v>137</v>
      </c>
      <c r="C139" s="554"/>
      <c r="D139" s="554">
        <v>3020</v>
      </c>
      <c r="E139" s="556" t="s">
        <v>4824</v>
      </c>
      <c r="F139" s="556" t="s">
        <v>4825</v>
      </c>
      <c r="G139" s="554" t="s">
        <v>32</v>
      </c>
      <c r="H139" s="554">
        <v>1981</v>
      </c>
      <c r="I139" s="556" t="s">
        <v>3807</v>
      </c>
      <c r="J139" s="556" t="s">
        <v>4822</v>
      </c>
      <c r="K139" s="554">
        <v>37</v>
      </c>
      <c r="L139" s="554">
        <v>14</v>
      </c>
      <c r="M139" s="554">
        <v>37</v>
      </c>
      <c r="N139" s="555">
        <v>0.38944444444444448</v>
      </c>
      <c r="O139" s="554">
        <v>0</v>
      </c>
      <c r="P139" s="553"/>
      <c r="Q139" s="553">
        <v>0.50763888888888886</v>
      </c>
      <c r="R139" s="553">
        <v>0.6020833333333333</v>
      </c>
      <c r="S139" s="553">
        <v>0.46111111111111108</v>
      </c>
      <c r="T139" s="553"/>
      <c r="U139" s="553">
        <v>0.56805555555555554</v>
      </c>
      <c r="V139" s="553">
        <v>0.49236111111111108</v>
      </c>
      <c r="W139" s="553">
        <v>0.37291666666666662</v>
      </c>
      <c r="X139" s="553">
        <v>0.54236111111111118</v>
      </c>
      <c r="Y139" s="553">
        <v>0.68611111111111101</v>
      </c>
      <c r="Z139" s="553">
        <v>0.43263888888888885</v>
      </c>
      <c r="AA139" s="553">
        <v>0.52777777777777779</v>
      </c>
      <c r="AB139" s="553">
        <v>0.40486111111111112</v>
      </c>
      <c r="AC139" s="553">
        <v>0.65</v>
      </c>
      <c r="AD139" s="553">
        <v>0.72638888888888886</v>
      </c>
      <c r="AE139" s="553">
        <v>0.62152777777777779</v>
      </c>
      <c r="AF139" s="552">
        <v>0.74305555555555547</v>
      </c>
      <c r="AG139" s="552"/>
      <c r="AI139" s="226">
        <f>VLOOKUP(AJ139,id!$A:$C,3,0)</f>
        <v>709</v>
      </c>
      <c r="AJ139" s="226" t="str">
        <f t="shared" si="24"/>
        <v>KolkaŁukasz, Michał1981</v>
      </c>
      <c r="AK139" s="226" t="str">
        <f t="shared" si="18"/>
        <v>Kolka</v>
      </c>
      <c r="AL139" s="226" t="str">
        <f t="shared" si="18"/>
        <v>Łukasz, Michał</v>
      </c>
      <c r="AM139" s="226" t="str">
        <f t="shared" si="25"/>
        <v>Rowerem przez życie</v>
      </c>
      <c r="AN139" s="226">
        <f t="shared" si="26"/>
        <v>1981</v>
      </c>
      <c r="AO139" s="226">
        <f t="shared" si="19"/>
        <v>22.915303485310371</v>
      </c>
      <c r="AP139" s="226"/>
      <c r="AQ139" s="226">
        <f t="shared" si="20"/>
        <v>0.99759272467902982</v>
      </c>
      <c r="AR139" s="226">
        <f t="shared" si="21"/>
        <v>1</v>
      </c>
      <c r="AS139" s="226">
        <f t="shared" si="22"/>
        <v>1</v>
      </c>
      <c r="AT139" s="226">
        <f t="shared" si="23"/>
        <v>1</v>
      </c>
    </row>
    <row r="140" spans="1:46">
      <c r="A140" s="566">
        <v>146</v>
      </c>
      <c r="B140" s="554">
        <v>138</v>
      </c>
      <c r="C140" s="554"/>
      <c r="D140" s="554">
        <v>3217</v>
      </c>
      <c r="E140" s="556" t="s">
        <v>3810</v>
      </c>
      <c r="F140" s="556" t="s">
        <v>95</v>
      </c>
      <c r="G140" s="554" t="s">
        <v>32</v>
      </c>
      <c r="H140" s="554">
        <v>1980</v>
      </c>
      <c r="I140" s="556" t="s">
        <v>3554</v>
      </c>
      <c r="J140" s="556"/>
      <c r="K140" s="554">
        <v>37</v>
      </c>
      <c r="L140" s="554">
        <v>14</v>
      </c>
      <c r="M140" s="554">
        <v>37</v>
      </c>
      <c r="N140" s="555">
        <v>0.39883101851851849</v>
      </c>
      <c r="O140" s="554">
        <v>0</v>
      </c>
      <c r="P140" s="553"/>
      <c r="Q140" s="553">
        <v>0.58472222222222225</v>
      </c>
      <c r="R140" s="553">
        <v>0.50347222222222221</v>
      </c>
      <c r="S140" s="553">
        <v>0.62708333333333333</v>
      </c>
      <c r="T140" s="553"/>
      <c r="U140" s="553">
        <v>0.44930555555555557</v>
      </c>
      <c r="V140" s="553">
        <v>0.60972222222222217</v>
      </c>
      <c r="W140" s="553">
        <v>0.73611111111111116</v>
      </c>
      <c r="X140" s="553">
        <v>0.54652777777777783</v>
      </c>
      <c r="Y140" s="553">
        <v>0.41388888888888892</v>
      </c>
      <c r="Z140" s="553">
        <v>0.65625</v>
      </c>
      <c r="AA140" s="553">
        <v>0.56319444444444444</v>
      </c>
      <c r="AB140" s="553">
        <v>0.68194444444444446</v>
      </c>
      <c r="AC140" s="553">
        <v>0.43194444444444446</v>
      </c>
      <c r="AD140" s="553">
        <v>0.36944444444444446</v>
      </c>
      <c r="AE140" s="553">
        <v>0.48055555555555557</v>
      </c>
      <c r="AF140" s="552">
        <v>0.75277777777777777</v>
      </c>
      <c r="AG140" s="552"/>
      <c r="AI140" s="226">
        <f>VLOOKUP(AJ140,id!$A:$C,3,0)</f>
        <v>335</v>
      </c>
      <c r="AJ140" s="226" t="str">
        <f t="shared" si="24"/>
        <v>JanulewiczKarol1980</v>
      </c>
      <c r="AK140" s="226" t="str">
        <f t="shared" ref="AK140:AL193" si="27">E140</f>
        <v>Janulewicz</v>
      </c>
      <c r="AL140" s="226" t="str">
        <f t="shared" si="27"/>
        <v>Karol</v>
      </c>
      <c r="AM140" s="226">
        <f t="shared" si="25"/>
        <v>0</v>
      </c>
      <c r="AN140" s="226">
        <f t="shared" si="26"/>
        <v>1980</v>
      </c>
      <c r="AO140" s="226">
        <f t="shared" si="19"/>
        <v>22.375986873493819</v>
      </c>
      <c r="AP140" s="226"/>
      <c r="AQ140" s="226">
        <f t="shared" si="20"/>
        <v>0.97646478423633898</v>
      </c>
      <c r="AR140" s="226">
        <f t="shared" si="21"/>
        <v>1</v>
      </c>
      <c r="AS140" s="226">
        <f t="shared" si="22"/>
        <v>1</v>
      </c>
      <c r="AT140" s="226">
        <f t="shared" si="23"/>
        <v>1</v>
      </c>
    </row>
    <row r="141" spans="1:46">
      <c r="A141" s="566">
        <v>148</v>
      </c>
      <c r="B141" s="554">
        <v>139</v>
      </c>
      <c r="C141" s="554"/>
      <c r="D141" s="554">
        <v>3272</v>
      </c>
      <c r="E141" s="556" t="s">
        <v>1751</v>
      </c>
      <c r="F141" s="556" t="s">
        <v>103</v>
      </c>
      <c r="G141" s="554" t="s">
        <v>32</v>
      </c>
      <c r="H141" s="554">
        <v>1980</v>
      </c>
      <c r="I141" s="556" t="s">
        <v>3554</v>
      </c>
      <c r="J141" s="556"/>
      <c r="K141" s="554">
        <v>37</v>
      </c>
      <c r="L141" s="554">
        <v>14</v>
      </c>
      <c r="M141" s="554">
        <v>37</v>
      </c>
      <c r="N141" s="555">
        <v>0.39892361111111113</v>
      </c>
      <c r="O141" s="554">
        <v>0</v>
      </c>
      <c r="P141" s="553"/>
      <c r="Q141" s="553">
        <v>0.58472222222222225</v>
      </c>
      <c r="R141" s="553">
        <v>0.50347222222222221</v>
      </c>
      <c r="S141" s="553">
        <v>0.62361111111111112</v>
      </c>
      <c r="T141" s="553"/>
      <c r="U141" s="553">
        <v>0.44930555555555557</v>
      </c>
      <c r="V141" s="553">
        <v>0.60902777777777783</v>
      </c>
      <c r="W141" s="553">
        <v>0.73611111111111116</v>
      </c>
      <c r="X141" s="553">
        <v>0.54791666666666672</v>
      </c>
      <c r="Y141" s="553">
        <v>0.41388888888888892</v>
      </c>
      <c r="Z141" s="553">
        <v>0.65625</v>
      </c>
      <c r="AA141" s="553">
        <v>0.56319444444444444</v>
      </c>
      <c r="AB141" s="553">
        <v>0.68125000000000002</v>
      </c>
      <c r="AC141" s="553">
        <v>0.43194444444444446</v>
      </c>
      <c r="AD141" s="553">
        <v>0.36944444444444446</v>
      </c>
      <c r="AE141" s="553">
        <v>0.48055555555555557</v>
      </c>
      <c r="AF141" s="552">
        <v>0.75277777777777777</v>
      </c>
      <c r="AG141" s="552"/>
      <c r="AI141" s="226">
        <f>VLOOKUP(AJ141,id!$A:$C,3,0)</f>
        <v>298</v>
      </c>
      <c r="AJ141" s="226" t="str">
        <f t="shared" si="24"/>
        <v>RynkiewiczAleksander1980</v>
      </c>
      <c r="AK141" s="226" t="str">
        <f t="shared" si="27"/>
        <v>Rynkiewicz</v>
      </c>
      <c r="AL141" s="226" t="str">
        <f t="shared" si="27"/>
        <v>Aleksander</v>
      </c>
      <c r="AM141" s="226">
        <f t="shared" si="25"/>
        <v>0</v>
      </c>
      <c r="AN141" s="226">
        <f t="shared" si="26"/>
        <v>1980</v>
      </c>
      <c r="AO141" s="226">
        <f t="shared" si="19"/>
        <v>22.370793271062855</v>
      </c>
      <c r="AP141" s="226"/>
      <c r="AQ141" s="226">
        <f t="shared" si="20"/>
        <v>0.99976789392752474</v>
      </c>
      <c r="AR141" s="226">
        <f t="shared" si="21"/>
        <v>1</v>
      </c>
      <c r="AS141" s="226">
        <f t="shared" si="22"/>
        <v>1</v>
      </c>
      <c r="AT141" s="226">
        <f t="shared" si="23"/>
        <v>1</v>
      </c>
    </row>
    <row r="142" spans="1:46">
      <c r="A142" s="565">
        <v>149</v>
      </c>
      <c r="B142" s="561">
        <v>140</v>
      </c>
      <c r="C142" s="561"/>
      <c r="D142" s="561">
        <v>3002</v>
      </c>
      <c r="E142" s="563" t="s">
        <v>3766</v>
      </c>
      <c r="F142" s="563" t="s">
        <v>59</v>
      </c>
      <c r="G142" s="561" t="s">
        <v>32</v>
      </c>
      <c r="H142" s="561">
        <v>1976</v>
      </c>
      <c r="I142" s="563" t="s">
        <v>3554</v>
      </c>
      <c r="J142" s="563" t="s">
        <v>4819</v>
      </c>
      <c r="K142" s="561">
        <v>37</v>
      </c>
      <c r="L142" s="561">
        <v>14</v>
      </c>
      <c r="M142" s="561">
        <v>37</v>
      </c>
      <c r="N142" s="562">
        <v>0.39899305555555559</v>
      </c>
      <c r="O142" s="561">
        <v>0</v>
      </c>
      <c r="P142" s="560"/>
      <c r="Q142" s="560">
        <v>0.58472222222222225</v>
      </c>
      <c r="R142" s="560">
        <v>0.50555555555555554</v>
      </c>
      <c r="S142" s="560">
        <v>0.62361111111111112</v>
      </c>
      <c r="T142" s="560"/>
      <c r="U142" s="560">
        <v>0.52222222222222225</v>
      </c>
      <c r="V142" s="560">
        <v>0.60972222222222217</v>
      </c>
      <c r="W142" s="560">
        <v>0.73611111111111116</v>
      </c>
      <c r="X142" s="560">
        <v>0.54722222222222217</v>
      </c>
      <c r="Y142" s="560">
        <v>0.4201388888888889</v>
      </c>
      <c r="Z142" s="560">
        <v>0.65625</v>
      </c>
      <c r="AA142" s="560">
        <v>0.56319444444444444</v>
      </c>
      <c r="AB142" s="560">
        <v>0.68125000000000002</v>
      </c>
      <c r="AC142" s="560">
        <v>0.44375000000000003</v>
      </c>
      <c r="AD142" s="560">
        <v>0.3840277777777778</v>
      </c>
      <c r="AE142" s="560">
        <v>0.47430555555555554</v>
      </c>
      <c r="AF142" s="559">
        <v>0.75277777777777777</v>
      </c>
      <c r="AG142" s="559"/>
      <c r="AI142" s="226">
        <f>VLOOKUP(AJ142,id!$A:$C,3,0)</f>
        <v>280</v>
      </c>
      <c r="AJ142" s="226" t="str">
        <f t="shared" si="24"/>
        <v>KrzemińskiMichał1976</v>
      </c>
      <c r="AK142" s="226" t="str">
        <f t="shared" si="27"/>
        <v>Krzemiński</v>
      </c>
      <c r="AL142" s="226" t="str">
        <f t="shared" si="27"/>
        <v>Michał</v>
      </c>
      <c r="AM142" s="226" t="str">
        <f t="shared" si="25"/>
        <v>AmAm</v>
      </c>
      <c r="AN142" s="226">
        <f t="shared" si="26"/>
        <v>1976</v>
      </c>
      <c r="AO142" s="226">
        <f t="shared" si="19"/>
        <v>22.366899651139253</v>
      </c>
      <c r="AP142" s="226"/>
      <c r="AQ142" s="226">
        <f t="shared" si="20"/>
        <v>0.99982595074406055</v>
      </c>
      <c r="AR142" s="226">
        <f t="shared" si="21"/>
        <v>1</v>
      </c>
      <c r="AS142" s="226">
        <f t="shared" si="22"/>
        <v>1</v>
      </c>
      <c r="AT142" s="226">
        <f t="shared" si="23"/>
        <v>1</v>
      </c>
    </row>
    <row r="143" spans="1:46">
      <c r="A143" s="566">
        <v>150</v>
      </c>
      <c r="B143" s="554">
        <v>141</v>
      </c>
      <c r="C143" s="554"/>
      <c r="D143" s="554">
        <v>3208</v>
      </c>
      <c r="E143" s="556" t="s">
        <v>18</v>
      </c>
      <c r="F143" s="556" t="s">
        <v>48</v>
      </c>
      <c r="G143" s="554" t="s">
        <v>32</v>
      </c>
      <c r="H143" s="554">
        <v>1981</v>
      </c>
      <c r="I143" s="556" t="s">
        <v>4546</v>
      </c>
      <c r="J143" s="556" t="s">
        <v>4818</v>
      </c>
      <c r="K143" s="554">
        <v>35</v>
      </c>
      <c r="L143" s="554">
        <v>16</v>
      </c>
      <c r="M143" s="554">
        <v>40</v>
      </c>
      <c r="N143" s="555">
        <v>0.4201388888888889</v>
      </c>
      <c r="O143" s="554">
        <v>5</v>
      </c>
      <c r="P143" s="553">
        <v>0.75416666666666676</v>
      </c>
      <c r="Q143" s="553">
        <v>0.51458333333333328</v>
      </c>
      <c r="R143" s="553">
        <v>0.5854166666666667</v>
      </c>
      <c r="S143" s="553">
        <v>0.48472222222222222</v>
      </c>
      <c r="T143" s="553">
        <v>0.72777777777777775</v>
      </c>
      <c r="U143" s="553">
        <v>0.56458333333333333</v>
      </c>
      <c r="V143" s="553">
        <v>0.50069444444444444</v>
      </c>
      <c r="W143" s="553">
        <v>0.37777777777777777</v>
      </c>
      <c r="X143" s="553">
        <v>0.54791666666666672</v>
      </c>
      <c r="Y143" s="553">
        <v>0.65486111111111112</v>
      </c>
      <c r="Z143" s="553">
        <v>0.44722222222222219</v>
      </c>
      <c r="AA143" s="553">
        <v>0.53402777777777777</v>
      </c>
      <c r="AB143" s="553">
        <v>0.41736111111111113</v>
      </c>
      <c r="AC143" s="553">
        <v>0.62777777777777777</v>
      </c>
      <c r="AD143" s="553">
        <v>0.69236111111111109</v>
      </c>
      <c r="AE143" s="553">
        <v>0.60347222222222219</v>
      </c>
      <c r="AF143" s="552">
        <v>0.77430555555555547</v>
      </c>
      <c r="AG143" s="552"/>
      <c r="AI143" s="226">
        <f>VLOOKUP(AJ143,id!$A:$C,3,0)</f>
        <v>710</v>
      </c>
      <c r="AJ143" s="226" t="str">
        <f t="shared" si="24"/>
        <v>LiszkaTomasz1981</v>
      </c>
      <c r="AK143" s="226" t="str">
        <f t="shared" si="27"/>
        <v>Liszka</v>
      </c>
      <c r="AL143" s="226" t="str">
        <f t="shared" si="27"/>
        <v>Tomasz</v>
      </c>
      <c r="AM143" s="226" t="str">
        <f t="shared" si="25"/>
        <v>Pijane Szprychy Katowice</v>
      </c>
      <c r="AN143" s="226">
        <f t="shared" si="26"/>
        <v>1981</v>
      </c>
      <c r="AO143" s="226">
        <f t="shared" si="19"/>
        <v>21.157878048374968</v>
      </c>
      <c r="AP143" s="226"/>
      <c r="AQ143" s="226">
        <f t="shared" si="20"/>
        <v>0.94966942148760336</v>
      </c>
      <c r="AR143" s="226">
        <f t="shared" si="21"/>
        <v>1.1428571428571428</v>
      </c>
      <c r="AS143" s="226">
        <f t="shared" si="22"/>
        <v>0.94594594594594594</v>
      </c>
      <c r="AT143" s="226">
        <f t="shared" si="23"/>
        <v>1.0270660870893518</v>
      </c>
    </row>
    <row r="144" spans="1:46">
      <c r="A144" s="565">
        <v>151</v>
      </c>
      <c r="B144" s="561">
        <v>142</v>
      </c>
      <c r="C144" s="561"/>
      <c r="D144" s="561">
        <v>3237</v>
      </c>
      <c r="E144" s="563" t="s">
        <v>965</v>
      </c>
      <c r="F144" s="563" t="s">
        <v>151</v>
      </c>
      <c r="G144" s="561" t="s">
        <v>32</v>
      </c>
      <c r="H144" s="561">
        <v>1982</v>
      </c>
      <c r="I144" s="563" t="s">
        <v>3677</v>
      </c>
      <c r="J144" s="563" t="s">
        <v>4817</v>
      </c>
      <c r="K144" s="561">
        <v>35</v>
      </c>
      <c r="L144" s="561">
        <v>15</v>
      </c>
      <c r="M144" s="561">
        <v>37</v>
      </c>
      <c r="N144" s="562">
        <v>0.41799768518518521</v>
      </c>
      <c r="O144" s="561">
        <v>2</v>
      </c>
      <c r="P144" s="560">
        <v>0.43611111111111112</v>
      </c>
      <c r="Q144" s="560">
        <v>0.67986111111111114</v>
      </c>
      <c r="R144" s="560">
        <v>0.61041666666666672</v>
      </c>
      <c r="S144" s="560">
        <v>0.51041666666666663</v>
      </c>
      <c r="T144" s="560">
        <v>0.4145833333333333</v>
      </c>
      <c r="U144" s="560">
        <v>0.57777777777777783</v>
      </c>
      <c r="V144" s="560">
        <v>0.69930555555555562</v>
      </c>
      <c r="W144" s="560">
        <v>0.375</v>
      </c>
      <c r="X144" s="560">
        <v>0.55138888888888882</v>
      </c>
      <c r="Y144" s="560"/>
      <c r="Z144" s="560">
        <v>0.48819444444444443</v>
      </c>
      <c r="AA144" s="560">
        <v>0.53263888888888888</v>
      </c>
      <c r="AB144" s="560">
        <v>0.45694444444444443</v>
      </c>
      <c r="AC144" s="560">
        <v>0.65625</v>
      </c>
      <c r="AD144" s="560">
        <v>0.75486111111111109</v>
      </c>
      <c r="AE144" s="560">
        <v>0.62916666666666665</v>
      </c>
      <c r="AF144" s="559">
        <v>0.7715277777777777</v>
      </c>
      <c r="AG144" s="559"/>
      <c r="AI144" s="226">
        <f>VLOOKUP(AJ144,id!$A:$C,3,0)</f>
        <v>711</v>
      </c>
      <c r="AJ144" s="226" t="str">
        <f t="shared" si="24"/>
        <v>KurekWojciech1982</v>
      </c>
      <c r="AK144" s="226" t="str">
        <f t="shared" si="27"/>
        <v>Kurek</v>
      </c>
      <c r="AL144" s="226" t="str">
        <f t="shared" si="27"/>
        <v>Wojciech</v>
      </c>
      <c r="AM144" s="226" t="str">
        <f t="shared" si="25"/>
        <v>ETT Elbląg Triathlon Team</v>
      </c>
      <c r="AN144" s="226">
        <f t="shared" si="26"/>
        <v>1982</v>
      </c>
      <c r="AO144" s="226">
        <f t="shared" si="19"/>
        <v>20.886533402021492</v>
      </c>
      <c r="AP144" s="226"/>
      <c r="AQ144" s="226">
        <f t="shared" si="20"/>
        <v>1.0051225252665097</v>
      </c>
      <c r="AR144" s="226">
        <f t="shared" si="21"/>
        <v>0.9375</v>
      </c>
      <c r="AS144" s="226">
        <f t="shared" si="22"/>
        <v>1</v>
      </c>
      <c r="AT144" s="226">
        <f t="shared" si="23"/>
        <v>0.98717524291740988</v>
      </c>
    </row>
    <row r="145" spans="1:46">
      <c r="A145" s="566">
        <v>152</v>
      </c>
      <c r="B145" s="554">
        <v>143</v>
      </c>
      <c r="C145" s="554"/>
      <c r="D145" s="554">
        <v>3105</v>
      </c>
      <c r="E145" s="556" t="s">
        <v>1116</v>
      </c>
      <c r="F145" s="556" t="s">
        <v>59</v>
      </c>
      <c r="G145" s="554" t="s">
        <v>32</v>
      </c>
      <c r="H145" s="554">
        <v>1962</v>
      </c>
      <c r="I145" s="556" t="s">
        <v>3554</v>
      </c>
      <c r="J145" s="556" t="s">
        <v>4816</v>
      </c>
      <c r="K145" s="554">
        <v>35</v>
      </c>
      <c r="L145" s="554">
        <v>14</v>
      </c>
      <c r="M145" s="554">
        <v>35</v>
      </c>
      <c r="N145" s="555">
        <v>0.36045138888888889</v>
      </c>
      <c r="O145" s="554">
        <v>0</v>
      </c>
      <c r="P145" s="553">
        <v>0.4201388888888889</v>
      </c>
      <c r="Q145" s="553">
        <v>0.54652777777777783</v>
      </c>
      <c r="R145" s="553"/>
      <c r="S145" s="553">
        <v>0.5180555555555556</v>
      </c>
      <c r="T145" s="553">
        <v>0.40625</v>
      </c>
      <c r="U145" s="553">
        <v>0.61249999999999993</v>
      </c>
      <c r="V145" s="553">
        <v>0.53333333333333333</v>
      </c>
      <c r="W145" s="553">
        <v>0.4458333333333333</v>
      </c>
      <c r="X145" s="553">
        <v>0.57986111111111105</v>
      </c>
      <c r="Y145" s="553">
        <v>0.65694444444444444</v>
      </c>
      <c r="Z145" s="553">
        <v>0.49652777777777773</v>
      </c>
      <c r="AA145" s="553">
        <v>0.56736111111111109</v>
      </c>
      <c r="AB145" s="553">
        <v>0.47361111111111115</v>
      </c>
      <c r="AC145" s="553">
        <v>0.62986111111111109</v>
      </c>
      <c r="AD145" s="553">
        <v>0.68888888888888899</v>
      </c>
      <c r="AE145" s="553"/>
      <c r="AF145" s="552">
        <v>0.71458333333333324</v>
      </c>
      <c r="AG145" s="552"/>
      <c r="AI145" s="226">
        <f>VLOOKUP(AJ145,id!$A:$C,3,0)</f>
        <v>712</v>
      </c>
      <c r="AJ145" s="226" t="str">
        <f t="shared" si="24"/>
        <v>WasilczukMichał1962</v>
      </c>
      <c r="AK145" s="226" t="str">
        <f t="shared" si="27"/>
        <v>Wasilczuk</v>
      </c>
      <c r="AL145" s="226" t="str">
        <f t="shared" si="27"/>
        <v>Michał</v>
      </c>
      <c r="AM145" s="226" t="str">
        <f t="shared" si="25"/>
        <v>Trzy Michały</v>
      </c>
      <c r="AN145" s="226">
        <f t="shared" si="26"/>
        <v>1962</v>
      </c>
      <c r="AO145" s="226">
        <f t="shared" si="19"/>
        <v>20.600308309599843</v>
      </c>
      <c r="AP145" s="226"/>
      <c r="AQ145" s="226">
        <f t="shared" si="20"/>
        <v>1.1596506438043863</v>
      </c>
      <c r="AR145" s="226">
        <f t="shared" si="21"/>
        <v>0.93333333333333335</v>
      </c>
      <c r="AS145" s="226">
        <f t="shared" si="22"/>
        <v>1</v>
      </c>
      <c r="AT145" s="226">
        <f t="shared" si="23"/>
        <v>0.98629618965902943</v>
      </c>
    </row>
    <row r="146" spans="1:46">
      <c r="A146" s="565">
        <v>153</v>
      </c>
      <c r="B146" s="561">
        <v>144</v>
      </c>
      <c r="C146" s="561"/>
      <c r="D146" s="561">
        <v>3092</v>
      </c>
      <c r="E146" s="563" t="s">
        <v>413</v>
      </c>
      <c r="F146" s="563" t="s">
        <v>46</v>
      </c>
      <c r="G146" s="561" t="s">
        <v>32</v>
      </c>
      <c r="H146" s="561">
        <v>1975</v>
      </c>
      <c r="I146" s="563" t="s">
        <v>3686</v>
      </c>
      <c r="J146" s="563" t="s">
        <v>4815</v>
      </c>
      <c r="K146" s="561">
        <v>35</v>
      </c>
      <c r="L146" s="561">
        <v>14</v>
      </c>
      <c r="M146" s="561">
        <v>35</v>
      </c>
      <c r="N146" s="562">
        <v>0.37278935185185186</v>
      </c>
      <c r="O146" s="561">
        <v>0</v>
      </c>
      <c r="P146" s="560">
        <v>0.44305555555555554</v>
      </c>
      <c r="Q146" s="560">
        <v>0.54652777777777783</v>
      </c>
      <c r="R146" s="560"/>
      <c r="S146" s="560">
        <v>0.51944444444444449</v>
      </c>
      <c r="T146" s="560">
        <v>0.42499999999999999</v>
      </c>
      <c r="U146" s="560">
        <v>0.6</v>
      </c>
      <c r="V146" s="560">
        <v>0.53333333333333333</v>
      </c>
      <c r="W146" s="560">
        <v>0.36874999999999997</v>
      </c>
      <c r="X146" s="560">
        <v>0.5756944444444444</v>
      </c>
      <c r="Y146" s="560">
        <v>0.66875000000000007</v>
      </c>
      <c r="Z146" s="560">
        <v>0.49374999999999997</v>
      </c>
      <c r="AA146" s="560">
        <v>0.56180555555555556</v>
      </c>
      <c r="AB146" s="560">
        <v>0.46736111111111112</v>
      </c>
      <c r="AC146" s="560">
        <v>0.63263888888888886</v>
      </c>
      <c r="AD146" s="560">
        <v>0.70208333333333339</v>
      </c>
      <c r="AE146" s="560"/>
      <c r="AF146" s="559">
        <v>0.72638888888888886</v>
      </c>
      <c r="AG146" s="559"/>
      <c r="AI146" s="226">
        <f>VLOOKUP(AJ146,id!$A:$C,3,0)</f>
        <v>713</v>
      </c>
      <c r="AJ146" s="226" t="str">
        <f t="shared" si="24"/>
        <v>StaniszewskiBartosz1975</v>
      </c>
      <c r="AK146" s="226" t="str">
        <f t="shared" si="27"/>
        <v>Staniszewski</v>
      </c>
      <c r="AL146" s="226" t="str">
        <f t="shared" si="27"/>
        <v>Bartosz</v>
      </c>
      <c r="AM146" s="226" t="str">
        <f t="shared" si="25"/>
        <v>Pięty Szalonego Gnoma i spółka</v>
      </c>
      <c r="AN146" s="226">
        <f t="shared" si="26"/>
        <v>1975</v>
      </c>
      <c r="AO146" s="226">
        <f t="shared" si="19"/>
        <v>19.918513511312611</v>
      </c>
      <c r="AP146" s="226"/>
      <c r="AQ146" s="226">
        <f t="shared" si="20"/>
        <v>0.96690366046757115</v>
      </c>
      <c r="AR146" s="226">
        <f t="shared" si="21"/>
        <v>1</v>
      </c>
      <c r="AS146" s="226">
        <f t="shared" si="22"/>
        <v>1</v>
      </c>
      <c r="AT146" s="226">
        <f t="shared" si="23"/>
        <v>1</v>
      </c>
    </row>
    <row r="147" spans="1:46">
      <c r="A147" s="566">
        <v>154</v>
      </c>
      <c r="B147" s="554">
        <v>145</v>
      </c>
      <c r="C147" s="554"/>
      <c r="D147" s="554">
        <v>3211</v>
      </c>
      <c r="E147" s="556" t="s">
        <v>1098</v>
      </c>
      <c r="F147" s="556" t="s">
        <v>59</v>
      </c>
      <c r="G147" s="554" t="s">
        <v>32</v>
      </c>
      <c r="H147" s="554">
        <v>1998</v>
      </c>
      <c r="I147" s="556" t="s">
        <v>3554</v>
      </c>
      <c r="J147" s="556"/>
      <c r="K147" s="554">
        <v>35</v>
      </c>
      <c r="L147" s="554">
        <v>14</v>
      </c>
      <c r="M147" s="554">
        <v>35</v>
      </c>
      <c r="N147" s="555">
        <v>0.40043981481481478</v>
      </c>
      <c r="O147" s="554">
        <v>0</v>
      </c>
      <c r="P147" s="553"/>
      <c r="Q147" s="553">
        <v>0.51597222222222217</v>
      </c>
      <c r="R147" s="553">
        <v>0.61041666666666672</v>
      </c>
      <c r="S147" s="553">
        <v>0.4861111111111111</v>
      </c>
      <c r="T147" s="553">
        <v>0.73541666666666661</v>
      </c>
      <c r="U147" s="553">
        <v>0.57777777777777783</v>
      </c>
      <c r="V147" s="553">
        <v>0.50069444444444444</v>
      </c>
      <c r="W147" s="553">
        <v>0.38819444444444445</v>
      </c>
      <c r="X147" s="553">
        <v>0.54791666666666672</v>
      </c>
      <c r="Y147" s="553">
        <v>0.69374999999999998</v>
      </c>
      <c r="Z147" s="553">
        <v>0.46458333333333335</v>
      </c>
      <c r="AA147" s="553">
        <v>0.53402777777777777</v>
      </c>
      <c r="AB147" s="553">
        <v>0.43333333333333335</v>
      </c>
      <c r="AC147" s="553">
        <v>0.65347222222222223</v>
      </c>
      <c r="AD147" s="553"/>
      <c r="AE147" s="553">
        <v>0.62847222222222221</v>
      </c>
      <c r="AF147" s="552">
        <v>0.75416666666666676</v>
      </c>
      <c r="AG147" s="552"/>
      <c r="AI147" s="226">
        <f>VLOOKUP(AJ147,id!$A:$C,3,0)</f>
        <v>714</v>
      </c>
      <c r="AJ147" s="226" t="str">
        <f t="shared" si="24"/>
        <v>SkórskiMichał1998</v>
      </c>
      <c r="AK147" s="226" t="str">
        <f t="shared" si="27"/>
        <v>Skórski</v>
      </c>
      <c r="AL147" s="226" t="str">
        <f t="shared" si="27"/>
        <v>Michał</v>
      </c>
      <c r="AM147" s="226">
        <f t="shared" si="25"/>
        <v>0</v>
      </c>
      <c r="AN147" s="226">
        <f t="shared" si="26"/>
        <v>1998</v>
      </c>
      <c r="AO147" s="226">
        <f t="shared" si="19"/>
        <v>18.543135490082317</v>
      </c>
      <c r="AP147" s="226"/>
      <c r="AQ147" s="226">
        <f t="shared" si="20"/>
        <v>0.93094976588242107</v>
      </c>
      <c r="AR147" s="226">
        <f t="shared" si="21"/>
        <v>1</v>
      </c>
      <c r="AS147" s="226">
        <f t="shared" si="22"/>
        <v>1</v>
      </c>
      <c r="AT147" s="226">
        <f t="shared" si="23"/>
        <v>1</v>
      </c>
    </row>
    <row r="148" spans="1:46">
      <c r="A148" s="565">
        <v>155</v>
      </c>
      <c r="B148" s="561">
        <v>146</v>
      </c>
      <c r="C148" s="561"/>
      <c r="D148" s="561">
        <v>3209</v>
      </c>
      <c r="E148" s="563" t="s">
        <v>1099</v>
      </c>
      <c r="F148" s="563" t="s">
        <v>269</v>
      </c>
      <c r="G148" s="561" t="s">
        <v>32</v>
      </c>
      <c r="H148" s="561">
        <v>1974</v>
      </c>
      <c r="I148" s="563" t="s">
        <v>3554</v>
      </c>
      <c r="J148" s="563" t="s">
        <v>4814</v>
      </c>
      <c r="K148" s="561">
        <v>35</v>
      </c>
      <c r="L148" s="561">
        <v>14</v>
      </c>
      <c r="M148" s="561">
        <v>35</v>
      </c>
      <c r="N148" s="562">
        <v>0.40053240740740742</v>
      </c>
      <c r="O148" s="561">
        <v>0</v>
      </c>
      <c r="P148" s="560"/>
      <c r="Q148" s="560">
        <v>0.51597222222222217</v>
      </c>
      <c r="R148" s="560">
        <v>0.61249999999999993</v>
      </c>
      <c r="S148" s="560">
        <v>0.4861111111111111</v>
      </c>
      <c r="T148" s="560">
        <v>0.73541666666666661</v>
      </c>
      <c r="U148" s="560">
        <v>0.57777777777777783</v>
      </c>
      <c r="V148" s="560">
        <v>0.5</v>
      </c>
      <c r="W148" s="560">
        <v>0.3923611111111111</v>
      </c>
      <c r="X148" s="560">
        <v>0.54791666666666672</v>
      </c>
      <c r="Y148" s="560">
        <v>0.69305555555555554</v>
      </c>
      <c r="Z148" s="560">
        <v>0.46458333333333335</v>
      </c>
      <c r="AA148" s="560">
        <v>0.53402777777777777</v>
      </c>
      <c r="AB148" s="560">
        <v>0.43263888888888885</v>
      </c>
      <c r="AC148" s="560">
        <v>0.65416666666666667</v>
      </c>
      <c r="AD148" s="560"/>
      <c r="AE148" s="560">
        <v>0.62916666666666665</v>
      </c>
      <c r="AF148" s="559">
        <v>0.75416666666666676</v>
      </c>
      <c r="AG148" s="559"/>
      <c r="AI148" s="226">
        <f>VLOOKUP(AJ148,id!$A:$C,3,0)</f>
        <v>715</v>
      </c>
      <c r="AJ148" s="226" t="str">
        <f t="shared" si="24"/>
        <v>SzucaZbigniew1974</v>
      </c>
      <c r="AK148" s="226" t="str">
        <f t="shared" si="27"/>
        <v>Szuca</v>
      </c>
      <c r="AL148" s="226" t="str">
        <f t="shared" si="27"/>
        <v>Zbigniew</v>
      </c>
      <c r="AM148" s="226" t="str">
        <f t="shared" si="25"/>
        <v>ironteam3city</v>
      </c>
      <c r="AN148" s="226">
        <f t="shared" si="26"/>
        <v>1974</v>
      </c>
      <c r="AO148" s="226">
        <f t="shared" si="19"/>
        <v>18.538848803267292</v>
      </c>
      <c r="AP148" s="226"/>
      <c r="AQ148" s="226">
        <f t="shared" si="20"/>
        <v>0.9997688262151071</v>
      </c>
      <c r="AR148" s="226">
        <f t="shared" si="21"/>
        <v>1</v>
      </c>
      <c r="AS148" s="226">
        <f t="shared" si="22"/>
        <v>1</v>
      </c>
      <c r="AT148" s="226">
        <f t="shared" si="23"/>
        <v>1</v>
      </c>
    </row>
    <row r="149" spans="1:46">
      <c r="A149" s="566">
        <v>156</v>
      </c>
      <c r="B149" s="554">
        <v>147</v>
      </c>
      <c r="C149" s="554"/>
      <c r="D149" s="554">
        <v>3212</v>
      </c>
      <c r="E149" s="556" t="s">
        <v>1098</v>
      </c>
      <c r="F149" s="556" t="s">
        <v>151</v>
      </c>
      <c r="G149" s="554" t="s">
        <v>32</v>
      </c>
      <c r="H149" s="554">
        <v>1971</v>
      </c>
      <c r="I149" s="556" t="s">
        <v>3554</v>
      </c>
      <c r="J149" s="556"/>
      <c r="K149" s="554">
        <v>35</v>
      </c>
      <c r="L149" s="554">
        <v>14</v>
      </c>
      <c r="M149" s="554">
        <v>35</v>
      </c>
      <c r="N149" s="555">
        <v>0.40067129629629633</v>
      </c>
      <c r="O149" s="554">
        <v>0</v>
      </c>
      <c r="P149" s="553"/>
      <c r="Q149" s="553">
        <v>0.51597222222222217</v>
      </c>
      <c r="R149" s="553">
        <v>0.60972222222222217</v>
      </c>
      <c r="S149" s="553">
        <v>0.48680555555555555</v>
      </c>
      <c r="T149" s="553">
        <v>0.73541666666666661</v>
      </c>
      <c r="U149" s="553">
        <v>0.57777777777777783</v>
      </c>
      <c r="V149" s="553">
        <v>0.5</v>
      </c>
      <c r="W149" s="553">
        <v>0.38819444444444445</v>
      </c>
      <c r="X149" s="553">
        <v>0.54722222222222217</v>
      </c>
      <c r="Y149" s="553">
        <v>0.69236111111111109</v>
      </c>
      <c r="Z149" s="553">
        <v>0.46458333333333335</v>
      </c>
      <c r="AA149" s="553">
        <v>0.53402777777777777</v>
      </c>
      <c r="AB149" s="553">
        <v>0.43263888888888885</v>
      </c>
      <c r="AC149" s="553">
        <v>0.65347222222222223</v>
      </c>
      <c r="AD149" s="553"/>
      <c r="AE149" s="553">
        <v>0.62847222222222221</v>
      </c>
      <c r="AF149" s="552">
        <v>0.75416666666666676</v>
      </c>
      <c r="AG149" s="552"/>
      <c r="AI149" s="226">
        <f>VLOOKUP(AJ149,id!$A:$C,3,0)</f>
        <v>716</v>
      </c>
      <c r="AJ149" s="226" t="str">
        <f t="shared" si="24"/>
        <v>SkórskiWojciech1971</v>
      </c>
      <c r="AK149" s="226" t="str">
        <f t="shared" si="27"/>
        <v>Skórski</v>
      </c>
      <c r="AL149" s="226" t="str">
        <f t="shared" si="27"/>
        <v>Wojciech</v>
      </c>
      <c r="AM149" s="226">
        <f t="shared" si="25"/>
        <v>0</v>
      </c>
      <c r="AN149" s="226">
        <f t="shared" si="26"/>
        <v>1971</v>
      </c>
      <c r="AO149" s="226">
        <f t="shared" si="19"/>
        <v>18.532422487892653</v>
      </c>
      <c r="AP149" s="226"/>
      <c r="AQ149" s="226">
        <f t="shared" si="20"/>
        <v>0.99965335952394707</v>
      </c>
      <c r="AR149" s="226">
        <f t="shared" si="21"/>
        <v>1</v>
      </c>
      <c r="AS149" s="226">
        <f t="shared" si="22"/>
        <v>1</v>
      </c>
      <c r="AT149" s="226">
        <f t="shared" si="23"/>
        <v>1</v>
      </c>
    </row>
    <row r="150" spans="1:46">
      <c r="A150" s="565">
        <v>157</v>
      </c>
      <c r="B150" s="561">
        <v>148</v>
      </c>
      <c r="C150" s="561"/>
      <c r="D150" s="561">
        <v>3210</v>
      </c>
      <c r="E150" s="563" t="s">
        <v>1099</v>
      </c>
      <c r="F150" s="563" t="s">
        <v>1624</v>
      </c>
      <c r="G150" s="561" t="s">
        <v>32</v>
      </c>
      <c r="H150" s="561">
        <v>2000</v>
      </c>
      <c r="I150" s="563" t="s">
        <v>3554</v>
      </c>
      <c r="J150" s="563" t="s">
        <v>4814</v>
      </c>
      <c r="K150" s="561">
        <v>35</v>
      </c>
      <c r="L150" s="561">
        <v>14</v>
      </c>
      <c r="M150" s="561">
        <v>35</v>
      </c>
      <c r="N150" s="562">
        <v>0.40081018518518513</v>
      </c>
      <c r="O150" s="561">
        <v>0</v>
      </c>
      <c r="P150" s="560"/>
      <c r="Q150" s="560">
        <v>0.51597222222222217</v>
      </c>
      <c r="R150" s="560">
        <v>0.61041666666666672</v>
      </c>
      <c r="S150" s="560">
        <v>0.4861111111111111</v>
      </c>
      <c r="T150" s="560">
        <v>0.73541666666666661</v>
      </c>
      <c r="U150" s="560">
        <v>0.57777777777777783</v>
      </c>
      <c r="V150" s="560">
        <v>0.50069444444444444</v>
      </c>
      <c r="W150" s="560">
        <v>0.38819444444444445</v>
      </c>
      <c r="X150" s="560">
        <v>0.54791666666666672</v>
      </c>
      <c r="Y150" s="560">
        <v>0.69374999999999998</v>
      </c>
      <c r="Z150" s="560">
        <v>0.46458333333333335</v>
      </c>
      <c r="AA150" s="560">
        <v>0.53402777777777777</v>
      </c>
      <c r="AB150" s="560">
        <v>0.43333333333333335</v>
      </c>
      <c r="AC150" s="560">
        <v>0.65416666666666667</v>
      </c>
      <c r="AD150" s="560"/>
      <c r="AE150" s="560">
        <v>0.62916666666666665</v>
      </c>
      <c r="AF150" s="559">
        <v>0.75486111111111109</v>
      </c>
      <c r="AG150" s="559"/>
      <c r="AI150" s="226">
        <f>VLOOKUP(AJ150,id!$A:$C,3,0)</f>
        <v>717</v>
      </c>
      <c r="AJ150" s="226" t="str">
        <f t="shared" si="24"/>
        <v>SzucaWiktor2000</v>
      </c>
      <c r="AK150" s="226" t="str">
        <f t="shared" si="27"/>
        <v>Szuca</v>
      </c>
      <c r="AL150" s="226" t="str">
        <f t="shared" si="27"/>
        <v>Wiktor</v>
      </c>
      <c r="AM150" s="226" t="str">
        <f t="shared" si="25"/>
        <v>ironteam3city</v>
      </c>
      <c r="AN150" s="226">
        <f t="shared" si="26"/>
        <v>2000</v>
      </c>
      <c r="AO150" s="226">
        <f t="shared" si="19"/>
        <v>18.526000626216227</v>
      </c>
      <c r="AP150" s="226"/>
      <c r="AQ150" s="226">
        <f t="shared" si="20"/>
        <v>0.99965347964192919</v>
      </c>
      <c r="AR150" s="226">
        <f t="shared" si="21"/>
        <v>1</v>
      </c>
      <c r="AS150" s="226">
        <f t="shared" si="22"/>
        <v>1</v>
      </c>
      <c r="AT150" s="226">
        <f t="shared" si="23"/>
        <v>1</v>
      </c>
    </row>
    <row r="151" spans="1:46">
      <c r="A151" s="566">
        <v>158</v>
      </c>
      <c r="B151" s="554">
        <v>149</v>
      </c>
      <c r="C151" s="554"/>
      <c r="D151" s="554">
        <v>3110</v>
      </c>
      <c r="E151" s="556" t="s">
        <v>1387</v>
      </c>
      <c r="F151" s="556" t="s">
        <v>144</v>
      </c>
      <c r="G151" s="554" t="s">
        <v>32</v>
      </c>
      <c r="H151" s="554">
        <v>1962</v>
      </c>
      <c r="I151" s="556" t="s">
        <v>3668</v>
      </c>
      <c r="J151" s="556" t="s">
        <v>1386</v>
      </c>
      <c r="K151" s="554">
        <v>35</v>
      </c>
      <c r="L151" s="554">
        <v>14</v>
      </c>
      <c r="M151" s="554">
        <v>35</v>
      </c>
      <c r="N151" s="555">
        <v>0.40464120370370371</v>
      </c>
      <c r="O151" s="554">
        <v>0</v>
      </c>
      <c r="P151" s="553">
        <v>0.43263888888888885</v>
      </c>
      <c r="Q151" s="553">
        <v>0.58819444444444446</v>
      </c>
      <c r="R151" s="553"/>
      <c r="S151" s="553">
        <v>0.55625000000000002</v>
      </c>
      <c r="T151" s="553">
        <v>0.38125000000000003</v>
      </c>
      <c r="U151" s="553">
        <v>0.6645833333333333</v>
      </c>
      <c r="V151" s="553">
        <v>0.57291666666666663</v>
      </c>
      <c r="W151" s="553">
        <v>0.4680555555555555</v>
      </c>
      <c r="X151" s="553">
        <v>0.63888888888888895</v>
      </c>
      <c r="Y151" s="553">
        <v>0.71458333333333324</v>
      </c>
      <c r="Z151" s="553">
        <v>0.53333333333333333</v>
      </c>
      <c r="AA151" s="553">
        <v>0.6118055555555556</v>
      </c>
      <c r="AB151" s="553">
        <v>0.50694444444444442</v>
      </c>
      <c r="AC151" s="553">
        <v>0.68680555555555556</v>
      </c>
      <c r="AD151" s="553">
        <v>0.74097222222222225</v>
      </c>
      <c r="AE151" s="553"/>
      <c r="AF151" s="552">
        <v>0.7583333333333333</v>
      </c>
      <c r="AG151" s="552"/>
      <c r="AI151" s="226">
        <f>VLOOKUP(AJ151,id!$A:$C,3,0)</f>
        <v>297</v>
      </c>
      <c r="AJ151" s="226" t="str">
        <f t="shared" si="24"/>
        <v>SzymkunDariusz1962</v>
      </c>
      <c r="AK151" s="226" t="str">
        <f t="shared" si="27"/>
        <v>Szymkun</v>
      </c>
      <c r="AL151" s="226" t="str">
        <f t="shared" si="27"/>
        <v>Dariusz</v>
      </c>
      <c r="AM151" s="226" t="str">
        <f t="shared" si="25"/>
        <v>Wataha</v>
      </c>
      <c r="AN151" s="226">
        <f t="shared" si="26"/>
        <v>1962</v>
      </c>
      <c r="AO151" s="226">
        <f t="shared" si="19"/>
        <v>18.350602147703665</v>
      </c>
      <c r="AP151" s="226"/>
      <c r="AQ151" s="226">
        <f t="shared" si="20"/>
        <v>0.99053230742827703</v>
      </c>
      <c r="AR151" s="226">
        <f t="shared" si="21"/>
        <v>1</v>
      </c>
      <c r="AS151" s="226">
        <f t="shared" si="22"/>
        <v>1</v>
      </c>
      <c r="AT151" s="226">
        <f t="shared" si="23"/>
        <v>1</v>
      </c>
    </row>
    <row r="152" spans="1:46">
      <c r="A152" s="565">
        <v>159</v>
      </c>
      <c r="B152" s="561">
        <v>150</v>
      </c>
      <c r="C152" s="561"/>
      <c r="D152" s="561">
        <v>3052</v>
      </c>
      <c r="E152" s="563" t="s">
        <v>1387</v>
      </c>
      <c r="F152" s="563" t="s">
        <v>17</v>
      </c>
      <c r="G152" s="561" t="s">
        <v>32</v>
      </c>
      <c r="H152" s="561">
        <v>1994</v>
      </c>
      <c r="I152" s="563" t="s">
        <v>3554</v>
      </c>
      <c r="J152" s="563" t="s">
        <v>1391</v>
      </c>
      <c r="K152" s="561">
        <v>35</v>
      </c>
      <c r="L152" s="561">
        <v>14</v>
      </c>
      <c r="M152" s="561">
        <v>35</v>
      </c>
      <c r="N152" s="562">
        <v>0.40472222222222221</v>
      </c>
      <c r="O152" s="561">
        <v>0</v>
      </c>
      <c r="P152" s="560">
        <v>0.43263888888888885</v>
      </c>
      <c r="Q152" s="560">
        <v>0.58819444444444446</v>
      </c>
      <c r="R152" s="560"/>
      <c r="S152" s="560">
        <v>0.55625000000000002</v>
      </c>
      <c r="T152" s="560">
        <v>0.38125000000000003</v>
      </c>
      <c r="U152" s="560">
        <v>0.6645833333333333</v>
      </c>
      <c r="V152" s="560">
        <v>0.57291666666666663</v>
      </c>
      <c r="W152" s="560">
        <v>0.4680555555555555</v>
      </c>
      <c r="X152" s="560">
        <v>0.63888888888888895</v>
      </c>
      <c r="Y152" s="560">
        <v>0.71458333333333324</v>
      </c>
      <c r="Z152" s="560">
        <v>0.53333333333333333</v>
      </c>
      <c r="AA152" s="560">
        <v>0.6118055555555556</v>
      </c>
      <c r="AB152" s="560">
        <v>0.50624999999999998</v>
      </c>
      <c r="AC152" s="560">
        <v>0.68333333333333324</v>
      </c>
      <c r="AD152" s="560">
        <v>0.7402777777777777</v>
      </c>
      <c r="AE152" s="560"/>
      <c r="AF152" s="559">
        <v>0.7583333333333333</v>
      </c>
      <c r="AG152" s="559"/>
      <c r="AI152" s="226">
        <f>VLOOKUP(AJ152,id!$A:$C,3,0)</f>
        <v>296</v>
      </c>
      <c r="AJ152" s="226" t="str">
        <f t="shared" si="24"/>
        <v>SzymkunMarcin1994</v>
      </c>
      <c r="AK152" s="226" t="str">
        <f t="shared" si="27"/>
        <v>Szymkun</v>
      </c>
      <c r="AL152" s="226" t="str">
        <f t="shared" si="27"/>
        <v>Marcin</v>
      </c>
      <c r="AM152" s="226" t="str">
        <f t="shared" si="25"/>
        <v>WATAHA</v>
      </c>
      <c r="AN152" s="226">
        <f t="shared" si="26"/>
        <v>1994</v>
      </c>
      <c r="AO152" s="226">
        <f t="shared" si="19"/>
        <v>18.34692866866472</v>
      </c>
      <c r="AP152" s="226"/>
      <c r="AQ152" s="226">
        <f t="shared" si="20"/>
        <v>0.99979981697552056</v>
      </c>
      <c r="AR152" s="226">
        <f t="shared" si="21"/>
        <v>1</v>
      </c>
      <c r="AS152" s="226">
        <f t="shared" si="22"/>
        <v>1</v>
      </c>
      <c r="AT152" s="226">
        <f t="shared" si="23"/>
        <v>1</v>
      </c>
    </row>
    <row r="153" spans="1:46">
      <c r="A153" s="566">
        <v>160</v>
      </c>
      <c r="B153" s="554">
        <v>151</v>
      </c>
      <c r="C153" s="554"/>
      <c r="D153" s="554">
        <v>3199</v>
      </c>
      <c r="E153" s="556" t="s">
        <v>519</v>
      </c>
      <c r="F153" s="556" t="s">
        <v>19</v>
      </c>
      <c r="G153" s="554" t="s">
        <v>32</v>
      </c>
      <c r="H153" s="554">
        <v>1988</v>
      </c>
      <c r="I153" s="556" t="s">
        <v>3669</v>
      </c>
      <c r="J153" s="556" t="s">
        <v>4811</v>
      </c>
      <c r="K153" s="554">
        <v>35</v>
      </c>
      <c r="L153" s="554">
        <v>14</v>
      </c>
      <c r="M153" s="554">
        <v>35</v>
      </c>
      <c r="N153" s="555">
        <v>0.4099652777777778</v>
      </c>
      <c r="O153" s="554">
        <v>0</v>
      </c>
      <c r="P153" s="553">
        <v>0.74305555555555547</v>
      </c>
      <c r="Q153" s="553">
        <v>0.51527777777777783</v>
      </c>
      <c r="R153" s="553"/>
      <c r="S153" s="553">
        <v>0.48194444444444445</v>
      </c>
      <c r="T153" s="553">
        <v>0.72013888888888899</v>
      </c>
      <c r="U153" s="553">
        <v>0.59027777777777779</v>
      </c>
      <c r="V153" s="553">
        <v>0.5</v>
      </c>
      <c r="W153" s="553">
        <v>0.375</v>
      </c>
      <c r="X153" s="553">
        <v>0.56666666666666665</v>
      </c>
      <c r="Y153" s="553">
        <v>0.64722222222222225</v>
      </c>
      <c r="Z153" s="553">
        <v>0.44444444444444442</v>
      </c>
      <c r="AA153" s="553">
        <v>0.55208333333333337</v>
      </c>
      <c r="AB153" s="553">
        <v>0.42152777777777778</v>
      </c>
      <c r="AC153" s="553">
        <v>0.60763888888888895</v>
      </c>
      <c r="AD153" s="553">
        <v>0.67708333333333337</v>
      </c>
      <c r="AE153" s="553"/>
      <c r="AF153" s="552">
        <v>0.76388888888888884</v>
      </c>
      <c r="AG153" s="552"/>
      <c r="AI153" s="226">
        <f>VLOOKUP(AJ153,id!$A:$C,3,0)</f>
        <v>293</v>
      </c>
      <c r="AJ153" s="226" t="str">
        <f t="shared" si="24"/>
        <v>CeierGrzegorz1988</v>
      </c>
      <c r="AK153" s="226" t="str">
        <f t="shared" si="27"/>
        <v>Ceier</v>
      </c>
      <c r="AL153" s="226" t="str">
        <f t="shared" si="27"/>
        <v>Grzegorz</v>
      </c>
      <c r="AM153" s="226" t="str">
        <f t="shared" si="25"/>
        <v>Rowerek</v>
      </c>
      <c r="AN153" s="226">
        <f t="shared" si="26"/>
        <v>1988</v>
      </c>
      <c r="AO153" s="226">
        <f t="shared" si="19"/>
        <v>18.112289367490128</v>
      </c>
      <c r="AP153" s="226"/>
      <c r="AQ153" s="226">
        <f t="shared" si="20"/>
        <v>0.98721097653934098</v>
      </c>
      <c r="AR153" s="226">
        <f t="shared" si="21"/>
        <v>1</v>
      </c>
      <c r="AS153" s="226">
        <f t="shared" si="22"/>
        <v>1</v>
      </c>
      <c r="AT153" s="226">
        <f t="shared" si="23"/>
        <v>1</v>
      </c>
    </row>
    <row r="154" spans="1:46">
      <c r="A154" s="565">
        <v>161</v>
      </c>
      <c r="B154" s="561">
        <v>152</v>
      </c>
      <c r="C154" s="561"/>
      <c r="D154" s="561">
        <v>3081</v>
      </c>
      <c r="E154" s="563" t="s">
        <v>522</v>
      </c>
      <c r="F154" s="563" t="s">
        <v>269</v>
      </c>
      <c r="G154" s="561" t="s">
        <v>32</v>
      </c>
      <c r="H154" s="561">
        <v>1960</v>
      </c>
      <c r="I154" s="563" t="s">
        <v>3695</v>
      </c>
      <c r="J154" s="563" t="s">
        <v>523</v>
      </c>
      <c r="K154" s="561">
        <v>35</v>
      </c>
      <c r="L154" s="561">
        <v>14</v>
      </c>
      <c r="M154" s="561">
        <v>35</v>
      </c>
      <c r="N154" s="562">
        <v>0.41030092592592587</v>
      </c>
      <c r="O154" s="561">
        <v>0</v>
      </c>
      <c r="P154" s="560">
        <v>0.74305555555555547</v>
      </c>
      <c r="Q154" s="560">
        <v>0.51527777777777783</v>
      </c>
      <c r="R154" s="560"/>
      <c r="S154" s="560">
        <v>0.48194444444444445</v>
      </c>
      <c r="T154" s="560">
        <v>0.72013888888888899</v>
      </c>
      <c r="U154" s="560">
        <v>0.59027777777777779</v>
      </c>
      <c r="V154" s="560">
        <v>0.5</v>
      </c>
      <c r="W154" s="560">
        <v>0.375</v>
      </c>
      <c r="X154" s="560">
        <v>0.56666666666666665</v>
      </c>
      <c r="Y154" s="560">
        <v>0.64722222222222225</v>
      </c>
      <c r="Z154" s="560">
        <v>0.44444444444444442</v>
      </c>
      <c r="AA154" s="560">
        <v>0.55277777777777781</v>
      </c>
      <c r="AB154" s="560">
        <v>0.42152777777777778</v>
      </c>
      <c r="AC154" s="560">
        <v>0.60833333333333328</v>
      </c>
      <c r="AD154" s="560">
        <v>0.6777777777777777</v>
      </c>
      <c r="AE154" s="560"/>
      <c r="AF154" s="559">
        <v>0.76388888888888884</v>
      </c>
      <c r="AG154" s="559"/>
      <c r="AI154" s="226">
        <f>VLOOKUP(AJ154,id!$A:$C,3,0)</f>
        <v>718</v>
      </c>
      <c r="AJ154" s="226" t="str">
        <f t="shared" si="24"/>
        <v>KlainZbigniew1960</v>
      </c>
      <c r="AK154" s="226" t="str">
        <f t="shared" si="27"/>
        <v>Klain</v>
      </c>
      <c r="AL154" s="226" t="str">
        <f t="shared" si="27"/>
        <v>Zbigniew</v>
      </c>
      <c r="AM154" s="226" t="str">
        <f t="shared" si="25"/>
        <v>Klan Klainów</v>
      </c>
      <c r="AN154" s="226">
        <f t="shared" si="26"/>
        <v>1960</v>
      </c>
      <c r="AO154" s="226">
        <f t="shared" si="19"/>
        <v>18.097472544030126</v>
      </c>
      <c r="AP154" s="226"/>
      <c r="AQ154" s="226">
        <f t="shared" si="20"/>
        <v>0.9991819464033852</v>
      </c>
      <c r="AR154" s="226">
        <f t="shared" si="21"/>
        <v>1</v>
      </c>
      <c r="AS154" s="226">
        <f t="shared" si="22"/>
        <v>1</v>
      </c>
      <c r="AT154" s="226">
        <f t="shared" si="23"/>
        <v>1</v>
      </c>
    </row>
    <row r="155" spans="1:46">
      <c r="A155" s="566">
        <v>162</v>
      </c>
      <c r="B155" s="554">
        <v>153</v>
      </c>
      <c r="C155" s="554"/>
      <c r="D155" s="554">
        <v>3142</v>
      </c>
      <c r="E155" s="556" t="s">
        <v>3772</v>
      </c>
      <c r="F155" s="556" t="s">
        <v>26</v>
      </c>
      <c r="G155" s="554" t="s">
        <v>32</v>
      </c>
      <c r="H155" s="554">
        <v>1961</v>
      </c>
      <c r="I155" s="556" t="s">
        <v>3668</v>
      </c>
      <c r="J155" s="556" t="s">
        <v>4811</v>
      </c>
      <c r="K155" s="554">
        <v>35</v>
      </c>
      <c r="L155" s="554">
        <v>14</v>
      </c>
      <c r="M155" s="554">
        <v>35</v>
      </c>
      <c r="N155" s="555">
        <v>0.41031250000000002</v>
      </c>
      <c r="O155" s="554">
        <v>0</v>
      </c>
      <c r="P155" s="553">
        <v>0.74236111111111114</v>
      </c>
      <c r="Q155" s="553">
        <v>0.51597222222222217</v>
      </c>
      <c r="R155" s="553"/>
      <c r="S155" s="553">
        <v>0.48194444444444445</v>
      </c>
      <c r="T155" s="553">
        <v>0.71944444444444444</v>
      </c>
      <c r="U155" s="553">
        <v>0.59027777777777779</v>
      </c>
      <c r="V155" s="553">
        <v>0.5</v>
      </c>
      <c r="W155" s="553">
        <v>0.375</v>
      </c>
      <c r="X155" s="553">
        <v>0.56666666666666665</v>
      </c>
      <c r="Y155" s="553">
        <v>0.6479166666666667</v>
      </c>
      <c r="Z155" s="553">
        <v>0.44444444444444442</v>
      </c>
      <c r="AA155" s="553">
        <v>0.55208333333333337</v>
      </c>
      <c r="AB155" s="553">
        <v>0.42152777777777778</v>
      </c>
      <c r="AC155" s="553">
        <v>0.60833333333333328</v>
      </c>
      <c r="AD155" s="553">
        <v>0.67708333333333337</v>
      </c>
      <c r="AE155" s="553"/>
      <c r="AF155" s="552">
        <v>0.76388888888888884</v>
      </c>
      <c r="AG155" s="552"/>
      <c r="AI155" s="226">
        <f>VLOOKUP(AJ155,id!$A:$C,3,0)</f>
        <v>294</v>
      </c>
      <c r="AJ155" s="226" t="str">
        <f t="shared" si="24"/>
        <v>OMIECZYŃSKIAndrzej1961</v>
      </c>
      <c r="AK155" s="226" t="str">
        <f t="shared" si="27"/>
        <v>OMIECZYŃSKI</v>
      </c>
      <c r="AL155" s="226" t="str">
        <f t="shared" si="27"/>
        <v>Andrzej</v>
      </c>
      <c r="AM155" s="226" t="str">
        <f t="shared" si="25"/>
        <v>Rowerek</v>
      </c>
      <c r="AN155" s="226">
        <f t="shared" si="26"/>
        <v>1961</v>
      </c>
      <c r="AO155" s="226">
        <f t="shared" si="19"/>
        <v>18.096962051447573</v>
      </c>
      <c r="AP155" s="226"/>
      <c r="AQ155" s="226">
        <f t="shared" si="20"/>
        <v>0.99997179205099984</v>
      </c>
      <c r="AR155" s="226">
        <f t="shared" si="21"/>
        <v>1</v>
      </c>
      <c r="AS155" s="226">
        <f t="shared" si="22"/>
        <v>1</v>
      </c>
      <c r="AT155" s="226">
        <f t="shared" si="23"/>
        <v>1</v>
      </c>
    </row>
    <row r="156" spans="1:46">
      <c r="A156" s="565">
        <v>163</v>
      </c>
      <c r="B156" s="561">
        <v>154</v>
      </c>
      <c r="C156" s="561"/>
      <c r="D156" s="561">
        <v>3206</v>
      </c>
      <c r="E156" s="563" t="s">
        <v>4813</v>
      </c>
      <c r="F156" s="563" t="s">
        <v>394</v>
      </c>
      <c r="G156" s="561" t="s">
        <v>32</v>
      </c>
      <c r="H156" s="561">
        <v>2018</v>
      </c>
      <c r="I156" s="563" t="s">
        <v>3669</v>
      </c>
      <c r="J156" s="563"/>
      <c r="K156" s="561">
        <v>35</v>
      </c>
      <c r="L156" s="561">
        <v>14</v>
      </c>
      <c r="M156" s="561">
        <v>35</v>
      </c>
      <c r="N156" s="562">
        <v>0.41042824074074075</v>
      </c>
      <c r="O156" s="561">
        <v>0</v>
      </c>
      <c r="P156" s="560">
        <v>0.74236111111111114</v>
      </c>
      <c r="Q156" s="560">
        <v>0.51597222222222217</v>
      </c>
      <c r="R156" s="560"/>
      <c r="S156" s="560">
        <v>0.48194444444444445</v>
      </c>
      <c r="T156" s="560">
        <v>0.72013888888888899</v>
      </c>
      <c r="U156" s="560">
        <v>0.59027777777777779</v>
      </c>
      <c r="V156" s="560">
        <v>0.5</v>
      </c>
      <c r="W156" s="560">
        <v>0.375</v>
      </c>
      <c r="X156" s="560">
        <v>0.56666666666666665</v>
      </c>
      <c r="Y156" s="560">
        <v>0.64722222222222225</v>
      </c>
      <c r="Z156" s="560">
        <v>0.44444444444444442</v>
      </c>
      <c r="AA156" s="560">
        <v>0.55208333333333337</v>
      </c>
      <c r="AB156" s="560">
        <v>0.42152777777777778</v>
      </c>
      <c r="AC156" s="560">
        <v>0.60833333333333328</v>
      </c>
      <c r="AD156" s="560">
        <v>0.6777777777777777</v>
      </c>
      <c r="AE156" s="560"/>
      <c r="AF156" s="559">
        <v>0.76458333333333339</v>
      </c>
      <c r="AG156" s="559"/>
      <c r="AI156" s="226">
        <f>VLOOKUP(AJ156,id!$A:$C,3,0)</f>
        <v>719</v>
      </c>
      <c r="AJ156" s="226" t="str">
        <f t="shared" si="24"/>
        <v>ObertyńskiOlgierd2018</v>
      </c>
      <c r="AK156" s="226" t="str">
        <f t="shared" si="27"/>
        <v>Obertyński</v>
      </c>
      <c r="AL156" s="226" t="str">
        <f t="shared" si="27"/>
        <v>Olgierd</v>
      </c>
      <c r="AM156" s="226">
        <f t="shared" si="25"/>
        <v>0</v>
      </c>
      <c r="AN156" s="226">
        <f t="shared" si="26"/>
        <v>2018</v>
      </c>
      <c r="AO156" s="226">
        <f t="shared" si="19"/>
        <v>18.091858709169735</v>
      </c>
      <c r="AP156" s="226"/>
      <c r="AQ156" s="226">
        <f t="shared" si="20"/>
        <v>0.99971800005639999</v>
      </c>
      <c r="AR156" s="226">
        <f t="shared" si="21"/>
        <v>1</v>
      </c>
      <c r="AS156" s="226">
        <f t="shared" si="22"/>
        <v>1</v>
      </c>
      <c r="AT156" s="226">
        <f t="shared" si="23"/>
        <v>1</v>
      </c>
    </row>
    <row r="157" spans="1:46">
      <c r="A157" s="565">
        <v>165</v>
      </c>
      <c r="B157" s="561">
        <v>155</v>
      </c>
      <c r="C157" s="561"/>
      <c r="D157" s="561">
        <v>3094</v>
      </c>
      <c r="E157" s="563" t="s">
        <v>1442</v>
      </c>
      <c r="F157" s="563" t="s">
        <v>383</v>
      </c>
      <c r="G157" s="561" t="s">
        <v>32</v>
      </c>
      <c r="H157" s="561">
        <v>1973</v>
      </c>
      <c r="I157" s="563" t="s">
        <v>3554</v>
      </c>
      <c r="J157" s="563" t="s">
        <v>4810</v>
      </c>
      <c r="K157" s="561">
        <v>35</v>
      </c>
      <c r="L157" s="561">
        <v>14</v>
      </c>
      <c r="M157" s="561">
        <v>35</v>
      </c>
      <c r="N157" s="562">
        <v>0.41237268518518522</v>
      </c>
      <c r="O157" s="561">
        <v>0</v>
      </c>
      <c r="P157" s="560">
        <v>0.40138888888888885</v>
      </c>
      <c r="Q157" s="560">
        <v>0.52986111111111112</v>
      </c>
      <c r="R157" s="560"/>
      <c r="S157" s="560">
        <v>0.48680555555555555</v>
      </c>
      <c r="T157" s="560">
        <v>0.72222222222222221</v>
      </c>
      <c r="U157" s="560">
        <v>0.60138888888888886</v>
      </c>
      <c r="V157" s="560">
        <v>0.51180555555555551</v>
      </c>
      <c r="W157" s="560">
        <v>0.37638888888888888</v>
      </c>
      <c r="X157" s="560">
        <v>0.5756944444444444</v>
      </c>
      <c r="Y157" s="560">
        <v>0.65486111111111112</v>
      </c>
      <c r="Z157" s="560">
        <v>0.45208333333333334</v>
      </c>
      <c r="AA157" s="560">
        <v>0.55902777777777779</v>
      </c>
      <c r="AB157" s="560">
        <v>0.42499999999999999</v>
      </c>
      <c r="AC157" s="560">
        <v>0.62361111111111112</v>
      </c>
      <c r="AD157" s="560">
        <v>0.74791666666666667</v>
      </c>
      <c r="AE157" s="560"/>
      <c r="AF157" s="559">
        <v>0.76597222222222217</v>
      </c>
      <c r="AG157" s="559"/>
      <c r="AI157" s="226">
        <f>VLOOKUP(AJ157,id!$A:$C,3,0)</f>
        <v>327</v>
      </c>
      <c r="AJ157" s="226" t="str">
        <f t="shared" si="24"/>
        <v>MłyńskiMariusz1973</v>
      </c>
      <c r="AK157" s="226" t="str">
        <f t="shared" si="27"/>
        <v>Młyński</v>
      </c>
      <c r="AL157" s="226" t="str">
        <f t="shared" si="27"/>
        <v>Mariusz</v>
      </c>
      <c r="AM157" s="226" t="str">
        <f t="shared" si="25"/>
        <v>Majrusz 73</v>
      </c>
      <c r="AN157" s="226">
        <f t="shared" si="26"/>
        <v>1973</v>
      </c>
      <c r="AO157" s="226">
        <f t="shared" si="19"/>
        <v>18.006550890731368</v>
      </c>
      <c r="AP157" s="226"/>
      <c r="AQ157" s="226">
        <f t="shared" si="20"/>
        <v>0.99528473995902211</v>
      </c>
      <c r="AR157" s="226">
        <f t="shared" si="21"/>
        <v>1</v>
      </c>
      <c r="AS157" s="226">
        <f t="shared" si="22"/>
        <v>1</v>
      </c>
      <c r="AT157" s="226">
        <f t="shared" si="23"/>
        <v>1</v>
      </c>
    </row>
    <row r="158" spans="1:46">
      <c r="A158" s="566">
        <v>166</v>
      </c>
      <c r="B158" s="554">
        <v>156</v>
      </c>
      <c r="C158" s="554"/>
      <c r="D158" s="554">
        <v>3124</v>
      </c>
      <c r="E158" s="556" t="s">
        <v>309</v>
      </c>
      <c r="F158" s="556" t="s">
        <v>70</v>
      </c>
      <c r="G158" s="554" t="s">
        <v>32</v>
      </c>
      <c r="H158" s="554">
        <v>1976</v>
      </c>
      <c r="I158" s="556" t="s">
        <v>3824</v>
      </c>
      <c r="J158" s="556" t="s">
        <v>158</v>
      </c>
      <c r="K158" s="554">
        <v>35</v>
      </c>
      <c r="L158" s="554">
        <v>13</v>
      </c>
      <c r="M158" s="554">
        <v>35</v>
      </c>
      <c r="N158" s="555">
        <v>0.38980324074074074</v>
      </c>
      <c r="O158" s="554">
        <v>0</v>
      </c>
      <c r="P158" s="553">
        <v>0.7090277777777777</v>
      </c>
      <c r="Q158" s="553"/>
      <c r="R158" s="553">
        <v>0.48055555555555557</v>
      </c>
      <c r="S158" s="553">
        <v>0.63263888888888886</v>
      </c>
      <c r="T158" s="553">
        <v>0.7270833333333333</v>
      </c>
      <c r="U158" s="553">
        <v>0.46249999999999997</v>
      </c>
      <c r="V158" s="553"/>
      <c r="W158" s="553"/>
      <c r="X158" s="553">
        <v>0.59236111111111112</v>
      </c>
      <c r="Y158" s="553">
        <v>0.41875000000000001</v>
      </c>
      <c r="Z158" s="553">
        <v>0.65625</v>
      </c>
      <c r="AA158" s="553">
        <v>0.61319444444444449</v>
      </c>
      <c r="AB158" s="553">
        <v>0.68125000000000002</v>
      </c>
      <c r="AC158" s="553">
        <v>0.4381944444444445</v>
      </c>
      <c r="AD158" s="553">
        <v>0.38541666666666669</v>
      </c>
      <c r="AE158" s="553">
        <v>0.50069444444444444</v>
      </c>
      <c r="AF158" s="552">
        <v>0.74375000000000002</v>
      </c>
      <c r="AG158" s="552"/>
      <c r="AI158" s="226">
        <f>VLOOKUP(AJ158,id!$A:$C,3,0)</f>
        <v>720</v>
      </c>
      <c r="AJ158" s="226" t="str">
        <f t="shared" si="24"/>
        <v>JankowskiMaciej1976</v>
      </c>
      <c r="AK158" s="226" t="str">
        <f t="shared" si="27"/>
        <v>Jankowski</v>
      </c>
      <c r="AL158" s="226" t="str">
        <f t="shared" si="27"/>
        <v>Maciej</v>
      </c>
      <c r="AM158" s="226" t="str">
        <f t="shared" si="25"/>
        <v>GR3miasto</v>
      </c>
      <c r="AN158" s="226">
        <f t="shared" si="26"/>
        <v>1976</v>
      </c>
      <c r="AO158" s="226">
        <f t="shared" si="19"/>
        <v>17.741633197371321</v>
      </c>
      <c r="AP158" s="226"/>
      <c r="AQ158" s="226">
        <f t="shared" si="20"/>
        <v>1.0578995813414889</v>
      </c>
      <c r="AR158" s="226">
        <f t="shared" si="21"/>
        <v>0.9285714285714286</v>
      </c>
      <c r="AS158" s="226">
        <f t="shared" si="22"/>
        <v>1</v>
      </c>
      <c r="AT158" s="226">
        <f t="shared" si="23"/>
        <v>0.98528770473770133</v>
      </c>
    </row>
    <row r="159" spans="1:46">
      <c r="A159" s="565">
        <v>167</v>
      </c>
      <c r="B159" s="561">
        <v>157</v>
      </c>
      <c r="C159" s="561"/>
      <c r="D159" s="561">
        <v>3195</v>
      </c>
      <c r="E159" s="563" t="s">
        <v>1637</v>
      </c>
      <c r="F159" s="563" t="s">
        <v>34</v>
      </c>
      <c r="G159" s="561" t="s">
        <v>32</v>
      </c>
      <c r="H159" s="561">
        <v>1967</v>
      </c>
      <c r="I159" s="563" t="s">
        <v>3668</v>
      </c>
      <c r="J159" s="563" t="s">
        <v>158</v>
      </c>
      <c r="K159" s="561">
        <v>35</v>
      </c>
      <c r="L159" s="561">
        <v>13</v>
      </c>
      <c r="M159" s="561">
        <v>35</v>
      </c>
      <c r="N159" s="562">
        <v>0.39879629629629632</v>
      </c>
      <c r="O159" s="561">
        <v>0</v>
      </c>
      <c r="P159" s="560"/>
      <c r="Q159" s="560">
        <v>0.58888888888888891</v>
      </c>
      <c r="R159" s="560">
        <v>0.49652777777777773</v>
      </c>
      <c r="S159" s="560">
        <v>0.63263888888888886</v>
      </c>
      <c r="T159" s="560"/>
      <c r="U159" s="560">
        <v>0.51736111111111105</v>
      </c>
      <c r="V159" s="560">
        <v>0.61249999999999993</v>
      </c>
      <c r="W159" s="560"/>
      <c r="X159" s="560">
        <v>0.54027777777777775</v>
      </c>
      <c r="Y159" s="560">
        <v>0.41875000000000001</v>
      </c>
      <c r="Z159" s="560">
        <v>0.65625</v>
      </c>
      <c r="AA159" s="560">
        <v>0.57708333333333328</v>
      </c>
      <c r="AB159" s="560">
        <v>0.70624999999999993</v>
      </c>
      <c r="AC159" s="560">
        <v>0.43958333333333338</v>
      </c>
      <c r="AD159" s="560">
        <v>0.37916666666666665</v>
      </c>
      <c r="AE159" s="560">
        <v>0.4694444444444445</v>
      </c>
      <c r="AF159" s="559">
        <v>0.75277777777777777</v>
      </c>
      <c r="AG159" s="559"/>
      <c r="AI159" s="226">
        <f>VLOOKUP(AJ159,id!$A:$C,3,0)</f>
        <v>721</v>
      </c>
      <c r="AJ159" s="226" t="str">
        <f t="shared" si="24"/>
        <v>PuchalskiMarek1967</v>
      </c>
      <c r="AK159" s="226" t="str">
        <f t="shared" si="27"/>
        <v>Puchalski</v>
      </c>
      <c r="AL159" s="226" t="str">
        <f t="shared" si="27"/>
        <v>Marek</v>
      </c>
      <c r="AM159" s="226" t="str">
        <f t="shared" si="25"/>
        <v>GR3miasto</v>
      </c>
      <c r="AN159" s="226">
        <f t="shared" si="26"/>
        <v>1967</v>
      </c>
      <c r="AO159" s="226">
        <f t="shared" si="19"/>
        <v>17.341550512371395</v>
      </c>
      <c r="AP159" s="226"/>
      <c r="AQ159" s="226">
        <f t="shared" si="20"/>
        <v>0.9774495008126306</v>
      </c>
      <c r="AR159" s="226">
        <f t="shared" si="21"/>
        <v>1</v>
      </c>
      <c r="AS159" s="226">
        <f t="shared" si="22"/>
        <v>1</v>
      </c>
      <c r="AT159" s="226">
        <f t="shared" si="23"/>
        <v>1</v>
      </c>
    </row>
    <row r="160" spans="1:46">
      <c r="A160" s="565">
        <v>169</v>
      </c>
      <c r="B160" s="561">
        <v>158</v>
      </c>
      <c r="C160" s="561"/>
      <c r="D160" s="561">
        <v>3090</v>
      </c>
      <c r="E160" s="563" t="s">
        <v>617</v>
      </c>
      <c r="F160" s="563" t="s">
        <v>48</v>
      </c>
      <c r="G160" s="561" t="s">
        <v>32</v>
      </c>
      <c r="H160" s="561">
        <v>1978</v>
      </c>
      <c r="I160" s="563" t="s">
        <v>3554</v>
      </c>
      <c r="J160" s="563" t="s">
        <v>4807</v>
      </c>
      <c r="K160" s="561">
        <v>35</v>
      </c>
      <c r="L160" s="561">
        <v>13</v>
      </c>
      <c r="M160" s="561">
        <v>35</v>
      </c>
      <c r="N160" s="562">
        <v>0.40445601851851848</v>
      </c>
      <c r="O160" s="561">
        <v>0</v>
      </c>
      <c r="P160" s="560"/>
      <c r="Q160" s="560">
        <v>0.62638888888888888</v>
      </c>
      <c r="R160" s="560">
        <v>0.5395833333333333</v>
      </c>
      <c r="S160" s="560">
        <v>0.67152777777777783</v>
      </c>
      <c r="T160" s="560"/>
      <c r="U160" s="560">
        <v>0.56527777777777777</v>
      </c>
      <c r="V160" s="560">
        <v>0.65416666666666667</v>
      </c>
      <c r="W160" s="560"/>
      <c r="X160" s="560">
        <v>0.58472222222222225</v>
      </c>
      <c r="Y160" s="560">
        <v>0.42291666666666666</v>
      </c>
      <c r="Z160" s="560">
        <v>0.6958333333333333</v>
      </c>
      <c r="AA160" s="560">
        <v>0.61041666666666672</v>
      </c>
      <c r="AB160" s="560">
        <v>0.72013888888888899</v>
      </c>
      <c r="AC160" s="560">
        <v>0.4548611111111111</v>
      </c>
      <c r="AD160" s="560">
        <v>0.37708333333333338</v>
      </c>
      <c r="AE160" s="560">
        <v>0.48402777777777778</v>
      </c>
      <c r="AF160" s="559">
        <v>0.7583333333333333</v>
      </c>
      <c r="AG160" s="559"/>
      <c r="AI160" s="226">
        <f>VLOOKUP(AJ160,id!$A:$C,3,0)</f>
        <v>348</v>
      </c>
      <c r="AJ160" s="226" t="str">
        <f t="shared" si="24"/>
        <v>SitekTomasz1978</v>
      </c>
      <c r="AK160" s="226" t="str">
        <f t="shared" si="27"/>
        <v>Sitek</v>
      </c>
      <c r="AL160" s="226" t="str">
        <f t="shared" si="27"/>
        <v>Tomasz</v>
      </c>
      <c r="AM160" s="226" t="str">
        <f t="shared" si="25"/>
        <v>Archeo</v>
      </c>
      <c r="AN160" s="226">
        <f t="shared" si="26"/>
        <v>1978</v>
      </c>
      <c r="AO160" s="226">
        <f t="shared" si="19"/>
        <v>17.09888294331861</v>
      </c>
      <c r="AP160" s="226"/>
      <c r="AQ160" s="226">
        <f t="shared" si="20"/>
        <v>0.98600658177135514</v>
      </c>
      <c r="AR160" s="226">
        <f t="shared" si="21"/>
        <v>1</v>
      </c>
      <c r="AS160" s="226">
        <f t="shared" si="22"/>
        <v>1</v>
      </c>
      <c r="AT160" s="226">
        <f t="shared" si="23"/>
        <v>1</v>
      </c>
    </row>
    <row r="161" spans="1:46">
      <c r="A161" s="566">
        <v>170</v>
      </c>
      <c r="B161" s="554">
        <v>159</v>
      </c>
      <c r="C161" s="554"/>
      <c r="D161" s="554">
        <v>3088</v>
      </c>
      <c r="E161" s="556" t="s">
        <v>1103</v>
      </c>
      <c r="F161" s="556" t="s">
        <v>1769</v>
      </c>
      <c r="G161" s="554" t="s">
        <v>32</v>
      </c>
      <c r="H161" s="554">
        <v>1984</v>
      </c>
      <c r="I161" s="556" t="s">
        <v>3688</v>
      </c>
      <c r="J161" s="556" t="s">
        <v>4807</v>
      </c>
      <c r="K161" s="554">
        <v>35</v>
      </c>
      <c r="L161" s="554">
        <v>13</v>
      </c>
      <c r="M161" s="554">
        <v>35</v>
      </c>
      <c r="N161" s="555">
        <v>0.40449074074074076</v>
      </c>
      <c r="O161" s="554">
        <v>0</v>
      </c>
      <c r="P161" s="553"/>
      <c r="Q161" s="553">
        <v>0.62638888888888888</v>
      </c>
      <c r="R161" s="553">
        <v>0.54027777777777775</v>
      </c>
      <c r="S161" s="553">
        <v>0.67083333333333339</v>
      </c>
      <c r="T161" s="553"/>
      <c r="U161" s="553">
        <v>0.56527777777777777</v>
      </c>
      <c r="V161" s="553">
        <v>0.65416666666666667</v>
      </c>
      <c r="W161" s="553"/>
      <c r="X161" s="553">
        <v>0.58472222222222225</v>
      </c>
      <c r="Y161" s="553">
        <v>0.42083333333333334</v>
      </c>
      <c r="Z161" s="553">
        <v>0.69930555555555562</v>
      </c>
      <c r="AA161" s="553">
        <v>0.61041666666666672</v>
      </c>
      <c r="AB161" s="553">
        <v>0.72222222222222221</v>
      </c>
      <c r="AC161" s="553">
        <v>0.4548611111111111</v>
      </c>
      <c r="AD161" s="553">
        <v>0.37777777777777777</v>
      </c>
      <c r="AE161" s="553">
        <v>0.48472222222222222</v>
      </c>
      <c r="AF161" s="552">
        <v>0.7583333333333333</v>
      </c>
      <c r="AG161" s="552"/>
      <c r="AI161" s="226">
        <f>VLOOKUP(AJ161,id!$A:$C,3,0)</f>
        <v>363</v>
      </c>
      <c r="AJ161" s="226" t="str">
        <f t="shared" si="24"/>
        <v>ChylakPawel1984</v>
      </c>
      <c r="AK161" s="226" t="str">
        <f t="shared" si="27"/>
        <v>Chylak</v>
      </c>
      <c r="AL161" s="226" t="str">
        <f t="shared" si="27"/>
        <v>Pawel</v>
      </c>
      <c r="AM161" s="226" t="str">
        <f t="shared" si="25"/>
        <v>Archeo</v>
      </c>
      <c r="AN161" s="226">
        <f t="shared" si="26"/>
        <v>1984</v>
      </c>
      <c r="AO161" s="226">
        <f t="shared" si="19"/>
        <v>17.097415144050267</v>
      </c>
      <c r="AP161" s="226"/>
      <c r="AQ161" s="226">
        <f t="shared" si="20"/>
        <v>0.99991415817786411</v>
      </c>
      <c r="AR161" s="226">
        <f t="shared" si="21"/>
        <v>1</v>
      </c>
      <c r="AS161" s="226">
        <f t="shared" si="22"/>
        <v>1</v>
      </c>
      <c r="AT161" s="226">
        <f t="shared" si="23"/>
        <v>1</v>
      </c>
    </row>
    <row r="162" spans="1:46">
      <c r="A162" s="565">
        <v>171</v>
      </c>
      <c r="B162" s="561">
        <v>160</v>
      </c>
      <c r="C162" s="561"/>
      <c r="D162" s="561">
        <v>3178</v>
      </c>
      <c r="E162" s="563" t="s">
        <v>480</v>
      </c>
      <c r="F162" s="563" t="s">
        <v>315</v>
      </c>
      <c r="G162" s="561" t="s">
        <v>32</v>
      </c>
      <c r="H162" s="561">
        <v>1972</v>
      </c>
      <c r="I162" s="563" t="s">
        <v>3554</v>
      </c>
      <c r="J162" s="563" t="s">
        <v>1402</v>
      </c>
      <c r="K162" s="561">
        <v>35</v>
      </c>
      <c r="L162" s="561">
        <v>13</v>
      </c>
      <c r="M162" s="561">
        <v>35</v>
      </c>
      <c r="N162" s="562">
        <v>0.40461805555555558</v>
      </c>
      <c r="O162" s="561">
        <v>0</v>
      </c>
      <c r="P162" s="560"/>
      <c r="Q162" s="560">
        <v>0.61249999999999993</v>
      </c>
      <c r="R162" s="560">
        <v>0.50416666666666665</v>
      </c>
      <c r="S162" s="560">
        <v>0.66319444444444442</v>
      </c>
      <c r="T162" s="560"/>
      <c r="U162" s="560">
        <v>0.52569444444444446</v>
      </c>
      <c r="V162" s="560">
        <v>0.64722222222222225</v>
      </c>
      <c r="W162" s="560"/>
      <c r="X162" s="560">
        <v>0.5708333333333333</v>
      </c>
      <c r="Y162" s="560">
        <v>0.4201388888888889</v>
      </c>
      <c r="Z162" s="560">
        <v>0.68819444444444444</v>
      </c>
      <c r="AA162" s="560">
        <v>0.59444444444444444</v>
      </c>
      <c r="AB162" s="560">
        <v>0.71875</v>
      </c>
      <c r="AC162" s="560">
        <v>0.4465277777777778</v>
      </c>
      <c r="AD162" s="560">
        <v>0.37916666666666665</v>
      </c>
      <c r="AE162" s="560">
        <v>0.47152777777777777</v>
      </c>
      <c r="AF162" s="559">
        <v>0.7583333333333333</v>
      </c>
      <c r="AG162" s="559"/>
      <c r="AI162" s="226">
        <f>VLOOKUP(AJ162,id!$A:$C,3,0)</f>
        <v>722</v>
      </c>
      <c r="AJ162" s="226" t="str">
        <f t="shared" si="24"/>
        <v>ReszkaWitold1972</v>
      </c>
      <c r="AK162" s="226" t="str">
        <f t="shared" si="27"/>
        <v>Reszka</v>
      </c>
      <c r="AL162" s="226" t="str">
        <f t="shared" si="27"/>
        <v>Witold</v>
      </c>
      <c r="AM162" s="226" t="str">
        <f t="shared" si="25"/>
        <v>Ironteam3city</v>
      </c>
      <c r="AN162" s="226">
        <f t="shared" si="26"/>
        <v>1972</v>
      </c>
      <c r="AO162" s="226">
        <f t="shared" si="19"/>
        <v>17.092035368696724</v>
      </c>
      <c r="AP162" s="226"/>
      <c r="AQ162" s="226">
        <f t="shared" si="20"/>
        <v>0.99968534569066625</v>
      </c>
      <c r="AR162" s="226">
        <f t="shared" si="21"/>
        <v>1</v>
      </c>
      <c r="AS162" s="226">
        <f t="shared" si="22"/>
        <v>1</v>
      </c>
      <c r="AT162" s="226">
        <f t="shared" si="23"/>
        <v>1</v>
      </c>
    </row>
    <row r="163" spans="1:46">
      <c r="A163" s="566">
        <v>172</v>
      </c>
      <c r="B163" s="554">
        <v>161</v>
      </c>
      <c r="C163" s="554"/>
      <c r="D163" s="554">
        <v>3087</v>
      </c>
      <c r="E163" s="556" t="s">
        <v>616</v>
      </c>
      <c r="F163" s="556" t="s">
        <v>141</v>
      </c>
      <c r="G163" s="554" t="s">
        <v>32</v>
      </c>
      <c r="H163" s="554">
        <v>1986</v>
      </c>
      <c r="I163" s="556" t="s">
        <v>3554</v>
      </c>
      <c r="J163" s="556" t="s">
        <v>4807</v>
      </c>
      <c r="K163" s="554">
        <v>35</v>
      </c>
      <c r="L163" s="554">
        <v>13</v>
      </c>
      <c r="M163" s="554">
        <v>35</v>
      </c>
      <c r="N163" s="555">
        <v>0.40468750000000003</v>
      </c>
      <c r="O163" s="554">
        <v>0</v>
      </c>
      <c r="P163" s="553"/>
      <c r="Q163" s="553">
        <v>0.62638888888888888</v>
      </c>
      <c r="R163" s="553">
        <v>0.54027777777777775</v>
      </c>
      <c r="S163" s="553">
        <v>0.67152777777777783</v>
      </c>
      <c r="T163" s="553"/>
      <c r="U163" s="553">
        <v>0.56527777777777777</v>
      </c>
      <c r="V163" s="553">
        <v>0.65416666666666667</v>
      </c>
      <c r="W163" s="553"/>
      <c r="X163" s="553">
        <v>0.5854166666666667</v>
      </c>
      <c r="Y163" s="553">
        <v>0.42222222222222222</v>
      </c>
      <c r="Z163" s="553">
        <v>0.6958333333333333</v>
      </c>
      <c r="AA163" s="553">
        <v>0.60972222222222217</v>
      </c>
      <c r="AB163" s="553">
        <v>0.71944444444444444</v>
      </c>
      <c r="AC163" s="553">
        <v>0.4548611111111111</v>
      </c>
      <c r="AD163" s="553">
        <v>0.37708333333333338</v>
      </c>
      <c r="AE163" s="553">
        <v>0.48402777777777778</v>
      </c>
      <c r="AF163" s="552">
        <v>0.7583333333333333</v>
      </c>
      <c r="AG163" s="552"/>
      <c r="AI163" s="226">
        <f>VLOOKUP(AJ163,id!$A:$C,3,0)</f>
        <v>723</v>
      </c>
      <c r="AJ163" s="226" t="str">
        <f t="shared" si="24"/>
        <v>GlaserJakub1986</v>
      </c>
      <c r="AK163" s="226" t="str">
        <f t="shared" si="27"/>
        <v>Glaser</v>
      </c>
      <c r="AL163" s="226" t="str">
        <f t="shared" si="27"/>
        <v>Jakub</v>
      </c>
      <c r="AM163" s="226" t="str">
        <f t="shared" si="25"/>
        <v>Archeo</v>
      </c>
      <c r="AN163" s="226">
        <f t="shared" si="26"/>
        <v>1986</v>
      </c>
      <c r="AO163" s="226">
        <f t="shared" si="19"/>
        <v>17.089102372494459</v>
      </c>
      <c r="AP163" s="226"/>
      <c r="AQ163" s="226">
        <f t="shared" si="20"/>
        <v>0.99982839982839977</v>
      </c>
      <c r="AR163" s="226">
        <f t="shared" si="21"/>
        <v>1</v>
      </c>
      <c r="AS163" s="226">
        <f t="shared" si="22"/>
        <v>1</v>
      </c>
      <c r="AT163" s="226">
        <f t="shared" si="23"/>
        <v>1</v>
      </c>
    </row>
    <row r="164" spans="1:46">
      <c r="A164" s="565">
        <v>173</v>
      </c>
      <c r="B164" s="561">
        <v>162</v>
      </c>
      <c r="C164" s="561"/>
      <c r="D164" s="561">
        <v>3067</v>
      </c>
      <c r="E164" s="563" t="s">
        <v>211</v>
      </c>
      <c r="F164" s="563" t="s">
        <v>363</v>
      </c>
      <c r="G164" s="561" t="s">
        <v>32</v>
      </c>
      <c r="H164" s="561">
        <v>1977</v>
      </c>
      <c r="I164" s="563" t="s">
        <v>3554</v>
      </c>
      <c r="J164" s="563" t="s">
        <v>1402</v>
      </c>
      <c r="K164" s="561">
        <v>35</v>
      </c>
      <c r="L164" s="561">
        <v>13</v>
      </c>
      <c r="M164" s="561">
        <v>35</v>
      </c>
      <c r="N164" s="562">
        <v>0.40478009259259262</v>
      </c>
      <c r="O164" s="561">
        <v>0</v>
      </c>
      <c r="P164" s="560"/>
      <c r="Q164" s="560">
        <v>0.6118055555555556</v>
      </c>
      <c r="R164" s="560">
        <v>0.50486111111111109</v>
      </c>
      <c r="S164" s="560">
        <v>0.66319444444444442</v>
      </c>
      <c r="T164" s="560"/>
      <c r="U164" s="560">
        <v>0.52569444444444446</v>
      </c>
      <c r="V164" s="560">
        <v>0.64722222222222225</v>
      </c>
      <c r="W164" s="560"/>
      <c r="X164" s="560">
        <v>0.57152777777777775</v>
      </c>
      <c r="Y164" s="560">
        <v>0.4201388888888889</v>
      </c>
      <c r="Z164" s="560">
        <v>0.6875</v>
      </c>
      <c r="AA164" s="560">
        <v>0.59513888888888888</v>
      </c>
      <c r="AB164" s="560">
        <v>0.71875</v>
      </c>
      <c r="AC164" s="560">
        <v>0.4465277777777778</v>
      </c>
      <c r="AD164" s="560">
        <v>0.37986111111111115</v>
      </c>
      <c r="AE164" s="560">
        <v>0.47222222222222227</v>
      </c>
      <c r="AF164" s="559">
        <v>0.7583333333333333</v>
      </c>
      <c r="AG164" s="559"/>
      <c r="AI164" s="226">
        <f>VLOOKUP(AJ164,id!$A:$C,3,0)</f>
        <v>724</v>
      </c>
      <c r="AJ164" s="226" t="str">
        <f t="shared" si="24"/>
        <v>JelińskiArkadiusz1977</v>
      </c>
      <c r="AK164" s="226" t="str">
        <f t="shared" si="27"/>
        <v>Jeliński</v>
      </c>
      <c r="AL164" s="226" t="str">
        <f t="shared" si="27"/>
        <v>Arkadiusz</v>
      </c>
      <c r="AM164" s="226" t="str">
        <f t="shared" si="25"/>
        <v>Ironteam3city</v>
      </c>
      <c r="AN164" s="226">
        <f t="shared" si="26"/>
        <v>1977</v>
      </c>
      <c r="AO164" s="226">
        <f t="shared" si="19"/>
        <v>17.085193276363729</v>
      </c>
      <c r="AP164" s="226"/>
      <c r="AQ164" s="226">
        <f t="shared" si="20"/>
        <v>0.9997712521087696</v>
      </c>
      <c r="AR164" s="226">
        <f t="shared" si="21"/>
        <v>1</v>
      </c>
      <c r="AS164" s="226">
        <f t="shared" si="22"/>
        <v>1</v>
      </c>
      <c r="AT164" s="226">
        <f t="shared" si="23"/>
        <v>1</v>
      </c>
    </row>
    <row r="165" spans="1:46">
      <c r="A165" s="566">
        <v>174</v>
      </c>
      <c r="B165" s="554">
        <v>163</v>
      </c>
      <c r="C165" s="554"/>
      <c r="D165" s="554">
        <v>3246</v>
      </c>
      <c r="E165" s="556" t="s">
        <v>4806</v>
      </c>
      <c r="F165" s="556" t="s">
        <v>15</v>
      </c>
      <c r="G165" s="554" t="s">
        <v>32</v>
      </c>
      <c r="H165" s="554">
        <v>1971</v>
      </c>
      <c r="I165" s="556" t="s">
        <v>4805</v>
      </c>
      <c r="J165" s="556"/>
      <c r="K165" s="554">
        <v>35</v>
      </c>
      <c r="L165" s="554">
        <v>13</v>
      </c>
      <c r="M165" s="554">
        <v>35</v>
      </c>
      <c r="N165" s="555">
        <v>0.4088310185185185</v>
      </c>
      <c r="O165" s="554">
        <v>0</v>
      </c>
      <c r="P165" s="553"/>
      <c r="Q165" s="553">
        <v>0.61249999999999993</v>
      </c>
      <c r="R165" s="553">
        <v>0.50555555555555554</v>
      </c>
      <c r="S165" s="553">
        <v>0.66319444444444442</v>
      </c>
      <c r="T165" s="553"/>
      <c r="U165" s="553">
        <v>0.52569444444444446</v>
      </c>
      <c r="V165" s="553">
        <v>0.64722222222222225</v>
      </c>
      <c r="W165" s="553"/>
      <c r="X165" s="553">
        <v>0.57291666666666663</v>
      </c>
      <c r="Y165" s="553">
        <v>0.4201388888888889</v>
      </c>
      <c r="Z165" s="553">
        <v>0.68819444444444444</v>
      </c>
      <c r="AA165" s="553">
        <v>0.59513888888888888</v>
      </c>
      <c r="AB165" s="553">
        <v>0.71944444444444444</v>
      </c>
      <c r="AC165" s="553">
        <v>0.4465277777777778</v>
      </c>
      <c r="AD165" s="553">
        <v>0.37986111111111115</v>
      </c>
      <c r="AE165" s="553">
        <v>0.47222222222222227</v>
      </c>
      <c r="AF165" s="552">
        <v>0.76250000000000007</v>
      </c>
      <c r="AG165" s="552"/>
      <c r="AI165" s="226">
        <f>VLOOKUP(AJ165,id!$A:$C,3,0)</f>
        <v>725</v>
      </c>
      <c r="AJ165" s="226" t="str">
        <f t="shared" si="24"/>
        <v>TymińskiPiotr1971</v>
      </c>
      <c r="AK165" s="226" t="str">
        <f t="shared" si="27"/>
        <v>Tymiński</v>
      </c>
      <c r="AL165" s="226" t="str">
        <f t="shared" si="27"/>
        <v>Piotr</v>
      </c>
      <c r="AM165" s="226">
        <f t="shared" si="25"/>
        <v>0</v>
      </c>
      <c r="AN165" s="226">
        <f t="shared" si="26"/>
        <v>1971</v>
      </c>
      <c r="AO165" s="226">
        <f t="shared" si="19"/>
        <v>16.915903645054744</v>
      </c>
      <c r="AP165" s="226"/>
      <c r="AQ165" s="226">
        <f t="shared" si="20"/>
        <v>0.99009144183676367</v>
      </c>
      <c r="AR165" s="226">
        <f t="shared" si="21"/>
        <v>1</v>
      </c>
      <c r="AS165" s="226">
        <f t="shared" si="22"/>
        <v>1</v>
      </c>
      <c r="AT165" s="226">
        <f t="shared" si="23"/>
        <v>1</v>
      </c>
    </row>
    <row r="166" spans="1:46">
      <c r="A166" s="565">
        <v>175</v>
      </c>
      <c r="B166" s="561">
        <v>164</v>
      </c>
      <c r="C166" s="561"/>
      <c r="D166" s="561">
        <v>3268</v>
      </c>
      <c r="E166" s="563" t="s">
        <v>1014</v>
      </c>
      <c r="F166" s="563" t="s">
        <v>1013</v>
      </c>
      <c r="G166" s="561" t="s">
        <v>32</v>
      </c>
      <c r="H166" s="561">
        <v>1979</v>
      </c>
      <c r="I166" s="563" t="s">
        <v>4804</v>
      </c>
      <c r="J166" s="563" t="s">
        <v>4803</v>
      </c>
      <c r="K166" s="561">
        <v>35</v>
      </c>
      <c r="L166" s="561">
        <v>13</v>
      </c>
      <c r="M166" s="561">
        <v>35</v>
      </c>
      <c r="N166" s="562">
        <v>0.40898148148148145</v>
      </c>
      <c r="O166" s="561">
        <v>0</v>
      </c>
      <c r="P166" s="560"/>
      <c r="Q166" s="560">
        <v>0.45833333333333331</v>
      </c>
      <c r="R166" s="560">
        <v>0.56805555555555554</v>
      </c>
      <c r="S166" s="560">
        <v>0.6645833333333333</v>
      </c>
      <c r="T166" s="560"/>
      <c r="U166" s="560">
        <v>0.50763888888888886</v>
      </c>
      <c r="V166" s="560">
        <v>0.44166666666666665</v>
      </c>
      <c r="W166" s="560"/>
      <c r="X166" s="560">
        <v>0.61249999999999993</v>
      </c>
      <c r="Y166" s="560">
        <v>0.40972222222222227</v>
      </c>
      <c r="Z166" s="560">
        <v>0.69236111111111109</v>
      </c>
      <c r="AA166" s="560">
        <v>0.62847222222222221</v>
      </c>
      <c r="AB166" s="560">
        <v>0.71944444444444444</v>
      </c>
      <c r="AC166" s="560">
        <v>0.48819444444444443</v>
      </c>
      <c r="AD166" s="560">
        <v>0.37083333333333335</v>
      </c>
      <c r="AE166" s="560">
        <v>0.53611111111111109</v>
      </c>
      <c r="AF166" s="559">
        <v>0.76250000000000007</v>
      </c>
      <c r="AG166" s="559"/>
      <c r="AI166" s="226">
        <f>VLOOKUP(AJ166,id!$A:$C,3,0)</f>
        <v>726</v>
      </c>
      <c r="AJ166" s="226" t="str">
        <f t="shared" si="24"/>
        <v>RybakWawrzyniec1979</v>
      </c>
      <c r="AK166" s="226" t="str">
        <f t="shared" si="27"/>
        <v>Rybak</v>
      </c>
      <c r="AL166" s="226" t="str">
        <f t="shared" si="27"/>
        <v>Wawrzyniec</v>
      </c>
      <c r="AM166" s="226" t="str">
        <f t="shared" si="25"/>
        <v>Biegający Tczew</v>
      </c>
      <c r="AN166" s="226">
        <f t="shared" si="26"/>
        <v>1979</v>
      </c>
      <c r="AO166" s="226">
        <f t="shared" si="19"/>
        <v>16.909680338868824</v>
      </c>
      <c r="AP166" s="226"/>
      <c r="AQ166" s="226">
        <f t="shared" si="20"/>
        <v>0.99963210323749152</v>
      </c>
      <c r="AR166" s="226">
        <f t="shared" si="21"/>
        <v>1</v>
      </c>
      <c r="AS166" s="226">
        <f t="shared" si="22"/>
        <v>1</v>
      </c>
      <c r="AT166" s="226">
        <f t="shared" si="23"/>
        <v>1</v>
      </c>
    </row>
    <row r="167" spans="1:46">
      <c r="A167" s="566">
        <v>176</v>
      </c>
      <c r="B167" s="554">
        <v>165</v>
      </c>
      <c r="C167" s="554"/>
      <c r="D167" s="554">
        <v>3026</v>
      </c>
      <c r="E167" s="556" t="s">
        <v>314</v>
      </c>
      <c r="F167" s="556" t="s">
        <v>193</v>
      </c>
      <c r="G167" s="554" t="s">
        <v>32</v>
      </c>
      <c r="H167" s="554">
        <v>1983</v>
      </c>
      <c r="I167" s="556" t="s">
        <v>3731</v>
      </c>
      <c r="J167" s="556" t="s">
        <v>984</v>
      </c>
      <c r="K167" s="554">
        <v>35</v>
      </c>
      <c r="L167" s="554">
        <v>13</v>
      </c>
      <c r="M167" s="554">
        <v>35</v>
      </c>
      <c r="N167" s="555">
        <v>0.41180555555555554</v>
      </c>
      <c r="O167" s="554">
        <v>0</v>
      </c>
      <c r="P167" s="553"/>
      <c r="Q167" s="553">
        <v>0.45833333333333331</v>
      </c>
      <c r="R167" s="553">
        <v>0.56805555555555554</v>
      </c>
      <c r="S167" s="553">
        <v>0.6645833333333333</v>
      </c>
      <c r="T167" s="553"/>
      <c r="U167" s="553">
        <v>0.50763888888888886</v>
      </c>
      <c r="V167" s="553">
        <v>0.44166666666666665</v>
      </c>
      <c r="W167" s="553"/>
      <c r="X167" s="553">
        <v>0.61388888888888882</v>
      </c>
      <c r="Y167" s="553">
        <v>0.40972222222222227</v>
      </c>
      <c r="Z167" s="553">
        <v>0.69236111111111109</v>
      </c>
      <c r="AA167" s="553">
        <v>0.62986111111111109</v>
      </c>
      <c r="AB167" s="553">
        <v>0.71944444444444444</v>
      </c>
      <c r="AC167" s="553">
        <v>0.48819444444444443</v>
      </c>
      <c r="AD167" s="553">
        <v>0.37152777777777773</v>
      </c>
      <c r="AE167" s="553">
        <v>0.53680555555555554</v>
      </c>
      <c r="AF167" s="552">
        <v>0.76597222222222217</v>
      </c>
      <c r="AG167" s="552"/>
      <c r="AI167" s="226">
        <f>VLOOKUP(AJ167,id!$A:$C,3,0)</f>
        <v>727</v>
      </c>
      <c r="AJ167" s="226" t="str">
        <f t="shared" si="24"/>
        <v>CiesielskiKamil1983</v>
      </c>
      <c r="AK167" s="226" t="str">
        <f t="shared" si="27"/>
        <v>Ciesielski</v>
      </c>
      <c r="AL167" s="226" t="str">
        <f t="shared" si="27"/>
        <v>Kamil</v>
      </c>
      <c r="AM167" s="226" t="str">
        <f t="shared" si="25"/>
        <v>KKG</v>
      </c>
      <c r="AN167" s="226">
        <f t="shared" si="26"/>
        <v>1983</v>
      </c>
      <c r="AO167" s="226">
        <f t="shared" si="19"/>
        <v>16.793717382076132</v>
      </c>
      <c r="AP167" s="226"/>
      <c r="AQ167" s="226">
        <f t="shared" si="20"/>
        <v>0.99314221472737485</v>
      </c>
      <c r="AR167" s="226">
        <f t="shared" si="21"/>
        <v>1</v>
      </c>
      <c r="AS167" s="226">
        <f t="shared" si="22"/>
        <v>1</v>
      </c>
      <c r="AT167" s="226">
        <f t="shared" si="23"/>
        <v>1</v>
      </c>
    </row>
    <row r="168" spans="1:46">
      <c r="A168" s="565">
        <v>177</v>
      </c>
      <c r="B168" s="561">
        <v>166</v>
      </c>
      <c r="C168" s="561"/>
      <c r="D168" s="561">
        <v>3072</v>
      </c>
      <c r="E168" s="563" t="s">
        <v>1058</v>
      </c>
      <c r="F168" s="563" t="s">
        <v>24</v>
      </c>
      <c r="G168" s="561" t="s">
        <v>32</v>
      </c>
      <c r="H168" s="561">
        <v>1984</v>
      </c>
      <c r="I168" s="563" t="s">
        <v>3554</v>
      </c>
      <c r="J168" s="563" t="s">
        <v>4802</v>
      </c>
      <c r="K168" s="561">
        <v>34</v>
      </c>
      <c r="L168" s="561">
        <v>12</v>
      </c>
      <c r="M168" s="561">
        <v>34</v>
      </c>
      <c r="N168" s="562">
        <v>0.40296296296296297</v>
      </c>
      <c r="O168" s="561">
        <v>0</v>
      </c>
      <c r="P168" s="560"/>
      <c r="Q168" s="560">
        <v>0.63124999999999998</v>
      </c>
      <c r="R168" s="560"/>
      <c r="S168" s="560">
        <v>0.67361111111111116</v>
      </c>
      <c r="T168" s="560"/>
      <c r="U168" s="560">
        <v>0.47430555555555554</v>
      </c>
      <c r="V168" s="560">
        <v>0.65833333333333333</v>
      </c>
      <c r="W168" s="560"/>
      <c r="X168" s="560">
        <v>0.59722222222222221</v>
      </c>
      <c r="Y168" s="560">
        <v>0.40972222222222227</v>
      </c>
      <c r="Z168" s="560">
        <v>0.69513888888888886</v>
      </c>
      <c r="AA168" s="560">
        <v>0.61388888888888882</v>
      </c>
      <c r="AB168" s="560">
        <v>0.71944444444444444</v>
      </c>
      <c r="AC168" s="560">
        <v>0.43611111111111112</v>
      </c>
      <c r="AD168" s="560">
        <v>0.375</v>
      </c>
      <c r="AE168" s="560">
        <v>0.50277777777777777</v>
      </c>
      <c r="AF168" s="559">
        <v>0.75694444444444453</v>
      </c>
      <c r="AG168" s="559"/>
      <c r="AI168" s="226">
        <f>VLOOKUP(AJ168,id!$A:$C,3,0)</f>
        <v>331</v>
      </c>
      <c r="AJ168" s="226" t="str">
        <f t="shared" si="24"/>
        <v>OgrodnikPrzemysław1984</v>
      </c>
      <c r="AK168" s="226" t="str">
        <f t="shared" si="27"/>
        <v>Ogrodnik</v>
      </c>
      <c r="AL168" s="226" t="str">
        <f t="shared" si="27"/>
        <v>Przemysław</v>
      </c>
      <c r="AM168" s="226" t="str">
        <f t="shared" si="25"/>
        <v>House&amp;Property</v>
      </c>
      <c r="AN168" s="226">
        <f t="shared" si="26"/>
        <v>1984</v>
      </c>
      <c r="AO168" s="226">
        <f t="shared" si="19"/>
        <v>16.313896885445384</v>
      </c>
      <c r="AP168" s="226"/>
      <c r="AQ168" s="226">
        <f t="shared" si="20"/>
        <v>1.0219439338235294</v>
      </c>
      <c r="AR168" s="226">
        <f t="shared" si="21"/>
        <v>0.92307692307692313</v>
      </c>
      <c r="AS168" s="226">
        <f t="shared" si="22"/>
        <v>0.97142857142857142</v>
      </c>
      <c r="AT168" s="226">
        <f t="shared" si="23"/>
        <v>0.98411891413352426</v>
      </c>
    </row>
    <row r="169" spans="1:46">
      <c r="A169" s="566">
        <v>178</v>
      </c>
      <c r="B169" s="554">
        <v>167</v>
      </c>
      <c r="C169" s="554"/>
      <c r="D169" s="554">
        <v>3202</v>
      </c>
      <c r="E169" s="556" t="s">
        <v>146</v>
      </c>
      <c r="F169" s="556" t="s">
        <v>431</v>
      </c>
      <c r="G169" s="554" t="s">
        <v>32</v>
      </c>
      <c r="H169" s="554">
        <v>1975</v>
      </c>
      <c r="I169" s="556" t="s">
        <v>3554</v>
      </c>
      <c r="J169" s="556" t="s">
        <v>329</v>
      </c>
      <c r="K169" s="554">
        <v>34</v>
      </c>
      <c r="L169" s="554">
        <v>12</v>
      </c>
      <c r="M169" s="554">
        <v>34</v>
      </c>
      <c r="N169" s="555">
        <v>0.40297453703703701</v>
      </c>
      <c r="O169" s="554">
        <v>0</v>
      </c>
      <c r="P169" s="553"/>
      <c r="Q169" s="553">
        <v>0.63124999999999998</v>
      </c>
      <c r="R169" s="553"/>
      <c r="S169" s="553">
        <v>0.6743055555555556</v>
      </c>
      <c r="T169" s="553"/>
      <c r="U169" s="553">
        <v>0.47430555555555554</v>
      </c>
      <c r="V169" s="553">
        <v>0.65833333333333333</v>
      </c>
      <c r="W169" s="553"/>
      <c r="X169" s="553">
        <v>0.59722222222222221</v>
      </c>
      <c r="Y169" s="553">
        <v>0.40972222222222227</v>
      </c>
      <c r="Z169" s="553">
        <v>0.69513888888888886</v>
      </c>
      <c r="AA169" s="553">
        <v>0.61388888888888882</v>
      </c>
      <c r="AB169" s="553">
        <v>0.71944444444444444</v>
      </c>
      <c r="AC169" s="553">
        <v>0.43611111111111112</v>
      </c>
      <c r="AD169" s="553">
        <v>0.375</v>
      </c>
      <c r="AE169" s="553">
        <v>0.50277777777777777</v>
      </c>
      <c r="AF169" s="552">
        <v>0.75694444444444453</v>
      </c>
      <c r="AG169" s="552"/>
      <c r="AI169" s="226">
        <f>VLOOKUP(AJ169,id!$A:$C,3,0)</f>
        <v>330</v>
      </c>
      <c r="AJ169" s="226" t="str">
        <f t="shared" si="24"/>
        <v>MorawskiMikołaj1975</v>
      </c>
      <c r="AK169" s="226" t="str">
        <f t="shared" si="27"/>
        <v>Morawski</v>
      </c>
      <c r="AL169" s="226" t="str">
        <f t="shared" si="27"/>
        <v>Mikołaj</v>
      </c>
      <c r="AM169" s="226" t="str">
        <f t="shared" si="25"/>
        <v>WARMA Team</v>
      </c>
      <c r="AN169" s="226">
        <f t="shared" si="26"/>
        <v>1975</v>
      </c>
      <c r="AO169" s="226">
        <f t="shared" si="19"/>
        <v>16.313428324199862</v>
      </c>
      <c r="AP169" s="226"/>
      <c r="AQ169" s="226">
        <f t="shared" si="20"/>
        <v>0.99997127839848354</v>
      </c>
      <c r="AR169" s="226">
        <f t="shared" si="21"/>
        <v>1</v>
      </c>
      <c r="AS169" s="226">
        <f t="shared" si="22"/>
        <v>1</v>
      </c>
      <c r="AT169" s="226">
        <f t="shared" si="23"/>
        <v>1</v>
      </c>
    </row>
    <row r="170" spans="1:46">
      <c r="A170" s="565">
        <v>179</v>
      </c>
      <c r="B170" s="561">
        <v>168</v>
      </c>
      <c r="C170" s="561"/>
      <c r="D170" s="561">
        <v>3015</v>
      </c>
      <c r="E170" s="563" t="s">
        <v>4548</v>
      </c>
      <c r="F170" s="563" t="s">
        <v>70</v>
      </c>
      <c r="G170" s="561" t="s">
        <v>32</v>
      </c>
      <c r="H170" s="561">
        <v>1971</v>
      </c>
      <c r="I170" s="563" t="s">
        <v>4546</v>
      </c>
      <c r="J170" s="563" t="s">
        <v>4547</v>
      </c>
      <c r="K170" s="561">
        <v>33</v>
      </c>
      <c r="L170" s="561">
        <v>16</v>
      </c>
      <c r="M170" s="561">
        <v>40</v>
      </c>
      <c r="N170" s="562">
        <v>0.42109953703703701</v>
      </c>
      <c r="O170" s="561">
        <v>7</v>
      </c>
      <c r="P170" s="560">
        <v>0.75416666666666676</v>
      </c>
      <c r="Q170" s="560">
        <v>0.51458333333333328</v>
      </c>
      <c r="R170" s="560">
        <v>0.58611111111111114</v>
      </c>
      <c r="S170" s="560">
        <v>0.48472222222222222</v>
      </c>
      <c r="T170" s="560">
        <v>0.72777777777777775</v>
      </c>
      <c r="U170" s="560">
        <v>0.56458333333333333</v>
      </c>
      <c r="V170" s="560">
        <v>0.50069444444444444</v>
      </c>
      <c r="W170" s="560">
        <v>0.37777777777777777</v>
      </c>
      <c r="X170" s="560">
        <v>0.54722222222222217</v>
      </c>
      <c r="Y170" s="560">
        <v>0.65555555555555556</v>
      </c>
      <c r="Z170" s="560">
        <v>0.44722222222222219</v>
      </c>
      <c r="AA170" s="560">
        <v>0.53402777777777777</v>
      </c>
      <c r="AB170" s="560">
        <v>0.41736111111111113</v>
      </c>
      <c r="AC170" s="560">
        <v>0.62847222222222221</v>
      </c>
      <c r="AD170" s="560">
        <v>0.69305555555555554</v>
      </c>
      <c r="AE170" s="560">
        <v>0.60347222222222219</v>
      </c>
      <c r="AF170" s="559">
        <v>0.77500000000000002</v>
      </c>
      <c r="AG170" s="559"/>
      <c r="AI170" s="226">
        <f>VLOOKUP(AJ170,id!$A:$C,3,0)</f>
        <v>508</v>
      </c>
      <c r="AJ170" s="226" t="str">
        <f t="shared" si="24"/>
        <v>MatuszczykMaciej1971</v>
      </c>
      <c r="AK170" s="226" t="str">
        <f t="shared" si="27"/>
        <v>Matuszczyk</v>
      </c>
      <c r="AL170" s="226" t="str">
        <f t="shared" si="27"/>
        <v>Maciej</v>
      </c>
      <c r="AM170" s="226" t="str">
        <f t="shared" si="25"/>
        <v>CZPTychy.pl</v>
      </c>
      <c r="AN170" s="226">
        <f t="shared" si="26"/>
        <v>1971</v>
      </c>
      <c r="AO170" s="226">
        <f t="shared" si="19"/>
        <v>15.833621608782218</v>
      </c>
      <c r="AP170" s="226"/>
      <c r="AQ170" s="226">
        <f t="shared" si="20"/>
        <v>0.95695791990764922</v>
      </c>
      <c r="AR170" s="226">
        <f t="shared" si="21"/>
        <v>1.3333333333333333</v>
      </c>
      <c r="AS170" s="226">
        <f t="shared" si="22"/>
        <v>0.97058823529411764</v>
      </c>
      <c r="AT170" s="226">
        <f t="shared" si="23"/>
        <v>1.0592238410488122</v>
      </c>
    </row>
    <row r="171" spans="1:46">
      <c r="A171" s="566">
        <v>180</v>
      </c>
      <c r="B171" s="554">
        <v>169</v>
      </c>
      <c r="C171" s="554"/>
      <c r="D171" s="554">
        <v>3073</v>
      </c>
      <c r="E171" s="556" t="s">
        <v>4801</v>
      </c>
      <c r="F171" s="556" t="s">
        <v>144</v>
      </c>
      <c r="G171" s="554" t="s">
        <v>32</v>
      </c>
      <c r="H171" s="554">
        <v>1995</v>
      </c>
      <c r="I171" s="556" t="s">
        <v>4800</v>
      </c>
      <c r="J171" s="556" t="s">
        <v>4799</v>
      </c>
      <c r="K171" s="554">
        <v>33</v>
      </c>
      <c r="L171" s="554">
        <v>13</v>
      </c>
      <c r="M171" s="554">
        <v>33</v>
      </c>
      <c r="N171" s="555">
        <v>0.39884259259259264</v>
      </c>
      <c r="O171" s="554">
        <v>0</v>
      </c>
      <c r="P171" s="553"/>
      <c r="Q171" s="553">
        <v>0.59166666666666667</v>
      </c>
      <c r="R171" s="553">
        <v>0.51180555555555551</v>
      </c>
      <c r="S171" s="553">
        <v>0.65</v>
      </c>
      <c r="T171" s="553"/>
      <c r="U171" s="553">
        <v>0.44722222222222219</v>
      </c>
      <c r="V171" s="553">
        <v>0.63472222222222219</v>
      </c>
      <c r="W171" s="553">
        <v>0.7368055555555556</v>
      </c>
      <c r="X171" s="553">
        <v>0.5493055555555556</v>
      </c>
      <c r="Y171" s="553">
        <v>0.40277777777777773</v>
      </c>
      <c r="Z171" s="553">
        <v>0.67291666666666661</v>
      </c>
      <c r="AA171" s="553">
        <v>0.5756944444444444</v>
      </c>
      <c r="AB171" s="553">
        <v>0.69861111111111107</v>
      </c>
      <c r="AC171" s="553">
        <v>0.4236111111111111</v>
      </c>
      <c r="AD171" s="553"/>
      <c r="AE171" s="553">
        <v>0.47291666666666665</v>
      </c>
      <c r="AF171" s="552">
        <v>0.75277777777777777</v>
      </c>
      <c r="AG171" s="552"/>
      <c r="AI171" s="226">
        <f>VLOOKUP(AJ171,id!$A:$C,3,0)</f>
        <v>728</v>
      </c>
      <c r="AJ171" s="226" t="str">
        <f t="shared" si="24"/>
        <v>WestfalDariusz1995</v>
      </c>
      <c r="AK171" s="226" t="str">
        <f t="shared" si="27"/>
        <v>Westfal</v>
      </c>
      <c r="AL171" s="226" t="str">
        <f t="shared" si="27"/>
        <v>Dariusz</v>
      </c>
      <c r="AM171" s="226" t="str">
        <f t="shared" si="25"/>
        <v>Dariusz Westfal</v>
      </c>
      <c r="AN171" s="226">
        <f t="shared" si="26"/>
        <v>1995</v>
      </c>
      <c r="AO171" s="226">
        <f t="shared" si="19"/>
        <v>15.189550982852275</v>
      </c>
      <c r="AP171" s="226"/>
      <c r="AQ171" s="226">
        <f t="shared" si="20"/>
        <v>1.0558038305281483</v>
      </c>
      <c r="AR171" s="226">
        <f t="shared" si="21"/>
        <v>0.8125</v>
      </c>
      <c r="AS171" s="226">
        <f t="shared" si="22"/>
        <v>1</v>
      </c>
      <c r="AT171" s="226">
        <f t="shared" si="23"/>
        <v>0.95932259581265311</v>
      </c>
    </row>
    <row r="172" spans="1:46">
      <c r="A172" s="565">
        <v>183</v>
      </c>
      <c r="B172" s="561">
        <v>170</v>
      </c>
      <c r="C172" s="561"/>
      <c r="D172" s="561">
        <v>3121</v>
      </c>
      <c r="E172" s="563" t="s">
        <v>4795</v>
      </c>
      <c r="F172" s="563" t="s">
        <v>363</v>
      </c>
      <c r="G172" s="561" t="s">
        <v>32</v>
      </c>
      <c r="H172" s="561">
        <v>1980</v>
      </c>
      <c r="I172" s="563" t="s">
        <v>3806</v>
      </c>
      <c r="J172" s="563" t="s">
        <v>4794</v>
      </c>
      <c r="K172" s="561">
        <v>33</v>
      </c>
      <c r="L172" s="561">
        <v>13</v>
      </c>
      <c r="M172" s="561">
        <v>33</v>
      </c>
      <c r="N172" s="562">
        <v>0.39914351851851854</v>
      </c>
      <c r="O172" s="561">
        <v>0</v>
      </c>
      <c r="P172" s="560"/>
      <c r="Q172" s="560">
        <v>0.59236111111111112</v>
      </c>
      <c r="R172" s="560">
        <v>0.51180555555555551</v>
      </c>
      <c r="S172" s="560">
        <v>0.65069444444444446</v>
      </c>
      <c r="T172" s="560"/>
      <c r="U172" s="560">
        <v>0.44791666666666669</v>
      </c>
      <c r="V172" s="560">
        <v>0.63402777777777775</v>
      </c>
      <c r="W172" s="560">
        <v>0.7368055555555556</v>
      </c>
      <c r="X172" s="560">
        <v>0.55069444444444449</v>
      </c>
      <c r="Y172" s="560">
        <v>0.3979166666666667</v>
      </c>
      <c r="Z172" s="560">
        <v>0.67361111111111116</v>
      </c>
      <c r="AA172" s="560">
        <v>0.57638888888888895</v>
      </c>
      <c r="AB172" s="560">
        <v>0.69861111111111107</v>
      </c>
      <c r="AC172" s="560">
        <v>0.4236111111111111</v>
      </c>
      <c r="AD172" s="560"/>
      <c r="AE172" s="560">
        <v>0.47291666666666665</v>
      </c>
      <c r="AF172" s="559">
        <v>0.75277777777777777</v>
      </c>
      <c r="AG172" s="559"/>
      <c r="AI172" s="226">
        <f>VLOOKUP(AJ172,id!$A:$C,3,0)</f>
        <v>729</v>
      </c>
      <c r="AJ172" s="226" t="str">
        <f t="shared" si="24"/>
        <v>WorotyńskiArkadiusz1980</v>
      </c>
      <c r="AK172" s="226" t="str">
        <f t="shared" si="27"/>
        <v>Worotyński</v>
      </c>
      <c r="AL172" s="226" t="str">
        <f t="shared" si="27"/>
        <v>Arkadiusz</v>
      </c>
      <c r="AM172" s="226" t="str">
        <f t="shared" si="25"/>
        <v>ArkaSasino</v>
      </c>
      <c r="AN172" s="226">
        <f t="shared" si="26"/>
        <v>1980</v>
      </c>
      <c r="AO172" s="226">
        <f t="shared" si="19"/>
        <v>15.178099137884633</v>
      </c>
      <c r="AP172" s="226"/>
      <c r="AQ172" s="226">
        <f t="shared" si="20"/>
        <v>0.99924607086933837</v>
      </c>
      <c r="AR172" s="226">
        <f t="shared" si="21"/>
        <v>1</v>
      </c>
      <c r="AS172" s="226">
        <f t="shared" si="22"/>
        <v>1</v>
      </c>
      <c r="AT172" s="226">
        <f t="shared" si="23"/>
        <v>1</v>
      </c>
    </row>
    <row r="173" spans="1:46">
      <c r="A173" s="565">
        <v>185</v>
      </c>
      <c r="B173" s="561">
        <v>171</v>
      </c>
      <c r="C173" s="561"/>
      <c r="D173" s="561">
        <v>3226</v>
      </c>
      <c r="E173" s="563" t="s">
        <v>4793</v>
      </c>
      <c r="F173" s="563" t="s">
        <v>16</v>
      </c>
      <c r="G173" s="561" t="s">
        <v>32</v>
      </c>
      <c r="H173" s="561">
        <v>1983</v>
      </c>
      <c r="I173" s="563" t="s">
        <v>246</v>
      </c>
      <c r="J173" s="563" t="s">
        <v>4792</v>
      </c>
      <c r="K173" s="561">
        <v>32</v>
      </c>
      <c r="L173" s="561">
        <v>14</v>
      </c>
      <c r="M173" s="561">
        <v>32</v>
      </c>
      <c r="N173" s="562">
        <v>0.39723379629629635</v>
      </c>
      <c r="O173" s="561">
        <v>0</v>
      </c>
      <c r="P173" s="560">
        <v>0.39861111111111108</v>
      </c>
      <c r="Q173" s="560">
        <v>0.47222222222222227</v>
      </c>
      <c r="R173" s="560">
        <v>0.55347222222222225</v>
      </c>
      <c r="S173" s="560">
        <v>0.63055555555555554</v>
      </c>
      <c r="T173" s="560">
        <v>0.37708333333333338</v>
      </c>
      <c r="U173" s="560">
        <v>0.52152777777777781</v>
      </c>
      <c r="V173" s="560">
        <v>0.45624999999999999</v>
      </c>
      <c r="W173" s="560">
        <v>0.72638888888888886</v>
      </c>
      <c r="X173" s="560">
        <v>0.58819444444444446</v>
      </c>
      <c r="Y173" s="560">
        <v>0.4368055555555555</v>
      </c>
      <c r="Z173" s="560">
        <v>0.65138888888888891</v>
      </c>
      <c r="AA173" s="560">
        <v>0.60277777777777775</v>
      </c>
      <c r="AB173" s="560">
        <v>0.67847222222222225</v>
      </c>
      <c r="AC173" s="560">
        <v>0.49722222222222223</v>
      </c>
      <c r="AD173" s="560"/>
      <c r="AE173" s="560"/>
      <c r="AF173" s="559">
        <v>0.75138888888888899</v>
      </c>
      <c r="AG173" s="559"/>
      <c r="AI173" s="226">
        <f>VLOOKUP(AJ173,id!$A:$C,3,0)</f>
        <v>730</v>
      </c>
      <c r="AJ173" s="226" t="str">
        <f t="shared" si="24"/>
        <v>KowalakPaweł1983</v>
      </c>
      <c r="AK173" s="226" t="str">
        <f t="shared" si="27"/>
        <v>Kowalak</v>
      </c>
      <c r="AL173" s="226" t="str">
        <f t="shared" si="27"/>
        <v>Paweł</v>
      </c>
      <c r="AM173" s="226" t="str">
        <f t="shared" si="25"/>
        <v>Pub na Czystej</v>
      </c>
      <c r="AN173" s="226">
        <f t="shared" si="26"/>
        <v>1983</v>
      </c>
      <c r="AO173" s="226">
        <f t="shared" si="19"/>
        <v>14.718156739766917</v>
      </c>
      <c r="AP173" s="226"/>
      <c r="AQ173" s="226">
        <f t="shared" si="20"/>
        <v>1.0048075522274991</v>
      </c>
      <c r="AR173" s="226">
        <f t="shared" si="21"/>
        <v>1.0769230769230769</v>
      </c>
      <c r="AS173" s="226">
        <f t="shared" si="22"/>
        <v>0.96969696969696972</v>
      </c>
      <c r="AT173" s="226">
        <f t="shared" si="23"/>
        <v>1.0149319789453937</v>
      </c>
    </row>
    <row r="174" spans="1:46">
      <c r="A174" s="566">
        <v>186</v>
      </c>
      <c r="B174" s="554">
        <v>172</v>
      </c>
      <c r="C174" s="554"/>
      <c r="D174" s="554">
        <v>3145</v>
      </c>
      <c r="E174" s="556" t="s">
        <v>1086</v>
      </c>
      <c r="F174" s="556" t="s">
        <v>4791</v>
      </c>
      <c r="G174" s="554" t="s">
        <v>32</v>
      </c>
      <c r="H174" s="554">
        <v>2005</v>
      </c>
      <c r="I174" s="556" t="s">
        <v>253</v>
      </c>
      <c r="J174" s="556" t="s">
        <v>4790</v>
      </c>
      <c r="K174" s="554">
        <v>32</v>
      </c>
      <c r="L174" s="554">
        <v>12</v>
      </c>
      <c r="M174" s="554">
        <v>32</v>
      </c>
      <c r="N174" s="555">
        <v>0.33355324074074072</v>
      </c>
      <c r="O174" s="554">
        <v>0</v>
      </c>
      <c r="P174" s="553"/>
      <c r="Q174" s="553">
        <v>0.53680555555555554</v>
      </c>
      <c r="R174" s="553"/>
      <c r="S174" s="553">
        <v>0.57638888888888895</v>
      </c>
      <c r="T174" s="553"/>
      <c r="U174" s="553">
        <v>0.46111111111111108</v>
      </c>
      <c r="V174" s="553">
        <v>0.56111111111111112</v>
      </c>
      <c r="W174" s="553">
        <v>0.6694444444444444</v>
      </c>
      <c r="X174" s="553">
        <v>0.48958333333333331</v>
      </c>
      <c r="Y174" s="553">
        <v>0.4145833333333333</v>
      </c>
      <c r="Z174" s="553">
        <v>0.60138888888888886</v>
      </c>
      <c r="AA174" s="553">
        <v>0.50972222222222219</v>
      </c>
      <c r="AB174" s="553">
        <v>0.63263888888888886</v>
      </c>
      <c r="AC174" s="553">
        <v>0.44027777777777777</v>
      </c>
      <c r="AD174" s="553">
        <v>0.37986111111111115</v>
      </c>
      <c r="AE174" s="553"/>
      <c r="AF174" s="552">
        <v>0.6875</v>
      </c>
      <c r="AG174" s="552"/>
      <c r="AI174" s="226">
        <f>VLOOKUP(AJ174,id!$A:$C,3,0)</f>
        <v>731</v>
      </c>
      <c r="AJ174" s="226" t="str">
        <f t="shared" si="24"/>
        <v>PrażyńskiTymon2005</v>
      </c>
      <c r="AK174" s="226" t="str">
        <f t="shared" si="27"/>
        <v>Prażyński</v>
      </c>
      <c r="AL174" s="226" t="str">
        <f t="shared" si="27"/>
        <v>Tymon</v>
      </c>
      <c r="AM174" s="226" t="str">
        <f t="shared" si="25"/>
        <v>Zielonka</v>
      </c>
      <c r="AN174" s="226">
        <f t="shared" si="26"/>
        <v>2005</v>
      </c>
      <c r="AO174" s="226">
        <f t="shared" si="19"/>
        <v>14.271317417584033</v>
      </c>
      <c r="AP174" s="226"/>
      <c r="AQ174" s="226">
        <f t="shared" si="20"/>
        <v>1.1909157153266945</v>
      </c>
      <c r="AR174" s="226">
        <f t="shared" si="21"/>
        <v>0.8571428571428571</v>
      </c>
      <c r="AS174" s="226">
        <f t="shared" si="22"/>
        <v>1</v>
      </c>
      <c r="AT174" s="226">
        <f t="shared" si="23"/>
        <v>0.96964026609557907</v>
      </c>
    </row>
    <row r="175" spans="1:46">
      <c r="A175" s="565">
        <v>187</v>
      </c>
      <c r="B175" s="561">
        <v>173</v>
      </c>
      <c r="C175" s="561"/>
      <c r="D175" s="561">
        <v>3144</v>
      </c>
      <c r="E175" s="563" t="s">
        <v>1086</v>
      </c>
      <c r="F175" s="563" t="s">
        <v>59</v>
      </c>
      <c r="G175" s="561" t="s">
        <v>32</v>
      </c>
      <c r="H175" s="561">
        <v>1973</v>
      </c>
      <c r="I175" s="563" t="s">
        <v>253</v>
      </c>
      <c r="J175" s="563" t="s">
        <v>4790</v>
      </c>
      <c r="K175" s="561">
        <v>32</v>
      </c>
      <c r="L175" s="561">
        <v>12</v>
      </c>
      <c r="M175" s="561">
        <v>32</v>
      </c>
      <c r="N175" s="562">
        <v>0.33372685185185186</v>
      </c>
      <c r="O175" s="561">
        <v>0</v>
      </c>
      <c r="P175" s="560"/>
      <c r="Q175" s="560">
        <v>0.53680555555555554</v>
      </c>
      <c r="R175" s="560"/>
      <c r="S175" s="560">
        <v>0.57638888888888895</v>
      </c>
      <c r="T175" s="560"/>
      <c r="U175" s="560">
        <v>0.46111111111111108</v>
      </c>
      <c r="V175" s="560">
        <v>0.56111111111111112</v>
      </c>
      <c r="W175" s="560">
        <v>0.6694444444444444</v>
      </c>
      <c r="X175" s="560">
        <v>0.48958333333333331</v>
      </c>
      <c r="Y175" s="560">
        <v>0.4145833333333333</v>
      </c>
      <c r="Z175" s="560">
        <v>0.6020833333333333</v>
      </c>
      <c r="AA175" s="560">
        <v>0.50972222222222219</v>
      </c>
      <c r="AB175" s="560">
        <v>0.63263888888888886</v>
      </c>
      <c r="AC175" s="560">
        <v>0.44027777777777777</v>
      </c>
      <c r="AD175" s="560">
        <v>0.37986111111111115</v>
      </c>
      <c r="AE175" s="560"/>
      <c r="AF175" s="559">
        <v>0.6875</v>
      </c>
      <c r="AG175" s="559"/>
      <c r="AI175" s="226">
        <f>VLOOKUP(AJ175,id!$A:$C,3,0)</f>
        <v>732</v>
      </c>
      <c r="AJ175" s="226" t="str">
        <f t="shared" si="24"/>
        <v>PrażyńskiMichał1973</v>
      </c>
      <c r="AK175" s="226" t="str">
        <f t="shared" si="27"/>
        <v>Prażyński</v>
      </c>
      <c r="AL175" s="226" t="str">
        <f t="shared" si="27"/>
        <v>Michał</v>
      </c>
      <c r="AM175" s="226" t="str">
        <f t="shared" si="25"/>
        <v>Zielonka</v>
      </c>
      <c r="AN175" s="226">
        <f t="shared" si="26"/>
        <v>1973</v>
      </c>
      <c r="AO175" s="226">
        <f t="shared" si="19"/>
        <v>14.263893204458425</v>
      </c>
      <c r="AP175" s="226"/>
      <c r="AQ175" s="226">
        <f t="shared" si="20"/>
        <v>0.99947978081431632</v>
      </c>
      <c r="AR175" s="226">
        <f t="shared" si="21"/>
        <v>1</v>
      </c>
      <c r="AS175" s="226">
        <f t="shared" si="22"/>
        <v>1</v>
      </c>
      <c r="AT175" s="226">
        <f t="shared" si="23"/>
        <v>1</v>
      </c>
    </row>
    <row r="176" spans="1:46">
      <c r="A176" s="566">
        <v>188</v>
      </c>
      <c r="B176" s="554">
        <v>174</v>
      </c>
      <c r="C176" s="554"/>
      <c r="D176" s="554">
        <v>3084</v>
      </c>
      <c r="E176" s="556" t="s">
        <v>106</v>
      </c>
      <c r="F176" s="556" t="s">
        <v>788</v>
      </c>
      <c r="G176" s="554" t="s">
        <v>32</v>
      </c>
      <c r="H176" s="554">
        <v>1972</v>
      </c>
      <c r="I176" s="556" t="s">
        <v>3554</v>
      </c>
      <c r="J176" s="556" t="s">
        <v>4789</v>
      </c>
      <c r="K176" s="554">
        <v>32</v>
      </c>
      <c r="L176" s="554">
        <v>11</v>
      </c>
      <c r="M176" s="554">
        <v>32</v>
      </c>
      <c r="N176" s="555">
        <v>0.37547453703703698</v>
      </c>
      <c r="O176" s="554">
        <v>0</v>
      </c>
      <c r="P176" s="553"/>
      <c r="Q176" s="553"/>
      <c r="R176" s="553">
        <v>0.48055555555555557</v>
      </c>
      <c r="S176" s="553">
        <v>0.63263888888888886</v>
      </c>
      <c r="T176" s="553"/>
      <c r="U176" s="553">
        <v>0.46249999999999997</v>
      </c>
      <c r="V176" s="553"/>
      <c r="W176" s="553"/>
      <c r="X176" s="553">
        <v>0.59236111111111112</v>
      </c>
      <c r="Y176" s="553">
        <v>0.4201388888888889</v>
      </c>
      <c r="Z176" s="553">
        <v>0.65625</v>
      </c>
      <c r="AA176" s="553">
        <v>0.61319444444444449</v>
      </c>
      <c r="AB176" s="553">
        <v>0.68125000000000002</v>
      </c>
      <c r="AC176" s="553">
        <v>0.4381944444444445</v>
      </c>
      <c r="AD176" s="553">
        <v>0.38541666666666669</v>
      </c>
      <c r="AE176" s="553">
        <v>0.50069444444444444</v>
      </c>
      <c r="AF176" s="552">
        <v>0.72916666666666663</v>
      </c>
      <c r="AG176" s="552"/>
      <c r="AI176" s="226">
        <f>VLOOKUP(AJ176,id!$A:$C,3,0)</f>
        <v>733</v>
      </c>
      <c r="AJ176" s="226" t="str">
        <f t="shared" si="24"/>
        <v>PawlakSebastian1972</v>
      </c>
      <c r="AK176" s="226" t="str">
        <f t="shared" si="27"/>
        <v>Pawlak</v>
      </c>
      <c r="AL176" s="226" t="str">
        <f t="shared" si="27"/>
        <v>Sebastian</v>
      </c>
      <c r="AM176" s="226" t="str">
        <f t="shared" si="25"/>
        <v>Amberlamp</v>
      </c>
      <c r="AN176" s="226">
        <f t="shared" si="26"/>
        <v>1972</v>
      </c>
      <c r="AO176" s="226">
        <f t="shared" si="19"/>
        <v>14.017816365241577</v>
      </c>
      <c r="AP176" s="226"/>
      <c r="AQ176" s="226">
        <f t="shared" si="20"/>
        <v>0.88881353842359989</v>
      </c>
      <c r="AR176" s="226">
        <f t="shared" si="21"/>
        <v>0.91666666666666663</v>
      </c>
      <c r="AS176" s="226">
        <f t="shared" si="22"/>
        <v>1</v>
      </c>
      <c r="AT176" s="226">
        <f t="shared" si="23"/>
        <v>0.98274826965614603</v>
      </c>
    </row>
    <row r="177" spans="1:46">
      <c r="A177" s="565">
        <v>189</v>
      </c>
      <c r="B177" s="561">
        <v>175</v>
      </c>
      <c r="C177" s="561"/>
      <c r="D177" s="561">
        <v>3270</v>
      </c>
      <c r="E177" s="563" t="s">
        <v>1063</v>
      </c>
      <c r="F177" s="563" t="s">
        <v>16</v>
      </c>
      <c r="G177" s="561" t="s">
        <v>32</v>
      </c>
      <c r="H177" s="561">
        <v>1983</v>
      </c>
      <c r="I177" s="563" t="s">
        <v>253</v>
      </c>
      <c r="J177" s="563"/>
      <c r="K177" s="561">
        <v>31</v>
      </c>
      <c r="L177" s="561">
        <v>13</v>
      </c>
      <c r="M177" s="561">
        <v>31</v>
      </c>
      <c r="N177" s="562">
        <v>0.37353009259259262</v>
      </c>
      <c r="O177" s="561">
        <v>0</v>
      </c>
      <c r="P177" s="560">
        <v>0.67847222222222225</v>
      </c>
      <c r="Q177" s="560">
        <v>0.57222222222222219</v>
      </c>
      <c r="R177" s="560">
        <v>0.47291666666666665</v>
      </c>
      <c r="S177" s="560">
        <v>0.62916666666666665</v>
      </c>
      <c r="T177" s="560">
        <v>0.70208333333333339</v>
      </c>
      <c r="U177" s="560">
        <v>0.45208333333333334</v>
      </c>
      <c r="V177" s="560">
        <v>0.61597222222222225</v>
      </c>
      <c r="W177" s="560"/>
      <c r="X177" s="560"/>
      <c r="Y177" s="560">
        <v>0.40833333333333338</v>
      </c>
      <c r="Z177" s="560">
        <v>0.64722222222222225</v>
      </c>
      <c r="AA177" s="560">
        <v>0.56180555555555556</v>
      </c>
      <c r="AB177" s="560"/>
      <c r="AC177" s="560">
        <v>0.43263888888888885</v>
      </c>
      <c r="AD177" s="560">
        <v>0.37083333333333335</v>
      </c>
      <c r="AE177" s="560">
        <v>0.48888888888888887</v>
      </c>
      <c r="AF177" s="559">
        <v>0.7270833333333333</v>
      </c>
      <c r="AG177" s="559"/>
      <c r="AI177" s="226">
        <f>VLOOKUP(AJ177,id!$A:$C,3,0)</f>
        <v>337</v>
      </c>
      <c r="AJ177" s="226" t="str">
        <f t="shared" si="24"/>
        <v>ManistaPaweł1983</v>
      </c>
      <c r="AK177" s="226" t="str">
        <f t="shared" si="27"/>
        <v>Manista</v>
      </c>
      <c r="AL177" s="226" t="str">
        <f t="shared" si="27"/>
        <v>Paweł</v>
      </c>
      <c r="AM177" s="226">
        <f t="shared" si="25"/>
        <v>0</v>
      </c>
      <c r="AN177" s="226">
        <f t="shared" si="26"/>
        <v>1983</v>
      </c>
      <c r="AO177" s="226">
        <f t="shared" si="19"/>
        <v>13.579759603827778</v>
      </c>
      <c r="AP177" s="226"/>
      <c r="AQ177" s="226">
        <f t="shared" si="20"/>
        <v>1.0052055898119168</v>
      </c>
      <c r="AR177" s="226">
        <f t="shared" si="21"/>
        <v>1.1818181818181819</v>
      </c>
      <c r="AS177" s="226">
        <f t="shared" si="22"/>
        <v>0.96875</v>
      </c>
      <c r="AT177" s="226">
        <f t="shared" si="23"/>
        <v>1.0339752265319502</v>
      </c>
    </row>
    <row r="178" spans="1:46">
      <c r="A178" s="566">
        <v>190</v>
      </c>
      <c r="B178" s="554">
        <v>176</v>
      </c>
      <c r="C178" s="554"/>
      <c r="D178" s="554">
        <v>3089</v>
      </c>
      <c r="E178" s="556" t="s">
        <v>1062</v>
      </c>
      <c r="F178" s="556" t="s">
        <v>83</v>
      </c>
      <c r="G178" s="554" t="s">
        <v>32</v>
      </c>
      <c r="H178" s="554">
        <v>1978</v>
      </c>
      <c r="I178" s="556" t="s">
        <v>3668</v>
      </c>
      <c r="J178" s="556" t="s">
        <v>4788</v>
      </c>
      <c r="K178" s="554">
        <v>31</v>
      </c>
      <c r="L178" s="554">
        <v>13</v>
      </c>
      <c r="M178" s="554">
        <v>31</v>
      </c>
      <c r="N178" s="555">
        <v>0.37355324074074076</v>
      </c>
      <c r="O178" s="554">
        <v>0</v>
      </c>
      <c r="P178" s="553">
        <v>0.67847222222222225</v>
      </c>
      <c r="Q178" s="553">
        <v>0.57291666666666663</v>
      </c>
      <c r="R178" s="553">
        <v>0.47291666666666665</v>
      </c>
      <c r="S178" s="553">
        <v>0.62916666666666665</v>
      </c>
      <c r="T178" s="553">
        <v>0.70208333333333339</v>
      </c>
      <c r="U178" s="553">
        <v>0.45208333333333334</v>
      </c>
      <c r="V178" s="553">
        <v>0.61527777777777781</v>
      </c>
      <c r="W178" s="553"/>
      <c r="X178" s="553"/>
      <c r="Y178" s="553">
        <v>0.40833333333333338</v>
      </c>
      <c r="Z178" s="553">
        <v>0.64722222222222225</v>
      </c>
      <c r="AA178" s="553">
        <v>0.56111111111111112</v>
      </c>
      <c r="AB178" s="553"/>
      <c r="AC178" s="553">
        <v>0.43263888888888885</v>
      </c>
      <c r="AD178" s="553">
        <v>0.37291666666666662</v>
      </c>
      <c r="AE178" s="553">
        <v>0.48888888888888887</v>
      </c>
      <c r="AF178" s="552">
        <v>0.7270833333333333</v>
      </c>
      <c r="AG178" s="552"/>
      <c r="AI178" s="226">
        <f>VLOOKUP(AJ178,id!$A:$C,3,0)</f>
        <v>734</v>
      </c>
      <c r="AJ178" s="226" t="str">
        <f t="shared" si="24"/>
        <v>SorokaAdam1978</v>
      </c>
      <c r="AK178" s="226" t="str">
        <f t="shared" si="27"/>
        <v>Soroka</v>
      </c>
      <c r="AL178" s="226" t="str">
        <f t="shared" si="27"/>
        <v>Adam</v>
      </c>
      <c r="AM178" s="226" t="str">
        <f t="shared" si="25"/>
        <v>No club</v>
      </c>
      <c r="AN178" s="226">
        <f t="shared" si="26"/>
        <v>1978</v>
      </c>
      <c r="AO178" s="226">
        <f t="shared" si="19"/>
        <v>13.578918100521577</v>
      </c>
      <c r="AP178" s="226"/>
      <c r="AQ178" s="226">
        <f t="shared" si="20"/>
        <v>0.99993803253292024</v>
      </c>
      <c r="AR178" s="226">
        <f t="shared" si="21"/>
        <v>1</v>
      </c>
      <c r="AS178" s="226">
        <f t="shared" si="22"/>
        <v>1</v>
      </c>
      <c r="AT178" s="226">
        <f t="shared" si="23"/>
        <v>1</v>
      </c>
    </row>
    <row r="179" spans="1:46">
      <c r="A179" s="565">
        <v>191</v>
      </c>
      <c r="B179" s="561">
        <v>177</v>
      </c>
      <c r="C179" s="561"/>
      <c r="D179" s="561">
        <v>3085</v>
      </c>
      <c r="E179" s="563" t="s">
        <v>1719</v>
      </c>
      <c r="F179" s="563" t="s">
        <v>26</v>
      </c>
      <c r="G179" s="561" t="s">
        <v>32</v>
      </c>
      <c r="H179" s="561">
        <v>1989</v>
      </c>
      <c r="I179" s="563" t="s">
        <v>4782</v>
      </c>
      <c r="J179" s="563" t="s">
        <v>4781</v>
      </c>
      <c r="K179" s="561">
        <v>31</v>
      </c>
      <c r="L179" s="561">
        <v>13</v>
      </c>
      <c r="M179" s="561">
        <v>31</v>
      </c>
      <c r="N179" s="562">
        <v>0.38721064814814815</v>
      </c>
      <c r="O179" s="561">
        <v>0</v>
      </c>
      <c r="P179" s="560">
        <v>0.70624999999999993</v>
      </c>
      <c r="Q179" s="560">
        <v>0.60833333333333328</v>
      </c>
      <c r="R179" s="560"/>
      <c r="S179" s="560">
        <v>0.4916666666666667</v>
      </c>
      <c r="T179" s="560">
        <v>0.72430555555555554</v>
      </c>
      <c r="U179" s="560">
        <v>0.56041666666666667</v>
      </c>
      <c r="V179" s="560">
        <v>0.63680555555555551</v>
      </c>
      <c r="W179" s="560">
        <v>0.37291666666666662</v>
      </c>
      <c r="X179" s="560">
        <v>0.53263888888888888</v>
      </c>
      <c r="Y179" s="560">
        <v>0.65625</v>
      </c>
      <c r="Z179" s="560">
        <v>0.4680555555555555</v>
      </c>
      <c r="AA179" s="560">
        <v>0.51736111111111105</v>
      </c>
      <c r="AB179" s="560">
        <v>0.43263888888888885</v>
      </c>
      <c r="AC179" s="560">
        <v>0.58611111111111114</v>
      </c>
      <c r="AD179" s="560"/>
      <c r="AE179" s="560"/>
      <c r="AF179" s="559">
        <v>0.74097222222222225</v>
      </c>
      <c r="AG179" s="559"/>
      <c r="AI179" s="226">
        <f>VLOOKUP(AJ179,id!$A:$C,3,0)</f>
        <v>735</v>
      </c>
      <c r="AJ179" s="226" t="str">
        <f t="shared" si="24"/>
        <v>GórskiAndrzej1989</v>
      </c>
      <c r="AK179" s="226" t="str">
        <f t="shared" si="27"/>
        <v>Górski</v>
      </c>
      <c r="AL179" s="226" t="str">
        <f t="shared" si="27"/>
        <v>Andrzej</v>
      </c>
      <c r="AM179" s="226" t="str">
        <f t="shared" si="25"/>
        <v>Debiutanci</v>
      </c>
      <c r="AN179" s="226">
        <f t="shared" si="26"/>
        <v>1989</v>
      </c>
      <c r="AO179" s="226">
        <f t="shared" si="19"/>
        <v>13.099972551018798</v>
      </c>
      <c r="AP179" s="226"/>
      <c r="AQ179" s="226">
        <f t="shared" si="20"/>
        <v>0.96472874009863996</v>
      </c>
      <c r="AR179" s="226">
        <f t="shared" si="21"/>
        <v>1</v>
      </c>
      <c r="AS179" s="226">
        <f t="shared" si="22"/>
        <v>1</v>
      </c>
      <c r="AT179" s="226">
        <f t="shared" si="23"/>
        <v>1</v>
      </c>
    </row>
    <row r="180" spans="1:46">
      <c r="A180" s="566">
        <v>192</v>
      </c>
      <c r="B180" s="554">
        <v>178</v>
      </c>
      <c r="C180" s="554"/>
      <c r="D180" s="554">
        <v>3113</v>
      </c>
      <c r="E180" s="556" t="s">
        <v>4787</v>
      </c>
      <c r="F180" s="556" t="s">
        <v>68</v>
      </c>
      <c r="G180" s="554" t="s">
        <v>32</v>
      </c>
      <c r="H180" s="554">
        <v>1971</v>
      </c>
      <c r="I180" s="556" t="s">
        <v>4786</v>
      </c>
      <c r="J180" s="556" t="s">
        <v>603</v>
      </c>
      <c r="K180" s="554">
        <v>31</v>
      </c>
      <c r="L180" s="554">
        <v>13</v>
      </c>
      <c r="M180" s="554">
        <v>31</v>
      </c>
      <c r="N180" s="555">
        <v>0.40488425925925925</v>
      </c>
      <c r="O180" s="554">
        <v>0</v>
      </c>
      <c r="P180" s="553">
        <v>0.40902777777777777</v>
      </c>
      <c r="Q180" s="553">
        <v>0.5083333333333333</v>
      </c>
      <c r="R180" s="553">
        <v>0.63541666666666663</v>
      </c>
      <c r="S180" s="553">
        <v>0.69374999999999998</v>
      </c>
      <c r="T180" s="553">
        <v>0.42222222222222222</v>
      </c>
      <c r="U180" s="553">
        <v>0.65416666666666667</v>
      </c>
      <c r="V180" s="553"/>
      <c r="W180" s="553">
        <v>0.3756944444444445</v>
      </c>
      <c r="X180" s="553"/>
      <c r="Y180" s="553">
        <v>0.4909722222222222</v>
      </c>
      <c r="Z180" s="553">
        <v>0.71666666666666667</v>
      </c>
      <c r="AA180" s="553">
        <v>0.54861111111111105</v>
      </c>
      <c r="AB180" s="553"/>
      <c r="AC180" s="553">
        <v>0.57152777777777775</v>
      </c>
      <c r="AD180" s="553">
        <v>0.45694444444444443</v>
      </c>
      <c r="AE180" s="553">
        <v>0.60347222222222219</v>
      </c>
      <c r="AF180" s="552">
        <v>0.75902777777777775</v>
      </c>
      <c r="AG180" s="552"/>
      <c r="AI180" s="226">
        <f>VLOOKUP(AJ180,id!$A:$C,3,0)</f>
        <v>736</v>
      </c>
      <c r="AJ180" s="226" t="str">
        <f t="shared" si="24"/>
        <v>WinnickiKonrad1971</v>
      </c>
      <c r="AK180" s="226" t="str">
        <f t="shared" si="27"/>
        <v>Winnicki</v>
      </c>
      <c r="AL180" s="226" t="str">
        <f t="shared" si="27"/>
        <v>Konrad</v>
      </c>
      <c r="AM180" s="226" t="str">
        <f t="shared" si="25"/>
        <v>Tańczący z kompasem</v>
      </c>
      <c r="AN180" s="226">
        <f t="shared" si="26"/>
        <v>1971</v>
      </c>
      <c r="AO180" s="226">
        <f t="shared" si="19"/>
        <v>12.528145380319419</v>
      </c>
      <c r="AP180" s="226"/>
      <c r="AQ180" s="226">
        <f t="shared" si="20"/>
        <v>0.95634897947515873</v>
      </c>
      <c r="AR180" s="226">
        <f t="shared" si="21"/>
        <v>1</v>
      </c>
      <c r="AS180" s="226">
        <f t="shared" si="22"/>
        <v>1</v>
      </c>
      <c r="AT180" s="226">
        <f t="shared" si="23"/>
        <v>1</v>
      </c>
    </row>
    <row r="181" spans="1:46">
      <c r="A181" s="565">
        <v>193</v>
      </c>
      <c r="B181" s="561">
        <v>179</v>
      </c>
      <c r="C181" s="561"/>
      <c r="D181" s="561">
        <v>3051</v>
      </c>
      <c r="E181" s="563" t="s">
        <v>4785</v>
      </c>
      <c r="F181" s="563" t="s">
        <v>22</v>
      </c>
      <c r="G181" s="561" t="s">
        <v>32</v>
      </c>
      <c r="H181" s="561">
        <v>1979</v>
      </c>
      <c r="I181" s="563" t="s">
        <v>4784</v>
      </c>
      <c r="J181" s="563" t="s">
        <v>4781</v>
      </c>
      <c r="K181" s="561">
        <v>31</v>
      </c>
      <c r="L181" s="561">
        <v>13</v>
      </c>
      <c r="M181" s="561">
        <v>31</v>
      </c>
      <c r="N181" s="562">
        <v>0.40954861111111113</v>
      </c>
      <c r="O181" s="561">
        <v>0</v>
      </c>
      <c r="P181" s="560">
        <v>0.70624999999999993</v>
      </c>
      <c r="Q181" s="560">
        <v>0.60902777777777783</v>
      </c>
      <c r="R181" s="560"/>
      <c r="S181" s="560">
        <v>0.4916666666666667</v>
      </c>
      <c r="T181" s="560">
        <v>0.72430555555555554</v>
      </c>
      <c r="U181" s="560">
        <v>0.56041666666666667</v>
      </c>
      <c r="V181" s="560">
        <v>0.63611111111111118</v>
      </c>
      <c r="W181" s="560">
        <v>0.37291666666666662</v>
      </c>
      <c r="X181" s="560">
        <v>0.53194444444444444</v>
      </c>
      <c r="Y181" s="560">
        <v>0.65694444444444444</v>
      </c>
      <c r="Z181" s="560">
        <v>0.4680555555555555</v>
      </c>
      <c r="AA181" s="560">
        <v>0.51666666666666672</v>
      </c>
      <c r="AB181" s="560">
        <v>0.43263888888888885</v>
      </c>
      <c r="AC181" s="560">
        <v>0.58611111111111114</v>
      </c>
      <c r="AD181" s="560"/>
      <c r="AE181" s="560"/>
      <c r="AF181" s="559">
        <v>0.7631944444444444</v>
      </c>
      <c r="AG181" s="559"/>
      <c r="AI181" s="226">
        <f>VLOOKUP(AJ181,id!$A:$C,3,0)</f>
        <v>737</v>
      </c>
      <c r="AJ181" s="226" t="str">
        <f t="shared" ref="AJ181:AJ224" si="28">AK181&amp;AL181&amp;AN181</f>
        <v>ZdobylakKrzysztof1979</v>
      </c>
      <c r="AK181" s="226" t="str">
        <f t="shared" si="27"/>
        <v>Zdobylak</v>
      </c>
      <c r="AL181" s="226" t="str">
        <f t="shared" si="27"/>
        <v>Krzysztof</v>
      </c>
      <c r="AM181" s="226" t="str">
        <f t="shared" si="25"/>
        <v>Debiutanci</v>
      </c>
      <c r="AN181" s="226">
        <f t="shared" si="26"/>
        <v>1979</v>
      </c>
      <c r="AO181" s="226">
        <f t="shared" si="19"/>
        <v>12.385462249380639</v>
      </c>
      <c r="AP181" s="226"/>
      <c r="AQ181" s="226">
        <f t="shared" si="20"/>
        <v>0.98861099335876779</v>
      </c>
      <c r="AR181" s="226">
        <f t="shared" si="21"/>
        <v>1</v>
      </c>
      <c r="AS181" s="226">
        <f t="shared" si="22"/>
        <v>1</v>
      </c>
      <c r="AT181" s="226">
        <f t="shared" si="23"/>
        <v>1</v>
      </c>
    </row>
    <row r="182" spans="1:46">
      <c r="A182" s="566">
        <v>194</v>
      </c>
      <c r="B182" s="554">
        <v>180</v>
      </c>
      <c r="C182" s="554"/>
      <c r="D182" s="554">
        <v>3057</v>
      </c>
      <c r="E182" s="556" t="s">
        <v>4783</v>
      </c>
      <c r="F182" s="556" t="s">
        <v>15</v>
      </c>
      <c r="G182" s="554" t="s">
        <v>32</v>
      </c>
      <c r="H182" s="554">
        <v>1982</v>
      </c>
      <c r="I182" s="556" t="s">
        <v>4782</v>
      </c>
      <c r="J182" s="556" t="s">
        <v>4781</v>
      </c>
      <c r="K182" s="554">
        <v>31</v>
      </c>
      <c r="L182" s="554">
        <v>13</v>
      </c>
      <c r="M182" s="554">
        <v>31</v>
      </c>
      <c r="N182" s="555">
        <v>0.4095717592592592</v>
      </c>
      <c r="O182" s="554">
        <v>0</v>
      </c>
      <c r="P182" s="553">
        <v>0.70624999999999993</v>
      </c>
      <c r="Q182" s="553">
        <v>0.60902777777777783</v>
      </c>
      <c r="R182" s="553"/>
      <c r="S182" s="553">
        <v>0.49861111111111112</v>
      </c>
      <c r="T182" s="553">
        <v>0.72430555555555554</v>
      </c>
      <c r="U182" s="553">
        <v>0.56041666666666667</v>
      </c>
      <c r="V182" s="553">
        <v>0.63680555555555551</v>
      </c>
      <c r="W182" s="553">
        <v>0.37291666666666662</v>
      </c>
      <c r="X182" s="553">
        <v>0.53263888888888888</v>
      </c>
      <c r="Y182" s="553">
        <v>0.65694444444444444</v>
      </c>
      <c r="Z182" s="553">
        <v>0.4680555555555555</v>
      </c>
      <c r="AA182" s="553">
        <v>0.51736111111111105</v>
      </c>
      <c r="AB182" s="553">
        <v>0.43263888888888885</v>
      </c>
      <c r="AC182" s="553">
        <v>0.58611111111111114</v>
      </c>
      <c r="AD182" s="553"/>
      <c r="AE182" s="553"/>
      <c r="AF182" s="552">
        <v>0.7631944444444444</v>
      </c>
      <c r="AG182" s="552"/>
      <c r="AI182" s="226">
        <f>VLOOKUP(AJ182,id!$A:$C,3,0)</f>
        <v>738</v>
      </c>
      <c r="AJ182" s="226" t="str">
        <f t="shared" si="28"/>
        <v>KasprzyckiPiotr1982</v>
      </c>
      <c r="AK182" s="226" t="str">
        <f t="shared" si="27"/>
        <v>Kasprzycki</v>
      </c>
      <c r="AL182" s="226" t="str">
        <f t="shared" si="27"/>
        <v>Piotr</v>
      </c>
      <c r="AM182" s="226" t="str">
        <f t="shared" ref="AM182:AM224" si="29">J182</f>
        <v>Debiutanci</v>
      </c>
      <c r="AN182" s="226">
        <f t="shared" ref="AN182:AN224" si="30">H182</f>
        <v>1982</v>
      </c>
      <c r="AO182" s="226">
        <f t="shared" si="19"/>
        <v>12.384762248688331</v>
      </c>
      <c r="AP182" s="226"/>
      <c r="AQ182" s="226">
        <f t="shared" si="20"/>
        <v>0.99994348206968675</v>
      </c>
      <c r="AR182" s="226">
        <f t="shared" si="21"/>
        <v>1</v>
      </c>
      <c r="AS182" s="226">
        <f t="shared" si="22"/>
        <v>1</v>
      </c>
      <c r="AT182" s="226">
        <f t="shared" si="23"/>
        <v>1</v>
      </c>
    </row>
    <row r="183" spans="1:46">
      <c r="A183" s="565">
        <v>195</v>
      </c>
      <c r="B183" s="561">
        <v>181</v>
      </c>
      <c r="C183" s="561"/>
      <c r="D183" s="561">
        <v>3157</v>
      </c>
      <c r="E183" s="563" t="s">
        <v>540</v>
      </c>
      <c r="F183" s="563" t="s">
        <v>22</v>
      </c>
      <c r="G183" s="561" t="s">
        <v>32</v>
      </c>
      <c r="H183" s="561">
        <v>1955</v>
      </c>
      <c r="I183" s="563" t="s">
        <v>3828</v>
      </c>
      <c r="J183" s="563" t="s">
        <v>4780</v>
      </c>
      <c r="K183" s="561">
        <v>30</v>
      </c>
      <c r="L183" s="561">
        <v>13</v>
      </c>
      <c r="M183" s="561">
        <v>30</v>
      </c>
      <c r="N183" s="562">
        <v>0.4004050925925926</v>
      </c>
      <c r="O183" s="561">
        <v>0</v>
      </c>
      <c r="P183" s="560">
        <v>0.38750000000000001</v>
      </c>
      <c r="Q183" s="560">
        <v>0.49513888888888885</v>
      </c>
      <c r="R183" s="560">
        <v>0.61458333333333337</v>
      </c>
      <c r="S183" s="560">
        <v>0.69305555555555554</v>
      </c>
      <c r="T183" s="560">
        <v>0.41111111111111115</v>
      </c>
      <c r="U183" s="560">
        <v>0.55555555555555558</v>
      </c>
      <c r="V183" s="560">
        <v>0.47916666666666669</v>
      </c>
      <c r="W183" s="560"/>
      <c r="X183" s="560">
        <v>0.65347222222222223</v>
      </c>
      <c r="Y183" s="560">
        <v>0.45347222222222222</v>
      </c>
      <c r="Z183" s="560">
        <v>0.71597222222222223</v>
      </c>
      <c r="AA183" s="560">
        <v>0.67083333333333339</v>
      </c>
      <c r="AB183" s="560"/>
      <c r="AC183" s="560">
        <v>0.52847222222222223</v>
      </c>
      <c r="AD183" s="560"/>
      <c r="AE183" s="560">
        <v>0.5854166666666667</v>
      </c>
      <c r="AF183" s="559">
        <v>0.75416666666666676</v>
      </c>
      <c r="AG183" s="559"/>
      <c r="AI183" s="226">
        <f>VLOOKUP(AJ183,id!$A:$C,3,0)</f>
        <v>357</v>
      </c>
      <c r="AJ183" s="226" t="str">
        <f t="shared" si="28"/>
        <v>SawickiKrzysztof1955</v>
      </c>
      <c r="AK183" s="226" t="str">
        <f t="shared" si="27"/>
        <v>Sawicki</v>
      </c>
      <c r="AL183" s="226" t="str">
        <f t="shared" si="27"/>
        <v>Krzysztof</v>
      </c>
      <c r="AM183" s="226" t="str">
        <f t="shared" si="29"/>
        <v>nie</v>
      </c>
      <c r="AN183" s="226">
        <f t="shared" si="30"/>
        <v>1955</v>
      </c>
      <c r="AO183" s="226">
        <f t="shared" si="19"/>
        <v>11.985253789053223</v>
      </c>
      <c r="AP183" s="226"/>
      <c r="AQ183" s="226">
        <f t="shared" si="20"/>
        <v>1.022893481717011</v>
      </c>
      <c r="AR183" s="226">
        <f t="shared" si="21"/>
        <v>1</v>
      </c>
      <c r="AS183" s="226">
        <f t="shared" si="22"/>
        <v>0.967741935483871</v>
      </c>
      <c r="AT183" s="226">
        <f t="shared" si="23"/>
        <v>1</v>
      </c>
    </row>
    <row r="184" spans="1:46">
      <c r="A184" s="566">
        <v>196</v>
      </c>
      <c r="B184" s="554">
        <v>182</v>
      </c>
      <c r="C184" s="554"/>
      <c r="D184" s="554">
        <v>3158</v>
      </c>
      <c r="E184" s="556" t="s">
        <v>444</v>
      </c>
      <c r="F184" s="556" t="s">
        <v>89</v>
      </c>
      <c r="G184" s="554" t="s">
        <v>32</v>
      </c>
      <c r="H184" s="554">
        <v>1955</v>
      </c>
      <c r="I184" s="556" t="s">
        <v>3829</v>
      </c>
      <c r="J184" s="556" t="s">
        <v>4780</v>
      </c>
      <c r="K184" s="554">
        <v>30</v>
      </c>
      <c r="L184" s="554">
        <v>13</v>
      </c>
      <c r="M184" s="554">
        <v>30</v>
      </c>
      <c r="N184" s="555">
        <v>0.40060185185185188</v>
      </c>
      <c r="O184" s="554">
        <v>0</v>
      </c>
      <c r="P184" s="553">
        <v>0.38750000000000001</v>
      </c>
      <c r="Q184" s="553">
        <v>0.49513888888888885</v>
      </c>
      <c r="R184" s="553">
        <v>0.61458333333333337</v>
      </c>
      <c r="S184" s="553">
        <v>0.69374999999999998</v>
      </c>
      <c r="T184" s="553">
        <v>0.41180555555555554</v>
      </c>
      <c r="U184" s="553">
        <v>0.55555555555555558</v>
      </c>
      <c r="V184" s="553">
        <v>0.47916666666666669</v>
      </c>
      <c r="W184" s="553"/>
      <c r="X184" s="553">
        <v>0.65347222222222223</v>
      </c>
      <c r="Y184" s="553">
        <v>0.45416666666666666</v>
      </c>
      <c r="Z184" s="553">
        <v>0.71666666666666667</v>
      </c>
      <c r="AA184" s="553">
        <v>0.67083333333333339</v>
      </c>
      <c r="AB184" s="553"/>
      <c r="AC184" s="553">
        <v>0.52916666666666667</v>
      </c>
      <c r="AD184" s="553"/>
      <c r="AE184" s="553">
        <v>0.5854166666666667</v>
      </c>
      <c r="AF184" s="552">
        <v>0.75416666666666676</v>
      </c>
      <c r="AG184" s="552"/>
      <c r="AI184" s="226">
        <f>VLOOKUP(AJ184,id!$A:$C,3,0)</f>
        <v>358</v>
      </c>
      <c r="AJ184" s="226" t="str">
        <f t="shared" si="28"/>
        <v>KałkaTadeusz1955</v>
      </c>
      <c r="AK184" s="226" t="str">
        <f t="shared" si="27"/>
        <v>Kałka</v>
      </c>
      <c r="AL184" s="226" t="str">
        <f t="shared" si="27"/>
        <v>Tadeusz</v>
      </c>
      <c r="AM184" s="226" t="str">
        <f t="shared" si="29"/>
        <v>nie</v>
      </c>
      <c r="AN184" s="226">
        <f t="shared" si="30"/>
        <v>1955</v>
      </c>
      <c r="AO184" s="226">
        <f t="shared" si="19"/>
        <v>11.979367122162724</v>
      </c>
      <c r="AP184" s="226"/>
      <c r="AQ184" s="226">
        <f t="shared" si="20"/>
        <v>0.99950884086444003</v>
      </c>
      <c r="AR184" s="226">
        <f t="shared" si="21"/>
        <v>1</v>
      </c>
      <c r="AS184" s="226">
        <f t="shared" si="22"/>
        <v>1</v>
      </c>
      <c r="AT184" s="226">
        <f t="shared" si="23"/>
        <v>1</v>
      </c>
    </row>
    <row r="185" spans="1:46">
      <c r="A185" s="566">
        <v>198</v>
      </c>
      <c r="B185" s="554">
        <v>183</v>
      </c>
      <c r="C185" s="554"/>
      <c r="D185" s="554">
        <v>3159</v>
      </c>
      <c r="E185" s="556" t="s">
        <v>3831</v>
      </c>
      <c r="F185" s="556" t="s">
        <v>63</v>
      </c>
      <c r="G185" s="554" t="s">
        <v>32</v>
      </c>
      <c r="H185" s="554">
        <v>1990</v>
      </c>
      <c r="I185" s="556" t="s">
        <v>3832</v>
      </c>
      <c r="J185" s="556" t="s">
        <v>3832</v>
      </c>
      <c r="K185" s="554">
        <v>30</v>
      </c>
      <c r="L185" s="554">
        <v>13</v>
      </c>
      <c r="M185" s="554">
        <v>30</v>
      </c>
      <c r="N185" s="555">
        <v>0.40076388888888892</v>
      </c>
      <c r="O185" s="554">
        <v>0</v>
      </c>
      <c r="P185" s="553">
        <v>0.38750000000000001</v>
      </c>
      <c r="Q185" s="553">
        <v>0.49513888888888885</v>
      </c>
      <c r="R185" s="553">
        <v>0.61458333333333337</v>
      </c>
      <c r="S185" s="553">
        <v>0.69374999999999998</v>
      </c>
      <c r="T185" s="553">
        <v>0.40833333333333338</v>
      </c>
      <c r="U185" s="553">
        <v>0.55486111111111114</v>
      </c>
      <c r="V185" s="553">
        <v>0.47916666666666669</v>
      </c>
      <c r="W185" s="553"/>
      <c r="X185" s="553">
        <v>0.65347222222222223</v>
      </c>
      <c r="Y185" s="553">
        <v>0.45416666666666666</v>
      </c>
      <c r="Z185" s="553">
        <v>0.71597222222222223</v>
      </c>
      <c r="AA185" s="553">
        <v>0.67083333333333339</v>
      </c>
      <c r="AB185" s="553"/>
      <c r="AC185" s="553">
        <v>0.52777777777777779</v>
      </c>
      <c r="AD185" s="553"/>
      <c r="AE185" s="553">
        <v>0.5854166666666667</v>
      </c>
      <c r="AF185" s="552">
        <v>0.75486111111111109</v>
      </c>
      <c r="AG185" s="552"/>
      <c r="AI185" s="226">
        <f>VLOOKUP(AJ185,id!$A:$C,3,0)</f>
        <v>360</v>
      </c>
      <c r="AJ185" s="226" t="str">
        <f t="shared" si="28"/>
        <v>ŚwitońŁukasz1990</v>
      </c>
      <c r="AK185" s="226" t="str">
        <f t="shared" si="27"/>
        <v>Świtoń</v>
      </c>
      <c r="AL185" s="226" t="str">
        <f t="shared" si="27"/>
        <v>Łukasz</v>
      </c>
      <c r="AM185" s="226" t="str">
        <f t="shared" si="29"/>
        <v>Ostrzeszów</v>
      </c>
      <c r="AN185" s="226">
        <f t="shared" si="30"/>
        <v>1990</v>
      </c>
      <c r="AO185" s="226">
        <f t="shared" si="19"/>
        <v>11.974523619023168</v>
      </c>
      <c r="AP185" s="226"/>
      <c r="AQ185" s="226">
        <f t="shared" si="20"/>
        <v>0.99959567954716111</v>
      </c>
      <c r="AR185" s="226">
        <f t="shared" si="21"/>
        <v>1</v>
      </c>
      <c r="AS185" s="226">
        <f t="shared" si="22"/>
        <v>1</v>
      </c>
      <c r="AT185" s="226">
        <f t="shared" si="23"/>
        <v>1</v>
      </c>
    </row>
    <row r="186" spans="1:46">
      <c r="A186" s="566">
        <v>200</v>
      </c>
      <c r="B186" s="554">
        <v>184</v>
      </c>
      <c r="C186" s="554"/>
      <c r="D186" s="554">
        <v>3046</v>
      </c>
      <c r="E186" s="556" t="s">
        <v>506</v>
      </c>
      <c r="F186" s="556" t="s">
        <v>19</v>
      </c>
      <c r="G186" s="554" t="s">
        <v>32</v>
      </c>
      <c r="H186" s="554">
        <v>1963</v>
      </c>
      <c r="I186" s="556" t="s">
        <v>3554</v>
      </c>
      <c r="J186" s="556" t="s">
        <v>3801</v>
      </c>
      <c r="K186" s="554">
        <v>30</v>
      </c>
      <c r="L186" s="554">
        <v>12</v>
      </c>
      <c r="M186" s="554">
        <v>30</v>
      </c>
      <c r="N186" s="555">
        <v>0.40962962962962962</v>
      </c>
      <c r="O186" s="554">
        <v>0</v>
      </c>
      <c r="P186" s="553"/>
      <c r="Q186" s="553">
        <v>0.69236111111111109</v>
      </c>
      <c r="R186" s="553">
        <v>0.5625</v>
      </c>
      <c r="S186" s="553">
        <v>0.47222222222222227</v>
      </c>
      <c r="T186" s="553"/>
      <c r="U186" s="553">
        <v>0.62986111111111109</v>
      </c>
      <c r="V186" s="553">
        <v>0.72222222222222221</v>
      </c>
      <c r="W186" s="553">
        <v>0.38819444444444445</v>
      </c>
      <c r="X186" s="553">
        <v>0.51736111111111105</v>
      </c>
      <c r="Y186" s="553"/>
      <c r="Z186" s="553">
        <v>0.44722222222222219</v>
      </c>
      <c r="AA186" s="553">
        <v>0.50208333333333333</v>
      </c>
      <c r="AB186" s="553">
        <v>0.42569444444444443</v>
      </c>
      <c r="AC186" s="553">
        <v>0.6694444444444444</v>
      </c>
      <c r="AD186" s="553"/>
      <c r="AE186" s="553">
        <v>0.58263888888888882</v>
      </c>
      <c r="AF186" s="552">
        <v>0.7631944444444444</v>
      </c>
      <c r="AG186" s="552"/>
      <c r="AI186" s="226">
        <f>VLOOKUP(AJ186,id!$A:$C,3,0)</f>
        <v>324</v>
      </c>
      <c r="AJ186" s="226" t="str">
        <f t="shared" si="28"/>
        <v>BanachewiczGrzegorz1963</v>
      </c>
      <c r="AK186" s="226" t="str">
        <f t="shared" si="27"/>
        <v>Banachewicz</v>
      </c>
      <c r="AL186" s="226" t="str">
        <f t="shared" si="27"/>
        <v>Grzegorz</v>
      </c>
      <c r="AM186" s="226" t="str">
        <f t="shared" si="29"/>
        <v>Szweje</v>
      </c>
      <c r="AN186" s="226">
        <f t="shared" si="30"/>
        <v>1963</v>
      </c>
      <c r="AO186" s="226">
        <f t="shared" si="19"/>
        <v>11.78435518121932</v>
      </c>
      <c r="AP186" s="226"/>
      <c r="AQ186" s="226">
        <f t="shared" si="20"/>
        <v>0.97835669077757692</v>
      </c>
      <c r="AR186" s="226">
        <f t="shared" si="21"/>
        <v>0.92307692307692313</v>
      </c>
      <c r="AS186" s="226">
        <f t="shared" si="22"/>
        <v>1</v>
      </c>
      <c r="AT186" s="226">
        <f t="shared" si="23"/>
        <v>0.98411891413352426</v>
      </c>
    </row>
    <row r="187" spans="1:46">
      <c r="A187" s="565">
        <v>201</v>
      </c>
      <c r="B187" s="561">
        <v>185</v>
      </c>
      <c r="C187" s="561"/>
      <c r="D187" s="561">
        <v>3047</v>
      </c>
      <c r="E187" s="563" t="s">
        <v>506</v>
      </c>
      <c r="F187" s="563" t="s">
        <v>144</v>
      </c>
      <c r="G187" s="561" t="s">
        <v>32</v>
      </c>
      <c r="H187" s="561">
        <v>1965</v>
      </c>
      <c r="I187" s="563" t="s">
        <v>3800</v>
      </c>
      <c r="J187" s="563" t="s">
        <v>3801</v>
      </c>
      <c r="K187" s="561">
        <v>30</v>
      </c>
      <c r="L187" s="561">
        <v>12</v>
      </c>
      <c r="M187" s="561">
        <v>30</v>
      </c>
      <c r="N187" s="562">
        <v>0.40980324074074076</v>
      </c>
      <c r="O187" s="561">
        <v>0</v>
      </c>
      <c r="P187" s="560"/>
      <c r="Q187" s="560">
        <v>0.69236111111111109</v>
      </c>
      <c r="R187" s="560">
        <v>0.5625</v>
      </c>
      <c r="S187" s="560">
        <v>0.47222222222222227</v>
      </c>
      <c r="T187" s="560"/>
      <c r="U187" s="560">
        <v>0.62986111111111109</v>
      </c>
      <c r="V187" s="560">
        <v>0.72222222222222221</v>
      </c>
      <c r="W187" s="560">
        <v>0.38819444444444445</v>
      </c>
      <c r="X187" s="560">
        <v>0.51666666666666672</v>
      </c>
      <c r="Y187" s="560"/>
      <c r="Z187" s="560">
        <v>0.44722222222222219</v>
      </c>
      <c r="AA187" s="560">
        <v>0.50208333333333333</v>
      </c>
      <c r="AB187" s="560">
        <v>0.42569444444444443</v>
      </c>
      <c r="AC187" s="560">
        <v>0.66875000000000007</v>
      </c>
      <c r="AD187" s="560"/>
      <c r="AE187" s="560">
        <v>0.58194444444444449</v>
      </c>
      <c r="AF187" s="559">
        <v>0.76388888888888884</v>
      </c>
      <c r="AG187" s="559"/>
      <c r="AI187" s="226">
        <f>VLOOKUP(AJ187,id!$A:$C,3,0)</f>
        <v>323</v>
      </c>
      <c r="AJ187" s="226" t="str">
        <f t="shared" si="28"/>
        <v>BanachewiczDariusz1965</v>
      </c>
      <c r="AK187" s="226" t="str">
        <f t="shared" si="27"/>
        <v>Banachewicz</v>
      </c>
      <c r="AL187" s="226" t="str">
        <f t="shared" si="27"/>
        <v>Dariusz</v>
      </c>
      <c r="AM187" s="226" t="str">
        <f t="shared" si="29"/>
        <v>Szweje</v>
      </c>
      <c r="AN187" s="226">
        <f t="shared" si="30"/>
        <v>1965</v>
      </c>
      <c r="AO187" s="226">
        <f t="shared" ref="AO187:AO218" si="31">AO186*IF(AS187&lt;1,AS187,IF(AT187&lt;1,AT187,IF(AR187&lt;1,AR187,IF(AQ187&lt;1,AQ187,1))))</f>
        <v>11.779362797574326</v>
      </c>
      <c r="AP187" s="226"/>
      <c r="AQ187" s="226">
        <f t="shared" ref="AQ187:AQ224" si="32">N186/N187</f>
        <v>0.99957635495805908</v>
      </c>
      <c r="AR187" s="226">
        <f t="shared" ref="AR187:AR224" si="33">L187/L186</f>
        <v>1</v>
      </c>
      <c r="AS187" s="226">
        <f t="shared" ref="AS187:AS224" si="34">K187/K186</f>
        <v>1</v>
      </c>
      <c r="AT187" s="226">
        <f t="shared" ref="AT187:AT224" si="35">AR187^0.2</f>
        <v>1</v>
      </c>
    </row>
    <row r="188" spans="1:46">
      <c r="A188" s="566">
        <v>202</v>
      </c>
      <c r="B188" s="554">
        <v>186</v>
      </c>
      <c r="C188" s="554"/>
      <c r="D188" s="554">
        <v>3035</v>
      </c>
      <c r="E188" s="556" t="s">
        <v>563</v>
      </c>
      <c r="F188" s="556" t="s">
        <v>34</v>
      </c>
      <c r="G188" s="554" t="s">
        <v>32</v>
      </c>
      <c r="H188" s="554">
        <v>2018</v>
      </c>
      <c r="I188" s="556" t="s">
        <v>3800</v>
      </c>
      <c r="J188" s="556" t="s">
        <v>4778</v>
      </c>
      <c r="K188" s="554">
        <v>30</v>
      </c>
      <c r="L188" s="554">
        <v>12</v>
      </c>
      <c r="M188" s="554">
        <v>30</v>
      </c>
      <c r="N188" s="555">
        <v>0.41054398148148147</v>
      </c>
      <c r="O188" s="554">
        <v>0</v>
      </c>
      <c r="P188" s="553"/>
      <c r="Q188" s="553">
        <v>0.69305555555555554</v>
      </c>
      <c r="R188" s="553">
        <v>0.5625</v>
      </c>
      <c r="S188" s="553">
        <v>0.47222222222222227</v>
      </c>
      <c r="T188" s="553"/>
      <c r="U188" s="553">
        <v>0.63055555555555554</v>
      </c>
      <c r="V188" s="553">
        <v>0.72222222222222221</v>
      </c>
      <c r="W188" s="553">
        <v>0.38819444444444445</v>
      </c>
      <c r="X188" s="553">
        <v>0.51666666666666672</v>
      </c>
      <c r="Y188" s="553"/>
      <c r="Z188" s="553">
        <v>0.44722222222222219</v>
      </c>
      <c r="AA188" s="553">
        <v>0.50277777777777777</v>
      </c>
      <c r="AB188" s="553">
        <v>0.42569444444444443</v>
      </c>
      <c r="AC188" s="553">
        <v>0.6694444444444444</v>
      </c>
      <c r="AD188" s="553"/>
      <c r="AE188" s="553">
        <v>0.58263888888888882</v>
      </c>
      <c r="AF188" s="552">
        <v>0.76458333333333339</v>
      </c>
      <c r="AG188" s="552"/>
      <c r="AI188" s="226">
        <f>VLOOKUP(AJ188,id!$A:$C,3,0)</f>
        <v>739</v>
      </c>
      <c r="AJ188" s="226" t="str">
        <f t="shared" si="28"/>
        <v>WentaMarek2018</v>
      </c>
      <c r="AK188" s="226" t="str">
        <f t="shared" si="27"/>
        <v>Wenta</v>
      </c>
      <c r="AL188" s="226" t="str">
        <f t="shared" si="27"/>
        <v>Marek</v>
      </c>
      <c r="AM188" s="226" t="str">
        <f t="shared" si="29"/>
        <v>szweje</v>
      </c>
      <c r="AN188" s="226">
        <f t="shared" si="30"/>
        <v>2018</v>
      </c>
      <c r="AO188" s="226">
        <f t="shared" si="31"/>
        <v>11.758109401305692</v>
      </c>
      <c r="AP188" s="226"/>
      <c r="AQ188" s="226">
        <f t="shared" si="32"/>
        <v>0.99819570917087208</v>
      </c>
      <c r="AR188" s="226">
        <f t="shared" si="33"/>
        <v>1</v>
      </c>
      <c r="AS188" s="226">
        <f t="shared" si="34"/>
        <v>1</v>
      </c>
      <c r="AT188" s="226">
        <f t="shared" si="35"/>
        <v>1</v>
      </c>
    </row>
    <row r="189" spans="1:46">
      <c r="A189" s="565">
        <v>203</v>
      </c>
      <c r="B189" s="561">
        <v>187</v>
      </c>
      <c r="C189" s="561"/>
      <c r="D189" s="561">
        <v>3129</v>
      </c>
      <c r="E189" s="563" t="s">
        <v>743</v>
      </c>
      <c r="F189" s="563" t="s">
        <v>742</v>
      </c>
      <c r="G189" s="561" t="s">
        <v>32</v>
      </c>
      <c r="H189" s="561">
        <v>1970</v>
      </c>
      <c r="I189" s="563" t="s">
        <v>3681</v>
      </c>
      <c r="J189" s="563" t="s">
        <v>4777</v>
      </c>
      <c r="K189" s="561">
        <v>28</v>
      </c>
      <c r="L189" s="561">
        <v>11</v>
      </c>
      <c r="M189" s="561">
        <v>28</v>
      </c>
      <c r="N189" s="562">
        <v>0.35634259259259254</v>
      </c>
      <c r="O189" s="561">
        <v>0</v>
      </c>
      <c r="P189" s="560">
        <v>0.43958333333333338</v>
      </c>
      <c r="Q189" s="560"/>
      <c r="R189" s="560"/>
      <c r="S189" s="560">
        <v>0.51597222222222217</v>
      </c>
      <c r="T189" s="560">
        <v>0.4145833333333333</v>
      </c>
      <c r="U189" s="560">
        <v>0.61944444444444446</v>
      </c>
      <c r="V189" s="560"/>
      <c r="W189" s="560">
        <v>0.37222222222222223</v>
      </c>
      <c r="X189" s="560">
        <v>0.5756944444444444</v>
      </c>
      <c r="Y189" s="560">
        <v>0.67499999999999993</v>
      </c>
      <c r="Z189" s="560">
        <v>0.49374999999999997</v>
      </c>
      <c r="AA189" s="560">
        <v>0.5444444444444444</v>
      </c>
      <c r="AB189" s="560">
        <v>0.46597222222222223</v>
      </c>
      <c r="AC189" s="560">
        <v>0.64652777777777781</v>
      </c>
      <c r="AD189" s="560"/>
      <c r="AE189" s="560"/>
      <c r="AF189" s="559">
        <v>0.7104166666666667</v>
      </c>
      <c r="AG189" s="559"/>
      <c r="AI189" s="226">
        <f>VLOOKUP(AJ189,id!$A:$C,3,0)</f>
        <v>740</v>
      </c>
      <c r="AJ189" s="226" t="str">
        <f t="shared" si="28"/>
        <v>DurasWłodzimierz1970</v>
      </c>
      <c r="AK189" s="226" t="str">
        <f t="shared" si="27"/>
        <v>Duras</v>
      </c>
      <c r="AL189" s="226" t="str">
        <f t="shared" si="27"/>
        <v>Włodzimierz</v>
      </c>
      <c r="AM189" s="226" t="str">
        <f t="shared" si="29"/>
        <v>Gang muminka</v>
      </c>
      <c r="AN189" s="226">
        <f t="shared" si="30"/>
        <v>1970</v>
      </c>
      <c r="AO189" s="226">
        <f t="shared" si="31"/>
        <v>10.974235441218646</v>
      </c>
      <c r="AP189" s="226"/>
      <c r="AQ189" s="226">
        <f t="shared" si="32"/>
        <v>1.152104716123165</v>
      </c>
      <c r="AR189" s="226">
        <f t="shared" si="33"/>
        <v>0.91666666666666663</v>
      </c>
      <c r="AS189" s="226">
        <f t="shared" si="34"/>
        <v>0.93333333333333335</v>
      </c>
      <c r="AT189" s="226">
        <f t="shared" si="35"/>
        <v>0.98274826965614603</v>
      </c>
    </row>
    <row r="190" spans="1:46">
      <c r="A190" s="566">
        <v>204</v>
      </c>
      <c r="B190" s="554">
        <v>188</v>
      </c>
      <c r="C190" s="554"/>
      <c r="D190" s="554">
        <v>3258</v>
      </c>
      <c r="E190" s="556" t="s">
        <v>1400</v>
      </c>
      <c r="F190" s="556" t="s">
        <v>24</v>
      </c>
      <c r="G190" s="554" t="s">
        <v>32</v>
      </c>
      <c r="H190" s="554">
        <v>1962</v>
      </c>
      <c r="I190" s="556" t="s">
        <v>3554</v>
      </c>
      <c r="J190" s="556"/>
      <c r="K190" s="554">
        <v>27</v>
      </c>
      <c r="L190" s="554">
        <v>12</v>
      </c>
      <c r="M190" s="554">
        <v>27</v>
      </c>
      <c r="N190" s="555">
        <v>0.39287037037037037</v>
      </c>
      <c r="O190" s="554">
        <v>0</v>
      </c>
      <c r="P190" s="553">
        <v>0.67569444444444438</v>
      </c>
      <c r="Q190" s="553">
        <v>0.59305555555555556</v>
      </c>
      <c r="R190" s="553">
        <v>0.50972222222222219</v>
      </c>
      <c r="S190" s="553">
        <v>0.63611111111111118</v>
      </c>
      <c r="T190" s="553">
        <v>0.72430555555555554</v>
      </c>
      <c r="U190" s="553">
        <v>0.45694444444444443</v>
      </c>
      <c r="V190" s="553">
        <v>0.61875000000000002</v>
      </c>
      <c r="W190" s="553"/>
      <c r="X190" s="553">
        <v>0.55763888888888891</v>
      </c>
      <c r="Y190" s="553">
        <v>0.40069444444444446</v>
      </c>
      <c r="Z190" s="553"/>
      <c r="AA190" s="553">
        <v>0.57430555555555551</v>
      </c>
      <c r="AB190" s="553"/>
      <c r="AC190" s="553">
        <v>0.4291666666666667</v>
      </c>
      <c r="AD190" s="553"/>
      <c r="AE190" s="553">
        <v>0.4826388888888889</v>
      </c>
      <c r="AF190" s="552">
        <v>0.74652777777777779</v>
      </c>
      <c r="AG190" s="552"/>
      <c r="AI190" s="226">
        <f>VLOOKUP(AJ190,id!$A:$C,3,0)</f>
        <v>343</v>
      </c>
      <c r="AJ190" s="226" t="str">
        <f t="shared" si="28"/>
        <v>MikołajczykPrzemysław1962</v>
      </c>
      <c r="AK190" s="226" t="str">
        <f t="shared" si="27"/>
        <v>Mikołajczyk</v>
      </c>
      <c r="AL190" s="226" t="str">
        <f t="shared" si="27"/>
        <v>Przemysław</v>
      </c>
      <c r="AM190" s="226">
        <f t="shared" si="29"/>
        <v>0</v>
      </c>
      <c r="AN190" s="226">
        <f t="shared" si="30"/>
        <v>1962</v>
      </c>
      <c r="AO190" s="226">
        <f t="shared" si="31"/>
        <v>10.582298461175123</v>
      </c>
      <c r="AP190" s="226"/>
      <c r="AQ190" s="226">
        <f t="shared" si="32"/>
        <v>0.90702333254772549</v>
      </c>
      <c r="AR190" s="226">
        <f t="shared" si="33"/>
        <v>1.0909090909090908</v>
      </c>
      <c r="AS190" s="226">
        <f t="shared" si="34"/>
        <v>0.9642857142857143</v>
      </c>
      <c r="AT190" s="226">
        <f t="shared" si="35"/>
        <v>1.0175545771755876</v>
      </c>
    </row>
    <row r="191" spans="1:46">
      <c r="A191" s="565">
        <v>205</v>
      </c>
      <c r="B191" s="561">
        <v>189</v>
      </c>
      <c r="C191" s="561"/>
      <c r="D191" s="561">
        <v>3259</v>
      </c>
      <c r="E191" s="563" t="s">
        <v>508</v>
      </c>
      <c r="F191" s="563" t="s">
        <v>15</v>
      </c>
      <c r="G191" s="561" t="s">
        <v>32</v>
      </c>
      <c r="H191" s="561">
        <v>1983</v>
      </c>
      <c r="I191" s="563" t="s">
        <v>3554</v>
      </c>
      <c r="J191" s="563"/>
      <c r="K191" s="561">
        <v>27</v>
      </c>
      <c r="L191" s="561">
        <v>12</v>
      </c>
      <c r="M191" s="561">
        <v>27</v>
      </c>
      <c r="N191" s="562">
        <v>0.39319444444444446</v>
      </c>
      <c r="O191" s="561">
        <v>0</v>
      </c>
      <c r="P191" s="560">
        <v>0.67638888888888893</v>
      </c>
      <c r="Q191" s="560">
        <v>0.59166666666666667</v>
      </c>
      <c r="R191" s="560">
        <v>0.50972222222222219</v>
      </c>
      <c r="S191" s="560">
        <v>0.63680555555555551</v>
      </c>
      <c r="T191" s="560">
        <v>0.72430555555555554</v>
      </c>
      <c r="U191" s="560">
        <v>0.44722222222222219</v>
      </c>
      <c r="V191" s="560">
        <v>0.61944444444444446</v>
      </c>
      <c r="W191" s="560"/>
      <c r="X191" s="560">
        <v>0.55763888888888891</v>
      </c>
      <c r="Y191" s="560">
        <v>0.40069444444444446</v>
      </c>
      <c r="Z191" s="560"/>
      <c r="AA191" s="560">
        <v>0.57430555555555551</v>
      </c>
      <c r="AB191" s="560"/>
      <c r="AC191" s="560">
        <v>0.4291666666666667</v>
      </c>
      <c r="AD191" s="560"/>
      <c r="AE191" s="560">
        <v>0.48333333333333334</v>
      </c>
      <c r="AF191" s="559">
        <v>0.74722222222222223</v>
      </c>
      <c r="AG191" s="559"/>
      <c r="AI191" s="226">
        <f>VLOOKUP(AJ191,id!$A:$C,3,0)</f>
        <v>342</v>
      </c>
      <c r="AJ191" s="226" t="str">
        <f t="shared" si="28"/>
        <v>TomaszewskiPiotr1983</v>
      </c>
      <c r="AK191" s="226" t="str">
        <f t="shared" si="27"/>
        <v>Tomaszewski</v>
      </c>
      <c r="AL191" s="226" t="str">
        <f t="shared" si="27"/>
        <v>Piotr</v>
      </c>
      <c r="AM191" s="226">
        <f t="shared" si="29"/>
        <v>0</v>
      </c>
      <c r="AN191" s="226">
        <f t="shared" si="30"/>
        <v>1983</v>
      </c>
      <c r="AO191" s="226">
        <f t="shared" si="31"/>
        <v>10.573576444310854</v>
      </c>
      <c r="AP191" s="226"/>
      <c r="AQ191" s="226">
        <f t="shared" si="32"/>
        <v>0.99917579182856464</v>
      </c>
      <c r="AR191" s="226">
        <f t="shared" si="33"/>
        <v>1</v>
      </c>
      <c r="AS191" s="226">
        <f t="shared" si="34"/>
        <v>1</v>
      </c>
      <c r="AT191" s="226">
        <f t="shared" si="35"/>
        <v>1</v>
      </c>
    </row>
    <row r="192" spans="1:46">
      <c r="A192" s="566">
        <v>206</v>
      </c>
      <c r="B192" s="554">
        <v>190</v>
      </c>
      <c r="C192" s="554"/>
      <c r="D192" s="554">
        <v>3257</v>
      </c>
      <c r="E192" s="556" t="s">
        <v>4776</v>
      </c>
      <c r="F192" s="556" t="s">
        <v>63</v>
      </c>
      <c r="G192" s="554" t="s">
        <v>32</v>
      </c>
      <c r="H192" s="554">
        <v>1984</v>
      </c>
      <c r="I192" s="556" t="s">
        <v>3554</v>
      </c>
      <c r="J192" s="556"/>
      <c r="K192" s="554">
        <v>27</v>
      </c>
      <c r="L192" s="554">
        <v>12</v>
      </c>
      <c r="M192" s="554">
        <v>27</v>
      </c>
      <c r="N192" s="555">
        <v>0.39381944444444444</v>
      </c>
      <c r="O192" s="554">
        <v>0</v>
      </c>
      <c r="P192" s="553">
        <v>0.67569444444444438</v>
      </c>
      <c r="Q192" s="553">
        <v>0.59305555555555556</v>
      </c>
      <c r="R192" s="553">
        <v>0.50972222222222219</v>
      </c>
      <c r="S192" s="553">
        <v>0.63750000000000007</v>
      </c>
      <c r="T192" s="553">
        <v>0.72430555555555554</v>
      </c>
      <c r="U192" s="553">
        <v>0.44722222222222219</v>
      </c>
      <c r="V192" s="553">
        <v>0.62013888888888891</v>
      </c>
      <c r="W192" s="553"/>
      <c r="X192" s="553">
        <v>0.55694444444444446</v>
      </c>
      <c r="Y192" s="553">
        <v>0.40069444444444446</v>
      </c>
      <c r="Z192" s="553"/>
      <c r="AA192" s="553">
        <v>0.57500000000000007</v>
      </c>
      <c r="AB192" s="553"/>
      <c r="AC192" s="553">
        <v>0.42986111111111108</v>
      </c>
      <c r="AD192" s="553"/>
      <c r="AE192" s="553">
        <v>0.48402777777777778</v>
      </c>
      <c r="AF192" s="552">
        <v>0.74791666666666667</v>
      </c>
      <c r="AG192" s="552"/>
      <c r="AI192" s="226">
        <f>VLOOKUP(AJ192,id!$A:$C,3,0)</f>
        <v>741</v>
      </c>
      <c r="AJ192" s="226" t="str">
        <f t="shared" si="28"/>
        <v>MichniewiczŁukasz1984</v>
      </c>
      <c r="AK192" s="226" t="str">
        <f t="shared" si="27"/>
        <v>Michniewicz</v>
      </c>
      <c r="AL192" s="226" t="str">
        <f t="shared" si="27"/>
        <v>Łukasz</v>
      </c>
      <c r="AM192" s="226">
        <f t="shared" si="29"/>
        <v>0</v>
      </c>
      <c r="AN192" s="226">
        <f t="shared" si="30"/>
        <v>1984</v>
      </c>
      <c r="AO192" s="226">
        <f t="shared" si="31"/>
        <v>10.5567959491603</v>
      </c>
      <c r="AP192" s="226"/>
      <c r="AQ192" s="226">
        <f t="shared" si="32"/>
        <v>0.99841297831070364</v>
      </c>
      <c r="AR192" s="226">
        <f t="shared" si="33"/>
        <v>1</v>
      </c>
      <c r="AS192" s="226">
        <f t="shared" si="34"/>
        <v>1</v>
      </c>
      <c r="AT192" s="226">
        <f t="shared" si="35"/>
        <v>1</v>
      </c>
    </row>
    <row r="193" spans="1:46">
      <c r="A193" s="565">
        <v>207</v>
      </c>
      <c r="B193" s="561">
        <v>191</v>
      </c>
      <c r="C193" s="561"/>
      <c r="D193" s="561">
        <v>3260</v>
      </c>
      <c r="E193" s="563" t="s">
        <v>4775</v>
      </c>
      <c r="F193" s="563" t="s">
        <v>48</v>
      </c>
      <c r="G193" s="561" t="s">
        <v>32</v>
      </c>
      <c r="H193" s="561">
        <v>1991</v>
      </c>
      <c r="I193" s="563" t="s">
        <v>3683</v>
      </c>
      <c r="J193" s="563"/>
      <c r="K193" s="561">
        <v>27</v>
      </c>
      <c r="L193" s="561">
        <v>12</v>
      </c>
      <c r="M193" s="561">
        <v>27</v>
      </c>
      <c r="N193" s="562">
        <v>0.39393518518518517</v>
      </c>
      <c r="O193" s="561">
        <v>0</v>
      </c>
      <c r="P193" s="560">
        <v>0.67638888888888893</v>
      </c>
      <c r="Q193" s="560">
        <v>0.59236111111111112</v>
      </c>
      <c r="R193" s="560">
        <v>0.50972222222222219</v>
      </c>
      <c r="S193" s="560">
        <v>0.63750000000000007</v>
      </c>
      <c r="T193" s="560">
        <v>0.72430555555555554</v>
      </c>
      <c r="U193" s="560">
        <v>0.44722222222222219</v>
      </c>
      <c r="V193" s="560">
        <v>0.61944444444444446</v>
      </c>
      <c r="W193" s="560"/>
      <c r="X193" s="560">
        <v>0.55069444444444449</v>
      </c>
      <c r="Y193" s="560">
        <v>0.40069444444444446</v>
      </c>
      <c r="Z193" s="560"/>
      <c r="AA193" s="560">
        <v>0.57430555555555551</v>
      </c>
      <c r="AB193" s="560"/>
      <c r="AC193" s="560">
        <v>0.4291666666666667</v>
      </c>
      <c r="AD193" s="560"/>
      <c r="AE193" s="560">
        <v>0.4826388888888889</v>
      </c>
      <c r="AF193" s="559">
        <v>0.74791666666666667</v>
      </c>
      <c r="AG193" s="559"/>
      <c r="AI193" s="226">
        <f>VLOOKUP(AJ193,id!$A:$C,3,0)</f>
        <v>742</v>
      </c>
      <c r="AJ193" s="226" t="str">
        <f t="shared" si="28"/>
        <v>SosinTomasz1991</v>
      </c>
      <c r="AK193" s="226" t="str">
        <f t="shared" si="27"/>
        <v>Sosin</v>
      </c>
      <c r="AL193" s="226" t="str">
        <f t="shared" si="27"/>
        <v>Tomasz</v>
      </c>
      <c r="AM193" s="226">
        <f t="shared" si="29"/>
        <v>0</v>
      </c>
      <c r="AN193" s="226">
        <f t="shared" si="30"/>
        <v>1991</v>
      </c>
      <c r="AO193" s="226">
        <f t="shared" si="31"/>
        <v>10.553694293281477</v>
      </c>
      <c r="AP193" s="226"/>
      <c r="AQ193" s="226">
        <f t="shared" si="32"/>
        <v>0.99970619344223766</v>
      </c>
      <c r="AR193" s="226">
        <f t="shared" si="33"/>
        <v>1</v>
      </c>
      <c r="AS193" s="226">
        <f t="shared" si="34"/>
        <v>1</v>
      </c>
      <c r="AT193" s="226">
        <f t="shared" si="35"/>
        <v>1</v>
      </c>
    </row>
    <row r="194" spans="1:46">
      <c r="A194" s="566">
        <v>210</v>
      </c>
      <c r="B194" s="554">
        <v>192</v>
      </c>
      <c r="C194" s="554"/>
      <c r="D194" s="554">
        <v>3223</v>
      </c>
      <c r="E194" s="556" t="s">
        <v>1048</v>
      </c>
      <c r="F194" s="556" t="s">
        <v>17</v>
      </c>
      <c r="G194" s="554" t="s">
        <v>32</v>
      </c>
      <c r="H194" s="554">
        <v>1983</v>
      </c>
      <c r="I194" s="556" t="s">
        <v>3668</v>
      </c>
      <c r="J194" s="556" t="s">
        <v>4770</v>
      </c>
      <c r="K194" s="554">
        <v>26</v>
      </c>
      <c r="L194" s="554">
        <v>11</v>
      </c>
      <c r="M194" s="554">
        <v>26</v>
      </c>
      <c r="N194" s="555">
        <v>0.4011805555555556</v>
      </c>
      <c r="O194" s="554">
        <v>0</v>
      </c>
      <c r="P194" s="553">
        <v>0.7006944444444444</v>
      </c>
      <c r="Q194" s="553">
        <v>0.55069444444444449</v>
      </c>
      <c r="R194" s="553"/>
      <c r="S194" s="553">
        <v>0.51597222222222217</v>
      </c>
      <c r="T194" s="553">
        <v>0.73263888888888884</v>
      </c>
      <c r="U194" s="553"/>
      <c r="V194" s="553">
        <v>0.64652777777777781</v>
      </c>
      <c r="W194" s="553">
        <v>0.3972222222222222</v>
      </c>
      <c r="X194" s="553"/>
      <c r="Y194" s="553">
        <v>0.61805555555555558</v>
      </c>
      <c r="Z194" s="553">
        <v>0.48333333333333334</v>
      </c>
      <c r="AA194" s="553">
        <v>0.53541666666666665</v>
      </c>
      <c r="AB194" s="553">
        <v>0.45</v>
      </c>
      <c r="AC194" s="553">
        <v>0.57777777777777783</v>
      </c>
      <c r="AD194" s="553"/>
      <c r="AE194" s="553"/>
      <c r="AF194" s="552">
        <v>0.75486111111111109</v>
      </c>
      <c r="AG194" s="552"/>
      <c r="AI194" s="226">
        <f>VLOOKUP(AJ194,id!$A:$C,3,0)</f>
        <v>743</v>
      </c>
      <c r="AJ194" s="226" t="str">
        <f t="shared" si="28"/>
        <v>WójcikMarcin1983</v>
      </c>
      <c r="AK194" s="226" t="str">
        <f t="shared" ref="AK194:AL224" si="36">E194</f>
        <v>Wójcik</v>
      </c>
      <c r="AL194" s="226" t="str">
        <f t="shared" si="36"/>
        <v>Marcin</v>
      </c>
      <c r="AM194" s="226" t="str">
        <f t="shared" si="29"/>
        <v>GetResponse</v>
      </c>
      <c r="AN194" s="226">
        <f t="shared" si="30"/>
        <v>1983</v>
      </c>
      <c r="AO194" s="226">
        <f t="shared" si="31"/>
        <v>10.162816726863644</v>
      </c>
      <c r="AP194" s="226"/>
      <c r="AQ194" s="226">
        <f t="shared" si="32"/>
        <v>0.98193987652183934</v>
      </c>
      <c r="AR194" s="226">
        <f t="shared" si="33"/>
        <v>0.91666666666666663</v>
      </c>
      <c r="AS194" s="226">
        <f t="shared" si="34"/>
        <v>0.96296296296296291</v>
      </c>
      <c r="AT194" s="226">
        <f t="shared" si="35"/>
        <v>0.98274826965614603</v>
      </c>
    </row>
    <row r="195" spans="1:46">
      <c r="A195" s="566">
        <v>212</v>
      </c>
      <c r="B195" s="554">
        <v>193</v>
      </c>
      <c r="C195" s="554"/>
      <c r="D195" s="554">
        <v>3168</v>
      </c>
      <c r="E195" s="556" t="s">
        <v>4769</v>
      </c>
      <c r="F195" s="556" t="s">
        <v>16</v>
      </c>
      <c r="G195" s="554" t="s">
        <v>32</v>
      </c>
      <c r="H195" s="554">
        <v>1976</v>
      </c>
      <c r="I195" s="556" t="s">
        <v>3554</v>
      </c>
      <c r="J195" s="556" t="s">
        <v>4768</v>
      </c>
      <c r="K195" s="554">
        <v>26</v>
      </c>
      <c r="L195" s="554">
        <v>11</v>
      </c>
      <c r="M195" s="554">
        <v>26</v>
      </c>
      <c r="N195" s="555">
        <v>0.40156249999999999</v>
      </c>
      <c r="O195" s="554">
        <v>0</v>
      </c>
      <c r="P195" s="553">
        <v>0.7006944444444444</v>
      </c>
      <c r="Q195" s="553">
        <v>0.55138888888888882</v>
      </c>
      <c r="R195" s="553"/>
      <c r="S195" s="553">
        <v>0.51597222222222217</v>
      </c>
      <c r="T195" s="553">
        <v>0.73263888888888884</v>
      </c>
      <c r="U195" s="553"/>
      <c r="V195" s="553">
        <v>0.64722222222222225</v>
      </c>
      <c r="W195" s="553">
        <v>0.3972222222222222</v>
      </c>
      <c r="X195" s="553"/>
      <c r="Y195" s="553">
        <v>0.61805555555555558</v>
      </c>
      <c r="Z195" s="553">
        <v>0.48333333333333334</v>
      </c>
      <c r="AA195" s="553">
        <v>0.53541666666666665</v>
      </c>
      <c r="AB195" s="553">
        <v>0.45</v>
      </c>
      <c r="AC195" s="553">
        <v>0.57777777777777783</v>
      </c>
      <c r="AD195" s="553"/>
      <c r="AE195" s="553"/>
      <c r="AF195" s="552">
        <v>0.75555555555555554</v>
      </c>
      <c r="AG195" s="552"/>
      <c r="AI195" s="226">
        <f>VLOOKUP(AJ195,id!$A:$C,3,0)</f>
        <v>744</v>
      </c>
      <c r="AJ195" s="226" t="str">
        <f t="shared" si="28"/>
        <v>BorekPaweł1976</v>
      </c>
      <c r="AK195" s="226" t="str">
        <f t="shared" si="36"/>
        <v>Borek</v>
      </c>
      <c r="AL195" s="226" t="str">
        <f t="shared" si="36"/>
        <v>Paweł</v>
      </c>
      <c r="AM195" s="226" t="str">
        <f t="shared" si="29"/>
        <v>Brak</v>
      </c>
      <c r="AN195" s="226">
        <f t="shared" si="30"/>
        <v>1976</v>
      </c>
      <c r="AO195" s="226">
        <f t="shared" si="31"/>
        <v>10.153150407452015</v>
      </c>
      <c r="AP195" s="226"/>
      <c r="AQ195" s="226">
        <f t="shared" si="32"/>
        <v>0.9990488543017727</v>
      </c>
      <c r="AR195" s="226">
        <f t="shared" si="33"/>
        <v>1</v>
      </c>
      <c r="AS195" s="226">
        <f t="shared" si="34"/>
        <v>1</v>
      </c>
      <c r="AT195" s="226">
        <f t="shared" si="35"/>
        <v>1</v>
      </c>
    </row>
    <row r="196" spans="1:46">
      <c r="A196" s="565">
        <v>213</v>
      </c>
      <c r="B196" s="561">
        <v>194</v>
      </c>
      <c r="C196" s="561"/>
      <c r="D196" s="561">
        <v>3164</v>
      </c>
      <c r="E196" s="563" t="s">
        <v>4767</v>
      </c>
      <c r="F196" s="563" t="s">
        <v>19</v>
      </c>
      <c r="G196" s="561" t="s">
        <v>32</v>
      </c>
      <c r="H196" s="561">
        <v>1984</v>
      </c>
      <c r="I196" s="563" t="s">
        <v>3680</v>
      </c>
      <c r="J196" s="563" t="s">
        <v>4766</v>
      </c>
      <c r="K196" s="561">
        <v>25</v>
      </c>
      <c r="L196" s="561">
        <v>11</v>
      </c>
      <c r="M196" s="561">
        <v>25</v>
      </c>
      <c r="N196" s="562">
        <v>0.4077662037037037</v>
      </c>
      <c r="O196" s="561">
        <v>0</v>
      </c>
      <c r="P196" s="560">
        <v>0.72569444444444453</v>
      </c>
      <c r="Q196" s="560">
        <v>0.6166666666666667</v>
      </c>
      <c r="R196" s="560">
        <v>0.51597222222222217</v>
      </c>
      <c r="S196" s="560">
        <v>0.68055555555555547</v>
      </c>
      <c r="T196" s="560"/>
      <c r="U196" s="560">
        <v>0.54861111111111105</v>
      </c>
      <c r="V196" s="560">
        <v>0.66249999999999998</v>
      </c>
      <c r="W196" s="560"/>
      <c r="X196" s="560">
        <v>0.57152777777777775</v>
      </c>
      <c r="Y196" s="560">
        <v>0.4513888888888889</v>
      </c>
      <c r="Z196" s="560"/>
      <c r="AA196" s="560">
        <v>0.59513888888888888</v>
      </c>
      <c r="AB196" s="560"/>
      <c r="AC196" s="560">
        <v>0.47916666666666669</v>
      </c>
      <c r="AD196" s="560">
        <v>0.3888888888888889</v>
      </c>
      <c r="AE196" s="560"/>
      <c r="AF196" s="559">
        <v>0.76180555555555562</v>
      </c>
      <c r="AG196" s="559"/>
      <c r="AI196" s="226">
        <f>VLOOKUP(AJ196,id!$A:$C,3,0)</f>
        <v>745</v>
      </c>
      <c r="AJ196" s="226" t="str">
        <f t="shared" si="28"/>
        <v>PiekarakiGrzegorz1984</v>
      </c>
      <c r="AK196" s="226" t="str">
        <f t="shared" si="36"/>
        <v>Piekaraki</v>
      </c>
      <c r="AL196" s="226" t="str">
        <f t="shared" si="36"/>
        <v>Grzegorz</v>
      </c>
      <c r="AM196" s="226" t="str">
        <f t="shared" si="29"/>
        <v>Stojące wnetyle</v>
      </c>
      <c r="AN196" s="226">
        <f t="shared" si="30"/>
        <v>1984</v>
      </c>
      <c r="AO196" s="226">
        <f t="shared" si="31"/>
        <v>9.762644622550015</v>
      </c>
      <c r="AP196" s="226"/>
      <c r="AQ196" s="226">
        <f t="shared" si="32"/>
        <v>0.98478612585507075</v>
      </c>
      <c r="AR196" s="226">
        <f t="shared" si="33"/>
        <v>1</v>
      </c>
      <c r="AS196" s="226">
        <f t="shared" si="34"/>
        <v>0.96153846153846156</v>
      </c>
      <c r="AT196" s="226">
        <f t="shared" si="35"/>
        <v>1</v>
      </c>
    </row>
    <row r="197" spans="1:46">
      <c r="A197" s="566">
        <v>214</v>
      </c>
      <c r="B197" s="554">
        <v>195</v>
      </c>
      <c r="C197" s="554"/>
      <c r="D197" s="554">
        <v>3116</v>
      </c>
      <c r="E197" s="556" t="s">
        <v>468</v>
      </c>
      <c r="F197" s="556" t="s">
        <v>91</v>
      </c>
      <c r="G197" s="554" t="s">
        <v>32</v>
      </c>
      <c r="H197" s="554">
        <v>1989</v>
      </c>
      <c r="I197" s="556" t="s">
        <v>3680</v>
      </c>
      <c r="J197" s="556" t="s">
        <v>3825</v>
      </c>
      <c r="K197" s="554">
        <v>25</v>
      </c>
      <c r="L197" s="554">
        <v>11</v>
      </c>
      <c r="M197" s="554">
        <v>25</v>
      </c>
      <c r="N197" s="555">
        <v>0.40780092592592593</v>
      </c>
      <c r="O197" s="554">
        <v>0</v>
      </c>
      <c r="P197" s="553">
        <v>0.7270833333333333</v>
      </c>
      <c r="Q197" s="553">
        <v>0.6166666666666667</v>
      </c>
      <c r="R197" s="553">
        <v>0.51597222222222217</v>
      </c>
      <c r="S197" s="553">
        <v>0.68125000000000002</v>
      </c>
      <c r="T197" s="553"/>
      <c r="U197" s="553">
        <v>0.54861111111111105</v>
      </c>
      <c r="V197" s="553">
        <v>0.66319444444444442</v>
      </c>
      <c r="W197" s="553"/>
      <c r="X197" s="553">
        <v>0.57152777777777775</v>
      </c>
      <c r="Y197" s="553">
        <v>0.4513888888888889</v>
      </c>
      <c r="Z197" s="553"/>
      <c r="AA197" s="553">
        <v>0.59513888888888888</v>
      </c>
      <c r="AB197" s="553"/>
      <c r="AC197" s="553">
        <v>0.47986111111111113</v>
      </c>
      <c r="AD197" s="553">
        <v>0.3888888888888889</v>
      </c>
      <c r="AE197" s="553"/>
      <c r="AF197" s="552">
        <v>0.76180555555555562</v>
      </c>
      <c r="AG197" s="552"/>
      <c r="AI197" s="226">
        <f>VLOOKUP(AJ197,id!$A:$C,3,0)</f>
        <v>350</v>
      </c>
      <c r="AJ197" s="226" t="str">
        <f t="shared" si="28"/>
        <v>GatzkeMateusz1989</v>
      </c>
      <c r="AK197" s="226" t="str">
        <f t="shared" si="36"/>
        <v>Gatzke</v>
      </c>
      <c r="AL197" s="226" t="str">
        <f t="shared" si="36"/>
        <v>Mateusz</v>
      </c>
      <c r="AM197" s="226" t="str">
        <f t="shared" si="29"/>
        <v>Stojące Wentyle</v>
      </c>
      <c r="AN197" s="226">
        <f t="shared" si="30"/>
        <v>1989</v>
      </c>
      <c r="AO197" s="226">
        <f t="shared" si="31"/>
        <v>9.7618133818771522</v>
      </c>
      <c r="AP197" s="226"/>
      <c r="AQ197" s="226">
        <f t="shared" si="32"/>
        <v>0.99991485496963162</v>
      </c>
      <c r="AR197" s="226">
        <f t="shared" si="33"/>
        <v>1</v>
      </c>
      <c r="AS197" s="226">
        <f t="shared" si="34"/>
        <v>1</v>
      </c>
      <c r="AT197" s="226">
        <f t="shared" si="35"/>
        <v>1</v>
      </c>
    </row>
    <row r="198" spans="1:46">
      <c r="A198" s="565">
        <v>215</v>
      </c>
      <c r="B198" s="561">
        <v>196</v>
      </c>
      <c r="C198" s="561"/>
      <c r="D198" s="561">
        <v>3118</v>
      </c>
      <c r="E198" s="563" t="s">
        <v>1781</v>
      </c>
      <c r="F198" s="563" t="s">
        <v>45</v>
      </c>
      <c r="G198" s="561" t="s">
        <v>32</v>
      </c>
      <c r="H198" s="561">
        <v>1979</v>
      </c>
      <c r="I198" s="563" t="s">
        <v>3680</v>
      </c>
      <c r="J198" s="563" t="s">
        <v>3825</v>
      </c>
      <c r="K198" s="561">
        <v>25</v>
      </c>
      <c r="L198" s="561">
        <v>11</v>
      </c>
      <c r="M198" s="561">
        <v>25</v>
      </c>
      <c r="N198" s="562">
        <v>0.40785879629629629</v>
      </c>
      <c r="O198" s="561">
        <v>0</v>
      </c>
      <c r="P198" s="560">
        <v>0.7270833333333333</v>
      </c>
      <c r="Q198" s="560">
        <v>0.6166666666666667</v>
      </c>
      <c r="R198" s="560">
        <v>0.5180555555555556</v>
      </c>
      <c r="S198" s="560">
        <v>0.68125000000000002</v>
      </c>
      <c r="T198" s="560"/>
      <c r="U198" s="560">
        <v>0.5493055555555556</v>
      </c>
      <c r="V198" s="560">
        <v>0.66319444444444442</v>
      </c>
      <c r="W198" s="560"/>
      <c r="X198" s="560">
        <v>0.57291666666666663</v>
      </c>
      <c r="Y198" s="560">
        <v>0.4513888888888889</v>
      </c>
      <c r="Z198" s="560"/>
      <c r="AA198" s="560">
        <v>0.59652777777777777</v>
      </c>
      <c r="AB198" s="560"/>
      <c r="AC198" s="560">
        <v>0.47986111111111113</v>
      </c>
      <c r="AD198" s="560">
        <v>0.38958333333333334</v>
      </c>
      <c r="AE198" s="560"/>
      <c r="AF198" s="559">
        <v>0.76180555555555562</v>
      </c>
      <c r="AG198" s="559"/>
      <c r="AI198" s="226">
        <f>VLOOKUP(AJ198,id!$A:$C,3,0)</f>
        <v>352</v>
      </c>
      <c r="AJ198" s="226" t="str">
        <f t="shared" si="28"/>
        <v>CzernyRafał1979</v>
      </c>
      <c r="AK198" s="226" t="str">
        <f t="shared" si="36"/>
        <v>Czerny</v>
      </c>
      <c r="AL198" s="226" t="str">
        <f t="shared" si="36"/>
        <v>Rafał</v>
      </c>
      <c r="AM198" s="226" t="str">
        <f t="shared" si="29"/>
        <v>Stojące Wentyle</v>
      </c>
      <c r="AN198" s="226">
        <f t="shared" si="30"/>
        <v>1979</v>
      </c>
      <c r="AO198" s="226">
        <f t="shared" si="31"/>
        <v>9.7604282952711365</v>
      </c>
      <c r="AP198" s="226"/>
      <c r="AQ198" s="226">
        <f t="shared" si="32"/>
        <v>0.99985811175118477</v>
      </c>
      <c r="AR198" s="226">
        <f t="shared" si="33"/>
        <v>1</v>
      </c>
      <c r="AS198" s="226">
        <f t="shared" si="34"/>
        <v>1</v>
      </c>
      <c r="AT198" s="226">
        <f t="shared" si="35"/>
        <v>1</v>
      </c>
    </row>
    <row r="199" spans="1:46">
      <c r="A199" s="566">
        <v>216</v>
      </c>
      <c r="B199" s="554">
        <v>197</v>
      </c>
      <c r="C199" s="554"/>
      <c r="D199" s="554">
        <v>3117</v>
      </c>
      <c r="E199" s="556" t="s">
        <v>471</v>
      </c>
      <c r="F199" s="556" t="s">
        <v>34</v>
      </c>
      <c r="G199" s="554" t="s">
        <v>32</v>
      </c>
      <c r="H199" s="554">
        <v>1983</v>
      </c>
      <c r="I199" s="556" t="s">
        <v>3680</v>
      </c>
      <c r="J199" s="556" t="s">
        <v>3825</v>
      </c>
      <c r="K199" s="554">
        <v>25</v>
      </c>
      <c r="L199" s="554">
        <v>11</v>
      </c>
      <c r="M199" s="554">
        <v>25</v>
      </c>
      <c r="N199" s="555">
        <v>0.40835648148148151</v>
      </c>
      <c r="O199" s="554">
        <v>0</v>
      </c>
      <c r="P199" s="553">
        <v>0.72638888888888886</v>
      </c>
      <c r="Q199" s="553">
        <v>0.6166666666666667</v>
      </c>
      <c r="R199" s="553">
        <v>0.51597222222222217</v>
      </c>
      <c r="S199" s="553">
        <v>0.68958333333333333</v>
      </c>
      <c r="T199" s="553"/>
      <c r="U199" s="553">
        <v>0.54861111111111105</v>
      </c>
      <c r="V199" s="553">
        <v>0.66249999999999998</v>
      </c>
      <c r="W199" s="553"/>
      <c r="X199" s="553">
        <v>0.57916666666666672</v>
      </c>
      <c r="Y199" s="553">
        <v>0.45694444444444443</v>
      </c>
      <c r="Z199" s="553"/>
      <c r="AA199" s="553">
        <v>0.59583333333333333</v>
      </c>
      <c r="AB199" s="553"/>
      <c r="AC199" s="553">
        <v>0.47847222222222219</v>
      </c>
      <c r="AD199" s="553">
        <v>0.3888888888888889</v>
      </c>
      <c r="AE199" s="553"/>
      <c r="AF199" s="552">
        <v>0.76250000000000007</v>
      </c>
      <c r="AG199" s="552"/>
      <c r="AI199" s="226">
        <f>VLOOKUP(AJ199,id!$A:$C,3,0)</f>
        <v>349</v>
      </c>
      <c r="AJ199" s="226" t="str">
        <f t="shared" si="28"/>
        <v>TrzynskiMarek1983</v>
      </c>
      <c r="AK199" s="226" t="str">
        <f t="shared" si="36"/>
        <v>Trzynski</v>
      </c>
      <c r="AL199" s="226" t="str">
        <f t="shared" si="36"/>
        <v>Marek</v>
      </c>
      <c r="AM199" s="226" t="str">
        <f t="shared" si="29"/>
        <v>Stojące Wentyle</v>
      </c>
      <c r="AN199" s="226">
        <f t="shared" si="30"/>
        <v>1983</v>
      </c>
      <c r="AO199" s="226">
        <f t="shared" si="31"/>
        <v>9.748532755996246</v>
      </c>
      <c r="AP199" s="226"/>
      <c r="AQ199" s="226">
        <f t="shared" si="32"/>
        <v>0.9987812482285584</v>
      </c>
      <c r="AR199" s="226">
        <f t="shared" si="33"/>
        <v>1</v>
      </c>
      <c r="AS199" s="226">
        <f t="shared" si="34"/>
        <v>1</v>
      </c>
      <c r="AT199" s="226">
        <f t="shared" si="35"/>
        <v>1</v>
      </c>
    </row>
    <row r="200" spans="1:46">
      <c r="A200" s="565">
        <v>217</v>
      </c>
      <c r="B200" s="561">
        <v>198</v>
      </c>
      <c r="C200" s="561"/>
      <c r="D200" s="561">
        <v>3114</v>
      </c>
      <c r="E200" s="563" t="s">
        <v>466</v>
      </c>
      <c r="F200" s="563" t="s">
        <v>467</v>
      </c>
      <c r="G200" s="561" t="s">
        <v>32</v>
      </c>
      <c r="H200" s="561">
        <v>1983</v>
      </c>
      <c r="I200" s="563" t="s">
        <v>3680</v>
      </c>
      <c r="J200" s="563" t="s">
        <v>3825</v>
      </c>
      <c r="K200" s="561">
        <v>25</v>
      </c>
      <c r="L200" s="561">
        <v>11</v>
      </c>
      <c r="M200" s="561">
        <v>25</v>
      </c>
      <c r="N200" s="562">
        <v>0.40868055555555555</v>
      </c>
      <c r="O200" s="561">
        <v>0</v>
      </c>
      <c r="P200" s="560">
        <v>0.72569444444444453</v>
      </c>
      <c r="Q200" s="560">
        <v>0.6166666666666667</v>
      </c>
      <c r="R200" s="560">
        <v>0.51736111111111105</v>
      </c>
      <c r="S200" s="560">
        <v>0.68125000000000002</v>
      </c>
      <c r="T200" s="560"/>
      <c r="U200" s="560">
        <v>0.54861111111111105</v>
      </c>
      <c r="V200" s="560">
        <v>0.66319444444444442</v>
      </c>
      <c r="W200" s="560"/>
      <c r="X200" s="560">
        <v>0.57222222222222219</v>
      </c>
      <c r="Y200" s="560">
        <v>0.45763888888888887</v>
      </c>
      <c r="Z200" s="560"/>
      <c r="AA200" s="560">
        <v>0.59513888888888888</v>
      </c>
      <c r="AB200" s="560"/>
      <c r="AC200" s="560">
        <v>0.47916666666666669</v>
      </c>
      <c r="AD200" s="560">
        <v>0.3888888888888889</v>
      </c>
      <c r="AE200" s="560"/>
      <c r="AF200" s="559">
        <v>0.76250000000000007</v>
      </c>
      <c r="AG200" s="559"/>
      <c r="AI200" s="226">
        <f>VLOOKUP(AJ200,id!$A:$C,3,0)</f>
        <v>368</v>
      </c>
      <c r="AJ200" s="226" t="str">
        <f t="shared" si="28"/>
        <v>TrzcińskiDawid1983</v>
      </c>
      <c r="AK200" s="226" t="str">
        <f t="shared" si="36"/>
        <v>Trzciński</v>
      </c>
      <c r="AL200" s="226" t="str">
        <f t="shared" si="36"/>
        <v>Dawid</v>
      </c>
      <c r="AM200" s="226" t="str">
        <f t="shared" si="29"/>
        <v>Stojące Wentyle</v>
      </c>
      <c r="AN200" s="226">
        <f t="shared" si="30"/>
        <v>1983</v>
      </c>
      <c r="AO200" s="226">
        <f t="shared" si="31"/>
        <v>9.7408023986706205</v>
      </c>
      <c r="AP200" s="226"/>
      <c r="AQ200" s="226">
        <f t="shared" si="32"/>
        <v>0.99920702350608903</v>
      </c>
      <c r="AR200" s="226">
        <f t="shared" si="33"/>
        <v>1</v>
      </c>
      <c r="AS200" s="226">
        <f t="shared" si="34"/>
        <v>1</v>
      </c>
      <c r="AT200" s="226">
        <f t="shared" si="35"/>
        <v>1</v>
      </c>
    </row>
    <row r="201" spans="1:46">
      <c r="A201" s="566">
        <v>218</v>
      </c>
      <c r="B201" s="554">
        <v>199</v>
      </c>
      <c r="C201" s="554"/>
      <c r="D201" s="554">
        <v>3115</v>
      </c>
      <c r="E201" s="556" t="s">
        <v>466</v>
      </c>
      <c r="F201" s="556" t="s">
        <v>48</v>
      </c>
      <c r="G201" s="554" t="s">
        <v>32</v>
      </c>
      <c r="H201" s="554">
        <v>1973</v>
      </c>
      <c r="I201" s="556" t="s">
        <v>3680</v>
      </c>
      <c r="J201" s="556" t="s">
        <v>3825</v>
      </c>
      <c r="K201" s="554">
        <v>25</v>
      </c>
      <c r="L201" s="554">
        <v>11</v>
      </c>
      <c r="M201" s="554">
        <v>25</v>
      </c>
      <c r="N201" s="555">
        <v>0.40876157407407404</v>
      </c>
      <c r="O201" s="554">
        <v>0</v>
      </c>
      <c r="P201" s="553">
        <v>0.7270833333333333</v>
      </c>
      <c r="Q201" s="553">
        <v>0.6166666666666667</v>
      </c>
      <c r="R201" s="553">
        <v>0.5180555555555556</v>
      </c>
      <c r="S201" s="553">
        <v>0.68125000000000002</v>
      </c>
      <c r="T201" s="553"/>
      <c r="U201" s="553">
        <v>0.5493055555555556</v>
      </c>
      <c r="V201" s="553">
        <v>0.66388888888888886</v>
      </c>
      <c r="W201" s="553"/>
      <c r="X201" s="553">
        <v>0.57361111111111118</v>
      </c>
      <c r="Y201" s="553">
        <v>0.4513888888888889</v>
      </c>
      <c r="Z201" s="553"/>
      <c r="AA201" s="553">
        <v>0.59722222222222221</v>
      </c>
      <c r="AB201" s="553"/>
      <c r="AC201" s="553">
        <v>0.48055555555555557</v>
      </c>
      <c r="AD201" s="553">
        <v>0.39027777777777778</v>
      </c>
      <c r="AE201" s="553"/>
      <c r="AF201" s="552">
        <v>0.76250000000000007</v>
      </c>
      <c r="AG201" s="552"/>
      <c r="AI201" s="226">
        <f>VLOOKUP(AJ201,id!$A:$C,3,0)</f>
        <v>355</v>
      </c>
      <c r="AJ201" s="226" t="str">
        <f t="shared" si="28"/>
        <v>TrzcińskiTomasz1973</v>
      </c>
      <c r="AK201" s="226" t="str">
        <f t="shared" si="36"/>
        <v>Trzciński</v>
      </c>
      <c r="AL201" s="226" t="str">
        <f t="shared" si="36"/>
        <v>Tomasz</v>
      </c>
      <c r="AM201" s="226" t="str">
        <f t="shared" si="29"/>
        <v>Stojące Wentyle</v>
      </c>
      <c r="AN201" s="226">
        <f t="shared" si="30"/>
        <v>1973</v>
      </c>
      <c r="AO201" s="226">
        <f t="shared" si="31"/>
        <v>9.7388717245819194</v>
      </c>
      <c r="AP201" s="226"/>
      <c r="AQ201" s="226">
        <f t="shared" si="32"/>
        <v>0.99980179516946521</v>
      </c>
      <c r="AR201" s="226">
        <f t="shared" si="33"/>
        <v>1</v>
      </c>
      <c r="AS201" s="226">
        <f t="shared" si="34"/>
        <v>1</v>
      </c>
      <c r="AT201" s="226">
        <f t="shared" si="35"/>
        <v>1</v>
      </c>
    </row>
    <row r="202" spans="1:46">
      <c r="A202" s="565">
        <v>219</v>
      </c>
      <c r="B202" s="561">
        <v>200</v>
      </c>
      <c r="C202" s="561"/>
      <c r="D202" s="561">
        <v>3228</v>
      </c>
      <c r="E202" s="563" t="s">
        <v>3777</v>
      </c>
      <c r="F202" s="563" t="s">
        <v>95</v>
      </c>
      <c r="G202" s="561" t="s">
        <v>32</v>
      </c>
      <c r="H202" s="561">
        <v>1979</v>
      </c>
      <c r="I202" s="563" t="s">
        <v>3778</v>
      </c>
      <c r="J202" s="563" t="s">
        <v>4765</v>
      </c>
      <c r="K202" s="561">
        <v>24</v>
      </c>
      <c r="L202" s="561">
        <v>14</v>
      </c>
      <c r="M202" s="561">
        <v>33</v>
      </c>
      <c r="N202" s="562">
        <v>0.4228703703703704</v>
      </c>
      <c r="O202" s="561">
        <v>9</v>
      </c>
      <c r="P202" s="560">
        <v>0.4909722222222222</v>
      </c>
      <c r="Q202" s="560">
        <v>0.5756944444444444</v>
      </c>
      <c r="R202" s="560">
        <v>0.65277777777777779</v>
      </c>
      <c r="S202" s="560">
        <v>0.54375000000000007</v>
      </c>
      <c r="T202" s="560">
        <v>0.51180555555555551</v>
      </c>
      <c r="U202" s="560">
        <v>0.62708333333333333</v>
      </c>
      <c r="V202" s="560">
        <v>0.56180555555555556</v>
      </c>
      <c r="W202" s="560">
        <v>0.37222222222222223</v>
      </c>
      <c r="X202" s="560">
        <v>0.60902777777777783</v>
      </c>
      <c r="Y202" s="560"/>
      <c r="Z202" s="560">
        <v>0.4458333333333333</v>
      </c>
      <c r="AA202" s="560">
        <v>0.59375</v>
      </c>
      <c r="AB202" s="560">
        <v>0.41736111111111113</v>
      </c>
      <c r="AC202" s="560">
        <v>0.71180555555555547</v>
      </c>
      <c r="AD202" s="560"/>
      <c r="AE202" s="560">
        <v>0.67638888888888893</v>
      </c>
      <c r="AF202" s="559">
        <v>0.77638888888888891</v>
      </c>
      <c r="AG202" s="559"/>
      <c r="AI202" s="226">
        <f>VLOOKUP(AJ202,id!$A:$C,3,0)</f>
        <v>299</v>
      </c>
      <c r="AJ202" s="226" t="str">
        <f t="shared" si="28"/>
        <v>BeigerKarol1979</v>
      </c>
      <c r="AK202" s="226" t="str">
        <f t="shared" si="36"/>
        <v>Beiger</v>
      </c>
      <c r="AL202" s="226" t="str">
        <f t="shared" si="36"/>
        <v>Karol</v>
      </c>
      <c r="AM202" s="226" t="str">
        <f t="shared" si="29"/>
        <v>KKB Team</v>
      </c>
      <c r="AN202" s="226">
        <f t="shared" si="30"/>
        <v>1979</v>
      </c>
      <c r="AO202" s="226">
        <f t="shared" si="31"/>
        <v>9.3493168555986426</v>
      </c>
      <c r="AP202" s="226"/>
      <c r="AQ202" s="226">
        <f t="shared" si="32"/>
        <v>0.96663564703306315</v>
      </c>
      <c r="AR202" s="226">
        <f t="shared" si="33"/>
        <v>1.2727272727272727</v>
      </c>
      <c r="AS202" s="226">
        <f t="shared" si="34"/>
        <v>0.96</v>
      </c>
      <c r="AT202" s="226">
        <f t="shared" si="35"/>
        <v>1.0494145228445839</v>
      </c>
    </row>
    <row r="203" spans="1:46">
      <c r="A203" s="565">
        <v>223</v>
      </c>
      <c r="B203" s="561">
        <v>201</v>
      </c>
      <c r="C203" s="561"/>
      <c r="D203" s="561">
        <v>3235</v>
      </c>
      <c r="E203" s="563" t="s">
        <v>1358</v>
      </c>
      <c r="F203" s="563" t="s">
        <v>365</v>
      </c>
      <c r="G203" s="561" t="s">
        <v>32</v>
      </c>
      <c r="H203" s="561">
        <v>1964</v>
      </c>
      <c r="I203" s="563" t="s">
        <v>3855</v>
      </c>
      <c r="J203" s="563"/>
      <c r="K203" s="561">
        <v>24</v>
      </c>
      <c r="L203" s="561">
        <v>8</v>
      </c>
      <c r="M203" s="561">
        <v>24</v>
      </c>
      <c r="N203" s="562">
        <v>0.28946759259259258</v>
      </c>
      <c r="O203" s="561">
        <v>0</v>
      </c>
      <c r="P203" s="560"/>
      <c r="Q203" s="560"/>
      <c r="R203" s="560"/>
      <c r="S203" s="560">
        <v>0.46388888888888885</v>
      </c>
      <c r="T203" s="560"/>
      <c r="U203" s="560"/>
      <c r="V203" s="560">
        <v>0.47569444444444442</v>
      </c>
      <c r="W203" s="560"/>
      <c r="X203" s="560">
        <v>0.52500000000000002</v>
      </c>
      <c r="Y203" s="560"/>
      <c r="Z203" s="560">
        <v>0.43263888888888885</v>
      </c>
      <c r="AA203" s="560">
        <v>0.4916666666666667</v>
      </c>
      <c r="AB203" s="560">
        <v>0.39583333333333331</v>
      </c>
      <c r="AC203" s="560">
        <v>0.58472222222222225</v>
      </c>
      <c r="AD203" s="560">
        <v>0.61805555555555558</v>
      </c>
      <c r="AE203" s="560"/>
      <c r="AF203" s="559">
        <v>0.6430555555555556</v>
      </c>
      <c r="AG203" s="559"/>
      <c r="AI203" s="226">
        <f>VLOOKUP(AJ203,id!$A:$C,3,0)</f>
        <v>746</v>
      </c>
      <c r="AJ203" s="226" t="str">
        <f t="shared" si="28"/>
        <v>WrześniewskiWaldemar1964</v>
      </c>
      <c r="AK203" s="226" t="str">
        <f t="shared" si="36"/>
        <v>Wrześniewski</v>
      </c>
      <c r="AL203" s="226" t="str">
        <f t="shared" si="36"/>
        <v>Waldemar</v>
      </c>
      <c r="AM203" s="226">
        <f t="shared" si="29"/>
        <v>0</v>
      </c>
      <c r="AN203" s="226">
        <f t="shared" si="30"/>
        <v>1964</v>
      </c>
      <c r="AO203" s="226">
        <f t="shared" si="31"/>
        <v>8.3593453738888694</v>
      </c>
      <c r="AP203" s="226"/>
      <c r="AQ203" s="226">
        <f t="shared" si="32"/>
        <v>1.4608556577369054</v>
      </c>
      <c r="AR203" s="226">
        <f t="shared" si="33"/>
        <v>0.5714285714285714</v>
      </c>
      <c r="AS203" s="226">
        <f t="shared" si="34"/>
        <v>1</v>
      </c>
      <c r="AT203" s="226">
        <f t="shared" si="35"/>
        <v>0.89411296065798118</v>
      </c>
    </row>
    <row r="204" spans="1:46">
      <c r="A204" s="566">
        <v>224</v>
      </c>
      <c r="B204" s="554">
        <v>202</v>
      </c>
      <c r="C204" s="554"/>
      <c r="D204" s="554">
        <v>3018</v>
      </c>
      <c r="E204" s="556" t="s">
        <v>1463</v>
      </c>
      <c r="F204" s="556" t="s">
        <v>59</v>
      </c>
      <c r="G204" s="554" t="s">
        <v>32</v>
      </c>
      <c r="H204" s="554">
        <v>1977</v>
      </c>
      <c r="I204" s="556" t="s">
        <v>3668</v>
      </c>
      <c r="J204" s="556" t="s">
        <v>453</v>
      </c>
      <c r="K204" s="554">
        <v>23</v>
      </c>
      <c r="L204" s="554">
        <v>9</v>
      </c>
      <c r="M204" s="554">
        <v>23</v>
      </c>
      <c r="N204" s="555">
        <v>0.24630787037037036</v>
      </c>
      <c r="O204" s="554">
        <v>0</v>
      </c>
      <c r="P204" s="553"/>
      <c r="Q204" s="553">
        <v>0.54166666666666663</v>
      </c>
      <c r="R204" s="553">
        <v>0.47152777777777777</v>
      </c>
      <c r="S204" s="553"/>
      <c r="T204" s="553"/>
      <c r="U204" s="553">
        <v>0.49444444444444446</v>
      </c>
      <c r="V204" s="553">
        <v>0.57361111111111118</v>
      </c>
      <c r="W204" s="553"/>
      <c r="X204" s="553">
        <v>0.51180555555555551</v>
      </c>
      <c r="Y204" s="553">
        <v>0.39583333333333331</v>
      </c>
      <c r="Z204" s="553"/>
      <c r="AA204" s="553">
        <v>0.52569444444444446</v>
      </c>
      <c r="AB204" s="553"/>
      <c r="AC204" s="553">
        <v>0.42569444444444443</v>
      </c>
      <c r="AD204" s="553"/>
      <c r="AE204" s="553">
        <v>0.45208333333333334</v>
      </c>
      <c r="AF204" s="552">
        <v>0.6</v>
      </c>
      <c r="AG204" s="552"/>
      <c r="AI204" s="226">
        <f>VLOOKUP(AJ204,id!$A:$C,3,0)</f>
        <v>274</v>
      </c>
      <c r="AJ204" s="226" t="str">
        <f t="shared" si="28"/>
        <v>OglęckiMichał1977</v>
      </c>
      <c r="AK204" s="226" t="str">
        <f t="shared" si="36"/>
        <v>Oglęcki</v>
      </c>
      <c r="AL204" s="226" t="str">
        <f t="shared" si="36"/>
        <v>Michał</v>
      </c>
      <c r="AM204" s="226" t="str">
        <f t="shared" si="29"/>
        <v>Masterlease</v>
      </c>
      <c r="AN204" s="226">
        <f t="shared" si="30"/>
        <v>1977</v>
      </c>
      <c r="AO204" s="226">
        <f t="shared" si="31"/>
        <v>8.011039316643501</v>
      </c>
      <c r="AP204" s="226"/>
      <c r="AQ204" s="226">
        <f t="shared" si="32"/>
        <v>1.1752267280672901</v>
      </c>
      <c r="AR204" s="226">
        <f t="shared" si="33"/>
        <v>1.125</v>
      </c>
      <c r="AS204" s="226">
        <f t="shared" si="34"/>
        <v>0.95833333333333337</v>
      </c>
      <c r="AT204" s="226">
        <f t="shared" si="35"/>
        <v>1.0238362555396097</v>
      </c>
    </row>
    <row r="205" spans="1:46">
      <c r="A205" s="566">
        <v>226</v>
      </c>
      <c r="B205" s="554">
        <v>203</v>
      </c>
      <c r="C205" s="554"/>
      <c r="D205" s="554">
        <v>3078</v>
      </c>
      <c r="E205" s="556" t="s">
        <v>4760</v>
      </c>
      <c r="F205" s="556" t="s">
        <v>63</v>
      </c>
      <c r="G205" s="554" t="s">
        <v>32</v>
      </c>
      <c r="H205" s="554">
        <v>1989</v>
      </c>
      <c r="I205" s="556" t="s">
        <v>3554</v>
      </c>
      <c r="J205" s="556" t="s">
        <v>4752</v>
      </c>
      <c r="K205" s="554">
        <v>23</v>
      </c>
      <c r="L205" s="554">
        <v>9</v>
      </c>
      <c r="M205" s="554">
        <v>23</v>
      </c>
      <c r="N205" s="555">
        <v>0.40741898148148148</v>
      </c>
      <c r="O205" s="554">
        <v>0</v>
      </c>
      <c r="P205" s="553"/>
      <c r="Q205" s="553"/>
      <c r="R205" s="553">
        <v>0.64513888888888882</v>
      </c>
      <c r="S205" s="553">
        <v>0.50972222222222219</v>
      </c>
      <c r="T205" s="553"/>
      <c r="U205" s="553">
        <v>0.59930555555555554</v>
      </c>
      <c r="V205" s="553"/>
      <c r="W205" s="553">
        <v>0.3979166666666667</v>
      </c>
      <c r="X205" s="553">
        <v>0.55833333333333335</v>
      </c>
      <c r="Y205" s="553"/>
      <c r="Z205" s="553">
        <v>0.46875</v>
      </c>
      <c r="AA205" s="553">
        <v>0.53888888888888886</v>
      </c>
      <c r="AB205" s="553">
        <v>0.4375</v>
      </c>
      <c r="AC205" s="553"/>
      <c r="AD205" s="553"/>
      <c r="AE205" s="553">
        <v>0.68611111111111101</v>
      </c>
      <c r="AF205" s="552">
        <v>0.76111111111111107</v>
      </c>
      <c r="AG205" s="552"/>
      <c r="AI205" s="226">
        <f>VLOOKUP(AJ205,id!$A:$C,3,0)</f>
        <v>747</v>
      </c>
      <c r="AJ205" s="226" t="str">
        <f t="shared" si="28"/>
        <v>KraskaŁukasz1989</v>
      </c>
      <c r="AK205" s="226" t="str">
        <f t="shared" si="36"/>
        <v>Kraska</v>
      </c>
      <c r="AL205" s="226" t="str">
        <f t="shared" si="36"/>
        <v>Łukasz</v>
      </c>
      <c r="AM205" s="226" t="str">
        <f t="shared" si="29"/>
        <v>Pędzące Żółwie</v>
      </c>
      <c r="AN205" s="226">
        <f t="shared" si="30"/>
        <v>1989</v>
      </c>
      <c r="AO205" s="226">
        <f t="shared" si="31"/>
        <v>4.8431274025593121</v>
      </c>
      <c r="AP205" s="226"/>
      <c r="AQ205" s="226">
        <f t="shared" si="32"/>
        <v>0.60455668873043378</v>
      </c>
      <c r="AR205" s="226">
        <f t="shared" si="33"/>
        <v>1</v>
      </c>
      <c r="AS205" s="226">
        <f t="shared" si="34"/>
        <v>1</v>
      </c>
      <c r="AT205" s="226">
        <f t="shared" si="35"/>
        <v>1</v>
      </c>
    </row>
    <row r="206" spans="1:46">
      <c r="A206" s="565">
        <v>227</v>
      </c>
      <c r="B206" s="561">
        <v>204</v>
      </c>
      <c r="C206" s="561"/>
      <c r="D206" s="561">
        <v>3093</v>
      </c>
      <c r="E206" s="563" t="s">
        <v>4759</v>
      </c>
      <c r="F206" s="563" t="s">
        <v>4758</v>
      </c>
      <c r="G206" s="561" t="s">
        <v>32</v>
      </c>
      <c r="H206" s="561">
        <v>1990</v>
      </c>
      <c r="I206" s="563" t="s">
        <v>3733</v>
      </c>
      <c r="J206" s="563" t="s">
        <v>4752</v>
      </c>
      <c r="K206" s="561">
        <v>23</v>
      </c>
      <c r="L206" s="561">
        <v>9</v>
      </c>
      <c r="M206" s="561">
        <v>23</v>
      </c>
      <c r="N206" s="562">
        <v>0.40790509259259261</v>
      </c>
      <c r="O206" s="561">
        <v>0</v>
      </c>
      <c r="P206" s="560"/>
      <c r="Q206" s="560"/>
      <c r="R206" s="560">
        <v>0.64166666666666672</v>
      </c>
      <c r="S206" s="560">
        <v>0.50972222222222219</v>
      </c>
      <c r="T206" s="560"/>
      <c r="U206" s="560">
        <v>0.59583333333333333</v>
      </c>
      <c r="V206" s="560"/>
      <c r="W206" s="560">
        <v>0.3972222222222222</v>
      </c>
      <c r="X206" s="560">
        <v>0.55902777777777779</v>
      </c>
      <c r="Y206" s="560"/>
      <c r="Z206" s="560">
        <v>0.4694444444444445</v>
      </c>
      <c r="AA206" s="560">
        <v>0.5395833333333333</v>
      </c>
      <c r="AB206" s="560">
        <v>0.4368055555555555</v>
      </c>
      <c r="AC206" s="560"/>
      <c r="AD206" s="560"/>
      <c r="AE206" s="560">
        <v>0.68680555555555556</v>
      </c>
      <c r="AF206" s="559">
        <v>0.76180555555555562</v>
      </c>
      <c r="AG206" s="559"/>
      <c r="AI206" s="226">
        <f>VLOOKUP(AJ206,id!$A:$C,3,0)</f>
        <v>748</v>
      </c>
      <c r="AJ206" s="226" t="str">
        <f t="shared" si="28"/>
        <v>MichalskiGrzegorz Jakub1990</v>
      </c>
      <c r="AK206" s="226" t="str">
        <f t="shared" si="36"/>
        <v>Michalski</v>
      </c>
      <c r="AL206" s="226" t="str">
        <f t="shared" si="36"/>
        <v>Grzegorz Jakub</v>
      </c>
      <c r="AM206" s="226" t="str">
        <f t="shared" si="29"/>
        <v>Pędzące Żółwie</v>
      </c>
      <c r="AN206" s="226">
        <f t="shared" si="30"/>
        <v>1990</v>
      </c>
      <c r="AO206" s="226">
        <f t="shared" si="31"/>
        <v>4.8373557216323908</v>
      </c>
      <c r="AP206" s="226"/>
      <c r="AQ206" s="226">
        <f t="shared" si="32"/>
        <v>0.99880827398348604</v>
      </c>
      <c r="AR206" s="226">
        <f t="shared" si="33"/>
        <v>1</v>
      </c>
      <c r="AS206" s="226">
        <f t="shared" si="34"/>
        <v>1</v>
      </c>
      <c r="AT206" s="226">
        <f t="shared" si="35"/>
        <v>1</v>
      </c>
    </row>
    <row r="207" spans="1:46">
      <c r="A207" s="566">
        <v>228</v>
      </c>
      <c r="B207" s="554">
        <v>205</v>
      </c>
      <c r="C207" s="554"/>
      <c r="D207" s="554">
        <v>3056</v>
      </c>
      <c r="E207" s="556" t="s">
        <v>4757</v>
      </c>
      <c r="F207" s="556" t="s">
        <v>4756</v>
      </c>
      <c r="G207" s="554" t="s">
        <v>32</v>
      </c>
      <c r="H207" s="554">
        <v>1973</v>
      </c>
      <c r="I207" s="556" t="s">
        <v>3733</v>
      </c>
      <c r="J207" s="556" t="s">
        <v>4752</v>
      </c>
      <c r="K207" s="554">
        <v>23</v>
      </c>
      <c r="L207" s="554">
        <v>9</v>
      </c>
      <c r="M207" s="554">
        <v>23</v>
      </c>
      <c r="N207" s="555">
        <v>0.40792824074074074</v>
      </c>
      <c r="O207" s="554">
        <v>0</v>
      </c>
      <c r="P207" s="553"/>
      <c r="Q207" s="553"/>
      <c r="R207" s="553">
        <v>0.64236111111111105</v>
      </c>
      <c r="S207" s="553">
        <v>0.51041666666666663</v>
      </c>
      <c r="T207" s="553"/>
      <c r="U207" s="553">
        <v>0.59861111111111109</v>
      </c>
      <c r="V207" s="553"/>
      <c r="W207" s="553">
        <v>0.3972222222222222</v>
      </c>
      <c r="X207" s="553">
        <v>0.55833333333333335</v>
      </c>
      <c r="Y207" s="553"/>
      <c r="Z207" s="553">
        <v>0.4694444444444445</v>
      </c>
      <c r="AA207" s="553">
        <v>0.5395833333333333</v>
      </c>
      <c r="AB207" s="553">
        <v>0.4368055555555555</v>
      </c>
      <c r="AC207" s="553"/>
      <c r="AD207" s="553"/>
      <c r="AE207" s="553">
        <v>0.68611111111111101</v>
      </c>
      <c r="AF207" s="552">
        <v>0.76180555555555562</v>
      </c>
      <c r="AG207" s="552"/>
      <c r="AI207" s="226">
        <f>VLOOKUP(AJ207,id!$A:$C,3,0)</f>
        <v>749</v>
      </c>
      <c r="AJ207" s="226" t="str">
        <f t="shared" si="28"/>
        <v>WłodarczykPiotr Jacek1973</v>
      </c>
      <c r="AK207" s="226" t="str">
        <f t="shared" si="36"/>
        <v>Włodarczyk</v>
      </c>
      <c r="AL207" s="226" t="str">
        <f t="shared" si="36"/>
        <v>Piotr Jacek</v>
      </c>
      <c r="AM207" s="226" t="str">
        <f t="shared" si="29"/>
        <v>Pędzące Żółwie</v>
      </c>
      <c r="AN207" s="226">
        <f t="shared" si="30"/>
        <v>1973</v>
      </c>
      <c r="AO207" s="226">
        <f t="shared" si="31"/>
        <v>4.8370812227972859</v>
      </c>
      <c r="AP207" s="226"/>
      <c r="AQ207" s="226">
        <f t="shared" si="32"/>
        <v>0.9999432543623209</v>
      </c>
      <c r="AR207" s="226">
        <f t="shared" si="33"/>
        <v>1</v>
      </c>
      <c r="AS207" s="226">
        <f t="shared" si="34"/>
        <v>1</v>
      </c>
      <c r="AT207" s="226">
        <f t="shared" si="35"/>
        <v>1</v>
      </c>
    </row>
    <row r="208" spans="1:46">
      <c r="A208" s="565">
        <v>229</v>
      </c>
      <c r="B208" s="561">
        <v>206</v>
      </c>
      <c r="C208" s="561"/>
      <c r="D208" s="561">
        <v>3025</v>
      </c>
      <c r="E208" s="563" t="s">
        <v>4755</v>
      </c>
      <c r="F208" s="563" t="s">
        <v>45</v>
      </c>
      <c r="G208" s="561" t="s">
        <v>32</v>
      </c>
      <c r="H208" s="561">
        <v>1983</v>
      </c>
      <c r="I208" s="563" t="s">
        <v>4754</v>
      </c>
      <c r="J208" s="563" t="s">
        <v>4752</v>
      </c>
      <c r="K208" s="561">
        <v>23</v>
      </c>
      <c r="L208" s="561">
        <v>9</v>
      </c>
      <c r="M208" s="561">
        <v>23</v>
      </c>
      <c r="N208" s="562">
        <v>0.4079861111111111</v>
      </c>
      <c r="O208" s="561">
        <v>0</v>
      </c>
      <c r="P208" s="560"/>
      <c r="Q208" s="560"/>
      <c r="R208" s="560">
        <v>0.64236111111111105</v>
      </c>
      <c r="S208" s="560">
        <v>0.50972222222222219</v>
      </c>
      <c r="T208" s="560"/>
      <c r="U208" s="560">
        <v>0.59791666666666665</v>
      </c>
      <c r="V208" s="560"/>
      <c r="W208" s="560">
        <v>0.39652777777777781</v>
      </c>
      <c r="X208" s="560">
        <v>0.55833333333333335</v>
      </c>
      <c r="Y208" s="560"/>
      <c r="Z208" s="560">
        <v>0.46875</v>
      </c>
      <c r="AA208" s="560">
        <v>0.5395833333333333</v>
      </c>
      <c r="AB208" s="560">
        <v>0.4368055555555555</v>
      </c>
      <c r="AC208" s="560"/>
      <c r="AD208" s="560"/>
      <c r="AE208" s="560">
        <v>0.68680555555555556</v>
      </c>
      <c r="AF208" s="559">
        <v>0.76180555555555562</v>
      </c>
      <c r="AG208" s="559"/>
      <c r="AI208" s="226">
        <f>VLOOKUP(AJ208,id!$A:$C,3,0)</f>
        <v>750</v>
      </c>
      <c r="AJ208" s="226" t="str">
        <f t="shared" si="28"/>
        <v>LewandowskiRafał1983</v>
      </c>
      <c r="AK208" s="226" t="str">
        <f t="shared" si="36"/>
        <v>Lewandowski</v>
      </c>
      <c r="AL208" s="226" t="str">
        <f t="shared" si="36"/>
        <v>Rafał</v>
      </c>
      <c r="AM208" s="226" t="str">
        <f t="shared" si="29"/>
        <v>Pędzące Żółwie</v>
      </c>
      <c r="AN208" s="226">
        <f t="shared" si="30"/>
        <v>1983</v>
      </c>
      <c r="AO208" s="226">
        <f t="shared" si="31"/>
        <v>4.8363951119855413</v>
      </c>
      <c r="AP208" s="226"/>
      <c r="AQ208" s="226">
        <f t="shared" si="32"/>
        <v>0.99985815602836881</v>
      </c>
      <c r="AR208" s="226">
        <f t="shared" si="33"/>
        <v>1</v>
      </c>
      <c r="AS208" s="226">
        <f t="shared" si="34"/>
        <v>1</v>
      </c>
      <c r="AT208" s="226">
        <f t="shared" si="35"/>
        <v>1</v>
      </c>
    </row>
    <row r="209" spans="1:46">
      <c r="A209" s="566">
        <v>232</v>
      </c>
      <c r="B209" s="554">
        <v>207</v>
      </c>
      <c r="C209" s="554"/>
      <c r="D209" s="554">
        <v>3036</v>
      </c>
      <c r="E209" s="556" t="s">
        <v>4749</v>
      </c>
      <c r="F209" s="556" t="s">
        <v>272</v>
      </c>
      <c r="G209" s="554" t="s">
        <v>32</v>
      </c>
      <c r="H209" s="554">
        <v>1987</v>
      </c>
      <c r="I209" s="556" t="s">
        <v>3554</v>
      </c>
      <c r="J209" s="556" t="s">
        <v>4747</v>
      </c>
      <c r="K209" s="554">
        <v>22</v>
      </c>
      <c r="L209" s="554">
        <v>10</v>
      </c>
      <c r="M209" s="554">
        <v>22</v>
      </c>
      <c r="N209" s="555">
        <v>0.37918981481481479</v>
      </c>
      <c r="O209" s="554">
        <v>0</v>
      </c>
      <c r="P209" s="553">
        <v>0.48958333333333331</v>
      </c>
      <c r="Q209" s="553">
        <v>0.59930555555555554</v>
      </c>
      <c r="R209" s="553"/>
      <c r="S209" s="553">
        <v>0.56736111111111109</v>
      </c>
      <c r="T209" s="553">
        <v>0.45555555555555555</v>
      </c>
      <c r="U209" s="553"/>
      <c r="V209" s="553">
        <v>0.58611111111111114</v>
      </c>
      <c r="W209" s="553">
        <v>0.40138888888888885</v>
      </c>
      <c r="X209" s="553"/>
      <c r="Y209" s="553">
        <v>0.69861111111111107</v>
      </c>
      <c r="Z209" s="553">
        <v>0.53333333333333333</v>
      </c>
      <c r="AA209" s="553">
        <v>0.63958333333333328</v>
      </c>
      <c r="AB209" s="553"/>
      <c r="AC209" s="553">
        <v>0.66736111111111107</v>
      </c>
      <c r="AD209" s="553"/>
      <c r="AE209" s="553"/>
      <c r="AF209" s="552">
        <v>0.73333333333333339</v>
      </c>
      <c r="AG209" s="552"/>
      <c r="AI209" s="226">
        <f>VLOOKUP(AJ209,id!$A:$C,3,0)</f>
        <v>751</v>
      </c>
      <c r="AJ209" s="226" t="str">
        <f t="shared" si="28"/>
        <v>SrokaBartłomiej1987</v>
      </c>
      <c r="AK209" s="226" t="str">
        <f t="shared" si="36"/>
        <v>Sroka</v>
      </c>
      <c r="AL209" s="226" t="str">
        <f t="shared" si="36"/>
        <v>Bartłomiej</v>
      </c>
      <c r="AM209" s="226" t="str">
        <f t="shared" si="29"/>
        <v>Strzelające korby</v>
      </c>
      <c r="AN209" s="226">
        <f t="shared" si="30"/>
        <v>1987</v>
      </c>
      <c r="AO209" s="226">
        <f t="shared" si="31"/>
        <v>4.6261170636383442</v>
      </c>
      <c r="AP209" s="226"/>
      <c r="AQ209" s="226">
        <f t="shared" si="32"/>
        <v>1.0759416397045358</v>
      </c>
      <c r="AR209" s="226">
        <f t="shared" si="33"/>
        <v>1.1111111111111112</v>
      </c>
      <c r="AS209" s="226">
        <f t="shared" si="34"/>
        <v>0.95652173913043481</v>
      </c>
      <c r="AT209" s="226">
        <f t="shared" si="35"/>
        <v>1.0212956876001351</v>
      </c>
    </row>
    <row r="210" spans="1:46">
      <c r="A210" s="565">
        <v>233</v>
      </c>
      <c r="B210" s="561">
        <v>208</v>
      </c>
      <c r="C210" s="561"/>
      <c r="D210" s="561">
        <v>3100</v>
      </c>
      <c r="E210" s="563" t="s">
        <v>4748</v>
      </c>
      <c r="F210" s="563" t="s">
        <v>141</v>
      </c>
      <c r="G210" s="561" t="s">
        <v>32</v>
      </c>
      <c r="H210" s="561">
        <v>1987</v>
      </c>
      <c r="I210" s="563" t="s">
        <v>3554</v>
      </c>
      <c r="J210" s="563" t="s">
        <v>4747</v>
      </c>
      <c r="K210" s="561">
        <v>22</v>
      </c>
      <c r="L210" s="561">
        <v>10</v>
      </c>
      <c r="M210" s="561">
        <v>22</v>
      </c>
      <c r="N210" s="562">
        <v>0.37928240740740743</v>
      </c>
      <c r="O210" s="561">
        <v>0</v>
      </c>
      <c r="P210" s="560">
        <v>0.48958333333333331</v>
      </c>
      <c r="Q210" s="560">
        <v>0.59930555555555554</v>
      </c>
      <c r="R210" s="560"/>
      <c r="S210" s="560">
        <v>0.56666666666666665</v>
      </c>
      <c r="T210" s="560">
        <v>0.45624999999999999</v>
      </c>
      <c r="U210" s="560"/>
      <c r="V210" s="560">
        <v>0.58611111111111114</v>
      </c>
      <c r="W210" s="560">
        <v>0.40138888888888885</v>
      </c>
      <c r="X210" s="560"/>
      <c r="Y210" s="560">
        <v>0.69861111111111107</v>
      </c>
      <c r="Z210" s="560">
        <v>0.53333333333333333</v>
      </c>
      <c r="AA210" s="560">
        <v>0.63958333333333328</v>
      </c>
      <c r="AB210" s="560"/>
      <c r="AC210" s="560">
        <v>0.66736111111111107</v>
      </c>
      <c r="AD210" s="560"/>
      <c r="AE210" s="560"/>
      <c r="AF210" s="559">
        <v>0.73333333333333339</v>
      </c>
      <c r="AG210" s="559"/>
      <c r="AI210" s="226">
        <f>VLOOKUP(AJ210,id!$A:$C,3,0)</f>
        <v>752</v>
      </c>
      <c r="AJ210" s="226" t="str">
        <f t="shared" si="28"/>
        <v>FilbrandtJakub1987</v>
      </c>
      <c r="AK210" s="226" t="str">
        <f t="shared" si="36"/>
        <v>Filbrandt</v>
      </c>
      <c r="AL210" s="226" t="str">
        <f t="shared" si="36"/>
        <v>Jakub</v>
      </c>
      <c r="AM210" s="226" t="str">
        <f t="shared" si="29"/>
        <v>Strzelające korby</v>
      </c>
      <c r="AN210" s="226">
        <f t="shared" si="30"/>
        <v>1987</v>
      </c>
      <c r="AO210" s="226">
        <f t="shared" si="31"/>
        <v>4.6249877094574128</v>
      </c>
      <c r="AP210" s="226"/>
      <c r="AQ210" s="226">
        <f t="shared" si="32"/>
        <v>0.99975587427525159</v>
      </c>
      <c r="AR210" s="226">
        <f t="shared" si="33"/>
        <v>1</v>
      </c>
      <c r="AS210" s="226">
        <f t="shared" si="34"/>
        <v>1</v>
      </c>
      <c r="AT210" s="226">
        <f t="shared" si="35"/>
        <v>1</v>
      </c>
    </row>
    <row r="211" spans="1:46">
      <c r="A211" s="565">
        <v>235</v>
      </c>
      <c r="B211" s="561">
        <v>209</v>
      </c>
      <c r="C211" s="561"/>
      <c r="D211" s="561">
        <v>3250</v>
      </c>
      <c r="E211" s="563" t="s">
        <v>1788</v>
      </c>
      <c r="F211" s="563" t="s">
        <v>19</v>
      </c>
      <c r="G211" s="561" t="s">
        <v>32</v>
      </c>
      <c r="H211" s="561">
        <v>1974</v>
      </c>
      <c r="I211" s="563" t="s">
        <v>3554</v>
      </c>
      <c r="J211" s="563"/>
      <c r="K211" s="561">
        <v>21</v>
      </c>
      <c r="L211" s="561">
        <v>8</v>
      </c>
      <c r="M211" s="561">
        <v>21</v>
      </c>
      <c r="N211" s="562">
        <v>0.40364583333333331</v>
      </c>
      <c r="O211" s="561">
        <v>0</v>
      </c>
      <c r="P211" s="560"/>
      <c r="Q211" s="560">
        <v>0.67499999999999993</v>
      </c>
      <c r="R211" s="560">
        <v>0.56944444444444442</v>
      </c>
      <c r="S211" s="560"/>
      <c r="T211" s="560"/>
      <c r="U211" s="560">
        <v>0.62638888888888888</v>
      </c>
      <c r="V211" s="560">
        <v>0.72499999999999998</v>
      </c>
      <c r="W211" s="560"/>
      <c r="X211" s="560"/>
      <c r="Y211" s="560">
        <v>0.43333333333333335</v>
      </c>
      <c r="Z211" s="560"/>
      <c r="AA211" s="560"/>
      <c r="AB211" s="560"/>
      <c r="AC211" s="560">
        <v>0.47152777777777777</v>
      </c>
      <c r="AD211" s="560">
        <v>0.38194444444444442</v>
      </c>
      <c r="AE211" s="560">
        <v>0.51527777777777783</v>
      </c>
      <c r="AF211" s="559">
        <v>0.75763888888888886</v>
      </c>
      <c r="AG211" s="559"/>
      <c r="AI211" s="226">
        <f>VLOOKUP(AJ211,id!$A:$C,3,0)</f>
        <v>367</v>
      </c>
      <c r="AJ211" s="226" t="str">
        <f t="shared" si="28"/>
        <v>GralakGrzegorz1974</v>
      </c>
      <c r="AK211" s="226" t="str">
        <f t="shared" si="36"/>
        <v>Gralak</v>
      </c>
      <c r="AL211" s="226" t="str">
        <f t="shared" si="36"/>
        <v>Grzegorz</v>
      </c>
      <c r="AM211" s="226">
        <f t="shared" si="29"/>
        <v>0</v>
      </c>
      <c r="AN211" s="226">
        <f t="shared" si="30"/>
        <v>1974</v>
      </c>
      <c r="AO211" s="226">
        <f t="shared" si="31"/>
        <v>4.4147609953911671</v>
      </c>
      <c r="AP211" s="226"/>
      <c r="AQ211" s="226">
        <f t="shared" si="32"/>
        <v>0.93964157706093199</v>
      </c>
      <c r="AR211" s="226">
        <f t="shared" si="33"/>
        <v>0.8</v>
      </c>
      <c r="AS211" s="226">
        <f t="shared" si="34"/>
        <v>0.95454545454545459</v>
      </c>
      <c r="AT211" s="226">
        <f t="shared" si="35"/>
        <v>0.956352499790037</v>
      </c>
    </row>
    <row r="212" spans="1:46">
      <c r="A212" s="566">
        <v>236</v>
      </c>
      <c r="B212" s="554">
        <v>210</v>
      </c>
      <c r="C212" s="554"/>
      <c r="D212" s="554">
        <v>3216</v>
      </c>
      <c r="E212" s="556" t="s">
        <v>4746</v>
      </c>
      <c r="F212" s="556" t="s">
        <v>679</v>
      </c>
      <c r="G212" s="554" t="s">
        <v>32</v>
      </c>
      <c r="H212" s="554">
        <v>1973</v>
      </c>
      <c r="I212" s="556" t="s">
        <v>3692</v>
      </c>
      <c r="J212" s="556" t="s">
        <v>4745</v>
      </c>
      <c r="K212" s="554">
        <v>15</v>
      </c>
      <c r="L212" s="554">
        <v>16</v>
      </c>
      <c r="M212" s="554">
        <v>40</v>
      </c>
      <c r="N212" s="555">
        <v>0.43358796296296293</v>
      </c>
      <c r="O212" s="554">
        <v>25</v>
      </c>
      <c r="P212" s="553">
        <v>0.51874999999999993</v>
      </c>
      <c r="Q212" s="553">
        <v>0.60625000000000007</v>
      </c>
      <c r="R212" s="553">
        <v>0.67291666666666661</v>
      </c>
      <c r="S212" s="553">
        <v>0.58124999999999993</v>
      </c>
      <c r="T212" s="553">
        <v>0.50486111111111109</v>
      </c>
      <c r="U212" s="553">
        <v>0.65347222222222223</v>
      </c>
      <c r="V212" s="553">
        <v>0.59444444444444444</v>
      </c>
      <c r="W212" s="553">
        <v>0.46111111111111108</v>
      </c>
      <c r="X212" s="553">
        <v>0.63611111111111118</v>
      </c>
      <c r="Y212" s="553">
        <v>0.74236111111111114</v>
      </c>
      <c r="Z212" s="553">
        <v>0.56458333333333333</v>
      </c>
      <c r="AA212" s="553">
        <v>0.62291666666666667</v>
      </c>
      <c r="AB212" s="553">
        <v>0.54097222222222219</v>
      </c>
      <c r="AC212" s="553">
        <v>0.71319444444444446</v>
      </c>
      <c r="AD212" s="553">
        <v>0.7680555555555556</v>
      </c>
      <c r="AE212" s="553">
        <v>0.68958333333333333</v>
      </c>
      <c r="AF212" s="552">
        <v>0.78749999999999998</v>
      </c>
      <c r="AG212" s="552"/>
      <c r="AI212" s="226">
        <f>VLOOKUP(AJ212,id!$A:$C,3,0)</f>
        <v>753</v>
      </c>
      <c r="AJ212" s="226" t="str">
        <f t="shared" si="28"/>
        <v>GĘBAROWSKIPIOTR1973</v>
      </c>
      <c r="AK212" s="226" t="str">
        <f t="shared" si="36"/>
        <v>GĘBAROWSKI</v>
      </c>
      <c r="AL212" s="226" t="str">
        <f t="shared" si="36"/>
        <v>PIOTR</v>
      </c>
      <c r="AM212" s="226" t="str">
        <f t="shared" si="29"/>
        <v>MOPI.TEAM</v>
      </c>
      <c r="AN212" s="226">
        <f t="shared" si="30"/>
        <v>1973</v>
      </c>
      <c r="AO212" s="226">
        <f t="shared" si="31"/>
        <v>3.153400710993691</v>
      </c>
      <c r="AP212" s="226"/>
      <c r="AQ212" s="226">
        <f t="shared" si="32"/>
        <v>0.93094335593401312</v>
      </c>
      <c r="AR212" s="226">
        <f t="shared" si="33"/>
        <v>2</v>
      </c>
      <c r="AS212" s="226">
        <f t="shared" si="34"/>
        <v>0.7142857142857143</v>
      </c>
      <c r="AT212" s="226">
        <f t="shared" si="35"/>
        <v>1.1486983549970351</v>
      </c>
    </row>
    <row r="213" spans="1:46">
      <c r="A213" s="565">
        <v>237</v>
      </c>
      <c r="B213" s="561">
        <v>211</v>
      </c>
      <c r="C213" s="561"/>
      <c r="D213" s="561">
        <v>3253</v>
      </c>
      <c r="E213" s="563" t="s">
        <v>4744</v>
      </c>
      <c r="F213" s="563" t="s">
        <v>25</v>
      </c>
      <c r="G213" s="561" t="s">
        <v>32</v>
      </c>
      <c r="H213" s="561">
        <v>1982</v>
      </c>
      <c r="I213" s="563" t="s">
        <v>3554</v>
      </c>
      <c r="J213" s="563" t="s">
        <v>4739</v>
      </c>
      <c r="K213" s="561">
        <v>15</v>
      </c>
      <c r="L213" s="561">
        <v>4</v>
      </c>
      <c r="M213" s="561">
        <v>15</v>
      </c>
      <c r="N213" s="562">
        <v>0.30177083333333332</v>
      </c>
      <c r="O213" s="561">
        <v>0</v>
      </c>
      <c r="P213" s="560"/>
      <c r="Q213" s="560"/>
      <c r="R213" s="560"/>
      <c r="S213" s="560"/>
      <c r="T213" s="560"/>
      <c r="U213" s="560"/>
      <c r="V213" s="560"/>
      <c r="W213" s="560"/>
      <c r="X213" s="560"/>
      <c r="Y213" s="560">
        <v>0.45208333333333334</v>
      </c>
      <c r="Z213" s="560"/>
      <c r="AA213" s="560"/>
      <c r="AB213" s="560"/>
      <c r="AC213" s="560">
        <v>0.49027777777777781</v>
      </c>
      <c r="AD213" s="560">
        <v>0.3833333333333333</v>
      </c>
      <c r="AE213" s="560">
        <v>0.53194444444444444</v>
      </c>
      <c r="AF213" s="559">
        <v>0.65555555555555556</v>
      </c>
      <c r="AG213" s="559"/>
      <c r="AI213" s="226">
        <f>VLOOKUP(AJ213,id!$A:$C,3,0)</f>
        <v>754</v>
      </c>
      <c r="AJ213" s="226" t="str">
        <f t="shared" si="28"/>
        <v>NurzyńskiLeszek1982</v>
      </c>
      <c r="AK213" s="226" t="str">
        <f t="shared" si="36"/>
        <v>Nurzyński</v>
      </c>
      <c r="AL213" s="226" t="str">
        <f t="shared" si="36"/>
        <v>Leszek</v>
      </c>
      <c r="AM213" s="226" t="str">
        <f t="shared" si="29"/>
        <v>Venska</v>
      </c>
      <c r="AN213" s="226">
        <f t="shared" si="30"/>
        <v>1982</v>
      </c>
      <c r="AO213" s="226">
        <f t="shared" si="31"/>
        <v>2.3898308492494031</v>
      </c>
      <c r="AP213" s="226"/>
      <c r="AQ213" s="226">
        <f t="shared" si="32"/>
        <v>1.4368120277681893</v>
      </c>
      <c r="AR213" s="226">
        <f t="shared" si="33"/>
        <v>0.25</v>
      </c>
      <c r="AS213" s="226">
        <f t="shared" si="34"/>
        <v>1</v>
      </c>
      <c r="AT213" s="226">
        <f t="shared" si="35"/>
        <v>0.75785828325519911</v>
      </c>
    </row>
    <row r="214" spans="1:46">
      <c r="A214" s="566">
        <v>238</v>
      </c>
      <c r="B214" s="554">
        <v>212</v>
      </c>
      <c r="C214" s="554"/>
      <c r="D214" s="554">
        <v>3252</v>
      </c>
      <c r="E214" s="556" t="s">
        <v>563</v>
      </c>
      <c r="F214" s="556" t="s">
        <v>70</v>
      </c>
      <c r="G214" s="554" t="s">
        <v>32</v>
      </c>
      <c r="H214" s="554">
        <v>1982</v>
      </c>
      <c r="I214" s="556" t="s">
        <v>3735</v>
      </c>
      <c r="J214" s="556" t="s">
        <v>4739</v>
      </c>
      <c r="K214" s="554">
        <v>15</v>
      </c>
      <c r="L214" s="554">
        <v>4</v>
      </c>
      <c r="M214" s="554">
        <v>15</v>
      </c>
      <c r="N214" s="555">
        <v>0.31824074074074077</v>
      </c>
      <c r="O214" s="554">
        <v>0</v>
      </c>
      <c r="P214" s="553"/>
      <c r="Q214" s="553"/>
      <c r="R214" s="553"/>
      <c r="S214" s="553"/>
      <c r="T214" s="553"/>
      <c r="U214" s="553"/>
      <c r="V214" s="553"/>
      <c r="W214" s="553"/>
      <c r="X214" s="553"/>
      <c r="Y214" s="553">
        <v>0.45555555555555555</v>
      </c>
      <c r="Z214" s="553"/>
      <c r="AA214" s="553"/>
      <c r="AB214" s="553"/>
      <c r="AC214" s="553">
        <v>0.49027777777777781</v>
      </c>
      <c r="AD214" s="553">
        <v>0.3833333333333333</v>
      </c>
      <c r="AE214" s="553">
        <v>0.53125</v>
      </c>
      <c r="AF214" s="552">
        <v>0.67222222222222217</v>
      </c>
      <c r="AG214" s="552"/>
      <c r="AI214" s="226">
        <f>VLOOKUP(AJ214,id!$A:$C,3,0)</f>
        <v>755</v>
      </c>
      <c r="AJ214" s="226" t="str">
        <f t="shared" si="28"/>
        <v>WentaMaciej1982</v>
      </c>
      <c r="AK214" s="226" t="str">
        <f t="shared" si="36"/>
        <v>Wenta</v>
      </c>
      <c r="AL214" s="226" t="str">
        <f t="shared" si="36"/>
        <v>Maciej</v>
      </c>
      <c r="AM214" s="226" t="str">
        <f t="shared" si="29"/>
        <v>Venska</v>
      </c>
      <c r="AN214" s="226">
        <f t="shared" si="30"/>
        <v>1982</v>
      </c>
      <c r="AO214" s="226">
        <f t="shared" si="31"/>
        <v>2.2661499757230028</v>
      </c>
      <c r="AP214" s="226"/>
      <c r="AQ214" s="226">
        <f t="shared" si="32"/>
        <v>0.94824701774803599</v>
      </c>
      <c r="AR214" s="226">
        <f t="shared" si="33"/>
        <v>1</v>
      </c>
      <c r="AS214" s="226">
        <f t="shared" si="34"/>
        <v>1</v>
      </c>
      <c r="AT214" s="226">
        <f t="shared" si="35"/>
        <v>1</v>
      </c>
    </row>
    <row r="215" spans="1:46">
      <c r="A215" s="566">
        <v>240</v>
      </c>
      <c r="B215" s="554">
        <v>214</v>
      </c>
      <c r="C215" s="554"/>
      <c r="D215" s="554">
        <v>3065</v>
      </c>
      <c r="E215" s="556" t="s">
        <v>1165</v>
      </c>
      <c r="F215" s="556" t="s">
        <v>48</v>
      </c>
      <c r="G215" s="554" t="s">
        <v>32</v>
      </c>
      <c r="H215" s="554">
        <v>1991</v>
      </c>
      <c r="I215" s="556" t="s">
        <v>3668</v>
      </c>
      <c r="J215" s="556" t="s">
        <v>1749</v>
      </c>
      <c r="K215" s="554">
        <v>10</v>
      </c>
      <c r="L215" s="554">
        <v>13</v>
      </c>
      <c r="M215" s="554">
        <v>31</v>
      </c>
      <c r="N215" s="555">
        <v>0.43059027777777775</v>
      </c>
      <c r="O215" s="554">
        <v>21</v>
      </c>
      <c r="P215" s="553">
        <v>0.4284722222222222</v>
      </c>
      <c r="Q215" s="553">
        <v>0.59791666666666665</v>
      </c>
      <c r="R215" s="553">
        <v>0.68402777777777779</v>
      </c>
      <c r="S215" s="553">
        <v>0.57500000000000007</v>
      </c>
      <c r="T215" s="553">
        <v>0.39652777777777781</v>
      </c>
      <c r="U215" s="553"/>
      <c r="V215" s="553">
        <v>0.58611111111111114</v>
      </c>
      <c r="W215" s="553">
        <v>0.46388888888888885</v>
      </c>
      <c r="X215" s="553">
        <v>0.64097222222222217</v>
      </c>
      <c r="Y215" s="553"/>
      <c r="Z215" s="553">
        <v>0.54236111111111118</v>
      </c>
      <c r="AA215" s="553">
        <v>0.61249999999999993</v>
      </c>
      <c r="AB215" s="553">
        <v>0.51666666666666672</v>
      </c>
      <c r="AC215" s="553">
        <v>0.74444444444444446</v>
      </c>
      <c r="AD215" s="553"/>
      <c r="AE215" s="553">
        <v>0.71250000000000002</v>
      </c>
      <c r="AF215" s="552">
        <v>0.78472222222222221</v>
      </c>
      <c r="AG215" s="552"/>
      <c r="AI215" s="226">
        <f>VLOOKUP(AJ215,id!$A:$C,3,0)</f>
        <v>283</v>
      </c>
      <c r="AJ215" s="226" t="str">
        <f t="shared" si="28"/>
        <v>KowalewskiTomasz1991</v>
      </c>
      <c r="AK215" s="226" t="str">
        <f t="shared" si="36"/>
        <v>Kowalewski</v>
      </c>
      <c r="AL215" s="226" t="str">
        <f t="shared" si="36"/>
        <v>Tomasz</v>
      </c>
      <c r="AM215" s="226" t="str">
        <f t="shared" si="29"/>
        <v>Vector</v>
      </c>
      <c r="AN215" s="226">
        <f t="shared" si="30"/>
        <v>1991</v>
      </c>
      <c r="AO215" s="226">
        <f t="shared" si="31"/>
        <v>1.5107666504820019</v>
      </c>
      <c r="AP215" s="226"/>
      <c r="AQ215" s="226">
        <f t="shared" si="32"/>
        <v>0.7390801817057765</v>
      </c>
      <c r="AR215" s="226">
        <f t="shared" si="33"/>
        <v>3.25</v>
      </c>
      <c r="AS215" s="226">
        <f t="shared" si="34"/>
        <v>0.66666666666666663</v>
      </c>
      <c r="AT215" s="226">
        <f t="shared" si="35"/>
        <v>1.2658337541579836</v>
      </c>
    </row>
    <row r="216" spans="1:46">
      <c r="A216" s="565">
        <v>241</v>
      </c>
      <c r="B216" s="561">
        <v>215</v>
      </c>
      <c r="C216" s="561"/>
      <c r="D216" s="561">
        <v>3154</v>
      </c>
      <c r="E216" s="563" t="s">
        <v>1750</v>
      </c>
      <c r="F216" s="563" t="s">
        <v>90</v>
      </c>
      <c r="G216" s="561" t="s">
        <v>32</v>
      </c>
      <c r="H216" s="561">
        <v>1978</v>
      </c>
      <c r="I216" s="563" t="s">
        <v>3554</v>
      </c>
      <c r="J216" s="563" t="s">
        <v>1749</v>
      </c>
      <c r="K216" s="561">
        <v>10</v>
      </c>
      <c r="L216" s="561">
        <v>13</v>
      </c>
      <c r="M216" s="561">
        <v>31</v>
      </c>
      <c r="N216" s="562">
        <v>0.43061342592592594</v>
      </c>
      <c r="O216" s="561">
        <v>21</v>
      </c>
      <c r="P216" s="560">
        <v>0.4291666666666667</v>
      </c>
      <c r="Q216" s="560">
        <v>0.59791666666666665</v>
      </c>
      <c r="R216" s="560">
        <v>0.68402777777777779</v>
      </c>
      <c r="S216" s="560">
        <v>0.57430555555555551</v>
      </c>
      <c r="T216" s="560">
        <v>0.3972222222222222</v>
      </c>
      <c r="U216" s="560"/>
      <c r="V216" s="560">
        <v>0.58680555555555558</v>
      </c>
      <c r="W216" s="560">
        <v>0.46458333333333335</v>
      </c>
      <c r="X216" s="560">
        <v>0.64097222222222217</v>
      </c>
      <c r="Y216" s="560"/>
      <c r="Z216" s="560">
        <v>0.54236111111111118</v>
      </c>
      <c r="AA216" s="560">
        <v>0.61319444444444449</v>
      </c>
      <c r="AB216" s="560">
        <v>0.51666666666666672</v>
      </c>
      <c r="AC216" s="560">
        <v>0.74444444444444446</v>
      </c>
      <c r="AD216" s="560"/>
      <c r="AE216" s="560">
        <v>0.71250000000000002</v>
      </c>
      <c r="AF216" s="559">
        <v>0.78472222222222221</v>
      </c>
      <c r="AG216" s="559"/>
      <c r="AI216" s="226">
        <f>VLOOKUP(AJ216,id!$A:$C,3,0)</f>
        <v>282</v>
      </c>
      <c r="AJ216" s="226" t="str">
        <f t="shared" si="28"/>
        <v>SieńkoJarosław1978</v>
      </c>
      <c r="AK216" s="226" t="str">
        <f t="shared" si="36"/>
        <v>Sieńko</v>
      </c>
      <c r="AL216" s="226" t="str">
        <f t="shared" si="36"/>
        <v>Jarosław</v>
      </c>
      <c r="AM216" s="226" t="str">
        <f t="shared" si="29"/>
        <v>Vector</v>
      </c>
      <c r="AN216" s="226">
        <f t="shared" si="30"/>
        <v>1978</v>
      </c>
      <c r="AO216" s="226">
        <f t="shared" si="31"/>
        <v>1.510685437384274</v>
      </c>
      <c r="AP216" s="226"/>
      <c r="AQ216" s="226">
        <f t="shared" si="32"/>
        <v>0.99994624378443753</v>
      </c>
      <c r="AR216" s="226">
        <f t="shared" si="33"/>
        <v>1</v>
      </c>
      <c r="AS216" s="226">
        <f t="shared" si="34"/>
        <v>1</v>
      </c>
      <c r="AT216" s="226">
        <f t="shared" si="35"/>
        <v>1</v>
      </c>
    </row>
    <row r="217" spans="1:46">
      <c r="A217" s="566">
        <v>242</v>
      </c>
      <c r="B217" s="554">
        <v>216</v>
      </c>
      <c r="C217" s="554"/>
      <c r="D217" s="554">
        <v>3152</v>
      </c>
      <c r="E217" s="556" t="s">
        <v>1748</v>
      </c>
      <c r="F217" s="556" t="s">
        <v>46</v>
      </c>
      <c r="G217" s="554" t="s">
        <v>32</v>
      </c>
      <c r="H217" s="554">
        <v>1981</v>
      </c>
      <c r="I217" s="556" t="s">
        <v>3554</v>
      </c>
      <c r="J217" s="556" t="s">
        <v>1749</v>
      </c>
      <c r="K217" s="554">
        <v>10</v>
      </c>
      <c r="L217" s="554">
        <v>13</v>
      </c>
      <c r="M217" s="554">
        <v>31</v>
      </c>
      <c r="N217" s="555">
        <v>0.43064814814814811</v>
      </c>
      <c r="O217" s="554">
        <v>21</v>
      </c>
      <c r="P217" s="553">
        <v>0.4291666666666667</v>
      </c>
      <c r="Q217" s="553">
        <v>0.59791666666666665</v>
      </c>
      <c r="R217" s="553">
        <v>0.68402777777777779</v>
      </c>
      <c r="S217" s="553">
        <v>0.57430555555555551</v>
      </c>
      <c r="T217" s="553">
        <v>0.39652777777777781</v>
      </c>
      <c r="U217" s="553"/>
      <c r="V217" s="553">
        <v>0.58611111111111114</v>
      </c>
      <c r="W217" s="553">
        <v>0.46388888888888885</v>
      </c>
      <c r="X217" s="553">
        <v>0.64097222222222217</v>
      </c>
      <c r="Y217" s="553"/>
      <c r="Z217" s="553">
        <v>0.5493055555555556</v>
      </c>
      <c r="AA217" s="553">
        <v>0.61319444444444449</v>
      </c>
      <c r="AB217" s="553">
        <v>0.51666666666666672</v>
      </c>
      <c r="AC217" s="553">
        <v>0.74444444444444446</v>
      </c>
      <c r="AD217" s="553"/>
      <c r="AE217" s="553">
        <v>0.71250000000000002</v>
      </c>
      <c r="AF217" s="552">
        <v>0.78472222222222221</v>
      </c>
      <c r="AG217" s="552"/>
      <c r="AI217" s="226">
        <f>VLOOKUP(AJ217,id!$A:$C,3,0)</f>
        <v>284</v>
      </c>
      <c r="AJ217" s="226" t="str">
        <f t="shared" si="28"/>
        <v>BukowskiBartosz1981</v>
      </c>
      <c r="AK217" s="226" t="str">
        <f t="shared" si="36"/>
        <v>Bukowski</v>
      </c>
      <c r="AL217" s="226" t="str">
        <f t="shared" si="36"/>
        <v>Bartosz</v>
      </c>
      <c r="AM217" s="226" t="str">
        <f t="shared" si="29"/>
        <v>Vector</v>
      </c>
      <c r="AN217" s="226">
        <f t="shared" si="30"/>
        <v>1981</v>
      </c>
      <c r="AO217" s="226">
        <f t="shared" si="31"/>
        <v>1.5105636341077704</v>
      </c>
      <c r="AP217" s="226"/>
      <c r="AQ217" s="226">
        <f t="shared" si="32"/>
        <v>0.9999193721780264</v>
      </c>
      <c r="AR217" s="226">
        <f t="shared" si="33"/>
        <v>1</v>
      </c>
      <c r="AS217" s="226">
        <f t="shared" si="34"/>
        <v>1</v>
      </c>
      <c r="AT217" s="226">
        <f t="shared" si="35"/>
        <v>1</v>
      </c>
    </row>
    <row r="218" spans="1:46">
      <c r="A218" s="565">
        <v>243</v>
      </c>
      <c r="B218" s="561">
        <v>217</v>
      </c>
      <c r="C218" s="561"/>
      <c r="D218" s="561">
        <v>3187</v>
      </c>
      <c r="E218" s="563" t="s">
        <v>403</v>
      </c>
      <c r="F218" s="563" t="s">
        <v>19</v>
      </c>
      <c r="G218" s="561" t="s">
        <v>32</v>
      </c>
      <c r="H218" s="561">
        <v>1986</v>
      </c>
      <c r="I218" s="563" t="s">
        <v>253</v>
      </c>
      <c r="J218" s="563" t="s">
        <v>1443</v>
      </c>
      <c r="K218" s="561">
        <v>10</v>
      </c>
      <c r="L218" s="561">
        <v>4</v>
      </c>
      <c r="M218" s="561">
        <v>10</v>
      </c>
      <c r="N218" s="562">
        <v>0.19790509259259259</v>
      </c>
      <c r="O218" s="561">
        <v>0</v>
      </c>
      <c r="P218" s="560">
        <v>0.40138888888888885</v>
      </c>
      <c r="Q218" s="560"/>
      <c r="R218" s="560"/>
      <c r="S218" s="560"/>
      <c r="T218" s="560"/>
      <c r="U218" s="560"/>
      <c r="V218" s="560"/>
      <c r="W218" s="560">
        <v>0.37638888888888888</v>
      </c>
      <c r="X218" s="560"/>
      <c r="Y218" s="560"/>
      <c r="Z218" s="560">
        <v>0.45208333333333334</v>
      </c>
      <c r="AA218" s="560"/>
      <c r="AB218" s="560">
        <v>0.42499999999999999</v>
      </c>
      <c r="AC218" s="560"/>
      <c r="AD218" s="560"/>
      <c r="AE218" s="560"/>
      <c r="AF218" s="559">
        <v>0.55138888888888882</v>
      </c>
      <c r="AG218" s="559"/>
      <c r="AI218" s="226">
        <f>VLOOKUP(AJ218,id!$A:$C,3,0)</f>
        <v>756</v>
      </c>
      <c r="AJ218" s="226" t="str">
        <f t="shared" si="28"/>
        <v>MarcinkiewiczGrzegorz1986</v>
      </c>
      <c r="AK218" s="226" t="str">
        <f t="shared" si="36"/>
        <v>Marcinkiewicz</v>
      </c>
      <c r="AL218" s="226" t="str">
        <f t="shared" si="36"/>
        <v>Grzegorz</v>
      </c>
      <c r="AM218" s="226" t="str">
        <f t="shared" si="29"/>
        <v>Nasz Bike Team</v>
      </c>
      <c r="AN218" s="226">
        <f t="shared" si="30"/>
        <v>1986</v>
      </c>
      <c r="AO218" s="226">
        <f t="shared" si="31"/>
        <v>1.1933349297614344</v>
      </c>
      <c r="AP218" s="226"/>
      <c r="AQ218" s="226">
        <f t="shared" si="32"/>
        <v>2.1760336861804781</v>
      </c>
      <c r="AR218" s="226">
        <f t="shared" si="33"/>
        <v>0.30769230769230771</v>
      </c>
      <c r="AS218" s="226">
        <f t="shared" si="34"/>
        <v>1</v>
      </c>
      <c r="AT218" s="226">
        <f t="shared" si="35"/>
        <v>0.78999315408932758</v>
      </c>
    </row>
    <row r="219" spans="1:46">
      <c r="A219" s="557" t="s">
        <v>3848</v>
      </c>
      <c r="B219" s="554"/>
      <c r="C219" s="554"/>
      <c r="D219" s="554">
        <v>3022</v>
      </c>
      <c r="E219" s="556" t="s">
        <v>4743</v>
      </c>
      <c r="F219" s="556" t="s">
        <v>15</v>
      </c>
      <c r="G219" s="554" t="s">
        <v>32</v>
      </c>
      <c r="H219" s="554">
        <v>1981</v>
      </c>
      <c r="I219" s="556" t="s">
        <v>4742</v>
      </c>
      <c r="J219" s="556" t="s">
        <v>4741</v>
      </c>
      <c r="K219" s="554">
        <v>10</v>
      </c>
      <c r="L219" s="554">
        <v>10</v>
      </c>
      <c r="M219" s="554">
        <v>27</v>
      </c>
      <c r="N219" s="555"/>
      <c r="O219" s="554">
        <v>0</v>
      </c>
      <c r="P219" s="553"/>
      <c r="Q219" s="553">
        <v>0.51597222222222217</v>
      </c>
      <c r="R219" s="553">
        <v>0.45694444444444443</v>
      </c>
      <c r="S219" s="553"/>
      <c r="T219" s="553"/>
      <c r="U219" s="553">
        <v>0.43055555555555558</v>
      </c>
      <c r="V219" s="553">
        <v>0.52708333333333335</v>
      </c>
      <c r="W219" s="553"/>
      <c r="X219" s="553">
        <v>0.49722222222222223</v>
      </c>
      <c r="Y219" s="553">
        <v>0.3923611111111111</v>
      </c>
      <c r="Z219" s="553"/>
      <c r="AA219" s="553">
        <v>0.50902777777777775</v>
      </c>
      <c r="AB219" s="553"/>
      <c r="AC219" s="553">
        <v>0.40902777777777777</v>
      </c>
      <c r="AD219" s="553">
        <v>0.3666666666666667</v>
      </c>
      <c r="AE219" s="553">
        <v>0.4680555555555555</v>
      </c>
      <c r="AF219" s="552"/>
      <c r="AG219" s="551" t="s">
        <v>4738</v>
      </c>
      <c r="AI219" s="226">
        <f>VLOOKUP(AJ219,id!$A:$C,3,0)</f>
        <v>757</v>
      </c>
      <c r="AJ219" s="226" t="str">
        <f t="shared" si="28"/>
        <v>FigielPiotr1981</v>
      </c>
      <c r="AK219" s="226" t="str">
        <f t="shared" si="36"/>
        <v>Figiel</v>
      </c>
      <c r="AL219" s="226" t="str">
        <f t="shared" si="36"/>
        <v>Piotr</v>
      </c>
      <c r="AM219" s="226" t="str">
        <f t="shared" si="29"/>
        <v>Hylmet</v>
      </c>
      <c r="AN219" s="226">
        <f t="shared" si="30"/>
        <v>1981</v>
      </c>
      <c r="AO219" s="589">
        <v>0</v>
      </c>
      <c r="AP219" s="226"/>
      <c r="AQ219" s="226" t="e">
        <f t="shared" si="32"/>
        <v>#DIV/0!</v>
      </c>
      <c r="AR219" s="226">
        <f t="shared" si="33"/>
        <v>2.5</v>
      </c>
      <c r="AS219" s="226">
        <f t="shared" si="34"/>
        <v>1</v>
      </c>
      <c r="AT219" s="226">
        <f t="shared" si="35"/>
        <v>1.2011244339814313</v>
      </c>
    </row>
    <row r="220" spans="1:46">
      <c r="A220" s="564" t="s">
        <v>3848</v>
      </c>
      <c r="B220" s="561"/>
      <c r="C220" s="561"/>
      <c r="D220" s="561">
        <v>3254</v>
      </c>
      <c r="E220" s="563" t="s">
        <v>4740</v>
      </c>
      <c r="F220" s="563" t="s">
        <v>16</v>
      </c>
      <c r="G220" s="561" t="s">
        <v>32</v>
      </c>
      <c r="H220" s="561">
        <v>1987</v>
      </c>
      <c r="I220" s="563" t="s">
        <v>3554</v>
      </c>
      <c r="J220" s="563" t="s">
        <v>4739</v>
      </c>
      <c r="K220" s="561">
        <v>4</v>
      </c>
      <c r="L220" s="561">
        <v>4</v>
      </c>
      <c r="M220" s="561">
        <v>15</v>
      </c>
      <c r="N220" s="562"/>
      <c r="O220" s="561">
        <v>0</v>
      </c>
      <c r="P220" s="560"/>
      <c r="Q220" s="560"/>
      <c r="R220" s="560"/>
      <c r="S220" s="560"/>
      <c r="T220" s="560"/>
      <c r="U220" s="560"/>
      <c r="V220" s="560"/>
      <c r="W220" s="560"/>
      <c r="X220" s="560"/>
      <c r="Y220" s="560">
        <v>0.45555555555555555</v>
      </c>
      <c r="Z220" s="560"/>
      <c r="AA220" s="560"/>
      <c r="AB220" s="560"/>
      <c r="AC220" s="560">
        <v>0.49027777777777781</v>
      </c>
      <c r="AD220" s="560">
        <v>0.3833333333333333</v>
      </c>
      <c r="AE220" s="560">
        <v>0.53125</v>
      </c>
      <c r="AF220" s="559"/>
      <c r="AG220" s="558" t="s">
        <v>4738</v>
      </c>
      <c r="AI220" s="226">
        <f>VLOOKUP(AJ220,id!$A:$C,3,0)</f>
        <v>758</v>
      </c>
      <c r="AJ220" s="226" t="str">
        <f t="shared" si="28"/>
        <v>MilewskiPaweł1987</v>
      </c>
      <c r="AK220" s="226" t="str">
        <f t="shared" si="36"/>
        <v>Milewski</v>
      </c>
      <c r="AL220" s="226" t="str">
        <f t="shared" si="36"/>
        <v>Paweł</v>
      </c>
      <c r="AM220" s="226" t="str">
        <f t="shared" si="29"/>
        <v>Venska</v>
      </c>
      <c r="AN220" s="226">
        <f t="shared" si="30"/>
        <v>1987</v>
      </c>
      <c r="AO220" s="589">
        <v>0</v>
      </c>
      <c r="AP220" s="226"/>
      <c r="AQ220" s="226" t="e">
        <f t="shared" si="32"/>
        <v>#DIV/0!</v>
      </c>
      <c r="AR220" s="226">
        <f t="shared" si="33"/>
        <v>0.4</v>
      </c>
      <c r="AS220" s="226">
        <f t="shared" si="34"/>
        <v>0.4</v>
      </c>
      <c r="AT220" s="226">
        <f t="shared" si="35"/>
        <v>0.83255320740187311</v>
      </c>
    </row>
    <row r="221" spans="1:46">
      <c r="A221" s="557" t="s">
        <v>3848</v>
      </c>
      <c r="B221" s="554"/>
      <c r="C221" s="554"/>
      <c r="D221" s="554">
        <v>3138</v>
      </c>
      <c r="E221" s="556" t="s">
        <v>4737</v>
      </c>
      <c r="F221" s="556" t="s">
        <v>46</v>
      </c>
      <c r="G221" s="554" t="s">
        <v>32</v>
      </c>
      <c r="H221" s="554">
        <v>1985</v>
      </c>
      <c r="I221" s="556" t="s">
        <v>253</v>
      </c>
      <c r="J221" s="556" t="s">
        <v>4736</v>
      </c>
      <c r="K221" s="554"/>
      <c r="L221" s="554"/>
      <c r="M221" s="554"/>
      <c r="N221" s="555"/>
      <c r="O221" s="554"/>
      <c r="P221" s="553"/>
      <c r="Q221" s="553"/>
      <c r="R221" s="553"/>
      <c r="S221" s="553"/>
      <c r="T221" s="553"/>
      <c r="U221" s="553"/>
      <c r="V221" s="553"/>
      <c r="W221" s="553"/>
      <c r="X221" s="553"/>
      <c r="Y221" s="553"/>
      <c r="Z221" s="553"/>
      <c r="AA221" s="553"/>
      <c r="AB221" s="553"/>
      <c r="AC221" s="553"/>
      <c r="AD221" s="553"/>
      <c r="AE221" s="553"/>
      <c r="AF221" s="552"/>
      <c r="AG221" s="551" t="s">
        <v>4730</v>
      </c>
      <c r="AI221" s="226">
        <f>VLOOKUP(AJ221,id!$A:$C,3,0)</f>
        <v>759</v>
      </c>
      <c r="AJ221" s="226" t="str">
        <f t="shared" si="28"/>
        <v>Chrześciański Bartosz1985</v>
      </c>
      <c r="AK221" s="226" t="str">
        <f t="shared" si="36"/>
        <v xml:space="preserve">Chrześciański </v>
      </c>
      <c r="AL221" s="226" t="str">
        <f t="shared" si="36"/>
        <v>Bartosz</v>
      </c>
      <c r="AM221" s="226" t="str">
        <f t="shared" si="29"/>
        <v>BAC Logistic Team</v>
      </c>
      <c r="AN221" s="226">
        <f t="shared" si="30"/>
        <v>1985</v>
      </c>
      <c r="AO221" s="589">
        <v>0</v>
      </c>
      <c r="AP221" s="226"/>
      <c r="AQ221" s="226" t="e">
        <f t="shared" si="32"/>
        <v>#DIV/0!</v>
      </c>
      <c r="AR221" s="226">
        <f t="shared" si="33"/>
        <v>0</v>
      </c>
      <c r="AS221" s="226">
        <f t="shared" si="34"/>
        <v>0</v>
      </c>
      <c r="AT221" s="226">
        <f t="shared" si="35"/>
        <v>0</v>
      </c>
    </row>
    <row r="222" spans="1:46">
      <c r="A222" s="564" t="s">
        <v>3848</v>
      </c>
      <c r="B222" s="561"/>
      <c r="C222" s="561"/>
      <c r="D222" s="561">
        <v>3037</v>
      </c>
      <c r="E222" s="563" t="s">
        <v>4735</v>
      </c>
      <c r="F222" s="563" t="s">
        <v>92</v>
      </c>
      <c r="G222" s="561" t="s">
        <v>32</v>
      </c>
      <c r="H222" s="561">
        <v>1964</v>
      </c>
      <c r="I222" s="563" t="s">
        <v>4734</v>
      </c>
      <c r="J222" s="563" t="s">
        <v>4733</v>
      </c>
      <c r="K222" s="561"/>
      <c r="L222" s="561"/>
      <c r="M222" s="561"/>
      <c r="N222" s="562"/>
      <c r="O222" s="561"/>
      <c r="P222" s="560"/>
      <c r="Q222" s="560"/>
      <c r="R222" s="560"/>
      <c r="S222" s="560"/>
      <c r="T222" s="560"/>
      <c r="U222" s="560"/>
      <c r="V222" s="560"/>
      <c r="W222" s="560"/>
      <c r="X222" s="560"/>
      <c r="Y222" s="560"/>
      <c r="Z222" s="560"/>
      <c r="AA222" s="560"/>
      <c r="AB222" s="560"/>
      <c r="AC222" s="560"/>
      <c r="AD222" s="560"/>
      <c r="AE222" s="560"/>
      <c r="AF222" s="559"/>
      <c r="AG222" s="558" t="s">
        <v>4730</v>
      </c>
      <c r="AI222" s="226">
        <f>VLOOKUP(AJ222,id!$A:$C,3,0)</f>
        <v>760</v>
      </c>
      <c r="AJ222" s="226" t="str">
        <f t="shared" si="28"/>
        <v>Nawrocki Sławomir1964</v>
      </c>
      <c r="AK222" s="226" t="str">
        <f t="shared" si="36"/>
        <v xml:space="preserve">Nawrocki </v>
      </c>
      <c r="AL222" s="226" t="str">
        <f t="shared" si="36"/>
        <v>Sławomir</v>
      </c>
      <c r="AM222" s="226" t="str">
        <f t="shared" si="29"/>
        <v>JW 4808</v>
      </c>
      <c r="AN222" s="226">
        <f t="shared" si="30"/>
        <v>1964</v>
      </c>
      <c r="AO222" s="589">
        <v>0</v>
      </c>
      <c r="AP222" s="226"/>
      <c r="AQ222" s="226" t="e">
        <f t="shared" si="32"/>
        <v>#DIV/0!</v>
      </c>
      <c r="AR222" s="226" t="e">
        <f t="shared" si="33"/>
        <v>#DIV/0!</v>
      </c>
      <c r="AS222" s="226" t="e">
        <f t="shared" si="34"/>
        <v>#DIV/0!</v>
      </c>
      <c r="AT222" s="226" t="e">
        <f t="shared" si="35"/>
        <v>#DIV/0!</v>
      </c>
    </row>
    <row r="223" spans="1:46">
      <c r="A223" s="557" t="s">
        <v>3848</v>
      </c>
      <c r="B223" s="554"/>
      <c r="C223" s="554"/>
      <c r="D223" s="554">
        <v>3125</v>
      </c>
      <c r="E223" s="556" t="s">
        <v>4732</v>
      </c>
      <c r="F223" s="556" t="s">
        <v>34</v>
      </c>
      <c r="G223" s="554" t="s">
        <v>32</v>
      </c>
      <c r="H223" s="554">
        <v>1992</v>
      </c>
      <c r="I223" s="556" t="s">
        <v>3554</v>
      </c>
      <c r="J223" s="556" t="s">
        <v>1391</v>
      </c>
      <c r="K223" s="554"/>
      <c r="L223" s="554"/>
      <c r="M223" s="554"/>
      <c r="N223" s="555"/>
      <c r="O223" s="554"/>
      <c r="P223" s="553"/>
      <c r="Q223" s="553"/>
      <c r="R223" s="553"/>
      <c r="S223" s="553"/>
      <c r="T223" s="553"/>
      <c r="U223" s="553"/>
      <c r="V223" s="553"/>
      <c r="W223" s="553"/>
      <c r="X223" s="553"/>
      <c r="Y223" s="553"/>
      <c r="Z223" s="553"/>
      <c r="AA223" s="553"/>
      <c r="AB223" s="553"/>
      <c r="AC223" s="553"/>
      <c r="AD223" s="553"/>
      <c r="AE223" s="553"/>
      <c r="AF223" s="552"/>
      <c r="AG223" s="551" t="s">
        <v>4730</v>
      </c>
      <c r="AI223" s="226">
        <f>VLOOKUP(AJ223,id!$A:$C,3,0)</f>
        <v>761</v>
      </c>
      <c r="AJ223" s="226" t="str">
        <f t="shared" si="28"/>
        <v>Szymkun Marek1992</v>
      </c>
      <c r="AK223" s="226" t="str">
        <f t="shared" si="36"/>
        <v xml:space="preserve">Szymkun </v>
      </c>
      <c r="AL223" s="226" t="str">
        <f t="shared" si="36"/>
        <v>Marek</v>
      </c>
      <c r="AM223" s="226" t="str">
        <f t="shared" si="29"/>
        <v>WATAHA</v>
      </c>
      <c r="AN223" s="226">
        <f t="shared" si="30"/>
        <v>1992</v>
      </c>
      <c r="AO223" s="589">
        <v>0</v>
      </c>
      <c r="AP223" s="226"/>
      <c r="AQ223" s="226" t="e">
        <f t="shared" si="32"/>
        <v>#DIV/0!</v>
      </c>
      <c r="AR223" s="226" t="e">
        <f t="shared" si="33"/>
        <v>#DIV/0!</v>
      </c>
      <c r="AS223" s="226" t="e">
        <f t="shared" si="34"/>
        <v>#DIV/0!</v>
      </c>
      <c r="AT223" s="226" t="e">
        <f t="shared" si="35"/>
        <v>#DIV/0!</v>
      </c>
    </row>
    <row r="224" spans="1:46" ht="15" thickBot="1">
      <c r="A224" s="550" t="s">
        <v>3848</v>
      </c>
      <c r="B224" s="547"/>
      <c r="C224" s="547"/>
      <c r="D224" s="547">
        <v>3244</v>
      </c>
      <c r="E224" s="549" t="s">
        <v>4731</v>
      </c>
      <c r="F224" s="549" t="s">
        <v>193</v>
      </c>
      <c r="G224" s="547" t="s">
        <v>32</v>
      </c>
      <c r="H224" s="547">
        <v>1984</v>
      </c>
      <c r="I224" s="549" t="s">
        <v>3668</v>
      </c>
      <c r="J224" s="549" t="s">
        <v>1138</v>
      </c>
      <c r="K224" s="547"/>
      <c r="L224" s="547"/>
      <c r="M224" s="547"/>
      <c r="N224" s="548"/>
      <c r="O224" s="547"/>
      <c r="P224" s="546"/>
      <c r="Q224" s="546"/>
      <c r="R224" s="546"/>
      <c r="S224" s="546"/>
      <c r="T224" s="546"/>
      <c r="U224" s="546"/>
      <c r="V224" s="546"/>
      <c r="W224" s="546"/>
      <c r="X224" s="546"/>
      <c r="Y224" s="546"/>
      <c r="Z224" s="546"/>
      <c r="AA224" s="546"/>
      <c r="AB224" s="546"/>
      <c r="AC224" s="546"/>
      <c r="AD224" s="546"/>
      <c r="AE224" s="546"/>
      <c r="AF224" s="545"/>
      <c r="AG224" s="544" t="s">
        <v>4730</v>
      </c>
      <c r="AI224" s="226">
        <f>VLOOKUP(AJ224,id!$A:$C,3,0)</f>
        <v>762</v>
      </c>
      <c r="AJ224" s="226" t="str">
        <f t="shared" si="28"/>
        <v>Musielski Kamil1984</v>
      </c>
      <c r="AK224" s="226" t="str">
        <f t="shared" si="36"/>
        <v xml:space="preserve">Musielski </v>
      </c>
      <c r="AL224" s="226" t="str">
        <f t="shared" si="36"/>
        <v>Kamil</v>
      </c>
      <c r="AM224" s="226" t="str">
        <f t="shared" si="29"/>
        <v>GRBS</v>
      </c>
      <c r="AN224" s="226">
        <f t="shared" si="30"/>
        <v>1984</v>
      </c>
      <c r="AO224" s="589">
        <v>0</v>
      </c>
      <c r="AP224" s="226"/>
      <c r="AQ224" s="226" t="e">
        <f t="shared" si="32"/>
        <v>#DIV/0!</v>
      </c>
      <c r="AR224" s="226" t="e">
        <f t="shared" si="33"/>
        <v>#DIV/0!</v>
      </c>
      <c r="AS224" s="226" t="e">
        <f t="shared" si="34"/>
        <v>#DIV/0!</v>
      </c>
      <c r="AT224" s="226" t="e">
        <f t="shared" si="35"/>
        <v>#DIV/0!</v>
      </c>
    </row>
    <row r="225" spans="1:5" ht="15" thickBot="1">
      <c r="A225" s="543" t="s">
        <v>4729</v>
      </c>
      <c r="B225" s="542"/>
      <c r="C225" s="542"/>
      <c r="D225" s="542"/>
      <c r="E225" s="541"/>
    </row>
  </sheetData>
  <mergeCells count="2">
    <mergeCell ref="A1:I1"/>
    <mergeCell ref="J1:AF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workbookViewId="0"/>
  </sheetViews>
  <sheetFormatPr defaultRowHeight="13.2"/>
  <cols>
    <col min="1" max="1" width="3.5546875" bestFit="1" customWidth="1"/>
    <col min="2" max="2" width="2.88671875" customWidth="1"/>
    <col min="3" max="3" width="7.44140625" customWidth="1"/>
    <col min="4" max="4" width="9.77734375" bestFit="1" customWidth="1"/>
    <col min="5" max="5" width="12.77734375" bestFit="1" customWidth="1"/>
    <col min="6" max="6" width="9.5546875" bestFit="1" customWidth="1"/>
  </cols>
  <sheetData>
    <row r="1" spans="1:25">
      <c r="B1" t="s">
        <v>4319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25">
      <c r="A2" t="s">
        <v>4317</v>
      </c>
      <c r="B2">
        <v>20</v>
      </c>
      <c r="C2" s="8">
        <f>421+13/60</f>
        <v>421.21666666666664</v>
      </c>
      <c r="D2" t="s">
        <v>806</v>
      </c>
      <c r="E2" t="s">
        <v>267</v>
      </c>
      <c r="F2">
        <v>2007</v>
      </c>
      <c r="H2" s="14">
        <f>VLOOKUP(I2,id!$A:$C,3,0)</f>
        <v>457</v>
      </c>
      <c r="I2" s="14" t="str">
        <f t="shared" ref="I2:I3" si="0">J2&amp;K2&amp;M2</f>
        <v>BrudłoBasia2007</v>
      </c>
      <c r="J2" s="9" t="str">
        <f>E2</f>
        <v>Brudło</v>
      </c>
      <c r="K2" s="9" t="str">
        <f>D2</f>
        <v>Basia</v>
      </c>
      <c r="L2" s="9"/>
      <c r="M2" s="9">
        <f>F2</f>
        <v>2007</v>
      </c>
      <c r="N2" s="9">
        <v>50</v>
      </c>
      <c r="O2" s="23"/>
      <c r="P2" s="9"/>
      <c r="Q2" s="9"/>
      <c r="R2" s="9"/>
      <c r="S2" s="9"/>
    </row>
    <row r="3" spans="1:25">
      <c r="A3" t="s">
        <v>4317</v>
      </c>
      <c r="B3">
        <v>20</v>
      </c>
      <c r="C3" s="8">
        <f>421+13/60</f>
        <v>421.21666666666664</v>
      </c>
      <c r="D3" t="s">
        <v>1690</v>
      </c>
      <c r="E3" t="s">
        <v>1689</v>
      </c>
      <c r="F3">
        <v>1977</v>
      </c>
      <c r="H3" s="14">
        <f>VLOOKUP(I3,id!$A:$C,3,0)</f>
        <v>458</v>
      </c>
      <c r="I3" s="14" t="str">
        <f t="shared" si="0"/>
        <v>Pacowska-BrudłoOla1977</v>
      </c>
      <c r="J3" s="9" t="str">
        <f t="shared" ref="J3" si="1">E3</f>
        <v>Pacowska-Brudło</v>
      </c>
      <c r="K3" s="9" t="str">
        <f t="shared" ref="K3" si="2">D3</f>
        <v>Ola</v>
      </c>
      <c r="L3" s="9"/>
      <c r="M3" s="9">
        <f t="shared" ref="M3" si="3">F3</f>
        <v>1977</v>
      </c>
      <c r="N3" s="9">
        <f t="shared" ref="N3" si="4">N2*IF(R3&lt;1,R3,IF(S3&lt;1,S3,IF(Q3&lt;1,Q3,IF(P3&lt;1,P3,1))))</f>
        <v>50</v>
      </c>
      <c r="O3" s="23"/>
      <c r="P3" s="9">
        <f>C2/C3</f>
        <v>1</v>
      </c>
      <c r="Q3" s="9">
        <f>B3/B2</f>
        <v>1</v>
      </c>
      <c r="R3" s="9">
        <v>1</v>
      </c>
      <c r="S3" s="9">
        <v>1</v>
      </c>
    </row>
    <row r="4" spans="1:25">
      <c r="C4" s="8"/>
      <c r="H4" s="14"/>
      <c r="I4" s="14"/>
      <c r="J4" s="9"/>
      <c r="K4" s="9"/>
      <c r="L4" s="9"/>
      <c r="M4" s="9"/>
      <c r="N4" s="9"/>
      <c r="O4" s="23"/>
      <c r="P4" s="9"/>
      <c r="Q4" s="9"/>
      <c r="R4" s="9"/>
      <c r="S4" s="9"/>
    </row>
    <row r="5" spans="1:25">
      <c r="C5" s="8"/>
      <c r="H5" s="14"/>
      <c r="I5" s="14"/>
      <c r="J5" s="9"/>
      <c r="K5" s="9"/>
      <c r="L5" s="9"/>
      <c r="M5" s="9"/>
      <c r="N5" s="9"/>
      <c r="O5" s="23"/>
      <c r="P5" s="9"/>
      <c r="Q5" s="9"/>
      <c r="R5" s="9"/>
      <c r="S5" s="9"/>
      <c r="Y5" s="369"/>
    </row>
    <row r="6" spans="1:25">
      <c r="C6" s="8"/>
      <c r="H6" s="14"/>
      <c r="I6" s="14"/>
      <c r="J6" s="9"/>
      <c r="K6" s="9"/>
      <c r="L6" s="9"/>
      <c r="M6" s="9"/>
      <c r="N6" s="9"/>
      <c r="O6" s="23"/>
      <c r="P6" s="9"/>
      <c r="Q6" s="9"/>
      <c r="R6" s="9"/>
      <c r="S6" s="9"/>
      <c r="Y6" s="369"/>
    </row>
    <row r="7" spans="1:25">
      <c r="C7" s="8"/>
      <c r="H7" s="14"/>
      <c r="I7" s="14"/>
      <c r="J7" s="9"/>
      <c r="K7" s="9"/>
      <c r="L7" s="9"/>
      <c r="M7" s="9"/>
      <c r="N7" s="9"/>
      <c r="O7" s="23"/>
      <c r="P7" s="9"/>
      <c r="Q7" s="9"/>
      <c r="R7" s="9"/>
      <c r="S7" s="9"/>
      <c r="Y7" s="369"/>
    </row>
    <row r="8" spans="1:25">
      <c r="C8" s="8"/>
      <c r="H8" s="14"/>
      <c r="I8" s="14"/>
      <c r="J8" s="9"/>
      <c r="K8" s="9"/>
      <c r="L8" s="9"/>
      <c r="M8" s="9"/>
      <c r="N8" s="9"/>
      <c r="O8" s="23"/>
      <c r="P8" s="9"/>
      <c r="Q8" s="9"/>
      <c r="R8" s="9"/>
      <c r="S8" s="9"/>
      <c r="Y8" s="369"/>
    </row>
    <row r="9" spans="1:25">
      <c r="C9" s="8"/>
      <c r="H9" s="14"/>
      <c r="I9" s="14"/>
      <c r="J9" s="9"/>
      <c r="K9" s="9"/>
      <c r="L9" s="9"/>
      <c r="M9" s="9"/>
      <c r="N9" s="9"/>
      <c r="O9" s="23"/>
      <c r="P9" s="9"/>
      <c r="Q9" s="9"/>
      <c r="R9" s="9"/>
      <c r="S9" s="9"/>
      <c r="Y9" s="369"/>
    </row>
    <row r="10" spans="1:25">
      <c r="C10" s="8"/>
      <c r="H10" s="14"/>
      <c r="I10" s="14"/>
      <c r="J10" s="9"/>
      <c r="K10" s="9"/>
      <c r="L10" s="9"/>
      <c r="M10" s="9"/>
      <c r="N10" s="9"/>
      <c r="O10" s="23"/>
      <c r="P10" s="9"/>
      <c r="Q10" s="9"/>
      <c r="R10" s="9"/>
      <c r="S10" s="9"/>
      <c r="Y10" s="369"/>
    </row>
    <row r="11" spans="1:25">
      <c r="C11" s="8"/>
      <c r="H11" s="14"/>
      <c r="I11" s="14"/>
      <c r="J11" s="9"/>
      <c r="K11" s="9"/>
      <c r="L11" s="9"/>
      <c r="M11" s="9"/>
      <c r="N11" s="9"/>
      <c r="O11" s="23"/>
      <c r="P11" s="9"/>
      <c r="Q11" s="9"/>
      <c r="R11" s="9"/>
      <c r="S11" s="9"/>
      <c r="Y11" s="369"/>
    </row>
    <row r="12" spans="1:25">
      <c r="C12" s="8"/>
      <c r="H12" s="14"/>
      <c r="I12" s="14"/>
      <c r="J12" s="9"/>
      <c r="K12" s="9"/>
      <c r="L12" s="9"/>
      <c r="M12" s="9"/>
      <c r="N12" s="9"/>
      <c r="O12" s="23"/>
      <c r="P12" s="9"/>
      <c r="Q12" s="9"/>
      <c r="R12" s="9"/>
      <c r="S12" s="9"/>
      <c r="Y12" s="369"/>
    </row>
    <row r="13" spans="1:25">
      <c r="C13" s="8"/>
      <c r="H13" s="14"/>
      <c r="I13" s="14"/>
      <c r="J13" s="9"/>
      <c r="K13" s="9"/>
      <c r="L13" s="9"/>
      <c r="M13" s="9"/>
      <c r="N13" s="9"/>
      <c r="O13" s="23"/>
      <c r="P13" s="9"/>
      <c r="Q13" s="9"/>
      <c r="R13" s="9"/>
      <c r="S13" s="9"/>
      <c r="Y13" s="369"/>
    </row>
    <row r="14" spans="1:25">
      <c r="C14" s="8"/>
      <c r="H14" s="14"/>
      <c r="I14" s="14"/>
      <c r="J14" s="9"/>
      <c r="K14" s="9"/>
      <c r="L14" s="9"/>
      <c r="M14" s="9"/>
      <c r="N14" s="9"/>
      <c r="O14" s="23"/>
      <c r="P14" s="9"/>
      <c r="Q14" s="9"/>
      <c r="R14" s="9"/>
      <c r="S14" s="9"/>
      <c r="Y14" s="369"/>
    </row>
    <row r="15" spans="1:25">
      <c r="H15" s="14"/>
      <c r="I15" s="14"/>
      <c r="J15" s="9"/>
      <c r="K15" s="9"/>
      <c r="L15" s="9"/>
      <c r="M15" s="9"/>
      <c r="N15" s="9"/>
      <c r="O15" s="23"/>
      <c r="P15" s="9"/>
      <c r="Q15" s="9"/>
      <c r="R15" s="9"/>
      <c r="S15" s="9"/>
      <c r="Y15" s="369"/>
    </row>
    <row r="16" spans="1:25">
      <c r="Y16" s="369"/>
    </row>
    <row r="17" spans="25:25">
      <c r="Y17" s="369"/>
    </row>
    <row r="18" spans="25:25">
      <c r="Y18" s="369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workbookViewId="0"/>
  </sheetViews>
  <sheetFormatPr defaultRowHeight="13.2"/>
  <cols>
    <col min="1" max="1" width="3.5546875" bestFit="1" customWidth="1"/>
    <col min="2" max="2" width="2.88671875" customWidth="1"/>
    <col min="3" max="3" width="7.44140625" customWidth="1"/>
    <col min="4" max="4" width="9.77734375" bestFit="1" customWidth="1"/>
    <col min="5" max="5" width="12.77734375" bestFit="1" customWidth="1"/>
    <col min="6" max="6" width="9.5546875" bestFit="1" customWidth="1"/>
  </cols>
  <sheetData>
    <row r="1" spans="1:25">
      <c r="B1" t="s">
        <v>4319</v>
      </c>
      <c r="H1" s="14" t="s">
        <v>71</v>
      </c>
      <c r="I1" s="14" t="s">
        <v>72</v>
      </c>
      <c r="J1" s="9" t="s">
        <v>99</v>
      </c>
      <c r="K1" s="9" t="s">
        <v>100</v>
      </c>
      <c r="L1" s="9" t="s">
        <v>75</v>
      </c>
      <c r="M1" s="9" t="s">
        <v>73</v>
      </c>
      <c r="N1" s="9" t="s">
        <v>42</v>
      </c>
      <c r="O1" s="9"/>
      <c r="P1" s="9" t="s">
        <v>39</v>
      </c>
      <c r="Q1" s="9" t="s">
        <v>40</v>
      </c>
      <c r="R1" s="9" t="s">
        <v>31</v>
      </c>
      <c r="S1" s="9" t="s">
        <v>41</v>
      </c>
    </row>
    <row r="2" spans="1:25">
      <c r="A2" t="s">
        <v>4317</v>
      </c>
      <c r="B2">
        <v>38</v>
      </c>
      <c r="C2" s="8">
        <v>297.81666666666666</v>
      </c>
      <c r="D2" t="s">
        <v>15</v>
      </c>
      <c r="E2" t="s">
        <v>302</v>
      </c>
      <c r="F2">
        <v>1979</v>
      </c>
      <c r="H2" s="14">
        <f>VLOOKUP(I2,id!$A:$C,3,0)</f>
        <v>132</v>
      </c>
      <c r="I2" s="14" t="str">
        <f t="shared" ref="I2:I15" si="0">J2&amp;K2&amp;M2</f>
        <v>BuciakPiotr1979</v>
      </c>
      <c r="J2" s="9" t="str">
        <f>E2</f>
        <v>Buciak</v>
      </c>
      <c r="K2" s="9" t="str">
        <f>D2</f>
        <v>Piotr</v>
      </c>
      <c r="L2" s="9"/>
      <c r="M2" s="9">
        <f>F2</f>
        <v>1979</v>
      </c>
      <c r="N2" s="9">
        <v>50</v>
      </c>
      <c r="O2" s="23"/>
      <c r="P2" s="9"/>
      <c r="Q2" s="9"/>
      <c r="R2" s="9"/>
      <c r="S2" s="9"/>
    </row>
    <row r="3" spans="1:25">
      <c r="A3" t="s">
        <v>4318</v>
      </c>
      <c r="B3">
        <v>38</v>
      </c>
      <c r="C3" s="8">
        <v>310.5</v>
      </c>
      <c r="D3" t="s">
        <v>16</v>
      </c>
      <c r="E3" t="s">
        <v>267</v>
      </c>
      <c r="F3">
        <v>1979</v>
      </c>
      <c r="H3" s="14">
        <f>VLOOKUP(I3,id!$A:$C,3,0)</f>
        <v>1</v>
      </c>
      <c r="I3" s="14" t="str">
        <f t="shared" si="0"/>
        <v>BrudłoPaweł1979</v>
      </c>
      <c r="J3" s="9" t="str">
        <f t="shared" ref="J3:J15" si="1">E3</f>
        <v>Brudło</v>
      </c>
      <c r="K3" s="9" t="str">
        <f t="shared" ref="K3:K15" si="2">D3</f>
        <v>Paweł</v>
      </c>
      <c r="L3" s="9"/>
      <c r="M3" s="9">
        <f t="shared" ref="M3:M15" si="3">F3</f>
        <v>1979</v>
      </c>
      <c r="N3" s="9">
        <f t="shared" ref="N3:N15" si="4">N2*IF(R3&lt;1,R3,IF(S3&lt;1,S3,IF(Q3&lt;1,Q3,IF(P3&lt;1,P3,1))))</f>
        <v>47.957595276435853</v>
      </c>
      <c r="O3" s="23"/>
      <c r="P3" s="9">
        <f>C2/C3</f>
        <v>0.9591519055287171</v>
      </c>
      <c r="Q3" s="9">
        <f>B3/B2</f>
        <v>1</v>
      </c>
      <c r="R3" s="9">
        <v>1</v>
      </c>
      <c r="S3" s="9">
        <v>1</v>
      </c>
    </row>
    <row r="4" spans="1:25">
      <c r="A4" t="s">
        <v>4320</v>
      </c>
      <c r="B4">
        <v>38</v>
      </c>
      <c r="C4" s="8">
        <v>323.5</v>
      </c>
      <c r="D4" t="s">
        <v>92</v>
      </c>
      <c r="E4" t="s">
        <v>1489</v>
      </c>
      <c r="F4">
        <v>1972</v>
      </c>
      <c r="H4" s="14">
        <f>VLOOKUP(I4,id!$A:$C,3,0)</f>
        <v>137</v>
      </c>
      <c r="I4" s="14" t="str">
        <f t="shared" si="0"/>
        <v>KielakSławomir1972</v>
      </c>
      <c r="J4" s="9" t="str">
        <f t="shared" si="1"/>
        <v>Kielak</v>
      </c>
      <c r="K4" s="9" t="str">
        <f t="shared" si="2"/>
        <v>Sławomir</v>
      </c>
      <c r="L4" s="9"/>
      <c r="M4" s="9">
        <f t="shared" si="3"/>
        <v>1972</v>
      </c>
      <c r="N4" s="9">
        <f t="shared" si="4"/>
        <v>46.030396702730549</v>
      </c>
      <c r="O4" s="23"/>
      <c r="P4" s="9">
        <f t="shared" ref="P4:P15" si="5">C3/C4</f>
        <v>0.95981452859350846</v>
      </c>
      <c r="Q4" s="9">
        <f t="shared" ref="Q4:Q15" si="6">B4/B3</f>
        <v>1</v>
      </c>
      <c r="R4" s="9">
        <v>1</v>
      </c>
      <c r="S4" s="9">
        <v>1</v>
      </c>
    </row>
    <row r="5" spans="1:25">
      <c r="A5" t="s">
        <v>4320</v>
      </c>
      <c r="B5">
        <v>38</v>
      </c>
      <c r="C5" s="8">
        <v>330.33333333333331</v>
      </c>
      <c r="D5" t="s">
        <v>17</v>
      </c>
      <c r="E5" t="s">
        <v>749</v>
      </c>
      <c r="F5">
        <v>1972</v>
      </c>
      <c r="H5" s="14">
        <f>VLOOKUP(I5,id!$A:$C,3,0)</f>
        <v>404</v>
      </c>
      <c r="I5" s="14" t="str">
        <f t="shared" si="0"/>
        <v>KrasuskiMarcin1972</v>
      </c>
      <c r="J5" s="9" t="str">
        <f t="shared" si="1"/>
        <v>Krasuski</v>
      </c>
      <c r="K5" s="9" t="str">
        <f t="shared" si="2"/>
        <v>Marcin</v>
      </c>
      <c r="L5" s="9"/>
      <c r="M5" s="9">
        <f t="shared" si="3"/>
        <v>1972</v>
      </c>
      <c r="N5" s="9">
        <f t="shared" si="4"/>
        <v>45.078203834510596</v>
      </c>
      <c r="O5" s="23"/>
      <c r="P5" s="9">
        <f t="shared" si="5"/>
        <v>0.9793138244197781</v>
      </c>
      <c r="Q5" s="9">
        <f t="shared" si="6"/>
        <v>1</v>
      </c>
      <c r="R5" s="9">
        <v>1</v>
      </c>
      <c r="S5" s="9">
        <v>1</v>
      </c>
      <c r="Y5" s="369"/>
    </row>
    <row r="6" spans="1:25">
      <c r="A6" t="s">
        <v>4320</v>
      </c>
      <c r="B6">
        <v>38</v>
      </c>
      <c r="C6" s="8">
        <v>340.18333333333334</v>
      </c>
      <c r="D6" t="s">
        <v>63</v>
      </c>
      <c r="E6" t="s">
        <v>295</v>
      </c>
      <c r="F6">
        <v>1977</v>
      </c>
      <c r="H6" s="14">
        <f>VLOOKUP(I6,id!$A:$C,3,0)</f>
        <v>138</v>
      </c>
      <c r="I6" s="14" t="str">
        <f t="shared" si="0"/>
        <v>SenderekŁukasz1977</v>
      </c>
      <c r="J6" s="9" t="str">
        <f t="shared" si="1"/>
        <v>Senderek</v>
      </c>
      <c r="K6" s="9" t="str">
        <f t="shared" si="2"/>
        <v>Łukasz</v>
      </c>
      <c r="L6" s="9"/>
      <c r="M6" s="9">
        <f t="shared" si="3"/>
        <v>1977</v>
      </c>
      <c r="N6" s="9">
        <f t="shared" si="4"/>
        <v>43.772965557787465</v>
      </c>
      <c r="O6" s="23"/>
      <c r="P6" s="9">
        <f t="shared" si="5"/>
        <v>0.97104502474156085</v>
      </c>
      <c r="Q6" s="9">
        <f t="shared" si="6"/>
        <v>1</v>
      </c>
      <c r="R6" s="9">
        <v>1</v>
      </c>
      <c r="S6" s="9">
        <v>1</v>
      </c>
      <c r="Y6" s="369"/>
    </row>
    <row r="7" spans="1:25">
      <c r="A7" t="s">
        <v>4323</v>
      </c>
      <c r="B7">
        <v>38</v>
      </c>
      <c r="C7" s="8">
        <v>380.05</v>
      </c>
      <c r="D7" t="s">
        <v>710</v>
      </c>
      <c r="E7" t="s">
        <v>1489</v>
      </c>
      <c r="F7">
        <v>1996</v>
      </c>
      <c r="H7" s="14">
        <f>VLOOKUP(I7,id!$A:$C,3,0)</f>
        <v>134</v>
      </c>
      <c r="I7" s="14" t="str">
        <f t="shared" si="0"/>
        <v>KielakHubert1996</v>
      </c>
      <c r="J7" s="9" t="str">
        <f t="shared" si="1"/>
        <v>Kielak</v>
      </c>
      <c r="K7" s="9" t="str">
        <f t="shared" si="2"/>
        <v>Hubert</v>
      </c>
      <c r="L7" s="9"/>
      <c r="M7" s="9">
        <f t="shared" si="3"/>
        <v>1996</v>
      </c>
      <c r="N7" s="9">
        <f t="shared" si="4"/>
        <v>39.181248081392795</v>
      </c>
      <c r="O7" s="23"/>
      <c r="P7" s="9">
        <f t="shared" si="5"/>
        <v>0.89510152172959701</v>
      </c>
      <c r="Q7" s="9">
        <f t="shared" si="6"/>
        <v>1</v>
      </c>
      <c r="R7" s="9">
        <v>1</v>
      </c>
      <c r="S7" s="9">
        <v>1</v>
      </c>
      <c r="Y7" s="369"/>
    </row>
    <row r="8" spans="1:25">
      <c r="A8" t="s">
        <v>4323</v>
      </c>
      <c r="B8">
        <v>38</v>
      </c>
      <c r="C8" s="8">
        <v>421.21666666666658</v>
      </c>
      <c r="D8" t="s">
        <v>17</v>
      </c>
      <c r="E8" t="s">
        <v>1378</v>
      </c>
      <c r="F8">
        <v>1979</v>
      </c>
      <c r="H8" s="14">
        <f>VLOOKUP(I8,id!$A:$C,3,0)</f>
        <v>434</v>
      </c>
      <c r="I8" s="14" t="str">
        <f t="shared" si="0"/>
        <v>MiśkiewiczMarcin1979</v>
      </c>
      <c r="J8" s="9" t="str">
        <f t="shared" si="1"/>
        <v>Miśkiewicz</v>
      </c>
      <c r="K8" s="9" t="str">
        <f t="shared" si="2"/>
        <v>Marcin</v>
      </c>
      <c r="L8" s="9"/>
      <c r="M8" s="9">
        <f t="shared" si="3"/>
        <v>1979</v>
      </c>
      <c r="N8" s="9">
        <f t="shared" si="4"/>
        <v>35.351956633561514</v>
      </c>
      <c r="O8" s="23"/>
      <c r="P8" s="9">
        <f t="shared" si="5"/>
        <v>0.90226724172041328</v>
      </c>
      <c r="Q8" s="9">
        <f t="shared" si="6"/>
        <v>1</v>
      </c>
      <c r="R8" s="9">
        <v>1</v>
      </c>
      <c r="S8" s="9">
        <v>1</v>
      </c>
      <c r="Y8" s="369"/>
    </row>
    <row r="9" spans="1:25">
      <c r="A9" t="s">
        <v>4411</v>
      </c>
      <c r="B9">
        <v>38</v>
      </c>
      <c r="C9" s="8">
        <v>445.03333333333342</v>
      </c>
      <c r="D9" t="s">
        <v>282</v>
      </c>
      <c r="E9" t="s">
        <v>281</v>
      </c>
      <c r="F9">
        <v>1979</v>
      </c>
      <c r="H9" s="14">
        <f>VLOOKUP(I9,id!$A:$C,3,0)</f>
        <v>140</v>
      </c>
      <c r="I9" s="14" t="str">
        <f t="shared" si="0"/>
        <v>KędziorekDamian1979</v>
      </c>
      <c r="J9" s="9" t="str">
        <f t="shared" si="1"/>
        <v>Kędziorek</v>
      </c>
      <c r="K9" s="9" t="str">
        <f t="shared" si="2"/>
        <v>Damian</v>
      </c>
      <c r="L9" s="9"/>
      <c r="M9" s="9">
        <f t="shared" si="3"/>
        <v>1979</v>
      </c>
      <c r="N9" s="9">
        <f t="shared" si="4"/>
        <v>33.460040446408499</v>
      </c>
      <c r="O9" s="23"/>
      <c r="P9" s="9">
        <f t="shared" si="5"/>
        <v>0.94648340948243537</v>
      </c>
      <c r="Q9" s="9">
        <f t="shared" si="6"/>
        <v>1</v>
      </c>
      <c r="R9" s="9">
        <v>1</v>
      </c>
      <c r="S9" s="9">
        <v>1</v>
      </c>
      <c r="Y9" s="369"/>
    </row>
    <row r="10" spans="1:25">
      <c r="A10" t="s">
        <v>4412</v>
      </c>
      <c r="B10">
        <v>32</v>
      </c>
      <c r="C10" s="8">
        <v>465.18333333333328</v>
      </c>
      <c r="D10" t="s">
        <v>26</v>
      </c>
      <c r="E10" t="s">
        <v>29</v>
      </c>
      <c r="F10">
        <v>1965</v>
      </c>
      <c r="H10" s="14">
        <f>VLOOKUP(I10,id!$A:$C,3,0)</f>
        <v>12</v>
      </c>
      <c r="I10" s="14" t="str">
        <f t="shared" si="0"/>
        <v>SmejdaAndrzej1965</v>
      </c>
      <c r="J10" s="9" t="str">
        <f t="shared" si="1"/>
        <v>Smejda</v>
      </c>
      <c r="K10" s="9" t="str">
        <f t="shared" si="2"/>
        <v>Andrzej</v>
      </c>
      <c r="L10" s="9"/>
      <c r="M10" s="9">
        <f t="shared" si="3"/>
        <v>1965</v>
      </c>
      <c r="N10" s="9">
        <f t="shared" si="4"/>
        <v>28.176876165396628</v>
      </c>
      <c r="O10" s="23"/>
      <c r="P10" s="9">
        <f t="shared" si="5"/>
        <v>0.95668374476013074</v>
      </c>
      <c r="Q10" s="9">
        <f t="shared" si="6"/>
        <v>0.84210526315789469</v>
      </c>
      <c r="R10" s="9">
        <v>1</v>
      </c>
      <c r="S10" s="9">
        <v>1</v>
      </c>
      <c r="Y10" s="369"/>
    </row>
    <row r="11" spans="1:25">
      <c r="A11" t="s">
        <v>4413</v>
      </c>
      <c r="B11">
        <v>29</v>
      </c>
      <c r="C11" s="8">
        <v>468.2</v>
      </c>
      <c r="D11" t="s">
        <v>90</v>
      </c>
      <c r="E11" t="s">
        <v>4727</v>
      </c>
      <c r="F11">
        <v>1999</v>
      </c>
      <c r="H11" s="14">
        <f>VLOOKUP(I11,id!$A:$C,3,0)</f>
        <v>763</v>
      </c>
      <c r="I11" s="14" t="str">
        <f t="shared" si="0"/>
        <v>WojtyraJarosław1999</v>
      </c>
      <c r="J11" s="9" t="str">
        <f t="shared" si="1"/>
        <v>Wojtyra</v>
      </c>
      <c r="K11" s="9" t="str">
        <f t="shared" si="2"/>
        <v>Jarosław</v>
      </c>
      <c r="L11" s="9"/>
      <c r="M11" s="9">
        <f t="shared" si="3"/>
        <v>1999</v>
      </c>
      <c r="N11" s="9">
        <f t="shared" si="4"/>
        <v>25.535294024890693</v>
      </c>
      <c r="O11" s="23"/>
      <c r="P11" s="9">
        <f t="shared" si="5"/>
        <v>0.99355688452228386</v>
      </c>
      <c r="Q11" s="9">
        <f t="shared" si="6"/>
        <v>0.90625</v>
      </c>
      <c r="R11" s="9">
        <v>1</v>
      </c>
      <c r="S11" s="9">
        <v>1</v>
      </c>
      <c r="Y11" s="369"/>
    </row>
    <row r="12" spans="1:25">
      <c r="A12" t="s">
        <v>4414</v>
      </c>
      <c r="B12">
        <v>20</v>
      </c>
      <c r="C12" s="8">
        <v>421.21666666666658</v>
      </c>
      <c r="D12" t="s">
        <v>1691</v>
      </c>
      <c r="E12" t="s">
        <v>267</v>
      </c>
      <c r="F12">
        <v>2010</v>
      </c>
      <c r="H12" s="14">
        <f>VLOOKUP(I12,id!$A:$C,3,0)</f>
        <v>448</v>
      </c>
      <c r="I12" s="14" t="str">
        <f t="shared" si="0"/>
        <v>BrudłoZbych2010</v>
      </c>
      <c r="J12" s="9" t="str">
        <f t="shared" si="1"/>
        <v>Brudło</v>
      </c>
      <c r="K12" s="9" t="str">
        <f t="shared" si="2"/>
        <v>Zbych</v>
      </c>
      <c r="L12" s="9"/>
      <c r="M12" s="9">
        <f t="shared" si="3"/>
        <v>2010</v>
      </c>
      <c r="N12" s="9">
        <f t="shared" si="4"/>
        <v>17.610547603372893</v>
      </c>
      <c r="O12" s="23"/>
      <c r="P12" s="9">
        <f t="shared" si="5"/>
        <v>1.1115419617773912</v>
      </c>
      <c r="Q12" s="9">
        <f t="shared" si="6"/>
        <v>0.68965517241379315</v>
      </c>
      <c r="R12" s="9">
        <v>1</v>
      </c>
      <c r="S12" s="9">
        <v>1</v>
      </c>
      <c r="Y12" s="369"/>
    </row>
    <row r="13" spans="1:25">
      <c r="A13" t="s">
        <v>4415</v>
      </c>
      <c r="B13">
        <v>14</v>
      </c>
      <c r="C13" s="8">
        <v>214.28333333333333</v>
      </c>
      <c r="D13" t="s">
        <v>24</v>
      </c>
      <c r="E13" t="s">
        <v>216</v>
      </c>
      <c r="F13">
        <v>1978</v>
      </c>
      <c r="H13" s="14">
        <f>VLOOKUP(I13,id!$A:$C,3,0)</f>
        <v>116</v>
      </c>
      <c r="I13" s="14" t="str">
        <f t="shared" si="0"/>
        <v>BasterPrzemysław1978</v>
      </c>
      <c r="J13" s="9" t="str">
        <f t="shared" si="1"/>
        <v>Baster</v>
      </c>
      <c r="K13" s="9" t="str">
        <f t="shared" si="2"/>
        <v>Przemysław</v>
      </c>
      <c r="L13" s="9"/>
      <c r="M13" s="9">
        <f t="shared" si="3"/>
        <v>1978</v>
      </c>
      <c r="N13" s="9">
        <f t="shared" si="4"/>
        <v>12.327383322361024</v>
      </c>
      <c r="O13" s="23"/>
      <c r="P13" s="9">
        <f t="shared" si="5"/>
        <v>1.9656996188846538</v>
      </c>
      <c r="Q13" s="9">
        <f t="shared" si="6"/>
        <v>0.7</v>
      </c>
      <c r="R13" s="9">
        <v>1</v>
      </c>
      <c r="S13" s="9">
        <v>1</v>
      </c>
      <c r="Y13" s="369"/>
    </row>
    <row r="14" spans="1:25">
      <c r="A14" t="s">
        <v>4416</v>
      </c>
      <c r="B14">
        <v>13</v>
      </c>
      <c r="C14" s="8">
        <v>143.18333333333334</v>
      </c>
      <c r="D14" t="s">
        <v>46</v>
      </c>
      <c r="E14" t="s">
        <v>4728</v>
      </c>
      <c r="F14">
        <v>2001</v>
      </c>
      <c r="H14" s="14">
        <f>VLOOKUP(I14,id!$A:$C,3,0)</f>
        <v>627</v>
      </c>
      <c r="I14" s="14" t="str">
        <f t="shared" si="0"/>
        <v>NiebielskiBartosz2001</v>
      </c>
      <c r="J14" s="9" t="str">
        <f t="shared" si="1"/>
        <v>Niebielski</v>
      </c>
      <c r="K14" s="9" t="str">
        <f t="shared" si="2"/>
        <v>Bartosz</v>
      </c>
      <c r="L14" s="9"/>
      <c r="M14" s="9">
        <f t="shared" si="3"/>
        <v>2001</v>
      </c>
      <c r="N14" s="9">
        <f t="shared" si="4"/>
        <v>11.44685594219238</v>
      </c>
      <c r="O14" s="23"/>
      <c r="P14" s="9">
        <f t="shared" si="5"/>
        <v>1.4965661739029217</v>
      </c>
      <c r="Q14" s="9">
        <f t="shared" si="6"/>
        <v>0.9285714285714286</v>
      </c>
      <c r="R14" s="9">
        <v>1</v>
      </c>
      <c r="S14" s="9">
        <v>1</v>
      </c>
      <c r="Y14" s="369"/>
    </row>
    <row r="15" spans="1:25">
      <c r="A15" t="s">
        <v>4494</v>
      </c>
      <c r="B15">
        <v>13</v>
      </c>
      <c r="C15" s="8">
        <v>151.19999999999999</v>
      </c>
      <c r="D15" t="s">
        <v>46</v>
      </c>
      <c r="E15" t="s">
        <v>4728</v>
      </c>
      <c r="F15">
        <v>1971</v>
      </c>
      <c r="H15" s="14">
        <f>VLOOKUP(I15,id!$A:$C,3,0)</f>
        <v>764</v>
      </c>
      <c r="I15" s="14" t="str">
        <f t="shared" si="0"/>
        <v>NiebielskiBartosz1971</v>
      </c>
      <c r="J15" s="9" t="str">
        <f t="shared" si="1"/>
        <v>Niebielski</v>
      </c>
      <c r="K15" s="9" t="str">
        <f t="shared" si="2"/>
        <v>Bartosz</v>
      </c>
      <c r="L15" s="9"/>
      <c r="M15" s="9">
        <f t="shared" si="3"/>
        <v>1971</v>
      </c>
      <c r="N15" s="9">
        <f t="shared" si="4"/>
        <v>10.839940409983988</v>
      </c>
      <c r="O15" s="23"/>
      <c r="P15" s="9">
        <f t="shared" si="5"/>
        <v>0.94697971781305124</v>
      </c>
      <c r="Q15" s="9">
        <f t="shared" si="6"/>
        <v>1</v>
      </c>
      <c r="R15" s="9">
        <v>1</v>
      </c>
      <c r="S15" s="9">
        <v>1</v>
      </c>
      <c r="Y15" s="369"/>
    </row>
    <row r="16" spans="1:25">
      <c r="Y16" s="369"/>
    </row>
    <row r="17" spans="25:25">
      <c r="Y17" s="369"/>
    </row>
    <row r="18" spans="25:25">
      <c r="Y18" s="369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7"/>
  <sheetViews>
    <sheetView workbookViewId="0"/>
  </sheetViews>
  <sheetFormatPr defaultRowHeight="13.2"/>
  <cols>
    <col min="1" max="1" width="9" style="590" bestFit="1" customWidth="1"/>
    <col min="2" max="2" width="15.21875" style="590" bestFit="1" customWidth="1"/>
    <col min="3" max="3" width="13.109375" style="590" bestFit="1" customWidth="1"/>
    <col min="4" max="4" width="22.5546875" style="590" customWidth="1"/>
    <col min="5" max="5" width="15.109375" style="590" hidden="1" customWidth="1"/>
    <col min="6" max="6" width="16.6640625" style="594" customWidth="1"/>
    <col min="7" max="7" width="5.88671875" style="590" hidden="1" customWidth="1"/>
    <col min="8" max="8" width="9" style="590" hidden="1" customWidth="1"/>
    <col min="9" max="9" width="32.6640625" style="590" hidden="1" customWidth="1"/>
    <col min="10" max="10" width="12.44140625" style="590" hidden="1" customWidth="1"/>
    <col min="11" max="11" width="19.21875" style="590" hidden="1" customWidth="1"/>
    <col min="12" max="12" width="31.5546875" style="590" hidden="1" customWidth="1"/>
    <col min="13" max="13" width="11" style="590" hidden="1" customWidth="1"/>
    <col min="14" max="14" width="9.21875" style="590" hidden="1" customWidth="1"/>
    <col min="15" max="15" width="18.6640625" style="590" hidden="1" customWidth="1"/>
    <col min="16" max="16" width="19.88671875" style="590" hidden="1" customWidth="1"/>
    <col min="17" max="17" width="28.109375" style="590" hidden="1" customWidth="1"/>
    <col min="18" max="18" width="17" style="590" hidden="1" customWidth="1"/>
    <col min="19" max="19" width="23.77734375" style="590" hidden="1" customWidth="1"/>
    <col min="20" max="20" width="27.109375" style="590" hidden="1" customWidth="1"/>
    <col min="21" max="23" width="2" style="590" hidden="1" customWidth="1"/>
    <col min="24" max="24" width="16.77734375" style="590" hidden="1" customWidth="1"/>
    <col min="25" max="30" width="1.6640625" style="590" hidden="1" customWidth="1"/>
    <col min="31" max="31" width="19.109375" style="590" hidden="1" customWidth="1"/>
    <col min="32" max="32" width="13.33203125" style="590" hidden="1" customWidth="1"/>
    <col min="33" max="33" width="12.77734375" style="590" hidden="1" customWidth="1"/>
    <col min="34" max="38" width="8.88671875" style="590" hidden="1" customWidth="1"/>
    <col min="39" max="39" width="12.21875" style="590" bestFit="1" customWidth="1"/>
    <col min="40" max="40" width="11.5546875" style="590" bestFit="1" customWidth="1"/>
    <col min="41" max="41" width="15.33203125" style="590" bestFit="1" customWidth="1"/>
    <col min="42" max="42" width="9.21875" style="590" bestFit="1" customWidth="1"/>
    <col min="43" max="43" width="17.109375" style="590" bestFit="1" customWidth="1"/>
    <col min="44" max="44" width="13.44140625" style="590" bestFit="1" customWidth="1"/>
    <col min="45" max="45" width="11.21875" style="590" bestFit="1" customWidth="1"/>
    <col min="46" max="46" width="8.88671875" style="590"/>
    <col min="47" max="47" width="9" style="590" bestFit="1" customWidth="1"/>
    <col min="48" max="50" width="8.88671875" style="590"/>
    <col min="51" max="53" width="9" style="590" bestFit="1" customWidth="1"/>
    <col min="54" max="54" width="8.88671875" style="590"/>
    <col min="55" max="58" width="9" style="590" bestFit="1" customWidth="1"/>
    <col min="59" max="16384" width="8.88671875" style="590"/>
  </cols>
  <sheetData>
    <row r="1" spans="1:58">
      <c r="A1" s="584" t="s">
        <v>3723</v>
      </c>
      <c r="B1" s="584" t="s">
        <v>9</v>
      </c>
      <c r="C1" s="584" t="s">
        <v>38</v>
      </c>
      <c r="D1" s="584" t="s">
        <v>4074</v>
      </c>
      <c r="E1" s="584" t="s">
        <v>3473</v>
      </c>
      <c r="F1" s="584" t="s">
        <v>5171</v>
      </c>
      <c r="G1" s="584" t="s">
        <v>5170</v>
      </c>
      <c r="H1" s="584" t="s">
        <v>5169</v>
      </c>
      <c r="I1" s="584" t="s">
        <v>5168</v>
      </c>
      <c r="J1" s="584" t="s">
        <v>5167</v>
      </c>
      <c r="K1" s="584" t="s">
        <v>5166</v>
      </c>
      <c r="L1" s="584" t="s">
        <v>5165</v>
      </c>
      <c r="M1" s="584" t="s">
        <v>5164</v>
      </c>
      <c r="N1" s="584" t="s">
        <v>5163</v>
      </c>
      <c r="O1" s="584" t="s">
        <v>5162</v>
      </c>
      <c r="P1" s="584" t="s">
        <v>5161</v>
      </c>
      <c r="Q1" s="584" t="s">
        <v>5160</v>
      </c>
      <c r="R1" s="584" t="s">
        <v>5159</v>
      </c>
      <c r="S1" s="584" t="s">
        <v>5158</v>
      </c>
      <c r="T1" s="584" t="s">
        <v>5157</v>
      </c>
      <c r="U1" s="584" t="s">
        <v>1374</v>
      </c>
      <c r="V1" s="584" t="s">
        <v>1374</v>
      </c>
      <c r="W1" s="584" t="s">
        <v>1374</v>
      </c>
      <c r="X1" s="584" t="s">
        <v>5156</v>
      </c>
      <c r="Y1" s="584" t="s">
        <v>1374</v>
      </c>
      <c r="Z1" s="584" t="s">
        <v>1374</v>
      </c>
      <c r="AA1" s="584" t="s">
        <v>1374</v>
      </c>
      <c r="AB1" s="584" t="s">
        <v>1374</v>
      </c>
      <c r="AC1" s="584" t="s">
        <v>1374</v>
      </c>
      <c r="AD1" s="584" t="s">
        <v>1374</v>
      </c>
      <c r="AE1" s="585" t="s">
        <v>5155</v>
      </c>
      <c r="AF1" s="585" t="s">
        <v>5154</v>
      </c>
      <c r="AG1" s="585" t="s">
        <v>5153</v>
      </c>
      <c r="AH1" s="585"/>
      <c r="AI1" s="585"/>
      <c r="AJ1" s="585"/>
      <c r="AK1" s="585"/>
      <c r="AL1" s="585"/>
      <c r="AM1" s="595" t="s">
        <v>5152</v>
      </c>
      <c r="AN1" s="595" t="s">
        <v>3952</v>
      </c>
      <c r="AO1" s="595" t="s">
        <v>5151</v>
      </c>
      <c r="AP1" s="595" t="s">
        <v>4121</v>
      </c>
      <c r="AQ1" s="596" t="s">
        <v>5150</v>
      </c>
      <c r="AR1" s="596" t="s">
        <v>5149</v>
      </c>
      <c r="AS1" s="597" t="s">
        <v>3511</v>
      </c>
      <c r="AU1" s="586" t="s">
        <v>71</v>
      </c>
      <c r="AV1" s="586" t="s">
        <v>72</v>
      </c>
      <c r="AW1" s="591" t="s">
        <v>99</v>
      </c>
      <c r="AX1" s="591" t="s">
        <v>100</v>
      </c>
      <c r="AY1" s="591" t="s">
        <v>75</v>
      </c>
      <c r="AZ1" s="591" t="s">
        <v>73</v>
      </c>
      <c r="BA1" s="591" t="s">
        <v>42</v>
      </c>
      <c r="BB1" s="591"/>
      <c r="BC1" s="591" t="s">
        <v>39</v>
      </c>
      <c r="BD1" s="591" t="s">
        <v>40</v>
      </c>
      <c r="BE1" s="591" t="s">
        <v>31</v>
      </c>
      <c r="BF1" s="591" t="s">
        <v>41</v>
      </c>
    </row>
    <row r="2" spans="1:58">
      <c r="A2" s="592">
        <v>13</v>
      </c>
      <c r="B2" s="592" t="s">
        <v>5102</v>
      </c>
      <c r="C2" s="592" t="s">
        <v>5105</v>
      </c>
      <c r="D2" s="592" t="s">
        <v>135</v>
      </c>
      <c r="E2" s="592" t="s">
        <v>307</v>
      </c>
      <c r="F2" s="587">
        <v>1996</v>
      </c>
      <c r="G2" s="592" t="s">
        <v>0</v>
      </c>
      <c r="H2" s="592" t="s">
        <v>5104</v>
      </c>
      <c r="I2" s="592" t="s">
        <v>5100</v>
      </c>
      <c r="J2" s="592"/>
      <c r="K2" s="592"/>
      <c r="L2" s="592" t="s">
        <v>4998</v>
      </c>
      <c r="M2" s="592" t="s">
        <v>4997</v>
      </c>
      <c r="N2" s="592" t="s">
        <v>4992</v>
      </c>
      <c r="O2" s="592"/>
      <c r="P2" s="592"/>
      <c r="Q2" s="592">
        <v>0</v>
      </c>
      <c r="R2" s="592"/>
      <c r="S2" s="592"/>
      <c r="T2" s="592" t="s">
        <v>4992</v>
      </c>
      <c r="U2" s="592" t="s">
        <v>4994</v>
      </c>
      <c r="V2" s="592" t="s">
        <v>4992</v>
      </c>
      <c r="W2" s="592" t="s">
        <v>4992</v>
      </c>
      <c r="X2" s="592" t="s">
        <v>4992</v>
      </c>
      <c r="Y2" s="592"/>
      <c r="Z2" s="592"/>
      <c r="AA2" s="592"/>
      <c r="AB2" s="592"/>
      <c r="AC2" s="592"/>
      <c r="AD2" s="592"/>
      <c r="AE2" s="592" t="s">
        <v>5103</v>
      </c>
      <c r="AF2" s="592"/>
      <c r="AG2" s="592" t="s">
        <v>4992</v>
      </c>
      <c r="AH2" s="592"/>
      <c r="AI2" s="592"/>
      <c r="AJ2" s="592"/>
      <c r="AK2" s="592"/>
      <c r="AL2" s="592"/>
      <c r="AM2" s="598">
        <v>0.3125</v>
      </c>
      <c r="AN2" s="598">
        <v>0.69374999999999998</v>
      </c>
      <c r="AO2" s="598">
        <f t="shared" ref="AO2:AO4" si="0">AN2-AM2</f>
        <v>0.38124999999999998</v>
      </c>
      <c r="AP2" s="599">
        <v>19</v>
      </c>
      <c r="AQ2" s="600">
        <f>(19-AP2)*$AS$7</f>
        <v>0</v>
      </c>
      <c r="AR2" s="600">
        <f>MAX((AN2-$AS$6)*2,0)</f>
        <v>0</v>
      </c>
      <c r="AS2" s="601">
        <f t="shared" ref="AS2:AS4" si="1">AO2+AQ2+AR2</f>
        <v>0.38124999999999998</v>
      </c>
      <c r="AU2" s="586">
        <f>VLOOKUP(AV2,id!$A:$C,3,0)</f>
        <v>497</v>
      </c>
      <c r="AV2" s="586" t="str">
        <f t="shared" ref="AV2:AV4" si="2">AW2&amp;AX2&amp;AZ2</f>
        <v>StanekDominika1996</v>
      </c>
      <c r="AW2" s="591" t="str">
        <f t="shared" ref="AW2:AX3" si="3">PROPER(B2)</f>
        <v>Stanek</v>
      </c>
      <c r="AX2" s="591" t="str">
        <f t="shared" si="3"/>
        <v>Dominika</v>
      </c>
      <c r="AY2" s="591" t="str">
        <f t="shared" ref="AY2:AY4" si="4">D2</f>
        <v>RUDY KOT</v>
      </c>
      <c r="AZ2" s="591">
        <f t="shared" ref="AZ2:AZ4" si="5">F2</f>
        <v>1996</v>
      </c>
      <c r="BA2" s="591">
        <v>50</v>
      </c>
      <c r="BB2" s="593"/>
      <c r="BC2" s="591"/>
      <c r="BD2" s="591"/>
      <c r="BE2" s="591"/>
      <c r="BF2" s="591"/>
    </row>
    <row r="3" spans="1:58">
      <c r="A3" s="592">
        <v>16</v>
      </c>
      <c r="B3" s="592" t="s">
        <v>3700</v>
      </c>
      <c r="C3" s="592" t="s">
        <v>3699</v>
      </c>
      <c r="D3" s="592" t="s">
        <v>824</v>
      </c>
      <c r="E3" s="592" t="s">
        <v>3483</v>
      </c>
      <c r="F3" s="587">
        <v>1976</v>
      </c>
      <c r="G3" s="592" t="s">
        <v>0</v>
      </c>
      <c r="H3" s="592" t="s">
        <v>5092</v>
      </c>
      <c r="I3" s="592" t="s">
        <v>5091</v>
      </c>
      <c r="J3" s="592"/>
      <c r="K3" s="592"/>
      <c r="L3" s="592" t="s">
        <v>4998</v>
      </c>
      <c r="M3" s="592" t="s">
        <v>4997</v>
      </c>
      <c r="N3" s="592" t="s">
        <v>4996</v>
      </c>
      <c r="O3" s="592"/>
      <c r="P3" s="592">
        <v>40</v>
      </c>
      <c r="Q3" s="592">
        <v>0</v>
      </c>
      <c r="R3" s="592" t="s">
        <v>5087</v>
      </c>
      <c r="S3" s="592"/>
      <c r="T3" s="592" t="s">
        <v>4992</v>
      </c>
      <c r="U3" s="592" t="s">
        <v>4994</v>
      </c>
      <c r="V3" s="592" t="s">
        <v>4992</v>
      </c>
      <c r="W3" s="592" t="s">
        <v>4992</v>
      </c>
      <c r="X3" s="592" t="s">
        <v>4992</v>
      </c>
      <c r="Y3" s="592"/>
      <c r="Z3" s="592"/>
      <c r="AA3" s="592"/>
      <c r="AB3" s="592"/>
      <c r="AC3" s="592"/>
      <c r="AD3" s="592"/>
      <c r="AE3" s="592" t="s">
        <v>5090</v>
      </c>
      <c r="AF3" s="592"/>
      <c r="AG3" s="592" t="s">
        <v>4992</v>
      </c>
      <c r="AH3" s="592"/>
      <c r="AI3" s="592"/>
      <c r="AJ3" s="592"/>
      <c r="AK3" s="592"/>
      <c r="AL3" s="592"/>
      <c r="AM3" s="598">
        <v>0.3125</v>
      </c>
      <c r="AN3" s="598">
        <v>0.69930555555555562</v>
      </c>
      <c r="AO3" s="598">
        <f t="shared" si="0"/>
        <v>0.38680555555555562</v>
      </c>
      <c r="AP3" s="599">
        <v>19</v>
      </c>
      <c r="AQ3" s="600">
        <f>(19-AP3)*$AS$7</f>
        <v>0</v>
      </c>
      <c r="AR3" s="600">
        <f>MAX((AN3-$AS$6)*2,0)</f>
        <v>0</v>
      </c>
      <c r="AS3" s="601">
        <f t="shared" si="1"/>
        <v>0.38680555555555562</v>
      </c>
      <c r="AU3" s="586">
        <f>VLOOKUP(AV3,id!$A:$C,3,0)</f>
        <v>66</v>
      </c>
      <c r="AV3" s="586" t="str">
        <f t="shared" si="2"/>
        <v>NowackaElżbieta1976</v>
      </c>
      <c r="AW3" s="591" t="str">
        <f t="shared" si="3"/>
        <v>Nowacka</v>
      </c>
      <c r="AX3" s="591" t="str">
        <f t="shared" si="3"/>
        <v>Elżbieta</v>
      </c>
      <c r="AY3" s="591" t="str">
        <f t="shared" si="4"/>
        <v>Nietoperze Koszalin</v>
      </c>
      <c r="AZ3" s="591">
        <f t="shared" si="5"/>
        <v>1976</v>
      </c>
      <c r="BA3" s="591">
        <f t="shared" ref="BA3" si="6">BA2*IF(BE3&lt;1,BE3,IF(BF3&lt;1,BF3,IF(BD3&lt;1,BD3,IF(BC3&lt;1,BC3,1))))</f>
        <v>49.281867145421892</v>
      </c>
      <c r="BB3" s="593"/>
      <c r="BC3" s="591">
        <f t="shared" ref="BC3" si="7">AS2/AS3</f>
        <v>0.98563734290843785</v>
      </c>
      <c r="BD3" s="591">
        <v>1</v>
      </c>
      <c r="BE3" s="591">
        <v>1</v>
      </c>
      <c r="BF3" s="591">
        <v>1</v>
      </c>
    </row>
    <row r="4" spans="1:58">
      <c r="A4" s="592">
        <v>33</v>
      </c>
      <c r="B4" s="592" t="s">
        <v>5024</v>
      </c>
      <c r="C4" s="592" t="s">
        <v>4094</v>
      </c>
      <c r="D4" s="592"/>
      <c r="E4" s="592"/>
      <c r="F4" s="587">
        <v>1988</v>
      </c>
      <c r="G4" s="592"/>
      <c r="H4" s="592"/>
      <c r="I4" s="592"/>
      <c r="J4" s="592"/>
      <c r="K4" s="592"/>
      <c r="L4" s="592"/>
      <c r="M4" s="592"/>
      <c r="N4" s="592"/>
      <c r="O4" s="592"/>
      <c r="AM4" s="598">
        <v>0.3125</v>
      </c>
      <c r="AN4" s="598">
        <v>0.75208333333333333</v>
      </c>
      <c r="AO4" s="598">
        <f t="shared" si="0"/>
        <v>0.43958333333333333</v>
      </c>
      <c r="AP4" s="599">
        <v>13</v>
      </c>
      <c r="AQ4" s="600">
        <f>(19-AP4)*$AS$7</f>
        <v>0.375</v>
      </c>
      <c r="AR4" s="600">
        <f>MAX((AN4-$AS$6)*2,0)</f>
        <v>4.5833333333333393E-2</v>
      </c>
      <c r="AS4" s="601">
        <f t="shared" si="1"/>
        <v>0.86041666666666672</v>
      </c>
      <c r="AU4" s="586">
        <f>VLOOKUP(AV4,id!$A:$C,3,0)</f>
        <v>150</v>
      </c>
      <c r="AV4" s="586" t="str">
        <f t="shared" si="2"/>
        <v>SzwarackaMałgorzata1988</v>
      </c>
      <c r="AW4" s="591" t="str">
        <f t="shared" ref="AW4:AX4" si="8">PROPER(B4)</f>
        <v>Szwaracka</v>
      </c>
      <c r="AX4" s="591" t="str">
        <f t="shared" si="8"/>
        <v>Małgorzata</v>
      </c>
      <c r="AY4" s="591">
        <f t="shared" si="4"/>
        <v>0</v>
      </c>
      <c r="AZ4" s="591">
        <f t="shared" si="5"/>
        <v>1988</v>
      </c>
      <c r="BA4" s="591">
        <f t="shared" ref="BA4" si="9">BA3*IF(BE4&lt;1,BE4,IF(BF4&lt;1,BF4,IF(BD4&lt;1,BD4,IF(BC4&lt;1,BC4,1))))</f>
        <v>22.154963680387404</v>
      </c>
      <c r="BB4" s="593"/>
      <c r="BC4" s="591">
        <f t="shared" ref="BC4" si="10">AS3/AS4</f>
        <v>0.44955609362389026</v>
      </c>
      <c r="BD4" s="591">
        <v>1</v>
      </c>
      <c r="BE4" s="591">
        <v>1</v>
      </c>
      <c r="BF4" s="591">
        <v>1</v>
      </c>
    </row>
    <row r="6" spans="1:58">
      <c r="AR6" s="590" t="s">
        <v>4991</v>
      </c>
      <c r="AS6" s="600">
        <v>0.72916666666666663</v>
      </c>
    </row>
    <row r="7" spans="1:58">
      <c r="AR7" s="590" t="s">
        <v>4134</v>
      </c>
      <c r="AS7" s="600">
        <v>6.25E-2</v>
      </c>
    </row>
  </sheetData>
  <pageMargins left="0.25" right="0.25" top="0.75" bottom="0.75" header="0.3" footer="0.3"/>
  <pageSetup paperSize="9" scale="97" fitToHeight="0" orientation="landscape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39"/>
  <sheetViews>
    <sheetView workbookViewId="0">
      <selection activeCell="B10" sqref="B10"/>
    </sheetView>
  </sheetViews>
  <sheetFormatPr defaultRowHeight="13.2"/>
  <cols>
    <col min="1" max="1" width="9" style="590" bestFit="1" customWidth="1"/>
    <col min="2" max="2" width="15.21875" style="590" bestFit="1" customWidth="1"/>
    <col min="3" max="3" width="13.109375" style="590" bestFit="1" customWidth="1"/>
    <col min="4" max="4" width="22.5546875" style="590" customWidth="1"/>
    <col min="5" max="5" width="15.109375" style="590" hidden="1" customWidth="1"/>
    <col min="6" max="6" width="16.6640625" style="594" customWidth="1"/>
    <col min="7" max="7" width="5.88671875" style="590" hidden="1" customWidth="1"/>
    <col min="8" max="8" width="9" style="590" hidden="1" customWidth="1"/>
    <col min="9" max="9" width="32.6640625" style="590" hidden="1" customWidth="1"/>
    <col min="10" max="10" width="12.44140625" style="590" hidden="1" customWidth="1"/>
    <col min="11" max="11" width="19.21875" style="590" hidden="1" customWidth="1"/>
    <col min="12" max="12" width="31.5546875" style="590" hidden="1" customWidth="1"/>
    <col min="13" max="13" width="11" style="590" hidden="1" customWidth="1"/>
    <col min="14" max="14" width="9.21875" style="590" hidden="1" customWidth="1"/>
    <col min="15" max="15" width="18.6640625" style="590" hidden="1" customWidth="1"/>
    <col min="16" max="16" width="19.88671875" style="590" hidden="1" customWidth="1"/>
    <col min="17" max="17" width="28.109375" style="590" hidden="1" customWidth="1"/>
    <col min="18" max="18" width="17" style="590" hidden="1" customWidth="1"/>
    <col min="19" max="19" width="23.77734375" style="590" hidden="1" customWidth="1"/>
    <col min="20" max="20" width="27.109375" style="590" hidden="1" customWidth="1"/>
    <col min="21" max="23" width="2" style="590" hidden="1" customWidth="1"/>
    <col min="24" max="24" width="16.77734375" style="590" hidden="1" customWidth="1"/>
    <col min="25" max="30" width="1.6640625" style="590" hidden="1" customWidth="1"/>
    <col min="31" max="31" width="19.109375" style="590" hidden="1" customWidth="1"/>
    <col min="32" max="32" width="13.33203125" style="590" hidden="1" customWidth="1"/>
    <col min="33" max="33" width="12.77734375" style="590" hidden="1" customWidth="1"/>
    <col min="34" max="38" width="8.88671875" style="590" hidden="1" customWidth="1"/>
    <col min="39" max="39" width="12.21875" style="590" bestFit="1" customWidth="1"/>
    <col min="40" max="40" width="11.5546875" style="590" bestFit="1" customWidth="1"/>
    <col min="41" max="41" width="15.33203125" style="590" bestFit="1" customWidth="1"/>
    <col min="42" max="42" width="9.21875" style="590" bestFit="1" customWidth="1"/>
    <col min="43" max="43" width="17.109375" style="590" bestFit="1" customWidth="1"/>
    <col min="44" max="44" width="13.44140625" style="590" bestFit="1" customWidth="1"/>
    <col min="45" max="45" width="11.21875" style="590" bestFit="1" customWidth="1"/>
    <col min="46" max="46" width="8.88671875" style="590"/>
    <col min="47" max="47" width="9" style="590" bestFit="1" customWidth="1"/>
    <col min="48" max="50" width="8.88671875" style="590"/>
    <col min="51" max="53" width="9" style="590" bestFit="1" customWidth="1"/>
    <col min="54" max="54" width="8.88671875" style="590"/>
    <col min="55" max="58" width="9" style="590" bestFit="1" customWidth="1"/>
    <col min="59" max="16384" width="8.88671875" style="590"/>
  </cols>
  <sheetData>
    <row r="1" spans="1:58">
      <c r="A1" s="584" t="s">
        <v>3723</v>
      </c>
      <c r="B1" s="584" t="s">
        <v>9</v>
      </c>
      <c r="C1" s="584" t="s">
        <v>38</v>
      </c>
      <c r="D1" s="584" t="s">
        <v>4074</v>
      </c>
      <c r="E1" s="584" t="s">
        <v>3473</v>
      </c>
      <c r="F1" s="584" t="s">
        <v>5171</v>
      </c>
      <c r="G1" s="584" t="s">
        <v>5170</v>
      </c>
      <c r="H1" s="584" t="s">
        <v>5169</v>
      </c>
      <c r="I1" s="584" t="s">
        <v>5168</v>
      </c>
      <c r="J1" s="584" t="s">
        <v>5167</v>
      </c>
      <c r="K1" s="584" t="s">
        <v>5166</v>
      </c>
      <c r="L1" s="584" t="s">
        <v>5165</v>
      </c>
      <c r="M1" s="584" t="s">
        <v>5164</v>
      </c>
      <c r="N1" s="584" t="s">
        <v>5163</v>
      </c>
      <c r="O1" s="584" t="s">
        <v>5162</v>
      </c>
      <c r="P1" s="584" t="s">
        <v>5161</v>
      </c>
      <c r="Q1" s="584" t="s">
        <v>5160</v>
      </c>
      <c r="R1" s="584" t="s">
        <v>5159</v>
      </c>
      <c r="S1" s="584" t="s">
        <v>5158</v>
      </c>
      <c r="T1" s="584" t="s">
        <v>5157</v>
      </c>
      <c r="U1" s="584" t="s">
        <v>1374</v>
      </c>
      <c r="V1" s="584" t="s">
        <v>1374</v>
      </c>
      <c r="W1" s="584" t="s">
        <v>1374</v>
      </c>
      <c r="X1" s="584" t="s">
        <v>5156</v>
      </c>
      <c r="Y1" s="584" t="s">
        <v>1374</v>
      </c>
      <c r="Z1" s="584" t="s">
        <v>1374</v>
      </c>
      <c r="AA1" s="584" t="s">
        <v>1374</v>
      </c>
      <c r="AB1" s="584" t="s">
        <v>1374</v>
      </c>
      <c r="AC1" s="584" t="s">
        <v>1374</v>
      </c>
      <c r="AD1" s="584" t="s">
        <v>1374</v>
      </c>
      <c r="AE1" s="585" t="s">
        <v>5155</v>
      </c>
      <c r="AF1" s="585" t="s">
        <v>5154</v>
      </c>
      <c r="AG1" s="585" t="s">
        <v>5153</v>
      </c>
      <c r="AH1" s="585"/>
      <c r="AI1" s="585"/>
      <c r="AJ1" s="585"/>
      <c r="AK1" s="585"/>
      <c r="AL1" s="585"/>
      <c r="AM1" s="595" t="s">
        <v>5152</v>
      </c>
      <c r="AN1" s="595" t="s">
        <v>3952</v>
      </c>
      <c r="AO1" s="595" t="s">
        <v>5151</v>
      </c>
      <c r="AP1" s="595" t="s">
        <v>4121</v>
      </c>
      <c r="AQ1" s="596" t="s">
        <v>5150</v>
      </c>
      <c r="AR1" s="596" t="s">
        <v>5149</v>
      </c>
      <c r="AS1" s="597" t="s">
        <v>3511</v>
      </c>
      <c r="AU1" s="586" t="s">
        <v>71</v>
      </c>
      <c r="AV1" s="586" t="s">
        <v>72</v>
      </c>
      <c r="AW1" s="591" t="s">
        <v>99</v>
      </c>
      <c r="AX1" s="591" t="s">
        <v>100</v>
      </c>
      <c r="AY1" s="591" t="s">
        <v>75</v>
      </c>
      <c r="AZ1" s="591" t="s">
        <v>73</v>
      </c>
      <c r="BA1" s="591" t="s">
        <v>42</v>
      </c>
      <c r="BB1" s="591"/>
      <c r="BC1" s="591" t="s">
        <v>39</v>
      </c>
      <c r="BD1" s="591" t="s">
        <v>40</v>
      </c>
      <c r="BE1" s="591" t="s">
        <v>31</v>
      </c>
      <c r="BF1" s="591" t="s">
        <v>41</v>
      </c>
    </row>
    <row r="2" spans="1:58">
      <c r="A2" s="592">
        <v>1</v>
      </c>
      <c r="B2" s="592" t="s">
        <v>5148</v>
      </c>
      <c r="C2" s="592" t="s">
        <v>5031</v>
      </c>
      <c r="D2" s="592" t="s">
        <v>164</v>
      </c>
      <c r="E2" s="592" t="s">
        <v>307</v>
      </c>
      <c r="F2" s="587">
        <v>1982</v>
      </c>
      <c r="G2" s="592" t="s">
        <v>32</v>
      </c>
      <c r="H2" s="592" t="s">
        <v>5147</v>
      </c>
      <c r="I2" s="592" t="s">
        <v>5146</v>
      </c>
      <c r="J2" s="592"/>
      <c r="K2" s="592"/>
      <c r="L2" s="592" t="s">
        <v>4998</v>
      </c>
      <c r="M2" s="592" t="s">
        <v>4997</v>
      </c>
      <c r="N2" s="592" t="s">
        <v>4996</v>
      </c>
      <c r="O2" s="592"/>
      <c r="P2" s="592">
        <v>60</v>
      </c>
      <c r="Q2" s="592">
        <v>0</v>
      </c>
      <c r="R2" s="592" t="s">
        <v>5087</v>
      </c>
      <c r="S2" s="592"/>
      <c r="T2" s="592" t="s">
        <v>4992</v>
      </c>
      <c r="U2" s="592" t="s">
        <v>4994</v>
      </c>
      <c r="V2" s="592" t="s">
        <v>4992</v>
      </c>
      <c r="W2" s="592" t="s">
        <v>4992</v>
      </c>
      <c r="X2" s="592" t="s">
        <v>4992</v>
      </c>
      <c r="Y2" s="592"/>
      <c r="Z2" s="592"/>
      <c r="AA2" s="592"/>
      <c r="AB2" s="592"/>
      <c r="AC2" s="592"/>
      <c r="AD2" s="592"/>
      <c r="AE2" s="592" t="s">
        <v>5145</v>
      </c>
      <c r="AF2" s="592"/>
      <c r="AG2" s="592" t="s">
        <v>4992</v>
      </c>
      <c r="AH2" s="592"/>
      <c r="AI2" s="592"/>
      <c r="AJ2" s="592"/>
      <c r="AK2" s="592"/>
      <c r="AL2" s="592"/>
      <c r="AM2" s="598">
        <v>0.3125</v>
      </c>
      <c r="AN2" s="598">
        <v>0.55625000000000002</v>
      </c>
      <c r="AO2" s="598">
        <f t="shared" ref="AO2:AO36" si="0">AN2-AM2</f>
        <v>0.24375000000000002</v>
      </c>
      <c r="AP2" s="599">
        <v>19</v>
      </c>
      <c r="AQ2" s="600">
        <f t="shared" ref="AQ2:AQ36" si="1">(19-AP2)*$AS$39</f>
        <v>0</v>
      </c>
      <c r="AR2" s="600">
        <f t="shared" ref="AR2:AR36" si="2">MAX((AN2-$AS$38)*2,0)</f>
        <v>0</v>
      </c>
      <c r="AS2" s="601">
        <f t="shared" ref="AS2:AS36" si="3">AO2+AQ2+AR2</f>
        <v>0.24375000000000002</v>
      </c>
      <c r="AU2" s="586">
        <f>VLOOKUP(AV2,id!$A:$C,3,0)</f>
        <v>3</v>
      </c>
      <c r="AV2" s="586" t="str">
        <f t="shared" ref="AV2:AV36" si="4">AW2&amp;AX2&amp;AZ2</f>
        <v>ŚmiejaDaniel1982</v>
      </c>
      <c r="AW2" s="591" t="str">
        <f>PROPER(B2)</f>
        <v>Śmieja</v>
      </c>
      <c r="AX2" s="591" t="str">
        <f>PROPER(C2)</f>
        <v>Daniel</v>
      </c>
      <c r="AY2" s="591" t="str">
        <f>D2</f>
        <v>mrdp.pl</v>
      </c>
      <c r="AZ2" s="591">
        <f>F2</f>
        <v>1982</v>
      </c>
      <c r="BA2" s="591">
        <v>50</v>
      </c>
      <c r="BB2" s="593"/>
      <c r="BC2" s="591"/>
      <c r="BD2" s="591"/>
      <c r="BE2" s="591"/>
      <c r="BF2" s="591"/>
    </row>
    <row r="3" spans="1:58">
      <c r="A3" s="592">
        <v>2</v>
      </c>
      <c r="B3" s="592" t="s">
        <v>829</v>
      </c>
      <c r="C3" s="592" t="s">
        <v>828</v>
      </c>
      <c r="D3" s="592" t="s">
        <v>827</v>
      </c>
      <c r="E3" s="592" t="s">
        <v>3673</v>
      </c>
      <c r="F3" s="587">
        <v>1980</v>
      </c>
      <c r="G3" s="592" t="s">
        <v>32</v>
      </c>
      <c r="H3" s="592" t="s">
        <v>5144</v>
      </c>
      <c r="I3" s="592" t="s">
        <v>5143</v>
      </c>
      <c r="J3" s="592"/>
      <c r="K3" s="592"/>
      <c r="L3" s="592" t="s">
        <v>4998</v>
      </c>
      <c r="M3" s="592" t="s">
        <v>4997</v>
      </c>
      <c r="N3" s="592" t="s">
        <v>4996</v>
      </c>
      <c r="O3" s="592"/>
      <c r="P3" s="592">
        <v>40</v>
      </c>
      <c r="Q3" s="592">
        <v>0</v>
      </c>
      <c r="R3" s="592" t="s">
        <v>4995</v>
      </c>
      <c r="S3" s="592"/>
      <c r="T3" s="592" t="s">
        <v>4992</v>
      </c>
      <c r="U3" s="592" t="s">
        <v>4994</v>
      </c>
      <c r="V3" s="592" t="s">
        <v>4992</v>
      </c>
      <c r="W3" s="592" t="s">
        <v>4992</v>
      </c>
      <c r="X3" s="592" t="s">
        <v>4992</v>
      </c>
      <c r="Y3" s="592"/>
      <c r="Z3" s="592"/>
      <c r="AA3" s="592"/>
      <c r="AB3" s="592"/>
      <c r="AC3" s="592"/>
      <c r="AD3" s="592"/>
      <c r="AE3" s="592" t="s">
        <v>5142</v>
      </c>
      <c r="AF3" s="592"/>
      <c r="AG3" s="592" t="s">
        <v>4992</v>
      </c>
      <c r="AH3" s="592"/>
      <c r="AI3" s="592"/>
      <c r="AJ3" s="592"/>
      <c r="AK3" s="592"/>
      <c r="AL3" s="592"/>
      <c r="AM3" s="598">
        <v>0.3125</v>
      </c>
      <c r="AN3" s="598">
        <v>0.56527777777777777</v>
      </c>
      <c r="AO3" s="598">
        <f t="shared" si="0"/>
        <v>0.25277777777777777</v>
      </c>
      <c r="AP3" s="599">
        <v>19</v>
      </c>
      <c r="AQ3" s="600">
        <f t="shared" si="1"/>
        <v>0</v>
      </c>
      <c r="AR3" s="600">
        <f t="shared" si="2"/>
        <v>0</v>
      </c>
      <c r="AS3" s="601">
        <f t="shared" si="3"/>
        <v>0.25277777777777777</v>
      </c>
      <c r="AU3" s="586">
        <f>VLOOKUP(AV3,id!$A:$C,3,0)</f>
        <v>173</v>
      </c>
      <c r="AV3" s="586" t="str">
        <f t="shared" si="4"/>
        <v>ŁosiewiczMariusz1980</v>
      </c>
      <c r="AW3" s="591" t="str">
        <f t="shared" ref="AW3:AX16" si="5">PROPER(B3)</f>
        <v>Łosiewicz</v>
      </c>
      <c r="AX3" s="591" t="str">
        <f t="shared" si="5"/>
        <v>Mariusz</v>
      </c>
      <c r="AY3" s="591" t="str">
        <f t="shared" ref="AY3:AY36" si="6">D3</f>
        <v>Morenka Team</v>
      </c>
      <c r="AZ3" s="591">
        <f t="shared" ref="AZ3:AZ36" si="7">F3</f>
        <v>1980</v>
      </c>
      <c r="BA3" s="591">
        <f t="shared" ref="BA3:BA13" si="8">BA2*IF(BE3&lt;1,BE3,IF(BF3&lt;1,BF3,IF(BD3&lt;1,BD3,IF(BC3&lt;1,BC3,1))))</f>
        <v>48.214285714285722</v>
      </c>
      <c r="BB3" s="593"/>
      <c r="BC3" s="591">
        <f>AS2/AS3</f>
        <v>0.96428571428571441</v>
      </c>
      <c r="BD3" s="591">
        <v>1</v>
      </c>
      <c r="BE3" s="591">
        <v>1</v>
      </c>
      <c r="BF3" s="591">
        <v>1</v>
      </c>
    </row>
    <row r="4" spans="1:58">
      <c r="A4" s="592">
        <v>3</v>
      </c>
      <c r="B4" s="592" t="s">
        <v>3972</v>
      </c>
      <c r="C4" s="592" t="s">
        <v>3696</v>
      </c>
      <c r="D4" s="592" t="s">
        <v>143</v>
      </c>
      <c r="E4" s="592" t="s">
        <v>3554</v>
      </c>
      <c r="F4" s="587">
        <v>1977</v>
      </c>
      <c r="G4" s="592" t="s">
        <v>32</v>
      </c>
      <c r="H4" s="592" t="s">
        <v>5141</v>
      </c>
      <c r="I4" s="592" t="s">
        <v>5140</v>
      </c>
      <c r="J4" s="592"/>
      <c r="K4" s="592"/>
      <c r="L4" s="592" t="s">
        <v>4998</v>
      </c>
      <c r="M4" s="592" t="s">
        <v>4997</v>
      </c>
      <c r="N4" s="592" t="s">
        <v>4996</v>
      </c>
      <c r="O4" s="592"/>
      <c r="P4" s="592">
        <v>40</v>
      </c>
      <c r="Q4" s="592">
        <v>0</v>
      </c>
      <c r="R4" s="592" t="s">
        <v>5139</v>
      </c>
      <c r="S4" s="592"/>
      <c r="T4" s="592" t="s">
        <v>4992</v>
      </c>
      <c r="U4" s="592" t="s">
        <v>4994</v>
      </c>
      <c r="V4" s="592" t="s">
        <v>4992</v>
      </c>
      <c r="W4" s="592" t="s">
        <v>4992</v>
      </c>
      <c r="X4" s="592" t="s">
        <v>4992</v>
      </c>
      <c r="Y4" s="592"/>
      <c r="Z4" s="592"/>
      <c r="AA4" s="592"/>
      <c r="AB4" s="592"/>
      <c r="AC4" s="592"/>
      <c r="AD4" s="592"/>
      <c r="AE4" s="592" t="s">
        <v>5138</v>
      </c>
      <c r="AF4" s="592"/>
      <c r="AG4" s="592" t="s">
        <v>4992</v>
      </c>
      <c r="AH4" s="592"/>
      <c r="AI4" s="592"/>
      <c r="AJ4" s="592"/>
      <c r="AK4" s="592"/>
      <c r="AL4" s="592"/>
      <c r="AM4" s="598">
        <v>0.3125</v>
      </c>
      <c r="AN4" s="598">
        <v>0.56874999999999998</v>
      </c>
      <c r="AO4" s="598">
        <f t="shared" si="0"/>
        <v>0.25624999999999998</v>
      </c>
      <c r="AP4" s="599">
        <v>19</v>
      </c>
      <c r="AQ4" s="600">
        <f t="shared" si="1"/>
        <v>0</v>
      </c>
      <c r="AR4" s="600">
        <f t="shared" si="2"/>
        <v>0</v>
      </c>
      <c r="AS4" s="601">
        <f t="shared" si="3"/>
        <v>0.25624999999999998</v>
      </c>
      <c r="AU4" s="586">
        <f>VLOOKUP(AV4,id!$A:$C,3,0)</f>
        <v>91</v>
      </c>
      <c r="AV4" s="586" t="str">
        <f t="shared" si="4"/>
        <v>PiwakowskiWojciech1977</v>
      </c>
      <c r="AW4" s="591" t="str">
        <f t="shared" si="5"/>
        <v>Piwakowski</v>
      </c>
      <c r="AX4" s="591" t="str">
        <f t="shared" si="5"/>
        <v>Wojciech</v>
      </c>
      <c r="AY4" s="591" t="str">
        <f t="shared" si="6"/>
        <v>Harpagan</v>
      </c>
      <c r="AZ4" s="591">
        <f t="shared" si="7"/>
        <v>1977</v>
      </c>
      <c r="BA4" s="591">
        <f t="shared" si="8"/>
        <v>47.560975609756106</v>
      </c>
      <c r="BB4" s="593"/>
      <c r="BC4" s="591">
        <f t="shared" ref="BC4:BC13" si="9">AS3/AS4</f>
        <v>0.98644986449864502</v>
      </c>
      <c r="BD4" s="591">
        <v>1</v>
      </c>
      <c r="BE4" s="591">
        <v>1</v>
      </c>
      <c r="BF4" s="591">
        <v>1</v>
      </c>
    </row>
    <row r="5" spans="1:58">
      <c r="A5" s="592">
        <v>3</v>
      </c>
      <c r="B5" s="592" t="s">
        <v>5137</v>
      </c>
      <c r="C5" s="592" t="s">
        <v>684</v>
      </c>
      <c r="D5" s="592"/>
      <c r="E5" s="592"/>
      <c r="F5" s="587">
        <v>1980</v>
      </c>
      <c r="G5" s="592"/>
      <c r="H5" s="592"/>
      <c r="I5" s="592"/>
      <c r="J5" s="592"/>
      <c r="K5" s="592"/>
      <c r="L5" s="592"/>
      <c r="M5" s="592"/>
      <c r="N5" s="592"/>
      <c r="O5" s="592"/>
      <c r="AM5" s="598">
        <v>0.3125</v>
      </c>
      <c r="AN5" s="598">
        <v>0.56874999999999998</v>
      </c>
      <c r="AO5" s="598">
        <f t="shared" si="0"/>
        <v>0.25624999999999998</v>
      </c>
      <c r="AP5" s="599">
        <v>19</v>
      </c>
      <c r="AQ5" s="600">
        <f t="shared" si="1"/>
        <v>0</v>
      </c>
      <c r="AR5" s="600">
        <f t="shared" si="2"/>
        <v>0</v>
      </c>
      <c r="AS5" s="601">
        <f t="shared" si="3"/>
        <v>0.25624999999999998</v>
      </c>
      <c r="AU5" s="586">
        <f>VLOOKUP(AV5,id!$A:$C,3,0)</f>
        <v>90</v>
      </c>
      <c r="AV5" s="586" t="str">
        <f t="shared" si="4"/>
        <v>RóżakMarcin1980</v>
      </c>
      <c r="AW5" s="591" t="str">
        <f t="shared" si="5"/>
        <v>Różak</v>
      </c>
      <c r="AX5" s="591" t="str">
        <f t="shared" si="5"/>
        <v>Marcin</v>
      </c>
      <c r="AY5" s="591">
        <f t="shared" si="6"/>
        <v>0</v>
      </c>
      <c r="AZ5" s="591">
        <f t="shared" si="7"/>
        <v>1980</v>
      </c>
      <c r="BA5" s="591">
        <f t="shared" si="8"/>
        <v>47.560975609756106</v>
      </c>
      <c r="BB5" s="593"/>
      <c r="BC5" s="591">
        <f t="shared" si="9"/>
        <v>1</v>
      </c>
      <c r="BD5" s="591">
        <v>1</v>
      </c>
      <c r="BE5" s="591">
        <v>1</v>
      </c>
      <c r="BF5" s="591">
        <v>1</v>
      </c>
    </row>
    <row r="6" spans="1:58">
      <c r="A6" s="592">
        <v>5</v>
      </c>
      <c r="B6" s="592" t="s">
        <v>3977</v>
      </c>
      <c r="C6" s="592" t="s">
        <v>5136</v>
      </c>
      <c r="D6" s="592" t="s">
        <v>162</v>
      </c>
      <c r="E6" s="592" t="s">
        <v>246</v>
      </c>
      <c r="F6" s="587">
        <v>1992</v>
      </c>
      <c r="G6" s="592" t="s">
        <v>32</v>
      </c>
      <c r="H6" s="592" t="s">
        <v>5135</v>
      </c>
      <c r="I6" s="592" t="s">
        <v>5134</v>
      </c>
      <c r="J6" s="592"/>
      <c r="K6" s="592"/>
      <c r="L6" s="592" t="s">
        <v>4998</v>
      </c>
      <c r="M6" s="592" t="s">
        <v>4997</v>
      </c>
      <c r="N6" s="592" t="s">
        <v>4996</v>
      </c>
      <c r="O6" s="592"/>
      <c r="P6" s="592">
        <v>40</v>
      </c>
      <c r="Q6" s="592">
        <v>0</v>
      </c>
      <c r="R6" s="592" t="s">
        <v>5133</v>
      </c>
      <c r="S6" s="592"/>
      <c r="T6" s="592" t="s">
        <v>4992</v>
      </c>
      <c r="U6" s="592" t="s">
        <v>4994</v>
      </c>
      <c r="V6" s="592" t="s">
        <v>4992</v>
      </c>
      <c r="W6" s="592" t="s">
        <v>4992</v>
      </c>
      <c r="X6" s="592" t="s">
        <v>4992</v>
      </c>
      <c r="Y6" s="592"/>
      <c r="Z6" s="592"/>
      <c r="AA6" s="592"/>
      <c r="AB6" s="592"/>
      <c r="AC6" s="592"/>
      <c r="AD6" s="592"/>
      <c r="AE6" s="592" t="s">
        <v>5132</v>
      </c>
      <c r="AF6" s="592"/>
      <c r="AG6" s="592" t="s">
        <v>4992</v>
      </c>
      <c r="AH6" s="592"/>
      <c r="AI6" s="592"/>
      <c r="AJ6" s="592"/>
      <c r="AK6" s="592"/>
      <c r="AL6" s="592"/>
      <c r="AM6" s="598">
        <v>0.3125</v>
      </c>
      <c r="AN6" s="598">
        <v>0.5805555555555556</v>
      </c>
      <c r="AO6" s="598">
        <f t="shared" si="0"/>
        <v>0.2680555555555556</v>
      </c>
      <c r="AP6" s="599">
        <v>19</v>
      </c>
      <c r="AQ6" s="600">
        <f t="shared" si="1"/>
        <v>0</v>
      </c>
      <c r="AR6" s="600">
        <f t="shared" si="2"/>
        <v>0</v>
      </c>
      <c r="AS6" s="601">
        <f t="shared" si="3"/>
        <v>0.2680555555555556</v>
      </c>
      <c r="AU6" s="586">
        <f>VLOOKUP(AV6,id!$A:$C,3,0)</f>
        <v>6</v>
      </c>
      <c r="AV6" s="586" t="str">
        <f t="shared" si="4"/>
        <v>JakubekKrystian1992</v>
      </c>
      <c r="AW6" s="591" t="str">
        <f t="shared" si="5"/>
        <v>Jakubek</v>
      </c>
      <c r="AX6" s="591" t="str">
        <f t="shared" si="5"/>
        <v>Krystian</v>
      </c>
      <c r="AY6" s="591" t="str">
        <f t="shared" si="6"/>
        <v>Mitutoyo AZS Wratislavia</v>
      </c>
      <c r="AZ6" s="591">
        <f t="shared" si="7"/>
        <v>1992</v>
      </c>
      <c r="BA6" s="591">
        <f t="shared" si="8"/>
        <v>45.466321243523311</v>
      </c>
      <c r="BB6" s="593"/>
      <c r="BC6" s="591">
        <f t="shared" si="9"/>
        <v>0.95595854922279766</v>
      </c>
      <c r="BD6" s="591">
        <v>1</v>
      </c>
      <c r="BE6" s="591">
        <v>1</v>
      </c>
      <c r="BF6" s="591">
        <v>1</v>
      </c>
    </row>
    <row r="7" spans="1:58">
      <c r="A7" s="592">
        <v>6</v>
      </c>
      <c r="B7" s="592" t="s">
        <v>5131</v>
      </c>
      <c r="C7" s="592" t="s">
        <v>5130</v>
      </c>
      <c r="D7" s="592"/>
      <c r="E7" s="592" t="s">
        <v>3554</v>
      </c>
      <c r="F7" s="587">
        <v>1973</v>
      </c>
      <c r="G7" s="592" t="s">
        <v>32</v>
      </c>
      <c r="H7" s="592" t="s">
        <v>5129</v>
      </c>
      <c r="I7" s="592" t="s">
        <v>5128</v>
      </c>
      <c r="J7" s="592"/>
      <c r="K7" s="592"/>
      <c r="L7" s="592" t="s">
        <v>4998</v>
      </c>
      <c r="M7" s="592" t="s">
        <v>4997</v>
      </c>
      <c r="N7" s="592" t="s">
        <v>4996</v>
      </c>
      <c r="O7" s="592"/>
      <c r="P7" s="592">
        <v>40</v>
      </c>
      <c r="Q7" s="592">
        <v>0</v>
      </c>
      <c r="R7" s="592" t="s">
        <v>4995</v>
      </c>
      <c r="S7" s="592"/>
      <c r="T7" s="592" t="s">
        <v>4992</v>
      </c>
      <c r="U7" s="592" t="s">
        <v>4994</v>
      </c>
      <c r="V7" s="592" t="s">
        <v>4992</v>
      </c>
      <c r="W7" s="592" t="s">
        <v>4992</v>
      </c>
      <c r="X7" s="592" t="s">
        <v>4992</v>
      </c>
      <c r="Y7" s="592"/>
      <c r="Z7" s="592"/>
      <c r="AA7" s="592"/>
      <c r="AB7" s="592"/>
      <c r="AC7" s="592"/>
      <c r="AD7" s="592"/>
      <c r="AE7" s="592" t="s">
        <v>5127</v>
      </c>
      <c r="AF7" s="592"/>
      <c r="AG7" s="592" t="s">
        <v>4992</v>
      </c>
      <c r="AH7" s="592"/>
      <c r="AI7" s="592"/>
      <c r="AJ7" s="592"/>
      <c r="AK7" s="592"/>
      <c r="AL7" s="592"/>
      <c r="AM7" s="598">
        <v>0.3125</v>
      </c>
      <c r="AN7" s="598">
        <v>0.60277777777777775</v>
      </c>
      <c r="AO7" s="598">
        <f t="shared" si="0"/>
        <v>0.29027777777777775</v>
      </c>
      <c r="AP7" s="599">
        <v>19</v>
      </c>
      <c r="AQ7" s="600">
        <f t="shared" si="1"/>
        <v>0</v>
      </c>
      <c r="AR7" s="600">
        <f t="shared" si="2"/>
        <v>0</v>
      </c>
      <c r="AS7" s="601">
        <f t="shared" si="3"/>
        <v>0.29027777777777775</v>
      </c>
      <c r="AU7" s="586">
        <f>VLOOKUP(AV7,id!$A:$C,3,0)</f>
        <v>182</v>
      </c>
      <c r="AV7" s="586" t="str">
        <f t="shared" si="4"/>
        <v>CiesielskiWitold1973</v>
      </c>
      <c r="AW7" s="591" t="str">
        <f t="shared" si="5"/>
        <v>Ciesielski</v>
      </c>
      <c r="AX7" s="591" t="str">
        <f t="shared" si="5"/>
        <v>Witold</v>
      </c>
      <c r="AY7" s="591">
        <f t="shared" si="6"/>
        <v>0</v>
      </c>
      <c r="AZ7" s="591">
        <f t="shared" si="7"/>
        <v>1973</v>
      </c>
      <c r="BA7" s="591">
        <f t="shared" si="8"/>
        <v>41.985645933014361</v>
      </c>
      <c r="BB7" s="593"/>
      <c r="BC7" s="591">
        <f t="shared" si="9"/>
        <v>0.92344497607655529</v>
      </c>
      <c r="BD7" s="591">
        <v>1</v>
      </c>
      <c r="BE7" s="591">
        <v>1</v>
      </c>
      <c r="BF7" s="591">
        <v>1</v>
      </c>
    </row>
    <row r="8" spans="1:58">
      <c r="A8" s="592">
        <v>7</v>
      </c>
      <c r="B8" s="592" t="s">
        <v>5126</v>
      </c>
      <c r="C8" s="592" t="s">
        <v>5125</v>
      </c>
      <c r="D8" s="592" t="s">
        <v>4973</v>
      </c>
      <c r="E8" s="592" t="s">
        <v>3554</v>
      </c>
      <c r="F8" s="587">
        <v>1983</v>
      </c>
      <c r="G8" s="592" t="s">
        <v>32</v>
      </c>
      <c r="H8" s="592" t="s">
        <v>5124</v>
      </c>
      <c r="I8" s="592" t="s">
        <v>5123</v>
      </c>
      <c r="J8" s="592"/>
      <c r="K8" s="592"/>
      <c r="L8" s="592" t="s">
        <v>4998</v>
      </c>
      <c r="M8" s="592" t="s">
        <v>4997</v>
      </c>
      <c r="N8" s="592" t="s">
        <v>4996</v>
      </c>
      <c r="O8" s="592"/>
      <c r="P8" s="592">
        <v>40</v>
      </c>
      <c r="Q8" s="592">
        <v>0</v>
      </c>
      <c r="R8" s="592" t="s">
        <v>5087</v>
      </c>
      <c r="S8" s="592"/>
      <c r="T8" s="592" t="s">
        <v>4992</v>
      </c>
      <c r="U8" s="592" t="s">
        <v>4994</v>
      </c>
      <c r="V8" s="592" t="s">
        <v>4992</v>
      </c>
      <c r="W8" s="592" t="s">
        <v>4992</v>
      </c>
      <c r="X8" s="592" t="s">
        <v>4992</v>
      </c>
      <c r="Y8" s="592"/>
      <c r="Z8" s="592"/>
      <c r="AA8" s="592"/>
      <c r="AB8" s="592"/>
      <c r="AC8" s="592"/>
      <c r="AD8" s="592"/>
      <c r="AE8" s="592" t="s">
        <v>5122</v>
      </c>
      <c r="AF8" s="592"/>
      <c r="AG8" s="592" t="s">
        <v>4992</v>
      </c>
      <c r="AH8" s="592"/>
      <c r="AI8" s="592"/>
      <c r="AJ8" s="592"/>
      <c r="AK8" s="592"/>
      <c r="AL8" s="592"/>
      <c r="AM8" s="598">
        <v>0.3125</v>
      </c>
      <c r="AN8" s="598">
        <v>0.63263888888888886</v>
      </c>
      <c r="AO8" s="598">
        <f t="shared" si="0"/>
        <v>0.32013888888888886</v>
      </c>
      <c r="AP8" s="599">
        <v>19</v>
      </c>
      <c r="AQ8" s="600">
        <f t="shared" si="1"/>
        <v>0</v>
      </c>
      <c r="AR8" s="600">
        <f t="shared" si="2"/>
        <v>0</v>
      </c>
      <c r="AS8" s="601">
        <f t="shared" si="3"/>
        <v>0.32013888888888886</v>
      </c>
      <c r="AU8" s="586">
        <f>VLOOKUP(AV8,id!$A:$C,3,0)</f>
        <v>93</v>
      </c>
      <c r="AV8" s="586" t="str">
        <f t="shared" si="4"/>
        <v>SzumańskiJakub1983</v>
      </c>
      <c r="AW8" s="591" t="str">
        <f t="shared" si="5"/>
        <v>Szumański</v>
      </c>
      <c r="AX8" s="591" t="str">
        <f t="shared" si="5"/>
        <v>Jakub</v>
      </c>
      <c r="AY8" s="591" t="str">
        <f t="shared" si="6"/>
        <v>Po trupach do celu</v>
      </c>
      <c r="AZ8" s="591">
        <f t="shared" si="7"/>
        <v>1983</v>
      </c>
      <c r="BA8" s="591">
        <f t="shared" si="8"/>
        <v>38.069414316702826</v>
      </c>
      <c r="BB8" s="593"/>
      <c r="BC8" s="591">
        <f t="shared" si="9"/>
        <v>0.90672451193058567</v>
      </c>
      <c r="BD8" s="591">
        <v>1</v>
      </c>
      <c r="BE8" s="591">
        <v>1</v>
      </c>
      <c r="BF8" s="591">
        <v>1</v>
      </c>
    </row>
    <row r="9" spans="1:58">
      <c r="A9" s="592">
        <v>8</v>
      </c>
      <c r="B9" s="592" t="s">
        <v>3978</v>
      </c>
      <c r="C9" s="592" t="s">
        <v>5121</v>
      </c>
      <c r="D9" s="592"/>
      <c r="E9" s="592"/>
      <c r="F9" s="587">
        <v>1972</v>
      </c>
      <c r="G9" s="592"/>
      <c r="H9" s="592"/>
      <c r="I9" s="592"/>
      <c r="J9" s="592"/>
      <c r="K9" s="592"/>
      <c r="L9" s="592"/>
      <c r="M9" s="592"/>
      <c r="N9" s="592"/>
      <c r="O9" s="592"/>
      <c r="AM9" s="598">
        <v>0.3125</v>
      </c>
      <c r="AN9" s="598">
        <v>0.63611111111111118</v>
      </c>
      <c r="AO9" s="598">
        <f t="shared" si="0"/>
        <v>0.32361111111111118</v>
      </c>
      <c r="AP9" s="599">
        <v>19</v>
      </c>
      <c r="AQ9" s="600">
        <f t="shared" si="1"/>
        <v>0</v>
      </c>
      <c r="AR9" s="600">
        <f t="shared" si="2"/>
        <v>0</v>
      </c>
      <c r="AS9" s="601">
        <f t="shared" si="3"/>
        <v>0.32361111111111118</v>
      </c>
      <c r="AU9" s="586">
        <f>VLOOKUP(AV9,id!$A:$C,3,0)</f>
        <v>105</v>
      </c>
      <c r="AV9" s="586" t="str">
        <f t="shared" si="4"/>
        <v>BoberBartłomiej1972</v>
      </c>
      <c r="AW9" s="591" t="str">
        <f t="shared" si="5"/>
        <v>Bober</v>
      </c>
      <c r="AX9" s="591" t="str">
        <f t="shared" si="5"/>
        <v>Bartłomiej</v>
      </c>
      <c r="AY9" s="591">
        <f t="shared" si="6"/>
        <v>0</v>
      </c>
      <c r="AZ9" s="591">
        <f t="shared" si="7"/>
        <v>1972</v>
      </c>
      <c r="BA9" s="591">
        <f t="shared" si="8"/>
        <v>37.66094420600858</v>
      </c>
      <c r="BB9" s="593"/>
      <c r="BC9" s="591">
        <f t="shared" si="9"/>
        <v>0.98927038626609409</v>
      </c>
      <c r="BD9" s="591">
        <v>1</v>
      </c>
      <c r="BE9" s="591">
        <v>1</v>
      </c>
      <c r="BF9" s="591">
        <v>1</v>
      </c>
    </row>
    <row r="10" spans="1:58">
      <c r="A10" s="592">
        <v>9</v>
      </c>
      <c r="B10" s="592" t="s">
        <v>3993</v>
      </c>
      <c r="C10" s="592" t="s">
        <v>4107</v>
      </c>
      <c r="D10" s="592" t="s">
        <v>4052</v>
      </c>
      <c r="E10" s="592" t="s">
        <v>3689</v>
      </c>
      <c r="F10" s="587">
        <v>1989</v>
      </c>
      <c r="G10" s="592" t="s">
        <v>32</v>
      </c>
      <c r="H10" s="592" t="s">
        <v>5120</v>
      </c>
      <c r="I10" s="592" t="s">
        <v>5119</v>
      </c>
      <c r="J10" s="592"/>
      <c r="K10" s="592"/>
      <c r="L10" s="592" t="s">
        <v>4998</v>
      </c>
      <c r="M10" s="592" t="s">
        <v>4997</v>
      </c>
      <c r="N10" s="592" t="s">
        <v>4996</v>
      </c>
      <c r="O10" s="592"/>
      <c r="P10" s="592">
        <v>40</v>
      </c>
      <c r="Q10" s="592">
        <v>0</v>
      </c>
      <c r="R10" s="592" t="s">
        <v>4995</v>
      </c>
      <c r="S10" s="592"/>
      <c r="T10" s="592" t="s">
        <v>4992</v>
      </c>
      <c r="U10" s="592" t="s">
        <v>4994</v>
      </c>
      <c r="V10" s="592" t="s">
        <v>4992</v>
      </c>
      <c r="W10" s="592" t="s">
        <v>4992</v>
      </c>
      <c r="X10" s="592" t="s">
        <v>4992</v>
      </c>
      <c r="Y10" s="592"/>
      <c r="Z10" s="592"/>
      <c r="AA10" s="592"/>
      <c r="AB10" s="592"/>
      <c r="AC10" s="592"/>
      <c r="AD10" s="592"/>
      <c r="AE10" s="592" t="s">
        <v>5118</v>
      </c>
      <c r="AF10" s="592"/>
      <c r="AG10" s="592" t="s">
        <v>4992</v>
      </c>
      <c r="AH10" s="592"/>
      <c r="AI10" s="592"/>
      <c r="AJ10" s="592"/>
      <c r="AK10" s="592"/>
      <c r="AL10" s="592"/>
      <c r="AM10" s="598">
        <v>0.3125</v>
      </c>
      <c r="AN10" s="598">
        <v>0.64513888888888882</v>
      </c>
      <c r="AO10" s="598">
        <f t="shared" si="0"/>
        <v>0.33263888888888882</v>
      </c>
      <c r="AP10" s="599">
        <v>19</v>
      </c>
      <c r="AQ10" s="600">
        <f t="shared" si="1"/>
        <v>0</v>
      </c>
      <c r="AR10" s="600">
        <f t="shared" si="2"/>
        <v>0</v>
      </c>
      <c r="AS10" s="601">
        <f t="shared" si="3"/>
        <v>0.33263888888888882</v>
      </c>
      <c r="AU10" s="586">
        <f>VLOOKUP(AV10,id!$A:$C,3,0)</f>
        <v>407</v>
      </c>
      <c r="AV10" s="586" t="str">
        <f t="shared" si="4"/>
        <v>WesołowskiStefan1989</v>
      </c>
      <c r="AW10" s="591" t="str">
        <f t="shared" si="5"/>
        <v>Wesołowski</v>
      </c>
      <c r="AX10" s="591" t="str">
        <f t="shared" si="5"/>
        <v>Stefan</v>
      </c>
      <c r="AY10" s="591" t="str">
        <f t="shared" si="6"/>
        <v>Koło Brzegu</v>
      </c>
      <c r="AZ10" s="591">
        <f t="shared" si="7"/>
        <v>1989</v>
      </c>
      <c r="BA10" s="591">
        <f t="shared" si="8"/>
        <v>36.638830897703563</v>
      </c>
      <c r="BB10" s="593"/>
      <c r="BC10" s="591">
        <f t="shared" si="9"/>
        <v>0.97286012526096077</v>
      </c>
      <c r="BD10" s="591">
        <v>1</v>
      </c>
      <c r="BE10" s="591">
        <v>1</v>
      </c>
      <c r="BF10" s="591">
        <v>1</v>
      </c>
    </row>
    <row r="11" spans="1:58">
      <c r="A11" s="592">
        <v>10</v>
      </c>
      <c r="B11" s="592" t="s">
        <v>5117</v>
      </c>
      <c r="C11" s="592" t="s">
        <v>5084</v>
      </c>
      <c r="D11" s="592" t="s">
        <v>5048</v>
      </c>
      <c r="E11" s="592" t="s">
        <v>3681</v>
      </c>
      <c r="F11" s="587">
        <v>1977</v>
      </c>
      <c r="G11" s="592" t="s">
        <v>32</v>
      </c>
      <c r="H11" s="592" t="s">
        <v>5116</v>
      </c>
      <c r="I11" s="592" t="s">
        <v>5115</v>
      </c>
      <c r="J11" s="592"/>
      <c r="K11" s="592"/>
      <c r="L11" s="592" t="s">
        <v>4998</v>
      </c>
      <c r="M11" s="592" t="s">
        <v>4997</v>
      </c>
      <c r="N11" s="592" t="s">
        <v>4996</v>
      </c>
      <c r="O11" s="592"/>
      <c r="P11" s="592">
        <v>60</v>
      </c>
      <c r="Q11" s="592">
        <v>0</v>
      </c>
      <c r="R11" s="592" t="s">
        <v>5114</v>
      </c>
      <c r="S11" s="592"/>
      <c r="T11" s="592" t="s">
        <v>4992</v>
      </c>
      <c r="U11" s="592" t="s">
        <v>4994</v>
      </c>
      <c r="V11" s="592" t="s">
        <v>4992</v>
      </c>
      <c r="W11" s="592" t="s">
        <v>4992</v>
      </c>
      <c r="X11" s="592" t="s">
        <v>4992</v>
      </c>
      <c r="Y11" s="592"/>
      <c r="Z11" s="592"/>
      <c r="AA11" s="592"/>
      <c r="AB11" s="592"/>
      <c r="AC11" s="592"/>
      <c r="AD11" s="592"/>
      <c r="AE11" s="592" t="s">
        <v>5113</v>
      </c>
      <c r="AF11" s="592"/>
      <c r="AG11" s="592" t="s">
        <v>4992</v>
      </c>
      <c r="AH11" s="592"/>
      <c r="AI11" s="592"/>
      <c r="AJ11" s="592"/>
      <c r="AK11" s="592"/>
      <c r="AL11" s="592"/>
      <c r="AM11" s="598">
        <v>0.3125</v>
      </c>
      <c r="AN11" s="598">
        <v>0.66736111111111107</v>
      </c>
      <c r="AO11" s="598">
        <f t="shared" si="0"/>
        <v>0.35486111111111107</v>
      </c>
      <c r="AP11" s="599">
        <v>19</v>
      </c>
      <c r="AQ11" s="600">
        <f t="shared" si="1"/>
        <v>0</v>
      </c>
      <c r="AR11" s="600">
        <f t="shared" si="2"/>
        <v>0</v>
      </c>
      <c r="AS11" s="601">
        <f t="shared" si="3"/>
        <v>0.35486111111111107</v>
      </c>
      <c r="AU11" s="586">
        <f>VLOOKUP(AV11,id!$A:$C,3,0)</f>
        <v>214</v>
      </c>
      <c r="AV11" s="586" t="str">
        <f t="shared" si="4"/>
        <v>KowalZbigniew1977</v>
      </c>
      <c r="AW11" s="591" t="str">
        <f t="shared" si="5"/>
        <v>Kowal</v>
      </c>
      <c r="AX11" s="591" t="str">
        <f t="shared" si="5"/>
        <v>Zbigniew</v>
      </c>
      <c r="AY11" s="591" t="str">
        <f t="shared" si="6"/>
        <v>Stopa Słupsk</v>
      </c>
      <c r="AZ11" s="591">
        <f t="shared" si="7"/>
        <v>1977</v>
      </c>
      <c r="BA11" s="591">
        <f t="shared" si="8"/>
        <v>34.344422700587096</v>
      </c>
      <c r="BB11" s="593"/>
      <c r="BC11" s="591">
        <f t="shared" si="9"/>
        <v>0.93737769080234823</v>
      </c>
      <c r="BD11" s="591">
        <v>1</v>
      </c>
      <c r="BE11" s="591">
        <v>1</v>
      </c>
      <c r="BF11" s="591">
        <v>1</v>
      </c>
    </row>
    <row r="12" spans="1:58">
      <c r="A12" s="592">
        <v>11</v>
      </c>
      <c r="B12" s="592" t="s">
        <v>5112</v>
      </c>
      <c r="C12" s="592" t="s">
        <v>5111</v>
      </c>
      <c r="D12" s="592" t="s">
        <v>5048</v>
      </c>
      <c r="E12" s="592"/>
      <c r="F12" s="587">
        <v>1987</v>
      </c>
      <c r="G12" s="592"/>
      <c r="H12" s="592"/>
      <c r="I12" s="592"/>
      <c r="J12" s="592"/>
      <c r="K12" s="592"/>
      <c r="L12" s="592"/>
      <c r="M12" s="592"/>
      <c r="N12" s="592"/>
      <c r="O12" s="592"/>
      <c r="P12" s="592"/>
      <c r="Q12" s="592"/>
      <c r="R12" s="592"/>
      <c r="S12" s="592"/>
      <c r="T12" s="592"/>
      <c r="U12" s="592"/>
      <c r="V12" s="592"/>
      <c r="W12" s="592"/>
      <c r="X12" s="592"/>
      <c r="Y12" s="592"/>
      <c r="Z12" s="592"/>
      <c r="AA12" s="592"/>
      <c r="AB12" s="592"/>
      <c r="AC12" s="592"/>
      <c r="AD12" s="592"/>
      <c r="AE12" s="592"/>
      <c r="AF12" s="592"/>
      <c r="AG12" s="592"/>
      <c r="AH12" s="592"/>
      <c r="AI12" s="592"/>
      <c r="AJ12" s="592"/>
      <c r="AK12" s="592"/>
      <c r="AL12" s="592"/>
      <c r="AM12" s="598">
        <v>0.3125</v>
      </c>
      <c r="AN12" s="598">
        <v>0.66736111111111107</v>
      </c>
      <c r="AO12" s="598">
        <f t="shared" si="0"/>
        <v>0.35486111111111107</v>
      </c>
      <c r="AP12" s="599">
        <v>19</v>
      </c>
      <c r="AQ12" s="600">
        <f t="shared" si="1"/>
        <v>0</v>
      </c>
      <c r="AR12" s="600">
        <f t="shared" si="2"/>
        <v>0</v>
      </c>
      <c r="AS12" s="601">
        <f t="shared" si="3"/>
        <v>0.35486111111111107</v>
      </c>
      <c r="AU12" s="586">
        <f>VLOOKUP(AV12,id!$A:$C,3,0)</f>
        <v>765</v>
      </c>
      <c r="AV12" s="586" t="str">
        <f t="shared" si="4"/>
        <v>LelukiewiczRafał1987</v>
      </c>
      <c r="AW12" s="591" t="str">
        <f t="shared" si="5"/>
        <v>Lelukiewicz</v>
      </c>
      <c r="AX12" s="591" t="str">
        <f t="shared" si="5"/>
        <v>Rafał</v>
      </c>
      <c r="AY12" s="591" t="str">
        <f t="shared" si="6"/>
        <v>Stopa Słupsk</v>
      </c>
      <c r="AZ12" s="591">
        <f t="shared" si="7"/>
        <v>1987</v>
      </c>
      <c r="BA12" s="591">
        <f t="shared" si="8"/>
        <v>34.344422700587096</v>
      </c>
      <c r="BB12" s="593"/>
      <c r="BC12" s="591">
        <f t="shared" si="9"/>
        <v>1</v>
      </c>
      <c r="BD12" s="591">
        <v>1</v>
      </c>
      <c r="BE12" s="591">
        <v>1</v>
      </c>
      <c r="BF12" s="591">
        <v>1</v>
      </c>
    </row>
    <row r="13" spans="1:58">
      <c r="A13" s="592">
        <v>12</v>
      </c>
      <c r="B13" s="592" t="s">
        <v>5110</v>
      </c>
      <c r="C13" s="592" t="s">
        <v>681</v>
      </c>
      <c r="D13" s="592"/>
      <c r="E13" s="592" t="s">
        <v>3681</v>
      </c>
      <c r="F13" s="587">
        <v>1964</v>
      </c>
      <c r="G13" s="592" t="s">
        <v>32</v>
      </c>
      <c r="H13" s="592" t="s">
        <v>5109</v>
      </c>
      <c r="I13" s="592" t="s">
        <v>5108</v>
      </c>
      <c r="J13" s="592"/>
      <c r="K13" s="592"/>
      <c r="L13" s="592" t="s">
        <v>4998</v>
      </c>
      <c r="M13" s="592" t="s">
        <v>4997</v>
      </c>
      <c r="N13" s="592" t="s">
        <v>4996</v>
      </c>
      <c r="O13" s="592"/>
      <c r="P13" s="592">
        <v>40</v>
      </c>
      <c r="Q13" s="592">
        <v>0</v>
      </c>
      <c r="R13" s="592" t="s">
        <v>5107</v>
      </c>
      <c r="S13" s="592"/>
      <c r="T13" s="592" t="s">
        <v>4992</v>
      </c>
      <c r="U13" s="592" t="s">
        <v>4994</v>
      </c>
      <c r="V13" s="592" t="s">
        <v>4992</v>
      </c>
      <c r="W13" s="592" t="s">
        <v>4992</v>
      </c>
      <c r="X13" s="592" t="s">
        <v>4992</v>
      </c>
      <c r="Y13" s="592"/>
      <c r="Z13" s="592"/>
      <c r="AA13" s="592"/>
      <c r="AB13" s="592"/>
      <c r="AC13" s="592"/>
      <c r="AD13" s="592"/>
      <c r="AE13" s="592" t="s">
        <v>5106</v>
      </c>
      <c r="AF13" s="592"/>
      <c r="AG13" s="592" t="s">
        <v>4992</v>
      </c>
      <c r="AH13" s="592"/>
      <c r="AI13" s="592"/>
      <c r="AJ13" s="592"/>
      <c r="AK13" s="592"/>
      <c r="AL13" s="592"/>
      <c r="AM13" s="598">
        <v>0.3125</v>
      </c>
      <c r="AN13" s="598">
        <v>0.69027777777777777</v>
      </c>
      <c r="AO13" s="598">
        <f t="shared" si="0"/>
        <v>0.37777777777777777</v>
      </c>
      <c r="AP13" s="599">
        <v>19</v>
      </c>
      <c r="AQ13" s="600">
        <f t="shared" si="1"/>
        <v>0</v>
      </c>
      <c r="AR13" s="600">
        <f t="shared" si="2"/>
        <v>0</v>
      </c>
      <c r="AS13" s="601">
        <f t="shared" si="3"/>
        <v>0.37777777777777777</v>
      </c>
      <c r="AU13" s="586">
        <f>VLOOKUP(AV13,id!$A:$C,3,0)</f>
        <v>766</v>
      </c>
      <c r="AV13" s="586" t="str">
        <f t="shared" si="4"/>
        <v>ŚwietlikKrzysztof1964</v>
      </c>
      <c r="AW13" s="591" t="str">
        <f t="shared" si="5"/>
        <v>Świetlik</v>
      </c>
      <c r="AX13" s="591" t="str">
        <f t="shared" si="5"/>
        <v>Krzysztof</v>
      </c>
      <c r="AY13" s="591">
        <f t="shared" si="6"/>
        <v>0</v>
      </c>
      <c r="AZ13" s="591">
        <f t="shared" si="7"/>
        <v>1964</v>
      </c>
      <c r="BA13" s="591">
        <f t="shared" si="8"/>
        <v>32.26102941176471</v>
      </c>
      <c r="BB13" s="593"/>
      <c r="BC13" s="591">
        <f t="shared" si="9"/>
        <v>0.93933823529411753</v>
      </c>
      <c r="BD13" s="591">
        <v>1</v>
      </c>
      <c r="BE13" s="591">
        <v>1</v>
      </c>
      <c r="BF13" s="591">
        <v>1</v>
      </c>
    </row>
    <row r="14" spans="1:58">
      <c r="A14" s="592">
        <v>14</v>
      </c>
      <c r="B14" s="592" t="s">
        <v>5102</v>
      </c>
      <c r="C14" s="592" t="s">
        <v>4097</v>
      </c>
      <c r="D14" s="592" t="s">
        <v>135</v>
      </c>
      <c r="E14" s="592" t="s">
        <v>307</v>
      </c>
      <c r="F14" s="587">
        <v>1967</v>
      </c>
      <c r="G14" s="592" t="s">
        <v>32</v>
      </c>
      <c r="H14" s="592" t="s">
        <v>5101</v>
      </c>
      <c r="I14" s="592" t="s">
        <v>5100</v>
      </c>
      <c r="J14" s="592"/>
      <c r="K14" s="592"/>
      <c r="L14" s="592" t="s">
        <v>4998</v>
      </c>
      <c r="M14" s="592" t="s">
        <v>4997</v>
      </c>
      <c r="N14" s="592" t="s">
        <v>4992</v>
      </c>
      <c r="O14" s="592"/>
      <c r="P14" s="592"/>
      <c r="Q14" s="592">
        <v>0</v>
      </c>
      <c r="R14" s="592"/>
      <c r="S14" s="592"/>
      <c r="T14" s="592" t="s">
        <v>4992</v>
      </c>
      <c r="U14" s="592" t="s">
        <v>4994</v>
      </c>
      <c r="V14" s="592" t="s">
        <v>4992</v>
      </c>
      <c r="W14" s="592" t="s">
        <v>4992</v>
      </c>
      <c r="X14" s="592" t="s">
        <v>4992</v>
      </c>
      <c r="Y14" s="592"/>
      <c r="Z14" s="592"/>
      <c r="AA14" s="592"/>
      <c r="AB14" s="592"/>
      <c r="AC14" s="592"/>
      <c r="AD14" s="592"/>
      <c r="AE14" s="592" t="s">
        <v>5099</v>
      </c>
      <c r="AF14" s="592"/>
      <c r="AG14" s="592" t="s">
        <v>4992</v>
      </c>
      <c r="AH14" s="592"/>
      <c r="AI14" s="592"/>
      <c r="AJ14" s="592"/>
      <c r="AK14" s="592"/>
      <c r="AL14" s="592"/>
      <c r="AM14" s="598">
        <v>0.3125</v>
      </c>
      <c r="AN14" s="598">
        <v>0.69374999999999998</v>
      </c>
      <c r="AO14" s="598">
        <f t="shared" si="0"/>
        <v>0.38124999999999998</v>
      </c>
      <c r="AP14" s="599">
        <v>19</v>
      </c>
      <c r="AQ14" s="600">
        <f t="shared" si="1"/>
        <v>0</v>
      </c>
      <c r="AR14" s="600">
        <f t="shared" si="2"/>
        <v>0</v>
      </c>
      <c r="AS14" s="601">
        <f t="shared" si="3"/>
        <v>0.38124999999999998</v>
      </c>
      <c r="AU14" s="586">
        <f>VLOOKUP(AV14,id!$A:$C,3,0)</f>
        <v>70</v>
      </c>
      <c r="AV14" s="586" t="str">
        <f t="shared" si="4"/>
        <v>StanekRobert1967</v>
      </c>
      <c r="AW14" s="591" t="str">
        <f t="shared" si="5"/>
        <v>Stanek</v>
      </c>
      <c r="AX14" s="591" t="str">
        <f t="shared" si="5"/>
        <v>Robert</v>
      </c>
      <c r="AY14" s="591" t="str">
        <f t="shared" si="6"/>
        <v>RUDY KOT</v>
      </c>
      <c r="AZ14" s="591">
        <f t="shared" si="7"/>
        <v>1967</v>
      </c>
      <c r="BA14" s="591">
        <f t="shared" ref="BA14:BA36" si="10">BA13*IF(BE14&lt;1,BE14,IF(BF14&lt;1,BF14,IF(BD14&lt;1,BD14,IF(BC14&lt;1,BC14,1))))</f>
        <v>31.967213114754102</v>
      </c>
      <c r="BB14" s="593"/>
      <c r="BC14" s="591">
        <f t="shared" ref="BC14:BC36" si="11">AS13/AS14</f>
        <v>0.99089253187613846</v>
      </c>
      <c r="BD14" s="591">
        <v>1</v>
      </c>
      <c r="BE14" s="591">
        <v>1</v>
      </c>
      <c r="BF14" s="591">
        <v>1</v>
      </c>
    </row>
    <row r="15" spans="1:58">
      <c r="A15" s="592">
        <v>15</v>
      </c>
      <c r="B15" s="592" t="s">
        <v>5098</v>
      </c>
      <c r="C15" s="592" t="s">
        <v>5097</v>
      </c>
      <c r="D15" s="592" t="s">
        <v>5096</v>
      </c>
      <c r="E15" s="592" t="s">
        <v>307</v>
      </c>
      <c r="F15" s="587">
        <v>1983</v>
      </c>
      <c r="G15" s="592" t="s">
        <v>32</v>
      </c>
      <c r="H15" s="592" t="s">
        <v>5095</v>
      </c>
      <c r="I15" s="592" t="s">
        <v>5094</v>
      </c>
      <c r="J15" s="592"/>
      <c r="K15" s="592"/>
      <c r="L15" s="592" t="s">
        <v>4998</v>
      </c>
      <c r="M15" s="592" t="s">
        <v>4997</v>
      </c>
      <c r="N15" s="592" t="s">
        <v>4996</v>
      </c>
      <c r="O15" s="592"/>
      <c r="P15" s="592">
        <v>40</v>
      </c>
      <c r="Q15" s="592">
        <v>0</v>
      </c>
      <c r="R15" s="592" t="s">
        <v>4995</v>
      </c>
      <c r="S15" s="592"/>
      <c r="T15" s="592" t="s">
        <v>4992</v>
      </c>
      <c r="U15" s="592" t="s">
        <v>4994</v>
      </c>
      <c r="V15" s="592" t="s">
        <v>4992</v>
      </c>
      <c r="W15" s="592" t="s">
        <v>4992</v>
      </c>
      <c r="X15" s="592" t="s">
        <v>4992</v>
      </c>
      <c r="Y15" s="592"/>
      <c r="Z15" s="592"/>
      <c r="AA15" s="592"/>
      <c r="AB15" s="592"/>
      <c r="AC15" s="592"/>
      <c r="AD15" s="592"/>
      <c r="AE15" s="592" t="s">
        <v>5093</v>
      </c>
      <c r="AF15" s="592"/>
      <c r="AG15" s="592" t="s">
        <v>4992</v>
      </c>
      <c r="AH15" s="592"/>
      <c r="AI15" s="592"/>
      <c r="AJ15" s="592"/>
      <c r="AK15" s="592"/>
      <c r="AL15" s="592"/>
      <c r="AM15" s="598">
        <v>0.3125</v>
      </c>
      <c r="AN15" s="598">
        <v>0.69374999999999998</v>
      </c>
      <c r="AO15" s="598">
        <f t="shared" si="0"/>
        <v>0.38124999999999998</v>
      </c>
      <c r="AP15" s="599">
        <v>19</v>
      </c>
      <c r="AQ15" s="600">
        <f t="shared" si="1"/>
        <v>0</v>
      </c>
      <c r="AR15" s="600">
        <f t="shared" si="2"/>
        <v>0</v>
      </c>
      <c r="AS15" s="601">
        <f t="shared" si="3"/>
        <v>0.38124999999999998</v>
      </c>
      <c r="AU15" s="586">
        <f>VLOOKUP(AV15,id!$A:$C,3,0)</f>
        <v>767</v>
      </c>
      <c r="AV15" s="586" t="str">
        <f t="shared" si="4"/>
        <v>WojtczakSzymon1983</v>
      </c>
      <c r="AW15" s="591" t="str">
        <f t="shared" si="5"/>
        <v>Wojtczak</v>
      </c>
      <c r="AX15" s="591" t="str">
        <f t="shared" si="5"/>
        <v>Szymon</v>
      </c>
      <c r="AY15" s="591" t="str">
        <f t="shared" si="6"/>
        <v>InfinIT Codelab</v>
      </c>
      <c r="AZ15" s="591">
        <f t="shared" si="7"/>
        <v>1983</v>
      </c>
      <c r="BA15" s="591">
        <f t="shared" si="10"/>
        <v>31.967213114754102</v>
      </c>
      <c r="BB15" s="593"/>
      <c r="BC15" s="591">
        <f t="shared" si="11"/>
        <v>1</v>
      </c>
      <c r="BD15" s="591">
        <v>1</v>
      </c>
      <c r="BE15" s="591">
        <v>1</v>
      </c>
      <c r="BF15" s="591">
        <v>1</v>
      </c>
    </row>
    <row r="16" spans="1:58">
      <c r="A16" s="592">
        <v>17</v>
      </c>
      <c r="B16" s="592" t="s">
        <v>826</v>
      </c>
      <c r="C16" s="592" t="s">
        <v>825</v>
      </c>
      <c r="D16" s="592" t="s">
        <v>824</v>
      </c>
      <c r="E16" s="592" t="s">
        <v>3483</v>
      </c>
      <c r="F16" s="587">
        <v>1975</v>
      </c>
      <c r="G16" s="592" t="s">
        <v>32</v>
      </c>
      <c r="H16" s="592" t="s">
        <v>5089</v>
      </c>
      <c r="I16" s="592" t="s">
        <v>5088</v>
      </c>
      <c r="J16" s="592"/>
      <c r="K16" s="592"/>
      <c r="L16" s="592" t="s">
        <v>4998</v>
      </c>
      <c r="M16" s="592" t="s">
        <v>4997</v>
      </c>
      <c r="N16" s="592" t="s">
        <v>4996</v>
      </c>
      <c r="O16" s="592"/>
      <c r="P16" s="592">
        <v>40</v>
      </c>
      <c r="Q16" s="592">
        <v>0</v>
      </c>
      <c r="R16" s="592" t="s">
        <v>5087</v>
      </c>
      <c r="S16" s="592"/>
      <c r="T16" s="592" t="s">
        <v>4992</v>
      </c>
      <c r="U16" s="592" t="s">
        <v>4994</v>
      </c>
      <c r="V16" s="592" t="s">
        <v>4992</v>
      </c>
      <c r="W16" s="592" t="s">
        <v>4992</v>
      </c>
      <c r="X16" s="592" t="s">
        <v>4992</v>
      </c>
      <c r="Y16" s="592"/>
      <c r="Z16" s="592"/>
      <c r="AA16" s="592"/>
      <c r="AB16" s="592"/>
      <c r="AC16" s="592"/>
      <c r="AD16" s="592"/>
      <c r="AE16" s="592" t="s">
        <v>5086</v>
      </c>
      <c r="AF16" s="592"/>
      <c r="AG16" s="592" t="s">
        <v>4992</v>
      </c>
      <c r="AH16" s="592"/>
      <c r="AI16" s="592"/>
      <c r="AJ16" s="592"/>
      <c r="AK16" s="592"/>
      <c r="AL16" s="592"/>
      <c r="AM16" s="598">
        <v>0.3125</v>
      </c>
      <c r="AN16" s="598">
        <v>0.69930555555555562</v>
      </c>
      <c r="AO16" s="598">
        <f t="shared" si="0"/>
        <v>0.38680555555555562</v>
      </c>
      <c r="AP16" s="599">
        <v>19</v>
      </c>
      <c r="AQ16" s="600">
        <f t="shared" si="1"/>
        <v>0</v>
      </c>
      <c r="AR16" s="600">
        <f t="shared" si="2"/>
        <v>0</v>
      </c>
      <c r="AS16" s="601">
        <f t="shared" si="3"/>
        <v>0.38680555555555562</v>
      </c>
      <c r="AU16" s="586">
        <f>VLOOKUP(AV16,id!$A:$C,3,0)</f>
        <v>52</v>
      </c>
      <c r="AV16" s="586" t="str">
        <f t="shared" si="4"/>
        <v>BeszterdaSebastian1975</v>
      </c>
      <c r="AW16" s="591" t="str">
        <f t="shared" si="5"/>
        <v>Beszterda</v>
      </c>
      <c r="AX16" s="591" t="str">
        <f t="shared" si="5"/>
        <v>Sebastian</v>
      </c>
      <c r="AY16" s="591" t="str">
        <f t="shared" si="6"/>
        <v>Nietoperze Koszalin</v>
      </c>
      <c r="AZ16" s="591">
        <f t="shared" si="7"/>
        <v>1975</v>
      </c>
      <c r="BA16" s="591">
        <f t="shared" si="10"/>
        <v>31.508078994613999</v>
      </c>
      <c r="BB16" s="593"/>
      <c r="BC16" s="591">
        <f t="shared" si="11"/>
        <v>0.98563734290843785</v>
      </c>
      <c r="BD16" s="591">
        <v>1</v>
      </c>
      <c r="BE16" s="591">
        <v>1</v>
      </c>
      <c r="BF16" s="591">
        <v>1</v>
      </c>
    </row>
    <row r="17" spans="1:58">
      <c r="A17" s="592">
        <v>18</v>
      </c>
      <c r="B17" s="592" t="s">
        <v>5085</v>
      </c>
      <c r="C17" s="592" t="s">
        <v>5084</v>
      </c>
      <c r="D17" s="592"/>
      <c r="E17" s="592" t="s">
        <v>3554</v>
      </c>
      <c r="F17" s="587">
        <v>1958</v>
      </c>
      <c r="G17" s="592" t="s">
        <v>0</v>
      </c>
      <c r="H17" s="592" t="s">
        <v>5083</v>
      </c>
      <c r="I17" s="592" t="s">
        <v>5082</v>
      </c>
      <c r="J17" s="592"/>
      <c r="K17" s="592"/>
      <c r="L17" s="592" t="s">
        <v>4998</v>
      </c>
      <c r="M17" s="592" t="s">
        <v>4997</v>
      </c>
      <c r="N17" s="592" t="s">
        <v>4996</v>
      </c>
      <c r="O17" s="592"/>
      <c r="P17" s="592">
        <v>40</v>
      </c>
      <c r="Q17" s="592">
        <v>0</v>
      </c>
      <c r="R17" s="592" t="s">
        <v>5081</v>
      </c>
      <c r="S17" s="592"/>
      <c r="T17" s="592" t="s">
        <v>4992</v>
      </c>
      <c r="U17" s="592" t="s">
        <v>4994</v>
      </c>
      <c r="V17" s="592" t="s">
        <v>4992</v>
      </c>
      <c r="W17" s="592" t="s">
        <v>4992</v>
      </c>
      <c r="X17" s="592" t="s">
        <v>4992</v>
      </c>
      <c r="Y17" s="592"/>
      <c r="Z17" s="592"/>
      <c r="AA17" s="592"/>
      <c r="AB17" s="592"/>
      <c r="AC17" s="592"/>
      <c r="AD17" s="592"/>
      <c r="AE17" s="592" t="s">
        <v>5080</v>
      </c>
      <c r="AF17" s="592"/>
      <c r="AG17" s="592" t="s">
        <v>4992</v>
      </c>
      <c r="AH17" s="592"/>
      <c r="AI17" s="592"/>
      <c r="AJ17" s="592"/>
      <c r="AK17" s="592"/>
      <c r="AL17" s="592"/>
      <c r="AM17" s="598">
        <v>0.3125</v>
      </c>
      <c r="AN17" s="598">
        <v>0.70486111111111116</v>
      </c>
      <c r="AO17" s="598">
        <f t="shared" si="0"/>
        <v>0.39236111111111116</v>
      </c>
      <c r="AP17" s="599">
        <v>19</v>
      </c>
      <c r="AQ17" s="600">
        <f t="shared" si="1"/>
        <v>0</v>
      </c>
      <c r="AR17" s="600">
        <f t="shared" si="2"/>
        <v>0</v>
      </c>
      <c r="AS17" s="601">
        <f t="shared" si="3"/>
        <v>0.39236111111111116</v>
      </c>
      <c r="AU17" s="586">
        <f>VLOOKUP(AV17,id!$A:$C,3,0)</f>
        <v>187</v>
      </c>
      <c r="AV17" s="586" t="str">
        <f t="shared" si="4"/>
        <v>PiątkowskiZbigniew1958</v>
      </c>
      <c r="AW17" s="591" t="str">
        <f t="shared" ref="AW17:AX36" si="12">PROPER(B17)</f>
        <v>Piątkowski</v>
      </c>
      <c r="AX17" s="591" t="str">
        <f t="shared" si="12"/>
        <v>Zbigniew</v>
      </c>
      <c r="AY17" s="591">
        <f t="shared" si="6"/>
        <v>0</v>
      </c>
      <c r="AZ17" s="591">
        <f t="shared" si="7"/>
        <v>1958</v>
      </c>
      <c r="BA17" s="591">
        <f t="shared" si="10"/>
        <v>31.061946902654864</v>
      </c>
      <c r="BB17" s="593"/>
      <c r="BC17" s="591">
        <f t="shared" si="11"/>
        <v>0.98584070796460177</v>
      </c>
      <c r="BD17" s="591">
        <v>1</v>
      </c>
      <c r="BE17" s="591">
        <v>1</v>
      </c>
      <c r="BF17" s="591">
        <v>1</v>
      </c>
    </row>
    <row r="18" spans="1:58">
      <c r="A18" s="592">
        <v>19</v>
      </c>
      <c r="B18" s="592" t="s">
        <v>5079</v>
      </c>
      <c r="C18" s="592" t="s">
        <v>5078</v>
      </c>
      <c r="D18" s="592" t="s">
        <v>150</v>
      </c>
      <c r="E18" s="592" t="s">
        <v>3681</v>
      </c>
      <c r="F18" s="587">
        <v>1958</v>
      </c>
      <c r="G18" s="592" t="s">
        <v>32</v>
      </c>
      <c r="H18" s="592" t="s">
        <v>5077</v>
      </c>
      <c r="I18" s="592" t="s">
        <v>5076</v>
      </c>
      <c r="J18" s="592"/>
      <c r="K18" s="592"/>
      <c r="L18" s="592" t="s">
        <v>4998</v>
      </c>
      <c r="M18" s="592" t="s">
        <v>4997</v>
      </c>
      <c r="N18" s="592" t="s">
        <v>4996</v>
      </c>
      <c r="O18" s="592"/>
      <c r="P18" s="592">
        <v>40</v>
      </c>
      <c r="Q18" s="592">
        <v>0</v>
      </c>
      <c r="R18" s="592" t="s">
        <v>5052</v>
      </c>
      <c r="S18" s="592"/>
      <c r="T18" s="592" t="s">
        <v>4992</v>
      </c>
      <c r="U18" s="592" t="s">
        <v>4994</v>
      </c>
      <c r="V18" s="592" t="s">
        <v>4992</v>
      </c>
      <c r="W18" s="592" t="s">
        <v>4992</v>
      </c>
      <c r="X18" s="592" t="s">
        <v>4992</v>
      </c>
      <c r="Y18" s="592"/>
      <c r="Z18" s="592"/>
      <c r="AA18" s="592"/>
      <c r="AB18" s="592"/>
      <c r="AC18" s="592"/>
      <c r="AD18" s="592"/>
      <c r="AE18" s="592" t="s">
        <v>5075</v>
      </c>
      <c r="AF18" s="592"/>
      <c r="AG18" s="592" t="s">
        <v>4992</v>
      </c>
      <c r="AH18" s="592"/>
      <c r="AI18" s="592"/>
      <c r="AJ18" s="592"/>
      <c r="AK18" s="592"/>
      <c r="AL18" s="592"/>
      <c r="AM18" s="598">
        <v>0.3125</v>
      </c>
      <c r="AN18" s="598">
        <v>0.70486111111111116</v>
      </c>
      <c r="AO18" s="598">
        <f t="shared" si="0"/>
        <v>0.39236111111111116</v>
      </c>
      <c r="AP18" s="599">
        <v>19</v>
      </c>
      <c r="AQ18" s="600">
        <f t="shared" si="1"/>
        <v>0</v>
      </c>
      <c r="AR18" s="600">
        <f t="shared" si="2"/>
        <v>0</v>
      </c>
      <c r="AS18" s="601">
        <f t="shared" si="3"/>
        <v>0.39236111111111116</v>
      </c>
      <c r="AU18" s="586">
        <f>VLOOKUP(AV18,id!$A:$C,3,0)</f>
        <v>65</v>
      </c>
      <c r="AV18" s="586" t="str">
        <f t="shared" si="4"/>
        <v>OrłowskiLeszek1958</v>
      </c>
      <c r="AW18" s="591" t="str">
        <f t="shared" si="12"/>
        <v>Orłowski</v>
      </c>
      <c r="AX18" s="591" t="str">
        <f t="shared" si="12"/>
        <v>Leszek</v>
      </c>
      <c r="AY18" s="591" t="str">
        <f t="shared" si="6"/>
        <v>Troll Team</v>
      </c>
      <c r="AZ18" s="591">
        <f t="shared" si="7"/>
        <v>1958</v>
      </c>
      <c r="BA18" s="591">
        <f t="shared" si="10"/>
        <v>31.061946902654864</v>
      </c>
      <c r="BB18" s="593"/>
      <c r="BC18" s="591">
        <f t="shared" si="11"/>
        <v>1</v>
      </c>
      <c r="BD18" s="591">
        <v>1</v>
      </c>
      <c r="BE18" s="591">
        <v>1</v>
      </c>
      <c r="BF18" s="591">
        <v>1</v>
      </c>
    </row>
    <row r="19" spans="1:58">
      <c r="A19" s="592">
        <v>20</v>
      </c>
      <c r="B19" s="592" t="s">
        <v>5074</v>
      </c>
      <c r="C19" s="592" t="s">
        <v>5078</v>
      </c>
      <c r="D19" s="592" t="s">
        <v>150</v>
      </c>
      <c r="E19" s="592" t="s">
        <v>3681</v>
      </c>
      <c r="F19" s="587">
        <v>1958</v>
      </c>
      <c r="G19" s="592" t="s">
        <v>32</v>
      </c>
      <c r="H19" s="592" t="s">
        <v>5073</v>
      </c>
      <c r="I19" s="592" t="s">
        <v>5072</v>
      </c>
      <c r="J19" s="592"/>
      <c r="K19" s="592"/>
      <c r="L19" s="592" t="s">
        <v>4998</v>
      </c>
      <c r="M19" s="592" t="s">
        <v>4997</v>
      </c>
      <c r="N19" s="592" t="s">
        <v>4996</v>
      </c>
      <c r="O19" s="592"/>
      <c r="P19" s="592">
        <v>40</v>
      </c>
      <c r="Q19" s="592">
        <v>0</v>
      </c>
      <c r="R19" s="592" t="s">
        <v>4995</v>
      </c>
      <c r="S19" s="592"/>
      <c r="T19" s="592" t="s">
        <v>4992</v>
      </c>
      <c r="U19" s="592" t="s">
        <v>4994</v>
      </c>
      <c r="V19" s="592" t="s">
        <v>4992</v>
      </c>
      <c r="W19" s="592" t="s">
        <v>4992</v>
      </c>
      <c r="X19" s="592" t="s">
        <v>4992</v>
      </c>
      <c r="Y19" s="592"/>
      <c r="Z19" s="592"/>
      <c r="AA19" s="592"/>
      <c r="AB19" s="592"/>
      <c r="AC19" s="592"/>
      <c r="AD19" s="592"/>
      <c r="AE19" s="592" t="s">
        <v>5071</v>
      </c>
      <c r="AF19" s="592"/>
      <c r="AG19" s="592" t="s">
        <v>4992</v>
      </c>
      <c r="AH19" s="592"/>
      <c r="AI19" s="592"/>
      <c r="AJ19" s="592"/>
      <c r="AK19" s="592"/>
      <c r="AL19" s="592"/>
      <c r="AM19" s="598">
        <v>0.3125</v>
      </c>
      <c r="AN19" s="598">
        <v>0.70486111111111116</v>
      </c>
      <c r="AO19" s="598">
        <f t="shared" si="0"/>
        <v>0.39236111111111116</v>
      </c>
      <c r="AP19" s="599">
        <v>19</v>
      </c>
      <c r="AQ19" s="600">
        <f t="shared" si="1"/>
        <v>0</v>
      </c>
      <c r="AR19" s="600">
        <f t="shared" si="2"/>
        <v>0</v>
      </c>
      <c r="AS19" s="601">
        <f t="shared" si="3"/>
        <v>0.39236111111111116</v>
      </c>
      <c r="AU19" s="586">
        <f>VLOOKUP(AV19,id!$A:$C,3,0)</f>
        <v>62</v>
      </c>
      <c r="AV19" s="586" t="str">
        <f t="shared" si="4"/>
        <v>PapisLeszek1958</v>
      </c>
      <c r="AW19" s="591" t="str">
        <f t="shared" si="12"/>
        <v>Papis</v>
      </c>
      <c r="AX19" s="591" t="str">
        <f t="shared" si="12"/>
        <v>Leszek</v>
      </c>
      <c r="AY19" s="591" t="str">
        <f t="shared" si="6"/>
        <v>Troll Team</v>
      </c>
      <c r="AZ19" s="591">
        <f t="shared" si="7"/>
        <v>1958</v>
      </c>
      <c r="BA19" s="591">
        <f t="shared" si="10"/>
        <v>31.061946902654864</v>
      </c>
      <c r="BB19" s="593"/>
      <c r="BC19" s="591">
        <f t="shared" si="11"/>
        <v>1</v>
      </c>
      <c r="BD19" s="591">
        <v>1</v>
      </c>
      <c r="BE19" s="591">
        <v>1</v>
      </c>
      <c r="BF19" s="591">
        <v>1</v>
      </c>
    </row>
    <row r="20" spans="1:58">
      <c r="A20" s="592">
        <v>21</v>
      </c>
      <c r="B20" s="592" t="s">
        <v>5070</v>
      </c>
      <c r="C20" s="592" t="s">
        <v>682</v>
      </c>
      <c r="D20" s="592"/>
      <c r="E20" s="592"/>
      <c r="F20" s="587">
        <v>1960</v>
      </c>
      <c r="G20" s="592"/>
      <c r="H20" s="592"/>
      <c r="I20" s="592"/>
      <c r="J20" s="592"/>
      <c r="K20" s="592"/>
      <c r="L20" s="592"/>
      <c r="M20" s="592"/>
      <c r="N20" s="592"/>
      <c r="O20" s="592"/>
      <c r="AM20" s="598">
        <v>0.3125</v>
      </c>
      <c r="AN20" s="598">
        <v>0.70486111111111116</v>
      </c>
      <c r="AO20" s="598">
        <f t="shared" si="0"/>
        <v>0.39236111111111116</v>
      </c>
      <c r="AP20" s="599">
        <v>19</v>
      </c>
      <c r="AQ20" s="600">
        <f t="shared" si="1"/>
        <v>0</v>
      </c>
      <c r="AR20" s="600">
        <f t="shared" si="2"/>
        <v>0</v>
      </c>
      <c r="AS20" s="601">
        <f t="shared" si="3"/>
        <v>0.39236111111111116</v>
      </c>
      <c r="AU20" s="586">
        <f>VLOOKUP(AV20,id!$A:$C,3,0)</f>
        <v>82</v>
      </c>
      <c r="AV20" s="586" t="str">
        <f t="shared" si="4"/>
        <v>KoniecznyTomasz1960</v>
      </c>
      <c r="AW20" s="591" t="str">
        <f t="shared" si="12"/>
        <v>Konieczny</v>
      </c>
      <c r="AX20" s="591" t="str">
        <f t="shared" si="12"/>
        <v>Tomasz</v>
      </c>
      <c r="AY20" s="591">
        <f t="shared" si="6"/>
        <v>0</v>
      </c>
      <c r="AZ20" s="591">
        <f t="shared" si="7"/>
        <v>1960</v>
      </c>
      <c r="BA20" s="591">
        <f t="shared" si="10"/>
        <v>31.061946902654864</v>
      </c>
      <c r="BB20" s="593"/>
      <c r="BC20" s="591">
        <f t="shared" si="11"/>
        <v>1</v>
      </c>
      <c r="BD20" s="591">
        <v>1</v>
      </c>
      <c r="BE20" s="591">
        <v>1</v>
      </c>
      <c r="BF20" s="591">
        <v>1</v>
      </c>
    </row>
    <row r="21" spans="1:58">
      <c r="A21" s="592">
        <v>22</v>
      </c>
      <c r="B21" s="592" t="s">
        <v>4086</v>
      </c>
      <c r="C21" s="592" t="s">
        <v>3822</v>
      </c>
      <c r="D21" s="592" t="s">
        <v>158</v>
      </c>
      <c r="E21" s="592" t="s">
        <v>313</v>
      </c>
      <c r="F21" s="587">
        <v>1978</v>
      </c>
      <c r="G21" s="592" t="s">
        <v>32</v>
      </c>
      <c r="H21" s="592" t="s">
        <v>5069</v>
      </c>
      <c r="I21" s="592" t="s">
        <v>5068</v>
      </c>
      <c r="J21" s="592"/>
      <c r="K21" s="592"/>
      <c r="L21" s="592" t="s">
        <v>4998</v>
      </c>
      <c r="M21" s="592" t="s">
        <v>4997</v>
      </c>
      <c r="N21" s="592" t="s">
        <v>4996</v>
      </c>
      <c r="O21" s="592"/>
      <c r="P21" s="592">
        <v>40</v>
      </c>
      <c r="Q21" s="592">
        <v>0</v>
      </c>
      <c r="R21" s="592" t="s">
        <v>5067</v>
      </c>
      <c r="S21" s="592"/>
      <c r="T21" s="592" t="s">
        <v>4992</v>
      </c>
      <c r="U21" s="592" t="s">
        <v>4994</v>
      </c>
      <c r="V21" s="592" t="s">
        <v>4992</v>
      </c>
      <c r="W21" s="592" t="s">
        <v>4992</v>
      </c>
      <c r="X21" s="592" t="s">
        <v>4992</v>
      </c>
      <c r="Y21" s="592"/>
      <c r="Z21" s="592"/>
      <c r="AA21" s="592"/>
      <c r="AB21" s="592"/>
      <c r="AC21" s="592"/>
      <c r="AD21" s="592"/>
      <c r="AE21" s="592" t="s">
        <v>5066</v>
      </c>
      <c r="AF21" s="592"/>
      <c r="AG21" s="592" t="s">
        <v>4992</v>
      </c>
      <c r="AH21" s="592"/>
      <c r="AI21" s="592"/>
      <c r="AJ21" s="592"/>
      <c r="AK21" s="592"/>
      <c r="AL21" s="592"/>
      <c r="AM21" s="598">
        <v>0.3125</v>
      </c>
      <c r="AN21" s="598">
        <v>0.70486111111111116</v>
      </c>
      <c r="AO21" s="598">
        <f t="shared" si="0"/>
        <v>0.39236111111111116</v>
      </c>
      <c r="AP21" s="599">
        <v>19</v>
      </c>
      <c r="AQ21" s="600">
        <f t="shared" si="1"/>
        <v>0</v>
      </c>
      <c r="AR21" s="600">
        <f t="shared" si="2"/>
        <v>0</v>
      </c>
      <c r="AS21" s="601">
        <f t="shared" si="3"/>
        <v>0.39236111111111116</v>
      </c>
      <c r="AU21" s="586">
        <f>VLOOKUP(AV21,id!$A:$C,3,0)</f>
        <v>34</v>
      </c>
      <c r="AV21" s="586" t="str">
        <f t="shared" si="4"/>
        <v>SadowskiMarek1978</v>
      </c>
      <c r="AW21" s="591" t="str">
        <f t="shared" si="12"/>
        <v>Sadowski</v>
      </c>
      <c r="AX21" s="591" t="str">
        <f t="shared" si="12"/>
        <v>Marek</v>
      </c>
      <c r="AY21" s="591" t="str">
        <f t="shared" si="6"/>
        <v>GR3miasto</v>
      </c>
      <c r="AZ21" s="591">
        <f t="shared" si="7"/>
        <v>1978</v>
      </c>
      <c r="BA21" s="591">
        <f t="shared" si="10"/>
        <v>31.061946902654864</v>
      </c>
      <c r="BB21" s="593"/>
      <c r="BC21" s="591">
        <f t="shared" si="11"/>
        <v>1</v>
      </c>
      <c r="BD21" s="591">
        <v>1</v>
      </c>
      <c r="BE21" s="591">
        <v>1</v>
      </c>
      <c r="BF21" s="591">
        <v>1</v>
      </c>
    </row>
    <row r="22" spans="1:58">
      <c r="A22" s="592">
        <v>23</v>
      </c>
      <c r="B22" s="592" t="s">
        <v>5065</v>
      </c>
      <c r="C22" s="592" t="s">
        <v>682</v>
      </c>
      <c r="D22" s="592"/>
      <c r="E22" s="592" t="s">
        <v>3681</v>
      </c>
      <c r="F22" s="587">
        <v>1975</v>
      </c>
      <c r="G22" s="592" t="s">
        <v>32</v>
      </c>
      <c r="H22" s="592" t="s">
        <v>5064</v>
      </c>
      <c r="I22" s="592" t="s">
        <v>5063</v>
      </c>
      <c r="J22" s="592"/>
      <c r="K22" s="592"/>
      <c r="L22" s="592" t="s">
        <v>4998</v>
      </c>
      <c r="M22" s="592" t="s">
        <v>4997</v>
      </c>
      <c r="N22" s="592" t="s">
        <v>4996</v>
      </c>
      <c r="O22" s="592"/>
      <c r="P22" s="592">
        <v>40</v>
      </c>
      <c r="Q22" s="592">
        <v>0</v>
      </c>
      <c r="R22" s="592" t="s">
        <v>5062</v>
      </c>
      <c r="S22" s="592"/>
      <c r="T22" s="592" t="s">
        <v>4992</v>
      </c>
      <c r="U22" s="592" t="s">
        <v>4994</v>
      </c>
      <c r="V22" s="592" t="s">
        <v>4992</v>
      </c>
      <c r="W22" s="592" t="s">
        <v>4992</v>
      </c>
      <c r="X22" s="592" t="s">
        <v>4992</v>
      </c>
      <c r="Y22" s="592"/>
      <c r="Z22" s="592"/>
      <c r="AA22" s="592"/>
      <c r="AB22" s="592"/>
      <c r="AC22" s="592"/>
      <c r="AD22" s="592"/>
      <c r="AE22" s="592" t="s">
        <v>5061</v>
      </c>
      <c r="AF22" s="592"/>
      <c r="AG22" s="592" t="s">
        <v>4992</v>
      </c>
      <c r="AH22" s="592"/>
      <c r="AI22" s="592"/>
      <c r="AJ22" s="592"/>
      <c r="AK22" s="592"/>
      <c r="AL22" s="592"/>
      <c r="AM22" s="598">
        <v>0.3125</v>
      </c>
      <c r="AN22" s="598">
        <v>0.70694444444444438</v>
      </c>
      <c r="AO22" s="598">
        <f t="shared" si="0"/>
        <v>0.39444444444444438</v>
      </c>
      <c r="AP22" s="599">
        <v>19</v>
      </c>
      <c r="AQ22" s="600">
        <f t="shared" si="1"/>
        <v>0</v>
      </c>
      <c r="AR22" s="600">
        <f t="shared" si="2"/>
        <v>0</v>
      </c>
      <c r="AS22" s="601">
        <f t="shared" si="3"/>
        <v>0.39444444444444438</v>
      </c>
      <c r="AU22" s="586">
        <f>VLOOKUP(AV22,id!$A:$C,3,0)</f>
        <v>180</v>
      </c>
      <c r="AV22" s="586" t="str">
        <f t="shared" si="4"/>
        <v>LipińskiTomasz1975</v>
      </c>
      <c r="AW22" s="591" t="str">
        <f t="shared" si="12"/>
        <v>Lipiński</v>
      </c>
      <c r="AX22" s="591" t="str">
        <f t="shared" si="12"/>
        <v>Tomasz</v>
      </c>
      <c r="AY22" s="591">
        <f t="shared" si="6"/>
        <v>0</v>
      </c>
      <c r="AZ22" s="591">
        <f t="shared" si="7"/>
        <v>1975</v>
      </c>
      <c r="BA22" s="591">
        <f t="shared" si="10"/>
        <v>30.897887323943667</v>
      </c>
      <c r="BB22" s="593"/>
      <c r="BC22" s="591">
        <f t="shared" si="11"/>
        <v>0.99471830985915521</v>
      </c>
      <c r="BD22" s="591">
        <v>1</v>
      </c>
      <c r="BE22" s="591">
        <v>1</v>
      </c>
      <c r="BF22" s="591">
        <v>1</v>
      </c>
    </row>
    <row r="23" spans="1:58">
      <c r="A23" s="592">
        <v>24</v>
      </c>
      <c r="B23" s="592" t="s">
        <v>5060</v>
      </c>
      <c r="C23" s="592" t="s">
        <v>689</v>
      </c>
      <c r="D23" s="592"/>
      <c r="E23" s="592"/>
      <c r="F23" s="587">
        <v>1963</v>
      </c>
      <c r="G23" s="592"/>
      <c r="H23" s="592"/>
      <c r="I23" s="592"/>
      <c r="J23" s="592"/>
      <c r="K23" s="592"/>
      <c r="L23" s="592"/>
      <c r="M23" s="592"/>
      <c r="N23" s="592"/>
      <c r="O23" s="592"/>
      <c r="AM23" s="598">
        <v>0.3125</v>
      </c>
      <c r="AN23" s="598">
        <v>0.71805555555555556</v>
      </c>
      <c r="AO23" s="598">
        <f t="shared" si="0"/>
        <v>0.40555555555555556</v>
      </c>
      <c r="AP23" s="599">
        <v>19</v>
      </c>
      <c r="AQ23" s="600">
        <f t="shared" si="1"/>
        <v>0</v>
      </c>
      <c r="AR23" s="600">
        <f t="shared" si="2"/>
        <v>0</v>
      </c>
      <c r="AS23" s="601">
        <f t="shared" si="3"/>
        <v>0.40555555555555556</v>
      </c>
      <c r="AU23" s="586">
        <f>VLOOKUP(AV23,id!$A:$C,3,0)</f>
        <v>768</v>
      </c>
      <c r="AV23" s="586" t="str">
        <f t="shared" si="4"/>
        <v>GałaguzJacek1963</v>
      </c>
      <c r="AW23" s="591" t="str">
        <f t="shared" si="12"/>
        <v>Gałaguz</v>
      </c>
      <c r="AX23" s="591" t="str">
        <f t="shared" si="12"/>
        <v>Jacek</v>
      </c>
      <c r="AY23" s="591">
        <f t="shared" si="6"/>
        <v>0</v>
      </c>
      <c r="AZ23" s="591">
        <f t="shared" si="7"/>
        <v>1963</v>
      </c>
      <c r="BA23" s="591">
        <f t="shared" si="10"/>
        <v>30.051369863013697</v>
      </c>
      <c r="BB23" s="593"/>
      <c r="BC23" s="591">
        <f t="shared" si="11"/>
        <v>0.97260273972602718</v>
      </c>
      <c r="BD23" s="591">
        <v>1</v>
      </c>
      <c r="BE23" s="591">
        <v>1</v>
      </c>
      <c r="BF23" s="591">
        <v>1</v>
      </c>
    </row>
    <row r="24" spans="1:58">
      <c r="A24" s="592">
        <v>25</v>
      </c>
      <c r="B24" s="592" t="s">
        <v>5059</v>
      </c>
      <c r="C24" s="592" t="s">
        <v>4080</v>
      </c>
      <c r="D24" s="592" t="s">
        <v>3555</v>
      </c>
      <c r="E24" s="592" t="s">
        <v>3554</v>
      </c>
      <c r="F24" s="587">
        <v>1979</v>
      </c>
      <c r="G24" s="592" t="s">
        <v>32</v>
      </c>
      <c r="H24" s="592" t="s">
        <v>5058</v>
      </c>
      <c r="I24" s="592" t="s">
        <v>5057</v>
      </c>
      <c r="J24" s="592"/>
      <c r="K24" s="592"/>
      <c r="L24" s="592" t="s">
        <v>4998</v>
      </c>
      <c r="M24" s="592" t="s">
        <v>4997</v>
      </c>
      <c r="N24" s="592" t="s">
        <v>4996</v>
      </c>
      <c r="O24" s="592"/>
      <c r="P24" s="592">
        <v>40</v>
      </c>
      <c r="Q24" s="592">
        <v>0</v>
      </c>
      <c r="R24" s="592" t="s">
        <v>5028</v>
      </c>
      <c r="S24" s="592"/>
      <c r="T24" s="592" t="s">
        <v>4992</v>
      </c>
      <c r="U24" s="592" t="s">
        <v>4994</v>
      </c>
      <c r="V24" s="592" t="s">
        <v>4992</v>
      </c>
      <c r="W24" s="592" t="s">
        <v>4992</v>
      </c>
      <c r="X24" s="592" t="s">
        <v>4992</v>
      </c>
      <c r="Y24" s="592"/>
      <c r="Z24" s="592"/>
      <c r="AA24" s="592"/>
      <c r="AB24" s="592"/>
      <c r="AC24" s="592"/>
      <c r="AD24" s="592"/>
      <c r="AE24" s="592" t="s">
        <v>5056</v>
      </c>
      <c r="AF24" s="592"/>
      <c r="AG24" s="592" t="s">
        <v>4992</v>
      </c>
      <c r="AH24" s="592"/>
      <c r="AI24" s="592"/>
      <c r="AJ24" s="592"/>
      <c r="AK24" s="592"/>
      <c r="AL24" s="592"/>
      <c r="AM24" s="598">
        <v>0.3125</v>
      </c>
      <c r="AN24" s="598">
        <v>0.72013888888888899</v>
      </c>
      <c r="AO24" s="598">
        <f t="shared" si="0"/>
        <v>0.40763888888888899</v>
      </c>
      <c r="AP24" s="599">
        <v>19</v>
      </c>
      <c r="AQ24" s="600">
        <f t="shared" si="1"/>
        <v>0</v>
      </c>
      <c r="AR24" s="600">
        <f t="shared" si="2"/>
        <v>0</v>
      </c>
      <c r="AS24" s="601">
        <f t="shared" si="3"/>
        <v>0.40763888888888899</v>
      </c>
      <c r="AU24" s="586">
        <f>VLOOKUP(AV24,id!$A:$C,3,0)</f>
        <v>98</v>
      </c>
      <c r="AV24" s="586" t="str">
        <f t="shared" si="4"/>
        <v>BallerstadtŁukasz1979</v>
      </c>
      <c r="AW24" s="591" t="str">
        <f t="shared" si="12"/>
        <v>Ballerstadt</v>
      </c>
      <c r="AX24" s="591" t="str">
        <f t="shared" si="12"/>
        <v>Łukasz</v>
      </c>
      <c r="AY24" s="591" t="str">
        <f t="shared" si="6"/>
        <v>BIKE NOW BEER LATER</v>
      </c>
      <c r="AZ24" s="591">
        <f t="shared" si="7"/>
        <v>1979</v>
      </c>
      <c r="BA24" s="591">
        <f t="shared" si="10"/>
        <v>29.897785349233381</v>
      </c>
      <c r="BB24" s="593"/>
      <c r="BC24" s="591">
        <f t="shared" si="11"/>
        <v>0.99488926746166928</v>
      </c>
      <c r="BD24" s="591">
        <v>1</v>
      </c>
      <c r="BE24" s="591">
        <v>1</v>
      </c>
      <c r="BF24" s="591">
        <v>1</v>
      </c>
    </row>
    <row r="25" spans="1:58">
      <c r="A25" s="592">
        <v>26</v>
      </c>
      <c r="B25" s="592" t="s">
        <v>5055</v>
      </c>
      <c r="C25" s="592" t="s">
        <v>3696</v>
      </c>
      <c r="D25" s="592" t="s">
        <v>3555</v>
      </c>
      <c r="E25" s="592" t="s">
        <v>3554</v>
      </c>
      <c r="F25" s="587">
        <v>1975</v>
      </c>
      <c r="G25" s="592" t="s">
        <v>32</v>
      </c>
      <c r="H25" s="592" t="s">
        <v>5054</v>
      </c>
      <c r="I25" s="592" t="s">
        <v>5053</v>
      </c>
      <c r="J25" s="592"/>
      <c r="K25" s="592"/>
      <c r="L25" s="592" t="s">
        <v>4998</v>
      </c>
      <c r="M25" s="592" t="s">
        <v>4997</v>
      </c>
      <c r="N25" s="592" t="s">
        <v>4996</v>
      </c>
      <c r="O25" s="592"/>
      <c r="P25" s="592">
        <v>40</v>
      </c>
      <c r="Q25" s="592">
        <v>0</v>
      </c>
      <c r="R25" s="592" t="s">
        <v>5052</v>
      </c>
      <c r="S25" s="592"/>
      <c r="T25" s="592" t="s">
        <v>4992</v>
      </c>
      <c r="U25" s="592" t="s">
        <v>4994</v>
      </c>
      <c r="V25" s="592" t="s">
        <v>4992</v>
      </c>
      <c r="W25" s="592" t="s">
        <v>4992</v>
      </c>
      <c r="X25" s="592" t="s">
        <v>4992</v>
      </c>
      <c r="Y25" s="592"/>
      <c r="Z25" s="592"/>
      <c r="AA25" s="592"/>
      <c r="AB25" s="592"/>
      <c r="AC25" s="592"/>
      <c r="AD25" s="592"/>
      <c r="AE25" s="592" t="s">
        <v>5051</v>
      </c>
      <c r="AF25" s="592"/>
      <c r="AG25" s="592" t="s">
        <v>4992</v>
      </c>
      <c r="AH25" s="592"/>
      <c r="AI25" s="592"/>
      <c r="AJ25" s="592"/>
      <c r="AK25" s="592"/>
      <c r="AL25" s="592"/>
      <c r="AM25" s="598">
        <v>0.3125</v>
      </c>
      <c r="AN25" s="598">
        <v>0.72013888888888899</v>
      </c>
      <c r="AO25" s="598">
        <f t="shared" si="0"/>
        <v>0.40763888888888899</v>
      </c>
      <c r="AP25" s="599">
        <v>19</v>
      </c>
      <c r="AQ25" s="600">
        <f t="shared" si="1"/>
        <v>0</v>
      </c>
      <c r="AR25" s="600">
        <f t="shared" si="2"/>
        <v>0</v>
      </c>
      <c r="AS25" s="601">
        <f t="shared" si="3"/>
        <v>0.40763888888888899</v>
      </c>
      <c r="AU25" s="586">
        <f>VLOOKUP(AV25,id!$A:$C,3,0)</f>
        <v>99</v>
      </c>
      <c r="AV25" s="586" t="str">
        <f t="shared" si="4"/>
        <v>BróżWojciech1975</v>
      </c>
      <c r="AW25" s="591" t="str">
        <f t="shared" si="12"/>
        <v>Bróż</v>
      </c>
      <c r="AX25" s="591" t="str">
        <f t="shared" si="12"/>
        <v>Wojciech</v>
      </c>
      <c r="AY25" s="591" t="str">
        <f t="shared" si="6"/>
        <v>BIKE NOW BEER LATER</v>
      </c>
      <c r="AZ25" s="591">
        <f t="shared" si="7"/>
        <v>1975</v>
      </c>
      <c r="BA25" s="591">
        <f t="shared" si="10"/>
        <v>29.897785349233381</v>
      </c>
      <c r="BB25" s="593"/>
      <c r="BC25" s="591">
        <f t="shared" si="11"/>
        <v>1</v>
      </c>
      <c r="BD25" s="591">
        <v>1</v>
      </c>
      <c r="BE25" s="591">
        <v>1</v>
      </c>
      <c r="BF25" s="591">
        <v>1</v>
      </c>
    </row>
    <row r="26" spans="1:58">
      <c r="A26" s="592">
        <v>27</v>
      </c>
      <c r="B26" s="592" t="s">
        <v>5050</v>
      </c>
      <c r="C26" s="592" t="s">
        <v>5049</v>
      </c>
      <c r="D26" s="592" t="s">
        <v>5048</v>
      </c>
      <c r="E26" s="592" t="s">
        <v>3681</v>
      </c>
      <c r="F26" s="587">
        <v>1975</v>
      </c>
      <c r="G26" s="592" t="s">
        <v>32</v>
      </c>
      <c r="H26" s="592" t="s">
        <v>5047</v>
      </c>
      <c r="I26" s="592" t="s">
        <v>5046</v>
      </c>
      <c r="J26" s="592"/>
      <c r="K26" s="592"/>
      <c r="L26" s="592" t="s">
        <v>4998</v>
      </c>
      <c r="M26" s="592" t="s">
        <v>4997</v>
      </c>
      <c r="N26" s="592" t="s">
        <v>4996</v>
      </c>
      <c r="O26" s="592"/>
      <c r="P26" s="592">
        <v>40</v>
      </c>
      <c r="Q26" s="592">
        <v>0</v>
      </c>
      <c r="R26" s="592" t="s">
        <v>5003</v>
      </c>
      <c r="S26" s="592"/>
      <c r="T26" s="592" t="s">
        <v>4992</v>
      </c>
      <c r="U26" s="592" t="s">
        <v>4994</v>
      </c>
      <c r="V26" s="592" t="s">
        <v>4992</v>
      </c>
      <c r="W26" s="592" t="s">
        <v>4992</v>
      </c>
      <c r="X26" s="592" t="s">
        <v>4992</v>
      </c>
      <c r="Y26" s="592"/>
      <c r="Z26" s="592"/>
      <c r="AA26" s="592"/>
      <c r="AB26" s="592"/>
      <c r="AC26" s="592"/>
      <c r="AD26" s="592"/>
      <c r="AE26" s="592" t="s">
        <v>5045</v>
      </c>
      <c r="AF26" s="592"/>
      <c r="AG26" s="592" t="s">
        <v>4992</v>
      </c>
      <c r="AH26" s="592"/>
      <c r="AI26" s="592"/>
      <c r="AJ26" s="592"/>
      <c r="AK26" s="592"/>
      <c r="AL26" s="592"/>
      <c r="AM26" s="598">
        <v>0.3125</v>
      </c>
      <c r="AN26" s="598">
        <v>0.72152777777777777</v>
      </c>
      <c r="AO26" s="598">
        <f t="shared" si="0"/>
        <v>0.40902777777777777</v>
      </c>
      <c r="AP26" s="599">
        <v>19</v>
      </c>
      <c r="AQ26" s="600">
        <f t="shared" si="1"/>
        <v>0</v>
      </c>
      <c r="AR26" s="600">
        <f t="shared" si="2"/>
        <v>0</v>
      </c>
      <c r="AS26" s="601">
        <f t="shared" si="3"/>
        <v>0.40902777777777777</v>
      </c>
      <c r="AU26" s="586">
        <f>VLOOKUP(AV26,id!$A:$C,3,0)</f>
        <v>769</v>
      </c>
      <c r="AV26" s="586" t="str">
        <f t="shared" si="4"/>
        <v>BiałasArkadiusz1975</v>
      </c>
      <c r="AW26" s="591" t="str">
        <f t="shared" si="12"/>
        <v>Białas</v>
      </c>
      <c r="AX26" s="591" t="str">
        <f t="shared" si="12"/>
        <v>Arkadiusz</v>
      </c>
      <c r="AY26" s="591" t="str">
        <f t="shared" si="6"/>
        <v>Stopa Słupsk</v>
      </c>
      <c r="AZ26" s="591">
        <f t="shared" si="7"/>
        <v>1975</v>
      </c>
      <c r="BA26" s="591">
        <f t="shared" si="10"/>
        <v>29.796264855687607</v>
      </c>
      <c r="BB26" s="593"/>
      <c r="BC26" s="591">
        <f t="shared" si="11"/>
        <v>0.9966044142614604</v>
      </c>
      <c r="BD26" s="591">
        <v>1</v>
      </c>
      <c r="BE26" s="591">
        <v>1</v>
      </c>
      <c r="BF26" s="591">
        <v>1</v>
      </c>
    </row>
    <row r="27" spans="1:58">
      <c r="A27" s="592">
        <v>28</v>
      </c>
      <c r="B27" s="592" t="s">
        <v>5044</v>
      </c>
      <c r="C27" s="592" t="s">
        <v>3822</v>
      </c>
      <c r="D27" s="592"/>
      <c r="E27" s="592" t="s">
        <v>3681</v>
      </c>
      <c r="F27" s="587">
        <v>1977</v>
      </c>
      <c r="G27" s="592" t="s">
        <v>32</v>
      </c>
      <c r="H27" s="592" t="s">
        <v>5043</v>
      </c>
      <c r="I27" s="592" t="s">
        <v>5042</v>
      </c>
      <c r="J27" s="592"/>
      <c r="K27" s="592"/>
      <c r="L27" s="592" t="s">
        <v>4998</v>
      </c>
      <c r="M27" s="592" t="s">
        <v>4997</v>
      </c>
      <c r="N27" s="592" t="s">
        <v>4996</v>
      </c>
      <c r="O27" s="592"/>
      <c r="P27" s="592">
        <v>60</v>
      </c>
      <c r="Q27" s="592">
        <v>0</v>
      </c>
      <c r="R27" s="592" t="s">
        <v>5020</v>
      </c>
      <c r="S27" s="592"/>
      <c r="T27" s="592" t="s">
        <v>4992</v>
      </c>
      <c r="U27" s="592" t="s">
        <v>4994</v>
      </c>
      <c r="V27" s="592" t="s">
        <v>4992</v>
      </c>
      <c r="W27" s="592" t="s">
        <v>4992</v>
      </c>
      <c r="X27" s="592" t="s">
        <v>4992</v>
      </c>
      <c r="Y27" s="592"/>
      <c r="Z27" s="592"/>
      <c r="AA27" s="592"/>
      <c r="AB27" s="592"/>
      <c r="AC27" s="592"/>
      <c r="AD27" s="592"/>
      <c r="AE27" s="592" t="s">
        <v>5041</v>
      </c>
      <c r="AF27" s="592"/>
      <c r="AG27" s="592" t="s">
        <v>4992</v>
      </c>
      <c r="AH27" s="592"/>
      <c r="AI27" s="592"/>
      <c r="AJ27" s="592"/>
      <c r="AK27" s="592"/>
      <c r="AL27" s="592"/>
      <c r="AM27" s="598">
        <v>0.3125</v>
      </c>
      <c r="AN27" s="598">
        <v>0.72152777777777777</v>
      </c>
      <c r="AO27" s="598">
        <f t="shared" si="0"/>
        <v>0.40902777777777777</v>
      </c>
      <c r="AP27" s="599">
        <v>19</v>
      </c>
      <c r="AQ27" s="600">
        <f t="shared" si="1"/>
        <v>0</v>
      </c>
      <c r="AR27" s="600">
        <f t="shared" si="2"/>
        <v>0</v>
      </c>
      <c r="AS27" s="601">
        <f t="shared" si="3"/>
        <v>0.40902777777777777</v>
      </c>
      <c r="AU27" s="586">
        <f>VLOOKUP(AV27,id!$A:$C,3,0)</f>
        <v>770</v>
      </c>
      <c r="AV27" s="586" t="str">
        <f t="shared" si="4"/>
        <v>OlbryśMarek1977</v>
      </c>
      <c r="AW27" s="591" t="str">
        <f t="shared" si="12"/>
        <v>Olbryś</v>
      </c>
      <c r="AX27" s="591" t="str">
        <f t="shared" si="12"/>
        <v>Marek</v>
      </c>
      <c r="AY27" s="591">
        <f t="shared" si="6"/>
        <v>0</v>
      </c>
      <c r="AZ27" s="591">
        <f t="shared" si="7"/>
        <v>1977</v>
      </c>
      <c r="BA27" s="591">
        <f t="shared" si="10"/>
        <v>29.796264855687607</v>
      </c>
      <c r="BB27" s="593"/>
      <c r="BC27" s="591">
        <f t="shared" si="11"/>
        <v>1</v>
      </c>
      <c r="BD27" s="591">
        <v>1</v>
      </c>
      <c r="BE27" s="591">
        <v>1</v>
      </c>
      <c r="BF27" s="591">
        <v>1</v>
      </c>
    </row>
    <row r="28" spans="1:58">
      <c r="A28" s="592">
        <v>29</v>
      </c>
      <c r="B28" s="592" t="s">
        <v>5040</v>
      </c>
      <c r="C28" s="592" t="s">
        <v>684</v>
      </c>
      <c r="D28" s="592"/>
      <c r="E28" s="592" t="s">
        <v>3554</v>
      </c>
      <c r="F28" s="587">
        <v>1983</v>
      </c>
      <c r="G28" s="592" t="s">
        <v>32</v>
      </c>
      <c r="H28" s="592" t="s">
        <v>5039</v>
      </c>
      <c r="I28" s="592" t="s">
        <v>5038</v>
      </c>
      <c r="J28" s="592"/>
      <c r="K28" s="592"/>
      <c r="L28" s="592" t="s">
        <v>4998</v>
      </c>
      <c r="M28" s="592" t="s">
        <v>4997</v>
      </c>
      <c r="N28" s="592" t="s">
        <v>4996</v>
      </c>
      <c r="O28" s="592"/>
      <c r="P28" s="592">
        <v>40</v>
      </c>
      <c r="Q28" s="592">
        <v>0</v>
      </c>
      <c r="R28" s="592" t="s">
        <v>5020</v>
      </c>
      <c r="S28" s="592"/>
      <c r="T28" s="592" t="s">
        <v>4992</v>
      </c>
      <c r="U28" s="592" t="s">
        <v>4994</v>
      </c>
      <c r="V28" s="592" t="s">
        <v>4992</v>
      </c>
      <c r="W28" s="592" t="s">
        <v>4992</v>
      </c>
      <c r="X28" s="592" t="s">
        <v>4992</v>
      </c>
      <c r="Y28" s="592"/>
      <c r="Z28" s="592"/>
      <c r="AA28" s="592"/>
      <c r="AB28" s="592"/>
      <c r="AC28" s="592"/>
      <c r="AD28" s="592"/>
      <c r="AE28" s="592" t="s">
        <v>5037</v>
      </c>
      <c r="AF28" s="592"/>
      <c r="AG28" s="592" t="s">
        <v>4992</v>
      </c>
      <c r="AH28" s="592"/>
      <c r="AI28" s="592"/>
      <c r="AJ28" s="592"/>
      <c r="AK28" s="592"/>
      <c r="AL28" s="592"/>
      <c r="AM28" s="598">
        <v>0.3125</v>
      </c>
      <c r="AN28" s="598">
        <v>0.73958333333333337</v>
      </c>
      <c r="AO28" s="598">
        <f t="shared" si="0"/>
        <v>0.42708333333333337</v>
      </c>
      <c r="AP28" s="599">
        <v>17</v>
      </c>
      <c r="AQ28" s="600">
        <f t="shared" si="1"/>
        <v>0.125</v>
      </c>
      <c r="AR28" s="600">
        <f t="shared" si="2"/>
        <v>2.0833333333333481E-2</v>
      </c>
      <c r="AS28" s="601">
        <f t="shared" si="3"/>
        <v>0.57291666666666685</v>
      </c>
      <c r="AU28" s="586">
        <f>VLOOKUP(AV28,id!$A:$C,3,0)</f>
        <v>680</v>
      </c>
      <c r="AV28" s="586" t="str">
        <f t="shared" si="4"/>
        <v>SzyszlakMarcin1983</v>
      </c>
      <c r="AW28" s="591" t="str">
        <f t="shared" si="12"/>
        <v>Szyszlak</v>
      </c>
      <c r="AX28" s="591" t="str">
        <f t="shared" si="12"/>
        <v>Marcin</v>
      </c>
      <c r="AY28" s="591">
        <f t="shared" si="6"/>
        <v>0</v>
      </c>
      <c r="AZ28" s="591">
        <f t="shared" si="7"/>
        <v>1983</v>
      </c>
      <c r="BA28" s="591">
        <f t="shared" si="10"/>
        <v>21.272727272727266</v>
      </c>
      <c r="BB28" s="593"/>
      <c r="BC28" s="591">
        <f t="shared" si="11"/>
        <v>0.71393939393939365</v>
      </c>
      <c r="BD28" s="591">
        <v>1</v>
      </c>
      <c r="BE28" s="591">
        <v>1</v>
      </c>
      <c r="BF28" s="591">
        <v>1</v>
      </c>
    </row>
    <row r="29" spans="1:58">
      <c r="A29" s="592">
        <v>30</v>
      </c>
      <c r="B29" s="592" t="s">
        <v>5036</v>
      </c>
      <c r="C29" s="592" t="s">
        <v>4097</v>
      </c>
      <c r="D29" s="592"/>
      <c r="E29" s="592" t="s">
        <v>3681</v>
      </c>
      <c r="F29" s="587">
        <v>1979</v>
      </c>
      <c r="G29" s="592" t="s">
        <v>32</v>
      </c>
      <c r="H29" s="592" t="s">
        <v>5035</v>
      </c>
      <c r="I29" s="592" t="s">
        <v>5034</v>
      </c>
      <c r="J29" s="592"/>
      <c r="K29" s="592"/>
      <c r="L29" s="592" t="s">
        <v>4998</v>
      </c>
      <c r="M29" s="592" t="s">
        <v>4997</v>
      </c>
      <c r="N29" s="592" t="s">
        <v>4996</v>
      </c>
      <c r="O29" s="592"/>
      <c r="P29" s="592">
        <v>40</v>
      </c>
      <c r="Q29" s="592">
        <v>0</v>
      </c>
      <c r="R29" s="592" t="s">
        <v>5028</v>
      </c>
      <c r="S29" s="592"/>
      <c r="T29" s="592" t="s">
        <v>4992</v>
      </c>
      <c r="U29" s="592" t="s">
        <v>4994</v>
      </c>
      <c r="V29" s="592" t="s">
        <v>4992</v>
      </c>
      <c r="W29" s="592" t="s">
        <v>4992</v>
      </c>
      <c r="X29" s="592" t="s">
        <v>4992</v>
      </c>
      <c r="Y29" s="592"/>
      <c r="Z29" s="592"/>
      <c r="AA29" s="592"/>
      <c r="AB29" s="592"/>
      <c r="AC29" s="592"/>
      <c r="AD29" s="592"/>
      <c r="AE29" s="592" t="s">
        <v>5033</v>
      </c>
      <c r="AF29" s="592"/>
      <c r="AG29" s="592" t="s">
        <v>4992</v>
      </c>
      <c r="AH29" s="592"/>
      <c r="AI29" s="592"/>
      <c r="AJ29" s="592"/>
      <c r="AK29" s="592"/>
      <c r="AL29" s="592"/>
      <c r="AM29" s="598">
        <v>0.3125</v>
      </c>
      <c r="AN29" s="598">
        <v>0.75208333333333333</v>
      </c>
      <c r="AO29" s="598">
        <f t="shared" si="0"/>
        <v>0.43958333333333333</v>
      </c>
      <c r="AP29" s="599">
        <v>16</v>
      </c>
      <c r="AQ29" s="600">
        <f t="shared" si="1"/>
        <v>0.1875</v>
      </c>
      <c r="AR29" s="600">
        <f t="shared" si="2"/>
        <v>4.5833333333333393E-2</v>
      </c>
      <c r="AS29" s="601">
        <f t="shared" si="3"/>
        <v>0.67291666666666672</v>
      </c>
      <c r="AU29" s="586">
        <f>VLOOKUP(AV29,id!$A:$C,3,0)</f>
        <v>312</v>
      </c>
      <c r="AV29" s="586" t="str">
        <f t="shared" si="4"/>
        <v>DudaRobert1979</v>
      </c>
      <c r="AW29" s="591" t="str">
        <f t="shared" si="12"/>
        <v>Duda</v>
      </c>
      <c r="AX29" s="591" t="str">
        <f t="shared" si="12"/>
        <v>Robert</v>
      </c>
      <c r="AY29" s="591">
        <f t="shared" si="6"/>
        <v>0</v>
      </c>
      <c r="AZ29" s="591">
        <f t="shared" si="7"/>
        <v>1979</v>
      </c>
      <c r="BA29" s="591">
        <f t="shared" si="10"/>
        <v>18.111455108359131</v>
      </c>
      <c r="BB29" s="593"/>
      <c r="BC29" s="591">
        <f t="shared" si="11"/>
        <v>0.85139318885448934</v>
      </c>
      <c r="BD29" s="591">
        <v>1</v>
      </c>
      <c r="BE29" s="591">
        <v>1</v>
      </c>
      <c r="BF29" s="591">
        <v>1</v>
      </c>
    </row>
    <row r="30" spans="1:58">
      <c r="A30" s="592">
        <v>31</v>
      </c>
      <c r="B30" s="592" t="s">
        <v>5032</v>
      </c>
      <c r="C30" s="592" t="s">
        <v>5031</v>
      </c>
      <c r="D30" s="592" t="s">
        <v>661</v>
      </c>
      <c r="E30" s="592" t="s">
        <v>3681</v>
      </c>
      <c r="F30" s="587">
        <v>1982</v>
      </c>
      <c r="G30" s="592" t="s">
        <v>32</v>
      </c>
      <c r="H30" s="592" t="s">
        <v>5030</v>
      </c>
      <c r="I30" s="592" t="s">
        <v>5029</v>
      </c>
      <c r="J30" s="592"/>
      <c r="K30" s="592"/>
      <c r="L30" s="592" t="s">
        <v>4998</v>
      </c>
      <c r="M30" s="592" t="s">
        <v>4997</v>
      </c>
      <c r="N30" s="592" t="s">
        <v>4996</v>
      </c>
      <c r="O30" s="592"/>
      <c r="P30" s="592">
        <v>40</v>
      </c>
      <c r="Q30" s="592">
        <v>0</v>
      </c>
      <c r="R30" s="592" t="s">
        <v>5028</v>
      </c>
      <c r="S30" s="592"/>
      <c r="T30" s="592" t="s">
        <v>4992</v>
      </c>
      <c r="U30" s="592" t="s">
        <v>4994</v>
      </c>
      <c r="V30" s="592" t="s">
        <v>4992</v>
      </c>
      <c r="W30" s="592" t="s">
        <v>4992</v>
      </c>
      <c r="X30" s="592" t="s">
        <v>4992</v>
      </c>
      <c r="Y30" s="592"/>
      <c r="Z30" s="592"/>
      <c r="AA30" s="592"/>
      <c r="AB30" s="592"/>
      <c r="AC30" s="592"/>
      <c r="AD30" s="592"/>
      <c r="AE30" s="592" t="s">
        <v>5027</v>
      </c>
      <c r="AF30" s="592"/>
      <c r="AG30" s="592" t="s">
        <v>4992</v>
      </c>
      <c r="AH30" s="592"/>
      <c r="AI30" s="592"/>
      <c r="AJ30" s="592"/>
      <c r="AK30" s="592"/>
      <c r="AL30" s="592"/>
      <c r="AM30" s="598">
        <v>0.3125</v>
      </c>
      <c r="AN30" s="598">
        <v>0.75208333333333333</v>
      </c>
      <c r="AO30" s="598">
        <f t="shared" si="0"/>
        <v>0.43958333333333333</v>
      </c>
      <c r="AP30" s="599">
        <v>16</v>
      </c>
      <c r="AQ30" s="600">
        <f t="shared" si="1"/>
        <v>0.1875</v>
      </c>
      <c r="AR30" s="600">
        <f t="shared" si="2"/>
        <v>4.5833333333333393E-2</v>
      </c>
      <c r="AS30" s="601">
        <f t="shared" si="3"/>
        <v>0.67291666666666672</v>
      </c>
      <c r="AU30" s="586">
        <f>VLOOKUP(AV30,id!$A:$C,3,0)</f>
        <v>771</v>
      </c>
      <c r="AV30" s="586" t="str">
        <f t="shared" si="4"/>
        <v>LeśniewskiDaniel1982</v>
      </c>
      <c r="AW30" s="591" t="str">
        <f t="shared" si="12"/>
        <v>Leśniewski</v>
      </c>
      <c r="AX30" s="591" t="str">
        <f t="shared" si="12"/>
        <v>Daniel</v>
      </c>
      <c r="AY30" s="591" t="str">
        <f t="shared" si="6"/>
        <v>STOPA Słupsk</v>
      </c>
      <c r="AZ30" s="591">
        <f t="shared" si="7"/>
        <v>1982</v>
      </c>
      <c r="BA30" s="591">
        <f t="shared" si="10"/>
        <v>18.111455108359131</v>
      </c>
      <c r="BB30" s="593"/>
      <c r="BC30" s="591">
        <f t="shared" si="11"/>
        <v>1</v>
      </c>
      <c r="BD30" s="591">
        <v>1</v>
      </c>
      <c r="BE30" s="591">
        <v>1</v>
      </c>
      <c r="BF30" s="591">
        <v>1</v>
      </c>
    </row>
    <row r="31" spans="1:58">
      <c r="A31" s="592">
        <v>32</v>
      </c>
      <c r="B31" s="592" t="s">
        <v>5026</v>
      </c>
      <c r="C31" s="592" t="s">
        <v>5025</v>
      </c>
      <c r="D31" s="592"/>
      <c r="E31" s="592"/>
      <c r="F31" s="587">
        <v>1964</v>
      </c>
      <c r="G31" s="592"/>
      <c r="H31" s="592"/>
      <c r="I31" s="592"/>
      <c r="J31" s="592"/>
      <c r="K31" s="592"/>
      <c r="L31" s="592"/>
      <c r="M31" s="592"/>
      <c r="N31" s="592"/>
      <c r="O31" s="592"/>
      <c r="AM31" s="598">
        <v>0.3125</v>
      </c>
      <c r="AN31" s="598">
        <v>0.53125</v>
      </c>
      <c r="AO31" s="598">
        <f t="shared" si="0"/>
        <v>0.21875</v>
      </c>
      <c r="AP31" s="599">
        <v>9</v>
      </c>
      <c r="AQ31" s="600">
        <f t="shared" si="1"/>
        <v>0.625</v>
      </c>
      <c r="AR31" s="600">
        <f t="shared" si="2"/>
        <v>0</v>
      </c>
      <c r="AS31" s="601">
        <f t="shared" si="3"/>
        <v>0.84375</v>
      </c>
      <c r="AU31" s="586">
        <f>VLOOKUP(AV31,id!$A:$C,3,0)</f>
        <v>772</v>
      </c>
      <c r="AV31" s="586" t="str">
        <f t="shared" si="4"/>
        <v>KwaśniakZdzisław1964</v>
      </c>
      <c r="AW31" s="591" t="str">
        <f t="shared" si="12"/>
        <v>Kwaśniak</v>
      </c>
      <c r="AX31" s="591" t="str">
        <f t="shared" si="12"/>
        <v>Zdzisław</v>
      </c>
      <c r="AY31" s="591">
        <f t="shared" si="6"/>
        <v>0</v>
      </c>
      <c r="AZ31" s="591">
        <f t="shared" si="7"/>
        <v>1964</v>
      </c>
      <c r="BA31" s="591">
        <f t="shared" si="10"/>
        <v>14.444444444444445</v>
      </c>
      <c r="BB31" s="593"/>
      <c r="BC31" s="591">
        <f t="shared" si="11"/>
        <v>0.79753086419753094</v>
      </c>
      <c r="BD31" s="591">
        <v>1</v>
      </c>
      <c r="BE31" s="591">
        <v>1</v>
      </c>
      <c r="BF31" s="591">
        <v>1</v>
      </c>
    </row>
    <row r="32" spans="1:58">
      <c r="A32" s="592">
        <v>34</v>
      </c>
      <c r="B32" s="592" t="s">
        <v>5023</v>
      </c>
      <c r="C32" s="592" t="s">
        <v>682</v>
      </c>
      <c r="D32" s="592"/>
      <c r="E32" s="592" t="s">
        <v>5012</v>
      </c>
      <c r="F32" s="587">
        <v>1979</v>
      </c>
      <c r="G32" s="592" t="s">
        <v>32</v>
      </c>
      <c r="H32" s="592" t="s">
        <v>5022</v>
      </c>
      <c r="I32" s="592" t="s">
        <v>5021</v>
      </c>
      <c r="J32" s="592"/>
      <c r="K32" s="592"/>
      <c r="L32" s="592" t="s">
        <v>4998</v>
      </c>
      <c r="M32" s="592" t="s">
        <v>4997</v>
      </c>
      <c r="N32" s="592" t="s">
        <v>4996</v>
      </c>
      <c r="O32" s="592"/>
      <c r="P32" s="592">
        <v>60</v>
      </c>
      <c r="Q32" s="592">
        <v>0</v>
      </c>
      <c r="R32" s="592" t="s">
        <v>5020</v>
      </c>
      <c r="S32" s="592"/>
      <c r="T32" s="592" t="s">
        <v>4992</v>
      </c>
      <c r="U32" s="592" t="s">
        <v>4994</v>
      </c>
      <c r="V32" s="592" t="s">
        <v>4992</v>
      </c>
      <c r="W32" s="592" t="s">
        <v>4992</v>
      </c>
      <c r="X32" s="592" t="s">
        <v>4992</v>
      </c>
      <c r="Y32" s="592"/>
      <c r="Z32" s="592"/>
      <c r="AA32" s="592"/>
      <c r="AB32" s="592"/>
      <c r="AC32" s="592"/>
      <c r="AD32" s="592"/>
      <c r="AE32" s="592" t="s">
        <v>5019</v>
      </c>
      <c r="AF32" s="592"/>
      <c r="AG32" s="592" t="s">
        <v>4992</v>
      </c>
      <c r="AH32" s="592"/>
      <c r="AI32" s="592"/>
      <c r="AJ32" s="592"/>
      <c r="AK32" s="592"/>
      <c r="AL32" s="592"/>
      <c r="AM32" s="598">
        <v>0.3125</v>
      </c>
      <c r="AN32" s="598">
        <v>0.63541666666666663</v>
      </c>
      <c r="AO32" s="598">
        <f t="shared" si="0"/>
        <v>0.32291666666666663</v>
      </c>
      <c r="AP32" s="599">
        <v>10</v>
      </c>
      <c r="AQ32" s="600">
        <f t="shared" si="1"/>
        <v>0.5625</v>
      </c>
      <c r="AR32" s="600">
        <f t="shared" si="2"/>
        <v>0</v>
      </c>
      <c r="AS32" s="601">
        <f t="shared" si="3"/>
        <v>0.88541666666666663</v>
      </c>
      <c r="AU32" s="586">
        <f>VLOOKUP(AV32,id!$A:$C,3,0)</f>
        <v>773</v>
      </c>
      <c r="AV32" s="586" t="str">
        <f t="shared" si="4"/>
        <v>GilTomasz1979</v>
      </c>
      <c r="AW32" s="591" t="str">
        <f t="shared" si="12"/>
        <v>Gil</v>
      </c>
      <c r="AX32" s="591" t="str">
        <f t="shared" si="12"/>
        <v>Tomasz</v>
      </c>
      <c r="AY32" s="591">
        <f t="shared" si="6"/>
        <v>0</v>
      </c>
      <c r="AZ32" s="591">
        <f t="shared" si="7"/>
        <v>1979</v>
      </c>
      <c r="BA32" s="591">
        <f t="shared" si="10"/>
        <v>13.764705882352942</v>
      </c>
      <c r="BB32" s="593"/>
      <c r="BC32" s="591">
        <f t="shared" si="11"/>
        <v>0.95294117647058829</v>
      </c>
      <c r="BD32" s="591">
        <v>1</v>
      </c>
      <c r="BE32" s="591">
        <v>1</v>
      </c>
      <c r="BF32" s="591">
        <v>1</v>
      </c>
    </row>
    <row r="33" spans="1:58">
      <c r="A33" s="592">
        <v>35</v>
      </c>
      <c r="B33" s="592" t="s">
        <v>5018</v>
      </c>
      <c r="C33" s="592" t="s">
        <v>4109</v>
      </c>
      <c r="D33" s="592"/>
      <c r="E33" s="592" t="s">
        <v>253</v>
      </c>
      <c r="F33" s="587">
        <v>1975</v>
      </c>
      <c r="G33" s="592" t="s">
        <v>32</v>
      </c>
      <c r="H33" s="592" t="s">
        <v>5017</v>
      </c>
      <c r="I33" s="592" t="s">
        <v>5016</v>
      </c>
      <c r="J33" s="592"/>
      <c r="K33" s="592"/>
      <c r="L33" s="592" t="s">
        <v>4998</v>
      </c>
      <c r="M33" s="592" t="s">
        <v>4997</v>
      </c>
      <c r="N33" s="592" t="s">
        <v>4992</v>
      </c>
      <c r="O33" s="592"/>
      <c r="P33" s="592"/>
      <c r="Q33" s="592">
        <v>0</v>
      </c>
      <c r="R33" s="592"/>
      <c r="S33" s="592"/>
      <c r="T33" s="592" t="s">
        <v>4992</v>
      </c>
      <c r="U33" s="592" t="s">
        <v>4994</v>
      </c>
      <c r="V33" s="592" t="s">
        <v>4992</v>
      </c>
      <c r="W33" s="592" t="s">
        <v>4992</v>
      </c>
      <c r="X33" s="592" t="s">
        <v>4992</v>
      </c>
      <c r="Y33" s="592"/>
      <c r="Z33" s="592"/>
      <c r="AA33" s="592"/>
      <c r="AB33" s="592"/>
      <c r="AC33" s="592"/>
      <c r="AD33" s="592"/>
      <c r="AE33" s="592" t="s">
        <v>5015</v>
      </c>
      <c r="AF33" s="592"/>
      <c r="AG33" s="592" t="s">
        <v>4992</v>
      </c>
      <c r="AH33" s="592"/>
      <c r="AI33" s="592"/>
      <c r="AJ33" s="592"/>
      <c r="AK33" s="592"/>
      <c r="AL33" s="592"/>
      <c r="AM33" s="598">
        <v>0.3125</v>
      </c>
      <c r="AN33" s="598">
        <v>0.65833333333333333</v>
      </c>
      <c r="AO33" s="598">
        <f t="shared" si="0"/>
        <v>0.34583333333333333</v>
      </c>
      <c r="AP33" s="599">
        <v>10</v>
      </c>
      <c r="AQ33" s="600">
        <f t="shared" si="1"/>
        <v>0.5625</v>
      </c>
      <c r="AR33" s="600">
        <f t="shared" si="2"/>
        <v>0</v>
      </c>
      <c r="AS33" s="601">
        <f t="shared" si="3"/>
        <v>0.90833333333333333</v>
      </c>
      <c r="AU33" s="586">
        <f>VLOOKUP(AV33,id!$A:$C,3,0)</f>
        <v>774</v>
      </c>
      <c r="AV33" s="586" t="str">
        <f t="shared" si="4"/>
        <v>KrasodomskiMaciej1975</v>
      </c>
      <c r="AW33" s="591" t="str">
        <f t="shared" si="12"/>
        <v>Krasodomski</v>
      </c>
      <c r="AX33" s="591" t="str">
        <f t="shared" si="12"/>
        <v>Maciej</v>
      </c>
      <c r="AY33" s="591">
        <f t="shared" si="6"/>
        <v>0</v>
      </c>
      <c r="AZ33" s="591">
        <f t="shared" si="7"/>
        <v>1975</v>
      </c>
      <c r="BA33" s="591">
        <f t="shared" si="10"/>
        <v>13.417431192660551</v>
      </c>
      <c r="BB33" s="593"/>
      <c r="BC33" s="591">
        <f t="shared" si="11"/>
        <v>0.97477064220183485</v>
      </c>
      <c r="BD33" s="591">
        <v>1</v>
      </c>
      <c r="BE33" s="591">
        <v>1</v>
      </c>
      <c r="BF33" s="591">
        <v>1</v>
      </c>
    </row>
    <row r="34" spans="1:58">
      <c r="A34" s="592">
        <v>36</v>
      </c>
      <c r="B34" s="592" t="s">
        <v>5014</v>
      </c>
      <c r="C34" s="592" t="s">
        <v>5013</v>
      </c>
      <c r="D34" s="592"/>
      <c r="E34" s="592" t="s">
        <v>5012</v>
      </c>
      <c r="F34" s="587">
        <v>1978</v>
      </c>
      <c r="G34" s="592" t="s">
        <v>32</v>
      </c>
      <c r="H34" s="592" t="s">
        <v>5011</v>
      </c>
      <c r="I34" s="592" t="s">
        <v>5010</v>
      </c>
      <c r="J34" s="592"/>
      <c r="K34" s="592"/>
      <c r="L34" s="592" t="s">
        <v>4998</v>
      </c>
      <c r="M34" s="592" t="s">
        <v>4997</v>
      </c>
      <c r="N34" s="592" t="s">
        <v>4992</v>
      </c>
      <c r="O34" s="592"/>
      <c r="P34" s="592"/>
      <c r="Q34" s="592">
        <v>0</v>
      </c>
      <c r="R34" s="592"/>
      <c r="S34" s="592"/>
      <c r="T34" s="592" t="s">
        <v>4992</v>
      </c>
      <c r="U34" s="592" t="s">
        <v>4994</v>
      </c>
      <c r="V34" s="592" t="s">
        <v>4992</v>
      </c>
      <c r="W34" s="592" t="s">
        <v>4992</v>
      </c>
      <c r="X34" s="592" t="s">
        <v>4992</v>
      </c>
      <c r="Y34" s="592"/>
      <c r="Z34" s="592"/>
      <c r="AA34" s="592"/>
      <c r="AB34" s="592"/>
      <c r="AC34" s="592"/>
      <c r="AD34" s="592"/>
      <c r="AE34" s="592" t="s">
        <v>5009</v>
      </c>
      <c r="AF34" s="592"/>
      <c r="AG34" s="592" t="s">
        <v>4992</v>
      </c>
      <c r="AH34" s="592"/>
      <c r="AI34" s="592"/>
      <c r="AJ34" s="592"/>
      <c r="AK34" s="592"/>
      <c r="AL34" s="592"/>
      <c r="AM34" s="598">
        <v>0.3125</v>
      </c>
      <c r="AN34" s="598">
        <v>0.65833333333333333</v>
      </c>
      <c r="AO34" s="598">
        <f t="shared" si="0"/>
        <v>0.34583333333333333</v>
      </c>
      <c r="AP34" s="599">
        <v>10</v>
      </c>
      <c r="AQ34" s="600">
        <f t="shared" si="1"/>
        <v>0.5625</v>
      </c>
      <c r="AR34" s="600">
        <f t="shared" si="2"/>
        <v>0</v>
      </c>
      <c r="AS34" s="601">
        <f t="shared" si="3"/>
        <v>0.90833333333333333</v>
      </c>
      <c r="AU34" s="586">
        <f>VLOOKUP(AV34,id!$A:$C,3,0)</f>
        <v>61</v>
      </c>
      <c r="AV34" s="586" t="str">
        <f t="shared" si="4"/>
        <v>AdkonisKonrad1978</v>
      </c>
      <c r="AW34" s="591" t="str">
        <f t="shared" si="12"/>
        <v>Adkonis</v>
      </c>
      <c r="AX34" s="591" t="str">
        <f t="shared" si="12"/>
        <v>Konrad</v>
      </c>
      <c r="AY34" s="591">
        <f t="shared" si="6"/>
        <v>0</v>
      </c>
      <c r="AZ34" s="591">
        <f t="shared" si="7"/>
        <v>1978</v>
      </c>
      <c r="BA34" s="591">
        <f t="shared" si="10"/>
        <v>13.417431192660551</v>
      </c>
      <c r="BB34" s="593"/>
      <c r="BC34" s="591">
        <f t="shared" si="11"/>
        <v>1</v>
      </c>
      <c r="BD34" s="591">
        <v>1</v>
      </c>
      <c r="BE34" s="591">
        <v>1</v>
      </c>
      <c r="BF34" s="591">
        <v>1</v>
      </c>
    </row>
    <row r="35" spans="1:58">
      <c r="A35" s="592">
        <v>37</v>
      </c>
      <c r="B35" s="592" t="s">
        <v>5008</v>
      </c>
      <c r="C35" s="592" t="s">
        <v>681</v>
      </c>
      <c r="D35" s="592" t="s">
        <v>5007</v>
      </c>
      <c r="E35" s="592" t="s">
        <v>5006</v>
      </c>
      <c r="F35" s="587">
        <v>1985</v>
      </c>
      <c r="G35" s="592" t="s">
        <v>32</v>
      </c>
      <c r="H35" s="592" t="s">
        <v>5005</v>
      </c>
      <c r="I35" s="592" t="s">
        <v>5004</v>
      </c>
      <c r="J35" s="592"/>
      <c r="K35" s="592"/>
      <c r="L35" s="592" t="s">
        <v>4998</v>
      </c>
      <c r="M35" s="592" t="s">
        <v>4997</v>
      </c>
      <c r="N35" s="592" t="s">
        <v>4996</v>
      </c>
      <c r="O35" s="592"/>
      <c r="P35" s="592">
        <v>40</v>
      </c>
      <c r="Q35" s="592">
        <v>0</v>
      </c>
      <c r="R35" s="592" t="s">
        <v>5003</v>
      </c>
      <c r="S35" s="592"/>
      <c r="T35" s="592" t="s">
        <v>4992</v>
      </c>
      <c r="U35" s="592" t="s">
        <v>4994</v>
      </c>
      <c r="V35" s="592" t="s">
        <v>4992</v>
      </c>
      <c r="W35" s="592" t="s">
        <v>4992</v>
      </c>
      <c r="X35" s="592" t="s">
        <v>4992</v>
      </c>
      <c r="Y35" s="592"/>
      <c r="Z35" s="592"/>
      <c r="AA35" s="592"/>
      <c r="AB35" s="592"/>
      <c r="AC35" s="592"/>
      <c r="AD35" s="592"/>
      <c r="AE35" s="592" t="s">
        <v>5002</v>
      </c>
      <c r="AF35" s="592"/>
      <c r="AG35" s="592" t="s">
        <v>4992</v>
      </c>
      <c r="AH35" s="592"/>
      <c r="AI35" s="592"/>
      <c r="AJ35" s="592"/>
      <c r="AK35" s="592"/>
      <c r="AL35" s="592"/>
      <c r="AM35" s="598">
        <v>0.3125</v>
      </c>
      <c r="AN35" s="598">
        <v>0.43194444444444446</v>
      </c>
      <c r="AO35" s="598">
        <f t="shared" si="0"/>
        <v>0.11944444444444446</v>
      </c>
      <c r="AP35" s="599">
        <v>5</v>
      </c>
      <c r="AQ35" s="600">
        <f t="shared" si="1"/>
        <v>0.875</v>
      </c>
      <c r="AR35" s="600">
        <f t="shared" si="2"/>
        <v>0</v>
      </c>
      <c r="AS35" s="601">
        <f t="shared" si="3"/>
        <v>0.99444444444444446</v>
      </c>
      <c r="AU35" s="586">
        <f>VLOOKUP(AV35,id!$A:$C,3,0)</f>
        <v>775</v>
      </c>
      <c r="AV35" s="586" t="str">
        <f t="shared" si="4"/>
        <v>KropidłowskiKrzysztof1985</v>
      </c>
      <c r="AW35" s="591" t="str">
        <f t="shared" si="12"/>
        <v>Kropidłowski</v>
      </c>
      <c r="AX35" s="591" t="str">
        <f t="shared" si="12"/>
        <v>Krzysztof</v>
      </c>
      <c r="AY35" s="591" t="str">
        <f t="shared" si="6"/>
        <v>Olite zerorh+ Racing Team</v>
      </c>
      <c r="AZ35" s="591">
        <f t="shared" si="7"/>
        <v>1985</v>
      </c>
      <c r="BA35" s="591">
        <f t="shared" si="10"/>
        <v>12.255586592178771</v>
      </c>
      <c r="BB35" s="593"/>
      <c r="BC35" s="591">
        <f t="shared" si="11"/>
        <v>0.91340782122905029</v>
      </c>
      <c r="BD35" s="591">
        <v>1</v>
      </c>
      <c r="BE35" s="591">
        <v>1</v>
      </c>
      <c r="BF35" s="591">
        <v>1</v>
      </c>
    </row>
    <row r="36" spans="1:58">
      <c r="A36" s="592">
        <v>38</v>
      </c>
      <c r="B36" s="592" t="s">
        <v>5001</v>
      </c>
      <c r="C36" s="592" t="s">
        <v>4097</v>
      </c>
      <c r="D36" s="592" t="s">
        <v>661</v>
      </c>
      <c r="E36" s="592" t="s">
        <v>3681</v>
      </c>
      <c r="F36" s="587">
        <v>1978</v>
      </c>
      <c r="G36" s="592" t="s">
        <v>32</v>
      </c>
      <c r="H36" s="592" t="s">
        <v>5000</v>
      </c>
      <c r="I36" s="592" t="s">
        <v>4999</v>
      </c>
      <c r="J36" s="592"/>
      <c r="K36" s="592"/>
      <c r="L36" s="592" t="s">
        <v>4998</v>
      </c>
      <c r="M36" s="592" t="s">
        <v>4997</v>
      </c>
      <c r="N36" s="592" t="s">
        <v>4996</v>
      </c>
      <c r="O36" s="592"/>
      <c r="P36" s="592">
        <v>40</v>
      </c>
      <c r="Q36" s="592">
        <v>0</v>
      </c>
      <c r="R36" s="592" t="s">
        <v>4995</v>
      </c>
      <c r="S36" s="592"/>
      <c r="T36" s="592" t="s">
        <v>4992</v>
      </c>
      <c r="U36" s="592" t="s">
        <v>4994</v>
      </c>
      <c r="V36" s="592" t="s">
        <v>4992</v>
      </c>
      <c r="W36" s="592" t="s">
        <v>4992</v>
      </c>
      <c r="X36" s="592" t="s">
        <v>4992</v>
      </c>
      <c r="Y36" s="592"/>
      <c r="Z36" s="592"/>
      <c r="AA36" s="592"/>
      <c r="AB36" s="592"/>
      <c r="AC36" s="592"/>
      <c r="AD36" s="592"/>
      <c r="AE36" s="592" t="s">
        <v>4993</v>
      </c>
      <c r="AF36" s="592"/>
      <c r="AG36" s="592" t="s">
        <v>4992</v>
      </c>
      <c r="AH36" s="592"/>
      <c r="AI36" s="592"/>
      <c r="AJ36" s="592"/>
      <c r="AK36" s="592"/>
      <c r="AL36" s="592"/>
      <c r="AM36" s="598">
        <v>0.3125</v>
      </c>
      <c r="AN36" s="598">
        <v>0.35694444444444445</v>
      </c>
      <c r="AO36" s="598">
        <f t="shared" si="0"/>
        <v>4.4444444444444453E-2</v>
      </c>
      <c r="AP36" s="599">
        <v>2</v>
      </c>
      <c r="AQ36" s="600">
        <f t="shared" si="1"/>
        <v>1.0625</v>
      </c>
      <c r="AR36" s="600">
        <f t="shared" si="2"/>
        <v>0</v>
      </c>
      <c r="AS36" s="601">
        <f t="shared" si="3"/>
        <v>1.1069444444444445</v>
      </c>
      <c r="AU36" s="586">
        <f>VLOOKUP(AV36,id!$A:$C,3,0)</f>
        <v>776</v>
      </c>
      <c r="AV36" s="586" t="str">
        <f t="shared" si="4"/>
        <v>SkorupskiRobert1978</v>
      </c>
      <c r="AW36" s="591" t="str">
        <f t="shared" si="12"/>
        <v>Skorupski</v>
      </c>
      <c r="AX36" s="591" t="str">
        <f t="shared" si="12"/>
        <v>Robert</v>
      </c>
      <c r="AY36" s="591" t="str">
        <f t="shared" si="6"/>
        <v>STOPA Słupsk</v>
      </c>
      <c r="AZ36" s="591">
        <f t="shared" si="7"/>
        <v>1978</v>
      </c>
      <c r="BA36" s="591">
        <f t="shared" si="10"/>
        <v>11.010037641154328</v>
      </c>
      <c r="BB36" s="593"/>
      <c r="BC36" s="591">
        <f t="shared" si="11"/>
        <v>0.8983688833124216</v>
      </c>
      <c r="BD36" s="591">
        <v>1</v>
      </c>
      <c r="BE36" s="591">
        <v>1</v>
      </c>
      <c r="BF36" s="591">
        <v>1</v>
      </c>
    </row>
    <row r="38" spans="1:58">
      <c r="AR38" s="590" t="s">
        <v>4991</v>
      </c>
      <c r="AS38" s="600">
        <v>0.72916666666666663</v>
      </c>
    </row>
    <row r="39" spans="1:58">
      <c r="AR39" s="590" t="s">
        <v>4134</v>
      </c>
      <c r="AS39" s="600">
        <v>6.25E-2</v>
      </c>
    </row>
  </sheetData>
  <pageMargins left="0.25" right="0.25" top="0.75" bottom="0.75" header="0.3" footer="0.3"/>
  <pageSetup paperSize="9" scale="97" fitToHeight="0" orientation="landscape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"/>
  <sheetViews>
    <sheetView workbookViewId="0"/>
  </sheetViews>
  <sheetFormatPr defaultRowHeight="14.4"/>
  <cols>
    <col min="1" max="1" width="8.88671875" style="57"/>
    <col min="2" max="2" width="4" style="57" bestFit="1" customWidth="1"/>
    <col min="3" max="3" width="15.21875" style="57" bestFit="1" customWidth="1"/>
    <col min="4" max="4" width="9.44140625" style="57" bestFit="1" customWidth="1"/>
    <col min="5" max="6" width="8.88671875" style="57"/>
    <col min="7" max="7" width="15.5546875" style="57" customWidth="1"/>
    <col min="8" max="16384" width="8.88671875" style="57"/>
  </cols>
  <sheetData>
    <row r="1" spans="1:52" ht="23.4">
      <c r="A1" s="66" t="s">
        <v>3419</v>
      </c>
    </row>
    <row r="3" spans="1:52" ht="18">
      <c r="A3" s="65" t="s">
        <v>3418</v>
      </c>
    </row>
    <row r="5" spans="1:52" ht="28.8">
      <c r="A5" s="64" t="s">
        <v>137</v>
      </c>
      <c r="B5" s="64" t="s">
        <v>3416</v>
      </c>
      <c r="C5" s="64" t="s">
        <v>160</v>
      </c>
      <c r="D5" s="64" t="s">
        <v>161</v>
      </c>
      <c r="E5" s="64" t="s">
        <v>3415</v>
      </c>
      <c r="F5" s="64" t="s">
        <v>3414</v>
      </c>
      <c r="G5" s="64" t="s">
        <v>3413</v>
      </c>
      <c r="H5" s="64" t="s">
        <v>3412</v>
      </c>
      <c r="I5" s="64" t="s">
        <v>3411</v>
      </c>
      <c r="J5" s="64" t="s">
        <v>3410</v>
      </c>
      <c r="K5" s="64" t="s">
        <v>3409</v>
      </c>
      <c r="L5" s="64" t="s">
        <v>5223</v>
      </c>
      <c r="M5" s="64" t="s">
        <v>3392</v>
      </c>
      <c r="N5" s="64" t="s">
        <v>5222</v>
      </c>
      <c r="O5" s="64" t="s">
        <v>5221</v>
      </c>
      <c r="P5" s="64" t="s">
        <v>3602</v>
      </c>
      <c r="Q5" s="64" t="s">
        <v>3601</v>
      </c>
      <c r="R5" s="64" t="s">
        <v>3600</v>
      </c>
      <c r="S5" s="64" t="s">
        <v>3599</v>
      </c>
      <c r="T5" s="64" t="s">
        <v>3597</v>
      </c>
      <c r="U5" s="64" t="s">
        <v>5220</v>
      </c>
      <c r="V5" s="64" t="s">
        <v>5219</v>
      </c>
      <c r="W5" s="64" t="s">
        <v>5218</v>
      </c>
      <c r="X5" s="64" t="s">
        <v>3595</v>
      </c>
      <c r="Y5" s="64" t="s">
        <v>3593</v>
      </c>
      <c r="Z5" s="64" t="s">
        <v>3592</v>
      </c>
      <c r="AA5" s="64" t="s">
        <v>5217</v>
      </c>
      <c r="AB5" s="64" t="s">
        <v>5216</v>
      </c>
      <c r="AC5" s="64" t="s">
        <v>5215</v>
      </c>
      <c r="AD5" s="64" t="s">
        <v>3590</v>
      </c>
      <c r="AE5" s="64" t="s">
        <v>3589</v>
      </c>
      <c r="AF5" s="64" t="s">
        <v>3588</v>
      </c>
      <c r="AG5" s="64" t="s">
        <v>3587</v>
      </c>
      <c r="AH5" s="64" t="s">
        <v>3586</v>
      </c>
      <c r="AI5" s="64" t="s">
        <v>5214</v>
      </c>
      <c r="AJ5" s="64" t="s">
        <v>5213</v>
      </c>
      <c r="AK5" s="64" t="s">
        <v>5212</v>
      </c>
      <c r="AL5" s="64" t="s">
        <v>5211</v>
      </c>
      <c r="AM5" s="64" t="s">
        <v>4362</v>
      </c>
      <c r="AO5" s="586" t="s">
        <v>71</v>
      </c>
      <c r="AP5" s="586" t="s">
        <v>72</v>
      </c>
      <c r="AQ5" s="591" t="s">
        <v>99</v>
      </c>
      <c r="AR5" s="591" t="s">
        <v>100</v>
      </c>
      <c r="AS5" s="591" t="s">
        <v>75</v>
      </c>
      <c r="AT5" s="591" t="s">
        <v>73</v>
      </c>
      <c r="AU5" s="591" t="s">
        <v>42</v>
      </c>
      <c r="AV5" s="591"/>
      <c r="AW5" s="591" t="s">
        <v>39</v>
      </c>
      <c r="AX5" s="591" t="s">
        <v>40</v>
      </c>
      <c r="AY5" s="591" t="s">
        <v>31</v>
      </c>
      <c r="AZ5" s="591" t="s">
        <v>41</v>
      </c>
    </row>
    <row r="6" spans="1:52">
      <c r="A6" s="602" t="s">
        <v>4994</v>
      </c>
      <c r="B6" s="57" t="s">
        <v>5234</v>
      </c>
      <c r="C6" s="57" t="s">
        <v>198</v>
      </c>
      <c r="D6" s="57" t="s">
        <v>199</v>
      </c>
      <c r="E6" s="61" t="s">
        <v>0</v>
      </c>
      <c r="F6" s="61">
        <v>1980</v>
      </c>
      <c r="G6" s="62">
        <v>43414.3125</v>
      </c>
      <c r="H6" s="61">
        <v>662</v>
      </c>
      <c r="I6" s="61">
        <v>2</v>
      </c>
      <c r="J6" s="61">
        <v>25</v>
      </c>
      <c r="K6" s="60">
        <v>718</v>
      </c>
      <c r="L6" s="58">
        <v>0.32847222222222222</v>
      </c>
      <c r="M6" s="59"/>
      <c r="N6" s="58">
        <v>0.7402777777777777</v>
      </c>
      <c r="O6" s="58">
        <v>0.52083333333333337</v>
      </c>
      <c r="P6" s="58">
        <v>0.35555555555555557</v>
      </c>
      <c r="Q6" s="58">
        <v>0.57777777777777783</v>
      </c>
      <c r="R6" s="58">
        <v>0.64166666666666672</v>
      </c>
      <c r="S6" s="58">
        <v>0.62291666666666667</v>
      </c>
      <c r="T6" s="58">
        <v>0.60833333333333328</v>
      </c>
      <c r="U6" s="59"/>
      <c r="V6" s="58">
        <v>0.54652777777777783</v>
      </c>
      <c r="W6" s="58">
        <v>0.75277777777777777</v>
      </c>
      <c r="X6" s="58">
        <v>0.49791666666666662</v>
      </c>
      <c r="Y6" s="59"/>
      <c r="Z6" s="58">
        <v>0.48125000000000001</v>
      </c>
      <c r="AA6" s="58">
        <v>0.34097222222222223</v>
      </c>
      <c r="AB6" s="58">
        <v>0.68402777777777779</v>
      </c>
      <c r="AC6" s="58">
        <v>0.37083333333333335</v>
      </c>
      <c r="AD6" s="58">
        <v>0.38055555555555554</v>
      </c>
      <c r="AE6" s="58">
        <v>0.45555555555555555</v>
      </c>
      <c r="AF6" s="58">
        <v>0.66319444444444442</v>
      </c>
      <c r="AG6" s="58">
        <v>0.72569444444444453</v>
      </c>
      <c r="AH6" s="58">
        <v>0.70347222222222217</v>
      </c>
      <c r="AI6" s="58">
        <v>0.3972222222222222</v>
      </c>
      <c r="AJ6" s="58">
        <v>0.40833333333333338</v>
      </c>
      <c r="AK6" s="58">
        <v>0.44305555555555554</v>
      </c>
      <c r="AL6" s="58">
        <v>0.4236111111111111</v>
      </c>
      <c r="AM6" s="603">
        <v>0.77186342592592594</v>
      </c>
      <c r="AO6" s="586">
        <f>VLOOKUP(AP6,id!$A:$C,3,0)</f>
        <v>125</v>
      </c>
      <c r="AP6" s="586" t="str">
        <f t="shared" ref="AP6:AP9" si="0">AQ6&amp;AR6&amp;AT6</f>
        <v>TruszkowskaKamila1980</v>
      </c>
      <c r="AQ6" s="591" t="str">
        <f t="shared" ref="AQ6:AQ9" si="1">C6</f>
        <v>Truszkowska</v>
      </c>
      <c r="AR6" s="591" t="str">
        <f t="shared" ref="AR6:AR9" si="2">D6</f>
        <v>Kamila</v>
      </c>
      <c r="AS6" s="591"/>
      <c r="AT6" s="591">
        <f t="shared" ref="AT6:AT9" si="3">F6</f>
        <v>1980</v>
      </c>
      <c r="AU6" s="591">
        <v>100</v>
      </c>
      <c r="AV6" s="593"/>
      <c r="AW6" s="591"/>
      <c r="AX6" s="591"/>
      <c r="AY6" s="591"/>
      <c r="AZ6" s="591"/>
    </row>
    <row r="7" spans="1:52">
      <c r="A7" s="602" t="s">
        <v>5198</v>
      </c>
      <c r="B7" s="57" t="s">
        <v>5247</v>
      </c>
      <c r="C7" s="57" t="s">
        <v>1220</v>
      </c>
      <c r="D7" s="57" t="s">
        <v>1219</v>
      </c>
      <c r="E7" s="61" t="s">
        <v>0</v>
      </c>
      <c r="F7" s="61">
        <v>1976</v>
      </c>
      <c r="G7" s="62">
        <v>43414.3125</v>
      </c>
      <c r="H7" s="61">
        <v>673</v>
      </c>
      <c r="I7" s="61">
        <v>13</v>
      </c>
      <c r="J7" s="61">
        <v>22</v>
      </c>
      <c r="K7" s="60">
        <v>617</v>
      </c>
      <c r="L7" s="58">
        <v>0.3298611111111111</v>
      </c>
      <c r="M7" s="59"/>
      <c r="N7" s="58">
        <v>0.7270833333333333</v>
      </c>
      <c r="O7" s="58">
        <v>0.59027777777777779</v>
      </c>
      <c r="P7" s="58">
        <v>0.37361111111111112</v>
      </c>
      <c r="Q7" s="58">
        <v>0.61597222222222225</v>
      </c>
      <c r="R7" s="58">
        <v>0.68541666666666667</v>
      </c>
      <c r="S7" s="58">
        <v>0.66041666666666665</v>
      </c>
      <c r="T7" s="59"/>
      <c r="U7" s="59"/>
      <c r="V7" s="58">
        <v>0.56458333333333333</v>
      </c>
      <c r="W7" s="58">
        <v>0.73819444444444438</v>
      </c>
      <c r="X7" s="58">
        <v>0.54097222222222219</v>
      </c>
      <c r="Y7" s="58">
        <v>0.76388888888888884</v>
      </c>
      <c r="Z7" s="58">
        <v>0.51874999999999993</v>
      </c>
      <c r="AA7" s="58">
        <v>0.35416666666666669</v>
      </c>
      <c r="AB7" s="59"/>
      <c r="AC7" s="58">
        <v>0.39513888888888887</v>
      </c>
      <c r="AD7" s="58">
        <v>0.40763888888888888</v>
      </c>
      <c r="AE7" s="58">
        <v>0.5</v>
      </c>
      <c r="AF7" s="58">
        <v>0.70972222222222225</v>
      </c>
      <c r="AG7" s="59"/>
      <c r="AH7" s="59"/>
      <c r="AI7" s="58">
        <v>0.42708333333333331</v>
      </c>
      <c r="AJ7" s="58">
        <v>0.44861111111111113</v>
      </c>
      <c r="AK7" s="58">
        <v>0.48194444444444445</v>
      </c>
      <c r="AL7" s="58">
        <v>0.46249999999999997</v>
      </c>
      <c r="AM7" s="603">
        <v>0.7794444444444445</v>
      </c>
      <c r="AO7" s="586">
        <f>VLOOKUP(AP7,id!$A:$C,3,0)</f>
        <v>66</v>
      </c>
      <c r="AP7" s="586" t="str">
        <f t="shared" si="0"/>
        <v>NowackaElżbieta1976</v>
      </c>
      <c r="AQ7" s="591" t="str">
        <f t="shared" si="1"/>
        <v>Nowacka</v>
      </c>
      <c r="AR7" s="591" t="str">
        <f t="shared" si="2"/>
        <v>Elżbieta</v>
      </c>
      <c r="AS7" s="591"/>
      <c r="AT7" s="591">
        <f t="shared" si="3"/>
        <v>1976</v>
      </c>
      <c r="AU7" s="591">
        <f t="shared" ref="AU7:AU9" si="4">AU6*IF(AY7&lt;1,AY7,IF(AZ7&lt;1,AZ7,IF(AX7&lt;1,AX7,IF(AW7&lt;1,AW7,1))))</f>
        <v>85.933147632311986</v>
      </c>
      <c r="AV7" s="593"/>
      <c r="AW7" s="591">
        <f t="shared" ref="AW7" si="5">H6/H7</f>
        <v>0.98365527488855864</v>
      </c>
      <c r="AX7" s="591">
        <v>1</v>
      </c>
      <c r="AY7" s="591">
        <f t="shared" ref="AY7" si="6">K7/K6</f>
        <v>0.85933147632311979</v>
      </c>
      <c r="AZ7" s="591">
        <v>1</v>
      </c>
    </row>
    <row r="8" spans="1:52">
      <c r="A8" s="602" t="s">
        <v>5195</v>
      </c>
      <c r="B8" s="57" t="s">
        <v>5250</v>
      </c>
      <c r="C8" s="57" t="s">
        <v>267</v>
      </c>
      <c r="D8" s="57" t="s">
        <v>806</v>
      </c>
      <c r="E8" s="61" t="s">
        <v>0</v>
      </c>
      <c r="F8" s="61">
        <v>2007</v>
      </c>
      <c r="G8" s="62">
        <v>43414.3125</v>
      </c>
      <c r="H8" s="61">
        <v>648</v>
      </c>
      <c r="I8" s="61">
        <v>0</v>
      </c>
      <c r="J8" s="61">
        <v>19</v>
      </c>
      <c r="K8" s="60">
        <v>540</v>
      </c>
      <c r="L8" s="58">
        <v>0.3659722222222222</v>
      </c>
      <c r="M8" s="58">
        <v>0.74722222222222223</v>
      </c>
      <c r="N8" s="58">
        <v>0.7104166666666667</v>
      </c>
      <c r="O8" s="59"/>
      <c r="P8" s="58">
        <v>0.52500000000000002</v>
      </c>
      <c r="Q8" s="58">
        <v>0.64513888888888882</v>
      </c>
      <c r="R8" s="59"/>
      <c r="S8" s="58">
        <v>0.67152777777777783</v>
      </c>
      <c r="T8" s="59"/>
      <c r="U8" s="59"/>
      <c r="V8" s="58">
        <v>0.6118055555555556</v>
      </c>
      <c r="W8" s="58">
        <v>0.72083333333333333</v>
      </c>
      <c r="X8" s="58">
        <v>0.58333333333333337</v>
      </c>
      <c r="Y8" s="59"/>
      <c r="Z8" s="58">
        <v>0.56319444444444444</v>
      </c>
      <c r="AA8" s="58">
        <v>0.38055555555555554</v>
      </c>
      <c r="AB8" s="59"/>
      <c r="AC8" s="58">
        <v>0.49513888888888885</v>
      </c>
      <c r="AD8" s="58">
        <v>0.4055555555555555</v>
      </c>
      <c r="AE8" s="58">
        <v>0.48402777777777778</v>
      </c>
      <c r="AF8" s="58">
        <v>0.69513888888888886</v>
      </c>
      <c r="AG8" s="59"/>
      <c r="AH8" s="59"/>
      <c r="AI8" s="58">
        <v>0.43194444444444446</v>
      </c>
      <c r="AJ8" s="58">
        <v>0.45555555555555555</v>
      </c>
      <c r="AK8" s="58">
        <v>0.47083333333333338</v>
      </c>
      <c r="AL8" s="59"/>
      <c r="AM8" s="603">
        <v>0.76241898148148157</v>
      </c>
      <c r="AO8" s="586">
        <f>VLOOKUP(AP8,id!$A:$C,3,0)</f>
        <v>457</v>
      </c>
      <c r="AP8" s="586" t="str">
        <f t="shared" si="0"/>
        <v>BrudłoBasia2007</v>
      </c>
      <c r="AQ8" s="591" t="str">
        <f t="shared" si="1"/>
        <v>Brudło</v>
      </c>
      <c r="AR8" s="591" t="str">
        <f t="shared" si="2"/>
        <v>Basia</v>
      </c>
      <c r="AS8" s="591"/>
      <c r="AT8" s="591">
        <f t="shared" si="3"/>
        <v>2007</v>
      </c>
      <c r="AU8" s="591">
        <f t="shared" si="4"/>
        <v>75.208913649025078</v>
      </c>
      <c r="AV8" s="593"/>
      <c r="AW8" s="591">
        <f t="shared" ref="AW8:AW9" si="7">H7/H8</f>
        <v>1.0385802469135803</v>
      </c>
      <c r="AX8" s="591">
        <v>1</v>
      </c>
      <c r="AY8" s="591">
        <f t="shared" ref="AY8:AY9" si="8">K8/K7</f>
        <v>0.87520259319286875</v>
      </c>
      <c r="AZ8" s="591">
        <v>1</v>
      </c>
    </row>
    <row r="9" spans="1:52">
      <c r="A9" s="602" t="s">
        <v>5193</v>
      </c>
      <c r="B9" s="57" t="s">
        <v>5252</v>
      </c>
      <c r="C9" s="57" t="s">
        <v>1689</v>
      </c>
      <c r="D9" s="57" t="s">
        <v>1690</v>
      </c>
      <c r="E9" s="61" t="s">
        <v>0</v>
      </c>
      <c r="F9" s="61">
        <v>1977</v>
      </c>
      <c r="G9" s="62">
        <v>43414.3125</v>
      </c>
      <c r="H9" s="61">
        <v>648</v>
      </c>
      <c r="I9" s="61">
        <v>0</v>
      </c>
      <c r="J9" s="61">
        <v>19</v>
      </c>
      <c r="K9" s="60">
        <v>540</v>
      </c>
      <c r="L9" s="58">
        <v>0.3659722222222222</v>
      </c>
      <c r="M9" s="58">
        <v>0.74722222222222223</v>
      </c>
      <c r="N9" s="58">
        <v>0.7104166666666667</v>
      </c>
      <c r="O9" s="59"/>
      <c r="P9" s="58">
        <v>0.52500000000000002</v>
      </c>
      <c r="Q9" s="58">
        <v>0.64513888888888882</v>
      </c>
      <c r="R9" s="59"/>
      <c r="S9" s="58">
        <v>0.67152777777777783</v>
      </c>
      <c r="T9" s="59"/>
      <c r="U9" s="59"/>
      <c r="V9" s="58">
        <v>0.6118055555555556</v>
      </c>
      <c r="W9" s="58">
        <v>0.72083333333333333</v>
      </c>
      <c r="X9" s="58">
        <v>0.58333333333333337</v>
      </c>
      <c r="Y9" s="59"/>
      <c r="Z9" s="58">
        <v>0.56319444444444444</v>
      </c>
      <c r="AA9" s="58">
        <v>0.38055555555555554</v>
      </c>
      <c r="AB9" s="59"/>
      <c r="AC9" s="58">
        <v>0.49513888888888885</v>
      </c>
      <c r="AD9" s="58">
        <v>0.4055555555555555</v>
      </c>
      <c r="AE9" s="58">
        <v>0.48402777777777778</v>
      </c>
      <c r="AF9" s="58">
        <v>0.69513888888888886</v>
      </c>
      <c r="AG9" s="59"/>
      <c r="AH9" s="59"/>
      <c r="AI9" s="58">
        <v>0.43194444444444446</v>
      </c>
      <c r="AJ9" s="58">
        <v>0.45555555555555555</v>
      </c>
      <c r="AK9" s="58">
        <v>0.47083333333333338</v>
      </c>
      <c r="AL9" s="59"/>
      <c r="AM9" s="603">
        <v>0.76241898148148157</v>
      </c>
      <c r="AO9" s="586">
        <f>VLOOKUP(AP9,id!$A:$C,3,0)</f>
        <v>458</v>
      </c>
      <c r="AP9" s="586" t="str">
        <f t="shared" si="0"/>
        <v>Pacowska-BrudłoOla1977</v>
      </c>
      <c r="AQ9" s="591" t="str">
        <f t="shared" si="1"/>
        <v>Pacowska-Brudło</v>
      </c>
      <c r="AR9" s="591" t="str">
        <f t="shared" si="2"/>
        <v>Ola</v>
      </c>
      <c r="AS9" s="591"/>
      <c r="AT9" s="591">
        <f t="shared" si="3"/>
        <v>1977</v>
      </c>
      <c r="AU9" s="591">
        <f t="shared" si="4"/>
        <v>75.208913649025078</v>
      </c>
      <c r="AV9" s="593"/>
      <c r="AW9" s="591">
        <f t="shared" si="7"/>
        <v>1</v>
      </c>
      <c r="AX9" s="591">
        <v>1</v>
      </c>
      <c r="AY9" s="591">
        <f t="shared" si="8"/>
        <v>1</v>
      </c>
      <c r="AZ9" s="591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8"/>
  <sheetViews>
    <sheetView workbookViewId="0">
      <selection activeCell="C19" sqref="C19"/>
    </sheetView>
  </sheetViews>
  <sheetFormatPr defaultRowHeight="14.4"/>
  <cols>
    <col min="1" max="1" width="8.88671875" style="57"/>
    <col min="2" max="2" width="4" style="57" bestFit="1" customWidth="1"/>
    <col min="3" max="3" width="15.21875" style="57" bestFit="1" customWidth="1"/>
    <col min="4" max="4" width="9.44140625" style="57" bestFit="1" customWidth="1"/>
    <col min="5" max="6" width="8.88671875" style="57"/>
    <col min="7" max="7" width="15.5546875" style="57" customWidth="1"/>
    <col min="8" max="16384" width="8.88671875" style="57"/>
  </cols>
  <sheetData>
    <row r="1" spans="1:52" ht="23.4">
      <c r="A1" s="66" t="s">
        <v>3419</v>
      </c>
    </row>
    <row r="3" spans="1:52" ht="18">
      <c r="A3" s="65" t="s">
        <v>3418</v>
      </c>
    </row>
    <row r="5" spans="1:52" ht="28.8">
      <c r="A5" s="64" t="s">
        <v>137</v>
      </c>
      <c r="B5" s="64" t="s">
        <v>3416</v>
      </c>
      <c r="C5" s="64" t="s">
        <v>160</v>
      </c>
      <c r="D5" s="64" t="s">
        <v>161</v>
      </c>
      <c r="E5" s="64" t="s">
        <v>3415</v>
      </c>
      <c r="F5" s="64" t="s">
        <v>3414</v>
      </c>
      <c r="G5" s="64" t="s">
        <v>3413</v>
      </c>
      <c r="H5" s="64" t="s">
        <v>3412</v>
      </c>
      <c r="I5" s="64" t="s">
        <v>3411</v>
      </c>
      <c r="J5" s="64" t="s">
        <v>3410</v>
      </c>
      <c r="K5" s="64" t="s">
        <v>3409</v>
      </c>
      <c r="L5" s="64" t="s">
        <v>5223</v>
      </c>
      <c r="M5" s="64" t="s">
        <v>3392</v>
      </c>
      <c r="N5" s="64" t="s">
        <v>5222</v>
      </c>
      <c r="O5" s="64" t="s">
        <v>5221</v>
      </c>
      <c r="P5" s="64" t="s">
        <v>3602</v>
      </c>
      <c r="Q5" s="64" t="s">
        <v>3601</v>
      </c>
      <c r="R5" s="64" t="s">
        <v>3600</v>
      </c>
      <c r="S5" s="64" t="s">
        <v>3599</v>
      </c>
      <c r="T5" s="64" t="s">
        <v>3597</v>
      </c>
      <c r="U5" s="64" t="s">
        <v>5220</v>
      </c>
      <c r="V5" s="64" t="s">
        <v>5219</v>
      </c>
      <c r="W5" s="64" t="s">
        <v>5218</v>
      </c>
      <c r="X5" s="64" t="s">
        <v>3595</v>
      </c>
      <c r="Y5" s="64" t="s">
        <v>3593</v>
      </c>
      <c r="Z5" s="64" t="s">
        <v>3592</v>
      </c>
      <c r="AA5" s="64" t="s">
        <v>5217</v>
      </c>
      <c r="AB5" s="64" t="s">
        <v>5216</v>
      </c>
      <c r="AC5" s="64" t="s">
        <v>5215</v>
      </c>
      <c r="AD5" s="64" t="s">
        <v>3590</v>
      </c>
      <c r="AE5" s="64" t="s">
        <v>3589</v>
      </c>
      <c r="AF5" s="64" t="s">
        <v>3588</v>
      </c>
      <c r="AG5" s="64" t="s">
        <v>3587</v>
      </c>
      <c r="AH5" s="64" t="s">
        <v>3586</v>
      </c>
      <c r="AI5" s="64" t="s">
        <v>5214</v>
      </c>
      <c r="AJ5" s="64" t="s">
        <v>5213</v>
      </c>
      <c r="AK5" s="64" t="s">
        <v>5212</v>
      </c>
      <c r="AL5" s="64" t="s">
        <v>5211</v>
      </c>
      <c r="AM5" s="64" t="s">
        <v>4362</v>
      </c>
      <c r="AO5" s="586" t="s">
        <v>71</v>
      </c>
      <c r="AP5" s="586" t="s">
        <v>72</v>
      </c>
      <c r="AQ5" s="591" t="s">
        <v>99</v>
      </c>
      <c r="AR5" s="591" t="s">
        <v>100</v>
      </c>
      <c r="AS5" s="591" t="s">
        <v>75</v>
      </c>
      <c r="AT5" s="591" t="s">
        <v>73</v>
      </c>
      <c r="AU5" s="591" t="s">
        <v>42</v>
      </c>
      <c r="AV5" s="591"/>
      <c r="AW5" s="591" t="s">
        <v>39</v>
      </c>
      <c r="AX5" s="591" t="s">
        <v>40</v>
      </c>
      <c r="AY5" s="591" t="s">
        <v>31</v>
      </c>
      <c r="AZ5" s="591" t="s">
        <v>41</v>
      </c>
    </row>
    <row r="6" spans="1:52">
      <c r="A6" s="602">
        <v>1</v>
      </c>
      <c r="B6" s="57" t="s">
        <v>5224</v>
      </c>
      <c r="C6" s="57" t="s">
        <v>157</v>
      </c>
      <c r="D6" s="57" t="s">
        <v>139</v>
      </c>
      <c r="E6" s="61" t="s">
        <v>32</v>
      </c>
      <c r="F6" s="61">
        <v>1982</v>
      </c>
      <c r="G6" s="62">
        <v>43414.3125</v>
      </c>
      <c r="H6" s="61">
        <v>552</v>
      </c>
      <c r="I6" s="61">
        <v>0</v>
      </c>
      <c r="J6" s="61">
        <v>28</v>
      </c>
      <c r="K6" s="60">
        <v>810</v>
      </c>
      <c r="L6" s="58">
        <v>0.33124999999999999</v>
      </c>
      <c r="M6" s="58">
        <v>0.68680555555555556</v>
      </c>
      <c r="N6" s="58">
        <v>0.64513888888888882</v>
      </c>
      <c r="O6" s="58">
        <v>0.48680555555555555</v>
      </c>
      <c r="P6" s="58">
        <v>0.4381944444444445</v>
      </c>
      <c r="Q6" s="58">
        <v>0.50138888888888888</v>
      </c>
      <c r="R6" s="58">
        <v>0.57361111111111118</v>
      </c>
      <c r="S6" s="58">
        <v>0.53888888888888886</v>
      </c>
      <c r="T6" s="58">
        <v>0.52361111111111114</v>
      </c>
      <c r="U6" s="58">
        <v>0.60138888888888886</v>
      </c>
      <c r="V6" s="58">
        <v>0.47291666666666665</v>
      </c>
      <c r="W6" s="58">
        <v>0.65138888888888891</v>
      </c>
      <c r="X6" s="58">
        <v>0.45902777777777781</v>
      </c>
      <c r="Y6" s="58">
        <v>0.66666666666666663</v>
      </c>
      <c r="Z6" s="58">
        <v>0.4465277777777778</v>
      </c>
      <c r="AA6" s="58">
        <v>0.34513888888888888</v>
      </c>
      <c r="AB6" s="58">
        <v>0.5625</v>
      </c>
      <c r="AC6" s="58">
        <v>0.41597222222222219</v>
      </c>
      <c r="AD6" s="58">
        <v>0.36180555555555555</v>
      </c>
      <c r="AE6" s="58">
        <v>0.4236111111111111</v>
      </c>
      <c r="AF6" s="58">
        <v>0.55208333333333337</v>
      </c>
      <c r="AG6" s="58">
        <v>0.63541666666666663</v>
      </c>
      <c r="AH6" s="58">
        <v>0.61875000000000002</v>
      </c>
      <c r="AI6" s="58">
        <v>0.37361111111111112</v>
      </c>
      <c r="AJ6" s="58">
        <v>0.38263888888888892</v>
      </c>
      <c r="AK6" s="58">
        <v>0.40833333333333338</v>
      </c>
      <c r="AL6" s="58">
        <v>0.39305555555555555</v>
      </c>
      <c r="AM6" s="603">
        <v>0.69568287037037047</v>
      </c>
      <c r="AO6" s="586">
        <f>VLOOKUP(AP6,id!$A:$C,3,0)</f>
        <v>3</v>
      </c>
      <c r="AP6" s="586" t="str">
        <f t="shared" ref="AP6:AP38" si="0">AQ6&amp;AR6&amp;AT6</f>
        <v>ŚmiejaDaniel1982</v>
      </c>
      <c r="AQ6" s="591" t="str">
        <f>C6</f>
        <v>Śmieja</v>
      </c>
      <c r="AR6" s="591" t="str">
        <f>D6</f>
        <v>Daniel</v>
      </c>
      <c r="AS6" s="591"/>
      <c r="AT6" s="591">
        <f>F6</f>
        <v>1982</v>
      </c>
      <c r="AU6" s="591">
        <v>100</v>
      </c>
      <c r="AV6" s="593"/>
      <c r="AW6" s="591"/>
      <c r="AX6" s="591"/>
      <c r="AY6" s="591"/>
      <c r="AZ6" s="591"/>
    </row>
    <row r="7" spans="1:52">
      <c r="A7" s="602">
        <v>2</v>
      </c>
      <c r="B7" s="57" t="s">
        <v>5225</v>
      </c>
      <c r="C7" s="57" t="s">
        <v>80</v>
      </c>
      <c r="D7" s="57" t="s">
        <v>63</v>
      </c>
      <c r="E7" s="61" t="s">
        <v>32</v>
      </c>
      <c r="F7" s="61">
        <v>1986</v>
      </c>
      <c r="G7" s="62">
        <v>43414.3125</v>
      </c>
      <c r="H7" s="61">
        <v>602</v>
      </c>
      <c r="I7" s="61">
        <v>0</v>
      </c>
      <c r="J7" s="61">
        <v>28</v>
      </c>
      <c r="K7" s="60">
        <v>810</v>
      </c>
      <c r="L7" s="58">
        <v>0.72291666666666676</v>
      </c>
      <c r="M7" s="58">
        <v>0.33124999999999999</v>
      </c>
      <c r="N7" s="58">
        <v>0.37291666666666662</v>
      </c>
      <c r="O7" s="58">
        <v>0.53541666666666665</v>
      </c>
      <c r="P7" s="58">
        <v>0.59930555555555554</v>
      </c>
      <c r="Q7" s="58">
        <v>0.51111111111111118</v>
      </c>
      <c r="R7" s="58">
        <v>0.45833333333333331</v>
      </c>
      <c r="S7" s="58">
        <v>0.4826388888888889</v>
      </c>
      <c r="T7" s="58">
        <v>0.49305555555555558</v>
      </c>
      <c r="U7" s="58">
        <v>0.4375</v>
      </c>
      <c r="V7" s="58">
        <v>0.55277777777777781</v>
      </c>
      <c r="W7" s="58">
        <v>0.36527777777777781</v>
      </c>
      <c r="X7" s="58">
        <v>0.57500000000000007</v>
      </c>
      <c r="Y7" s="58">
        <v>0.35069444444444442</v>
      </c>
      <c r="Z7" s="58">
        <v>0.58958333333333335</v>
      </c>
      <c r="AA7" s="58">
        <v>0.7104166666666667</v>
      </c>
      <c r="AB7" s="58">
        <v>0.40763888888888888</v>
      </c>
      <c r="AC7" s="58">
        <v>0.62430555555555556</v>
      </c>
      <c r="AD7" s="58">
        <v>0.69097222222222221</v>
      </c>
      <c r="AE7" s="58">
        <v>0.61597222222222225</v>
      </c>
      <c r="AF7" s="58">
        <v>0.3972222222222222</v>
      </c>
      <c r="AG7" s="58">
        <v>0.3840277777777778</v>
      </c>
      <c r="AH7" s="58">
        <v>0.41736111111111113</v>
      </c>
      <c r="AI7" s="58">
        <v>0.67569444444444438</v>
      </c>
      <c r="AJ7" s="58">
        <v>0.66319444444444442</v>
      </c>
      <c r="AK7" s="58">
        <v>0.63541666666666663</v>
      </c>
      <c r="AL7" s="58">
        <v>0.65208333333333335</v>
      </c>
      <c r="AM7" s="603">
        <v>0.73043981481481479</v>
      </c>
      <c r="AO7" s="586">
        <f>VLOOKUP(AP7,id!$A:$C,3,0)</f>
        <v>38</v>
      </c>
      <c r="AP7" s="586" t="str">
        <f t="shared" si="0"/>
        <v>MirowskiŁukasz1986</v>
      </c>
      <c r="AQ7" s="591" t="str">
        <f t="shared" ref="AQ7:AR21" si="1">C7</f>
        <v>Mirowski</v>
      </c>
      <c r="AR7" s="591" t="str">
        <f t="shared" si="1"/>
        <v>Łukasz</v>
      </c>
      <c r="AS7" s="591"/>
      <c r="AT7" s="591">
        <f t="shared" ref="AT7:AT38" si="2">F7</f>
        <v>1986</v>
      </c>
      <c r="AU7" s="591">
        <f t="shared" ref="AU7:AU15" si="3">AU6*IF(AY7&lt;1,AY7,IF(AZ7&lt;1,AZ7,IF(AX7&lt;1,AX7,IF(AW7&lt;1,AW7,1))))</f>
        <v>91.694352159468437</v>
      </c>
      <c r="AV7" s="593"/>
      <c r="AW7" s="591">
        <f>H6/H7</f>
        <v>0.9169435215946844</v>
      </c>
      <c r="AX7" s="591">
        <v>1</v>
      </c>
      <c r="AY7" s="591">
        <f>K7/K6</f>
        <v>1</v>
      </c>
      <c r="AZ7" s="591">
        <v>1</v>
      </c>
    </row>
    <row r="8" spans="1:52">
      <c r="A8" s="602">
        <v>3</v>
      </c>
      <c r="B8" s="57" t="s">
        <v>5226</v>
      </c>
      <c r="C8" s="57" t="s">
        <v>55</v>
      </c>
      <c r="D8" s="57" t="s">
        <v>22</v>
      </c>
      <c r="E8" s="61" t="s">
        <v>32</v>
      </c>
      <c r="F8" s="61">
        <v>1969</v>
      </c>
      <c r="G8" s="62">
        <v>43414.3125</v>
      </c>
      <c r="H8" s="61">
        <v>602</v>
      </c>
      <c r="I8" s="61">
        <v>0</v>
      </c>
      <c r="J8" s="61">
        <v>28</v>
      </c>
      <c r="K8" s="60">
        <v>810</v>
      </c>
      <c r="L8" s="58">
        <v>0.72291666666666676</v>
      </c>
      <c r="M8" s="58">
        <v>0.33124999999999999</v>
      </c>
      <c r="N8" s="58">
        <v>0.37291666666666662</v>
      </c>
      <c r="O8" s="58">
        <v>0.53541666666666665</v>
      </c>
      <c r="P8" s="58">
        <v>0.59930555555555554</v>
      </c>
      <c r="Q8" s="58">
        <v>0.51111111111111118</v>
      </c>
      <c r="R8" s="58">
        <v>0.45763888888888887</v>
      </c>
      <c r="S8" s="58">
        <v>0.48194444444444445</v>
      </c>
      <c r="T8" s="58">
        <v>0.49305555555555558</v>
      </c>
      <c r="U8" s="58">
        <v>0.4375</v>
      </c>
      <c r="V8" s="58">
        <v>0.55277777777777781</v>
      </c>
      <c r="W8" s="58">
        <v>0.36527777777777781</v>
      </c>
      <c r="X8" s="58">
        <v>0.57430555555555551</v>
      </c>
      <c r="Y8" s="58">
        <v>0.35069444444444442</v>
      </c>
      <c r="Z8" s="58">
        <v>0.58958333333333335</v>
      </c>
      <c r="AA8" s="58">
        <v>0.7104166666666667</v>
      </c>
      <c r="AB8" s="58">
        <v>0.40763888888888888</v>
      </c>
      <c r="AC8" s="58">
        <v>0.62430555555555556</v>
      </c>
      <c r="AD8" s="58">
        <v>0.69027777777777777</v>
      </c>
      <c r="AE8" s="58">
        <v>0.61597222222222225</v>
      </c>
      <c r="AF8" s="58">
        <v>0.3972222222222222</v>
      </c>
      <c r="AG8" s="58">
        <v>0.3840277777777778</v>
      </c>
      <c r="AH8" s="58">
        <v>0.41736111111111113</v>
      </c>
      <c r="AI8" s="58">
        <v>0.67569444444444438</v>
      </c>
      <c r="AJ8" s="58">
        <v>0.66319444444444442</v>
      </c>
      <c r="AK8" s="58">
        <v>0.63541666666666663</v>
      </c>
      <c r="AL8" s="58">
        <v>0.65277777777777779</v>
      </c>
      <c r="AM8" s="603">
        <v>0.73054398148148147</v>
      </c>
      <c r="AO8" s="586">
        <f>VLOOKUP(AP8,id!$A:$C,3,0)</f>
        <v>5</v>
      </c>
      <c r="AP8" s="586" t="str">
        <f t="shared" si="0"/>
        <v>SzawdzinKrzysztof1969</v>
      </c>
      <c r="AQ8" s="591" t="str">
        <f t="shared" si="1"/>
        <v>Szawdzin</v>
      </c>
      <c r="AR8" s="591" t="str">
        <f t="shared" si="1"/>
        <v>Krzysztof</v>
      </c>
      <c r="AS8" s="591"/>
      <c r="AT8" s="591">
        <f t="shared" si="2"/>
        <v>1969</v>
      </c>
      <c r="AU8" s="591">
        <f t="shared" si="3"/>
        <v>91.694352159468437</v>
      </c>
      <c r="AV8" s="593"/>
      <c r="AW8" s="591">
        <f t="shared" ref="AW8:AW15" si="4">H7/H8</f>
        <v>1</v>
      </c>
      <c r="AX8" s="591">
        <v>1</v>
      </c>
      <c r="AY8" s="591">
        <f t="shared" ref="AY8:AY15" si="5">K8/K7</f>
        <v>1</v>
      </c>
      <c r="AZ8" s="591">
        <v>1</v>
      </c>
    </row>
    <row r="9" spans="1:52">
      <c r="A9" s="602">
        <v>4</v>
      </c>
      <c r="B9" s="57" t="s">
        <v>5227</v>
      </c>
      <c r="C9" s="57" t="s">
        <v>78</v>
      </c>
      <c r="D9" s="57" t="s">
        <v>77</v>
      </c>
      <c r="E9" s="61" t="s">
        <v>32</v>
      </c>
      <c r="F9" s="61">
        <v>1992</v>
      </c>
      <c r="G9" s="62">
        <v>43414.3125</v>
      </c>
      <c r="H9" s="61">
        <v>639</v>
      </c>
      <c r="I9" s="61">
        <v>0</v>
      </c>
      <c r="J9" s="61">
        <v>28</v>
      </c>
      <c r="K9" s="60">
        <v>810</v>
      </c>
      <c r="L9" s="58">
        <v>0.34375</v>
      </c>
      <c r="M9" s="58">
        <v>0.7270833333333333</v>
      </c>
      <c r="N9" s="58">
        <v>0.67569444444444438</v>
      </c>
      <c r="O9" s="58">
        <v>0.5131944444444444</v>
      </c>
      <c r="P9" s="58">
        <v>0.45833333333333331</v>
      </c>
      <c r="Q9" s="58">
        <v>0.54236111111111118</v>
      </c>
      <c r="R9" s="58">
        <v>0.59722222222222221</v>
      </c>
      <c r="S9" s="58">
        <v>0.55486111111111114</v>
      </c>
      <c r="T9" s="58">
        <v>0.57500000000000007</v>
      </c>
      <c r="U9" s="58">
        <v>0.62152777777777779</v>
      </c>
      <c r="V9" s="58">
        <v>0.4993055555555555</v>
      </c>
      <c r="W9" s="58">
        <v>0.70624999999999993</v>
      </c>
      <c r="X9" s="58">
        <v>0.48194444444444445</v>
      </c>
      <c r="Y9" s="58">
        <v>0.3298611111111111</v>
      </c>
      <c r="Z9" s="58">
        <v>0.46875</v>
      </c>
      <c r="AA9" s="58">
        <v>0.36458333333333331</v>
      </c>
      <c r="AB9" s="58">
        <v>0.64930555555555558</v>
      </c>
      <c r="AC9" s="58">
        <v>0.44722222222222219</v>
      </c>
      <c r="AD9" s="58">
        <v>0.37986111111111115</v>
      </c>
      <c r="AE9" s="58">
        <v>0.44027777777777777</v>
      </c>
      <c r="AF9" s="58">
        <v>0.66180555555555554</v>
      </c>
      <c r="AG9" s="58">
        <v>0.68611111111111101</v>
      </c>
      <c r="AH9" s="58">
        <v>0.63888888888888895</v>
      </c>
      <c r="AI9" s="58">
        <v>0.39583333333333331</v>
      </c>
      <c r="AJ9" s="58">
        <v>0.4055555555555555</v>
      </c>
      <c r="AK9" s="58">
        <v>0.43055555555555558</v>
      </c>
      <c r="AL9" s="58">
        <v>0.41666666666666669</v>
      </c>
      <c r="AM9" s="603">
        <v>0.75572916666666667</v>
      </c>
      <c r="AO9" s="586">
        <f>VLOOKUP(AP9,id!$A:$C,3,0)</f>
        <v>6</v>
      </c>
      <c r="AP9" s="586" t="str">
        <f t="shared" si="0"/>
        <v>JakubekKrystian1992</v>
      </c>
      <c r="AQ9" s="591" t="str">
        <f t="shared" si="1"/>
        <v>Jakubek</v>
      </c>
      <c r="AR9" s="591" t="str">
        <f t="shared" si="1"/>
        <v>Krystian</v>
      </c>
      <c r="AS9" s="591"/>
      <c r="AT9" s="591">
        <f t="shared" si="2"/>
        <v>1992</v>
      </c>
      <c r="AU9" s="591">
        <f t="shared" si="3"/>
        <v>86.3849765258216</v>
      </c>
      <c r="AV9" s="593"/>
      <c r="AW9" s="591">
        <f t="shared" si="4"/>
        <v>0.94209702660406891</v>
      </c>
      <c r="AX9" s="591">
        <v>1</v>
      </c>
      <c r="AY9" s="591">
        <f t="shared" si="5"/>
        <v>1</v>
      </c>
      <c r="AZ9" s="591">
        <v>1</v>
      </c>
    </row>
    <row r="10" spans="1:52">
      <c r="A10" s="602">
        <v>5</v>
      </c>
      <c r="B10" s="57" t="s">
        <v>5228</v>
      </c>
      <c r="C10" s="57" t="s">
        <v>1296</v>
      </c>
      <c r="D10" s="57" t="s">
        <v>383</v>
      </c>
      <c r="E10" s="61" t="s">
        <v>32</v>
      </c>
      <c r="F10" s="61">
        <v>1980</v>
      </c>
      <c r="G10" s="62">
        <v>43414.3125</v>
      </c>
      <c r="H10" s="61">
        <v>673</v>
      </c>
      <c r="I10" s="61">
        <v>13</v>
      </c>
      <c r="J10" s="61">
        <v>28</v>
      </c>
      <c r="K10" s="60">
        <v>797</v>
      </c>
      <c r="L10" s="58">
        <v>0.32847222222222222</v>
      </c>
      <c r="M10" s="58">
        <v>0.76736111111111116</v>
      </c>
      <c r="N10" s="58">
        <v>0.67569444444444438</v>
      </c>
      <c r="O10" s="58">
        <v>0.5131944444444444</v>
      </c>
      <c r="P10" s="58">
        <v>0.35347222222222219</v>
      </c>
      <c r="Q10" s="58">
        <v>0.54027777777777775</v>
      </c>
      <c r="R10" s="58">
        <v>0.59652777777777777</v>
      </c>
      <c r="S10" s="58">
        <v>0.55486111111111114</v>
      </c>
      <c r="T10" s="58">
        <v>0.57708333333333328</v>
      </c>
      <c r="U10" s="58">
        <v>0.62152777777777779</v>
      </c>
      <c r="V10" s="58">
        <v>0.4993055555555555</v>
      </c>
      <c r="W10" s="58">
        <v>0.7319444444444444</v>
      </c>
      <c r="X10" s="58">
        <v>0.4826388888888889</v>
      </c>
      <c r="Y10" s="58">
        <v>0.70763888888888893</v>
      </c>
      <c r="Z10" s="58">
        <v>0.46875</v>
      </c>
      <c r="AA10" s="58">
        <v>0.34027777777777773</v>
      </c>
      <c r="AB10" s="58">
        <v>0.64930555555555558</v>
      </c>
      <c r="AC10" s="58">
        <v>0.4458333333333333</v>
      </c>
      <c r="AD10" s="58">
        <v>0.36944444444444446</v>
      </c>
      <c r="AE10" s="58">
        <v>0.45416666666666666</v>
      </c>
      <c r="AF10" s="58">
        <v>0.66180555555555554</v>
      </c>
      <c r="AG10" s="58">
        <v>0.68611111111111101</v>
      </c>
      <c r="AH10" s="58">
        <v>0.63888888888888895</v>
      </c>
      <c r="AI10" s="58">
        <v>0.4291666666666667</v>
      </c>
      <c r="AJ10" s="58">
        <v>0.41666666666666669</v>
      </c>
      <c r="AK10" s="58">
        <v>0.38750000000000001</v>
      </c>
      <c r="AL10" s="58">
        <v>0.40625</v>
      </c>
      <c r="AM10" s="603">
        <v>0.77931712962962962</v>
      </c>
      <c r="AO10" s="586">
        <f>VLOOKUP(AP10,id!$A:$C,3,0)</f>
        <v>173</v>
      </c>
      <c r="AP10" s="586" t="str">
        <f t="shared" si="0"/>
        <v>ŁosiewiczMariusz1980</v>
      </c>
      <c r="AQ10" s="591" t="str">
        <f t="shared" si="1"/>
        <v>Łosiewicz</v>
      </c>
      <c r="AR10" s="591" t="str">
        <f t="shared" si="1"/>
        <v>Mariusz</v>
      </c>
      <c r="AS10" s="591"/>
      <c r="AT10" s="591">
        <f t="shared" si="2"/>
        <v>1980</v>
      </c>
      <c r="AU10" s="591">
        <f t="shared" si="3"/>
        <v>84.998550976641752</v>
      </c>
      <c r="AV10" s="593"/>
      <c r="AW10" s="591">
        <f t="shared" si="4"/>
        <v>0.94947994056463592</v>
      </c>
      <c r="AX10" s="591">
        <v>1</v>
      </c>
      <c r="AY10" s="591">
        <f t="shared" si="5"/>
        <v>0.98395061728395061</v>
      </c>
      <c r="AZ10" s="591">
        <v>1</v>
      </c>
    </row>
    <row r="11" spans="1:52">
      <c r="A11" s="602">
        <v>6</v>
      </c>
      <c r="B11" s="57" t="s">
        <v>5229</v>
      </c>
      <c r="C11" s="57" t="s">
        <v>79</v>
      </c>
      <c r="D11" s="57" t="s">
        <v>90</v>
      </c>
      <c r="E11" s="61" t="s">
        <v>32</v>
      </c>
      <c r="F11" s="61">
        <v>1984</v>
      </c>
      <c r="G11" s="62">
        <v>43414.3125</v>
      </c>
      <c r="H11" s="61">
        <v>645</v>
      </c>
      <c r="I11" s="61">
        <v>0</v>
      </c>
      <c r="J11" s="61">
        <v>27</v>
      </c>
      <c r="K11" s="60">
        <v>780</v>
      </c>
      <c r="L11" s="58">
        <v>0.32847222222222222</v>
      </c>
      <c r="M11" s="58">
        <v>0.74791666666666667</v>
      </c>
      <c r="N11" s="58">
        <v>0.68194444444444446</v>
      </c>
      <c r="O11" s="58">
        <v>0.5229166666666667</v>
      </c>
      <c r="P11" s="58">
        <v>0.4604166666666667</v>
      </c>
      <c r="Q11" s="58">
        <v>0.54999999999999993</v>
      </c>
      <c r="R11" s="59"/>
      <c r="S11" s="58">
        <v>0.58750000000000002</v>
      </c>
      <c r="T11" s="58">
        <v>0.57500000000000007</v>
      </c>
      <c r="U11" s="58">
        <v>0.63541666666666663</v>
      </c>
      <c r="V11" s="58">
        <v>0.50555555555555554</v>
      </c>
      <c r="W11" s="58">
        <v>0.69305555555555554</v>
      </c>
      <c r="X11" s="58">
        <v>0.4861111111111111</v>
      </c>
      <c r="Y11" s="58">
        <v>0.71458333333333324</v>
      </c>
      <c r="Z11" s="58">
        <v>0.47291666666666665</v>
      </c>
      <c r="AA11" s="58">
        <v>0.34583333333333338</v>
      </c>
      <c r="AB11" s="58">
        <v>0.61875000000000002</v>
      </c>
      <c r="AC11" s="58">
        <v>0.4458333333333333</v>
      </c>
      <c r="AD11" s="58">
        <v>0.36249999999999999</v>
      </c>
      <c r="AE11" s="58">
        <v>0.4368055555555555</v>
      </c>
      <c r="AF11" s="58">
        <v>0.60486111111111118</v>
      </c>
      <c r="AG11" s="58">
        <v>0.67222222222222217</v>
      </c>
      <c r="AH11" s="58">
        <v>0.65277777777777779</v>
      </c>
      <c r="AI11" s="58">
        <v>0.38055555555555554</v>
      </c>
      <c r="AJ11" s="58">
        <v>0.39513888888888887</v>
      </c>
      <c r="AK11" s="58">
        <v>0.42569444444444443</v>
      </c>
      <c r="AL11" s="58">
        <v>0.40972222222222227</v>
      </c>
      <c r="AM11" s="603">
        <v>0.76003472222222224</v>
      </c>
      <c r="AO11" s="586">
        <f>VLOOKUP(AP11,id!$A:$C,3,0)</f>
        <v>41</v>
      </c>
      <c r="AP11" s="586" t="str">
        <f t="shared" si="0"/>
        <v>WieczorekJarosław1984</v>
      </c>
      <c r="AQ11" s="591" t="str">
        <f t="shared" si="1"/>
        <v>Wieczorek</v>
      </c>
      <c r="AR11" s="591" t="str">
        <f t="shared" si="1"/>
        <v>Jarosław</v>
      </c>
      <c r="AS11" s="591"/>
      <c r="AT11" s="591">
        <f t="shared" si="2"/>
        <v>1984</v>
      </c>
      <c r="AU11" s="591">
        <f t="shared" si="3"/>
        <v>83.18553295079117</v>
      </c>
      <c r="AV11" s="593"/>
      <c r="AW11" s="591">
        <f t="shared" si="4"/>
        <v>1.0434108527131782</v>
      </c>
      <c r="AX11" s="591">
        <v>1</v>
      </c>
      <c r="AY11" s="591">
        <f t="shared" si="5"/>
        <v>0.97867001254705144</v>
      </c>
      <c r="AZ11" s="591">
        <v>1</v>
      </c>
    </row>
    <row r="12" spans="1:52">
      <c r="A12" s="602">
        <v>7</v>
      </c>
      <c r="B12" s="57" t="s">
        <v>5230</v>
      </c>
      <c r="C12" s="57" t="s">
        <v>50</v>
      </c>
      <c r="D12" s="57" t="s">
        <v>49</v>
      </c>
      <c r="E12" s="61" t="s">
        <v>32</v>
      </c>
      <c r="F12" s="61">
        <v>1967</v>
      </c>
      <c r="G12" s="62">
        <v>43414.3125</v>
      </c>
      <c r="H12" s="61">
        <v>645</v>
      </c>
      <c r="I12" s="61">
        <v>0</v>
      </c>
      <c r="J12" s="61">
        <v>27</v>
      </c>
      <c r="K12" s="60">
        <v>780</v>
      </c>
      <c r="L12" s="58">
        <v>0.32847222222222222</v>
      </c>
      <c r="M12" s="58">
        <v>0.74722222222222223</v>
      </c>
      <c r="N12" s="58">
        <v>0.68194444444444446</v>
      </c>
      <c r="O12" s="58">
        <v>0.5229166666666667</v>
      </c>
      <c r="P12" s="58">
        <v>0.4604166666666667</v>
      </c>
      <c r="Q12" s="58">
        <v>0.5493055555555556</v>
      </c>
      <c r="R12" s="59"/>
      <c r="S12" s="58">
        <v>0.58819444444444446</v>
      </c>
      <c r="T12" s="58">
        <v>0.57500000000000007</v>
      </c>
      <c r="U12" s="58">
        <v>0.63541666666666663</v>
      </c>
      <c r="V12" s="58">
        <v>0.50555555555555554</v>
      </c>
      <c r="W12" s="58">
        <v>0.69305555555555554</v>
      </c>
      <c r="X12" s="58">
        <v>0.4861111111111111</v>
      </c>
      <c r="Y12" s="58">
        <v>0.71458333333333324</v>
      </c>
      <c r="Z12" s="58">
        <v>0.47222222222222227</v>
      </c>
      <c r="AA12" s="58">
        <v>0.34583333333333338</v>
      </c>
      <c r="AB12" s="58">
        <v>0.61875000000000002</v>
      </c>
      <c r="AC12" s="58">
        <v>0.44513888888888892</v>
      </c>
      <c r="AD12" s="58">
        <v>0.36249999999999999</v>
      </c>
      <c r="AE12" s="58">
        <v>0.4375</v>
      </c>
      <c r="AF12" s="58">
        <v>0.60486111111111118</v>
      </c>
      <c r="AG12" s="58">
        <v>0.67222222222222217</v>
      </c>
      <c r="AH12" s="58">
        <v>0.65208333333333335</v>
      </c>
      <c r="AI12" s="58">
        <v>0.38055555555555554</v>
      </c>
      <c r="AJ12" s="58">
        <v>0.39513888888888887</v>
      </c>
      <c r="AK12" s="58">
        <v>0.42569444444444443</v>
      </c>
      <c r="AL12" s="58">
        <v>0.40972222222222227</v>
      </c>
      <c r="AM12" s="603">
        <v>0.76011574074074073</v>
      </c>
      <c r="AO12" s="586">
        <f>VLOOKUP(AP12,id!$A:$C,3,0)</f>
        <v>70</v>
      </c>
      <c r="AP12" s="586" t="str">
        <f t="shared" si="0"/>
        <v>StanekRobert1967</v>
      </c>
      <c r="AQ12" s="591" t="str">
        <f t="shared" si="1"/>
        <v>Stanek</v>
      </c>
      <c r="AR12" s="591" t="str">
        <f t="shared" si="1"/>
        <v>Robert</v>
      </c>
      <c r="AS12" s="591"/>
      <c r="AT12" s="591">
        <f t="shared" si="2"/>
        <v>1967</v>
      </c>
      <c r="AU12" s="591">
        <f t="shared" si="3"/>
        <v>83.18553295079117</v>
      </c>
      <c r="AV12" s="593"/>
      <c r="AW12" s="591">
        <f t="shared" si="4"/>
        <v>1</v>
      </c>
      <c r="AX12" s="591">
        <v>1</v>
      </c>
      <c r="AY12" s="591">
        <f t="shared" si="5"/>
        <v>1</v>
      </c>
      <c r="AZ12" s="591">
        <v>1</v>
      </c>
    </row>
    <row r="13" spans="1:52">
      <c r="A13" s="602">
        <v>8</v>
      </c>
      <c r="B13" s="57" t="s">
        <v>5231</v>
      </c>
      <c r="C13" s="57" t="s">
        <v>152</v>
      </c>
      <c r="D13" s="57" t="s">
        <v>151</v>
      </c>
      <c r="E13" s="61" t="s">
        <v>32</v>
      </c>
      <c r="F13" s="61">
        <v>1970</v>
      </c>
      <c r="G13" s="62">
        <v>43414.3125</v>
      </c>
      <c r="H13" s="61">
        <v>645</v>
      </c>
      <c r="I13" s="61">
        <v>0</v>
      </c>
      <c r="J13" s="61">
        <v>27</v>
      </c>
      <c r="K13" s="60">
        <v>780</v>
      </c>
      <c r="L13" s="58">
        <v>0.32847222222222222</v>
      </c>
      <c r="M13" s="58">
        <v>0.74722222222222223</v>
      </c>
      <c r="N13" s="58">
        <v>0.68125000000000002</v>
      </c>
      <c r="O13" s="58">
        <v>0.5229166666666667</v>
      </c>
      <c r="P13" s="58">
        <v>0.4604166666666667</v>
      </c>
      <c r="Q13" s="58">
        <v>0.54999999999999993</v>
      </c>
      <c r="R13" s="59"/>
      <c r="S13" s="58">
        <v>0.58819444444444446</v>
      </c>
      <c r="T13" s="58">
        <v>0.57500000000000007</v>
      </c>
      <c r="U13" s="58">
        <v>0.63541666666666663</v>
      </c>
      <c r="V13" s="58">
        <v>0.50624999999999998</v>
      </c>
      <c r="W13" s="58">
        <v>0.69305555555555554</v>
      </c>
      <c r="X13" s="58">
        <v>0.4861111111111111</v>
      </c>
      <c r="Y13" s="58">
        <v>0.71458333333333324</v>
      </c>
      <c r="Z13" s="58">
        <v>0.47291666666666665</v>
      </c>
      <c r="AA13" s="58">
        <v>0.34583333333333338</v>
      </c>
      <c r="AB13" s="58">
        <v>0.61875000000000002</v>
      </c>
      <c r="AC13" s="58">
        <v>0.4458333333333333</v>
      </c>
      <c r="AD13" s="58">
        <v>0.36249999999999999</v>
      </c>
      <c r="AE13" s="58">
        <v>0.4375</v>
      </c>
      <c r="AF13" s="58">
        <v>0.60486111111111118</v>
      </c>
      <c r="AG13" s="58">
        <v>0.67222222222222217</v>
      </c>
      <c r="AH13" s="58">
        <v>0.65208333333333335</v>
      </c>
      <c r="AI13" s="58">
        <v>0.38055555555555554</v>
      </c>
      <c r="AJ13" s="58">
        <v>0.39513888888888887</v>
      </c>
      <c r="AK13" s="58">
        <v>0.42569444444444443</v>
      </c>
      <c r="AL13" s="58">
        <v>0.40972222222222227</v>
      </c>
      <c r="AM13" s="603">
        <v>0.76019675925925922</v>
      </c>
      <c r="AO13" s="586">
        <f>VLOOKUP(AP13,id!$A:$C,3,0)</f>
        <v>42</v>
      </c>
      <c r="AP13" s="586" t="str">
        <f t="shared" si="0"/>
        <v>HołdakowskiWojciech1970</v>
      </c>
      <c r="AQ13" s="591" t="str">
        <f t="shared" si="1"/>
        <v>Hołdakowski</v>
      </c>
      <c r="AR13" s="591" t="str">
        <f t="shared" si="1"/>
        <v>Wojciech</v>
      </c>
      <c r="AS13" s="591"/>
      <c r="AT13" s="591">
        <f t="shared" si="2"/>
        <v>1970</v>
      </c>
      <c r="AU13" s="591">
        <f t="shared" si="3"/>
        <v>83.18553295079117</v>
      </c>
      <c r="AV13" s="593"/>
      <c r="AW13" s="591">
        <f t="shared" si="4"/>
        <v>1</v>
      </c>
      <c r="AX13" s="591">
        <v>1</v>
      </c>
      <c r="AY13" s="591">
        <f t="shared" si="5"/>
        <v>1</v>
      </c>
      <c r="AZ13" s="591">
        <v>1</v>
      </c>
    </row>
    <row r="14" spans="1:52">
      <c r="A14" s="602">
        <v>9</v>
      </c>
      <c r="B14" s="57" t="s">
        <v>5232</v>
      </c>
      <c r="C14" s="57" t="s">
        <v>298</v>
      </c>
      <c r="D14" s="57" t="s">
        <v>272</v>
      </c>
      <c r="E14" s="61" t="s">
        <v>32</v>
      </c>
      <c r="F14" s="61">
        <v>1972</v>
      </c>
      <c r="G14" s="62">
        <v>43414.3125</v>
      </c>
      <c r="H14" s="61">
        <v>582</v>
      </c>
      <c r="I14" s="61">
        <v>0</v>
      </c>
      <c r="J14" s="61">
        <v>25</v>
      </c>
      <c r="K14" s="60">
        <v>720</v>
      </c>
      <c r="L14" s="58">
        <v>0.3520833333333333</v>
      </c>
      <c r="M14" s="58">
        <v>0.70416666666666661</v>
      </c>
      <c r="N14" s="58">
        <v>0.67152777777777783</v>
      </c>
      <c r="O14" s="58">
        <v>0.5493055555555556</v>
      </c>
      <c r="P14" s="58">
        <v>0.46875</v>
      </c>
      <c r="Q14" s="58">
        <v>0.58472222222222225</v>
      </c>
      <c r="R14" s="58">
        <v>0.61527777777777781</v>
      </c>
      <c r="S14" s="58">
        <v>0.60138888888888886</v>
      </c>
      <c r="T14" s="59"/>
      <c r="U14" s="59"/>
      <c r="V14" s="58">
        <v>0.5229166666666667</v>
      </c>
      <c r="W14" s="58">
        <v>0.68125000000000002</v>
      </c>
      <c r="X14" s="58">
        <v>0.49652777777777773</v>
      </c>
      <c r="Y14" s="58">
        <v>0.33402777777777781</v>
      </c>
      <c r="Z14" s="58">
        <v>0.47986111111111113</v>
      </c>
      <c r="AA14" s="58">
        <v>0.36388888888888887</v>
      </c>
      <c r="AB14" s="58">
        <v>0.62777777777777777</v>
      </c>
      <c r="AC14" s="58">
        <v>0.45277777777777778</v>
      </c>
      <c r="AD14" s="58">
        <v>0.38055555555555554</v>
      </c>
      <c r="AE14" s="58">
        <v>0.44513888888888892</v>
      </c>
      <c r="AF14" s="58">
        <v>0.64097222222222217</v>
      </c>
      <c r="AG14" s="58">
        <v>0.65902777777777777</v>
      </c>
      <c r="AH14" s="59"/>
      <c r="AI14" s="58">
        <v>0.39583333333333331</v>
      </c>
      <c r="AJ14" s="58">
        <v>0.40833333333333338</v>
      </c>
      <c r="AK14" s="58">
        <v>0.43541666666666662</v>
      </c>
      <c r="AL14" s="58">
        <v>0.4201388888888889</v>
      </c>
      <c r="AM14" s="603">
        <v>0.71665509259259252</v>
      </c>
      <c r="AO14" s="586">
        <f>VLOOKUP(AP14,id!$A:$C,3,0)</f>
        <v>105</v>
      </c>
      <c r="AP14" s="586" t="str">
        <f t="shared" si="0"/>
        <v>BoberBartłomiej1972</v>
      </c>
      <c r="AQ14" s="591" t="str">
        <f t="shared" si="1"/>
        <v>Bober</v>
      </c>
      <c r="AR14" s="591" t="str">
        <f t="shared" si="1"/>
        <v>Bartłomiej</v>
      </c>
      <c r="AS14" s="591"/>
      <c r="AT14" s="591">
        <f t="shared" si="2"/>
        <v>1972</v>
      </c>
      <c r="AU14" s="591">
        <f t="shared" si="3"/>
        <v>76.786645800730312</v>
      </c>
      <c r="AV14" s="593"/>
      <c r="AW14" s="591">
        <f t="shared" si="4"/>
        <v>1.1082474226804124</v>
      </c>
      <c r="AX14" s="591">
        <v>1</v>
      </c>
      <c r="AY14" s="591">
        <f t="shared" si="5"/>
        <v>0.92307692307692313</v>
      </c>
      <c r="AZ14" s="591">
        <v>1</v>
      </c>
    </row>
    <row r="15" spans="1:52">
      <c r="A15" s="602">
        <v>10</v>
      </c>
      <c r="B15" s="57" t="s">
        <v>5233</v>
      </c>
      <c r="C15" s="57" t="s">
        <v>183</v>
      </c>
      <c r="D15" s="57" t="s">
        <v>51</v>
      </c>
      <c r="E15" s="61" t="s">
        <v>32</v>
      </c>
      <c r="F15" s="61">
        <v>1970</v>
      </c>
      <c r="G15" s="62">
        <v>43414.3125</v>
      </c>
      <c r="H15" s="61">
        <v>645</v>
      </c>
      <c r="I15" s="61">
        <v>0</v>
      </c>
      <c r="J15" s="61">
        <v>25</v>
      </c>
      <c r="K15" s="60">
        <v>720</v>
      </c>
      <c r="L15" s="58">
        <v>0.3444444444444445</v>
      </c>
      <c r="M15" s="58">
        <v>0.74791666666666667</v>
      </c>
      <c r="N15" s="58">
        <v>0.68194444444444446</v>
      </c>
      <c r="O15" s="58">
        <v>0.52152777777777781</v>
      </c>
      <c r="P15" s="58">
        <v>0.47500000000000003</v>
      </c>
      <c r="Q15" s="58">
        <v>0.58472222222222225</v>
      </c>
      <c r="R15" s="58">
        <v>0.62291666666666667</v>
      </c>
      <c r="S15" s="58">
        <v>0.6020833333333333</v>
      </c>
      <c r="T15" s="59"/>
      <c r="U15" s="59"/>
      <c r="V15" s="58">
        <v>0.53888888888888886</v>
      </c>
      <c r="W15" s="58">
        <v>0.69305555555555554</v>
      </c>
      <c r="X15" s="58">
        <v>0.4993055555555555</v>
      </c>
      <c r="Y15" s="58">
        <v>0.32847222222222222</v>
      </c>
      <c r="Z15" s="58">
        <v>0.4861111111111111</v>
      </c>
      <c r="AA15" s="58">
        <v>0.36458333333333331</v>
      </c>
      <c r="AB15" s="58">
        <v>0.63541666666666663</v>
      </c>
      <c r="AC15" s="58">
        <v>0.46180555555555558</v>
      </c>
      <c r="AD15" s="58">
        <v>0.38472222222222219</v>
      </c>
      <c r="AE15" s="58">
        <v>0.45416666666666666</v>
      </c>
      <c r="AF15" s="58">
        <v>0.65138888888888891</v>
      </c>
      <c r="AG15" s="58">
        <v>0.67013888888888884</v>
      </c>
      <c r="AH15" s="59"/>
      <c r="AI15" s="58">
        <v>0.40833333333333338</v>
      </c>
      <c r="AJ15" s="58">
        <v>0.39444444444444443</v>
      </c>
      <c r="AK15" s="58">
        <v>0.44305555555555554</v>
      </c>
      <c r="AL15" s="58">
        <v>0.42777777777777781</v>
      </c>
      <c r="AM15" s="603">
        <v>0.75998842592592597</v>
      </c>
      <c r="AO15" s="586">
        <f>VLOOKUP(AP15,id!$A:$C,3,0)</f>
        <v>43</v>
      </c>
      <c r="AP15" s="586" t="str">
        <f t="shared" si="0"/>
        <v>ZawadzkiArtur1970</v>
      </c>
      <c r="AQ15" s="591" t="str">
        <f t="shared" si="1"/>
        <v>Zawadzki</v>
      </c>
      <c r="AR15" s="591" t="str">
        <f t="shared" si="1"/>
        <v>Artur</v>
      </c>
      <c r="AS15" s="591"/>
      <c r="AT15" s="591">
        <f t="shared" si="2"/>
        <v>1970</v>
      </c>
      <c r="AU15" s="591">
        <f t="shared" si="3"/>
        <v>69.286554815542701</v>
      </c>
      <c r="AV15" s="593"/>
      <c r="AW15" s="591">
        <f t="shared" si="4"/>
        <v>0.9023255813953488</v>
      </c>
      <c r="AX15" s="591">
        <v>1</v>
      </c>
      <c r="AY15" s="591">
        <f t="shared" si="5"/>
        <v>1</v>
      </c>
      <c r="AZ15" s="591">
        <v>1</v>
      </c>
    </row>
    <row r="16" spans="1:52">
      <c r="A16" s="602" t="s">
        <v>5210</v>
      </c>
      <c r="B16" s="57" t="s">
        <v>5235</v>
      </c>
      <c r="C16" s="57" t="s">
        <v>1530</v>
      </c>
      <c r="D16" s="57" t="s">
        <v>26</v>
      </c>
      <c r="E16" s="61" t="s">
        <v>32</v>
      </c>
      <c r="F16" s="61">
        <v>1966</v>
      </c>
      <c r="G16" s="62">
        <v>43414.3125</v>
      </c>
      <c r="H16" s="61">
        <v>662</v>
      </c>
      <c r="I16" s="61">
        <v>2</v>
      </c>
      <c r="J16" s="61">
        <v>25</v>
      </c>
      <c r="K16" s="60">
        <v>718</v>
      </c>
      <c r="L16" s="58">
        <v>0.32777777777777778</v>
      </c>
      <c r="M16" s="59"/>
      <c r="N16" s="58">
        <v>0.74097222222222225</v>
      </c>
      <c r="O16" s="58">
        <v>0.52152777777777781</v>
      </c>
      <c r="P16" s="58">
        <v>0.35486111111111113</v>
      </c>
      <c r="Q16" s="58">
        <v>0.57777777777777783</v>
      </c>
      <c r="R16" s="58">
        <v>0.64027777777777783</v>
      </c>
      <c r="S16" s="58">
        <v>0.62291666666666667</v>
      </c>
      <c r="T16" s="58">
        <v>0.60833333333333328</v>
      </c>
      <c r="U16" s="59"/>
      <c r="V16" s="58">
        <v>0.54652777777777783</v>
      </c>
      <c r="W16" s="58">
        <v>0.75208333333333333</v>
      </c>
      <c r="X16" s="58">
        <v>0.49722222222222223</v>
      </c>
      <c r="Y16" s="59"/>
      <c r="Z16" s="58">
        <v>0.48125000000000001</v>
      </c>
      <c r="AA16" s="58">
        <v>0.34027777777777773</v>
      </c>
      <c r="AB16" s="58">
        <v>0.68333333333333324</v>
      </c>
      <c r="AC16" s="58">
        <v>0.37083333333333335</v>
      </c>
      <c r="AD16" s="58">
        <v>0.38055555555555554</v>
      </c>
      <c r="AE16" s="58">
        <v>0.4548611111111111</v>
      </c>
      <c r="AF16" s="58">
        <v>0.66249999999999998</v>
      </c>
      <c r="AG16" s="58">
        <v>0.72638888888888886</v>
      </c>
      <c r="AH16" s="58">
        <v>0.70347222222222217</v>
      </c>
      <c r="AI16" s="58">
        <v>0.3972222222222222</v>
      </c>
      <c r="AJ16" s="58">
        <v>0.40833333333333338</v>
      </c>
      <c r="AK16" s="58">
        <v>0.44305555555555554</v>
      </c>
      <c r="AL16" s="58">
        <v>0.4236111111111111</v>
      </c>
      <c r="AM16" s="603">
        <v>0.77194444444444443</v>
      </c>
      <c r="AO16" s="586">
        <f>VLOOKUP(AP16,id!$A:$C,3,0)</f>
        <v>94</v>
      </c>
      <c r="AP16" s="586" t="str">
        <f t="shared" si="0"/>
        <v>BuchajewiczAndrzej1966</v>
      </c>
      <c r="AQ16" s="591" t="str">
        <f t="shared" si="1"/>
        <v>Buchajewicz</v>
      </c>
      <c r="AR16" s="591" t="str">
        <f t="shared" si="1"/>
        <v>Andrzej</v>
      </c>
      <c r="AS16" s="591"/>
      <c r="AT16" s="591">
        <f t="shared" si="2"/>
        <v>1966</v>
      </c>
      <c r="AU16" s="591">
        <f t="shared" ref="AU16:AU38" si="6">AU15*IF(AY16&lt;1,AY16,IF(AZ16&lt;1,AZ16,IF(AX16&lt;1,AX16,IF(AW16&lt;1,AW16,1))))</f>
        <v>69.09409216327731</v>
      </c>
      <c r="AV16" s="593"/>
      <c r="AW16" s="591">
        <f t="shared" ref="AW16:AW38" si="7">H15/H16</f>
        <v>0.97432024169184295</v>
      </c>
      <c r="AX16" s="591">
        <v>1</v>
      </c>
      <c r="AY16" s="591">
        <f t="shared" ref="AY16:AY38" si="8">K16/K15</f>
        <v>0.99722222222222223</v>
      </c>
      <c r="AZ16" s="591">
        <v>1</v>
      </c>
    </row>
    <row r="17" spans="1:52">
      <c r="A17" s="602" t="s">
        <v>5209</v>
      </c>
      <c r="B17" s="57" t="s">
        <v>5236</v>
      </c>
      <c r="C17" s="57" t="s">
        <v>154</v>
      </c>
      <c r="D17" s="57" t="s">
        <v>151</v>
      </c>
      <c r="E17" s="61" t="s">
        <v>32</v>
      </c>
      <c r="F17" s="61">
        <v>1978</v>
      </c>
      <c r="G17" s="62">
        <v>43414.3125</v>
      </c>
      <c r="H17" s="61">
        <v>670</v>
      </c>
      <c r="I17" s="61">
        <v>10</v>
      </c>
      <c r="J17" s="61">
        <v>25</v>
      </c>
      <c r="K17" s="60">
        <v>710</v>
      </c>
      <c r="L17" s="58">
        <v>0.3347222222222222</v>
      </c>
      <c r="M17" s="59"/>
      <c r="N17" s="58">
        <v>0.74236111111111114</v>
      </c>
      <c r="O17" s="58">
        <v>0.52430555555555558</v>
      </c>
      <c r="P17" s="58">
        <v>0.4604166666666667</v>
      </c>
      <c r="Q17" s="58">
        <v>0.55138888888888882</v>
      </c>
      <c r="R17" s="58">
        <v>0.62430555555555556</v>
      </c>
      <c r="S17" s="58">
        <v>0.56666666666666665</v>
      </c>
      <c r="T17" s="58">
        <v>0.59791666666666665</v>
      </c>
      <c r="U17" s="59"/>
      <c r="V17" s="58">
        <v>0.50555555555555554</v>
      </c>
      <c r="W17" s="58">
        <v>0.75902777777777775</v>
      </c>
      <c r="X17" s="58">
        <v>0.4861111111111111</v>
      </c>
      <c r="Y17" s="59"/>
      <c r="Z17" s="58">
        <v>0.47291666666666665</v>
      </c>
      <c r="AA17" s="58">
        <v>0.34583333333333338</v>
      </c>
      <c r="AB17" s="58">
        <v>0.66875000000000007</v>
      </c>
      <c r="AC17" s="58">
        <v>0.4458333333333333</v>
      </c>
      <c r="AD17" s="58">
        <v>0.36249999999999999</v>
      </c>
      <c r="AE17" s="58">
        <v>0.4375</v>
      </c>
      <c r="AF17" s="58">
        <v>0.65138888888888891</v>
      </c>
      <c r="AG17" s="58">
        <v>0.72777777777777775</v>
      </c>
      <c r="AH17" s="58">
        <v>0.68611111111111101</v>
      </c>
      <c r="AI17" s="58">
        <v>0.39097222222222222</v>
      </c>
      <c r="AJ17" s="58">
        <v>0.38055555555555554</v>
      </c>
      <c r="AK17" s="58">
        <v>0.42569444444444443</v>
      </c>
      <c r="AL17" s="58">
        <v>0.40972222222222227</v>
      </c>
      <c r="AM17" s="603">
        <v>0.77758101851851846</v>
      </c>
      <c r="AO17" s="586">
        <f>VLOOKUP(AP17,id!$A:$C,3,0)</f>
        <v>50</v>
      </c>
      <c r="AP17" s="586" t="str">
        <f t="shared" si="0"/>
        <v>PaszkowskiWojciech1978</v>
      </c>
      <c r="AQ17" s="591" t="str">
        <f t="shared" si="1"/>
        <v>Paszkowski</v>
      </c>
      <c r="AR17" s="591" t="str">
        <f t="shared" si="1"/>
        <v>Wojciech</v>
      </c>
      <c r="AS17" s="591"/>
      <c r="AT17" s="591">
        <f t="shared" si="2"/>
        <v>1978</v>
      </c>
      <c r="AU17" s="591">
        <f t="shared" si="6"/>
        <v>68.324241554215718</v>
      </c>
      <c r="AV17" s="593"/>
      <c r="AW17" s="591">
        <f t="shared" si="7"/>
        <v>0.9880597014925373</v>
      </c>
      <c r="AX17" s="591">
        <v>1</v>
      </c>
      <c r="AY17" s="591">
        <f t="shared" si="8"/>
        <v>0.9888579387186629</v>
      </c>
      <c r="AZ17" s="591">
        <v>1</v>
      </c>
    </row>
    <row r="18" spans="1:52">
      <c r="A18" s="602" t="s">
        <v>5208</v>
      </c>
      <c r="B18" s="57" t="s">
        <v>5237</v>
      </c>
      <c r="C18" s="57" t="s">
        <v>1532</v>
      </c>
      <c r="D18" s="57" t="s">
        <v>1375</v>
      </c>
      <c r="E18" s="61" t="s">
        <v>32</v>
      </c>
      <c r="F18" s="61">
        <v>1989</v>
      </c>
      <c r="G18" s="62">
        <v>43414.3125</v>
      </c>
      <c r="H18" s="61">
        <v>702</v>
      </c>
      <c r="I18" s="61">
        <v>42</v>
      </c>
      <c r="J18" s="61">
        <v>26</v>
      </c>
      <c r="K18" s="60">
        <v>708</v>
      </c>
      <c r="L18" s="58">
        <v>0.79305555555555562</v>
      </c>
      <c r="M18" s="58">
        <v>0.3527777777777778</v>
      </c>
      <c r="N18" s="58">
        <v>0.375</v>
      </c>
      <c r="O18" s="58">
        <v>0.59236111111111112</v>
      </c>
      <c r="P18" s="58">
        <v>0.65763888888888888</v>
      </c>
      <c r="Q18" s="58">
        <v>0.5541666666666667</v>
      </c>
      <c r="R18" s="58">
        <v>0.49236111111111108</v>
      </c>
      <c r="S18" s="58">
        <v>0.51250000000000007</v>
      </c>
      <c r="T18" s="58">
        <v>0.53263888888888888</v>
      </c>
      <c r="U18" s="58">
        <v>0.47361111111111115</v>
      </c>
      <c r="V18" s="58">
        <v>0.57638888888888895</v>
      </c>
      <c r="W18" s="58">
        <v>0.36805555555555558</v>
      </c>
      <c r="X18" s="58">
        <v>0.61249999999999993</v>
      </c>
      <c r="Y18" s="58">
        <v>0.32847222222222222</v>
      </c>
      <c r="Z18" s="58">
        <v>0.63055555555555554</v>
      </c>
      <c r="AA18" s="59"/>
      <c r="AB18" s="58">
        <v>0.44444444444444442</v>
      </c>
      <c r="AC18" s="58">
        <v>0.67222222222222217</v>
      </c>
      <c r="AD18" s="58">
        <v>0.77222222222222225</v>
      </c>
      <c r="AE18" s="58">
        <v>0.68541666666666667</v>
      </c>
      <c r="AF18" s="58">
        <v>0.40486111111111112</v>
      </c>
      <c r="AG18" s="58">
        <v>0.38958333333333334</v>
      </c>
      <c r="AH18" s="58">
        <v>0.42708333333333331</v>
      </c>
      <c r="AI18" s="58">
        <v>0.74583333333333324</v>
      </c>
      <c r="AJ18" s="58">
        <v>0.72499999999999998</v>
      </c>
      <c r="AK18" s="58">
        <v>0.70277777777777783</v>
      </c>
      <c r="AL18" s="59"/>
      <c r="AM18" s="603">
        <v>0.79937499999999995</v>
      </c>
      <c r="AO18" s="586">
        <f>VLOOKUP(AP18,id!$A:$C,3,0)</f>
        <v>407</v>
      </c>
      <c r="AP18" s="586" t="str">
        <f t="shared" si="0"/>
        <v>WesołowskiStefan1989</v>
      </c>
      <c r="AQ18" s="591" t="str">
        <f t="shared" si="1"/>
        <v>Wesołowski</v>
      </c>
      <c r="AR18" s="591" t="str">
        <f t="shared" si="1"/>
        <v>Stefan</v>
      </c>
      <c r="AS18" s="591"/>
      <c r="AT18" s="591">
        <f t="shared" si="2"/>
        <v>1989</v>
      </c>
      <c r="AU18" s="591">
        <f t="shared" si="6"/>
        <v>68.131778901950327</v>
      </c>
      <c r="AV18" s="593"/>
      <c r="AW18" s="591">
        <f t="shared" si="7"/>
        <v>0.95441595441595439</v>
      </c>
      <c r="AX18" s="591">
        <v>1</v>
      </c>
      <c r="AY18" s="591">
        <f t="shared" si="8"/>
        <v>0.9971830985915493</v>
      </c>
      <c r="AZ18" s="591">
        <v>1</v>
      </c>
    </row>
    <row r="19" spans="1:52">
      <c r="A19" s="602" t="s">
        <v>5207</v>
      </c>
      <c r="B19" s="57" t="s">
        <v>5238</v>
      </c>
      <c r="C19" s="57" t="s">
        <v>314</v>
      </c>
      <c r="D19" s="57" t="s">
        <v>315</v>
      </c>
      <c r="E19" s="61" t="s">
        <v>32</v>
      </c>
      <c r="F19" s="61">
        <v>1973</v>
      </c>
      <c r="G19" s="62">
        <v>43414.3125</v>
      </c>
      <c r="H19" s="61">
        <v>602</v>
      </c>
      <c r="I19" s="61">
        <v>0</v>
      </c>
      <c r="J19" s="61">
        <v>24</v>
      </c>
      <c r="K19" s="60">
        <v>690</v>
      </c>
      <c r="L19" s="58">
        <v>0.72222222222222221</v>
      </c>
      <c r="M19" s="59"/>
      <c r="N19" s="58">
        <v>0.3611111111111111</v>
      </c>
      <c r="O19" s="58">
        <v>0.58472222222222225</v>
      </c>
      <c r="P19" s="58">
        <v>0.62916666666666665</v>
      </c>
      <c r="Q19" s="58">
        <v>0.51180555555555551</v>
      </c>
      <c r="R19" s="58">
        <v>0.45833333333333331</v>
      </c>
      <c r="S19" s="58">
        <v>0.4826388888888889</v>
      </c>
      <c r="T19" s="58">
        <v>0.49374999999999997</v>
      </c>
      <c r="U19" s="58">
        <v>0.4375</v>
      </c>
      <c r="V19" s="58">
        <v>0.55347222222222225</v>
      </c>
      <c r="W19" s="58">
        <v>0.34583333333333338</v>
      </c>
      <c r="X19" s="58">
        <v>0.58472222222222225</v>
      </c>
      <c r="Y19" s="58">
        <v>0.33055555555555555</v>
      </c>
      <c r="Z19" s="58">
        <v>0.61388888888888882</v>
      </c>
      <c r="AA19" s="59"/>
      <c r="AB19" s="58">
        <v>0.4055555555555555</v>
      </c>
      <c r="AC19" s="58">
        <v>0.67222222222222217</v>
      </c>
      <c r="AD19" s="58">
        <v>0.70277777777777783</v>
      </c>
      <c r="AE19" s="58">
        <v>0.64861111111111114</v>
      </c>
      <c r="AF19" s="58">
        <v>0.38958333333333334</v>
      </c>
      <c r="AG19" s="58">
        <v>0.3756944444444445</v>
      </c>
      <c r="AH19" s="58">
        <v>0.41736111111111113</v>
      </c>
      <c r="AI19" s="59"/>
      <c r="AJ19" s="58">
        <v>0.69166666666666676</v>
      </c>
      <c r="AK19" s="58">
        <v>0.66111111111111109</v>
      </c>
      <c r="AL19" s="59"/>
      <c r="AM19" s="603">
        <v>0.73047453703703702</v>
      </c>
      <c r="AO19" s="586">
        <f>VLOOKUP(AP19,id!$A:$C,3,0)</f>
        <v>182</v>
      </c>
      <c r="AP19" s="586" t="str">
        <f t="shared" si="0"/>
        <v>CiesielskiWitold1973</v>
      </c>
      <c r="AQ19" s="591" t="str">
        <f t="shared" si="1"/>
        <v>Ciesielski</v>
      </c>
      <c r="AR19" s="591" t="str">
        <f t="shared" si="1"/>
        <v>Witold</v>
      </c>
      <c r="AS19" s="591"/>
      <c r="AT19" s="591">
        <f t="shared" si="2"/>
        <v>1973</v>
      </c>
      <c r="AU19" s="591">
        <f t="shared" si="6"/>
        <v>66.399615031561751</v>
      </c>
      <c r="AV19" s="593"/>
      <c r="AW19" s="591">
        <f t="shared" si="7"/>
        <v>1.1661129568106312</v>
      </c>
      <c r="AX19" s="591">
        <v>1</v>
      </c>
      <c r="AY19" s="591">
        <f t="shared" si="8"/>
        <v>0.97457627118644063</v>
      </c>
      <c r="AZ19" s="591">
        <v>1</v>
      </c>
    </row>
    <row r="20" spans="1:52">
      <c r="A20" s="602" t="s">
        <v>5206</v>
      </c>
      <c r="B20" s="57" t="s">
        <v>5239</v>
      </c>
      <c r="C20" s="57" t="s">
        <v>10</v>
      </c>
      <c r="D20" s="57" t="s">
        <v>22</v>
      </c>
      <c r="E20" s="61" t="s">
        <v>32</v>
      </c>
      <c r="F20" s="61">
        <v>1975</v>
      </c>
      <c r="G20" s="62">
        <v>43414.3125</v>
      </c>
      <c r="H20" s="61">
        <v>583</v>
      </c>
      <c r="I20" s="61">
        <v>0</v>
      </c>
      <c r="J20" s="61">
        <v>23</v>
      </c>
      <c r="K20" s="60">
        <v>660</v>
      </c>
      <c r="L20" s="58">
        <v>0.33333333333333331</v>
      </c>
      <c r="M20" s="58">
        <v>0.70416666666666661</v>
      </c>
      <c r="N20" s="58">
        <v>0.64513888888888882</v>
      </c>
      <c r="O20" s="58">
        <v>0.52638888888888891</v>
      </c>
      <c r="P20" s="58">
        <v>0.34583333333333338</v>
      </c>
      <c r="Q20" s="58">
        <v>0.5493055555555556</v>
      </c>
      <c r="R20" s="59"/>
      <c r="S20" s="58">
        <v>0.60416666666666663</v>
      </c>
      <c r="T20" s="58">
        <v>0.5756944444444444</v>
      </c>
      <c r="U20" s="59"/>
      <c r="V20" s="58">
        <v>0.50555555555555554</v>
      </c>
      <c r="W20" s="58">
        <v>0.65208333333333335</v>
      </c>
      <c r="X20" s="58">
        <v>0.48194444444444445</v>
      </c>
      <c r="Y20" s="58">
        <v>0.67152777777777783</v>
      </c>
      <c r="Z20" s="58">
        <v>0.46875</v>
      </c>
      <c r="AA20" s="58">
        <v>0.3576388888888889</v>
      </c>
      <c r="AB20" s="59"/>
      <c r="AC20" s="58">
        <v>0.44375000000000003</v>
      </c>
      <c r="AD20" s="58">
        <v>0.37638888888888888</v>
      </c>
      <c r="AE20" s="58">
        <v>0.45416666666666666</v>
      </c>
      <c r="AF20" s="58">
        <v>0.63263888888888886</v>
      </c>
      <c r="AG20" s="59"/>
      <c r="AH20" s="59"/>
      <c r="AI20" s="58">
        <v>0.39583333333333331</v>
      </c>
      <c r="AJ20" s="58">
        <v>0.4069444444444445</v>
      </c>
      <c r="AK20" s="58">
        <v>0.43541666666666662</v>
      </c>
      <c r="AL20" s="58">
        <v>0.42152777777777778</v>
      </c>
      <c r="AM20" s="603">
        <v>0.71729166666666666</v>
      </c>
      <c r="AO20" s="586">
        <f>VLOOKUP(AP20,id!$A:$C,3,0)</f>
        <v>39</v>
      </c>
      <c r="AP20" s="586" t="str">
        <f t="shared" si="0"/>
        <v>CecułaKrzysztof1975</v>
      </c>
      <c r="AQ20" s="591" t="str">
        <f t="shared" si="1"/>
        <v>Cecuła</v>
      </c>
      <c r="AR20" s="591" t="str">
        <f t="shared" si="1"/>
        <v>Krzysztof</v>
      </c>
      <c r="AS20" s="591"/>
      <c r="AT20" s="591">
        <f t="shared" si="2"/>
        <v>1975</v>
      </c>
      <c r="AU20" s="591">
        <f t="shared" si="6"/>
        <v>63.512675247580809</v>
      </c>
      <c r="AV20" s="593"/>
      <c r="AW20" s="591">
        <f t="shared" si="7"/>
        <v>1.032590051457976</v>
      </c>
      <c r="AX20" s="591">
        <v>1</v>
      </c>
      <c r="AY20" s="591">
        <f t="shared" si="8"/>
        <v>0.95652173913043481</v>
      </c>
      <c r="AZ20" s="591">
        <v>1</v>
      </c>
    </row>
    <row r="21" spans="1:52">
      <c r="A21" s="602" t="s">
        <v>5205</v>
      </c>
      <c r="B21" s="57" t="s">
        <v>5240</v>
      </c>
      <c r="C21" s="57" t="s">
        <v>1249</v>
      </c>
      <c r="D21" s="57" t="s">
        <v>15</v>
      </c>
      <c r="E21" s="61" t="s">
        <v>32</v>
      </c>
      <c r="F21" s="61">
        <v>1976</v>
      </c>
      <c r="G21" s="62">
        <v>43414.3125</v>
      </c>
      <c r="H21" s="61">
        <v>662</v>
      </c>
      <c r="I21" s="61">
        <v>2</v>
      </c>
      <c r="J21" s="61">
        <v>23</v>
      </c>
      <c r="K21" s="60">
        <v>658</v>
      </c>
      <c r="L21" s="58">
        <v>0.3347222222222222</v>
      </c>
      <c r="M21" s="59"/>
      <c r="N21" s="58">
        <v>0.74097222222222225</v>
      </c>
      <c r="O21" s="58">
        <v>0.55069444444444449</v>
      </c>
      <c r="P21" s="58">
        <v>0.4993055555555555</v>
      </c>
      <c r="Q21" s="58">
        <v>0.60902777777777783</v>
      </c>
      <c r="R21" s="58">
        <v>0.64722222222222225</v>
      </c>
      <c r="S21" s="58">
        <v>0.63194444444444442</v>
      </c>
      <c r="T21" s="59"/>
      <c r="U21" s="59"/>
      <c r="V21" s="58">
        <v>0.57013888888888886</v>
      </c>
      <c r="W21" s="58">
        <v>0.75347222222222221</v>
      </c>
      <c r="X21" s="58">
        <v>0.52916666666666667</v>
      </c>
      <c r="Y21" s="59"/>
      <c r="Z21" s="58">
        <v>0.51180555555555551</v>
      </c>
      <c r="AA21" s="58">
        <v>0.3576388888888889</v>
      </c>
      <c r="AB21" s="58">
        <v>0.67083333333333339</v>
      </c>
      <c r="AC21" s="58">
        <v>0.46666666666666662</v>
      </c>
      <c r="AD21" s="58">
        <v>0.38472222222222219</v>
      </c>
      <c r="AE21" s="58">
        <v>0.48055555555555557</v>
      </c>
      <c r="AF21" s="58">
        <v>0.70208333333333339</v>
      </c>
      <c r="AG21" s="58">
        <v>0.72499999999999998</v>
      </c>
      <c r="AH21" s="59"/>
      <c r="AI21" s="58">
        <v>0.40347222222222223</v>
      </c>
      <c r="AJ21" s="58">
        <v>0.41736111111111113</v>
      </c>
      <c r="AK21" s="58">
        <v>0.45555555555555555</v>
      </c>
      <c r="AL21" s="58">
        <v>0.43333333333333335</v>
      </c>
      <c r="AM21" s="603">
        <v>0.77173611111111118</v>
      </c>
      <c r="AO21" s="586">
        <f>VLOOKUP(AP21,id!$A:$C,3,0)</f>
        <v>15</v>
      </c>
      <c r="AP21" s="586" t="str">
        <f t="shared" si="0"/>
        <v>NiewęgłowskiPiotr1976</v>
      </c>
      <c r="AQ21" s="591" t="str">
        <f t="shared" si="1"/>
        <v>Niewęgłowski</v>
      </c>
      <c r="AR21" s="591" t="str">
        <f t="shared" si="1"/>
        <v>Piotr</v>
      </c>
      <c r="AS21" s="591"/>
      <c r="AT21" s="591">
        <f t="shared" si="2"/>
        <v>1976</v>
      </c>
      <c r="AU21" s="591">
        <f t="shared" si="6"/>
        <v>63.320212595315411</v>
      </c>
      <c r="AV21" s="593"/>
      <c r="AW21" s="591">
        <f t="shared" si="7"/>
        <v>0.88066465256797588</v>
      </c>
      <c r="AX21" s="591">
        <v>1</v>
      </c>
      <c r="AY21" s="591">
        <f t="shared" si="8"/>
        <v>0.99696969696969695</v>
      </c>
      <c r="AZ21" s="591">
        <v>1</v>
      </c>
    </row>
    <row r="22" spans="1:52">
      <c r="A22" s="602" t="s">
        <v>5204</v>
      </c>
      <c r="B22" s="57" t="s">
        <v>5241</v>
      </c>
      <c r="C22" s="57" t="s">
        <v>1803</v>
      </c>
      <c r="D22" s="57" t="s">
        <v>241</v>
      </c>
      <c r="E22" s="61" t="s">
        <v>32</v>
      </c>
      <c r="F22" s="61">
        <v>1978</v>
      </c>
      <c r="G22" s="62">
        <v>43414.3125</v>
      </c>
      <c r="H22" s="61">
        <v>702</v>
      </c>
      <c r="I22" s="61">
        <v>42</v>
      </c>
      <c r="J22" s="61">
        <v>24</v>
      </c>
      <c r="K22" s="60">
        <v>648</v>
      </c>
      <c r="L22" s="58">
        <v>0.79305555555555562</v>
      </c>
      <c r="M22" s="59"/>
      <c r="N22" s="58">
        <v>0.57291666666666663</v>
      </c>
      <c r="O22" s="58">
        <v>0.59583333333333333</v>
      </c>
      <c r="P22" s="58">
        <v>0.65763888888888888</v>
      </c>
      <c r="Q22" s="58">
        <v>0.54236111111111118</v>
      </c>
      <c r="R22" s="58">
        <v>0.46875</v>
      </c>
      <c r="S22" s="58">
        <v>0.51388888888888895</v>
      </c>
      <c r="T22" s="58">
        <v>0.4916666666666667</v>
      </c>
      <c r="U22" s="58">
        <v>0.45347222222222222</v>
      </c>
      <c r="V22" s="58">
        <v>0.60972222222222217</v>
      </c>
      <c r="W22" s="58">
        <v>0.58333333333333337</v>
      </c>
      <c r="X22" s="58">
        <v>0.63124999999999998</v>
      </c>
      <c r="Y22" s="58">
        <v>0.3527777777777778</v>
      </c>
      <c r="Z22" s="59"/>
      <c r="AA22" s="59"/>
      <c r="AB22" s="58">
        <v>0.41875000000000001</v>
      </c>
      <c r="AC22" s="58">
        <v>0.68958333333333333</v>
      </c>
      <c r="AD22" s="58">
        <v>0.77222222222222225</v>
      </c>
      <c r="AE22" s="58">
        <v>0.68055555555555547</v>
      </c>
      <c r="AF22" s="58">
        <v>0.55694444444444446</v>
      </c>
      <c r="AG22" s="58">
        <v>0.37916666666666665</v>
      </c>
      <c r="AH22" s="58">
        <v>0.40416666666666662</v>
      </c>
      <c r="AI22" s="58">
        <v>0.74583333333333324</v>
      </c>
      <c r="AJ22" s="58">
        <v>0.72499999999999998</v>
      </c>
      <c r="AK22" s="58">
        <v>0.70277777777777783</v>
      </c>
      <c r="AL22" s="59"/>
      <c r="AM22" s="603">
        <v>0.79931712962962964</v>
      </c>
      <c r="AO22" s="586">
        <f>VLOOKUP(AP22,id!$A:$C,3,0)</f>
        <v>44</v>
      </c>
      <c r="AP22" s="586" t="str">
        <f t="shared" si="0"/>
        <v>GołębiewskiRadosław1978</v>
      </c>
      <c r="AQ22" s="591" t="str">
        <f t="shared" ref="AQ22:AR38" si="9">C22</f>
        <v>Gołębiewski</v>
      </c>
      <c r="AR22" s="591" t="str">
        <f t="shared" si="9"/>
        <v>Radosław</v>
      </c>
      <c r="AS22" s="591"/>
      <c r="AT22" s="591">
        <f t="shared" si="2"/>
        <v>1978</v>
      </c>
      <c r="AU22" s="591">
        <f t="shared" si="6"/>
        <v>62.357899333988428</v>
      </c>
      <c r="AV22" s="593"/>
      <c r="AW22" s="591">
        <f t="shared" si="7"/>
        <v>0.94301994301994307</v>
      </c>
      <c r="AX22" s="591">
        <v>1</v>
      </c>
      <c r="AY22" s="591">
        <f t="shared" si="8"/>
        <v>0.98480243161094227</v>
      </c>
      <c r="AZ22" s="591">
        <v>1</v>
      </c>
    </row>
    <row r="23" spans="1:52">
      <c r="A23" s="602" t="s">
        <v>5203</v>
      </c>
      <c r="B23" s="57" t="s">
        <v>5242</v>
      </c>
      <c r="C23" s="57" t="s">
        <v>991</v>
      </c>
      <c r="D23" s="57" t="s">
        <v>49</v>
      </c>
      <c r="E23" s="61" t="s">
        <v>32</v>
      </c>
      <c r="F23" s="61">
        <v>1979</v>
      </c>
      <c r="G23" s="62">
        <v>43414.3125</v>
      </c>
      <c r="H23" s="61">
        <v>702</v>
      </c>
      <c r="I23" s="61">
        <v>42</v>
      </c>
      <c r="J23" s="61">
        <v>24</v>
      </c>
      <c r="K23" s="60">
        <v>648</v>
      </c>
      <c r="L23" s="58">
        <v>0.3347222222222222</v>
      </c>
      <c r="M23" s="59"/>
      <c r="N23" s="58">
        <v>0.74097222222222225</v>
      </c>
      <c r="O23" s="58">
        <v>0.55069444444444449</v>
      </c>
      <c r="P23" s="58">
        <v>0.4993055555555555</v>
      </c>
      <c r="Q23" s="58">
        <v>0.60833333333333328</v>
      </c>
      <c r="R23" s="58">
        <v>0.64722222222222225</v>
      </c>
      <c r="S23" s="58">
        <v>0.63263888888888886</v>
      </c>
      <c r="T23" s="59"/>
      <c r="U23" s="59"/>
      <c r="V23" s="58">
        <v>0.57013888888888886</v>
      </c>
      <c r="W23" s="58">
        <v>0.75347222222222221</v>
      </c>
      <c r="X23" s="58">
        <v>0.52916666666666667</v>
      </c>
      <c r="Y23" s="58">
        <v>0.78194444444444444</v>
      </c>
      <c r="Z23" s="58">
        <v>0.51180555555555551</v>
      </c>
      <c r="AA23" s="58">
        <v>0.3576388888888889</v>
      </c>
      <c r="AB23" s="58">
        <v>0.67083333333333339</v>
      </c>
      <c r="AC23" s="58">
        <v>0.46597222222222223</v>
      </c>
      <c r="AD23" s="58">
        <v>0.38472222222222219</v>
      </c>
      <c r="AE23" s="58">
        <v>0.48055555555555557</v>
      </c>
      <c r="AF23" s="58">
        <v>0.70208333333333339</v>
      </c>
      <c r="AG23" s="58">
        <v>0.72499999999999998</v>
      </c>
      <c r="AH23" s="59"/>
      <c r="AI23" s="58">
        <v>0.40347222222222223</v>
      </c>
      <c r="AJ23" s="58">
        <v>0.41736111111111113</v>
      </c>
      <c r="AK23" s="58">
        <v>0.4548611111111111</v>
      </c>
      <c r="AL23" s="58">
        <v>0.43333333333333335</v>
      </c>
      <c r="AM23" s="603">
        <v>0.79949074074074078</v>
      </c>
      <c r="AO23" s="586">
        <f>VLOOKUP(AP23,id!$A:$C,3,0)</f>
        <v>16</v>
      </c>
      <c r="AP23" s="586" t="str">
        <f t="shared" si="0"/>
        <v>BelicaRobert1979</v>
      </c>
      <c r="AQ23" s="591" t="str">
        <f t="shared" si="9"/>
        <v>Belica</v>
      </c>
      <c r="AR23" s="591" t="str">
        <f t="shared" si="9"/>
        <v>Robert</v>
      </c>
      <c r="AS23" s="591"/>
      <c r="AT23" s="591">
        <f t="shared" si="2"/>
        <v>1979</v>
      </c>
      <c r="AU23" s="591">
        <f t="shared" si="6"/>
        <v>62.357899333988428</v>
      </c>
      <c r="AV23" s="593"/>
      <c r="AW23" s="591">
        <f t="shared" si="7"/>
        <v>1</v>
      </c>
      <c r="AX23" s="591">
        <v>1</v>
      </c>
      <c r="AY23" s="591">
        <f t="shared" si="8"/>
        <v>1</v>
      </c>
      <c r="AZ23" s="591">
        <v>1</v>
      </c>
    </row>
    <row r="24" spans="1:52">
      <c r="A24" s="602" t="s">
        <v>5202</v>
      </c>
      <c r="B24" s="57" t="s">
        <v>5243</v>
      </c>
      <c r="C24" s="57" t="s">
        <v>225</v>
      </c>
      <c r="D24" s="57" t="s">
        <v>139</v>
      </c>
      <c r="E24" s="61" t="s">
        <v>32</v>
      </c>
      <c r="F24" s="61">
        <v>1973</v>
      </c>
      <c r="G24" s="62">
        <v>43414.3125</v>
      </c>
      <c r="H24" s="61">
        <v>647</v>
      </c>
      <c r="I24" s="61">
        <v>0</v>
      </c>
      <c r="J24" s="61">
        <v>22</v>
      </c>
      <c r="K24" s="60">
        <v>630</v>
      </c>
      <c r="L24" s="58">
        <v>0.35694444444444445</v>
      </c>
      <c r="M24" s="59"/>
      <c r="N24" s="59"/>
      <c r="O24" s="58">
        <v>0.58194444444444449</v>
      </c>
      <c r="P24" s="58">
        <v>0.53263888888888888</v>
      </c>
      <c r="Q24" s="58">
        <v>0.63541666666666663</v>
      </c>
      <c r="R24" s="59"/>
      <c r="S24" s="58">
        <v>0.65416666666666667</v>
      </c>
      <c r="T24" s="59"/>
      <c r="U24" s="59"/>
      <c r="V24" s="58">
        <v>0.60069444444444442</v>
      </c>
      <c r="W24" s="59"/>
      <c r="X24" s="58">
        <v>0.56111111111111112</v>
      </c>
      <c r="Y24" s="58">
        <v>0.33333333333333331</v>
      </c>
      <c r="Z24" s="58">
        <v>0.54513888888888895</v>
      </c>
      <c r="AA24" s="58">
        <v>0.37222222222222223</v>
      </c>
      <c r="AB24" s="58">
        <v>0.68819444444444444</v>
      </c>
      <c r="AC24" s="58">
        <v>0.50277777777777777</v>
      </c>
      <c r="AD24" s="58">
        <v>0.40208333333333335</v>
      </c>
      <c r="AE24" s="58">
        <v>0.51388888888888895</v>
      </c>
      <c r="AF24" s="58">
        <v>0.67291666666666661</v>
      </c>
      <c r="AG24" s="58">
        <v>0.7319444444444444</v>
      </c>
      <c r="AH24" s="58">
        <v>0.70416666666666661</v>
      </c>
      <c r="AI24" s="58">
        <v>0.4284722222222222</v>
      </c>
      <c r="AJ24" s="58">
        <v>0.45416666666666666</v>
      </c>
      <c r="AK24" s="58">
        <v>0.4916666666666667</v>
      </c>
      <c r="AL24" s="58">
        <v>0.47083333333333338</v>
      </c>
      <c r="AM24" s="603">
        <v>0.7613657407407407</v>
      </c>
      <c r="AO24" s="586">
        <f>VLOOKUP(AP24,id!$A:$C,3,0)</f>
        <v>53</v>
      </c>
      <c r="AP24" s="586" t="str">
        <f t="shared" si="0"/>
        <v>StaszewskiDaniel1973</v>
      </c>
      <c r="AQ24" s="591" t="str">
        <f t="shared" si="9"/>
        <v>Staszewski</v>
      </c>
      <c r="AR24" s="591" t="str">
        <f t="shared" si="9"/>
        <v>Daniel</v>
      </c>
      <c r="AS24" s="591"/>
      <c r="AT24" s="591">
        <f t="shared" si="2"/>
        <v>1973</v>
      </c>
      <c r="AU24" s="591">
        <f t="shared" si="6"/>
        <v>60.62573546359986</v>
      </c>
      <c r="AV24" s="593"/>
      <c r="AW24" s="591">
        <f t="shared" si="7"/>
        <v>1.0850077279752706</v>
      </c>
      <c r="AX24" s="591">
        <v>1</v>
      </c>
      <c r="AY24" s="591">
        <f t="shared" si="8"/>
        <v>0.97222222222222221</v>
      </c>
      <c r="AZ24" s="591">
        <v>1</v>
      </c>
    </row>
    <row r="25" spans="1:52">
      <c r="A25" s="602" t="s">
        <v>5201</v>
      </c>
      <c r="B25" s="57" t="s">
        <v>5244</v>
      </c>
      <c r="C25" s="57" t="s">
        <v>836</v>
      </c>
      <c r="D25" s="57" t="s">
        <v>383</v>
      </c>
      <c r="E25" s="61" t="s">
        <v>32</v>
      </c>
      <c r="F25" s="61">
        <v>1966</v>
      </c>
      <c r="G25" s="62">
        <v>43414.3125</v>
      </c>
      <c r="H25" s="61">
        <v>660</v>
      </c>
      <c r="I25" s="61">
        <v>0</v>
      </c>
      <c r="J25" s="61">
        <v>22</v>
      </c>
      <c r="K25" s="60">
        <v>630</v>
      </c>
      <c r="L25" s="58">
        <v>0.3347222222222222</v>
      </c>
      <c r="M25" s="59"/>
      <c r="N25" s="58">
        <v>0.73402777777777783</v>
      </c>
      <c r="O25" s="58">
        <v>0.54999999999999993</v>
      </c>
      <c r="P25" s="58">
        <v>0.47430555555555554</v>
      </c>
      <c r="Q25" s="58">
        <v>0.57847222222222217</v>
      </c>
      <c r="R25" s="58">
        <v>0.68541666666666667</v>
      </c>
      <c r="S25" s="58">
        <v>0.60347222222222219</v>
      </c>
      <c r="T25" s="58">
        <v>0.64374999999999993</v>
      </c>
      <c r="U25" s="59"/>
      <c r="V25" s="58">
        <v>0.52500000000000002</v>
      </c>
      <c r="W25" s="58">
        <v>0.75277777777777777</v>
      </c>
      <c r="X25" s="58">
        <v>0.50416666666666665</v>
      </c>
      <c r="Y25" s="59"/>
      <c r="Z25" s="58">
        <v>0.48888888888888887</v>
      </c>
      <c r="AA25" s="58">
        <v>0.35138888888888892</v>
      </c>
      <c r="AB25" s="59"/>
      <c r="AC25" s="58">
        <v>0.45763888888888887</v>
      </c>
      <c r="AD25" s="58">
        <v>0.37222222222222223</v>
      </c>
      <c r="AE25" s="58">
        <v>0.44861111111111113</v>
      </c>
      <c r="AF25" s="58">
        <v>0.70972222222222225</v>
      </c>
      <c r="AG25" s="59"/>
      <c r="AH25" s="59"/>
      <c r="AI25" s="58">
        <v>0.39930555555555558</v>
      </c>
      <c r="AJ25" s="58">
        <v>0.38680555555555557</v>
      </c>
      <c r="AK25" s="58">
        <v>0.43611111111111112</v>
      </c>
      <c r="AL25" s="58">
        <v>0.41944444444444445</v>
      </c>
      <c r="AM25" s="603">
        <v>0.77017361111111116</v>
      </c>
      <c r="AO25" s="586">
        <f>VLOOKUP(AP25,id!$A:$C,3,0)</f>
        <v>18</v>
      </c>
      <c r="AP25" s="586" t="str">
        <f t="shared" si="0"/>
        <v>RudnickiMariusz1966</v>
      </c>
      <c r="AQ25" s="591" t="str">
        <f t="shared" si="9"/>
        <v>Rudnicki</v>
      </c>
      <c r="AR25" s="591" t="str">
        <f t="shared" si="9"/>
        <v>Mariusz</v>
      </c>
      <c r="AS25" s="591"/>
      <c r="AT25" s="591">
        <f t="shared" si="2"/>
        <v>1966</v>
      </c>
      <c r="AU25" s="591">
        <f t="shared" si="6"/>
        <v>59.431592189316838</v>
      </c>
      <c r="AV25" s="593"/>
      <c r="AW25" s="591">
        <f t="shared" si="7"/>
        <v>0.98030303030303034</v>
      </c>
      <c r="AX25" s="591">
        <v>1</v>
      </c>
      <c r="AY25" s="591">
        <f t="shared" si="8"/>
        <v>1</v>
      </c>
      <c r="AZ25" s="591">
        <v>1</v>
      </c>
    </row>
    <row r="26" spans="1:52">
      <c r="A26" s="602" t="s">
        <v>5200</v>
      </c>
      <c r="B26" s="57" t="s">
        <v>5245</v>
      </c>
      <c r="C26" s="57" t="s">
        <v>837</v>
      </c>
      <c r="D26" s="57" t="s">
        <v>22</v>
      </c>
      <c r="E26" s="61" t="s">
        <v>32</v>
      </c>
      <c r="F26" s="61">
        <v>1963</v>
      </c>
      <c r="G26" s="62">
        <v>43414.3125</v>
      </c>
      <c r="H26" s="61">
        <v>660</v>
      </c>
      <c r="I26" s="61">
        <v>0</v>
      </c>
      <c r="J26" s="61">
        <v>22</v>
      </c>
      <c r="K26" s="60">
        <v>630</v>
      </c>
      <c r="L26" s="58">
        <v>0.3347222222222222</v>
      </c>
      <c r="M26" s="59"/>
      <c r="N26" s="58">
        <v>0.73472222222222217</v>
      </c>
      <c r="O26" s="58">
        <v>0.55069444444444449</v>
      </c>
      <c r="P26" s="58">
        <v>0.47500000000000003</v>
      </c>
      <c r="Q26" s="58">
        <v>0.57916666666666672</v>
      </c>
      <c r="R26" s="58">
        <v>0.68611111111111101</v>
      </c>
      <c r="S26" s="58">
        <v>0.60347222222222219</v>
      </c>
      <c r="T26" s="58">
        <v>0.64444444444444449</v>
      </c>
      <c r="U26" s="59"/>
      <c r="V26" s="58">
        <v>0.52569444444444446</v>
      </c>
      <c r="W26" s="58">
        <v>0.75208333333333333</v>
      </c>
      <c r="X26" s="58">
        <v>0.50416666666666665</v>
      </c>
      <c r="Y26" s="59"/>
      <c r="Z26" s="58">
        <v>0.48888888888888887</v>
      </c>
      <c r="AA26" s="58">
        <v>0.35138888888888892</v>
      </c>
      <c r="AB26" s="59"/>
      <c r="AC26" s="58">
        <v>0.45833333333333331</v>
      </c>
      <c r="AD26" s="58">
        <v>0.37291666666666662</v>
      </c>
      <c r="AE26" s="58">
        <v>0.44861111111111113</v>
      </c>
      <c r="AF26" s="58">
        <v>0.7104166666666667</v>
      </c>
      <c r="AG26" s="59"/>
      <c r="AH26" s="59"/>
      <c r="AI26" s="58">
        <v>0.39930555555555558</v>
      </c>
      <c r="AJ26" s="58">
        <v>0.38680555555555557</v>
      </c>
      <c r="AK26" s="58">
        <v>0.4368055555555555</v>
      </c>
      <c r="AL26" s="58">
        <v>0.41944444444444445</v>
      </c>
      <c r="AM26" s="603">
        <v>0.77025462962962965</v>
      </c>
      <c r="AO26" s="586">
        <f>VLOOKUP(AP26,id!$A:$C,3,0)</f>
        <v>19</v>
      </c>
      <c r="AP26" s="586" t="str">
        <f t="shared" si="0"/>
        <v>KowalskiKrzysztof1963</v>
      </c>
      <c r="AQ26" s="591" t="str">
        <f t="shared" si="9"/>
        <v>Kowalski</v>
      </c>
      <c r="AR26" s="591" t="str">
        <f t="shared" si="9"/>
        <v>Krzysztof</v>
      </c>
      <c r="AS26" s="591"/>
      <c r="AT26" s="591">
        <f t="shared" si="2"/>
        <v>1963</v>
      </c>
      <c r="AU26" s="591">
        <f t="shared" si="6"/>
        <v>59.431592189316838</v>
      </c>
      <c r="AV26" s="593"/>
      <c r="AW26" s="591">
        <f t="shared" si="7"/>
        <v>1</v>
      </c>
      <c r="AX26" s="591">
        <v>1</v>
      </c>
      <c r="AY26" s="591">
        <f t="shared" si="8"/>
        <v>1</v>
      </c>
      <c r="AZ26" s="591">
        <v>1</v>
      </c>
    </row>
    <row r="27" spans="1:52">
      <c r="A27" s="602" t="s">
        <v>5199</v>
      </c>
      <c r="B27" s="57" t="s">
        <v>5246</v>
      </c>
      <c r="C27" s="57" t="s">
        <v>1279</v>
      </c>
      <c r="D27" s="57" t="s">
        <v>788</v>
      </c>
      <c r="E27" s="61" t="s">
        <v>32</v>
      </c>
      <c r="F27" s="61">
        <v>1975</v>
      </c>
      <c r="G27" s="62">
        <v>43414.3125</v>
      </c>
      <c r="H27" s="61">
        <v>673</v>
      </c>
      <c r="I27" s="61">
        <v>13</v>
      </c>
      <c r="J27" s="61">
        <v>22</v>
      </c>
      <c r="K27" s="60">
        <v>617</v>
      </c>
      <c r="L27" s="58">
        <v>0.3298611111111111</v>
      </c>
      <c r="M27" s="59"/>
      <c r="N27" s="58">
        <v>0.72638888888888886</v>
      </c>
      <c r="O27" s="58">
        <v>0.58958333333333335</v>
      </c>
      <c r="P27" s="58">
        <v>0.37291666666666662</v>
      </c>
      <c r="Q27" s="58">
        <v>0.61597222222222225</v>
      </c>
      <c r="R27" s="58">
        <v>0.68541666666666667</v>
      </c>
      <c r="S27" s="58">
        <v>0.66041666666666665</v>
      </c>
      <c r="T27" s="59"/>
      <c r="U27" s="59"/>
      <c r="V27" s="58">
        <v>0.56458333333333333</v>
      </c>
      <c r="W27" s="58">
        <v>0.73819444444444438</v>
      </c>
      <c r="X27" s="58">
        <v>0.54027777777777775</v>
      </c>
      <c r="Y27" s="58">
        <v>0.76388888888888884</v>
      </c>
      <c r="Z27" s="58">
        <v>0.51874999999999993</v>
      </c>
      <c r="AA27" s="58">
        <v>0.35347222222222219</v>
      </c>
      <c r="AB27" s="59"/>
      <c r="AC27" s="58">
        <v>0.39513888888888887</v>
      </c>
      <c r="AD27" s="58">
        <v>0.4069444444444445</v>
      </c>
      <c r="AE27" s="58">
        <v>0.5</v>
      </c>
      <c r="AF27" s="58">
        <v>0.70972222222222225</v>
      </c>
      <c r="AG27" s="59"/>
      <c r="AH27" s="59"/>
      <c r="AI27" s="58">
        <v>0.42708333333333331</v>
      </c>
      <c r="AJ27" s="58">
        <v>0.44861111111111113</v>
      </c>
      <c r="AK27" s="58">
        <v>0.48125000000000001</v>
      </c>
      <c r="AL27" s="58">
        <v>0.46180555555555558</v>
      </c>
      <c r="AM27" s="603">
        <v>0.7794444444444445</v>
      </c>
      <c r="AO27" s="586">
        <f>VLOOKUP(AP27,id!$A:$C,3,0)</f>
        <v>52</v>
      </c>
      <c r="AP27" s="586" t="str">
        <f t="shared" si="0"/>
        <v>BeszterdaSebastian1975</v>
      </c>
      <c r="AQ27" s="591" t="str">
        <f t="shared" si="9"/>
        <v>Beszterda</v>
      </c>
      <c r="AR27" s="591" t="str">
        <f t="shared" si="9"/>
        <v>Sebastian</v>
      </c>
      <c r="AS27" s="591"/>
      <c r="AT27" s="591">
        <f t="shared" si="2"/>
        <v>1975</v>
      </c>
      <c r="AU27" s="591">
        <f t="shared" si="6"/>
        <v>58.205226001283314</v>
      </c>
      <c r="AV27" s="593"/>
      <c r="AW27" s="591">
        <f t="shared" si="7"/>
        <v>0.98068350668647841</v>
      </c>
      <c r="AX27" s="591">
        <v>1</v>
      </c>
      <c r="AY27" s="591">
        <f t="shared" si="8"/>
        <v>0.97936507936507933</v>
      </c>
      <c r="AZ27" s="591">
        <v>1</v>
      </c>
    </row>
    <row r="28" spans="1:52">
      <c r="A28" s="602" t="s">
        <v>5197</v>
      </c>
      <c r="B28" s="57" t="s">
        <v>5248</v>
      </c>
      <c r="C28" s="57" t="s">
        <v>1678</v>
      </c>
      <c r="D28" s="57" t="s">
        <v>19</v>
      </c>
      <c r="E28" s="61" t="s">
        <v>32</v>
      </c>
      <c r="F28" s="61">
        <v>1979</v>
      </c>
      <c r="G28" s="62">
        <v>43414.3125</v>
      </c>
      <c r="H28" s="61">
        <v>568</v>
      </c>
      <c r="I28" s="61">
        <v>0</v>
      </c>
      <c r="J28" s="61">
        <v>19</v>
      </c>
      <c r="K28" s="60">
        <v>540</v>
      </c>
      <c r="L28" s="58">
        <v>0.69652777777777775</v>
      </c>
      <c r="M28" s="59"/>
      <c r="N28" s="58">
        <v>0.3659722222222222</v>
      </c>
      <c r="O28" s="58">
        <v>0.5756944444444444</v>
      </c>
      <c r="P28" s="58">
        <v>0.67847222222222225</v>
      </c>
      <c r="Q28" s="58">
        <v>0.54999999999999993</v>
      </c>
      <c r="R28" s="58">
        <v>0.48402777777777778</v>
      </c>
      <c r="S28" s="58">
        <v>0.5</v>
      </c>
      <c r="T28" s="58">
        <v>0.52430555555555558</v>
      </c>
      <c r="U28" s="58">
        <v>0.45347222222222222</v>
      </c>
      <c r="V28" s="58">
        <v>0.60069444444444442</v>
      </c>
      <c r="W28" s="58">
        <v>0.35486111111111113</v>
      </c>
      <c r="X28" s="58">
        <v>0.63124999999999998</v>
      </c>
      <c r="Y28" s="58">
        <v>0.33402777777777781</v>
      </c>
      <c r="Z28" s="58">
        <v>0.65972222222222221</v>
      </c>
      <c r="AA28" s="59"/>
      <c r="AB28" s="58">
        <v>0.4055555555555555</v>
      </c>
      <c r="AC28" s="59"/>
      <c r="AD28" s="59"/>
      <c r="AE28" s="59"/>
      <c r="AF28" s="58">
        <v>0.38958333333333334</v>
      </c>
      <c r="AG28" s="58">
        <v>0.3756944444444445</v>
      </c>
      <c r="AH28" s="58">
        <v>0.41805555555555557</v>
      </c>
      <c r="AI28" s="59"/>
      <c r="AJ28" s="59"/>
      <c r="AK28" s="59"/>
      <c r="AL28" s="59"/>
      <c r="AM28" s="603">
        <v>0.70628472222222216</v>
      </c>
      <c r="AO28" s="586">
        <f>VLOOKUP(AP28,id!$A:$C,3,0)</f>
        <v>550</v>
      </c>
      <c r="AP28" s="586" t="str">
        <f t="shared" si="0"/>
        <v>GałązkaGrzegorz1979</v>
      </c>
      <c r="AQ28" s="591" t="str">
        <f t="shared" si="9"/>
        <v>Gałązka</v>
      </c>
      <c r="AR28" s="591" t="str">
        <f t="shared" si="9"/>
        <v>Grzegorz</v>
      </c>
      <c r="AS28" s="591"/>
      <c r="AT28" s="591">
        <f t="shared" si="2"/>
        <v>1979</v>
      </c>
      <c r="AU28" s="591">
        <f t="shared" si="6"/>
        <v>50.941364733700148</v>
      </c>
      <c r="AV28" s="593"/>
      <c r="AW28" s="591">
        <f t="shared" si="7"/>
        <v>1.1848591549295775</v>
      </c>
      <c r="AX28" s="591">
        <v>1</v>
      </c>
      <c r="AY28" s="591">
        <f t="shared" si="8"/>
        <v>0.87520259319286875</v>
      </c>
      <c r="AZ28" s="591">
        <v>1</v>
      </c>
    </row>
    <row r="29" spans="1:52">
      <c r="A29" s="602" t="s">
        <v>5196</v>
      </c>
      <c r="B29" s="57" t="s">
        <v>5249</v>
      </c>
      <c r="C29" s="57" t="s">
        <v>267</v>
      </c>
      <c r="D29" s="57" t="s">
        <v>16</v>
      </c>
      <c r="E29" s="61" t="s">
        <v>32</v>
      </c>
      <c r="F29" s="61">
        <v>1979</v>
      </c>
      <c r="G29" s="62">
        <v>43414.3125</v>
      </c>
      <c r="H29" s="61">
        <v>648</v>
      </c>
      <c r="I29" s="61">
        <v>0</v>
      </c>
      <c r="J29" s="61">
        <v>19</v>
      </c>
      <c r="K29" s="60">
        <v>540</v>
      </c>
      <c r="L29" s="58">
        <v>0.3659722222222222</v>
      </c>
      <c r="M29" s="58">
        <v>0.74722222222222223</v>
      </c>
      <c r="N29" s="58">
        <v>0.7104166666666667</v>
      </c>
      <c r="O29" s="59"/>
      <c r="P29" s="58">
        <v>0.52500000000000002</v>
      </c>
      <c r="Q29" s="58">
        <v>0.64513888888888882</v>
      </c>
      <c r="R29" s="59"/>
      <c r="S29" s="58">
        <v>0.67152777777777783</v>
      </c>
      <c r="T29" s="59"/>
      <c r="U29" s="59"/>
      <c r="V29" s="58">
        <v>0.6118055555555556</v>
      </c>
      <c r="W29" s="58">
        <v>0.72083333333333333</v>
      </c>
      <c r="X29" s="58">
        <v>0.58333333333333337</v>
      </c>
      <c r="Y29" s="59"/>
      <c r="Z29" s="58">
        <v>0.56319444444444444</v>
      </c>
      <c r="AA29" s="58">
        <v>0.38055555555555554</v>
      </c>
      <c r="AB29" s="59"/>
      <c r="AC29" s="58">
        <v>0.49513888888888885</v>
      </c>
      <c r="AD29" s="58">
        <v>0.4055555555555555</v>
      </c>
      <c r="AE29" s="58">
        <v>0.48402777777777778</v>
      </c>
      <c r="AF29" s="58">
        <v>0.69513888888888886</v>
      </c>
      <c r="AG29" s="59"/>
      <c r="AH29" s="59"/>
      <c r="AI29" s="58">
        <v>0.43194444444444446</v>
      </c>
      <c r="AJ29" s="58">
        <v>0.45555555555555555</v>
      </c>
      <c r="AK29" s="58">
        <v>0.47083333333333338</v>
      </c>
      <c r="AL29" s="59"/>
      <c r="AM29" s="603">
        <v>0.76241898148148157</v>
      </c>
      <c r="AO29" s="586">
        <f>VLOOKUP(AP29,id!$A:$C,3,0)</f>
        <v>1</v>
      </c>
      <c r="AP29" s="586" t="str">
        <f t="shared" si="0"/>
        <v>BrudłoPaweł1979</v>
      </c>
      <c r="AQ29" s="591" t="str">
        <f t="shared" si="9"/>
        <v>Brudło</v>
      </c>
      <c r="AR29" s="591" t="str">
        <f t="shared" si="9"/>
        <v>Paweł</v>
      </c>
      <c r="AS29" s="591"/>
      <c r="AT29" s="591">
        <f t="shared" si="2"/>
        <v>1979</v>
      </c>
      <c r="AU29" s="591">
        <f t="shared" si="6"/>
        <v>44.652307359169264</v>
      </c>
      <c r="AV29" s="593"/>
      <c r="AW29" s="591">
        <f t="shared" si="7"/>
        <v>0.87654320987654322</v>
      </c>
      <c r="AX29" s="591">
        <v>1</v>
      </c>
      <c r="AY29" s="591">
        <f t="shared" si="8"/>
        <v>1</v>
      </c>
      <c r="AZ29" s="591">
        <v>1</v>
      </c>
    </row>
    <row r="30" spans="1:52">
      <c r="A30" s="602" t="s">
        <v>5194</v>
      </c>
      <c r="B30" s="57" t="s">
        <v>5251</v>
      </c>
      <c r="C30" s="57" t="s">
        <v>267</v>
      </c>
      <c r="D30" s="57" t="s">
        <v>1691</v>
      </c>
      <c r="E30" s="61" t="s">
        <v>32</v>
      </c>
      <c r="F30" s="61">
        <v>2010</v>
      </c>
      <c r="G30" s="62">
        <v>43414.3125</v>
      </c>
      <c r="H30" s="61">
        <v>648</v>
      </c>
      <c r="I30" s="61">
        <v>0</v>
      </c>
      <c r="J30" s="61">
        <v>19</v>
      </c>
      <c r="K30" s="60">
        <v>540</v>
      </c>
      <c r="L30" s="58">
        <v>0.3659722222222222</v>
      </c>
      <c r="M30" s="58">
        <v>0.74722222222222223</v>
      </c>
      <c r="N30" s="58">
        <v>0.7104166666666667</v>
      </c>
      <c r="O30" s="59"/>
      <c r="P30" s="58">
        <v>0.52500000000000002</v>
      </c>
      <c r="Q30" s="58">
        <v>0.64513888888888882</v>
      </c>
      <c r="R30" s="59"/>
      <c r="S30" s="58">
        <v>0.67152777777777783</v>
      </c>
      <c r="T30" s="59"/>
      <c r="U30" s="59"/>
      <c r="V30" s="58">
        <v>0.6118055555555556</v>
      </c>
      <c r="W30" s="58">
        <v>0.72083333333333333</v>
      </c>
      <c r="X30" s="58">
        <v>0.58333333333333337</v>
      </c>
      <c r="Y30" s="59"/>
      <c r="Z30" s="58">
        <v>0.56319444444444444</v>
      </c>
      <c r="AA30" s="58">
        <v>0.38055555555555554</v>
      </c>
      <c r="AB30" s="59"/>
      <c r="AC30" s="58">
        <v>0.49513888888888885</v>
      </c>
      <c r="AD30" s="58">
        <v>0.4055555555555555</v>
      </c>
      <c r="AE30" s="58">
        <v>0.48402777777777778</v>
      </c>
      <c r="AF30" s="58">
        <v>0.69513888888888886</v>
      </c>
      <c r="AG30" s="59"/>
      <c r="AH30" s="59"/>
      <c r="AI30" s="58">
        <v>0.43194444444444446</v>
      </c>
      <c r="AJ30" s="58">
        <v>0.45555555555555555</v>
      </c>
      <c r="AK30" s="58">
        <v>0.47083333333333338</v>
      </c>
      <c r="AL30" s="59"/>
      <c r="AM30" s="603">
        <v>0.76241898148148157</v>
      </c>
      <c r="AO30" s="586">
        <f>VLOOKUP(AP30,id!$A:$C,3,0)</f>
        <v>448</v>
      </c>
      <c r="AP30" s="586" t="str">
        <f t="shared" si="0"/>
        <v>BrudłoZbych2010</v>
      </c>
      <c r="AQ30" s="591" t="str">
        <f t="shared" si="9"/>
        <v>Brudło</v>
      </c>
      <c r="AR30" s="591" t="str">
        <f t="shared" si="9"/>
        <v>Zbych</v>
      </c>
      <c r="AS30" s="591"/>
      <c r="AT30" s="591">
        <f t="shared" si="2"/>
        <v>2010</v>
      </c>
      <c r="AU30" s="591">
        <f t="shared" si="6"/>
        <v>44.652307359169264</v>
      </c>
      <c r="AV30" s="593"/>
      <c r="AW30" s="591">
        <f t="shared" si="7"/>
        <v>1</v>
      </c>
      <c r="AX30" s="591">
        <v>1</v>
      </c>
      <c r="AY30" s="591">
        <f t="shared" si="8"/>
        <v>1</v>
      </c>
      <c r="AZ30" s="591">
        <v>1</v>
      </c>
    </row>
    <row r="31" spans="1:52">
      <c r="A31" s="602" t="s">
        <v>5192</v>
      </c>
      <c r="B31" s="57" t="s">
        <v>5253</v>
      </c>
      <c r="C31" s="57" t="s">
        <v>94</v>
      </c>
      <c r="D31" s="57" t="s">
        <v>34</v>
      </c>
      <c r="E31" s="61" t="s">
        <v>32</v>
      </c>
      <c r="F31" s="61">
        <v>1978</v>
      </c>
      <c r="G31" s="62">
        <v>43414.3125</v>
      </c>
      <c r="H31" s="61">
        <v>610</v>
      </c>
      <c r="I31" s="61">
        <v>0</v>
      </c>
      <c r="J31" s="61">
        <v>17</v>
      </c>
      <c r="K31" s="60">
        <v>480</v>
      </c>
      <c r="L31" s="59"/>
      <c r="M31" s="58">
        <v>0.37777777777777777</v>
      </c>
      <c r="N31" s="58">
        <v>0.41805555555555557</v>
      </c>
      <c r="O31" s="58">
        <v>0.62083333333333335</v>
      </c>
      <c r="P31" s="59"/>
      <c r="Q31" s="58">
        <v>0.59722222222222221</v>
      </c>
      <c r="R31" s="58">
        <v>0.54097222222222219</v>
      </c>
      <c r="S31" s="58">
        <v>0.55763888888888891</v>
      </c>
      <c r="T31" s="58">
        <v>0.57638888888888895</v>
      </c>
      <c r="U31" s="58">
        <v>0.50208333333333333</v>
      </c>
      <c r="V31" s="58">
        <v>0.6479166666666667</v>
      </c>
      <c r="W31" s="58">
        <v>0.39861111111111108</v>
      </c>
      <c r="X31" s="58">
        <v>0.68194444444444446</v>
      </c>
      <c r="Y31" s="58">
        <v>0.34791666666666665</v>
      </c>
      <c r="Z31" s="59"/>
      <c r="AA31" s="59"/>
      <c r="AB31" s="58">
        <v>0.46736111111111112</v>
      </c>
      <c r="AC31" s="59"/>
      <c r="AD31" s="59"/>
      <c r="AE31" s="59"/>
      <c r="AF31" s="58">
        <v>0.45208333333333334</v>
      </c>
      <c r="AG31" s="58">
        <v>0.43541666666666662</v>
      </c>
      <c r="AH31" s="58">
        <v>0.48125000000000001</v>
      </c>
      <c r="AI31" s="59"/>
      <c r="AJ31" s="59"/>
      <c r="AK31" s="59"/>
      <c r="AL31" s="59"/>
      <c r="AM31" s="603">
        <v>0.73542824074074076</v>
      </c>
      <c r="AO31" s="586">
        <f>VLOOKUP(AP31,id!$A:$C,3,0)</f>
        <v>34</v>
      </c>
      <c r="AP31" s="586" t="str">
        <f t="shared" si="0"/>
        <v>SadowskiMarek1978</v>
      </c>
      <c r="AQ31" s="591" t="str">
        <f t="shared" si="9"/>
        <v>Sadowski</v>
      </c>
      <c r="AR31" s="591" t="str">
        <f t="shared" si="9"/>
        <v>Marek</v>
      </c>
      <c r="AS31" s="591"/>
      <c r="AT31" s="591">
        <f t="shared" si="2"/>
        <v>1978</v>
      </c>
      <c r="AU31" s="591">
        <f t="shared" si="6"/>
        <v>39.690939874817118</v>
      </c>
      <c r="AV31" s="593"/>
      <c r="AW31" s="591">
        <f t="shared" si="7"/>
        <v>1.062295081967213</v>
      </c>
      <c r="AX31" s="591">
        <v>1</v>
      </c>
      <c r="AY31" s="591">
        <f t="shared" si="8"/>
        <v>0.88888888888888884</v>
      </c>
      <c r="AZ31" s="591">
        <v>1</v>
      </c>
    </row>
    <row r="32" spans="1:52">
      <c r="A32" s="602" t="s">
        <v>5191</v>
      </c>
      <c r="B32" s="57" t="s">
        <v>5254</v>
      </c>
      <c r="C32" s="57" t="s">
        <v>18</v>
      </c>
      <c r="D32" s="57" t="s">
        <v>19</v>
      </c>
      <c r="E32" s="61" t="s">
        <v>32</v>
      </c>
      <c r="F32" s="61">
        <v>1964</v>
      </c>
      <c r="G32" s="62">
        <v>43414.3125</v>
      </c>
      <c r="H32" s="61">
        <v>659</v>
      </c>
      <c r="I32" s="61">
        <v>0</v>
      </c>
      <c r="J32" s="61">
        <v>17</v>
      </c>
      <c r="K32" s="60">
        <v>480</v>
      </c>
      <c r="L32" s="59"/>
      <c r="M32" s="58">
        <v>0.35833333333333334</v>
      </c>
      <c r="N32" s="58">
        <v>0.41736111111111113</v>
      </c>
      <c r="O32" s="58">
        <v>0.73819444444444438</v>
      </c>
      <c r="P32" s="59"/>
      <c r="Q32" s="58">
        <v>0.69305555555555554</v>
      </c>
      <c r="R32" s="58">
        <v>0.6118055555555556</v>
      </c>
      <c r="S32" s="58">
        <v>0.62708333333333333</v>
      </c>
      <c r="T32" s="58">
        <v>0.64444444444444449</v>
      </c>
      <c r="U32" s="58">
        <v>0.58333333333333337</v>
      </c>
      <c r="V32" s="58">
        <v>0.71875</v>
      </c>
      <c r="W32" s="58">
        <v>0.40486111111111112</v>
      </c>
      <c r="X32" s="59"/>
      <c r="Y32" s="58">
        <v>0.3840277777777778</v>
      </c>
      <c r="Z32" s="58">
        <v>0.7597222222222223</v>
      </c>
      <c r="AA32" s="59"/>
      <c r="AB32" s="58">
        <v>0.45277777777777778</v>
      </c>
      <c r="AC32" s="59"/>
      <c r="AD32" s="59"/>
      <c r="AE32" s="59"/>
      <c r="AF32" s="58">
        <v>0.44027777777777777</v>
      </c>
      <c r="AG32" s="58">
        <v>0.42708333333333331</v>
      </c>
      <c r="AH32" s="58">
        <v>0.47361111111111115</v>
      </c>
      <c r="AI32" s="59"/>
      <c r="AJ32" s="59"/>
      <c r="AK32" s="59"/>
      <c r="AL32" s="59"/>
      <c r="AM32" s="603">
        <v>0.76979166666666676</v>
      </c>
      <c r="AO32" s="586">
        <f>VLOOKUP(AP32,id!$A:$C,3,0)</f>
        <v>11</v>
      </c>
      <c r="AP32" s="586" t="str">
        <f t="shared" si="0"/>
        <v>LiszkaGrzegorz1964</v>
      </c>
      <c r="AQ32" s="591" t="str">
        <f t="shared" si="9"/>
        <v>Liszka</v>
      </c>
      <c r="AR32" s="591" t="str">
        <f t="shared" si="9"/>
        <v>Grzegorz</v>
      </c>
      <c r="AS32" s="591"/>
      <c r="AT32" s="591">
        <f t="shared" si="2"/>
        <v>1964</v>
      </c>
      <c r="AU32" s="591">
        <f t="shared" si="6"/>
        <v>36.739716727827684</v>
      </c>
      <c r="AV32" s="593"/>
      <c r="AW32" s="591">
        <f t="shared" si="7"/>
        <v>0.92564491654021241</v>
      </c>
      <c r="AX32" s="591">
        <v>1</v>
      </c>
      <c r="AY32" s="591">
        <f t="shared" si="8"/>
        <v>1</v>
      </c>
      <c r="AZ32" s="591">
        <v>1</v>
      </c>
    </row>
    <row r="33" spans="1:52">
      <c r="A33" s="602" t="s">
        <v>5190</v>
      </c>
      <c r="B33" s="57" t="s">
        <v>5255</v>
      </c>
      <c r="C33" s="57" t="s">
        <v>436</v>
      </c>
      <c r="D33" s="57" t="s">
        <v>279</v>
      </c>
      <c r="E33" s="61" t="s">
        <v>32</v>
      </c>
      <c r="F33" s="61">
        <v>1983</v>
      </c>
      <c r="G33" s="62">
        <v>43414.3125</v>
      </c>
      <c r="H33" s="61">
        <v>691</v>
      </c>
      <c r="I33" s="61">
        <v>31</v>
      </c>
      <c r="J33" s="61">
        <v>18</v>
      </c>
      <c r="K33" s="60">
        <v>479</v>
      </c>
      <c r="L33" s="59"/>
      <c r="M33" s="58">
        <v>0.34166666666666662</v>
      </c>
      <c r="N33" s="58">
        <v>0.3659722222222222</v>
      </c>
      <c r="O33" s="59"/>
      <c r="P33" s="58">
        <v>0.68888888888888899</v>
      </c>
      <c r="Q33" s="58">
        <v>0.59861111111111109</v>
      </c>
      <c r="R33" s="58">
        <v>0.46527777777777773</v>
      </c>
      <c r="S33" s="58">
        <v>0.52638888888888891</v>
      </c>
      <c r="T33" s="58">
        <v>0.57638888888888895</v>
      </c>
      <c r="U33" s="58">
        <v>0.4284722222222222</v>
      </c>
      <c r="V33" s="58">
        <v>0.62777777777777777</v>
      </c>
      <c r="W33" s="58">
        <v>0.35902777777777778</v>
      </c>
      <c r="X33" s="59"/>
      <c r="Y33" s="59"/>
      <c r="Z33" s="58">
        <v>0.67986111111111114</v>
      </c>
      <c r="AA33" s="59"/>
      <c r="AB33" s="58">
        <v>0.4770833333333333</v>
      </c>
      <c r="AC33" s="58">
        <v>0.70347222222222217</v>
      </c>
      <c r="AD33" s="58">
        <v>0.73055555555555562</v>
      </c>
      <c r="AE33" s="59"/>
      <c r="AF33" s="58">
        <v>0.49652777777777773</v>
      </c>
      <c r="AG33" s="58">
        <v>0.3756944444444445</v>
      </c>
      <c r="AH33" s="58">
        <v>0.40416666666666662</v>
      </c>
      <c r="AI33" s="59"/>
      <c r="AJ33" s="59"/>
      <c r="AK33" s="59"/>
      <c r="AL33" s="59"/>
      <c r="AM33" s="603">
        <v>0.79203703703703709</v>
      </c>
      <c r="AO33" s="586">
        <f>VLOOKUP(AP33,id!$A:$C,3,0)</f>
        <v>139</v>
      </c>
      <c r="AP33" s="586" t="str">
        <f t="shared" si="0"/>
        <v>RuchlickiStanisław1983</v>
      </c>
      <c r="AQ33" s="591" t="str">
        <f t="shared" si="9"/>
        <v>Ruchlicki</v>
      </c>
      <c r="AR33" s="591" t="str">
        <f t="shared" si="9"/>
        <v>Stanisław</v>
      </c>
      <c r="AS33" s="591"/>
      <c r="AT33" s="591">
        <f t="shared" si="2"/>
        <v>1983</v>
      </c>
      <c r="AU33" s="591">
        <f t="shared" si="6"/>
        <v>36.663175651311377</v>
      </c>
      <c r="AV33" s="593"/>
      <c r="AW33" s="591">
        <f t="shared" si="7"/>
        <v>0.95369030390738063</v>
      </c>
      <c r="AX33" s="591">
        <v>1</v>
      </c>
      <c r="AY33" s="591">
        <f t="shared" si="8"/>
        <v>0.99791666666666667</v>
      </c>
      <c r="AZ33" s="591">
        <v>1</v>
      </c>
    </row>
    <row r="34" spans="1:52">
      <c r="A34" s="602" t="s">
        <v>5189</v>
      </c>
      <c r="B34" s="57" t="s">
        <v>5256</v>
      </c>
      <c r="C34" s="57" t="s">
        <v>142</v>
      </c>
      <c r="D34" s="57" t="s">
        <v>15</v>
      </c>
      <c r="E34" s="61" t="s">
        <v>32</v>
      </c>
      <c r="F34" s="61">
        <v>1976</v>
      </c>
      <c r="G34" s="62">
        <v>43414.3125</v>
      </c>
      <c r="H34" s="61">
        <v>676</v>
      </c>
      <c r="I34" s="61">
        <v>16</v>
      </c>
      <c r="J34" s="61">
        <v>17</v>
      </c>
      <c r="K34" s="60">
        <v>464</v>
      </c>
      <c r="L34" s="58">
        <v>0.3354166666666667</v>
      </c>
      <c r="M34" s="59"/>
      <c r="N34" s="58">
        <v>0.61458333333333337</v>
      </c>
      <c r="O34" s="58">
        <v>0.59375</v>
      </c>
      <c r="P34" s="58">
        <v>0.47500000000000003</v>
      </c>
      <c r="Q34" s="58">
        <v>0.69305555555555554</v>
      </c>
      <c r="R34" s="59"/>
      <c r="S34" s="59"/>
      <c r="T34" s="59"/>
      <c r="U34" s="59"/>
      <c r="V34" s="58">
        <v>0.57013888888888886</v>
      </c>
      <c r="W34" s="59"/>
      <c r="X34" s="58">
        <v>0.52986111111111112</v>
      </c>
      <c r="Y34" s="59"/>
      <c r="Z34" s="58">
        <v>0.49236111111111108</v>
      </c>
      <c r="AA34" s="58">
        <v>0.3527777777777778</v>
      </c>
      <c r="AB34" s="59"/>
      <c r="AC34" s="58">
        <v>0.4597222222222222</v>
      </c>
      <c r="AD34" s="58">
        <v>0.36944444444444446</v>
      </c>
      <c r="AE34" s="58">
        <v>0.44791666666666669</v>
      </c>
      <c r="AF34" s="59"/>
      <c r="AG34" s="59"/>
      <c r="AH34" s="59"/>
      <c r="AI34" s="58">
        <v>0.39027777777777778</v>
      </c>
      <c r="AJ34" s="58">
        <v>0.40138888888888885</v>
      </c>
      <c r="AK34" s="58">
        <v>0.43611111111111112</v>
      </c>
      <c r="AL34" s="58">
        <v>0.41944444444444445</v>
      </c>
      <c r="AM34" s="603">
        <v>0.78136574074074072</v>
      </c>
      <c r="AO34" s="586">
        <f>VLOOKUP(AP34,id!$A:$C,3,0)</f>
        <v>205</v>
      </c>
      <c r="AP34" s="586" t="str">
        <f t="shared" si="0"/>
        <v>JóźwiukPiotr1976</v>
      </c>
      <c r="AQ34" s="591" t="str">
        <f t="shared" si="9"/>
        <v>Jóźwiuk</v>
      </c>
      <c r="AR34" s="591" t="str">
        <f t="shared" si="9"/>
        <v>Piotr</v>
      </c>
      <c r="AS34" s="591"/>
      <c r="AT34" s="591">
        <f t="shared" si="2"/>
        <v>1976</v>
      </c>
      <c r="AU34" s="591">
        <f t="shared" si="6"/>
        <v>35.515059503566761</v>
      </c>
      <c r="AV34" s="593"/>
      <c r="AW34" s="591">
        <f t="shared" si="7"/>
        <v>1.0221893491124261</v>
      </c>
      <c r="AX34" s="591">
        <v>1</v>
      </c>
      <c r="AY34" s="591">
        <f t="shared" si="8"/>
        <v>0.96868475991649272</v>
      </c>
      <c r="AZ34" s="591">
        <v>1</v>
      </c>
    </row>
    <row r="35" spans="1:52">
      <c r="A35" s="602" t="s">
        <v>5188</v>
      </c>
      <c r="B35" s="57" t="s">
        <v>5257</v>
      </c>
      <c r="C35" s="57" t="s">
        <v>107</v>
      </c>
      <c r="D35" s="57" t="s">
        <v>16</v>
      </c>
      <c r="E35" s="61" t="s">
        <v>32</v>
      </c>
      <c r="F35" s="61">
        <v>1984</v>
      </c>
      <c r="G35" s="62">
        <v>43414.3125</v>
      </c>
      <c r="H35" s="61">
        <v>635</v>
      </c>
      <c r="I35" s="61">
        <v>0</v>
      </c>
      <c r="J35" s="61">
        <v>16</v>
      </c>
      <c r="K35" s="60">
        <v>450</v>
      </c>
      <c r="L35" s="59"/>
      <c r="M35" s="58">
        <v>0.3354166666666667</v>
      </c>
      <c r="N35" s="58">
        <v>0.36736111111111108</v>
      </c>
      <c r="O35" s="58">
        <v>0.6645833333333333</v>
      </c>
      <c r="P35" s="59"/>
      <c r="Q35" s="58">
        <v>0.59236111111111112</v>
      </c>
      <c r="R35" s="58">
        <v>0.51041666666666663</v>
      </c>
      <c r="S35" s="58">
        <v>0.52708333333333335</v>
      </c>
      <c r="T35" s="58">
        <v>0.55972222222222223</v>
      </c>
      <c r="U35" s="58">
        <v>0.47430555555555554</v>
      </c>
      <c r="V35" s="58">
        <v>0.62361111111111112</v>
      </c>
      <c r="W35" s="58">
        <v>0.35833333333333334</v>
      </c>
      <c r="X35" s="58">
        <v>0.70138888888888884</v>
      </c>
      <c r="Y35" s="59"/>
      <c r="Z35" s="59"/>
      <c r="AA35" s="59"/>
      <c r="AB35" s="58">
        <v>0.41944444444444445</v>
      </c>
      <c r="AC35" s="59"/>
      <c r="AD35" s="59"/>
      <c r="AE35" s="59"/>
      <c r="AF35" s="58">
        <v>0.40416666666666662</v>
      </c>
      <c r="AG35" s="58">
        <v>0.3840277777777778</v>
      </c>
      <c r="AH35" s="58">
        <v>0.44513888888888892</v>
      </c>
      <c r="AI35" s="59"/>
      <c r="AJ35" s="59"/>
      <c r="AK35" s="59"/>
      <c r="AL35" s="59"/>
      <c r="AM35" s="603">
        <v>0.75313657407407408</v>
      </c>
      <c r="AO35" s="586">
        <f>VLOOKUP(AP35,id!$A:$C,3,0)</f>
        <v>54</v>
      </c>
      <c r="AP35" s="586" t="str">
        <f t="shared" si="0"/>
        <v>CichońPaweł1984</v>
      </c>
      <c r="AQ35" s="591" t="str">
        <f t="shared" si="9"/>
        <v>Cichoń</v>
      </c>
      <c r="AR35" s="591" t="str">
        <f t="shared" si="9"/>
        <v>Paweł</v>
      </c>
      <c r="AS35" s="591"/>
      <c r="AT35" s="591">
        <f t="shared" si="2"/>
        <v>1984</v>
      </c>
      <c r="AU35" s="591">
        <f t="shared" si="6"/>
        <v>34.443484432338451</v>
      </c>
      <c r="AV35" s="593"/>
      <c r="AW35" s="591">
        <f t="shared" si="7"/>
        <v>1.0645669291338582</v>
      </c>
      <c r="AX35" s="591">
        <v>1</v>
      </c>
      <c r="AY35" s="591">
        <f t="shared" si="8"/>
        <v>0.96982758620689657</v>
      </c>
      <c r="AZ35" s="591">
        <v>1</v>
      </c>
    </row>
    <row r="36" spans="1:52">
      <c r="A36" s="602" t="s">
        <v>5187</v>
      </c>
      <c r="B36" s="57" t="s">
        <v>5258</v>
      </c>
      <c r="C36" s="57" t="s">
        <v>29</v>
      </c>
      <c r="D36" s="57" t="s">
        <v>26</v>
      </c>
      <c r="E36" s="61" t="s">
        <v>32</v>
      </c>
      <c r="F36" s="61">
        <v>1965</v>
      </c>
      <c r="G36" s="62">
        <v>43414.3125</v>
      </c>
      <c r="H36" s="61">
        <v>659</v>
      </c>
      <c r="I36" s="61">
        <v>0</v>
      </c>
      <c r="J36" s="61">
        <v>16</v>
      </c>
      <c r="K36" s="60">
        <v>450</v>
      </c>
      <c r="L36" s="58">
        <v>0.3347222222222222</v>
      </c>
      <c r="M36" s="59"/>
      <c r="N36" s="59"/>
      <c r="O36" s="58">
        <v>0.56527777777777777</v>
      </c>
      <c r="P36" s="58">
        <v>0.49583333333333335</v>
      </c>
      <c r="Q36" s="58">
        <v>0.69305555555555554</v>
      </c>
      <c r="R36" s="59"/>
      <c r="S36" s="59"/>
      <c r="T36" s="59"/>
      <c r="U36" s="59"/>
      <c r="V36" s="58">
        <v>0.59791666666666665</v>
      </c>
      <c r="W36" s="59"/>
      <c r="X36" s="58">
        <v>0.53333333333333333</v>
      </c>
      <c r="Y36" s="59"/>
      <c r="Z36" s="58">
        <v>0.51458333333333328</v>
      </c>
      <c r="AA36" s="58">
        <v>0.3576388888888889</v>
      </c>
      <c r="AB36" s="59"/>
      <c r="AC36" s="58">
        <v>0.46111111111111108</v>
      </c>
      <c r="AD36" s="58">
        <v>0.37986111111111115</v>
      </c>
      <c r="AE36" s="58">
        <v>0.47361111111111115</v>
      </c>
      <c r="AF36" s="58">
        <v>0.73472222222222217</v>
      </c>
      <c r="AG36" s="59"/>
      <c r="AH36" s="59"/>
      <c r="AI36" s="58">
        <v>0.40347222222222223</v>
      </c>
      <c r="AJ36" s="58">
        <v>0.41944444444444445</v>
      </c>
      <c r="AK36" s="58">
        <v>0.4458333333333333</v>
      </c>
      <c r="AL36" s="59"/>
      <c r="AM36" s="603">
        <v>0.76982638888888888</v>
      </c>
      <c r="AO36" s="586">
        <f>VLOOKUP(AP36,id!$A:$C,3,0)</f>
        <v>12</v>
      </c>
      <c r="AP36" s="586" t="str">
        <f t="shared" si="0"/>
        <v>SmejdaAndrzej1965</v>
      </c>
      <c r="AQ36" s="591" t="str">
        <f t="shared" si="9"/>
        <v>Smejda</v>
      </c>
      <c r="AR36" s="591" t="str">
        <f t="shared" si="9"/>
        <v>Andrzej</v>
      </c>
      <c r="AS36" s="591"/>
      <c r="AT36" s="591">
        <f t="shared" si="2"/>
        <v>1965</v>
      </c>
      <c r="AU36" s="591">
        <f t="shared" si="6"/>
        <v>33.189093497018085</v>
      </c>
      <c r="AV36" s="593"/>
      <c r="AW36" s="591">
        <f t="shared" si="7"/>
        <v>0.96358118361153267</v>
      </c>
      <c r="AX36" s="591">
        <v>1</v>
      </c>
      <c r="AY36" s="591">
        <f t="shared" si="8"/>
        <v>1</v>
      </c>
      <c r="AZ36" s="591">
        <v>1</v>
      </c>
    </row>
    <row r="37" spans="1:52">
      <c r="A37" s="602" t="s">
        <v>5186</v>
      </c>
      <c r="B37" s="57" t="s">
        <v>5259</v>
      </c>
      <c r="C37" s="57" t="s">
        <v>93</v>
      </c>
      <c r="D37" s="57" t="s">
        <v>92</v>
      </c>
      <c r="E37" s="61" t="s">
        <v>32</v>
      </c>
      <c r="F37" s="61">
        <v>1974</v>
      </c>
      <c r="G37" s="62">
        <v>43414.3125</v>
      </c>
      <c r="H37" s="61">
        <v>635</v>
      </c>
      <c r="I37" s="61">
        <v>0</v>
      </c>
      <c r="J37" s="61">
        <v>14</v>
      </c>
      <c r="K37" s="60">
        <v>390</v>
      </c>
      <c r="L37" s="59"/>
      <c r="M37" s="59"/>
      <c r="N37" s="58">
        <v>0.41805555555555557</v>
      </c>
      <c r="O37" s="58">
        <v>0.69861111111111107</v>
      </c>
      <c r="P37" s="59"/>
      <c r="Q37" s="58">
        <v>0.66319444444444442</v>
      </c>
      <c r="R37" s="58">
        <v>0.61805555555555558</v>
      </c>
      <c r="S37" s="58">
        <v>0.63402777777777775</v>
      </c>
      <c r="T37" s="59"/>
      <c r="U37" s="58">
        <v>0.58333333333333337</v>
      </c>
      <c r="V37" s="59"/>
      <c r="W37" s="58">
        <v>0.39374999999999999</v>
      </c>
      <c r="X37" s="58">
        <v>0.73055555555555562</v>
      </c>
      <c r="Y37" s="58">
        <v>0.34097222222222223</v>
      </c>
      <c r="Z37" s="59"/>
      <c r="AA37" s="59"/>
      <c r="AB37" s="58">
        <v>0.47013888888888888</v>
      </c>
      <c r="AC37" s="59"/>
      <c r="AD37" s="59"/>
      <c r="AE37" s="59"/>
      <c r="AF37" s="58">
        <v>0.45277777777777778</v>
      </c>
      <c r="AG37" s="58">
        <v>0.43472222222222223</v>
      </c>
      <c r="AH37" s="58">
        <v>0.48888888888888887</v>
      </c>
      <c r="AI37" s="59"/>
      <c r="AJ37" s="59"/>
      <c r="AK37" s="59"/>
      <c r="AL37" s="59"/>
      <c r="AM37" s="603">
        <v>0.75322916666666673</v>
      </c>
      <c r="AO37" s="586">
        <f>VLOOKUP(AP37,id!$A:$C,3,0)</f>
        <v>57</v>
      </c>
      <c r="AP37" s="586" t="str">
        <f t="shared" si="0"/>
        <v>MakowiecSławomir1974</v>
      </c>
      <c r="AQ37" s="591" t="str">
        <f t="shared" si="9"/>
        <v>Makowiec</v>
      </c>
      <c r="AR37" s="591" t="str">
        <f t="shared" si="9"/>
        <v>Sławomir</v>
      </c>
      <c r="AS37" s="591"/>
      <c r="AT37" s="591">
        <f t="shared" si="2"/>
        <v>1974</v>
      </c>
      <c r="AU37" s="591">
        <f t="shared" si="6"/>
        <v>28.763881030749008</v>
      </c>
      <c r="AV37" s="593"/>
      <c r="AW37" s="591">
        <f t="shared" si="7"/>
        <v>1.0377952755905513</v>
      </c>
      <c r="AX37" s="591">
        <v>1</v>
      </c>
      <c r="AY37" s="591">
        <f t="shared" si="8"/>
        <v>0.8666666666666667</v>
      </c>
      <c r="AZ37" s="591">
        <v>1</v>
      </c>
    </row>
    <row r="38" spans="1:52">
      <c r="A38" s="602" t="s">
        <v>5185</v>
      </c>
      <c r="B38" s="57" t="s">
        <v>5260</v>
      </c>
      <c r="C38" s="57" t="s">
        <v>245</v>
      </c>
      <c r="D38" s="57" t="s">
        <v>241</v>
      </c>
      <c r="E38" s="61" t="s">
        <v>32</v>
      </c>
      <c r="F38" s="61">
        <v>1979</v>
      </c>
      <c r="G38" s="62">
        <v>43414.3125</v>
      </c>
      <c r="H38" s="61">
        <v>92</v>
      </c>
      <c r="I38" s="61">
        <v>0</v>
      </c>
      <c r="J38" s="61">
        <v>4</v>
      </c>
      <c r="K38" s="60">
        <v>120</v>
      </c>
      <c r="L38" s="59"/>
      <c r="M38" s="58">
        <v>0.33402777777777781</v>
      </c>
      <c r="N38" s="58">
        <v>0.3611111111111111</v>
      </c>
      <c r="O38" s="59"/>
      <c r="P38" s="59"/>
      <c r="Q38" s="59"/>
      <c r="R38" s="59"/>
      <c r="S38" s="59"/>
      <c r="T38" s="59"/>
      <c r="U38" s="59"/>
      <c r="V38" s="59"/>
      <c r="W38" s="58">
        <v>0.35486111111111113</v>
      </c>
      <c r="X38" s="59"/>
      <c r="Y38" s="59"/>
      <c r="Z38" s="59"/>
      <c r="AA38" s="59"/>
      <c r="AB38" s="59"/>
      <c r="AC38" s="59"/>
      <c r="AD38" s="59"/>
      <c r="AE38" s="59"/>
      <c r="AF38" s="59"/>
      <c r="AG38" s="58">
        <v>0.3756944444444445</v>
      </c>
      <c r="AH38" s="59"/>
      <c r="AI38" s="59"/>
      <c r="AJ38" s="59"/>
      <c r="AK38" s="59"/>
      <c r="AL38" s="59"/>
      <c r="AM38" s="59"/>
      <c r="AO38" s="586">
        <f>VLOOKUP(AP38,id!$A:$C,3,0)</f>
        <v>8</v>
      </c>
      <c r="AP38" s="586" t="str">
        <f t="shared" si="0"/>
        <v>WalentowskiRadosław1979</v>
      </c>
      <c r="AQ38" s="591" t="str">
        <f t="shared" si="9"/>
        <v>Walentowski</v>
      </c>
      <c r="AR38" s="591" t="str">
        <f t="shared" si="9"/>
        <v>Radosław</v>
      </c>
      <c r="AS38" s="591"/>
      <c r="AT38" s="591">
        <f t="shared" si="2"/>
        <v>1979</v>
      </c>
      <c r="AU38" s="591">
        <f t="shared" si="6"/>
        <v>8.8504249325381572</v>
      </c>
      <c r="AV38" s="593"/>
      <c r="AW38" s="591">
        <f t="shared" si="7"/>
        <v>6.9021739130434785</v>
      </c>
      <c r="AX38" s="591">
        <v>1</v>
      </c>
      <c r="AY38" s="591">
        <f t="shared" si="8"/>
        <v>0.30769230769230771</v>
      </c>
      <c r="AZ38" s="591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"/>
  <sheetViews>
    <sheetView workbookViewId="0"/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3723</v>
      </c>
      <c r="C1" t="s">
        <v>5261</v>
      </c>
    </row>
    <row r="2" spans="1:23">
      <c r="A2" t="s">
        <v>137</v>
      </c>
      <c r="B2" t="s">
        <v>4602</v>
      </c>
      <c r="C2" t="s">
        <v>161</v>
      </c>
      <c r="D2" t="s">
        <v>160</v>
      </c>
      <c r="E2" t="s">
        <v>896</v>
      </c>
      <c r="F2" t="s">
        <v>3616</v>
      </c>
      <c r="G2" t="s">
        <v>4362</v>
      </c>
      <c r="H2" t="s">
        <v>5262</v>
      </c>
      <c r="I2" t="s">
        <v>3618</v>
      </c>
      <c r="J2" t="s">
        <v>4932</v>
      </c>
      <c r="L2" s="586" t="s">
        <v>71</v>
      </c>
      <c r="M2" s="586" t="s">
        <v>72</v>
      </c>
      <c r="N2" s="591" t="s">
        <v>99</v>
      </c>
      <c r="O2" s="591" t="s">
        <v>100</v>
      </c>
      <c r="P2" s="591" t="s">
        <v>75</v>
      </c>
      <c r="Q2" s="591" t="s">
        <v>73</v>
      </c>
      <c r="R2" s="591" t="s">
        <v>42</v>
      </c>
      <c r="S2" s="591"/>
      <c r="T2" s="591" t="s">
        <v>39</v>
      </c>
      <c r="U2" s="591" t="s">
        <v>40</v>
      </c>
      <c r="V2" s="591" t="s">
        <v>31</v>
      </c>
      <c r="W2" s="591" t="s">
        <v>41</v>
      </c>
    </row>
    <row r="3" spans="1:23">
      <c r="A3">
        <v>27</v>
      </c>
      <c r="B3" t="s">
        <v>5295</v>
      </c>
      <c r="C3" t="s">
        <v>1548</v>
      </c>
      <c r="D3" t="s">
        <v>4305</v>
      </c>
      <c r="E3">
        <v>1971</v>
      </c>
      <c r="F3" t="s">
        <v>5293</v>
      </c>
      <c r="G3" s="370">
        <v>0.72638888888888886</v>
      </c>
      <c r="H3">
        <v>260</v>
      </c>
      <c r="I3" s="370">
        <v>0.39305555555555555</v>
      </c>
      <c r="J3" t="s">
        <v>5294</v>
      </c>
      <c r="L3" s="586">
        <f>VLOOKUP(M3,id!$A:$C,3,0)</f>
        <v>461</v>
      </c>
      <c r="M3" s="586" t="str">
        <f t="shared" ref="M3" si="0">N3&amp;O3&amp;Q3</f>
        <v>SkrzętaIwona1971</v>
      </c>
      <c r="N3" s="591" t="str">
        <f t="shared" ref="N3" si="1">D3</f>
        <v>Skrzęta</v>
      </c>
      <c r="O3" s="591" t="str">
        <f t="shared" ref="O3" si="2">C3</f>
        <v>Iwona</v>
      </c>
      <c r="P3" s="591" t="str">
        <f t="shared" ref="P3" si="3">F3</f>
        <v>Korba Team</v>
      </c>
      <c r="Q3" s="591">
        <f t="shared" ref="Q3" si="4">E3</f>
        <v>1971</v>
      </c>
      <c r="R3" s="591">
        <v>50</v>
      </c>
      <c r="S3" s="593"/>
      <c r="T3" s="591"/>
      <c r="U3" s="591"/>
      <c r="V3" s="591"/>
      <c r="W3" s="591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RowHeight="13.2"/>
  <cols>
    <col min="1" max="1" width="7.109375" bestFit="1" customWidth="1"/>
    <col min="2" max="2" width="13.6640625" bestFit="1" customWidth="1"/>
    <col min="3" max="3" width="10.109375" bestFit="1" customWidth="1"/>
    <col min="6" max="6" width="34.6640625" bestFit="1" customWidth="1"/>
    <col min="7" max="7" width="5.5546875" bestFit="1" customWidth="1"/>
    <col min="8" max="8" width="12.77734375" bestFit="1" customWidth="1"/>
    <col min="9" max="9" width="5.5546875" bestFit="1" customWidth="1"/>
    <col min="10" max="10" width="28.6640625" bestFit="1" customWidth="1"/>
  </cols>
  <sheetData>
    <row r="1" spans="1:23">
      <c r="A1" t="s">
        <v>3723</v>
      </c>
      <c r="C1" t="s">
        <v>5261</v>
      </c>
    </row>
    <row r="2" spans="1:23">
      <c r="A2" t="s">
        <v>137</v>
      </c>
      <c r="B2" t="s">
        <v>4602</v>
      </c>
      <c r="C2" t="s">
        <v>161</v>
      </c>
      <c r="D2" t="s">
        <v>160</v>
      </c>
      <c r="E2" t="s">
        <v>896</v>
      </c>
      <c r="F2" t="s">
        <v>3616</v>
      </c>
      <c r="G2" t="s">
        <v>4362</v>
      </c>
      <c r="H2" t="s">
        <v>5262</v>
      </c>
      <c r="I2" t="s">
        <v>3618</v>
      </c>
      <c r="J2" t="s">
        <v>4932</v>
      </c>
      <c r="L2" s="586" t="s">
        <v>71</v>
      </c>
      <c r="M2" s="586" t="s">
        <v>72</v>
      </c>
      <c r="N2" s="591" t="s">
        <v>99</v>
      </c>
      <c r="O2" s="591" t="s">
        <v>100</v>
      </c>
      <c r="P2" s="591" t="s">
        <v>75</v>
      </c>
      <c r="Q2" s="591" t="s">
        <v>73</v>
      </c>
      <c r="R2" s="591" t="s">
        <v>42</v>
      </c>
      <c r="S2" s="591"/>
      <c r="T2" s="591" t="s">
        <v>39</v>
      </c>
      <c r="U2" s="591" t="s">
        <v>40</v>
      </c>
      <c r="V2" s="591" t="s">
        <v>31</v>
      </c>
      <c r="W2" s="591" t="s">
        <v>41</v>
      </c>
    </row>
    <row r="3" spans="1:23">
      <c r="A3">
        <v>1</v>
      </c>
      <c r="B3" t="s">
        <v>5263</v>
      </c>
      <c r="C3" t="s">
        <v>77</v>
      </c>
      <c r="D3" t="s">
        <v>78</v>
      </c>
      <c r="E3">
        <v>1992</v>
      </c>
      <c r="F3" t="s">
        <v>162</v>
      </c>
      <c r="G3" s="370">
        <v>0.54722222222222217</v>
      </c>
      <c r="H3">
        <v>420</v>
      </c>
      <c r="I3" s="370">
        <v>0.21388888888888891</v>
      </c>
      <c r="J3" t="s">
        <v>1374</v>
      </c>
      <c r="L3" s="586">
        <f>VLOOKUP(M3,id!$A:$C,3,0)</f>
        <v>6</v>
      </c>
      <c r="M3" s="586" t="str">
        <f t="shared" ref="M3:M29" si="0">N3&amp;O3&amp;Q3</f>
        <v>JakubekKrystian1992</v>
      </c>
      <c r="N3" s="591" t="str">
        <f>D3</f>
        <v>Jakubek</v>
      </c>
      <c r="O3" s="591" t="str">
        <f>C3</f>
        <v>Krystian</v>
      </c>
      <c r="P3" s="591" t="str">
        <f>F3</f>
        <v>Mitutoyo AZS Wratislavia</v>
      </c>
      <c r="Q3" s="591">
        <f>E3</f>
        <v>1992</v>
      </c>
      <c r="R3" s="591">
        <v>50</v>
      </c>
      <c r="S3" s="593"/>
      <c r="T3" s="591"/>
      <c r="U3" s="591"/>
      <c r="V3" s="591"/>
      <c r="W3" s="591"/>
    </row>
    <row r="4" spans="1:23">
      <c r="A4">
        <v>2</v>
      </c>
      <c r="B4" t="s">
        <v>5264</v>
      </c>
      <c r="C4" t="s">
        <v>63</v>
      </c>
      <c r="D4" t="s">
        <v>80</v>
      </c>
      <c r="E4">
        <v>1986</v>
      </c>
      <c r="G4" s="370">
        <v>0.54791666666666672</v>
      </c>
      <c r="H4">
        <v>420</v>
      </c>
      <c r="I4" s="370">
        <v>0.21458333333333335</v>
      </c>
      <c r="J4" t="s">
        <v>1374</v>
      </c>
      <c r="L4" s="586">
        <f>VLOOKUP(M4,id!$A:$C,3,0)</f>
        <v>38</v>
      </c>
      <c r="M4" s="586" t="str">
        <f t="shared" si="0"/>
        <v>MirowskiŁukasz1986</v>
      </c>
      <c r="N4" s="591" t="str">
        <f t="shared" ref="N4:N29" si="1">D4</f>
        <v>Mirowski</v>
      </c>
      <c r="O4" s="591" t="str">
        <f t="shared" ref="O4:O29" si="2">C4</f>
        <v>Łukasz</v>
      </c>
      <c r="P4" s="591">
        <f t="shared" ref="P4:P29" si="3">F4</f>
        <v>0</v>
      </c>
      <c r="Q4" s="591">
        <f t="shared" ref="Q4:Q29" si="4">E4</f>
        <v>1986</v>
      </c>
      <c r="R4" s="591">
        <f t="shared" ref="R4:R29" si="5">R3*IF(V4&lt;1,V4,IF(W4&lt;1,W4,IF(U4&lt;1,U4,IF(T4&lt;1,T4,1))))</f>
        <v>49.838187702265373</v>
      </c>
      <c r="S4" s="593"/>
      <c r="T4" s="591">
        <f>I3/I4</f>
        <v>0.99676375404530748</v>
      </c>
      <c r="U4" s="591">
        <v>1</v>
      </c>
      <c r="V4" s="591">
        <f>H4/H3</f>
        <v>1</v>
      </c>
      <c r="W4" s="591">
        <v>1</v>
      </c>
    </row>
    <row r="5" spans="1:23">
      <c r="A5">
        <v>2</v>
      </c>
      <c r="B5" t="s">
        <v>5265</v>
      </c>
      <c r="C5" t="s">
        <v>22</v>
      </c>
      <c r="D5" t="s">
        <v>55</v>
      </c>
      <c r="E5">
        <v>1969</v>
      </c>
      <c r="G5" s="370">
        <v>0.54791666666666672</v>
      </c>
      <c r="H5">
        <v>420</v>
      </c>
      <c r="I5" s="370">
        <v>0.21458333333333335</v>
      </c>
      <c r="J5" t="s">
        <v>1374</v>
      </c>
      <c r="L5" s="586">
        <f>VLOOKUP(M5,id!$A:$C,3,0)</f>
        <v>5</v>
      </c>
      <c r="M5" s="586" t="str">
        <f t="shared" si="0"/>
        <v>SzawdzinKrzysztof1969</v>
      </c>
      <c r="N5" s="591" t="str">
        <f t="shared" si="1"/>
        <v>Szawdzin</v>
      </c>
      <c r="O5" s="591" t="str">
        <f t="shared" si="2"/>
        <v>Krzysztof</v>
      </c>
      <c r="P5" s="591">
        <f t="shared" si="3"/>
        <v>0</v>
      </c>
      <c r="Q5" s="591">
        <f t="shared" si="4"/>
        <v>1969</v>
      </c>
      <c r="R5" s="591">
        <f t="shared" si="5"/>
        <v>49.838187702265373</v>
      </c>
      <c r="S5" s="593"/>
      <c r="T5" s="591">
        <f t="shared" ref="T5:T29" si="6">I4/I5</f>
        <v>1</v>
      </c>
      <c r="U5" s="591">
        <v>1</v>
      </c>
      <c r="V5" s="591">
        <f t="shared" ref="V5:V29" si="7">H5/H4</f>
        <v>1</v>
      </c>
      <c r="W5" s="591">
        <v>1</v>
      </c>
    </row>
    <row r="6" spans="1:23">
      <c r="A6">
        <v>4</v>
      </c>
      <c r="B6" t="s">
        <v>5266</v>
      </c>
      <c r="C6" t="s">
        <v>139</v>
      </c>
      <c r="D6" t="s">
        <v>157</v>
      </c>
      <c r="E6">
        <v>1982</v>
      </c>
      <c r="F6" t="s">
        <v>164</v>
      </c>
      <c r="G6" s="370">
        <v>0.55138888888888882</v>
      </c>
      <c r="H6">
        <v>420</v>
      </c>
      <c r="I6" s="370">
        <v>0.21805555555555556</v>
      </c>
      <c r="J6" t="s">
        <v>1374</v>
      </c>
      <c r="L6" s="586">
        <f>VLOOKUP(M6,id!$A:$C,3,0)</f>
        <v>3</v>
      </c>
      <c r="M6" s="586" t="str">
        <f t="shared" si="0"/>
        <v>ŚmiejaDaniel1982</v>
      </c>
      <c r="N6" s="591" t="str">
        <f t="shared" si="1"/>
        <v>Śmieja</v>
      </c>
      <c r="O6" s="591" t="str">
        <f t="shared" si="2"/>
        <v>Daniel</v>
      </c>
      <c r="P6" s="591" t="str">
        <f t="shared" si="3"/>
        <v>mrdp.pl</v>
      </c>
      <c r="Q6" s="591">
        <f t="shared" si="4"/>
        <v>1982</v>
      </c>
      <c r="R6" s="591">
        <f t="shared" si="5"/>
        <v>49.044585987261144</v>
      </c>
      <c r="S6" s="593"/>
      <c r="T6" s="591">
        <f t="shared" si="6"/>
        <v>0.98407643312101911</v>
      </c>
      <c r="U6" s="591">
        <v>1</v>
      </c>
      <c r="V6" s="591">
        <f t="shared" si="7"/>
        <v>1</v>
      </c>
      <c r="W6" s="591">
        <v>1</v>
      </c>
    </row>
    <row r="7" spans="1:23">
      <c r="A7">
        <v>5</v>
      </c>
      <c r="B7" t="s">
        <v>5267</v>
      </c>
      <c r="C7" t="s">
        <v>22</v>
      </c>
      <c r="D7" t="s">
        <v>10</v>
      </c>
      <c r="E7">
        <v>1975</v>
      </c>
      <c r="G7" s="370">
        <v>0.57291666666666663</v>
      </c>
      <c r="H7">
        <v>420</v>
      </c>
      <c r="I7" s="370">
        <v>0.23958333333333334</v>
      </c>
      <c r="J7" t="s">
        <v>1374</v>
      </c>
      <c r="L7" s="586">
        <f>VLOOKUP(M7,id!$A:$C,3,0)</f>
        <v>39</v>
      </c>
      <c r="M7" s="586" t="str">
        <f t="shared" si="0"/>
        <v>CecułaKrzysztof1975</v>
      </c>
      <c r="N7" s="591" t="str">
        <f t="shared" si="1"/>
        <v>Cecuła</v>
      </c>
      <c r="O7" s="591" t="str">
        <f t="shared" si="2"/>
        <v>Krzysztof</v>
      </c>
      <c r="P7" s="591">
        <f t="shared" si="3"/>
        <v>0</v>
      </c>
      <c r="Q7" s="591">
        <f t="shared" si="4"/>
        <v>1975</v>
      </c>
      <c r="R7" s="591">
        <f t="shared" si="5"/>
        <v>44.637681159420289</v>
      </c>
      <c r="S7" s="593"/>
      <c r="T7" s="591">
        <f t="shared" si="6"/>
        <v>0.91014492753623188</v>
      </c>
      <c r="U7" s="591">
        <v>1</v>
      </c>
      <c r="V7" s="591">
        <f t="shared" si="7"/>
        <v>1</v>
      </c>
      <c r="W7" s="591">
        <v>1</v>
      </c>
    </row>
    <row r="8" spans="1:23">
      <c r="A8">
        <v>6</v>
      </c>
      <c r="B8" t="s">
        <v>5268</v>
      </c>
      <c r="C8" t="s">
        <v>241</v>
      </c>
      <c r="D8" t="s">
        <v>245</v>
      </c>
      <c r="E8">
        <v>1979</v>
      </c>
      <c r="F8" t="s">
        <v>236</v>
      </c>
      <c r="G8" s="370">
        <v>0.58680555555555558</v>
      </c>
      <c r="H8">
        <v>420</v>
      </c>
      <c r="I8" s="370">
        <v>0.25347222222222221</v>
      </c>
      <c r="J8" t="s">
        <v>1374</v>
      </c>
      <c r="L8" s="586">
        <f>VLOOKUP(M8,id!$A:$C,3,0)</f>
        <v>8</v>
      </c>
      <c r="M8" s="586" t="str">
        <f t="shared" si="0"/>
        <v>WalentowskiRadosław1979</v>
      </c>
      <c r="N8" s="591" t="str">
        <f t="shared" si="1"/>
        <v>Walentowski</v>
      </c>
      <c r="O8" s="591" t="str">
        <f t="shared" si="2"/>
        <v>Radosław</v>
      </c>
      <c r="P8" s="591" t="str">
        <f t="shared" si="3"/>
        <v>LosMaruderos</v>
      </c>
      <c r="Q8" s="591">
        <f t="shared" si="4"/>
        <v>1979</v>
      </c>
      <c r="R8" s="591">
        <f t="shared" si="5"/>
        <v>42.19178082191781</v>
      </c>
      <c r="S8" s="593"/>
      <c r="T8" s="591">
        <f t="shared" si="6"/>
        <v>0.94520547945205491</v>
      </c>
      <c r="U8" s="591">
        <v>1</v>
      </c>
      <c r="V8" s="591">
        <f t="shared" si="7"/>
        <v>1</v>
      </c>
      <c r="W8" s="591">
        <v>1</v>
      </c>
    </row>
    <row r="9" spans="1:23">
      <c r="A9">
        <v>7</v>
      </c>
      <c r="B9" t="s">
        <v>5269</v>
      </c>
      <c r="C9" t="s">
        <v>90</v>
      </c>
      <c r="D9" t="s">
        <v>79</v>
      </c>
      <c r="E9">
        <v>1984</v>
      </c>
      <c r="F9" t="s">
        <v>1538</v>
      </c>
      <c r="G9" s="370">
        <v>0.59652777777777777</v>
      </c>
      <c r="H9">
        <v>420</v>
      </c>
      <c r="I9" s="370">
        <v>0.26319444444444445</v>
      </c>
      <c r="J9" t="s">
        <v>1374</v>
      </c>
      <c r="L9" s="586">
        <f>VLOOKUP(M9,id!$A:$C,3,0)</f>
        <v>41</v>
      </c>
      <c r="M9" s="586" t="str">
        <f t="shared" si="0"/>
        <v>WieczorekJarosław1984</v>
      </c>
      <c r="N9" s="591" t="str">
        <f t="shared" si="1"/>
        <v>Wieczorek</v>
      </c>
      <c r="O9" s="591" t="str">
        <f t="shared" si="2"/>
        <v>Jarosław</v>
      </c>
      <c r="P9" s="591" t="str">
        <f t="shared" si="3"/>
        <v>Rajd Liczyrzepy / Europa Ubezpieczenia</v>
      </c>
      <c r="Q9" s="591">
        <f t="shared" si="4"/>
        <v>1984</v>
      </c>
      <c r="R9" s="591">
        <f t="shared" si="5"/>
        <v>40.633245382585748</v>
      </c>
      <c r="S9" s="593"/>
      <c r="T9" s="591">
        <f t="shared" si="6"/>
        <v>0.96306068601583106</v>
      </c>
      <c r="U9" s="591">
        <v>1</v>
      </c>
      <c r="V9" s="591">
        <f t="shared" si="7"/>
        <v>1</v>
      </c>
      <c r="W9" s="591">
        <v>1</v>
      </c>
    </row>
    <row r="10" spans="1:23">
      <c r="A10">
        <v>8</v>
      </c>
      <c r="B10" t="s">
        <v>5270</v>
      </c>
      <c r="C10" t="s">
        <v>19</v>
      </c>
      <c r="D10" t="s">
        <v>18</v>
      </c>
      <c r="E10">
        <v>1964</v>
      </c>
      <c r="F10" t="s">
        <v>677</v>
      </c>
      <c r="G10" s="370">
        <v>0.60069444444444442</v>
      </c>
      <c r="H10">
        <v>420</v>
      </c>
      <c r="I10" s="370">
        <v>0.2673611111111111</v>
      </c>
      <c r="J10" t="s">
        <v>1374</v>
      </c>
      <c r="L10" s="586">
        <f>VLOOKUP(M10,id!$A:$C,3,0)</f>
        <v>11</v>
      </c>
      <c r="M10" s="586" t="str">
        <f t="shared" si="0"/>
        <v>LiszkaGrzegorz1964</v>
      </c>
      <c r="N10" s="591" t="str">
        <f t="shared" si="1"/>
        <v>Liszka</v>
      </c>
      <c r="O10" s="591" t="str">
        <f t="shared" si="2"/>
        <v>Grzegorz</v>
      </c>
      <c r="P10" s="591" t="str">
        <f t="shared" si="3"/>
        <v>Trezado BikeTires.pl</v>
      </c>
      <c r="Q10" s="591">
        <f t="shared" si="4"/>
        <v>1964</v>
      </c>
      <c r="R10" s="591">
        <f t="shared" si="5"/>
        <v>40</v>
      </c>
      <c r="S10" s="593"/>
      <c r="T10" s="591">
        <f t="shared" si="6"/>
        <v>0.98441558441558452</v>
      </c>
      <c r="U10" s="591">
        <v>1</v>
      </c>
      <c r="V10" s="591">
        <f t="shared" si="7"/>
        <v>1</v>
      </c>
      <c r="W10" s="591">
        <v>1</v>
      </c>
    </row>
    <row r="11" spans="1:23">
      <c r="A11">
        <v>9</v>
      </c>
      <c r="B11" t="s">
        <v>5271</v>
      </c>
      <c r="C11" t="s">
        <v>15</v>
      </c>
      <c r="D11" t="s">
        <v>1249</v>
      </c>
      <c r="E11">
        <v>1976</v>
      </c>
      <c r="G11" s="370">
        <v>0.60486111111111118</v>
      </c>
      <c r="H11">
        <v>420</v>
      </c>
      <c r="I11" s="370">
        <v>0.27152777777777776</v>
      </c>
      <c r="J11" t="s">
        <v>1374</v>
      </c>
      <c r="L11" s="586">
        <f>VLOOKUP(M11,id!$A:$C,3,0)</f>
        <v>15</v>
      </c>
      <c r="M11" s="586" t="str">
        <f t="shared" si="0"/>
        <v>NiewęgłowskiPiotr1976</v>
      </c>
      <c r="N11" s="591" t="str">
        <f t="shared" si="1"/>
        <v>Niewęgłowski</v>
      </c>
      <c r="O11" s="591" t="str">
        <f t="shared" si="2"/>
        <v>Piotr</v>
      </c>
      <c r="P11" s="591">
        <f t="shared" si="3"/>
        <v>0</v>
      </c>
      <c r="Q11" s="591">
        <f t="shared" si="4"/>
        <v>1976</v>
      </c>
      <c r="R11" s="591">
        <f t="shared" si="5"/>
        <v>39.386189258312022</v>
      </c>
      <c r="S11" s="593"/>
      <c r="T11" s="591">
        <f t="shared" si="6"/>
        <v>0.98465473145780058</v>
      </c>
      <c r="U11" s="591">
        <v>1</v>
      </c>
      <c r="V11" s="591">
        <f t="shared" si="7"/>
        <v>1</v>
      </c>
      <c r="W11" s="591">
        <v>1</v>
      </c>
    </row>
    <row r="12" spans="1:23">
      <c r="A12">
        <v>10</v>
      </c>
      <c r="B12" t="s">
        <v>5272</v>
      </c>
      <c r="C12" t="s">
        <v>49</v>
      </c>
      <c r="D12" t="s">
        <v>991</v>
      </c>
      <c r="E12">
        <v>1979</v>
      </c>
      <c r="F12" t="s">
        <v>5273</v>
      </c>
      <c r="G12" s="370">
        <v>0.60555555555555551</v>
      </c>
      <c r="H12">
        <v>420</v>
      </c>
      <c r="I12" s="370">
        <v>0.2722222222222222</v>
      </c>
      <c r="J12" t="s">
        <v>1374</v>
      </c>
      <c r="L12" s="586">
        <f>VLOOKUP(M12,id!$A:$C,3,0)</f>
        <v>16</v>
      </c>
      <c r="M12" s="586" t="str">
        <f t="shared" si="0"/>
        <v>BelicaRobert1979</v>
      </c>
      <c r="N12" s="591" t="str">
        <f t="shared" si="1"/>
        <v>Belica</v>
      </c>
      <c r="O12" s="591" t="str">
        <f t="shared" si="2"/>
        <v>Robert</v>
      </c>
      <c r="P12" s="591" t="str">
        <f t="shared" si="3"/>
        <v>T-mobile Cycling</v>
      </c>
      <c r="Q12" s="591">
        <f t="shared" si="4"/>
        <v>1979</v>
      </c>
      <c r="R12" s="591">
        <f t="shared" si="5"/>
        <v>39.285714285714292</v>
      </c>
      <c r="S12" s="593"/>
      <c r="T12" s="591">
        <f t="shared" si="6"/>
        <v>0.99744897959183676</v>
      </c>
      <c r="U12" s="591">
        <v>1</v>
      </c>
      <c r="V12" s="591">
        <f t="shared" si="7"/>
        <v>1</v>
      </c>
      <c r="W12" s="591">
        <v>1</v>
      </c>
    </row>
    <row r="13" spans="1:23">
      <c r="A13">
        <v>11</v>
      </c>
      <c r="B13" t="s">
        <v>5274</v>
      </c>
      <c r="C13" t="s">
        <v>16</v>
      </c>
      <c r="D13" t="s">
        <v>1208</v>
      </c>
      <c r="E13">
        <v>1979</v>
      </c>
      <c r="F13" t="s">
        <v>5275</v>
      </c>
      <c r="G13" s="370">
        <v>0.60902777777777783</v>
      </c>
      <c r="H13">
        <v>420</v>
      </c>
      <c r="I13" s="370">
        <v>0.28263888888888888</v>
      </c>
      <c r="J13" t="s">
        <v>1374</v>
      </c>
      <c r="L13" s="586">
        <f>VLOOKUP(M13,id!$A:$C,3,0)</f>
        <v>777</v>
      </c>
      <c r="M13" s="586" t="str">
        <f t="shared" si="0"/>
        <v>MantyckiPaweł1979</v>
      </c>
      <c r="N13" s="591" t="str">
        <f t="shared" si="1"/>
        <v>Mantycki</v>
      </c>
      <c r="O13" s="591" t="str">
        <f t="shared" si="2"/>
        <v>Paweł</v>
      </c>
      <c r="P13" s="591" t="str">
        <f t="shared" si="3"/>
        <v>BikeBoys.pl Orientujemy</v>
      </c>
      <c r="Q13" s="591">
        <f t="shared" si="4"/>
        <v>1979</v>
      </c>
      <c r="R13" s="591">
        <f t="shared" si="5"/>
        <v>37.837837837837846</v>
      </c>
      <c r="S13" s="593"/>
      <c r="T13" s="591">
        <f t="shared" si="6"/>
        <v>0.96314496314496312</v>
      </c>
      <c r="U13" s="591">
        <v>1</v>
      </c>
      <c r="V13" s="591">
        <f t="shared" si="7"/>
        <v>1</v>
      </c>
      <c r="W13" s="591">
        <v>1</v>
      </c>
    </row>
    <row r="14" spans="1:23">
      <c r="A14">
        <v>12</v>
      </c>
      <c r="B14" t="s">
        <v>5276</v>
      </c>
      <c r="C14" t="s">
        <v>1375</v>
      </c>
      <c r="D14" t="s">
        <v>1532</v>
      </c>
      <c r="E14">
        <v>1989</v>
      </c>
      <c r="F14" t="s">
        <v>4052</v>
      </c>
      <c r="G14" s="370">
        <v>0.61597222222222225</v>
      </c>
      <c r="H14">
        <v>420</v>
      </c>
      <c r="I14" s="370">
        <v>0.28263888888888888</v>
      </c>
      <c r="J14" t="s">
        <v>1374</v>
      </c>
      <c r="L14" s="586">
        <f>VLOOKUP(M14,id!$A:$C,3,0)</f>
        <v>407</v>
      </c>
      <c r="M14" s="586" t="str">
        <f t="shared" si="0"/>
        <v>WesołowskiStefan1989</v>
      </c>
      <c r="N14" s="591" t="str">
        <f t="shared" si="1"/>
        <v>Wesołowski</v>
      </c>
      <c r="O14" s="591" t="str">
        <f t="shared" si="2"/>
        <v>Stefan</v>
      </c>
      <c r="P14" s="591" t="str">
        <f t="shared" si="3"/>
        <v>Koło Brzegu</v>
      </c>
      <c r="Q14" s="591">
        <f t="shared" si="4"/>
        <v>1989</v>
      </c>
      <c r="R14" s="591">
        <f t="shared" si="5"/>
        <v>37.837837837837846</v>
      </c>
      <c r="S14" s="593"/>
      <c r="T14" s="591">
        <f t="shared" si="6"/>
        <v>1</v>
      </c>
      <c r="U14" s="591">
        <v>1</v>
      </c>
      <c r="V14" s="591">
        <f t="shared" si="7"/>
        <v>1</v>
      </c>
      <c r="W14" s="591">
        <v>1</v>
      </c>
    </row>
    <row r="15" spans="1:23">
      <c r="A15">
        <v>13</v>
      </c>
      <c r="B15" t="s">
        <v>5277</v>
      </c>
      <c r="C15" t="s">
        <v>22</v>
      </c>
      <c r="D15" t="s">
        <v>837</v>
      </c>
      <c r="E15">
        <v>1963</v>
      </c>
      <c r="F15" t="s">
        <v>871</v>
      </c>
      <c r="G15" s="370">
        <v>0.65833333333333333</v>
      </c>
      <c r="H15">
        <v>420</v>
      </c>
      <c r="I15" s="370">
        <v>0.32500000000000001</v>
      </c>
      <c r="J15" t="s">
        <v>1374</v>
      </c>
      <c r="L15" s="586">
        <f>VLOOKUP(M15,id!$A:$C,3,0)</f>
        <v>19</v>
      </c>
      <c r="M15" s="586" t="str">
        <f t="shared" si="0"/>
        <v>KowalskiKrzysztof1963</v>
      </c>
      <c r="N15" s="591" t="str">
        <f t="shared" si="1"/>
        <v>Kowalski</v>
      </c>
      <c r="O15" s="591" t="str">
        <f t="shared" si="2"/>
        <v>Krzysztof</v>
      </c>
      <c r="P15" s="591" t="str">
        <f t="shared" si="3"/>
        <v>Orient Express</v>
      </c>
      <c r="Q15" s="591">
        <f t="shared" si="4"/>
        <v>1963</v>
      </c>
      <c r="R15" s="591">
        <f t="shared" si="5"/>
        <v>32.90598290598291</v>
      </c>
      <c r="S15" s="593"/>
      <c r="T15" s="591">
        <f t="shared" si="6"/>
        <v>0.86965811965811957</v>
      </c>
      <c r="U15" s="591">
        <v>1</v>
      </c>
      <c r="V15" s="591">
        <f t="shared" si="7"/>
        <v>1</v>
      </c>
      <c r="W15" s="591">
        <v>1</v>
      </c>
    </row>
    <row r="16" spans="1:23">
      <c r="A16">
        <v>13</v>
      </c>
      <c r="B16" t="s">
        <v>5278</v>
      </c>
      <c r="C16" t="s">
        <v>383</v>
      </c>
      <c r="D16" t="s">
        <v>836</v>
      </c>
      <c r="E16">
        <v>1966</v>
      </c>
      <c r="F16" t="s">
        <v>871</v>
      </c>
      <c r="G16" s="370">
        <v>0.65833333333333333</v>
      </c>
      <c r="H16">
        <v>420</v>
      </c>
      <c r="I16" s="370">
        <v>0.32500000000000001</v>
      </c>
      <c r="J16" t="s">
        <v>1374</v>
      </c>
      <c r="L16" s="586">
        <f>VLOOKUP(M16,id!$A:$C,3,0)</f>
        <v>18</v>
      </c>
      <c r="M16" s="586" t="str">
        <f t="shared" si="0"/>
        <v>RudnickiMariusz1966</v>
      </c>
      <c r="N16" s="591" t="str">
        <f t="shared" si="1"/>
        <v>Rudnicki</v>
      </c>
      <c r="O16" s="591" t="str">
        <f t="shared" si="2"/>
        <v>Mariusz</v>
      </c>
      <c r="P16" s="591" t="str">
        <f t="shared" si="3"/>
        <v>Orient Express</v>
      </c>
      <c r="Q16" s="591">
        <f t="shared" si="4"/>
        <v>1966</v>
      </c>
      <c r="R16" s="591">
        <f t="shared" si="5"/>
        <v>32.90598290598291</v>
      </c>
      <c r="S16" s="593"/>
      <c r="T16" s="591">
        <f t="shared" si="6"/>
        <v>1</v>
      </c>
      <c r="U16" s="591">
        <v>1</v>
      </c>
      <c r="V16" s="591">
        <f t="shared" si="7"/>
        <v>1</v>
      </c>
      <c r="W16" s="591">
        <v>1</v>
      </c>
    </row>
    <row r="17" spans="1:23">
      <c r="A17">
        <v>15</v>
      </c>
      <c r="B17" t="s">
        <v>5279</v>
      </c>
      <c r="C17" t="s">
        <v>90</v>
      </c>
      <c r="D17" t="s">
        <v>880</v>
      </c>
      <c r="E17">
        <v>1971</v>
      </c>
      <c r="F17" t="s">
        <v>873</v>
      </c>
      <c r="G17" s="370">
        <v>0.66111111111111109</v>
      </c>
      <c r="H17">
        <v>420</v>
      </c>
      <c r="I17" s="370">
        <v>0.32777777777777778</v>
      </c>
      <c r="J17" t="s">
        <v>1374</v>
      </c>
      <c r="L17" s="586">
        <f>VLOOKUP(M17,id!$A:$C,3,0)</f>
        <v>73</v>
      </c>
      <c r="M17" s="586" t="str">
        <f t="shared" si="0"/>
        <v>DawidziakJarosław1971</v>
      </c>
      <c r="N17" s="591" t="str">
        <f t="shared" si="1"/>
        <v>Dawidziak</v>
      </c>
      <c r="O17" s="591" t="str">
        <f t="shared" si="2"/>
        <v>Jarosław</v>
      </c>
      <c r="P17" s="591" t="str">
        <f t="shared" si="3"/>
        <v>Ambit Racing Team</v>
      </c>
      <c r="Q17" s="591">
        <f t="shared" si="4"/>
        <v>1971</v>
      </c>
      <c r="R17" s="591">
        <f t="shared" si="5"/>
        <v>32.627118644067799</v>
      </c>
      <c r="S17" s="593"/>
      <c r="T17" s="591">
        <f t="shared" si="6"/>
        <v>0.99152542372881358</v>
      </c>
      <c r="U17" s="591">
        <v>1</v>
      </c>
      <c r="V17" s="591">
        <f t="shared" si="7"/>
        <v>1</v>
      </c>
      <c r="W17" s="591">
        <v>1</v>
      </c>
    </row>
    <row r="18" spans="1:23">
      <c r="A18">
        <v>15</v>
      </c>
      <c r="B18" t="s">
        <v>5280</v>
      </c>
      <c r="C18" t="s">
        <v>95</v>
      </c>
      <c r="D18" t="s">
        <v>122</v>
      </c>
      <c r="E18">
        <v>1980</v>
      </c>
      <c r="F18" t="s">
        <v>873</v>
      </c>
      <c r="G18" s="370">
        <v>0.66111111111111109</v>
      </c>
      <c r="H18">
        <v>420</v>
      </c>
      <c r="I18" s="370">
        <v>0.32777777777777778</v>
      </c>
      <c r="J18" t="s">
        <v>1374</v>
      </c>
      <c r="L18" s="586">
        <f>VLOOKUP(M18,id!$A:$C,3,0)</f>
        <v>76</v>
      </c>
      <c r="M18" s="586" t="str">
        <f t="shared" si="0"/>
        <v>FlorczakKarol1980</v>
      </c>
      <c r="N18" s="591" t="str">
        <f t="shared" si="1"/>
        <v>Florczak</v>
      </c>
      <c r="O18" s="591" t="str">
        <f t="shared" si="2"/>
        <v>Karol</v>
      </c>
      <c r="P18" s="591" t="str">
        <f t="shared" si="3"/>
        <v>Ambit Racing Team</v>
      </c>
      <c r="Q18" s="591">
        <f t="shared" si="4"/>
        <v>1980</v>
      </c>
      <c r="R18" s="591">
        <f t="shared" si="5"/>
        <v>32.627118644067799</v>
      </c>
      <c r="S18" s="593"/>
      <c r="T18" s="591">
        <f t="shared" si="6"/>
        <v>1</v>
      </c>
      <c r="U18" s="591">
        <v>1</v>
      </c>
      <c r="V18" s="591">
        <f t="shared" si="7"/>
        <v>1</v>
      </c>
      <c r="W18" s="591">
        <v>1</v>
      </c>
    </row>
    <row r="19" spans="1:23">
      <c r="A19">
        <v>15</v>
      </c>
      <c r="B19" t="s">
        <v>5281</v>
      </c>
      <c r="C19" t="s">
        <v>92</v>
      </c>
      <c r="D19" t="s">
        <v>81</v>
      </c>
      <c r="E19">
        <v>1974</v>
      </c>
      <c r="F19" t="s">
        <v>873</v>
      </c>
      <c r="G19" s="370">
        <v>0.66111111111111109</v>
      </c>
      <c r="H19">
        <v>420</v>
      </c>
      <c r="I19" s="370">
        <v>0.32777777777777778</v>
      </c>
      <c r="J19" t="s">
        <v>1374</v>
      </c>
      <c r="L19" s="586">
        <f>VLOOKUP(M19,id!$A:$C,3,0)</f>
        <v>30</v>
      </c>
      <c r="M19" s="586" t="str">
        <f t="shared" si="0"/>
        <v>FormanowskiSławomir1974</v>
      </c>
      <c r="N19" s="591" t="str">
        <f t="shared" si="1"/>
        <v>Formanowski</v>
      </c>
      <c r="O19" s="591" t="str">
        <f t="shared" si="2"/>
        <v>Sławomir</v>
      </c>
      <c r="P19" s="591" t="str">
        <f t="shared" si="3"/>
        <v>Ambit Racing Team</v>
      </c>
      <c r="Q19" s="591">
        <f t="shared" si="4"/>
        <v>1974</v>
      </c>
      <c r="R19" s="591">
        <f t="shared" si="5"/>
        <v>32.627118644067799</v>
      </c>
      <c r="S19" s="593"/>
      <c r="T19" s="591">
        <f t="shared" si="6"/>
        <v>1</v>
      </c>
      <c r="U19" s="591">
        <v>1</v>
      </c>
      <c r="V19" s="591">
        <f t="shared" si="7"/>
        <v>1</v>
      </c>
      <c r="W19" s="591">
        <v>1</v>
      </c>
    </row>
    <row r="20" spans="1:23">
      <c r="A20">
        <v>15</v>
      </c>
      <c r="B20" t="s">
        <v>5282</v>
      </c>
      <c r="C20" t="s">
        <v>51</v>
      </c>
      <c r="D20" t="s">
        <v>82</v>
      </c>
      <c r="E20">
        <v>1981</v>
      </c>
      <c r="F20" t="s">
        <v>873</v>
      </c>
      <c r="G20" s="370">
        <v>0.66111111111111109</v>
      </c>
      <c r="H20">
        <v>420</v>
      </c>
      <c r="I20" s="370">
        <v>0.32777777777777778</v>
      </c>
      <c r="J20" t="s">
        <v>1374</v>
      </c>
      <c r="L20" s="586">
        <f>VLOOKUP(M20,id!$A:$C,3,0)</f>
        <v>75</v>
      </c>
      <c r="M20" s="586" t="str">
        <f t="shared" si="0"/>
        <v>JanikArtur1981</v>
      </c>
      <c r="N20" s="591" t="str">
        <f t="shared" si="1"/>
        <v>Janik</v>
      </c>
      <c r="O20" s="591" t="str">
        <f t="shared" si="2"/>
        <v>Artur</v>
      </c>
      <c r="P20" s="591" t="str">
        <f t="shared" si="3"/>
        <v>Ambit Racing Team</v>
      </c>
      <c r="Q20" s="591">
        <f t="shared" si="4"/>
        <v>1981</v>
      </c>
      <c r="R20" s="591">
        <f t="shared" si="5"/>
        <v>32.627118644067799</v>
      </c>
      <c r="S20" s="593"/>
      <c r="T20" s="591">
        <f t="shared" si="6"/>
        <v>1</v>
      </c>
      <c r="U20" s="591">
        <v>1</v>
      </c>
      <c r="V20" s="591">
        <f t="shared" si="7"/>
        <v>1</v>
      </c>
      <c r="W20" s="591">
        <v>1</v>
      </c>
    </row>
    <row r="21" spans="1:23">
      <c r="A21">
        <v>15</v>
      </c>
      <c r="B21" t="s">
        <v>5283</v>
      </c>
      <c r="C21" t="s">
        <v>123</v>
      </c>
      <c r="D21" t="s">
        <v>124</v>
      </c>
      <c r="E21">
        <v>1973</v>
      </c>
      <c r="F21" t="s">
        <v>873</v>
      </c>
      <c r="G21" s="370">
        <v>0.66111111111111109</v>
      </c>
      <c r="H21">
        <v>420</v>
      </c>
      <c r="I21" s="370">
        <v>0.32777777777777778</v>
      </c>
      <c r="J21" t="s">
        <v>1374</v>
      </c>
      <c r="L21" s="586">
        <f>VLOOKUP(M21,id!$A:$C,3,0)</f>
        <v>74</v>
      </c>
      <c r="M21" s="586" t="str">
        <f t="shared" si="0"/>
        <v>TobołaMiron1973</v>
      </c>
      <c r="N21" s="591" t="str">
        <f t="shared" si="1"/>
        <v>Toboła</v>
      </c>
      <c r="O21" s="591" t="str">
        <f t="shared" si="2"/>
        <v>Miron</v>
      </c>
      <c r="P21" s="591" t="str">
        <f t="shared" si="3"/>
        <v>Ambit Racing Team</v>
      </c>
      <c r="Q21" s="591">
        <f t="shared" si="4"/>
        <v>1973</v>
      </c>
      <c r="R21" s="591">
        <f t="shared" si="5"/>
        <v>32.627118644067799</v>
      </c>
      <c r="S21" s="593"/>
      <c r="T21" s="591">
        <f t="shared" si="6"/>
        <v>1</v>
      </c>
      <c r="U21" s="591">
        <v>1</v>
      </c>
      <c r="V21" s="591">
        <f t="shared" si="7"/>
        <v>1</v>
      </c>
      <c r="W21" s="591">
        <v>1</v>
      </c>
    </row>
    <row r="22" spans="1:23">
      <c r="A22">
        <v>15</v>
      </c>
      <c r="B22" t="s">
        <v>5284</v>
      </c>
      <c r="C22" t="s">
        <v>83</v>
      </c>
      <c r="D22" t="s">
        <v>98</v>
      </c>
      <c r="E22">
        <v>1989</v>
      </c>
      <c r="F22" t="s">
        <v>873</v>
      </c>
      <c r="G22" s="370">
        <v>0.66111111111111109</v>
      </c>
      <c r="H22">
        <v>420</v>
      </c>
      <c r="I22" s="370">
        <v>0.32777777777777778</v>
      </c>
      <c r="J22" t="s">
        <v>1374</v>
      </c>
      <c r="L22" s="586">
        <f>VLOOKUP(M22,id!$A:$C,3,0)</f>
        <v>29</v>
      </c>
      <c r="M22" s="586" t="str">
        <f t="shared" si="0"/>
        <v>WiśniewskiAdam1989</v>
      </c>
      <c r="N22" s="591" t="str">
        <f t="shared" si="1"/>
        <v>Wiśniewski</v>
      </c>
      <c r="O22" s="591" t="str">
        <f t="shared" si="2"/>
        <v>Adam</v>
      </c>
      <c r="P22" s="591" t="str">
        <f t="shared" si="3"/>
        <v>Ambit Racing Team</v>
      </c>
      <c r="Q22" s="591">
        <f t="shared" si="4"/>
        <v>1989</v>
      </c>
      <c r="R22" s="591">
        <f t="shared" si="5"/>
        <v>32.627118644067799</v>
      </c>
      <c r="S22" s="593"/>
      <c r="T22" s="591">
        <f t="shared" si="6"/>
        <v>1</v>
      </c>
      <c r="U22" s="591">
        <v>1</v>
      </c>
      <c r="V22" s="591">
        <f t="shared" si="7"/>
        <v>1</v>
      </c>
      <c r="W22" s="591">
        <v>1</v>
      </c>
    </row>
    <row r="23" spans="1:23">
      <c r="A23">
        <v>21</v>
      </c>
      <c r="B23" t="s">
        <v>5285</v>
      </c>
      <c r="C23" t="s">
        <v>26</v>
      </c>
      <c r="D23" t="s">
        <v>3368</v>
      </c>
      <c r="E23">
        <v>1963</v>
      </c>
      <c r="G23" s="370">
        <v>0.68194444444444446</v>
      </c>
      <c r="H23">
        <v>420</v>
      </c>
      <c r="I23" s="370">
        <v>0.34861111111111115</v>
      </c>
      <c r="J23" t="s">
        <v>1374</v>
      </c>
      <c r="L23" s="586">
        <f>VLOOKUP(M23,id!$A:$C,3,0)</f>
        <v>14</v>
      </c>
      <c r="M23" s="586" t="str">
        <f t="shared" si="0"/>
        <v>ŻelaskoAndrzej1963</v>
      </c>
      <c r="N23" s="591" t="str">
        <f t="shared" si="1"/>
        <v>Żelasko</v>
      </c>
      <c r="O23" s="591" t="str">
        <f t="shared" si="2"/>
        <v>Andrzej</v>
      </c>
      <c r="P23" s="591">
        <f t="shared" si="3"/>
        <v>0</v>
      </c>
      <c r="Q23" s="591">
        <f t="shared" si="4"/>
        <v>1963</v>
      </c>
      <c r="R23" s="591">
        <f t="shared" si="5"/>
        <v>30.677290836653388</v>
      </c>
      <c r="S23" s="593"/>
      <c r="T23" s="591">
        <f t="shared" si="6"/>
        <v>0.94023904382470114</v>
      </c>
      <c r="U23" s="591">
        <v>1</v>
      </c>
      <c r="V23" s="591">
        <f t="shared" si="7"/>
        <v>1</v>
      </c>
      <c r="W23" s="591">
        <v>1</v>
      </c>
    </row>
    <row r="24" spans="1:23">
      <c r="A24">
        <v>22</v>
      </c>
      <c r="B24" t="s">
        <v>5286</v>
      </c>
      <c r="C24" t="s">
        <v>22</v>
      </c>
      <c r="D24" t="s">
        <v>106</v>
      </c>
      <c r="E24">
        <v>1975</v>
      </c>
      <c r="F24" t="s">
        <v>1612</v>
      </c>
      <c r="G24" s="370">
        <v>0.6958333333333333</v>
      </c>
      <c r="H24">
        <v>420</v>
      </c>
      <c r="I24" s="370">
        <v>0.36249999999999999</v>
      </c>
      <c r="J24" t="s">
        <v>1374</v>
      </c>
      <c r="L24" s="586">
        <f>VLOOKUP(M24,id!$A:$C,3,0)</f>
        <v>778</v>
      </c>
      <c r="M24" s="586" t="str">
        <f t="shared" si="0"/>
        <v>PawlakKrzysztof1975</v>
      </c>
      <c r="N24" s="591" t="str">
        <f t="shared" si="1"/>
        <v>Pawlak</v>
      </c>
      <c r="O24" s="591" t="str">
        <f t="shared" si="2"/>
        <v>Krzysztof</v>
      </c>
      <c r="P24" s="591" t="str">
        <f t="shared" si="3"/>
        <v>DT4YOU MTB TEAM</v>
      </c>
      <c r="Q24" s="591">
        <f t="shared" si="4"/>
        <v>1975</v>
      </c>
      <c r="R24" s="591">
        <f t="shared" si="5"/>
        <v>29.501915708812266</v>
      </c>
      <c r="S24" s="593"/>
      <c r="T24" s="591">
        <f t="shared" si="6"/>
        <v>0.96168582375478939</v>
      </c>
      <c r="U24" s="591">
        <v>1</v>
      </c>
      <c r="V24" s="591">
        <f t="shared" si="7"/>
        <v>1</v>
      </c>
      <c r="W24" s="591">
        <v>1</v>
      </c>
    </row>
    <row r="25" spans="1:23">
      <c r="A25">
        <v>22</v>
      </c>
      <c r="B25" t="s">
        <v>5287</v>
      </c>
      <c r="C25" t="s">
        <v>63</v>
      </c>
      <c r="D25" t="s">
        <v>104</v>
      </c>
      <c r="E25">
        <v>1984</v>
      </c>
      <c r="F25" t="s">
        <v>178</v>
      </c>
      <c r="G25" s="370">
        <v>0.6958333333333333</v>
      </c>
      <c r="H25">
        <v>420</v>
      </c>
      <c r="I25" s="370">
        <v>0.36249999999999999</v>
      </c>
      <c r="J25" t="s">
        <v>1374</v>
      </c>
      <c r="L25" s="586">
        <f>VLOOKUP(M25,id!$A:$C,3,0)</f>
        <v>779</v>
      </c>
      <c r="M25" s="586" t="str">
        <f t="shared" si="0"/>
        <v>SosińskiŁukasz1984</v>
      </c>
      <c r="N25" s="591" t="str">
        <f t="shared" si="1"/>
        <v>Sosiński</v>
      </c>
      <c r="O25" s="591" t="str">
        <f t="shared" si="2"/>
        <v>Łukasz</v>
      </c>
      <c r="P25" s="591" t="str">
        <f t="shared" si="3"/>
        <v>agmar.eu</v>
      </c>
      <c r="Q25" s="591">
        <f t="shared" si="4"/>
        <v>1984</v>
      </c>
      <c r="R25" s="591">
        <f t="shared" si="5"/>
        <v>29.501915708812266</v>
      </c>
      <c r="S25" s="593"/>
      <c r="T25" s="591">
        <f t="shared" si="6"/>
        <v>1</v>
      </c>
      <c r="U25" s="591">
        <v>1</v>
      </c>
      <c r="V25" s="591">
        <f t="shared" si="7"/>
        <v>1</v>
      </c>
      <c r="W25" s="591">
        <v>1</v>
      </c>
    </row>
    <row r="26" spans="1:23">
      <c r="A26">
        <v>24</v>
      </c>
      <c r="B26" t="s">
        <v>5288</v>
      </c>
      <c r="C26" t="s">
        <v>48</v>
      </c>
      <c r="D26" t="s">
        <v>69</v>
      </c>
      <c r="E26">
        <v>1963</v>
      </c>
      <c r="F26" t="s">
        <v>223</v>
      </c>
      <c r="G26" s="370">
        <v>0.74513888888888891</v>
      </c>
      <c r="H26">
        <v>420</v>
      </c>
      <c r="I26" s="370">
        <v>0.41180555555555554</v>
      </c>
      <c r="J26" t="s">
        <v>1374</v>
      </c>
      <c r="L26" s="586">
        <f>VLOOKUP(M26,id!$A:$C,3,0)</f>
        <v>23</v>
      </c>
      <c r="M26" s="586" t="str">
        <f t="shared" si="0"/>
        <v>SójkaTomasz1963</v>
      </c>
      <c r="N26" s="591" t="str">
        <f t="shared" si="1"/>
        <v>Sójka</v>
      </c>
      <c r="O26" s="591" t="str">
        <f t="shared" si="2"/>
        <v>Tomasz</v>
      </c>
      <c r="P26" s="591" t="str">
        <f t="shared" si="3"/>
        <v>RKS Fiedorek</v>
      </c>
      <c r="Q26" s="591">
        <f t="shared" si="4"/>
        <v>1963</v>
      </c>
      <c r="R26" s="591">
        <f t="shared" si="5"/>
        <v>25.969645868465435</v>
      </c>
      <c r="S26" s="593"/>
      <c r="T26" s="591">
        <f t="shared" si="6"/>
        <v>0.8802698145025295</v>
      </c>
      <c r="U26" s="591">
        <v>1</v>
      </c>
      <c r="V26" s="591">
        <f t="shared" si="7"/>
        <v>1</v>
      </c>
      <c r="W26" s="591">
        <v>1</v>
      </c>
    </row>
    <row r="27" spans="1:23">
      <c r="A27">
        <v>25</v>
      </c>
      <c r="B27" t="s">
        <v>5289</v>
      </c>
      <c r="C27" t="s">
        <v>68</v>
      </c>
      <c r="D27" t="s">
        <v>1084</v>
      </c>
      <c r="E27">
        <v>1972</v>
      </c>
      <c r="G27" s="370">
        <v>0.76666666666666661</v>
      </c>
      <c r="H27">
        <v>420</v>
      </c>
      <c r="I27" s="370">
        <v>0.43333333333333335</v>
      </c>
      <c r="J27" t="s">
        <v>1374</v>
      </c>
      <c r="L27" s="586">
        <f>VLOOKUP(M27,id!$A:$C,3,0)</f>
        <v>676</v>
      </c>
      <c r="M27" s="586" t="str">
        <f t="shared" si="0"/>
        <v>GrudaKonrad1972</v>
      </c>
      <c r="N27" s="591" t="str">
        <f t="shared" si="1"/>
        <v>Gruda</v>
      </c>
      <c r="O27" s="591" t="str">
        <f t="shared" si="2"/>
        <v>Konrad</v>
      </c>
      <c r="P27" s="591">
        <f t="shared" si="3"/>
        <v>0</v>
      </c>
      <c r="Q27" s="591">
        <f t="shared" si="4"/>
        <v>1972</v>
      </c>
      <c r="R27" s="591">
        <f t="shared" si="5"/>
        <v>24.679487179487182</v>
      </c>
      <c r="S27" s="593"/>
      <c r="T27" s="591">
        <f t="shared" si="6"/>
        <v>0.95032051282051277</v>
      </c>
      <c r="U27" s="591">
        <v>1</v>
      </c>
      <c r="V27" s="591">
        <f t="shared" si="7"/>
        <v>1</v>
      </c>
      <c r="W27" s="591">
        <v>1</v>
      </c>
    </row>
    <row r="28" spans="1:23">
      <c r="A28">
        <v>25</v>
      </c>
      <c r="B28" t="s">
        <v>5290</v>
      </c>
      <c r="C28" t="s">
        <v>16</v>
      </c>
      <c r="D28" t="s">
        <v>1280</v>
      </c>
      <c r="E28">
        <v>1972</v>
      </c>
      <c r="G28" s="370">
        <v>0.76666666666666661</v>
      </c>
      <c r="H28">
        <v>420</v>
      </c>
      <c r="I28" s="370">
        <v>0.43333333333333335</v>
      </c>
      <c r="J28" t="s">
        <v>1374</v>
      </c>
      <c r="L28" s="586">
        <f>VLOOKUP(M28,id!$A:$C,3,0)</f>
        <v>780</v>
      </c>
      <c r="M28" s="586" t="str">
        <f t="shared" si="0"/>
        <v>JanowskiPaweł1972</v>
      </c>
      <c r="N28" s="591" t="str">
        <f t="shared" si="1"/>
        <v>Janowski</v>
      </c>
      <c r="O28" s="591" t="str">
        <f t="shared" si="2"/>
        <v>Paweł</v>
      </c>
      <c r="P28" s="591">
        <f t="shared" si="3"/>
        <v>0</v>
      </c>
      <c r="Q28" s="591">
        <f t="shared" si="4"/>
        <v>1972</v>
      </c>
      <c r="R28" s="591">
        <f t="shared" si="5"/>
        <v>24.679487179487182</v>
      </c>
      <c r="S28" s="593"/>
      <c r="T28" s="591">
        <f t="shared" si="6"/>
        <v>1</v>
      </c>
      <c r="U28" s="591">
        <v>1</v>
      </c>
      <c r="V28" s="591">
        <f t="shared" si="7"/>
        <v>1</v>
      </c>
      <c r="W28" s="591">
        <v>1</v>
      </c>
    </row>
    <row r="29" spans="1:23">
      <c r="A29">
        <v>27</v>
      </c>
      <c r="B29" t="s">
        <v>5291</v>
      </c>
      <c r="C29" t="s">
        <v>1344</v>
      </c>
      <c r="D29" t="s">
        <v>5292</v>
      </c>
      <c r="E29">
        <v>1971</v>
      </c>
      <c r="F29" t="s">
        <v>5293</v>
      </c>
      <c r="G29" s="370">
        <v>0.72638888888888886</v>
      </c>
      <c r="H29">
        <v>260</v>
      </c>
      <c r="I29" s="370">
        <v>0.39305555555555555</v>
      </c>
      <c r="J29" t="s">
        <v>5294</v>
      </c>
      <c r="L29" s="586">
        <f>VLOOKUP(M29,id!$A:$C,3,0)</f>
        <v>781</v>
      </c>
      <c r="M29" s="586" t="str">
        <f t="shared" si="0"/>
        <v>MarcjoniakWojtek1971</v>
      </c>
      <c r="N29" s="591" t="str">
        <f t="shared" si="1"/>
        <v>Marcjoniak</v>
      </c>
      <c r="O29" s="591" t="str">
        <f t="shared" si="2"/>
        <v>Wojtek</v>
      </c>
      <c r="P29" s="591" t="str">
        <f t="shared" si="3"/>
        <v>Korba Team</v>
      </c>
      <c r="Q29" s="591">
        <f t="shared" si="4"/>
        <v>1971</v>
      </c>
      <c r="R29" s="591">
        <f t="shared" si="5"/>
        <v>15.27777777777778</v>
      </c>
      <c r="S29" s="593"/>
      <c r="T29" s="591">
        <f t="shared" si="6"/>
        <v>1.1024734982332156</v>
      </c>
      <c r="U29" s="591">
        <v>1</v>
      </c>
      <c r="V29" s="591">
        <f t="shared" si="7"/>
        <v>0.61904761904761907</v>
      </c>
      <c r="W29" s="591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/>
  </sheetViews>
  <sheetFormatPr defaultRowHeight="13.8"/>
  <cols>
    <col min="1" max="1" width="7.5546875" style="77" bestFit="1" customWidth="1"/>
    <col min="2" max="2" width="9.44140625" style="77" bestFit="1" customWidth="1"/>
    <col min="3" max="3" width="11" style="77" bestFit="1" customWidth="1"/>
    <col min="4" max="4" width="16" style="77" bestFit="1" customWidth="1"/>
    <col min="5" max="5" width="13.109375" style="77" bestFit="1" customWidth="1"/>
    <col min="6" max="6" width="9.44140625" style="69" bestFit="1" customWidth="1"/>
    <col min="7" max="7" width="14.109375" style="77" bestFit="1" customWidth="1"/>
    <col min="8" max="8" width="5.6640625" style="77" bestFit="1" customWidth="1"/>
    <col min="9" max="9" width="36.6640625" style="77" bestFit="1" customWidth="1"/>
    <col min="10" max="10" width="18.5546875" style="77" bestFit="1" customWidth="1"/>
    <col min="11" max="1024" width="9.5546875" style="77" customWidth="1"/>
    <col min="1025" max="16384" width="8.88671875" style="77"/>
  </cols>
  <sheetData>
    <row r="1" spans="1:23" s="69" customFormat="1" ht="14.4">
      <c r="A1" s="67" t="s">
        <v>3466</v>
      </c>
      <c r="B1" s="68" t="s">
        <v>3467</v>
      </c>
      <c r="C1" s="67" t="s">
        <v>38</v>
      </c>
      <c r="D1" s="67" t="s">
        <v>9</v>
      </c>
      <c r="E1" s="67" t="s">
        <v>3468</v>
      </c>
      <c r="F1" s="67" t="s">
        <v>3469</v>
      </c>
      <c r="G1" s="67" t="s">
        <v>3470</v>
      </c>
      <c r="H1" s="67" t="s">
        <v>3471</v>
      </c>
      <c r="I1" s="67" t="s">
        <v>3472</v>
      </c>
      <c r="J1" s="67" t="s">
        <v>3473</v>
      </c>
      <c r="L1" s="14" t="s">
        <v>71</v>
      </c>
      <c r="M1" s="14" t="s">
        <v>72</v>
      </c>
      <c r="N1" s="9" t="s">
        <v>99</v>
      </c>
      <c r="O1" s="9" t="s">
        <v>100</v>
      </c>
      <c r="P1" s="9" t="s">
        <v>75</v>
      </c>
      <c r="Q1" s="9" t="s">
        <v>73</v>
      </c>
      <c r="R1" s="9" t="s">
        <v>42</v>
      </c>
      <c r="S1" s="9"/>
      <c r="T1" s="9" t="s">
        <v>39</v>
      </c>
      <c r="U1" s="9" t="s">
        <v>40</v>
      </c>
      <c r="V1" s="9" t="s">
        <v>31</v>
      </c>
      <c r="W1" s="9" t="s">
        <v>41</v>
      </c>
    </row>
    <row r="2" spans="1:23" ht="14.4">
      <c r="A2" s="70">
        <v>1</v>
      </c>
      <c r="B2" s="71" t="s">
        <v>32</v>
      </c>
      <c r="C2" s="70" t="s">
        <v>22</v>
      </c>
      <c r="D2" s="70" t="s">
        <v>10</v>
      </c>
      <c r="E2" s="70">
        <v>1975</v>
      </c>
      <c r="F2" s="72">
        <v>225</v>
      </c>
      <c r="G2" s="73"/>
      <c r="H2" s="74">
        <v>0.25069444444444444</v>
      </c>
      <c r="I2" s="75"/>
      <c r="J2" s="76" t="s">
        <v>3474</v>
      </c>
      <c r="L2" s="14">
        <f>VLOOKUP(M2,id!$A:$C,3,0)</f>
        <v>39</v>
      </c>
      <c r="M2" s="14" t="str">
        <f>N2&amp;O2&amp;Q2</f>
        <v>CecułaKrzysztof1975</v>
      </c>
      <c r="N2" s="9" t="str">
        <f>D2</f>
        <v>Cecuła</v>
      </c>
      <c r="O2" s="9" t="str">
        <f>C2</f>
        <v>Krzysztof</v>
      </c>
      <c r="P2" s="9">
        <f>I2</f>
        <v>0</v>
      </c>
      <c r="Q2" s="9">
        <f>E2</f>
        <v>1975</v>
      </c>
      <c r="R2" s="9">
        <v>50</v>
      </c>
      <c r="S2" s="9"/>
      <c r="T2" s="9"/>
      <c r="U2" s="9"/>
      <c r="V2" s="9"/>
      <c r="W2" s="9"/>
    </row>
    <row r="3" spans="1:23" ht="14.4">
      <c r="A3" s="70">
        <v>2</v>
      </c>
      <c r="B3" s="71" t="s">
        <v>32</v>
      </c>
      <c r="C3" s="70" t="s">
        <v>77</v>
      </c>
      <c r="D3" s="70" t="s">
        <v>78</v>
      </c>
      <c r="E3" s="70">
        <v>1992</v>
      </c>
      <c r="F3" s="72">
        <v>225</v>
      </c>
      <c r="G3" s="73"/>
      <c r="H3" s="74">
        <v>0.27291666666666664</v>
      </c>
      <c r="I3" s="75" t="s">
        <v>162</v>
      </c>
      <c r="J3" s="76" t="s">
        <v>246</v>
      </c>
      <c r="L3" s="14">
        <f>VLOOKUP(M3,id!$A:$C,3,0)</f>
        <v>6</v>
      </c>
      <c r="M3" s="14" t="str">
        <f t="shared" ref="M3:M34" si="0">N3&amp;O3&amp;Q3</f>
        <v>JakubekKrystian1992</v>
      </c>
      <c r="N3" s="9" t="str">
        <f t="shared" ref="N3:N34" si="1">D3</f>
        <v>Jakubek</v>
      </c>
      <c r="O3" s="9" t="str">
        <f t="shared" ref="O3:O34" si="2">C3</f>
        <v>Krystian</v>
      </c>
      <c r="P3" s="9" t="str">
        <f t="shared" ref="P3:P34" si="3">I3</f>
        <v>Mitutoyo AZS Wratislavia</v>
      </c>
      <c r="Q3" s="9">
        <f t="shared" ref="Q3:Q34" si="4">E3</f>
        <v>1992</v>
      </c>
      <c r="R3" s="9">
        <f>R2*IF(V3&lt;1,V3,IF(W3&lt;1,W3,IF(U3&lt;1,U3,IF(T3&lt;1,T3,1))))</f>
        <v>45.92875318066158</v>
      </c>
      <c r="S3" s="9"/>
      <c r="T3" s="9">
        <f t="shared" ref="T3:T21" si="5">H2/H3</f>
        <v>0.9185750636132316</v>
      </c>
      <c r="U3" s="9">
        <v>1</v>
      </c>
      <c r="V3" s="9">
        <f>F3/F2</f>
        <v>1</v>
      </c>
      <c r="W3" s="9">
        <v>1</v>
      </c>
    </row>
    <row r="4" spans="1:23" ht="14.4">
      <c r="A4" s="70">
        <v>3</v>
      </c>
      <c r="B4" s="71" t="s">
        <v>32</v>
      </c>
      <c r="C4" s="70" t="s">
        <v>22</v>
      </c>
      <c r="D4" s="70" t="s">
        <v>55</v>
      </c>
      <c r="E4" s="70">
        <v>1969</v>
      </c>
      <c r="F4" s="72">
        <v>225</v>
      </c>
      <c r="G4" s="73"/>
      <c r="H4" s="74">
        <v>0.27361111111111114</v>
      </c>
      <c r="I4" s="70"/>
      <c r="J4" s="70" t="s">
        <v>246</v>
      </c>
      <c r="L4" s="14">
        <f>VLOOKUP(M4,id!$A:$C,3,0)</f>
        <v>5</v>
      </c>
      <c r="M4" s="14" t="str">
        <f t="shared" si="0"/>
        <v>SzawdzinKrzysztof1969</v>
      </c>
      <c r="N4" s="9" t="str">
        <f t="shared" si="1"/>
        <v>Szawdzin</v>
      </c>
      <c r="O4" s="9" t="str">
        <f t="shared" si="2"/>
        <v>Krzysztof</v>
      </c>
      <c r="P4" s="9">
        <f t="shared" si="3"/>
        <v>0</v>
      </c>
      <c r="Q4" s="9">
        <f t="shared" si="4"/>
        <v>1969</v>
      </c>
      <c r="R4" s="9">
        <f t="shared" ref="R4:R21" si="6">R3*IF(V4&lt;1,V4,IF(W4&lt;1,W4,IF(U4&lt;1,U4,IF(T4&lt;1,T4,1))))</f>
        <v>45.812182741116743</v>
      </c>
      <c r="S4" s="9"/>
      <c r="T4" s="9">
        <f t="shared" si="5"/>
        <v>0.99746192893400998</v>
      </c>
      <c r="U4" s="9">
        <v>1</v>
      </c>
      <c r="V4" s="9">
        <f t="shared" ref="V4:V21" si="7">F4/F3</f>
        <v>1</v>
      </c>
      <c r="W4" s="9">
        <v>1</v>
      </c>
    </row>
    <row r="5" spans="1:23" ht="14.4">
      <c r="A5" s="70">
        <v>4</v>
      </c>
      <c r="B5" s="71" t="s">
        <v>32</v>
      </c>
      <c r="C5" s="70" t="s">
        <v>90</v>
      </c>
      <c r="D5" s="70" t="s">
        <v>79</v>
      </c>
      <c r="E5" s="70">
        <v>1984</v>
      </c>
      <c r="F5" s="72">
        <v>225</v>
      </c>
      <c r="G5" s="73"/>
      <c r="H5" s="74">
        <v>0.30486111111111114</v>
      </c>
      <c r="I5" s="75" t="s">
        <v>1538</v>
      </c>
      <c r="J5" s="76" t="s">
        <v>246</v>
      </c>
      <c r="L5" s="14">
        <f>VLOOKUP(M5,id!$A:$C,3,0)</f>
        <v>41</v>
      </c>
      <c r="M5" s="14" t="str">
        <f t="shared" si="0"/>
        <v>WieczorekJarosław1984</v>
      </c>
      <c r="N5" s="9" t="str">
        <f t="shared" si="1"/>
        <v>Wieczorek</v>
      </c>
      <c r="O5" s="9" t="str">
        <f t="shared" si="2"/>
        <v>Jarosław</v>
      </c>
      <c r="P5" s="9" t="str">
        <f t="shared" si="3"/>
        <v>Rajd Liczyrzepy / Europa Ubezpieczenia</v>
      </c>
      <c r="Q5" s="9">
        <f t="shared" si="4"/>
        <v>1984</v>
      </c>
      <c r="R5" s="9">
        <f t="shared" si="6"/>
        <v>41.116173120728924</v>
      </c>
      <c r="S5" s="23"/>
      <c r="T5" s="9">
        <f t="shared" si="5"/>
        <v>0.89749430523917995</v>
      </c>
      <c r="U5" s="9">
        <v>1</v>
      </c>
      <c r="V5" s="9">
        <f t="shared" si="7"/>
        <v>1</v>
      </c>
      <c r="W5" s="9">
        <v>1</v>
      </c>
    </row>
    <row r="6" spans="1:23" ht="14.4">
      <c r="A6" s="70">
        <v>5</v>
      </c>
      <c r="B6" s="71" t="s">
        <v>32</v>
      </c>
      <c r="C6" s="70" t="s">
        <v>22</v>
      </c>
      <c r="D6" s="70" t="s">
        <v>84</v>
      </c>
      <c r="E6" s="70">
        <v>1986</v>
      </c>
      <c r="F6" s="72">
        <v>225</v>
      </c>
      <c r="G6" s="73"/>
      <c r="H6" s="74">
        <v>0.32916666666666666</v>
      </c>
      <c r="I6" s="75"/>
      <c r="J6" s="76" t="s">
        <v>3475</v>
      </c>
      <c r="L6" s="14">
        <f>VLOOKUP(M6,id!$A:$C,3,0)</f>
        <v>68</v>
      </c>
      <c r="M6" s="14" t="str">
        <f t="shared" si="0"/>
        <v>WieszczeczyńskiKrzysztof1986</v>
      </c>
      <c r="N6" s="9" t="str">
        <f t="shared" si="1"/>
        <v>Wieszczeczyński</v>
      </c>
      <c r="O6" s="9" t="str">
        <f t="shared" si="2"/>
        <v>Krzysztof</v>
      </c>
      <c r="P6" s="9">
        <f t="shared" si="3"/>
        <v>0</v>
      </c>
      <c r="Q6" s="9">
        <f t="shared" si="4"/>
        <v>1986</v>
      </c>
      <c r="R6" s="9">
        <f t="shared" si="6"/>
        <v>38.080168776371309</v>
      </c>
      <c r="S6" s="23"/>
      <c r="T6" s="9">
        <f t="shared" si="5"/>
        <v>0.92616033755274274</v>
      </c>
      <c r="U6" s="9">
        <v>1</v>
      </c>
      <c r="V6" s="9">
        <f t="shared" si="7"/>
        <v>1</v>
      </c>
      <c r="W6" s="9">
        <v>1</v>
      </c>
    </row>
    <row r="7" spans="1:23" ht="14.4">
      <c r="A7" s="70">
        <v>6</v>
      </c>
      <c r="B7" s="71" t="s">
        <v>32</v>
      </c>
      <c r="C7" s="70" t="s">
        <v>15</v>
      </c>
      <c r="D7" s="70" t="s">
        <v>1181</v>
      </c>
      <c r="E7" s="70">
        <v>1971</v>
      </c>
      <c r="F7" s="72">
        <v>225</v>
      </c>
      <c r="G7" s="73"/>
      <c r="H7" s="74">
        <v>0.33194444444444449</v>
      </c>
      <c r="I7" s="70" t="s">
        <v>3498</v>
      </c>
      <c r="J7" s="70" t="s">
        <v>3477</v>
      </c>
      <c r="L7" s="14">
        <f>VLOOKUP(M7,id!$A:$C,3,0)</f>
        <v>69</v>
      </c>
      <c r="M7" s="14" t="str">
        <f t="shared" si="0"/>
        <v>JakubikPiotr1971</v>
      </c>
      <c r="N7" s="9" t="str">
        <f t="shared" si="1"/>
        <v>Jakubik</v>
      </c>
      <c r="O7" s="9" t="str">
        <f t="shared" si="2"/>
        <v>Piotr</v>
      </c>
      <c r="P7" s="9" t="str">
        <f t="shared" si="3"/>
        <v>31BLT</v>
      </c>
      <c r="Q7" s="9">
        <f t="shared" si="4"/>
        <v>1971</v>
      </c>
      <c r="R7" s="9">
        <f t="shared" si="6"/>
        <v>37.761506276150627</v>
      </c>
      <c r="S7" s="23"/>
      <c r="T7" s="9">
        <f t="shared" si="5"/>
        <v>0.99163179916317978</v>
      </c>
      <c r="U7" s="9">
        <v>1</v>
      </c>
      <c r="V7" s="9">
        <f t="shared" si="7"/>
        <v>1</v>
      </c>
      <c r="W7" s="9">
        <v>1</v>
      </c>
    </row>
    <row r="8" spans="1:23" ht="14.4">
      <c r="A8" s="70">
        <v>7</v>
      </c>
      <c r="B8" s="71" t="s">
        <v>32</v>
      </c>
      <c r="C8" s="70" t="s">
        <v>49</v>
      </c>
      <c r="D8" s="70" t="s">
        <v>50</v>
      </c>
      <c r="E8" s="70">
        <v>1967</v>
      </c>
      <c r="F8" s="72">
        <v>225</v>
      </c>
      <c r="G8" s="73"/>
      <c r="H8" s="74">
        <v>0.34027777777777773</v>
      </c>
      <c r="I8" s="70" t="s">
        <v>135</v>
      </c>
      <c r="J8" s="70" t="s">
        <v>307</v>
      </c>
      <c r="L8" s="14">
        <f>VLOOKUP(M8,id!$A:$C,3,0)</f>
        <v>70</v>
      </c>
      <c r="M8" s="14" t="str">
        <f t="shared" si="0"/>
        <v>StanekRobert1967</v>
      </c>
      <c r="N8" s="9" t="str">
        <f t="shared" si="1"/>
        <v>Stanek</v>
      </c>
      <c r="O8" s="9" t="str">
        <f t="shared" si="2"/>
        <v>Robert</v>
      </c>
      <c r="P8" s="9" t="str">
        <f t="shared" si="3"/>
        <v>RUDY KOT</v>
      </c>
      <c r="Q8" s="9">
        <f t="shared" si="4"/>
        <v>1967</v>
      </c>
      <c r="R8" s="9">
        <f t="shared" si="6"/>
        <v>36.83673469387756</v>
      </c>
      <c r="S8" s="23"/>
      <c r="T8" s="9">
        <f t="shared" si="5"/>
        <v>0.97551020408163291</v>
      </c>
      <c r="U8" s="9">
        <v>1</v>
      </c>
      <c r="V8" s="9">
        <f t="shared" si="7"/>
        <v>1</v>
      </c>
      <c r="W8" s="9">
        <v>1</v>
      </c>
    </row>
    <row r="9" spans="1:23" ht="14.4">
      <c r="A9" s="70">
        <v>8</v>
      </c>
      <c r="B9" s="71" t="s">
        <v>32</v>
      </c>
      <c r="C9" s="70" t="s">
        <v>16</v>
      </c>
      <c r="D9" s="70" t="s">
        <v>3476</v>
      </c>
      <c r="E9" s="70">
        <v>1987</v>
      </c>
      <c r="F9" s="72">
        <v>225</v>
      </c>
      <c r="G9" s="73"/>
      <c r="H9" s="74">
        <v>0.37013888888888885</v>
      </c>
      <c r="I9" s="75"/>
      <c r="J9" s="76" t="s">
        <v>3477</v>
      </c>
      <c r="L9" s="14">
        <f>VLOOKUP(M9,id!$A:$C,3,0)</f>
        <v>71</v>
      </c>
      <c r="M9" s="14" t="str">
        <f t="shared" si="0"/>
        <v>PieczyńskiPaweł1987</v>
      </c>
      <c r="N9" s="9" t="str">
        <f t="shared" si="1"/>
        <v>Pieczyński</v>
      </c>
      <c r="O9" s="9" t="str">
        <f t="shared" si="2"/>
        <v>Paweł</v>
      </c>
      <c r="P9" s="9">
        <f t="shared" si="3"/>
        <v>0</v>
      </c>
      <c r="Q9" s="9">
        <f t="shared" si="4"/>
        <v>1987</v>
      </c>
      <c r="R9" s="9">
        <f t="shared" si="6"/>
        <v>33.864915572232654</v>
      </c>
      <c r="S9" s="23"/>
      <c r="T9" s="9">
        <f t="shared" si="5"/>
        <v>0.91932457786116317</v>
      </c>
      <c r="U9" s="9">
        <v>1</v>
      </c>
      <c r="V9" s="9">
        <f t="shared" si="7"/>
        <v>1</v>
      </c>
      <c r="W9" s="9">
        <v>1</v>
      </c>
    </row>
    <row r="10" spans="1:23" ht="14.4">
      <c r="A10" s="70">
        <v>8</v>
      </c>
      <c r="B10" s="71" t="s">
        <v>32</v>
      </c>
      <c r="C10" s="70" t="s">
        <v>91</v>
      </c>
      <c r="D10" s="70" t="s">
        <v>3478</v>
      </c>
      <c r="E10" s="70">
        <v>1989</v>
      </c>
      <c r="F10" s="72">
        <v>225</v>
      </c>
      <c r="G10" s="73"/>
      <c r="H10" s="74">
        <v>0.37013888888888885</v>
      </c>
      <c r="I10" s="75" t="s">
        <v>3479</v>
      </c>
      <c r="J10" s="76" t="s">
        <v>3477</v>
      </c>
      <c r="L10" s="14">
        <f>VLOOKUP(M10,id!$A:$C,3,0)</f>
        <v>72</v>
      </c>
      <c r="M10" s="14" t="str">
        <f t="shared" si="0"/>
        <v>KaczmarekMateusz1989</v>
      </c>
      <c r="N10" s="9" t="str">
        <f t="shared" si="1"/>
        <v>Kaczmarek</v>
      </c>
      <c r="O10" s="9" t="str">
        <f t="shared" si="2"/>
        <v>Mateusz</v>
      </c>
      <c r="P10" s="9" t="str">
        <f t="shared" si="3"/>
        <v>OnSight</v>
      </c>
      <c r="Q10" s="9">
        <f t="shared" si="4"/>
        <v>1989</v>
      </c>
      <c r="R10" s="9">
        <f t="shared" si="6"/>
        <v>33.864915572232654</v>
      </c>
      <c r="S10" s="23"/>
      <c r="T10" s="9">
        <f t="shared" si="5"/>
        <v>1</v>
      </c>
      <c r="U10" s="9">
        <v>1</v>
      </c>
      <c r="V10" s="9">
        <f t="shared" si="7"/>
        <v>1</v>
      </c>
      <c r="W10" s="9">
        <v>1</v>
      </c>
    </row>
    <row r="11" spans="1:23" ht="14.4">
      <c r="A11" s="70">
        <v>10</v>
      </c>
      <c r="B11" s="71" t="s">
        <v>32</v>
      </c>
      <c r="C11" s="70" t="s">
        <v>139</v>
      </c>
      <c r="D11" s="70" t="s">
        <v>225</v>
      </c>
      <c r="E11" s="70">
        <v>1973</v>
      </c>
      <c r="F11" s="72">
        <v>225</v>
      </c>
      <c r="G11" s="73"/>
      <c r="H11" s="74">
        <v>0.37430555555555556</v>
      </c>
      <c r="I11" s="70"/>
      <c r="J11" s="78" t="s">
        <v>3500</v>
      </c>
      <c r="L11" s="14">
        <f>VLOOKUP(M11,id!$A:$C,3,0)</f>
        <v>53</v>
      </c>
      <c r="M11" s="14" t="str">
        <f t="shared" si="0"/>
        <v>StaszewskiDaniel1973</v>
      </c>
      <c r="N11" s="9" t="str">
        <f t="shared" si="1"/>
        <v>Staszewski</v>
      </c>
      <c r="O11" s="9" t="str">
        <f t="shared" si="2"/>
        <v>Daniel</v>
      </c>
      <c r="P11" s="9">
        <f t="shared" si="3"/>
        <v>0</v>
      </c>
      <c r="Q11" s="9">
        <f t="shared" si="4"/>
        <v>1973</v>
      </c>
      <c r="R11" s="9">
        <f t="shared" si="6"/>
        <v>33.48794063079778</v>
      </c>
      <c r="S11" s="23"/>
      <c r="T11" s="9">
        <f t="shared" si="5"/>
        <v>0.98886827458256021</v>
      </c>
      <c r="U11" s="9">
        <v>1</v>
      </c>
      <c r="V11" s="9">
        <f t="shared" si="7"/>
        <v>1</v>
      </c>
      <c r="W11" s="9">
        <v>1</v>
      </c>
    </row>
    <row r="12" spans="1:23" ht="14.4">
      <c r="A12" s="70">
        <v>11</v>
      </c>
      <c r="B12" s="71" t="s">
        <v>32</v>
      </c>
      <c r="C12" s="70" t="s">
        <v>92</v>
      </c>
      <c r="D12" s="70" t="s">
        <v>81</v>
      </c>
      <c r="E12" s="70">
        <v>1974</v>
      </c>
      <c r="F12" s="72">
        <v>215</v>
      </c>
      <c r="G12" s="73"/>
      <c r="H12" s="74">
        <v>0.37361111111111112</v>
      </c>
      <c r="I12" s="70" t="s">
        <v>873</v>
      </c>
      <c r="J12" s="70" t="s">
        <v>872</v>
      </c>
      <c r="L12" s="14">
        <f>VLOOKUP(M12,id!$A:$C,3,0)</f>
        <v>30</v>
      </c>
      <c r="M12" s="14" t="str">
        <f t="shared" si="0"/>
        <v>FormanowskiSławomir1974</v>
      </c>
      <c r="N12" s="9" t="str">
        <f t="shared" si="1"/>
        <v>Formanowski</v>
      </c>
      <c r="O12" s="9" t="str">
        <f t="shared" si="2"/>
        <v>Sławomir</v>
      </c>
      <c r="P12" s="9" t="str">
        <f t="shared" si="3"/>
        <v>Ambit Racing Team</v>
      </c>
      <c r="Q12" s="9">
        <f t="shared" si="4"/>
        <v>1974</v>
      </c>
      <c r="R12" s="9">
        <f t="shared" si="6"/>
        <v>31.999587713873435</v>
      </c>
      <c r="S12" s="23"/>
      <c r="T12" s="9">
        <f t="shared" si="5"/>
        <v>1.0018587360594795</v>
      </c>
      <c r="U12" s="9">
        <v>1</v>
      </c>
      <c r="V12" s="9">
        <f t="shared" si="7"/>
        <v>0.9555555555555556</v>
      </c>
      <c r="W12" s="9">
        <v>1</v>
      </c>
    </row>
    <row r="13" spans="1:23" ht="14.4">
      <c r="A13" s="70">
        <v>11</v>
      </c>
      <c r="B13" s="71" t="s">
        <v>32</v>
      </c>
      <c r="C13" s="70" t="s">
        <v>90</v>
      </c>
      <c r="D13" s="70" t="s">
        <v>880</v>
      </c>
      <c r="E13" s="70">
        <v>1971</v>
      </c>
      <c r="F13" s="72">
        <v>215</v>
      </c>
      <c r="G13" s="73"/>
      <c r="H13" s="74">
        <v>0.37361111111111112</v>
      </c>
      <c r="I13" s="70" t="s">
        <v>873</v>
      </c>
      <c r="J13" s="70" t="s">
        <v>872</v>
      </c>
      <c r="L13" s="14">
        <f>VLOOKUP(M13,id!$A:$C,3,0)</f>
        <v>73</v>
      </c>
      <c r="M13" s="14" t="str">
        <f t="shared" si="0"/>
        <v>DawidziakJarosław1971</v>
      </c>
      <c r="N13" s="9" t="str">
        <f t="shared" si="1"/>
        <v>Dawidziak</v>
      </c>
      <c r="O13" s="9" t="str">
        <f t="shared" si="2"/>
        <v>Jarosław</v>
      </c>
      <c r="P13" s="9" t="str">
        <f t="shared" si="3"/>
        <v>Ambit Racing Team</v>
      </c>
      <c r="Q13" s="9">
        <f t="shared" si="4"/>
        <v>1971</v>
      </c>
      <c r="R13" s="9">
        <f t="shared" si="6"/>
        <v>31.999587713873435</v>
      </c>
      <c r="S13" s="23"/>
      <c r="T13" s="9">
        <f t="shared" si="5"/>
        <v>1</v>
      </c>
      <c r="U13" s="9">
        <v>1</v>
      </c>
      <c r="V13" s="9">
        <f t="shared" si="7"/>
        <v>1</v>
      </c>
      <c r="W13" s="9">
        <v>1</v>
      </c>
    </row>
    <row r="14" spans="1:23" ht="14.4">
      <c r="A14" s="70">
        <v>11</v>
      </c>
      <c r="B14" s="71" t="s">
        <v>32</v>
      </c>
      <c r="C14" s="70" t="s">
        <v>123</v>
      </c>
      <c r="D14" s="70" t="s">
        <v>124</v>
      </c>
      <c r="E14" s="70">
        <v>1973</v>
      </c>
      <c r="F14" s="72">
        <v>215</v>
      </c>
      <c r="G14" s="73"/>
      <c r="H14" s="74">
        <v>0.37361111111111112</v>
      </c>
      <c r="I14" s="70" t="s">
        <v>873</v>
      </c>
      <c r="J14" s="70" t="s">
        <v>872</v>
      </c>
      <c r="L14" s="14">
        <f>VLOOKUP(M14,id!$A:$C,3,0)</f>
        <v>74</v>
      </c>
      <c r="M14" s="14" t="str">
        <f t="shared" si="0"/>
        <v>TobołaMiron1973</v>
      </c>
      <c r="N14" s="9" t="str">
        <f t="shared" si="1"/>
        <v>Toboła</v>
      </c>
      <c r="O14" s="9" t="str">
        <f t="shared" si="2"/>
        <v>Miron</v>
      </c>
      <c r="P14" s="9" t="str">
        <f t="shared" si="3"/>
        <v>Ambit Racing Team</v>
      </c>
      <c r="Q14" s="9">
        <f t="shared" si="4"/>
        <v>1973</v>
      </c>
      <c r="R14" s="9">
        <f t="shared" si="6"/>
        <v>31.999587713873435</v>
      </c>
      <c r="S14" s="23"/>
      <c r="T14" s="9">
        <f t="shared" si="5"/>
        <v>1</v>
      </c>
      <c r="U14" s="9">
        <v>1</v>
      </c>
      <c r="V14" s="9">
        <f t="shared" si="7"/>
        <v>1</v>
      </c>
      <c r="W14" s="9">
        <v>1</v>
      </c>
    </row>
    <row r="15" spans="1:23" ht="14.4">
      <c r="A15" s="70">
        <v>11</v>
      </c>
      <c r="B15" s="71" t="s">
        <v>32</v>
      </c>
      <c r="C15" s="70" t="s">
        <v>51</v>
      </c>
      <c r="D15" s="70" t="s">
        <v>82</v>
      </c>
      <c r="E15" s="70">
        <v>1981</v>
      </c>
      <c r="F15" s="72">
        <v>215</v>
      </c>
      <c r="G15" s="73"/>
      <c r="H15" s="74">
        <v>0.37361111111111112</v>
      </c>
      <c r="I15" s="70" t="s">
        <v>873</v>
      </c>
      <c r="J15" s="78" t="s">
        <v>872</v>
      </c>
      <c r="L15" s="14">
        <f>VLOOKUP(M15,id!$A:$C,3,0)</f>
        <v>75</v>
      </c>
      <c r="M15" s="14" t="str">
        <f t="shared" si="0"/>
        <v>JanikArtur1981</v>
      </c>
      <c r="N15" s="9" t="str">
        <f t="shared" si="1"/>
        <v>Janik</v>
      </c>
      <c r="O15" s="9" t="str">
        <f t="shared" si="2"/>
        <v>Artur</v>
      </c>
      <c r="P15" s="9" t="str">
        <f t="shared" si="3"/>
        <v>Ambit Racing Team</v>
      </c>
      <c r="Q15" s="9">
        <f t="shared" si="4"/>
        <v>1981</v>
      </c>
      <c r="R15" s="9">
        <f t="shared" si="6"/>
        <v>31.999587713873435</v>
      </c>
      <c r="S15" s="23"/>
      <c r="T15" s="9">
        <f t="shared" si="5"/>
        <v>1</v>
      </c>
      <c r="U15" s="9">
        <v>1</v>
      </c>
      <c r="V15" s="9">
        <f t="shared" si="7"/>
        <v>1</v>
      </c>
      <c r="W15" s="9">
        <v>1</v>
      </c>
    </row>
    <row r="16" spans="1:23" ht="14.4">
      <c r="A16" s="70">
        <v>11</v>
      </c>
      <c r="B16" s="71" t="s">
        <v>32</v>
      </c>
      <c r="C16" s="70" t="s">
        <v>83</v>
      </c>
      <c r="D16" s="70" t="s">
        <v>98</v>
      </c>
      <c r="E16" s="70">
        <v>1989</v>
      </c>
      <c r="F16" s="72">
        <v>215</v>
      </c>
      <c r="G16" s="73"/>
      <c r="H16" s="74">
        <v>0.37361111111111112</v>
      </c>
      <c r="I16" s="70" t="s">
        <v>873</v>
      </c>
      <c r="J16" s="78" t="s">
        <v>872</v>
      </c>
      <c r="L16" s="14">
        <f>VLOOKUP(M16,id!$A:$C,3,0)</f>
        <v>29</v>
      </c>
      <c r="M16" s="14" t="str">
        <f t="shared" si="0"/>
        <v>WiśniewskiAdam1989</v>
      </c>
      <c r="N16" s="9" t="str">
        <f t="shared" si="1"/>
        <v>Wiśniewski</v>
      </c>
      <c r="O16" s="9" t="str">
        <f t="shared" si="2"/>
        <v>Adam</v>
      </c>
      <c r="P16" s="9" t="str">
        <f t="shared" si="3"/>
        <v>Ambit Racing Team</v>
      </c>
      <c r="Q16" s="9">
        <f t="shared" si="4"/>
        <v>1989</v>
      </c>
      <c r="R16" s="9">
        <f t="shared" si="6"/>
        <v>31.999587713873435</v>
      </c>
      <c r="S16" s="23"/>
      <c r="T16" s="9">
        <f t="shared" si="5"/>
        <v>1</v>
      </c>
      <c r="U16" s="9">
        <v>1</v>
      </c>
      <c r="V16" s="9">
        <f t="shared" si="7"/>
        <v>1</v>
      </c>
      <c r="W16" s="9">
        <v>1</v>
      </c>
    </row>
    <row r="17" spans="1:23" ht="14.4">
      <c r="A17" s="70">
        <v>11</v>
      </c>
      <c r="B17" s="71" t="s">
        <v>32</v>
      </c>
      <c r="C17" s="70" t="s">
        <v>22</v>
      </c>
      <c r="D17" s="70" t="s">
        <v>98</v>
      </c>
      <c r="E17" s="70">
        <v>1964</v>
      </c>
      <c r="F17" s="72">
        <v>215</v>
      </c>
      <c r="G17" s="73"/>
      <c r="H17" s="74">
        <v>0.37361111111111112</v>
      </c>
      <c r="I17" s="70" t="s">
        <v>873</v>
      </c>
      <c r="J17" s="78" t="s">
        <v>872</v>
      </c>
      <c r="L17" s="14">
        <f>VLOOKUP(M17,id!$A:$C,3,0)</f>
        <v>28</v>
      </c>
      <c r="M17" s="14" t="str">
        <f t="shared" si="0"/>
        <v>WiśniewskiKrzysztof1964</v>
      </c>
      <c r="N17" s="9" t="str">
        <f t="shared" si="1"/>
        <v>Wiśniewski</v>
      </c>
      <c r="O17" s="9" t="str">
        <f t="shared" si="2"/>
        <v>Krzysztof</v>
      </c>
      <c r="P17" s="9" t="str">
        <f t="shared" si="3"/>
        <v>Ambit Racing Team</v>
      </c>
      <c r="Q17" s="9">
        <f t="shared" si="4"/>
        <v>1964</v>
      </c>
      <c r="R17" s="9">
        <f t="shared" si="6"/>
        <v>31.999587713873435</v>
      </c>
      <c r="S17" s="23"/>
      <c r="T17" s="9">
        <f t="shared" si="5"/>
        <v>1</v>
      </c>
      <c r="U17" s="9">
        <v>1</v>
      </c>
      <c r="V17" s="9">
        <f t="shared" si="7"/>
        <v>1</v>
      </c>
      <c r="W17" s="9">
        <v>1</v>
      </c>
    </row>
    <row r="18" spans="1:23" ht="14.4">
      <c r="A18" s="70">
        <v>11</v>
      </c>
      <c r="B18" s="71" t="s">
        <v>32</v>
      </c>
      <c r="C18" s="70" t="s">
        <v>95</v>
      </c>
      <c r="D18" s="70" t="s">
        <v>122</v>
      </c>
      <c r="E18" s="70">
        <v>1980</v>
      </c>
      <c r="F18" s="72">
        <v>215</v>
      </c>
      <c r="G18" s="73"/>
      <c r="H18" s="74">
        <v>0.37361111111111112</v>
      </c>
      <c r="I18" s="70" t="s">
        <v>873</v>
      </c>
      <c r="J18" s="78" t="s">
        <v>872</v>
      </c>
      <c r="L18" s="14">
        <f>VLOOKUP(M18,id!$A:$C,3,0)</f>
        <v>76</v>
      </c>
      <c r="M18" s="14" t="str">
        <f t="shared" si="0"/>
        <v>FlorczakKarol1980</v>
      </c>
      <c r="N18" s="9" t="str">
        <f t="shared" si="1"/>
        <v>Florczak</v>
      </c>
      <c r="O18" s="9" t="str">
        <f t="shared" si="2"/>
        <v>Karol</v>
      </c>
      <c r="P18" s="9" t="str">
        <f t="shared" si="3"/>
        <v>Ambit Racing Team</v>
      </c>
      <c r="Q18" s="9">
        <f t="shared" si="4"/>
        <v>1980</v>
      </c>
      <c r="R18" s="9">
        <f t="shared" si="6"/>
        <v>31.999587713873435</v>
      </c>
      <c r="S18" s="23"/>
      <c r="T18" s="9">
        <f t="shared" si="5"/>
        <v>1</v>
      </c>
      <c r="U18" s="9">
        <v>1</v>
      </c>
      <c r="V18" s="9">
        <f t="shared" si="7"/>
        <v>1</v>
      </c>
      <c r="W18" s="9">
        <v>1</v>
      </c>
    </row>
    <row r="19" spans="1:23" ht="14.4">
      <c r="A19" s="70">
        <v>18</v>
      </c>
      <c r="B19" s="71" t="s">
        <v>32</v>
      </c>
      <c r="C19" s="70" t="s">
        <v>48</v>
      </c>
      <c r="D19" s="70" t="s">
        <v>85</v>
      </c>
      <c r="E19" s="70">
        <v>1982</v>
      </c>
      <c r="F19" s="72">
        <v>214</v>
      </c>
      <c r="G19" s="73"/>
      <c r="H19" s="74">
        <v>0.32777777777777778</v>
      </c>
      <c r="I19" s="70" t="s">
        <v>185</v>
      </c>
      <c r="J19" s="70" t="s">
        <v>253</v>
      </c>
      <c r="L19" s="14">
        <f>VLOOKUP(M19,id!$A:$C,3,0)</f>
        <v>47</v>
      </c>
      <c r="M19" s="14" t="str">
        <f t="shared" si="0"/>
        <v>StefańskiTomasz1982</v>
      </c>
      <c r="N19" s="9" t="str">
        <f t="shared" si="1"/>
        <v>Stefański</v>
      </c>
      <c r="O19" s="9" t="str">
        <f t="shared" si="2"/>
        <v>Tomasz</v>
      </c>
      <c r="P19" s="9" t="str">
        <f t="shared" si="3"/>
        <v>Welocypedy</v>
      </c>
      <c r="Q19" s="9">
        <f t="shared" si="4"/>
        <v>1982</v>
      </c>
      <c r="R19" s="9">
        <f t="shared" si="6"/>
        <v>31.850752422180999</v>
      </c>
      <c r="S19" s="23"/>
      <c r="T19" s="9">
        <f t="shared" si="5"/>
        <v>1.1398305084745763</v>
      </c>
      <c r="U19" s="9">
        <v>1</v>
      </c>
      <c r="V19" s="9">
        <f t="shared" si="7"/>
        <v>0.99534883720930234</v>
      </c>
      <c r="W19" s="9">
        <v>1</v>
      </c>
    </row>
    <row r="20" spans="1:23" ht="14.4">
      <c r="A20" s="70">
        <v>19</v>
      </c>
      <c r="B20" s="71" t="s">
        <v>32</v>
      </c>
      <c r="C20" s="70" t="s">
        <v>19</v>
      </c>
      <c r="D20" s="70" t="s">
        <v>87</v>
      </c>
      <c r="E20" s="70">
        <v>1974</v>
      </c>
      <c r="F20" s="72">
        <v>214</v>
      </c>
      <c r="G20" s="73"/>
      <c r="H20" s="74">
        <v>0.32916666666666666</v>
      </c>
      <c r="I20" s="75" t="s">
        <v>185</v>
      </c>
      <c r="J20" s="76" t="s">
        <v>3480</v>
      </c>
      <c r="L20" s="14">
        <f>VLOOKUP(M20,id!$A:$C,3,0)</f>
        <v>48</v>
      </c>
      <c r="M20" s="14" t="str">
        <f t="shared" si="0"/>
        <v>RygalskiGrzegorz1974</v>
      </c>
      <c r="N20" s="9" t="str">
        <f t="shared" si="1"/>
        <v>Rygalski</v>
      </c>
      <c r="O20" s="9" t="str">
        <f t="shared" si="2"/>
        <v>Grzegorz</v>
      </c>
      <c r="P20" s="9" t="str">
        <f t="shared" si="3"/>
        <v>Welocypedy</v>
      </c>
      <c r="Q20" s="9">
        <f t="shared" si="4"/>
        <v>1974</v>
      </c>
      <c r="R20" s="9">
        <f t="shared" si="6"/>
        <v>31.716361061749858</v>
      </c>
      <c r="S20" s="23"/>
      <c r="T20" s="9">
        <f t="shared" si="5"/>
        <v>0.99578059071729963</v>
      </c>
      <c r="U20" s="9">
        <v>1</v>
      </c>
      <c r="V20" s="9">
        <f t="shared" si="7"/>
        <v>1</v>
      </c>
      <c r="W20" s="9">
        <v>1</v>
      </c>
    </row>
    <row r="21" spans="1:23" ht="14.4">
      <c r="A21" s="70">
        <v>20</v>
      </c>
      <c r="B21" s="71" t="s">
        <v>32</v>
      </c>
      <c r="C21" s="70" t="s">
        <v>241</v>
      </c>
      <c r="D21" s="70" t="s">
        <v>434</v>
      </c>
      <c r="E21" s="70">
        <v>1978</v>
      </c>
      <c r="F21" s="72">
        <v>214</v>
      </c>
      <c r="G21" s="73"/>
      <c r="H21" s="74">
        <v>0.34027777777777773</v>
      </c>
      <c r="I21" s="75" t="s">
        <v>433</v>
      </c>
      <c r="J21" s="75" t="s">
        <v>3481</v>
      </c>
      <c r="L21" s="14">
        <f>VLOOKUP(M21,id!$A:$C,3,0)</f>
        <v>77</v>
      </c>
      <c r="M21" s="14" t="str">
        <f t="shared" si="0"/>
        <v>PoździkRadosław1978</v>
      </c>
      <c r="N21" s="9" t="str">
        <f t="shared" si="1"/>
        <v>Poździk</v>
      </c>
      <c r="O21" s="9" t="str">
        <f t="shared" si="2"/>
        <v>Radosław</v>
      </c>
      <c r="P21" s="9" t="str">
        <f t="shared" si="3"/>
        <v>Barlinecka Grupa Kolarska</v>
      </c>
      <c r="Q21" s="9">
        <f t="shared" si="4"/>
        <v>1978</v>
      </c>
      <c r="R21" s="9">
        <f t="shared" si="6"/>
        <v>30.680724782182519</v>
      </c>
      <c r="S21" s="23"/>
      <c r="T21" s="9">
        <f t="shared" si="5"/>
        <v>0.96734693877551037</v>
      </c>
      <c r="U21" s="9">
        <v>1</v>
      </c>
      <c r="V21" s="9">
        <f t="shared" si="7"/>
        <v>1</v>
      </c>
      <c r="W21" s="9">
        <v>1</v>
      </c>
    </row>
    <row r="22" spans="1:23" ht="14.4">
      <c r="A22" s="70">
        <v>21</v>
      </c>
      <c r="B22" s="71" t="s">
        <v>32</v>
      </c>
      <c r="C22" s="70" t="s">
        <v>788</v>
      </c>
      <c r="D22" s="70" t="s">
        <v>1279</v>
      </c>
      <c r="E22" s="70">
        <v>1975</v>
      </c>
      <c r="F22" s="72">
        <v>214</v>
      </c>
      <c r="G22" s="73"/>
      <c r="H22" s="74">
        <v>0.34861111111111109</v>
      </c>
      <c r="I22" s="75" t="s">
        <v>824</v>
      </c>
      <c r="J22" s="76" t="s">
        <v>3483</v>
      </c>
      <c r="L22" s="14">
        <f>VLOOKUP(M22,id!$A:$C,3,0)</f>
        <v>52</v>
      </c>
      <c r="M22" s="14" t="str">
        <f t="shared" si="0"/>
        <v>BeszterdaSebastian1975</v>
      </c>
      <c r="N22" s="9" t="str">
        <f t="shared" si="1"/>
        <v>Beszterda</v>
      </c>
      <c r="O22" s="9" t="str">
        <f t="shared" si="2"/>
        <v>Sebastian</v>
      </c>
      <c r="P22" s="9" t="str">
        <f t="shared" si="3"/>
        <v>Nietoperze Koszalin</v>
      </c>
      <c r="Q22" s="9">
        <f t="shared" si="4"/>
        <v>1975</v>
      </c>
      <c r="R22" s="9">
        <f t="shared" ref="R22:R34" si="8">R21*IF(V22&lt;1,V22,IF(W22&lt;1,W22,IF(U22&lt;1,U22,IF(T22&lt;1,T22,1))))</f>
        <v>29.947321002528753</v>
      </c>
      <c r="S22" s="23"/>
      <c r="T22" s="9">
        <f t="shared" ref="T22:T34" si="9">H21/H22</f>
        <v>0.97609561752988039</v>
      </c>
      <c r="U22" s="9">
        <v>1</v>
      </c>
      <c r="V22" s="9">
        <f t="shared" ref="V22:V34" si="10">F22/F21</f>
        <v>1</v>
      </c>
      <c r="W22" s="9">
        <v>1</v>
      </c>
    </row>
    <row r="23" spans="1:23" ht="14.4">
      <c r="A23" s="70">
        <v>23</v>
      </c>
      <c r="B23" s="71" t="s">
        <v>32</v>
      </c>
      <c r="C23" s="70" t="s">
        <v>383</v>
      </c>
      <c r="D23" s="70" t="s">
        <v>836</v>
      </c>
      <c r="E23" s="70">
        <v>1966</v>
      </c>
      <c r="F23" s="72">
        <v>214</v>
      </c>
      <c r="G23" s="73"/>
      <c r="H23" s="74">
        <v>0.3576388888888889</v>
      </c>
      <c r="I23" s="75"/>
      <c r="J23" s="75" t="s">
        <v>870</v>
      </c>
      <c r="L23" s="14">
        <f>VLOOKUP(M23,id!$A:$C,3,0)</f>
        <v>18</v>
      </c>
      <c r="M23" s="14" t="str">
        <f t="shared" si="0"/>
        <v>RudnickiMariusz1966</v>
      </c>
      <c r="N23" s="9" t="str">
        <f t="shared" si="1"/>
        <v>Rudnicki</v>
      </c>
      <c r="O23" s="9" t="str">
        <f t="shared" si="2"/>
        <v>Mariusz</v>
      </c>
      <c r="P23" s="9">
        <f t="shared" si="3"/>
        <v>0</v>
      </c>
      <c r="Q23" s="9">
        <f t="shared" si="4"/>
        <v>1966</v>
      </c>
      <c r="R23" s="9">
        <f t="shared" si="8"/>
        <v>29.191369210231908</v>
      </c>
      <c r="S23" s="23"/>
      <c r="T23" s="9">
        <f t="shared" si="9"/>
        <v>0.97475728155339803</v>
      </c>
      <c r="U23" s="9">
        <v>1</v>
      </c>
      <c r="V23" s="9">
        <f t="shared" si="10"/>
        <v>1</v>
      </c>
      <c r="W23" s="9">
        <v>1</v>
      </c>
    </row>
    <row r="24" spans="1:23" ht="14.4">
      <c r="A24" s="70">
        <v>23</v>
      </c>
      <c r="B24" s="71" t="s">
        <v>32</v>
      </c>
      <c r="C24" s="70" t="s">
        <v>22</v>
      </c>
      <c r="D24" s="70" t="s">
        <v>837</v>
      </c>
      <c r="E24" s="70">
        <v>1963</v>
      </c>
      <c r="F24" s="72">
        <v>214</v>
      </c>
      <c r="G24" s="73"/>
      <c r="H24" s="74">
        <v>0.3576388888888889</v>
      </c>
      <c r="I24" s="75"/>
      <c r="J24" s="76" t="s">
        <v>870</v>
      </c>
      <c r="L24" s="14">
        <f>VLOOKUP(M24,id!$A:$C,3,0)</f>
        <v>19</v>
      </c>
      <c r="M24" s="14" t="str">
        <f t="shared" si="0"/>
        <v>KowalskiKrzysztof1963</v>
      </c>
      <c r="N24" s="9" t="str">
        <f t="shared" si="1"/>
        <v>Kowalski</v>
      </c>
      <c r="O24" s="9" t="str">
        <f t="shared" si="2"/>
        <v>Krzysztof</v>
      </c>
      <c r="P24" s="9">
        <f t="shared" si="3"/>
        <v>0</v>
      </c>
      <c r="Q24" s="9">
        <f t="shared" si="4"/>
        <v>1963</v>
      </c>
      <c r="R24" s="9">
        <f t="shared" si="8"/>
        <v>29.191369210231908</v>
      </c>
      <c r="S24" s="23"/>
      <c r="T24" s="9">
        <f t="shared" si="9"/>
        <v>1</v>
      </c>
      <c r="U24" s="9">
        <v>1</v>
      </c>
      <c r="V24" s="9">
        <f t="shared" si="10"/>
        <v>1</v>
      </c>
      <c r="W24" s="9">
        <v>1</v>
      </c>
    </row>
    <row r="25" spans="1:23" ht="14.4">
      <c r="A25" s="70">
        <v>25</v>
      </c>
      <c r="B25" s="71" t="s">
        <v>32</v>
      </c>
      <c r="C25" s="70" t="s">
        <v>3484</v>
      </c>
      <c r="D25" s="70" t="s">
        <v>3485</v>
      </c>
      <c r="E25" s="70">
        <v>1995</v>
      </c>
      <c r="F25" s="72">
        <v>193</v>
      </c>
      <c r="G25" s="73"/>
      <c r="H25" s="74">
        <v>0.375</v>
      </c>
      <c r="I25" s="75"/>
      <c r="J25" s="79" t="s">
        <v>3475</v>
      </c>
      <c r="L25" s="14">
        <f>VLOOKUP(M25,id!$A:$C,3,0)</f>
        <v>78</v>
      </c>
      <c r="M25" s="14" t="str">
        <f t="shared" si="0"/>
        <v>KęsickiTytus1995</v>
      </c>
      <c r="N25" s="9" t="str">
        <f t="shared" si="1"/>
        <v>Kęsicki</v>
      </c>
      <c r="O25" s="9" t="str">
        <f t="shared" si="2"/>
        <v>Tytus</v>
      </c>
      <c r="P25" s="9">
        <f t="shared" si="3"/>
        <v>0</v>
      </c>
      <c r="Q25" s="9">
        <f t="shared" si="4"/>
        <v>1995</v>
      </c>
      <c r="R25" s="9">
        <f t="shared" si="8"/>
        <v>26.326795596143732</v>
      </c>
      <c r="S25" s="23"/>
      <c r="T25" s="9">
        <f t="shared" si="9"/>
        <v>0.95370370370370372</v>
      </c>
      <c r="U25" s="9">
        <v>1</v>
      </c>
      <c r="V25" s="9">
        <f t="shared" si="10"/>
        <v>0.90186915887850472</v>
      </c>
      <c r="W25" s="9">
        <v>1</v>
      </c>
    </row>
    <row r="26" spans="1:23" ht="14.4">
      <c r="A26" s="70">
        <v>28</v>
      </c>
      <c r="B26" s="71" t="s">
        <v>32</v>
      </c>
      <c r="C26" s="70" t="s">
        <v>15</v>
      </c>
      <c r="D26" s="70" t="s">
        <v>67</v>
      </c>
      <c r="E26" s="70">
        <v>1963</v>
      </c>
      <c r="F26" s="72">
        <v>182</v>
      </c>
      <c r="G26" s="73"/>
      <c r="H26" s="74">
        <v>0.36041666666666666</v>
      </c>
      <c r="I26" s="75" t="s">
        <v>3487</v>
      </c>
      <c r="J26" s="76" t="s">
        <v>307</v>
      </c>
      <c r="L26" s="14">
        <f>VLOOKUP(M26,id!$A:$C,3,0)</f>
        <v>56</v>
      </c>
      <c r="M26" s="14" t="str">
        <f t="shared" si="0"/>
        <v>SzajdukPiotr1963</v>
      </c>
      <c r="N26" s="9" t="str">
        <f t="shared" si="1"/>
        <v>Szajduk</v>
      </c>
      <c r="O26" s="9" t="str">
        <f t="shared" si="2"/>
        <v>Piotr</v>
      </c>
      <c r="P26" s="9" t="str">
        <f t="shared" si="3"/>
        <v>WRZASKUN</v>
      </c>
      <c r="Q26" s="9">
        <f t="shared" si="4"/>
        <v>1963</v>
      </c>
      <c r="R26" s="9">
        <f t="shared" si="8"/>
        <v>24.826304655430878</v>
      </c>
      <c r="S26" s="23"/>
      <c r="T26" s="9">
        <f t="shared" si="9"/>
        <v>1.0404624277456647</v>
      </c>
      <c r="U26" s="9">
        <v>1</v>
      </c>
      <c r="V26" s="9">
        <f t="shared" si="10"/>
        <v>0.94300518134715028</v>
      </c>
      <c r="W26" s="9">
        <v>1</v>
      </c>
    </row>
    <row r="27" spans="1:23" ht="14.4">
      <c r="A27" s="70">
        <v>29</v>
      </c>
      <c r="B27" s="71" t="s">
        <v>32</v>
      </c>
      <c r="C27" s="70" t="s">
        <v>45</v>
      </c>
      <c r="D27" s="70" t="s">
        <v>746</v>
      </c>
      <c r="E27" s="70">
        <v>1981</v>
      </c>
      <c r="F27" s="72">
        <v>164</v>
      </c>
      <c r="G27" s="73"/>
      <c r="H27" s="74">
        <v>0.35416666666666663</v>
      </c>
      <c r="I27" s="75"/>
      <c r="J27" s="76" t="s">
        <v>3488</v>
      </c>
      <c r="L27" s="14">
        <f>VLOOKUP(M27,id!$A:$C,3,0)</f>
        <v>79</v>
      </c>
      <c r="M27" s="14" t="str">
        <f t="shared" si="0"/>
        <v>KucharskiRafał1981</v>
      </c>
      <c r="N27" s="9" t="str">
        <f t="shared" si="1"/>
        <v>Kucharski</v>
      </c>
      <c r="O27" s="9" t="str">
        <f t="shared" si="2"/>
        <v>Rafał</v>
      </c>
      <c r="P27" s="9">
        <f t="shared" si="3"/>
        <v>0</v>
      </c>
      <c r="Q27" s="9">
        <f t="shared" si="4"/>
        <v>1981</v>
      </c>
      <c r="R27" s="9">
        <f t="shared" si="8"/>
        <v>22.370955843355297</v>
      </c>
      <c r="S27" s="23"/>
      <c r="T27" s="9">
        <f t="shared" si="9"/>
        <v>1.0176470588235296</v>
      </c>
      <c r="U27" s="9">
        <v>1</v>
      </c>
      <c r="V27" s="9">
        <f t="shared" si="10"/>
        <v>0.90109890109890112</v>
      </c>
      <c r="W27" s="9">
        <v>1</v>
      </c>
    </row>
    <row r="28" spans="1:23" ht="14.4">
      <c r="A28" s="70">
        <v>30</v>
      </c>
      <c r="B28" s="71" t="s">
        <v>32</v>
      </c>
      <c r="C28" s="70" t="s">
        <v>48</v>
      </c>
      <c r="D28" s="70" t="s">
        <v>69</v>
      </c>
      <c r="E28" s="70">
        <v>1963</v>
      </c>
      <c r="F28" s="72">
        <v>154</v>
      </c>
      <c r="G28" s="73"/>
      <c r="H28" s="74">
        <v>0.37152777777777773</v>
      </c>
      <c r="I28" s="75" t="s">
        <v>223</v>
      </c>
      <c r="J28" s="76" t="s">
        <v>222</v>
      </c>
      <c r="L28" s="14">
        <f>VLOOKUP(M28,id!$A:$C,3,0)</f>
        <v>23</v>
      </c>
      <c r="M28" s="14" t="str">
        <f t="shared" si="0"/>
        <v>SójkaTomasz1963</v>
      </c>
      <c r="N28" s="9" t="str">
        <f t="shared" si="1"/>
        <v>Sójka</v>
      </c>
      <c r="O28" s="9" t="str">
        <f t="shared" si="2"/>
        <v>Tomasz</v>
      </c>
      <c r="P28" s="9" t="str">
        <f t="shared" si="3"/>
        <v>RKS Fiedorek</v>
      </c>
      <c r="Q28" s="9">
        <f t="shared" si="4"/>
        <v>1963</v>
      </c>
      <c r="R28" s="9">
        <f t="shared" si="8"/>
        <v>21.006873169979972</v>
      </c>
      <c r="S28" s="23"/>
      <c r="T28" s="9">
        <f t="shared" si="9"/>
        <v>0.95327102803738317</v>
      </c>
      <c r="U28" s="9">
        <v>1</v>
      </c>
      <c r="V28" s="9">
        <f t="shared" si="10"/>
        <v>0.93902439024390238</v>
      </c>
      <c r="W28" s="9">
        <v>1</v>
      </c>
    </row>
    <row r="29" spans="1:23" ht="14.4">
      <c r="A29" s="70">
        <v>31</v>
      </c>
      <c r="B29" s="71" t="s">
        <v>32</v>
      </c>
      <c r="C29" s="70" t="s">
        <v>19</v>
      </c>
      <c r="D29" s="70" t="s">
        <v>1562</v>
      </c>
      <c r="E29" s="70">
        <v>1971</v>
      </c>
      <c r="F29" s="72">
        <v>148</v>
      </c>
      <c r="G29" s="73"/>
      <c r="H29" s="74">
        <v>0.36458333333333331</v>
      </c>
      <c r="I29" s="70"/>
      <c r="J29" s="70" t="s">
        <v>3502</v>
      </c>
      <c r="L29" s="14">
        <f>VLOOKUP(M29,id!$A:$C,3,0)</f>
        <v>64</v>
      </c>
      <c r="M29" s="14" t="str">
        <f t="shared" si="0"/>
        <v>RedoGrzegorz1971</v>
      </c>
      <c r="N29" s="9" t="str">
        <f t="shared" si="1"/>
        <v>Redo</v>
      </c>
      <c r="O29" s="9" t="str">
        <f t="shared" si="2"/>
        <v>Grzegorz</v>
      </c>
      <c r="P29" s="9">
        <f t="shared" si="3"/>
        <v>0</v>
      </c>
      <c r="Q29" s="9">
        <f t="shared" si="4"/>
        <v>1971</v>
      </c>
      <c r="R29" s="9">
        <f t="shared" si="8"/>
        <v>20.188423565954778</v>
      </c>
      <c r="S29" s="23"/>
      <c r="T29" s="9">
        <f t="shared" si="9"/>
        <v>1.019047619047619</v>
      </c>
      <c r="U29" s="9">
        <v>1</v>
      </c>
      <c r="V29" s="9">
        <f t="shared" si="10"/>
        <v>0.96103896103896103</v>
      </c>
      <c r="W29" s="9">
        <v>1</v>
      </c>
    </row>
    <row r="30" spans="1:23" ht="14.4">
      <c r="A30" s="70">
        <v>33</v>
      </c>
      <c r="B30" s="71" t="s">
        <v>32</v>
      </c>
      <c r="C30" s="70" t="s">
        <v>16</v>
      </c>
      <c r="D30" s="70" t="s">
        <v>1558</v>
      </c>
      <c r="E30" s="70">
        <v>1983</v>
      </c>
      <c r="F30" s="72">
        <v>126</v>
      </c>
      <c r="G30" s="73"/>
      <c r="H30" s="74">
        <v>0.22291666666666668</v>
      </c>
      <c r="I30" s="75"/>
      <c r="J30" s="76" t="s">
        <v>246</v>
      </c>
      <c r="L30" s="14">
        <f>VLOOKUP(M30,id!$A:$C,3,0)</f>
        <v>27</v>
      </c>
      <c r="M30" s="14" t="str">
        <f t="shared" si="0"/>
        <v>FirutaPaweł1983</v>
      </c>
      <c r="N30" s="9" t="str">
        <f t="shared" si="1"/>
        <v>Firuta</v>
      </c>
      <c r="O30" s="9" t="str">
        <f t="shared" si="2"/>
        <v>Paweł</v>
      </c>
      <c r="P30" s="9">
        <f t="shared" si="3"/>
        <v>0</v>
      </c>
      <c r="Q30" s="9">
        <f t="shared" si="4"/>
        <v>1983</v>
      </c>
      <c r="R30" s="9">
        <f t="shared" si="8"/>
        <v>17.187441684529066</v>
      </c>
      <c r="S30" s="23"/>
      <c r="T30" s="9">
        <f t="shared" si="9"/>
        <v>1.6355140186915886</v>
      </c>
      <c r="U30" s="9">
        <v>1</v>
      </c>
      <c r="V30" s="9">
        <f t="shared" si="10"/>
        <v>0.85135135135135132</v>
      </c>
      <c r="W30" s="9">
        <v>1</v>
      </c>
    </row>
    <row r="31" spans="1:23" ht="14.4">
      <c r="A31" s="70">
        <v>34</v>
      </c>
      <c r="B31" s="71" t="s">
        <v>32</v>
      </c>
      <c r="C31" s="70" t="s">
        <v>45</v>
      </c>
      <c r="D31" s="70" t="s">
        <v>117</v>
      </c>
      <c r="E31" s="70">
        <v>1970</v>
      </c>
      <c r="F31" s="72">
        <v>104</v>
      </c>
      <c r="G31" s="73"/>
      <c r="H31" s="74">
        <v>0.14513888888888887</v>
      </c>
      <c r="I31" s="70" t="s">
        <v>1184</v>
      </c>
      <c r="J31" s="70" t="s">
        <v>1206</v>
      </c>
      <c r="L31" s="14">
        <f>VLOOKUP(M31,id!$A:$C,3,0)</f>
        <v>22</v>
      </c>
      <c r="M31" s="14" t="str">
        <f t="shared" si="0"/>
        <v>FałowskiRafał1970</v>
      </c>
      <c r="N31" s="9" t="str">
        <f t="shared" si="1"/>
        <v>Fałowski</v>
      </c>
      <c r="O31" s="9" t="str">
        <f t="shared" si="2"/>
        <v>Rafał</v>
      </c>
      <c r="P31" s="9" t="str">
        <f t="shared" si="3"/>
        <v xml:space="preserve"> </v>
      </c>
      <c r="Q31" s="9">
        <f t="shared" si="4"/>
        <v>1970</v>
      </c>
      <c r="R31" s="9">
        <f t="shared" si="8"/>
        <v>14.186459803103356</v>
      </c>
      <c r="S31" s="23"/>
      <c r="T31" s="9">
        <f t="shared" si="9"/>
        <v>1.5358851674641152</v>
      </c>
      <c r="U31" s="9">
        <v>1</v>
      </c>
      <c r="V31" s="9">
        <f t="shared" si="10"/>
        <v>0.82539682539682535</v>
      </c>
      <c r="W31" s="9">
        <v>1</v>
      </c>
    </row>
    <row r="32" spans="1:23" ht="14.4">
      <c r="A32" s="70">
        <v>35</v>
      </c>
      <c r="B32" s="71" t="s">
        <v>32</v>
      </c>
      <c r="C32" s="70" t="s">
        <v>788</v>
      </c>
      <c r="D32" s="70" t="s">
        <v>1282</v>
      </c>
      <c r="E32" s="70">
        <v>1978</v>
      </c>
      <c r="F32" s="73">
        <v>49</v>
      </c>
      <c r="G32" s="73">
        <v>-120</v>
      </c>
      <c r="H32" s="74">
        <v>0.38333333333333336</v>
      </c>
      <c r="I32" s="75"/>
      <c r="J32" s="79" t="s">
        <v>1292</v>
      </c>
      <c r="L32" s="14">
        <f>VLOOKUP(M32,id!$A:$C,3,0)</f>
        <v>80</v>
      </c>
      <c r="M32" s="14" t="str">
        <f t="shared" si="0"/>
        <v>WolnySebastian1978</v>
      </c>
      <c r="N32" s="9" t="str">
        <f t="shared" si="1"/>
        <v>Wolny</v>
      </c>
      <c r="O32" s="9" t="str">
        <f t="shared" si="2"/>
        <v>Sebastian</v>
      </c>
      <c r="P32" s="9">
        <f t="shared" si="3"/>
        <v>0</v>
      </c>
      <c r="Q32" s="9">
        <f t="shared" si="4"/>
        <v>1978</v>
      </c>
      <c r="R32" s="9">
        <f t="shared" si="8"/>
        <v>6.684005099539081</v>
      </c>
      <c r="S32" s="23"/>
      <c r="T32" s="9">
        <f t="shared" si="9"/>
        <v>0.37862318840579701</v>
      </c>
      <c r="U32" s="9">
        <v>1</v>
      </c>
      <c r="V32" s="9">
        <f t="shared" si="10"/>
        <v>0.47115384615384615</v>
      </c>
      <c r="W32" s="9">
        <v>1</v>
      </c>
    </row>
    <row r="33" spans="1:23" ht="14.4">
      <c r="A33" s="70">
        <v>38</v>
      </c>
      <c r="B33" s="71" t="s">
        <v>32</v>
      </c>
      <c r="C33" s="70" t="s">
        <v>70</v>
      </c>
      <c r="D33" s="70" t="s">
        <v>89</v>
      </c>
      <c r="E33" s="70">
        <v>1982</v>
      </c>
      <c r="F33" s="73">
        <v>41</v>
      </c>
      <c r="G33" s="73">
        <v>-120</v>
      </c>
      <c r="H33" s="74">
        <v>0.38333333333333336</v>
      </c>
      <c r="I33" s="75" t="s">
        <v>1290</v>
      </c>
      <c r="J33" s="80" t="s">
        <v>1292</v>
      </c>
      <c r="L33" s="14">
        <f>VLOOKUP(M33,id!$A:$C,3,0)</f>
        <v>81</v>
      </c>
      <c r="M33" s="14" t="str">
        <f t="shared" si="0"/>
        <v>TadeuszMaciej1982</v>
      </c>
      <c r="N33" s="9" t="str">
        <f t="shared" si="1"/>
        <v>Tadeusz</v>
      </c>
      <c r="O33" s="9" t="str">
        <f t="shared" si="2"/>
        <v>Maciej</v>
      </c>
      <c r="P33" s="9" t="str">
        <f t="shared" si="3"/>
        <v>Tour De Sklep Skoki Team</v>
      </c>
      <c r="Q33" s="9">
        <f t="shared" si="4"/>
        <v>1982</v>
      </c>
      <c r="R33" s="9">
        <f t="shared" si="8"/>
        <v>5.5927389608388234</v>
      </c>
      <c r="S33" s="23"/>
      <c r="T33" s="9">
        <f t="shared" si="9"/>
        <v>1</v>
      </c>
      <c r="U33" s="9">
        <v>1</v>
      </c>
      <c r="V33" s="9">
        <f t="shared" si="10"/>
        <v>0.83673469387755106</v>
      </c>
      <c r="W33" s="9">
        <v>1</v>
      </c>
    </row>
    <row r="34" spans="1:23" ht="14.4">
      <c r="A34" s="70">
        <v>41</v>
      </c>
      <c r="B34" s="71" t="s">
        <v>32</v>
      </c>
      <c r="C34" s="70" t="s">
        <v>48</v>
      </c>
      <c r="D34" s="70" t="s">
        <v>47</v>
      </c>
      <c r="E34" s="70">
        <v>1960</v>
      </c>
      <c r="F34" s="73">
        <v>0</v>
      </c>
      <c r="G34" s="73">
        <v>-180</v>
      </c>
      <c r="H34" s="74">
        <v>0.38750000000000001</v>
      </c>
      <c r="I34" s="70" t="s">
        <v>310</v>
      </c>
      <c r="J34" s="78" t="s">
        <v>3501</v>
      </c>
      <c r="L34" s="14">
        <f>VLOOKUP(M34,id!$A:$C,3,0)</f>
        <v>82</v>
      </c>
      <c r="M34" s="14" t="str">
        <f t="shared" si="0"/>
        <v>KoniecznyTomasz1960</v>
      </c>
      <c r="N34" s="9" t="str">
        <f t="shared" si="1"/>
        <v>Konieczny</v>
      </c>
      <c r="O34" s="9" t="str">
        <f t="shared" si="2"/>
        <v>Tomasz</v>
      </c>
      <c r="P34" s="9" t="str">
        <f t="shared" si="3"/>
        <v>Grupa Rowerowa Lipka</v>
      </c>
      <c r="Q34" s="9">
        <f t="shared" si="4"/>
        <v>1960</v>
      </c>
      <c r="R34" s="9">
        <f t="shared" si="8"/>
        <v>0</v>
      </c>
      <c r="S34" s="23"/>
      <c r="T34" s="9">
        <f t="shared" si="9"/>
        <v>0.989247311827957</v>
      </c>
      <c r="U34" s="9">
        <v>1</v>
      </c>
      <c r="V34" s="9">
        <f t="shared" si="10"/>
        <v>0</v>
      </c>
      <c r="W34" s="9">
        <v>1</v>
      </c>
    </row>
    <row r="35" spans="1:23" ht="14.4">
      <c r="A35" s="73"/>
      <c r="B35" s="81"/>
      <c r="C35" s="73"/>
      <c r="D35" s="73"/>
      <c r="E35" s="73"/>
      <c r="F35" s="73"/>
      <c r="G35" s="73"/>
      <c r="H35" s="82"/>
      <c r="I35" s="73"/>
      <c r="J35" s="73"/>
    </row>
  </sheetData>
  <pageMargins left="0" right="0" top="0.39409448818897641" bottom="0.39409448818897641" header="0" footer="0"/>
  <headerFooter>
    <oddHeader>&amp;C&amp;A</oddHeader>
    <oddFooter>&amp;CStrona 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"/>
  <sheetViews>
    <sheetView workbookViewId="0"/>
  </sheetViews>
  <sheetFormatPr defaultRowHeight="14.4"/>
  <cols>
    <col min="1" max="1" width="4.6640625" style="609" customWidth="1"/>
    <col min="2" max="2" width="5" style="609" bestFit="1" customWidth="1"/>
    <col min="3" max="3" width="12.77734375" style="609" bestFit="1" customWidth="1"/>
    <col min="4" max="4" width="10.5546875" style="609" bestFit="1" customWidth="1"/>
    <col min="5" max="5" width="3.88671875" style="609" bestFit="1" customWidth="1"/>
    <col min="6" max="6" width="5" style="609" bestFit="1" customWidth="1"/>
    <col min="7" max="7" width="15.5546875" style="609" bestFit="1" customWidth="1"/>
    <col min="8" max="8" width="5.5546875" style="609" bestFit="1" customWidth="1"/>
    <col min="9" max="9" width="4.77734375" style="609" bestFit="1" customWidth="1"/>
    <col min="10" max="10" width="8.44140625" style="609" bestFit="1" customWidth="1"/>
    <col min="11" max="11" width="5.77734375" style="609" bestFit="1" customWidth="1"/>
    <col min="12" max="33" width="6.6640625" style="609" customWidth="1"/>
    <col min="34" max="36" width="8.88671875" style="609"/>
    <col min="37" max="37" width="12.77734375" style="609" bestFit="1" customWidth="1"/>
    <col min="38" max="16384" width="8.88671875" style="609"/>
  </cols>
  <sheetData>
    <row r="1" spans="1:46" ht="23.4">
      <c r="A1" s="619" t="s">
        <v>3419</v>
      </c>
    </row>
    <row r="3" spans="1:46" ht="18">
      <c r="A3" s="618" t="s">
        <v>5318</v>
      </c>
    </row>
    <row r="5" spans="1:46" ht="28.8">
      <c r="A5" s="617" t="s">
        <v>3417</v>
      </c>
      <c r="B5" s="617" t="s">
        <v>3968</v>
      </c>
      <c r="C5" s="617" t="s">
        <v>99</v>
      </c>
      <c r="D5" s="617" t="s">
        <v>100</v>
      </c>
      <c r="E5" s="617" t="s">
        <v>3415</v>
      </c>
      <c r="F5" s="617" t="s">
        <v>3414</v>
      </c>
      <c r="G5" s="617" t="s">
        <v>3413</v>
      </c>
      <c r="H5" s="617" t="s">
        <v>3412</v>
      </c>
      <c r="I5" s="617" t="s">
        <v>3411</v>
      </c>
      <c r="J5" s="617" t="s">
        <v>3410</v>
      </c>
      <c r="K5" s="617" t="s">
        <v>3409</v>
      </c>
      <c r="L5" s="617" t="s">
        <v>5317</v>
      </c>
      <c r="M5" s="617" t="s">
        <v>5316</v>
      </c>
      <c r="N5" s="617" t="s">
        <v>5315</v>
      </c>
      <c r="O5" s="617" t="s">
        <v>5314</v>
      </c>
      <c r="P5" s="617" t="s">
        <v>5313</v>
      </c>
      <c r="Q5" s="617" t="s">
        <v>5312</v>
      </c>
      <c r="R5" s="617" t="s">
        <v>5311</v>
      </c>
      <c r="S5" s="617" t="s">
        <v>5310</v>
      </c>
      <c r="T5" s="617" t="s">
        <v>5309</v>
      </c>
      <c r="U5" s="617" t="s">
        <v>5308</v>
      </c>
      <c r="V5" s="617" t="s">
        <v>5307</v>
      </c>
      <c r="W5" s="617" t="s">
        <v>5306</v>
      </c>
      <c r="X5" s="617" t="s">
        <v>5305</v>
      </c>
      <c r="Y5" s="617" t="s">
        <v>5304</v>
      </c>
      <c r="Z5" s="617" t="s">
        <v>5303</v>
      </c>
      <c r="AA5" s="617" t="s">
        <v>5302</v>
      </c>
      <c r="AB5" s="617" t="s">
        <v>5301</v>
      </c>
      <c r="AC5" s="617" t="s">
        <v>5300</v>
      </c>
      <c r="AD5" s="617" t="s">
        <v>5299</v>
      </c>
      <c r="AE5" s="617" t="s">
        <v>5298</v>
      </c>
      <c r="AF5" s="617" t="s">
        <v>5297</v>
      </c>
      <c r="AG5" s="617" t="s">
        <v>3382</v>
      </c>
      <c r="AI5" s="226" t="s">
        <v>71</v>
      </c>
      <c r="AJ5" s="226" t="s">
        <v>72</v>
      </c>
      <c r="AK5" s="226" t="s">
        <v>99</v>
      </c>
      <c r="AL5" s="226" t="s">
        <v>100</v>
      </c>
      <c r="AM5" s="226" t="s">
        <v>75</v>
      </c>
      <c r="AN5" s="226" t="s">
        <v>73</v>
      </c>
      <c r="AO5" s="226" t="s">
        <v>42</v>
      </c>
      <c r="AP5" s="226"/>
      <c r="AQ5" s="226" t="s">
        <v>39</v>
      </c>
      <c r="AR5" s="226" t="s">
        <v>40</v>
      </c>
      <c r="AS5" s="226" t="s">
        <v>31</v>
      </c>
      <c r="AT5" s="226" t="s">
        <v>41</v>
      </c>
    </row>
    <row r="6" spans="1:46">
      <c r="A6" s="617">
        <f t="shared" ref="A6:A10" ca="1" si="0">IF(K6=K5,IF(J6=J5,IF(H6=H5,A5,CELL("row",A1)),CELL("row",A1)),CELL("row",A1))</f>
        <v>1</v>
      </c>
      <c r="B6" s="616" t="s">
        <v>5326</v>
      </c>
      <c r="C6" s="616" t="s">
        <v>198</v>
      </c>
      <c r="D6" s="616" t="s">
        <v>199</v>
      </c>
      <c r="E6" s="614" t="s">
        <v>0</v>
      </c>
      <c r="F6" s="614">
        <v>1980</v>
      </c>
      <c r="G6" s="615">
        <v>43449.6875</v>
      </c>
      <c r="H6" s="614">
        <v>915</v>
      </c>
      <c r="I6" s="614">
        <v>15</v>
      </c>
      <c r="J6" s="614">
        <v>17</v>
      </c>
      <c r="K6" s="613">
        <v>625</v>
      </c>
      <c r="L6" s="612">
        <v>0.79861111111111116</v>
      </c>
      <c r="M6" s="612">
        <v>0.9555555555555556</v>
      </c>
      <c r="N6" s="611"/>
      <c r="O6" s="612">
        <v>0.26111111111111113</v>
      </c>
      <c r="P6" s="612">
        <v>2.9166666666666664E-2</v>
      </c>
      <c r="Q6" s="611"/>
      <c r="R6" s="612">
        <v>0.98472222222222217</v>
      </c>
      <c r="S6" s="612">
        <v>0.8979166666666667</v>
      </c>
      <c r="T6" s="612">
        <v>0.71458333333333324</v>
      </c>
      <c r="U6" s="612">
        <v>0.29722222222222222</v>
      </c>
      <c r="V6" s="612">
        <v>0.22638888888888889</v>
      </c>
      <c r="W6" s="612">
        <v>0.93472222222222223</v>
      </c>
      <c r="X6" s="611"/>
      <c r="Y6" s="612">
        <v>0.75416666666666676</v>
      </c>
      <c r="Z6" s="612">
        <v>8.1250000000000003E-2</v>
      </c>
      <c r="AA6" s="611"/>
      <c r="AB6" s="612">
        <v>0.1673611111111111</v>
      </c>
      <c r="AC6" s="612">
        <v>0.12430555555555556</v>
      </c>
      <c r="AD6" s="612">
        <v>0.86388888888888893</v>
      </c>
      <c r="AE6" s="612">
        <v>0.83472222222222225</v>
      </c>
      <c r="AF6" s="611"/>
      <c r="AG6" s="610">
        <v>0.32225694444444447</v>
      </c>
      <c r="AI6" s="226">
        <f>VLOOKUP(AJ6,id!$A:$C,3,0)</f>
        <v>125</v>
      </c>
      <c r="AJ6" s="226" t="str">
        <f t="shared" ref="AJ6:AJ10" si="1">AK6&amp;AL6&amp;AN6</f>
        <v>TruszkowskaKamila1980</v>
      </c>
      <c r="AK6" s="226" t="str">
        <f t="shared" ref="AK6:AK10" si="2">C6</f>
        <v>Truszkowska</v>
      </c>
      <c r="AL6" s="226" t="str">
        <f t="shared" ref="AL6:AL10" si="3">D6</f>
        <v>Kamila</v>
      </c>
      <c r="AM6" s="226"/>
      <c r="AN6" s="226">
        <f t="shared" ref="AN6:AN10" si="4">F6</f>
        <v>1980</v>
      </c>
      <c r="AO6" s="226">
        <v>100</v>
      </c>
      <c r="AP6" s="226"/>
      <c r="AQ6" s="226"/>
      <c r="AR6" s="226"/>
      <c r="AS6" s="226"/>
      <c r="AT6" s="226"/>
    </row>
    <row r="7" spans="1:46">
      <c r="A7" s="617">
        <f t="shared" ca="1" si="0"/>
        <v>1</v>
      </c>
      <c r="B7" s="616" t="s">
        <v>5329</v>
      </c>
      <c r="C7" s="616" t="s">
        <v>50</v>
      </c>
      <c r="D7" s="616" t="s">
        <v>584</v>
      </c>
      <c r="E7" s="614" t="s">
        <v>0</v>
      </c>
      <c r="F7" s="614">
        <v>1996</v>
      </c>
      <c r="G7" s="615">
        <v>43449.6875</v>
      </c>
      <c r="H7" s="614">
        <v>915</v>
      </c>
      <c r="I7" s="614">
        <v>15</v>
      </c>
      <c r="J7" s="614">
        <v>17</v>
      </c>
      <c r="K7" s="613">
        <v>625</v>
      </c>
      <c r="L7" s="612">
        <v>0.79861111111111116</v>
      </c>
      <c r="M7" s="612">
        <v>0.95833333333333337</v>
      </c>
      <c r="N7" s="611"/>
      <c r="O7" s="612">
        <v>0.26180555555555557</v>
      </c>
      <c r="P7" s="612">
        <v>2.9166666666666664E-2</v>
      </c>
      <c r="Q7" s="611"/>
      <c r="R7" s="612">
        <v>0.98472222222222217</v>
      </c>
      <c r="S7" s="612">
        <v>0.89861111111111114</v>
      </c>
      <c r="T7" s="612">
        <v>0.71458333333333324</v>
      </c>
      <c r="U7" s="612">
        <v>0.29791666666666666</v>
      </c>
      <c r="V7" s="612">
        <v>0.22430555555555556</v>
      </c>
      <c r="W7" s="612">
        <v>0.93472222222222223</v>
      </c>
      <c r="X7" s="611"/>
      <c r="Y7" s="612">
        <v>0.76250000000000007</v>
      </c>
      <c r="Z7" s="612">
        <v>8.2638888888888887E-2</v>
      </c>
      <c r="AA7" s="611"/>
      <c r="AB7" s="612">
        <v>0.1673611111111111</v>
      </c>
      <c r="AC7" s="612">
        <v>0.12430555555555556</v>
      </c>
      <c r="AD7" s="612">
        <v>0.86388888888888893</v>
      </c>
      <c r="AE7" s="612">
        <v>0.83472222222222225</v>
      </c>
      <c r="AF7" s="611"/>
      <c r="AG7" s="610">
        <v>0.32253472222222224</v>
      </c>
      <c r="AI7" s="226">
        <f>VLOOKUP(AJ7,id!$A:$C,3,0)</f>
        <v>497</v>
      </c>
      <c r="AJ7" s="226" t="str">
        <f t="shared" si="1"/>
        <v>StanekDominika1996</v>
      </c>
      <c r="AK7" s="226" t="str">
        <f t="shared" si="2"/>
        <v>Stanek</v>
      </c>
      <c r="AL7" s="226" t="str">
        <f t="shared" si="3"/>
        <v>Dominika</v>
      </c>
      <c r="AM7" s="226"/>
      <c r="AN7" s="226">
        <f t="shared" si="4"/>
        <v>1996</v>
      </c>
      <c r="AO7" s="226">
        <f t="shared" ref="AO7:AO10" si="5">AO6*IF(AS7&lt;1,AS7,IF(AT7&lt;1,AT7,IF(AR7&lt;1,AR7,IF(AQ7&lt;1,AQ7,1))))</f>
        <v>100</v>
      </c>
      <c r="AP7" s="226"/>
      <c r="AQ7" s="226">
        <f t="shared" ref="AQ7" si="6">H6/H7</f>
        <v>1</v>
      </c>
      <c r="AR7" s="226">
        <f t="shared" ref="AR7" si="7">J7/J6</f>
        <v>1</v>
      </c>
      <c r="AS7" s="226">
        <f t="shared" ref="AS7" si="8">K7/K6</f>
        <v>1</v>
      </c>
      <c r="AT7" s="226">
        <f t="shared" ref="AT7" si="9">AR7^0.2</f>
        <v>1</v>
      </c>
    </row>
    <row r="8" spans="1:46">
      <c r="A8" s="617">
        <f t="shared" ca="1" si="0"/>
        <v>3</v>
      </c>
      <c r="B8" s="616" t="s">
        <v>5335</v>
      </c>
      <c r="C8" s="616" t="s">
        <v>1220</v>
      </c>
      <c r="D8" s="616" t="s">
        <v>1219</v>
      </c>
      <c r="E8" s="614" t="s">
        <v>0</v>
      </c>
      <c r="F8" s="614">
        <v>1976</v>
      </c>
      <c r="G8" s="615">
        <v>43449.6875</v>
      </c>
      <c r="H8" s="614">
        <v>941</v>
      </c>
      <c r="I8" s="614">
        <v>41</v>
      </c>
      <c r="J8" s="614">
        <v>16</v>
      </c>
      <c r="K8" s="613">
        <v>529</v>
      </c>
      <c r="L8" s="612">
        <v>0.84305555555555556</v>
      </c>
      <c r="M8" s="612">
        <v>0.13333333333333333</v>
      </c>
      <c r="N8" s="612">
        <v>0.80555555555555547</v>
      </c>
      <c r="O8" s="611"/>
      <c r="P8" s="612">
        <v>0.20902777777777778</v>
      </c>
      <c r="Q8" s="612">
        <v>0.73611111111111116</v>
      </c>
      <c r="R8" s="612">
        <v>0.15833333333333333</v>
      </c>
      <c r="S8" s="612">
        <v>5.2083333333333336E-2</v>
      </c>
      <c r="T8" s="612">
        <v>0.70208333333333339</v>
      </c>
      <c r="U8" s="612">
        <v>0.31527777777777777</v>
      </c>
      <c r="V8" s="611"/>
      <c r="W8" s="612">
        <v>0.10625</v>
      </c>
      <c r="X8" s="611"/>
      <c r="Y8" s="612">
        <v>0.88888888888888884</v>
      </c>
      <c r="Z8" s="611"/>
      <c r="AA8" s="612">
        <v>0.93819444444444444</v>
      </c>
      <c r="AB8" s="612">
        <v>0.28333333333333333</v>
      </c>
      <c r="AC8" s="611"/>
      <c r="AD8" s="612">
        <v>3.472222222222222E-3</v>
      </c>
      <c r="AE8" s="612">
        <v>0.97013888888888899</v>
      </c>
      <c r="AF8" s="611"/>
      <c r="AG8" s="610">
        <v>0.34063657407407405</v>
      </c>
      <c r="AI8" s="226">
        <f>VLOOKUP(AJ8,id!$A:$C,3,0)</f>
        <v>66</v>
      </c>
      <c r="AJ8" s="226" t="str">
        <f t="shared" si="1"/>
        <v>NowackaElżbieta1976</v>
      </c>
      <c r="AK8" s="226" t="str">
        <f t="shared" si="2"/>
        <v>Nowacka</v>
      </c>
      <c r="AL8" s="226" t="str">
        <f t="shared" si="3"/>
        <v>Elżbieta</v>
      </c>
      <c r="AM8" s="226"/>
      <c r="AN8" s="226">
        <f t="shared" si="4"/>
        <v>1976</v>
      </c>
      <c r="AO8" s="226">
        <f t="shared" si="5"/>
        <v>84.64</v>
      </c>
      <c r="AP8" s="226"/>
      <c r="AQ8" s="226">
        <f t="shared" ref="AQ8:AQ10" si="10">H7/H8</f>
        <v>0.97236981934112643</v>
      </c>
      <c r="AR8" s="226">
        <f t="shared" ref="AR8:AR10" si="11">J8/J7</f>
        <v>0.94117647058823528</v>
      </c>
      <c r="AS8" s="226">
        <f t="shared" ref="AS8:AS10" si="12">K8/K7</f>
        <v>0.84640000000000004</v>
      </c>
      <c r="AT8" s="226">
        <f t="shared" ref="AT8:AT10" si="13">AR8^0.2</f>
        <v>0.98794828634196963</v>
      </c>
    </row>
    <row r="9" spans="1:46">
      <c r="A9" s="617">
        <f t="shared" ca="1" si="0"/>
        <v>4</v>
      </c>
      <c r="B9" s="616" t="s">
        <v>5358</v>
      </c>
      <c r="C9" s="616" t="s">
        <v>50</v>
      </c>
      <c r="D9" s="616" t="s">
        <v>66</v>
      </c>
      <c r="E9" s="614" t="s">
        <v>0</v>
      </c>
      <c r="F9" s="614">
        <v>1969</v>
      </c>
      <c r="G9" s="615">
        <v>43449.6875</v>
      </c>
      <c r="H9" s="614">
        <v>281</v>
      </c>
      <c r="I9" s="614">
        <v>0</v>
      </c>
      <c r="J9" s="614">
        <v>2</v>
      </c>
      <c r="K9" s="613">
        <v>30</v>
      </c>
      <c r="L9" s="611"/>
      <c r="M9" s="611"/>
      <c r="N9" s="611"/>
      <c r="O9" s="611"/>
      <c r="P9" s="611"/>
      <c r="Q9" s="611"/>
      <c r="R9" s="611"/>
      <c r="S9" s="611"/>
      <c r="T9" s="612">
        <v>0.85416666666666663</v>
      </c>
      <c r="U9" s="611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0">
        <v>0.88263888888888886</v>
      </c>
      <c r="AI9" s="226">
        <f>VLOOKUP(AJ9,id!$A:$C,3,0)</f>
        <v>791</v>
      </c>
      <c r="AJ9" s="226" t="str">
        <f t="shared" si="1"/>
        <v>StanekAsia1969</v>
      </c>
      <c r="AK9" s="226" t="str">
        <f t="shared" si="2"/>
        <v>Stanek</v>
      </c>
      <c r="AL9" s="226" t="str">
        <f t="shared" si="3"/>
        <v>Asia</v>
      </c>
      <c r="AM9" s="226"/>
      <c r="AN9" s="226">
        <f t="shared" si="4"/>
        <v>1969</v>
      </c>
      <c r="AO9" s="226">
        <f t="shared" si="5"/>
        <v>4.8</v>
      </c>
      <c r="AP9" s="226"/>
      <c r="AQ9" s="226">
        <f t="shared" si="10"/>
        <v>3.3487544483985765</v>
      </c>
      <c r="AR9" s="226">
        <f t="shared" si="11"/>
        <v>0.125</v>
      </c>
      <c r="AS9" s="226">
        <f t="shared" si="12"/>
        <v>5.6710775047258979E-2</v>
      </c>
      <c r="AT9" s="226">
        <f t="shared" si="13"/>
        <v>0.6597539553864471</v>
      </c>
    </row>
    <row r="10" spans="1:46">
      <c r="A10" s="617">
        <f t="shared" ca="1" si="0"/>
        <v>4</v>
      </c>
      <c r="B10" s="616" t="s">
        <v>5358</v>
      </c>
      <c r="C10" s="616" t="s">
        <v>5359</v>
      </c>
      <c r="D10" s="616" t="s">
        <v>133</v>
      </c>
      <c r="E10" s="614" t="s">
        <v>0</v>
      </c>
      <c r="F10" s="614"/>
      <c r="G10" s="615">
        <v>43449.6875</v>
      </c>
      <c r="H10" s="614">
        <v>281</v>
      </c>
      <c r="I10" s="614">
        <v>0</v>
      </c>
      <c r="J10" s="614">
        <v>2</v>
      </c>
      <c r="K10" s="613">
        <v>30</v>
      </c>
      <c r="L10" s="611"/>
      <c r="M10" s="611"/>
      <c r="N10" s="611"/>
      <c r="O10" s="611"/>
      <c r="P10" s="611"/>
      <c r="Q10" s="611"/>
      <c r="R10" s="611"/>
      <c r="S10" s="611"/>
      <c r="T10" s="612">
        <v>0.85416666666666663</v>
      </c>
      <c r="U10" s="611"/>
      <c r="V10" s="611"/>
      <c r="W10" s="611"/>
      <c r="X10" s="611"/>
      <c r="Y10" s="611"/>
      <c r="Z10" s="611"/>
      <c r="AA10" s="611"/>
      <c r="AB10" s="611"/>
      <c r="AC10" s="611"/>
      <c r="AD10" s="611"/>
      <c r="AE10" s="611"/>
      <c r="AF10" s="611"/>
      <c r="AG10" s="610">
        <v>0.88263888888888886</v>
      </c>
      <c r="AI10" s="226">
        <f>VLOOKUP(AJ10,id!$A:$C,3,0)</f>
        <v>792</v>
      </c>
      <c r="AJ10" s="226" t="str">
        <f t="shared" si="1"/>
        <v>ŻeglińskaAgnieszka0</v>
      </c>
      <c r="AK10" s="226" t="str">
        <f t="shared" si="2"/>
        <v>Żeglińska</v>
      </c>
      <c r="AL10" s="226" t="str">
        <f t="shared" si="3"/>
        <v>Agnieszka</v>
      </c>
      <c r="AM10" s="226"/>
      <c r="AN10" s="226">
        <f t="shared" si="4"/>
        <v>0</v>
      </c>
      <c r="AO10" s="226">
        <f t="shared" si="5"/>
        <v>4.8</v>
      </c>
      <c r="AP10" s="226"/>
      <c r="AQ10" s="226">
        <f t="shared" si="10"/>
        <v>1</v>
      </c>
      <c r="AR10" s="226">
        <f t="shared" si="11"/>
        <v>1</v>
      </c>
      <c r="AS10" s="226">
        <f t="shared" si="12"/>
        <v>1</v>
      </c>
      <c r="AT10" s="226">
        <f t="shared" si="13"/>
        <v>1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>
      <selection activeCell="K7" sqref="K7"/>
    </sheetView>
  </sheetViews>
  <sheetFormatPr defaultRowHeight="14.4"/>
  <cols>
    <col min="1" max="1" width="4.6640625" style="609" customWidth="1"/>
    <col min="2" max="2" width="5" style="609" bestFit="1" customWidth="1"/>
    <col min="3" max="3" width="12.77734375" style="609" bestFit="1" customWidth="1"/>
    <col min="4" max="4" width="10.5546875" style="609" bestFit="1" customWidth="1"/>
    <col min="5" max="5" width="3.88671875" style="609" bestFit="1" customWidth="1"/>
    <col min="6" max="6" width="5" style="609" bestFit="1" customWidth="1"/>
    <col min="7" max="7" width="15.5546875" style="609" bestFit="1" customWidth="1"/>
    <col min="8" max="8" width="5.5546875" style="609" bestFit="1" customWidth="1"/>
    <col min="9" max="9" width="4.77734375" style="609" bestFit="1" customWidth="1"/>
    <col min="10" max="10" width="8.44140625" style="609" bestFit="1" customWidth="1"/>
    <col min="11" max="11" width="5.77734375" style="609" bestFit="1" customWidth="1"/>
    <col min="12" max="33" width="6.6640625" style="609" customWidth="1"/>
    <col min="34" max="36" width="8.88671875" style="609"/>
    <col min="37" max="37" width="12.77734375" style="609" bestFit="1" customWidth="1"/>
    <col min="38" max="16384" width="8.88671875" style="609"/>
  </cols>
  <sheetData>
    <row r="1" spans="1:46" ht="23.4">
      <c r="A1" s="619" t="s">
        <v>3419</v>
      </c>
    </row>
    <row r="3" spans="1:46" ht="18">
      <c r="A3" s="618" t="s">
        <v>5318</v>
      </c>
    </row>
    <row r="5" spans="1:46" ht="28.8">
      <c r="A5" s="617" t="s">
        <v>3417</v>
      </c>
      <c r="B5" s="617" t="s">
        <v>3968</v>
      </c>
      <c r="C5" s="617" t="s">
        <v>99</v>
      </c>
      <c r="D5" s="617" t="s">
        <v>100</v>
      </c>
      <c r="E5" s="617" t="s">
        <v>3415</v>
      </c>
      <c r="F5" s="617" t="s">
        <v>3414</v>
      </c>
      <c r="G5" s="617" t="s">
        <v>3413</v>
      </c>
      <c r="H5" s="617" t="s">
        <v>3412</v>
      </c>
      <c r="I5" s="617" t="s">
        <v>3411</v>
      </c>
      <c r="J5" s="617" t="s">
        <v>3410</v>
      </c>
      <c r="K5" s="617" t="s">
        <v>3409</v>
      </c>
      <c r="L5" s="617" t="s">
        <v>5317</v>
      </c>
      <c r="M5" s="617" t="s">
        <v>5316</v>
      </c>
      <c r="N5" s="617" t="s">
        <v>5315</v>
      </c>
      <c r="O5" s="617" t="s">
        <v>5314</v>
      </c>
      <c r="P5" s="617" t="s">
        <v>5313</v>
      </c>
      <c r="Q5" s="617" t="s">
        <v>5312</v>
      </c>
      <c r="R5" s="617" t="s">
        <v>5311</v>
      </c>
      <c r="S5" s="617" t="s">
        <v>5310</v>
      </c>
      <c r="T5" s="617" t="s">
        <v>5309</v>
      </c>
      <c r="U5" s="617" t="s">
        <v>5308</v>
      </c>
      <c r="V5" s="617" t="s">
        <v>5307</v>
      </c>
      <c r="W5" s="617" t="s">
        <v>5306</v>
      </c>
      <c r="X5" s="617" t="s">
        <v>5305</v>
      </c>
      <c r="Y5" s="617" t="s">
        <v>5304</v>
      </c>
      <c r="Z5" s="617" t="s">
        <v>5303</v>
      </c>
      <c r="AA5" s="617" t="s">
        <v>5302</v>
      </c>
      <c r="AB5" s="617" t="s">
        <v>5301</v>
      </c>
      <c r="AC5" s="617" t="s">
        <v>5300</v>
      </c>
      <c r="AD5" s="617" t="s">
        <v>5299</v>
      </c>
      <c r="AE5" s="617" t="s">
        <v>5298</v>
      </c>
      <c r="AF5" s="617" t="s">
        <v>5297</v>
      </c>
      <c r="AG5" s="617" t="s">
        <v>3382</v>
      </c>
      <c r="AI5" s="226" t="s">
        <v>71</v>
      </c>
      <c r="AJ5" s="226" t="s">
        <v>72</v>
      </c>
      <c r="AK5" s="226" t="s">
        <v>99</v>
      </c>
      <c r="AL5" s="226" t="s">
        <v>100</v>
      </c>
      <c r="AM5" s="226" t="s">
        <v>75</v>
      </c>
      <c r="AN5" s="226" t="s">
        <v>73</v>
      </c>
      <c r="AO5" s="226" t="s">
        <v>42</v>
      </c>
      <c r="AP5" s="226"/>
      <c r="AQ5" s="226" t="s">
        <v>39</v>
      </c>
      <c r="AR5" s="226" t="s">
        <v>40</v>
      </c>
      <c r="AS5" s="226" t="s">
        <v>31</v>
      </c>
      <c r="AT5" s="226" t="s">
        <v>41</v>
      </c>
    </row>
    <row r="6" spans="1:46">
      <c r="A6" s="617">
        <f ca="1">IF(K6=K5,IF(J6=J5,IF(H6=H5,A5,CELL("row",A1)),CELL("row",A1)),CELL("row",A1))</f>
        <v>1</v>
      </c>
      <c r="B6" s="616" t="s">
        <v>5320</v>
      </c>
      <c r="C6" s="616" t="s">
        <v>267</v>
      </c>
      <c r="D6" s="616" t="s">
        <v>16</v>
      </c>
      <c r="E6" s="614" t="s">
        <v>32</v>
      </c>
      <c r="F6" s="614">
        <v>1979</v>
      </c>
      <c r="G6" s="615">
        <v>43449.6875</v>
      </c>
      <c r="H6" s="614">
        <v>960</v>
      </c>
      <c r="I6" s="614">
        <v>60</v>
      </c>
      <c r="J6" s="614">
        <v>22</v>
      </c>
      <c r="K6" s="613">
        <f>790</f>
        <v>790</v>
      </c>
      <c r="L6" s="612">
        <v>0.18819444444444444</v>
      </c>
      <c r="M6" s="612">
        <v>7.9166666666666663E-2</v>
      </c>
      <c r="N6" s="612">
        <v>0.16458333333333333</v>
      </c>
      <c r="O6" s="612">
        <v>0.78680555555555554</v>
      </c>
      <c r="P6" s="612">
        <v>0.10902777777777778</v>
      </c>
      <c r="Q6" s="612">
        <v>0.72361111111111109</v>
      </c>
      <c r="R6" s="612">
        <v>0.11875000000000001</v>
      </c>
      <c r="S6" s="612">
        <v>0.21180555555555555</v>
      </c>
      <c r="T6" s="612">
        <v>0.34166666666666662</v>
      </c>
      <c r="U6" s="612">
        <v>0.75555555555555554</v>
      </c>
      <c r="V6" s="612">
        <v>0.81666666666666676</v>
      </c>
      <c r="W6" s="612">
        <v>6.1805555555555558E-2</v>
      </c>
      <c r="X6" s="612">
        <v>0.93819444444444444</v>
      </c>
      <c r="Y6" s="612">
        <v>0.31180555555555556</v>
      </c>
      <c r="Z6" s="612">
        <v>0.99097222222222225</v>
      </c>
      <c r="AA6" s="612">
        <v>0.28680555555555554</v>
      </c>
      <c r="AB6" s="612">
        <v>0.84583333333333333</v>
      </c>
      <c r="AC6" s="612">
        <v>0.8881944444444444</v>
      </c>
      <c r="AD6" s="612">
        <v>0.24305555555555555</v>
      </c>
      <c r="AE6" s="612">
        <v>0.26319444444444445</v>
      </c>
      <c r="AF6" s="612">
        <v>3.0555555555555555E-2</v>
      </c>
      <c r="AG6" s="610">
        <v>0.35354166666666664</v>
      </c>
      <c r="AI6" s="226">
        <f>VLOOKUP(AJ6,id!$A:$C,3,0)</f>
        <v>1</v>
      </c>
      <c r="AJ6" s="226" t="str">
        <f t="shared" ref="AJ6:AJ38" si="0">AK6&amp;AL6&amp;AN6</f>
        <v>BrudłoPaweł1979</v>
      </c>
      <c r="AK6" s="226" t="str">
        <f>C6</f>
        <v>Brudło</v>
      </c>
      <c r="AL6" s="226" t="str">
        <f>D6</f>
        <v>Paweł</v>
      </c>
      <c r="AM6" s="226"/>
      <c r="AN6" s="226">
        <f>F6</f>
        <v>1979</v>
      </c>
      <c r="AO6" s="226">
        <v>100</v>
      </c>
      <c r="AP6" s="226"/>
      <c r="AQ6" s="226"/>
      <c r="AR6" s="226"/>
      <c r="AS6" s="226"/>
      <c r="AT6" s="226"/>
    </row>
    <row r="7" spans="1:46">
      <c r="A7" s="617">
        <f ca="1">IF(K7=K6,IF(J7=J6,IF(H7=H6,A6,CELL("row",A2)),CELL("row",A2)),CELL("row",A2))</f>
        <v>2</v>
      </c>
      <c r="B7" s="616" t="s">
        <v>5321</v>
      </c>
      <c r="C7" s="616" t="s">
        <v>80</v>
      </c>
      <c r="D7" s="616" t="s">
        <v>63</v>
      </c>
      <c r="E7" s="614" t="s">
        <v>32</v>
      </c>
      <c r="F7" s="614">
        <v>1986</v>
      </c>
      <c r="G7" s="615">
        <v>43449.6875</v>
      </c>
      <c r="H7" s="614">
        <v>947</v>
      </c>
      <c r="I7" s="614">
        <v>47</v>
      </c>
      <c r="J7" s="614">
        <v>20</v>
      </c>
      <c r="K7" s="613">
        <v>733</v>
      </c>
      <c r="L7" s="612">
        <v>0.79861111111111116</v>
      </c>
      <c r="M7" s="612">
        <v>2.7777777777777779E-3</v>
      </c>
      <c r="N7" s="612">
        <v>0.77569444444444446</v>
      </c>
      <c r="O7" s="611"/>
      <c r="P7" s="612">
        <v>4.0972222222222222E-2</v>
      </c>
      <c r="Q7" s="612">
        <v>0.72986111111111107</v>
      </c>
      <c r="R7" s="612">
        <v>2.0833333333333332E-2</v>
      </c>
      <c r="S7" s="612">
        <v>0.95972222222222225</v>
      </c>
      <c r="T7" s="612">
        <v>0.69791666666666663</v>
      </c>
      <c r="U7" s="611"/>
      <c r="V7" s="612">
        <v>0.30902777777777779</v>
      </c>
      <c r="W7" s="612">
        <v>0.98125000000000007</v>
      </c>
      <c r="X7" s="612">
        <v>0.17013888888888887</v>
      </c>
      <c r="Y7" s="612">
        <v>0.84513888888888899</v>
      </c>
      <c r="Z7" s="612">
        <v>8.2638888888888887E-2</v>
      </c>
      <c r="AA7" s="612">
        <v>0.87222222222222223</v>
      </c>
      <c r="AB7" s="612">
        <v>0.27152777777777776</v>
      </c>
      <c r="AC7" s="612">
        <v>0.22500000000000001</v>
      </c>
      <c r="AD7" s="612">
        <v>0.92361111111111116</v>
      </c>
      <c r="AE7" s="612">
        <v>0.8979166666666667</v>
      </c>
      <c r="AF7" s="612">
        <v>0.11527777777777777</v>
      </c>
      <c r="AG7" s="610">
        <v>0.34456018518518516</v>
      </c>
      <c r="AI7" s="226">
        <f>VLOOKUP(AJ7,id!$A:$C,3,0)</f>
        <v>38</v>
      </c>
      <c r="AJ7" s="226" t="str">
        <f t="shared" si="0"/>
        <v>MirowskiŁukasz1986</v>
      </c>
      <c r="AK7" s="226" t="str">
        <f t="shared" ref="AK7:AL19" si="1">C7</f>
        <v>Mirowski</v>
      </c>
      <c r="AL7" s="226" t="str">
        <f t="shared" si="1"/>
        <v>Łukasz</v>
      </c>
      <c r="AM7" s="226"/>
      <c r="AN7" s="226">
        <f t="shared" ref="AN7:AN38" si="2">F7</f>
        <v>1986</v>
      </c>
      <c r="AO7" s="226">
        <f t="shared" ref="AO7:AO11" si="3">AO6*IF(AS7&lt;1,AS7,IF(AT7&lt;1,AT7,IF(AR7&lt;1,AR7,IF(AQ7&lt;1,AQ7,1))))</f>
        <v>92.784810126582272</v>
      </c>
      <c r="AP7" s="226"/>
      <c r="AQ7" s="226">
        <f>H6/H7</f>
        <v>1.0137275607180569</v>
      </c>
      <c r="AR7" s="226">
        <f>J7/J6</f>
        <v>0.90909090909090906</v>
      </c>
      <c r="AS7" s="226">
        <f>K7/K6</f>
        <v>0.92784810126582273</v>
      </c>
      <c r="AT7" s="226">
        <f>AR7^0.2</f>
        <v>0.98111849572626431</v>
      </c>
    </row>
    <row r="8" spans="1:46">
      <c r="A8" s="617">
        <f ca="1">IF(K8=K7,IF(J8=J7,IF(H8=H7,A7,CELL("row",A3)),CELL("row",A3)),CELL("row",A3))</f>
        <v>2</v>
      </c>
      <c r="B8" s="616" t="s">
        <v>5322</v>
      </c>
      <c r="C8" s="616" t="s">
        <v>55</v>
      </c>
      <c r="D8" s="616" t="s">
        <v>22</v>
      </c>
      <c r="E8" s="614" t="s">
        <v>32</v>
      </c>
      <c r="F8" s="614">
        <v>1969</v>
      </c>
      <c r="G8" s="615">
        <v>43449.6875</v>
      </c>
      <c r="H8" s="614">
        <v>947</v>
      </c>
      <c r="I8" s="614">
        <v>47</v>
      </c>
      <c r="J8" s="614">
        <v>20</v>
      </c>
      <c r="K8" s="613">
        <v>733</v>
      </c>
      <c r="L8" s="612">
        <v>0.79861111111111116</v>
      </c>
      <c r="M8" s="612">
        <v>2.7777777777777779E-3</v>
      </c>
      <c r="N8" s="612">
        <v>0.77638888888888891</v>
      </c>
      <c r="O8" s="611"/>
      <c r="P8" s="612">
        <v>4.0972222222222222E-2</v>
      </c>
      <c r="Q8" s="612">
        <v>0.72986111111111107</v>
      </c>
      <c r="R8" s="612">
        <v>2.1527777777777781E-2</v>
      </c>
      <c r="S8" s="612">
        <v>0.95972222222222225</v>
      </c>
      <c r="T8" s="612">
        <v>0.69791666666666663</v>
      </c>
      <c r="U8" s="611"/>
      <c r="V8" s="612">
        <v>0.30902777777777779</v>
      </c>
      <c r="W8" s="612">
        <v>0.98125000000000007</v>
      </c>
      <c r="X8" s="612">
        <v>0.17083333333333331</v>
      </c>
      <c r="Y8" s="612">
        <v>0.84513888888888899</v>
      </c>
      <c r="Z8" s="612">
        <v>8.2638888888888887E-2</v>
      </c>
      <c r="AA8" s="612">
        <v>0.87222222222222223</v>
      </c>
      <c r="AB8" s="612">
        <v>0.27152777777777776</v>
      </c>
      <c r="AC8" s="612">
        <v>0.22569444444444445</v>
      </c>
      <c r="AD8" s="612">
        <v>0.92361111111111116</v>
      </c>
      <c r="AE8" s="612">
        <v>0.89861111111111114</v>
      </c>
      <c r="AF8" s="612">
        <v>0.11597222222222221</v>
      </c>
      <c r="AG8" s="610">
        <v>0.34472222222222221</v>
      </c>
      <c r="AI8" s="226">
        <f>VLOOKUP(AJ8,id!$A:$C,3,0)</f>
        <v>5</v>
      </c>
      <c r="AJ8" s="226" t="str">
        <f t="shared" si="0"/>
        <v>SzawdzinKrzysztof1969</v>
      </c>
      <c r="AK8" s="226" t="str">
        <f t="shared" si="1"/>
        <v>Szawdzin</v>
      </c>
      <c r="AL8" s="226" t="str">
        <f t="shared" si="1"/>
        <v>Krzysztof</v>
      </c>
      <c r="AM8" s="226"/>
      <c r="AN8" s="226">
        <f t="shared" si="2"/>
        <v>1969</v>
      </c>
      <c r="AO8" s="226">
        <f t="shared" si="3"/>
        <v>92.784810126582272</v>
      </c>
      <c r="AP8" s="226"/>
      <c r="AQ8" s="226">
        <f t="shared" ref="AQ8:AQ11" si="4">H7/H8</f>
        <v>1</v>
      </c>
      <c r="AR8" s="226">
        <f t="shared" ref="AR8:AS11" si="5">J8/J7</f>
        <v>1</v>
      </c>
      <c r="AS8" s="226">
        <f t="shared" si="5"/>
        <v>1</v>
      </c>
      <c r="AT8" s="226">
        <f t="shared" ref="AT8:AT11" si="6">AR8^0.2</f>
        <v>1</v>
      </c>
    </row>
    <row r="9" spans="1:46">
      <c r="A9" s="617">
        <f ca="1">IF(K9=K8,IF(J9=J8,IF(H9=H8,A8,CELL("row",A4)),CELL("row",A4)),CELL("row",A4))</f>
        <v>4</v>
      </c>
      <c r="B9" s="616" t="s">
        <v>5323</v>
      </c>
      <c r="C9" s="616" t="s">
        <v>152</v>
      </c>
      <c r="D9" s="616" t="s">
        <v>151</v>
      </c>
      <c r="E9" s="614" t="s">
        <v>32</v>
      </c>
      <c r="F9" s="614">
        <v>1970</v>
      </c>
      <c r="G9" s="615">
        <v>43449.6875</v>
      </c>
      <c r="H9" s="614">
        <v>897</v>
      </c>
      <c r="I9" s="614">
        <v>0</v>
      </c>
      <c r="J9" s="614">
        <v>18</v>
      </c>
      <c r="K9" s="613">
        <v>670</v>
      </c>
      <c r="L9" s="612">
        <v>0.79999999999999993</v>
      </c>
      <c r="M9" s="612">
        <v>0.93958333333333333</v>
      </c>
      <c r="N9" s="612">
        <v>0.76597222222222217</v>
      </c>
      <c r="O9" s="612">
        <v>0.26805555555555555</v>
      </c>
      <c r="P9" s="612">
        <v>0.12083333333333333</v>
      </c>
      <c r="Q9" s="612">
        <v>0.72430555555555554</v>
      </c>
      <c r="R9" s="612">
        <v>0.13263888888888889</v>
      </c>
      <c r="S9" s="612">
        <v>0.90347222222222223</v>
      </c>
      <c r="T9" s="612">
        <v>0.3</v>
      </c>
      <c r="U9" s="612">
        <v>0.16805555555555554</v>
      </c>
      <c r="V9" s="612">
        <v>0.23402777777777781</v>
      </c>
      <c r="W9" s="612">
        <v>0.95763888888888893</v>
      </c>
      <c r="X9" s="611"/>
      <c r="Y9" s="611"/>
      <c r="Z9" s="612">
        <v>8.2638888888888887E-2</v>
      </c>
      <c r="AA9" s="611"/>
      <c r="AB9" s="612">
        <v>0.20347222222222219</v>
      </c>
      <c r="AC9" s="611"/>
      <c r="AD9" s="612">
        <v>0.86388888888888893</v>
      </c>
      <c r="AE9" s="612">
        <v>0.83680555555555547</v>
      </c>
      <c r="AF9" s="612">
        <v>3.5416666666666666E-2</v>
      </c>
      <c r="AG9" s="610">
        <v>0.31028935185185186</v>
      </c>
      <c r="AI9" s="226">
        <f>VLOOKUP(AJ9,id!$A:$C,3,0)</f>
        <v>42</v>
      </c>
      <c r="AJ9" s="226" t="str">
        <f t="shared" si="0"/>
        <v>HołdakowskiWojciech1970</v>
      </c>
      <c r="AK9" s="226" t="str">
        <f t="shared" si="1"/>
        <v>Hołdakowski</v>
      </c>
      <c r="AL9" s="226" t="str">
        <f t="shared" si="1"/>
        <v>Wojciech</v>
      </c>
      <c r="AM9" s="226"/>
      <c r="AN9" s="226">
        <f t="shared" si="2"/>
        <v>1970</v>
      </c>
      <c r="AO9" s="226">
        <f t="shared" si="3"/>
        <v>84.810126582278471</v>
      </c>
      <c r="AP9" s="226"/>
      <c r="AQ9" s="226">
        <f t="shared" si="4"/>
        <v>1.0557413600891863</v>
      </c>
      <c r="AR9" s="226">
        <f t="shared" si="5"/>
        <v>0.9</v>
      </c>
      <c r="AS9" s="226">
        <f t="shared" si="5"/>
        <v>0.91405184174624832</v>
      </c>
      <c r="AT9" s="226">
        <f t="shared" si="6"/>
        <v>0.9791483623609768</v>
      </c>
    </row>
    <row r="10" spans="1:46">
      <c r="A10" s="617">
        <f ca="1">IF(K10=K9,IF(J10=J9,IF(H10=H9,A9,CELL("row",A5)),CELL("row",A5)),CELL("row",A5))</f>
        <v>4</v>
      </c>
      <c r="B10" s="616" t="s">
        <v>5324</v>
      </c>
      <c r="C10" s="616" t="s">
        <v>79</v>
      </c>
      <c r="D10" s="616" t="s">
        <v>90</v>
      </c>
      <c r="E10" s="614" t="s">
        <v>32</v>
      </c>
      <c r="F10" s="614">
        <v>1984</v>
      </c>
      <c r="G10" s="615">
        <v>43449.6875</v>
      </c>
      <c r="H10" s="614">
        <v>897</v>
      </c>
      <c r="I10" s="614">
        <v>0</v>
      </c>
      <c r="J10" s="614">
        <v>18</v>
      </c>
      <c r="K10" s="613">
        <v>670</v>
      </c>
      <c r="L10" s="612">
        <v>0.80069444444444438</v>
      </c>
      <c r="M10" s="612">
        <v>0.93958333333333333</v>
      </c>
      <c r="N10" s="612">
        <v>0.76666666666666661</v>
      </c>
      <c r="O10" s="612">
        <v>0.2673611111111111</v>
      </c>
      <c r="P10" s="612">
        <v>0.12083333333333333</v>
      </c>
      <c r="Q10" s="612">
        <v>0.72430555555555554</v>
      </c>
      <c r="R10" s="612">
        <v>0.13263888888888889</v>
      </c>
      <c r="S10" s="612">
        <v>0.90347222222222223</v>
      </c>
      <c r="T10" s="612">
        <v>0.3</v>
      </c>
      <c r="U10" s="612">
        <v>0.16805555555555554</v>
      </c>
      <c r="V10" s="612">
        <v>0.23402777777777781</v>
      </c>
      <c r="W10" s="612">
        <v>0.95763888888888893</v>
      </c>
      <c r="X10" s="611"/>
      <c r="Y10" s="611"/>
      <c r="Z10" s="612">
        <v>8.2638888888888887E-2</v>
      </c>
      <c r="AA10" s="611"/>
      <c r="AB10" s="612">
        <v>0.20347222222222219</v>
      </c>
      <c r="AC10" s="611"/>
      <c r="AD10" s="612">
        <v>0.86388888888888893</v>
      </c>
      <c r="AE10" s="612">
        <v>0.83680555555555547</v>
      </c>
      <c r="AF10" s="612">
        <v>3.5416666666666666E-2</v>
      </c>
      <c r="AG10" s="610">
        <v>0.31033564814814812</v>
      </c>
      <c r="AI10" s="226">
        <f>VLOOKUP(AJ10,id!$A:$C,3,0)</f>
        <v>41</v>
      </c>
      <c r="AJ10" s="226" t="str">
        <f t="shared" si="0"/>
        <v>WieczorekJarosław1984</v>
      </c>
      <c r="AK10" s="226" t="str">
        <f t="shared" si="1"/>
        <v>Wieczorek</v>
      </c>
      <c r="AL10" s="226" t="str">
        <f t="shared" si="1"/>
        <v>Jarosław</v>
      </c>
      <c r="AM10" s="226"/>
      <c r="AN10" s="226">
        <f t="shared" si="2"/>
        <v>1984</v>
      </c>
      <c r="AO10" s="226">
        <f t="shared" si="3"/>
        <v>84.810126582278471</v>
      </c>
      <c r="AP10" s="226"/>
      <c r="AQ10" s="226">
        <f t="shared" si="4"/>
        <v>1</v>
      </c>
      <c r="AR10" s="226">
        <f t="shared" si="5"/>
        <v>1</v>
      </c>
      <c r="AS10" s="226">
        <f t="shared" si="5"/>
        <v>1</v>
      </c>
      <c r="AT10" s="226">
        <f t="shared" si="6"/>
        <v>1</v>
      </c>
    </row>
    <row r="11" spans="1:46">
      <c r="A11" s="617">
        <f t="shared" ref="A11:A38" ca="1" si="7">IF(K11=K10,IF(J11=J10,IF(H11=H10,A10,CELL("row",A6)),CELL("row",A6)),CELL("row",A6))</f>
        <v>6</v>
      </c>
      <c r="B11" s="616" t="s">
        <v>5325</v>
      </c>
      <c r="C11" s="616" t="s">
        <v>18</v>
      </c>
      <c r="D11" s="616" t="s">
        <v>19</v>
      </c>
      <c r="E11" s="614" t="s">
        <v>32</v>
      </c>
      <c r="F11" s="614">
        <v>1964</v>
      </c>
      <c r="G11" s="615">
        <v>43449.6875</v>
      </c>
      <c r="H11" s="614">
        <v>908</v>
      </c>
      <c r="I11" s="614">
        <v>8</v>
      </c>
      <c r="J11" s="614">
        <v>18</v>
      </c>
      <c r="K11" s="613">
        <v>662</v>
      </c>
      <c r="L11" s="612">
        <v>0.90347222222222223</v>
      </c>
      <c r="M11" s="611"/>
      <c r="N11" s="612">
        <v>0.9291666666666667</v>
      </c>
      <c r="O11" s="612">
        <v>0.26805555555555555</v>
      </c>
      <c r="P11" s="612">
        <v>8.6805555555555566E-2</v>
      </c>
      <c r="Q11" s="612">
        <v>0.3034722222222222</v>
      </c>
      <c r="R11" s="612">
        <v>0.9819444444444444</v>
      </c>
      <c r="S11" s="612">
        <v>0.8652777777777777</v>
      </c>
      <c r="T11" s="612">
        <v>0.71388888888888891</v>
      </c>
      <c r="U11" s="612">
        <v>0.96250000000000002</v>
      </c>
      <c r="V11" s="612">
        <v>0.23194444444444443</v>
      </c>
      <c r="W11" s="611"/>
      <c r="X11" s="611"/>
      <c r="Y11" s="612">
        <v>0.75208333333333333</v>
      </c>
      <c r="Z11" s="612">
        <v>0.12916666666666668</v>
      </c>
      <c r="AA11" s="612">
        <v>0.79027777777777775</v>
      </c>
      <c r="AB11" s="612">
        <v>0.19236111111111112</v>
      </c>
      <c r="AC11" s="612">
        <v>0.16041666666666668</v>
      </c>
      <c r="AD11" s="612">
        <v>0.83750000000000002</v>
      </c>
      <c r="AE11" s="612">
        <v>0.81597222222222221</v>
      </c>
      <c r="AF11" s="611"/>
      <c r="AG11" s="610">
        <v>0.31745370370370368</v>
      </c>
      <c r="AI11" s="226">
        <f>VLOOKUP(AJ11,id!$A:$C,3,0)</f>
        <v>11</v>
      </c>
      <c r="AJ11" s="226" t="str">
        <f t="shared" si="0"/>
        <v>LiszkaGrzegorz1964</v>
      </c>
      <c r="AK11" s="226" t="str">
        <f t="shared" si="1"/>
        <v>Liszka</v>
      </c>
      <c r="AL11" s="226" t="str">
        <f t="shared" si="1"/>
        <v>Grzegorz</v>
      </c>
      <c r="AM11" s="226"/>
      <c r="AN11" s="226">
        <f t="shared" si="2"/>
        <v>1964</v>
      </c>
      <c r="AO11" s="226">
        <f t="shared" si="3"/>
        <v>83.797468354430364</v>
      </c>
      <c r="AP11" s="226"/>
      <c r="AQ11" s="226">
        <f t="shared" si="4"/>
        <v>0.98788546255506604</v>
      </c>
      <c r="AR11" s="226">
        <f t="shared" si="5"/>
        <v>1</v>
      </c>
      <c r="AS11" s="226">
        <f t="shared" si="5"/>
        <v>0.9880597014925373</v>
      </c>
      <c r="AT11" s="226">
        <f t="shared" si="6"/>
        <v>1</v>
      </c>
    </row>
    <row r="12" spans="1:46">
      <c r="A12" s="617">
        <f t="shared" ca="1" si="7"/>
        <v>7</v>
      </c>
      <c r="B12" s="616" t="s">
        <v>5327</v>
      </c>
      <c r="C12" s="616" t="s">
        <v>67</v>
      </c>
      <c r="D12" s="616" t="s">
        <v>15</v>
      </c>
      <c r="E12" s="614" t="s">
        <v>32</v>
      </c>
      <c r="F12" s="614">
        <v>1963</v>
      </c>
      <c r="G12" s="615">
        <v>43449.6875</v>
      </c>
      <c r="H12" s="614">
        <v>915</v>
      </c>
      <c r="I12" s="614">
        <v>15</v>
      </c>
      <c r="J12" s="614">
        <v>17</v>
      </c>
      <c r="K12" s="613">
        <v>625</v>
      </c>
      <c r="L12" s="612">
        <v>0.79861111111111116</v>
      </c>
      <c r="M12" s="612">
        <v>0.9555555555555556</v>
      </c>
      <c r="N12" s="611"/>
      <c r="O12" s="612">
        <v>0.26180555555555557</v>
      </c>
      <c r="P12" s="612">
        <v>2.9166666666666664E-2</v>
      </c>
      <c r="Q12" s="611"/>
      <c r="R12" s="612">
        <v>0.98402777777777783</v>
      </c>
      <c r="S12" s="612">
        <v>0.8979166666666667</v>
      </c>
      <c r="T12" s="612">
        <v>0.71458333333333324</v>
      </c>
      <c r="U12" s="612">
        <v>0.29791666666666666</v>
      </c>
      <c r="V12" s="612">
        <v>0.22361111111111109</v>
      </c>
      <c r="W12" s="612">
        <v>0.93472222222222223</v>
      </c>
      <c r="X12" s="611"/>
      <c r="Y12" s="612">
        <v>0.75208333333333333</v>
      </c>
      <c r="Z12" s="612">
        <v>8.3333333333333329E-2</v>
      </c>
      <c r="AA12" s="611"/>
      <c r="AB12" s="612">
        <v>0.1673611111111111</v>
      </c>
      <c r="AC12" s="612">
        <v>0.12430555555555556</v>
      </c>
      <c r="AD12" s="612">
        <v>0.86388888888888893</v>
      </c>
      <c r="AE12" s="612">
        <v>0.83680555555555547</v>
      </c>
      <c r="AF12" s="611"/>
      <c r="AG12" s="610">
        <v>0.32243055555555555</v>
      </c>
      <c r="AI12" s="226">
        <f>VLOOKUP(AJ12,id!$A:$C,3,0)</f>
        <v>56</v>
      </c>
      <c r="AJ12" s="226" t="str">
        <f t="shared" si="0"/>
        <v>SzajdukPiotr1963</v>
      </c>
      <c r="AK12" s="226" t="str">
        <f t="shared" si="1"/>
        <v>Szajduk</v>
      </c>
      <c r="AL12" s="226" t="str">
        <f t="shared" si="1"/>
        <v>Piotr</v>
      </c>
      <c r="AM12" s="226"/>
      <c r="AN12" s="226">
        <f t="shared" si="2"/>
        <v>1963</v>
      </c>
      <c r="AO12" s="226">
        <f t="shared" ref="AO12:AO38" si="8">AO11*IF(AS12&lt;1,AS12,IF(AT12&lt;1,AT12,IF(AR12&lt;1,AR12,IF(AQ12&lt;1,AQ12,1))))</f>
        <v>79.113924050632889</v>
      </c>
      <c r="AP12" s="226"/>
      <c r="AQ12" s="226">
        <f t="shared" ref="AQ12:AQ38" si="9">H11/H12</f>
        <v>0.99234972677595623</v>
      </c>
      <c r="AR12" s="226">
        <f t="shared" ref="AR12:AR38" si="10">J12/J11</f>
        <v>0.94444444444444442</v>
      </c>
      <c r="AS12" s="226">
        <f t="shared" ref="AS12:AS38" si="11">K12/K11</f>
        <v>0.9441087613293051</v>
      </c>
      <c r="AT12" s="226">
        <f t="shared" ref="AT12:AT38" si="12">AR12^0.2</f>
        <v>0.98863341063895649</v>
      </c>
    </row>
    <row r="13" spans="1:46">
      <c r="A13" s="617">
        <f t="shared" ca="1" si="7"/>
        <v>7</v>
      </c>
      <c r="B13" s="616" t="s">
        <v>5328</v>
      </c>
      <c r="C13" s="616" t="s">
        <v>94</v>
      </c>
      <c r="D13" s="616" t="s">
        <v>34</v>
      </c>
      <c r="E13" s="614" t="s">
        <v>32</v>
      </c>
      <c r="F13" s="614">
        <v>1978</v>
      </c>
      <c r="G13" s="615">
        <v>43449.6875</v>
      </c>
      <c r="H13" s="614">
        <v>915</v>
      </c>
      <c r="I13" s="614">
        <v>15</v>
      </c>
      <c r="J13" s="614">
        <v>17</v>
      </c>
      <c r="K13" s="613">
        <v>625</v>
      </c>
      <c r="L13" s="612">
        <v>0.79861111111111116</v>
      </c>
      <c r="M13" s="612">
        <v>0.9555555555555556</v>
      </c>
      <c r="N13" s="611"/>
      <c r="O13" s="612">
        <v>0.26180555555555557</v>
      </c>
      <c r="P13" s="612">
        <v>2.9166666666666664E-2</v>
      </c>
      <c r="Q13" s="611"/>
      <c r="R13" s="612">
        <v>0.98333333333333339</v>
      </c>
      <c r="S13" s="612">
        <v>0.89861111111111114</v>
      </c>
      <c r="T13" s="612">
        <v>0.71458333333333324</v>
      </c>
      <c r="U13" s="612">
        <v>0.29791666666666666</v>
      </c>
      <c r="V13" s="612">
        <v>0.22361111111111109</v>
      </c>
      <c r="W13" s="612">
        <v>0.93541666666666667</v>
      </c>
      <c r="X13" s="611"/>
      <c r="Y13" s="612">
        <v>0.75416666666666676</v>
      </c>
      <c r="Z13" s="612">
        <v>8.3333333333333329E-2</v>
      </c>
      <c r="AA13" s="611"/>
      <c r="AB13" s="612">
        <v>0.1673611111111111</v>
      </c>
      <c r="AC13" s="612">
        <v>0.125</v>
      </c>
      <c r="AD13" s="612">
        <v>0.86388888888888893</v>
      </c>
      <c r="AE13" s="612">
        <v>0.83472222222222225</v>
      </c>
      <c r="AF13" s="611"/>
      <c r="AG13" s="610">
        <v>0.32245370370370369</v>
      </c>
      <c r="AI13" s="226">
        <f>VLOOKUP(AJ13,id!$A:$C,3,0)</f>
        <v>34</v>
      </c>
      <c r="AJ13" s="226" t="str">
        <f t="shared" si="0"/>
        <v>SadowskiMarek1978</v>
      </c>
      <c r="AK13" s="226" t="str">
        <f t="shared" si="1"/>
        <v>Sadowski</v>
      </c>
      <c r="AL13" s="226" t="str">
        <f t="shared" si="1"/>
        <v>Marek</v>
      </c>
      <c r="AM13" s="226"/>
      <c r="AN13" s="226">
        <f t="shared" si="2"/>
        <v>1978</v>
      </c>
      <c r="AO13" s="226">
        <f t="shared" si="8"/>
        <v>79.113924050632889</v>
      </c>
      <c r="AP13" s="226"/>
      <c r="AQ13" s="226">
        <f t="shared" si="9"/>
        <v>1</v>
      </c>
      <c r="AR13" s="226">
        <f t="shared" si="10"/>
        <v>1</v>
      </c>
      <c r="AS13" s="226">
        <f t="shared" si="11"/>
        <v>1</v>
      </c>
      <c r="AT13" s="226">
        <f t="shared" si="12"/>
        <v>1</v>
      </c>
    </row>
    <row r="14" spans="1:46">
      <c r="A14" s="617">
        <f t="shared" ca="1" si="7"/>
        <v>7</v>
      </c>
      <c r="B14" s="616" t="s">
        <v>5330</v>
      </c>
      <c r="C14" s="616" t="s">
        <v>50</v>
      </c>
      <c r="D14" s="616" t="s">
        <v>49</v>
      </c>
      <c r="E14" s="614" t="s">
        <v>32</v>
      </c>
      <c r="F14" s="614">
        <v>1967</v>
      </c>
      <c r="G14" s="615">
        <v>43449.6875</v>
      </c>
      <c r="H14" s="614">
        <v>915</v>
      </c>
      <c r="I14" s="614">
        <v>15</v>
      </c>
      <c r="J14" s="614">
        <v>17</v>
      </c>
      <c r="K14" s="613">
        <v>625</v>
      </c>
      <c r="L14" s="612">
        <v>0.79861111111111116</v>
      </c>
      <c r="M14" s="612">
        <v>0.95833333333333337</v>
      </c>
      <c r="N14" s="611"/>
      <c r="O14" s="612">
        <v>0.26111111111111113</v>
      </c>
      <c r="P14" s="612">
        <v>2.9166666666666664E-2</v>
      </c>
      <c r="Q14" s="611"/>
      <c r="R14" s="612">
        <v>0.98541666666666661</v>
      </c>
      <c r="S14" s="612">
        <v>0.89861111111111114</v>
      </c>
      <c r="T14" s="612">
        <v>0.71458333333333324</v>
      </c>
      <c r="U14" s="612">
        <v>0.29791666666666666</v>
      </c>
      <c r="V14" s="612">
        <v>0.22291666666666665</v>
      </c>
      <c r="W14" s="612">
        <v>0.93472222222222223</v>
      </c>
      <c r="X14" s="611"/>
      <c r="Y14" s="612">
        <v>0.76180555555555562</v>
      </c>
      <c r="Z14" s="612">
        <v>8.3333333333333329E-2</v>
      </c>
      <c r="AA14" s="611"/>
      <c r="AB14" s="612">
        <v>0.16874999999999998</v>
      </c>
      <c r="AC14" s="612">
        <v>0.125</v>
      </c>
      <c r="AD14" s="612">
        <v>0.86388888888888893</v>
      </c>
      <c r="AE14" s="612">
        <v>0.83472222222222225</v>
      </c>
      <c r="AF14" s="611"/>
      <c r="AG14" s="610">
        <v>0.32256944444444446</v>
      </c>
      <c r="AI14" s="226">
        <f>VLOOKUP(AJ14,id!$A:$C,3,0)</f>
        <v>70</v>
      </c>
      <c r="AJ14" s="226" t="str">
        <f t="shared" si="0"/>
        <v>StanekRobert1967</v>
      </c>
      <c r="AK14" s="226" t="str">
        <f t="shared" si="1"/>
        <v>Stanek</v>
      </c>
      <c r="AL14" s="226" t="str">
        <f t="shared" si="1"/>
        <v>Robert</v>
      </c>
      <c r="AM14" s="226"/>
      <c r="AN14" s="226">
        <f t="shared" si="2"/>
        <v>1967</v>
      </c>
      <c r="AO14" s="226">
        <f t="shared" si="8"/>
        <v>79.113924050632889</v>
      </c>
      <c r="AP14" s="226"/>
      <c r="AQ14" s="226">
        <f t="shared" si="9"/>
        <v>1</v>
      </c>
      <c r="AR14" s="226">
        <f t="shared" si="10"/>
        <v>1</v>
      </c>
      <c r="AS14" s="226">
        <f t="shared" si="11"/>
        <v>1</v>
      </c>
      <c r="AT14" s="226">
        <f t="shared" si="12"/>
        <v>1</v>
      </c>
    </row>
    <row r="15" spans="1:46">
      <c r="A15" s="617">
        <f t="shared" ca="1" si="7"/>
        <v>10</v>
      </c>
      <c r="B15" s="616" t="s">
        <v>5331</v>
      </c>
      <c r="C15" s="616" t="s">
        <v>265</v>
      </c>
      <c r="D15" s="616" t="s">
        <v>234</v>
      </c>
      <c r="E15" s="614" t="s">
        <v>32</v>
      </c>
      <c r="F15" s="614">
        <v>1963</v>
      </c>
      <c r="G15" s="615">
        <v>43449.6875</v>
      </c>
      <c r="H15" s="614">
        <v>888</v>
      </c>
      <c r="I15" s="614">
        <v>0</v>
      </c>
      <c r="J15" s="614">
        <v>16</v>
      </c>
      <c r="K15" s="613">
        <v>590</v>
      </c>
      <c r="L15" s="611"/>
      <c r="M15" s="612">
        <v>0.93958333333333333</v>
      </c>
      <c r="N15" s="611"/>
      <c r="O15" s="611"/>
      <c r="P15" s="612">
        <v>0.98749999999999993</v>
      </c>
      <c r="Q15" s="611"/>
      <c r="R15" s="612">
        <v>0.96527777777777779</v>
      </c>
      <c r="S15" s="612">
        <v>0.88402777777777775</v>
      </c>
      <c r="T15" s="612">
        <v>0.70833333333333337</v>
      </c>
      <c r="U15" s="612">
        <v>0.27291666666666664</v>
      </c>
      <c r="V15" s="611"/>
      <c r="W15" s="612">
        <v>0.90763888888888899</v>
      </c>
      <c r="X15" s="611"/>
      <c r="Y15" s="612">
        <v>0.76180555555555562</v>
      </c>
      <c r="Z15" s="612">
        <v>0.12986111111111112</v>
      </c>
      <c r="AA15" s="612">
        <v>0.7944444444444444</v>
      </c>
      <c r="AB15" s="612">
        <v>0.24513888888888888</v>
      </c>
      <c r="AC15" s="612">
        <v>0.16944444444444443</v>
      </c>
      <c r="AD15" s="612">
        <v>0.84930555555555554</v>
      </c>
      <c r="AE15" s="612">
        <v>0.8208333333333333</v>
      </c>
      <c r="AF15" s="612">
        <v>9.0277777777777776E-2</v>
      </c>
      <c r="AG15" s="610">
        <v>0.30386574074074074</v>
      </c>
      <c r="AI15" s="226">
        <f>VLOOKUP(AJ15,id!$A:$C,3,0)</f>
        <v>7</v>
      </c>
      <c r="AJ15" s="226" t="str">
        <f t="shared" si="0"/>
        <v>KrólikowskiRoman1963</v>
      </c>
      <c r="AK15" s="226" t="str">
        <f t="shared" si="1"/>
        <v>Królikowski</v>
      </c>
      <c r="AL15" s="226" t="str">
        <f t="shared" si="1"/>
        <v>Roman</v>
      </c>
      <c r="AM15" s="226"/>
      <c r="AN15" s="226">
        <f t="shared" si="2"/>
        <v>1963</v>
      </c>
      <c r="AO15" s="226">
        <f t="shared" si="8"/>
        <v>74.683544303797447</v>
      </c>
      <c r="AP15" s="226"/>
      <c r="AQ15" s="226">
        <f t="shared" si="9"/>
        <v>1.0304054054054055</v>
      </c>
      <c r="AR15" s="226">
        <f t="shared" si="10"/>
        <v>0.94117647058823528</v>
      </c>
      <c r="AS15" s="226">
        <f t="shared" si="11"/>
        <v>0.94399999999999995</v>
      </c>
      <c r="AT15" s="226">
        <f t="shared" si="12"/>
        <v>0.98794828634196963</v>
      </c>
    </row>
    <row r="16" spans="1:46">
      <c r="A16" s="617">
        <f t="shared" ca="1" si="7"/>
        <v>11</v>
      </c>
      <c r="B16" s="616" t="s">
        <v>5332</v>
      </c>
      <c r="C16" s="616" t="s">
        <v>5333</v>
      </c>
      <c r="D16" s="616" t="s">
        <v>16</v>
      </c>
      <c r="E16" s="614" t="s">
        <v>32</v>
      </c>
      <c r="F16" s="614">
        <v>1971</v>
      </c>
      <c r="G16" s="615">
        <v>43449.6875</v>
      </c>
      <c r="H16" s="614">
        <v>889</v>
      </c>
      <c r="I16" s="614">
        <v>0</v>
      </c>
      <c r="J16" s="614">
        <v>16</v>
      </c>
      <c r="K16" s="613">
        <v>590</v>
      </c>
      <c r="L16" s="611"/>
      <c r="M16" s="612">
        <v>0.94444444444444453</v>
      </c>
      <c r="N16" s="611"/>
      <c r="O16" s="611"/>
      <c r="P16" s="612">
        <v>0.98749999999999993</v>
      </c>
      <c r="Q16" s="611"/>
      <c r="R16" s="612">
        <v>0.96527777777777779</v>
      </c>
      <c r="S16" s="612">
        <v>0.88402777777777775</v>
      </c>
      <c r="T16" s="612">
        <v>0.70833333333333337</v>
      </c>
      <c r="U16" s="612">
        <v>0.27291666666666664</v>
      </c>
      <c r="V16" s="611"/>
      <c r="W16" s="612">
        <v>0.90833333333333333</v>
      </c>
      <c r="X16" s="611"/>
      <c r="Y16" s="612">
        <v>0.76250000000000007</v>
      </c>
      <c r="Z16" s="612">
        <v>0.12986111111111112</v>
      </c>
      <c r="AA16" s="612">
        <v>0.7944444444444444</v>
      </c>
      <c r="AB16" s="612">
        <v>0.24583333333333335</v>
      </c>
      <c r="AC16" s="612">
        <v>0.16944444444444443</v>
      </c>
      <c r="AD16" s="612">
        <v>0.85</v>
      </c>
      <c r="AE16" s="612">
        <v>0.82152777777777775</v>
      </c>
      <c r="AF16" s="612">
        <v>9.0277777777777776E-2</v>
      </c>
      <c r="AG16" s="610">
        <v>0.30467592592592591</v>
      </c>
      <c r="AI16" s="226">
        <f>VLOOKUP(AJ16,id!$A:$C,3,0)</f>
        <v>782</v>
      </c>
      <c r="AJ16" s="226" t="str">
        <f t="shared" si="0"/>
        <v>TalagaPaweł1971</v>
      </c>
      <c r="AK16" s="226" t="str">
        <f t="shared" si="1"/>
        <v>Talaga</v>
      </c>
      <c r="AL16" s="226" t="str">
        <f t="shared" si="1"/>
        <v>Paweł</v>
      </c>
      <c r="AM16" s="226"/>
      <c r="AN16" s="226">
        <f t="shared" si="2"/>
        <v>1971</v>
      </c>
      <c r="AO16" s="226">
        <f t="shared" si="8"/>
        <v>74.599535817516468</v>
      </c>
      <c r="AP16" s="226"/>
      <c r="AQ16" s="226">
        <f t="shared" si="9"/>
        <v>0.99887514060742411</v>
      </c>
      <c r="AR16" s="226">
        <f t="shared" si="10"/>
        <v>1</v>
      </c>
      <c r="AS16" s="226">
        <f t="shared" si="11"/>
        <v>1</v>
      </c>
      <c r="AT16" s="226">
        <f t="shared" si="12"/>
        <v>1</v>
      </c>
    </row>
    <row r="17" spans="1:46">
      <c r="A17" s="617">
        <f t="shared" ca="1" si="7"/>
        <v>12</v>
      </c>
      <c r="B17" s="616" t="s">
        <v>5334</v>
      </c>
      <c r="C17" s="616" t="s">
        <v>10</v>
      </c>
      <c r="D17" s="616" t="s">
        <v>22</v>
      </c>
      <c r="E17" s="614" t="s">
        <v>32</v>
      </c>
      <c r="F17" s="614">
        <v>1975</v>
      </c>
      <c r="G17" s="615">
        <v>43449.6875</v>
      </c>
      <c r="H17" s="614">
        <v>896</v>
      </c>
      <c r="I17" s="614">
        <v>0</v>
      </c>
      <c r="J17" s="614">
        <v>15</v>
      </c>
      <c r="K17" s="613">
        <v>550</v>
      </c>
      <c r="L17" s="612">
        <v>0.98819444444444438</v>
      </c>
      <c r="M17" s="612">
        <v>0.94097222222222221</v>
      </c>
      <c r="N17" s="612">
        <v>6.458333333333334E-2</v>
      </c>
      <c r="O17" s="611"/>
      <c r="P17" s="612">
        <v>0.14791666666666667</v>
      </c>
      <c r="Q17" s="611"/>
      <c r="R17" s="612">
        <v>0.11944444444444445</v>
      </c>
      <c r="S17" s="612">
        <v>0.8847222222222223</v>
      </c>
      <c r="T17" s="612">
        <v>0.7006944444444444</v>
      </c>
      <c r="U17" s="611"/>
      <c r="V17" s="611"/>
      <c r="W17" s="612">
        <v>0.90763888888888899</v>
      </c>
      <c r="X17" s="611"/>
      <c r="Y17" s="612">
        <v>0.7631944444444444</v>
      </c>
      <c r="Z17" s="612">
        <v>0.18472222222222223</v>
      </c>
      <c r="AA17" s="612">
        <v>0.79583333333333339</v>
      </c>
      <c r="AB17" s="611"/>
      <c r="AC17" s="612">
        <v>0.22083333333333333</v>
      </c>
      <c r="AD17" s="612">
        <v>0.85</v>
      </c>
      <c r="AE17" s="612">
        <v>0.8208333333333333</v>
      </c>
      <c r="AF17" s="611"/>
      <c r="AG17" s="610">
        <v>0.30940972222222224</v>
      </c>
      <c r="AI17" s="226">
        <f>VLOOKUP(AJ17,id!$A:$C,3,0)</f>
        <v>39</v>
      </c>
      <c r="AJ17" s="226" t="str">
        <f t="shared" si="0"/>
        <v>CecułaKrzysztof1975</v>
      </c>
      <c r="AK17" s="226" t="str">
        <f t="shared" si="1"/>
        <v>Cecuła</v>
      </c>
      <c r="AL17" s="226" t="str">
        <f t="shared" si="1"/>
        <v>Krzysztof</v>
      </c>
      <c r="AM17" s="226"/>
      <c r="AN17" s="226">
        <f t="shared" si="2"/>
        <v>1975</v>
      </c>
      <c r="AO17" s="226">
        <f t="shared" si="8"/>
        <v>69.541940168871278</v>
      </c>
      <c r="AP17" s="226"/>
      <c r="AQ17" s="226">
        <f t="shared" si="9"/>
        <v>0.9921875</v>
      </c>
      <c r="AR17" s="226">
        <f t="shared" si="10"/>
        <v>0.9375</v>
      </c>
      <c r="AS17" s="226">
        <f t="shared" si="11"/>
        <v>0.93220338983050843</v>
      </c>
      <c r="AT17" s="226">
        <f t="shared" si="12"/>
        <v>0.98717524291740988</v>
      </c>
    </row>
    <row r="18" spans="1:46">
      <c r="A18" s="617">
        <f t="shared" ca="1" si="7"/>
        <v>13</v>
      </c>
      <c r="B18" s="616" t="s">
        <v>5336</v>
      </c>
      <c r="C18" s="616" t="s">
        <v>1279</v>
      </c>
      <c r="D18" s="616" t="s">
        <v>788</v>
      </c>
      <c r="E18" s="614" t="s">
        <v>32</v>
      </c>
      <c r="F18" s="614">
        <v>1975</v>
      </c>
      <c r="G18" s="615">
        <v>43449.6875</v>
      </c>
      <c r="H18" s="614">
        <v>941</v>
      </c>
      <c r="I18" s="614">
        <v>41</v>
      </c>
      <c r="J18" s="614">
        <v>16</v>
      </c>
      <c r="K18" s="613">
        <v>529</v>
      </c>
      <c r="L18" s="612">
        <v>0.84305555555555556</v>
      </c>
      <c r="M18" s="612">
        <v>0.13263888888888889</v>
      </c>
      <c r="N18" s="612">
        <v>0.80486111111111114</v>
      </c>
      <c r="O18" s="611"/>
      <c r="P18" s="612">
        <v>0.20902777777777778</v>
      </c>
      <c r="Q18" s="612">
        <v>0.73611111111111116</v>
      </c>
      <c r="R18" s="612">
        <v>0.15833333333333333</v>
      </c>
      <c r="S18" s="612">
        <v>5.0694444444444452E-2</v>
      </c>
      <c r="T18" s="612">
        <v>0.70138888888888884</v>
      </c>
      <c r="U18" s="612">
        <v>0.31527777777777777</v>
      </c>
      <c r="V18" s="611"/>
      <c r="W18" s="612">
        <v>0.10555555555555556</v>
      </c>
      <c r="X18" s="611"/>
      <c r="Y18" s="612">
        <v>0.88888888888888884</v>
      </c>
      <c r="Z18" s="611"/>
      <c r="AA18" s="612">
        <v>0.9375</v>
      </c>
      <c r="AB18" s="612">
        <v>0.28263888888888888</v>
      </c>
      <c r="AC18" s="611"/>
      <c r="AD18" s="612">
        <v>3.472222222222222E-3</v>
      </c>
      <c r="AE18" s="612">
        <v>0.97083333333333333</v>
      </c>
      <c r="AF18" s="611"/>
      <c r="AG18" s="610">
        <v>0.34067129629629633</v>
      </c>
      <c r="AI18" s="226">
        <f>VLOOKUP(AJ18,id!$A:$C,3,0)</f>
        <v>52</v>
      </c>
      <c r="AJ18" s="226" t="str">
        <f t="shared" si="0"/>
        <v>BeszterdaSebastian1975</v>
      </c>
      <c r="AK18" s="226" t="str">
        <f t="shared" si="1"/>
        <v>Beszterda</v>
      </c>
      <c r="AL18" s="226" t="str">
        <f t="shared" si="1"/>
        <v>Sebastian</v>
      </c>
      <c r="AM18" s="226"/>
      <c r="AN18" s="226">
        <f t="shared" si="2"/>
        <v>1975</v>
      </c>
      <c r="AO18" s="226">
        <f t="shared" si="8"/>
        <v>66.88670245333256</v>
      </c>
      <c r="AP18" s="226"/>
      <c r="AQ18" s="226">
        <f t="shared" si="9"/>
        <v>0.95217853347502657</v>
      </c>
      <c r="AR18" s="226">
        <f t="shared" si="10"/>
        <v>1.0666666666666667</v>
      </c>
      <c r="AS18" s="226">
        <f t="shared" si="11"/>
        <v>0.96181818181818179</v>
      </c>
      <c r="AT18" s="226">
        <f t="shared" si="12"/>
        <v>1.0129913682242364</v>
      </c>
    </row>
    <row r="19" spans="1:46">
      <c r="A19" s="617">
        <f t="shared" ca="1" si="7"/>
        <v>14</v>
      </c>
      <c r="B19" s="616" t="s">
        <v>5337</v>
      </c>
      <c r="C19" s="616" t="s">
        <v>1816</v>
      </c>
      <c r="D19" s="616" t="s">
        <v>68</v>
      </c>
      <c r="E19" s="614" t="s">
        <v>32</v>
      </c>
      <c r="F19" s="614">
        <v>1984</v>
      </c>
      <c r="G19" s="615">
        <v>43449.6875</v>
      </c>
      <c r="H19" s="614">
        <v>899</v>
      </c>
      <c r="I19" s="614">
        <v>0</v>
      </c>
      <c r="J19" s="614">
        <v>14</v>
      </c>
      <c r="K19" s="613">
        <v>500</v>
      </c>
      <c r="L19" s="612">
        <v>0.97986111111111107</v>
      </c>
      <c r="M19" s="612">
        <v>0.14166666666666666</v>
      </c>
      <c r="N19" s="612">
        <v>5.9027777777777783E-2</v>
      </c>
      <c r="O19" s="611"/>
      <c r="P19" s="612">
        <v>0.20138888888888887</v>
      </c>
      <c r="Q19" s="611"/>
      <c r="R19" s="612">
        <v>9.5833333333333326E-2</v>
      </c>
      <c r="S19" s="612">
        <v>0.92569444444444438</v>
      </c>
      <c r="T19" s="612">
        <v>0.72499999999999998</v>
      </c>
      <c r="U19" s="612">
        <v>0.23958333333333334</v>
      </c>
      <c r="V19" s="611"/>
      <c r="W19" s="612">
        <v>0.16527777777777777</v>
      </c>
      <c r="X19" s="611"/>
      <c r="Y19" s="612">
        <v>0.7715277777777777</v>
      </c>
      <c r="Z19" s="611"/>
      <c r="AA19" s="612">
        <v>0.81527777777777777</v>
      </c>
      <c r="AB19" s="611"/>
      <c r="AC19" s="611"/>
      <c r="AD19" s="612">
        <v>0.88611111111111107</v>
      </c>
      <c r="AE19" s="612">
        <v>0.84861111111111109</v>
      </c>
      <c r="AF19" s="611"/>
      <c r="AG19" s="610">
        <v>0.31141203703703707</v>
      </c>
      <c r="AI19" s="226">
        <f>VLOOKUP(AJ19,id!$A:$C,3,0)</f>
        <v>783</v>
      </c>
      <c r="AJ19" s="226" t="str">
        <f t="shared" si="0"/>
        <v>RochowskiKonrad1984</v>
      </c>
      <c r="AK19" s="226" t="str">
        <f t="shared" si="1"/>
        <v>Rochowski</v>
      </c>
      <c r="AL19" s="226" t="str">
        <f t="shared" si="1"/>
        <v>Konrad</v>
      </c>
      <c r="AM19" s="226"/>
      <c r="AN19" s="226">
        <f t="shared" si="2"/>
        <v>1984</v>
      </c>
      <c r="AO19" s="226">
        <f t="shared" si="8"/>
        <v>63.219945608064805</v>
      </c>
      <c r="AP19" s="226"/>
      <c r="AQ19" s="226">
        <f t="shared" si="9"/>
        <v>1.0467185761957731</v>
      </c>
      <c r="AR19" s="226">
        <f t="shared" si="10"/>
        <v>0.875</v>
      </c>
      <c r="AS19" s="226">
        <f t="shared" si="11"/>
        <v>0.94517958412098302</v>
      </c>
      <c r="AT19" s="226">
        <f t="shared" si="12"/>
        <v>0.97364718061516808</v>
      </c>
    </row>
    <row r="20" spans="1:46">
      <c r="A20" s="617">
        <f t="shared" ca="1" si="7"/>
        <v>15</v>
      </c>
      <c r="B20" s="616" t="s">
        <v>5338</v>
      </c>
      <c r="C20" s="616" t="s">
        <v>93</v>
      </c>
      <c r="D20" s="616" t="s">
        <v>92</v>
      </c>
      <c r="E20" s="614" t="s">
        <v>32</v>
      </c>
      <c r="F20" s="614">
        <v>1974</v>
      </c>
      <c r="G20" s="615">
        <v>43449.6875</v>
      </c>
      <c r="H20" s="614">
        <v>890</v>
      </c>
      <c r="I20" s="614">
        <v>0</v>
      </c>
      <c r="J20" s="614">
        <v>14</v>
      </c>
      <c r="K20" s="613">
        <v>490</v>
      </c>
      <c r="L20" s="611"/>
      <c r="M20" s="612">
        <v>2.2916666666666669E-2</v>
      </c>
      <c r="N20" s="611"/>
      <c r="O20" s="612">
        <v>0.24236111111111111</v>
      </c>
      <c r="P20" s="612">
        <v>7.3611111111111113E-2</v>
      </c>
      <c r="Q20" s="611"/>
      <c r="R20" s="612">
        <v>5.0694444444444452E-2</v>
      </c>
      <c r="S20" s="612">
        <v>0.9604166666666667</v>
      </c>
      <c r="T20" s="612">
        <v>0.70208333333333339</v>
      </c>
      <c r="U20" s="611"/>
      <c r="V20" s="612">
        <v>0.16874999999999998</v>
      </c>
      <c r="W20" s="612">
        <v>0.9916666666666667</v>
      </c>
      <c r="X20" s="611"/>
      <c r="Y20" s="612">
        <v>0.7631944444444444</v>
      </c>
      <c r="Z20" s="611"/>
      <c r="AA20" s="612">
        <v>0.81319444444444444</v>
      </c>
      <c r="AB20" s="612">
        <v>0.11041666666666666</v>
      </c>
      <c r="AC20" s="611"/>
      <c r="AD20" s="612">
        <v>0.91041666666666676</v>
      </c>
      <c r="AE20" s="612">
        <v>0.85972222222222217</v>
      </c>
      <c r="AF20" s="611"/>
      <c r="AG20" s="610">
        <v>0.30528935185185185</v>
      </c>
      <c r="AI20" s="226">
        <f>VLOOKUP(AJ20,id!$A:$C,3,0)</f>
        <v>57</v>
      </c>
      <c r="AJ20" s="226" t="str">
        <f t="shared" si="0"/>
        <v>MakowiecSławomir1974</v>
      </c>
      <c r="AK20" s="226" t="str">
        <f t="shared" ref="AK20:AL38" si="13">C20</f>
        <v>Makowiec</v>
      </c>
      <c r="AL20" s="226" t="str">
        <f t="shared" si="13"/>
        <v>Sławomir</v>
      </c>
      <c r="AM20" s="226"/>
      <c r="AN20" s="226">
        <f t="shared" si="2"/>
        <v>1974</v>
      </c>
      <c r="AO20" s="226">
        <f t="shared" si="8"/>
        <v>61.955546695903507</v>
      </c>
      <c r="AP20" s="226"/>
      <c r="AQ20" s="226">
        <f t="shared" si="9"/>
        <v>1.0101123595505619</v>
      </c>
      <c r="AR20" s="226">
        <f t="shared" si="10"/>
        <v>1</v>
      </c>
      <c r="AS20" s="226">
        <f t="shared" si="11"/>
        <v>0.98</v>
      </c>
      <c r="AT20" s="226">
        <f t="shared" si="12"/>
        <v>1</v>
      </c>
    </row>
    <row r="21" spans="1:46">
      <c r="A21" s="617">
        <f t="shared" ca="1" si="7"/>
        <v>16</v>
      </c>
      <c r="B21" s="616" t="s">
        <v>5339</v>
      </c>
      <c r="C21" s="616" t="s">
        <v>259</v>
      </c>
      <c r="D21" s="616" t="s">
        <v>48</v>
      </c>
      <c r="E21" s="614" t="s">
        <v>32</v>
      </c>
      <c r="F21" s="614">
        <v>1982</v>
      </c>
      <c r="G21" s="615">
        <v>43449.6875</v>
      </c>
      <c r="H21" s="614">
        <v>912</v>
      </c>
      <c r="I21" s="614">
        <v>12</v>
      </c>
      <c r="J21" s="614">
        <v>14</v>
      </c>
      <c r="K21" s="613">
        <v>468</v>
      </c>
      <c r="L21" s="611"/>
      <c r="M21" s="612">
        <v>6.9444444444444441E-3</v>
      </c>
      <c r="N21" s="612">
        <v>0.24791666666666667</v>
      </c>
      <c r="O21" s="611"/>
      <c r="P21" s="612">
        <v>4.0972222222222222E-2</v>
      </c>
      <c r="Q21" s="612">
        <v>0.30416666666666664</v>
      </c>
      <c r="R21" s="612">
        <v>5.347222222222222E-2</v>
      </c>
      <c r="S21" s="612">
        <v>0.90347222222222223</v>
      </c>
      <c r="T21" s="612">
        <v>0.72569444444444453</v>
      </c>
      <c r="U21" s="612">
        <v>0.21736111111111112</v>
      </c>
      <c r="V21" s="611"/>
      <c r="W21" s="612">
        <v>0.95138888888888884</v>
      </c>
      <c r="X21" s="611"/>
      <c r="Y21" s="612">
        <v>0.76250000000000007</v>
      </c>
      <c r="Z21" s="611"/>
      <c r="AA21" s="612">
        <v>0.79513888888888884</v>
      </c>
      <c r="AB21" s="611"/>
      <c r="AC21" s="611"/>
      <c r="AD21" s="612">
        <v>0.85833333333333339</v>
      </c>
      <c r="AE21" s="612">
        <v>0.8222222222222223</v>
      </c>
      <c r="AF21" s="611"/>
      <c r="AG21" s="610">
        <v>0.3203125</v>
      </c>
      <c r="AI21" s="226">
        <f>VLOOKUP(AJ21,id!$A:$C,3,0)</f>
        <v>9</v>
      </c>
      <c r="AJ21" s="226" t="str">
        <f t="shared" si="0"/>
        <v>ZadwornyTomasz1982</v>
      </c>
      <c r="AK21" s="226" t="str">
        <f t="shared" si="13"/>
        <v>Zadworny</v>
      </c>
      <c r="AL21" s="226" t="str">
        <f t="shared" si="13"/>
        <v>Tomasz</v>
      </c>
      <c r="AM21" s="226"/>
      <c r="AN21" s="226">
        <f t="shared" si="2"/>
        <v>1982</v>
      </c>
      <c r="AO21" s="226">
        <f t="shared" si="8"/>
        <v>59.17386908914866</v>
      </c>
      <c r="AP21" s="226"/>
      <c r="AQ21" s="226">
        <f t="shared" si="9"/>
        <v>0.97587719298245612</v>
      </c>
      <c r="AR21" s="226">
        <f t="shared" si="10"/>
        <v>1</v>
      </c>
      <c r="AS21" s="226">
        <f t="shared" si="11"/>
        <v>0.95510204081632655</v>
      </c>
      <c r="AT21" s="226">
        <f t="shared" si="12"/>
        <v>1</v>
      </c>
    </row>
    <row r="22" spans="1:46">
      <c r="A22" s="617">
        <f t="shared" ca="1" si="7"/>
        <v>17</v>
      </c>
      <c r="B22" s="616" t="s">
        <v>5340</v>
      </c>
      <c r="C22" s="616" t="s">
        <v>1208</v>
      </c>
      <c r="D22" s="616" t="s">
        <v>16</v>
      </c>
      <c r="E22" s="614" t="s">
        <v>32</v>
      </c>
      <c r="F22" s="614">
        <v>1979</v>
      </c>
      <c r="G22" s="615">
        <v>43449.6875</v>
      </c>
      <c r="H22" s="614">
        <v>878</v>
      </c>
      <c r="I22" s="614">
        <v>0</v>
      </c>
      <c r="J22" s="614">
        <v>12</v>
      </c>
      <c r="K22" s="613">
        <v>460</v>
      </c>
      <c r="L22" s="612">
        <v>0.76041666666666663</v>
      </c>
      <c r="M22" s="611"/>
      <c r="N22" s="612">
        <v>0.83472222222222225</v>
      </c>
      <c r="O22" s="611"/>
      <c r="P22" s="612">
        <v>0.22430555555555556</v>
      </c>
      <c r="Q22" s="612">
        <v>0.72430555555555554</v>
      </c>
      <c r="R22" s="612">
        <v>0.23680555555555557</v>
      </c>
      <c r="S22" s="611"/>
      <c r="T22" s="611"/>
      <c r="U22" s="612">
        <v>0.875</v>
      </c>
      <c r="V22" s="612">
        <v>0.92291666666666661</v>
      </c>
      <c r="W22" s="611"/>
      <c r="X22" s="612">
        <v>8.4027777777777771E-2</v>
      </c>
      <c r="Y22" s="611"/>
      <c r="Z22" s="612">
        <v>0.17361111111111113</v>
      </c>
      <c r="AA22" s="611"/>
      <c r="AB22" s="612">
        <v>0.9590277777777777</v>
      </c>
      <c r="AC22" s="612">
        <v>1.6666666666666666E-2</v>
      </c>
      <c r="AD22" s="611"/>
      <c r="AE22" s="611"/>
      <c r="AF22" s="611"/>
      <c r="AG22" s="610">
        <v>0.29677083333333332</v>
      </c>
      <c r="AI22" s="226">
        <f>VLOOKUP(AJ22,id!$A:$C,3,0)</f>
        <v>777</v>
      </c>
      <c r="AJ22" s="226" t="str">
        <f t="shared" si="0"/>
        <v>MantyckiPaweł1979</v>
      </c>
      <c r="AK22" s="226" t="str">
        <f t="shared" si="13"/>
        <v>Mantycki</v>
      </c>
      <c r="AL22" s="226" t="str">
        <f t="shared" si="13"/>
        <v>Paweł</v>
      </c>
      <c r="AM22" s="226"/>
      <c r="AN22" s="226">
        <f t="shared" si="2"/>
        <v>1979</v>
      </c>
      <c r="AO22" s="226">
        <f t="shared" si="8"/>
        <v>58.162349959419622</v>
      </c>
      <c r="AP22" s="226"/>
      <c r="AQ22" s="226">
        <f t="shared" si="9"/>
        <v>1.0387243735763099</v>
      </c>
      <c r="AR22" s="226">
        <f t="shared" si="10"/>
        <v>0.8571428571428571</v>
      </c>
      <c r="AS22" s="226">
        <f t="shared" si="11"/>
        <v>0.98290598290598286</v>
      </c>
      <c r="AT22" s="226">
        <f t="shared" si="12"/>
        <v>0.96964026609557907</v>
      </c>
    </row>
    <row r="23" spans="1:46">
      <c r="A23" s="617">
        <f t="shared" ca="1" si="7"/>
        <v>18</v>
      </c>
      <c r="B23" s="616" t="s">
        <v>5341</v>
      </c>
      <c r="C23" s="616" t="s">
        <v>154</v>
      </c>
      <c r="D23" s="616" t="s">
        <v>151</v>
      </c>
      <c r="E23" s="614" t="s">
        <v>32</v>
      </c>
      <c r="F23" s="614">
        <v>1978</v>
      </c>
      <c r="G23" s="615">
        <v>43449.6875</v>
      </c>
      <c r="H23" s="614">
        <v>871</v>
      </c>
      <c r="I23" s="614">
        <v>0</v>
      </c>
      <c r="J23" s="614">
        <v>13</v>
      </c>
      <c r="K23" s="613">
        <v>450</v>
      </c>
      <c r="L23" s="611"/>
      <c r="M23" s="612">
        <v>8.3333333333333332E-3</v>
      </c>
      <c r="N23" s="612">
        <v>0.24861111111111112</v>
      </c>
      <c r="O23" s="611"/>
      <c r="P23" s="612">
        <v>4.027777777777778E-2</v>
      </c>
      <c r="Q23" s="611"/>
      <c r="R23" s="612">
        <v>5.8333333333333327E-2</v>
      </c>
      <c r="S23" s="612">
        <v>0.92847222222222225</v>
      </c>
      <c r="T23" s="612">
        <v>0.71388888888888891</v>
      </c>
      <c r="U23" s="612">
        <v>0.21736111111111112</v>
      </c>
      <c r="V23" s="611"/>
      <c r="W23" s="612">
        <v>0.95138888888888884</v>
      </c>
      <c r="X23" s="611"/>
      <c r="Y23" s="612">
        <v>0.75208333333333333</v>
      </c>
      <c r="Z23" s="611"/>
      <c r="AA23" s="612">
        <v>0.79652777777777783</v>
      </c>
      <c r="AB23" s="611"/>
      <c r="AC23" s="611"/>
      <c r="AD23" s="612">
        <v>0.85625000000000007</v>
      </c>
      <c r="AE23" s="612">
        <v>0.82152777777777775</v>
      </c>
      <c r="AF23" s="611"/>
      <c r="AG23" s="610">
        <v>0.29184027777777777</v>
      </c>
      <c r="AI23" s="226">
        <f>VLOOKUP(AJ23,id!$A:$C,3,0)</f>
        <v>50</v>
      </c>
      <c r="AJ23" s="226" t="str">
        <f t="shared" si="0"/>
        <v>PaszkowskiWojciech1978</v>
      </c>
      <c r="AK23" s="226" t="str">
        <f t="shared" si="13"/>
        <v>Paszkowski</v>
      </c>
      <c r="AL23" s="226" t="str">
        <f t="shared" si="13"/>
        <v>Wojciech</v>
      </c>
      <c r="AM23" s="226"/>
      <c r="AN23" s="226">
        <f t="shared" si="2"/>
        <v>1978</v>
      </c>
      <c r="AO23" s="226">
        <f t="shared" si="8"/>
        <v>56.897951047258324</v>
      </c>
      <c r="AP23" s="226"/>
      <c r="AQ23" s="226">
        <f t="shared" si="9"/>
        <v>1.0080367393800229</v>
      </c>
      <c r="AR23" s="226">
        <f t="shared" si="10"/>
        <v>1.0833333333333333</v>
      </c>
      <c r="AS23" s="226">
        <f t="shared" si="11"/>
        <v>0.97826086956521741</v>
      </c>
      <c r="AT23" s="226">
        <f t="shared" si="12"/>
        <v>1.0161373647415957</v>
      </c>
    </row>
    <row r="24" spans="1:46">
      <c r="A24" s="617">
        <f t="shared" ca="1" si="7"/>
        <v>19</v>
      </c>
      <c r="B24" s="616" t="s">
        <v>5342</v>
      </c>
      <c r="C24" s="616" t="s">
        <v>78</v>
      </c>
      <c r="D24" s="616" t="s">
        <v>77</v>
      </c>
      <c r="E24" s="614" t="s">
        <v>32</v>
      </c>
      <c r="F24" s="614">
        <v>1992</v>
      </c>
      <c r="G24" s="615">
        <v>43449.6875</v>
      </c>
      <c r="H24" s="614">
        <v>1325</v>
      </c>
      <c r="I24" s="614">
        <v>425</v>
      </c>
      <c r="J24" s="614">
        <v>22</v>
      </c>
      <c r="K24" s="613">
        <v>425</v>
      </c>
      <c r="L24" s="612">
        <v>0.90416666666666667</v>
      </c>
      <c r="M24" s="612">
        <v>3.2638888888888891E-2</v>
      </c>
      <c r="N24" s="612">
        <v>0.92847222222222225</v>
      </c>
      <c r="O24" s="612">
        <v>0.32916666666666666</v>
      </c>
      <c r="P24" s="612">
        <v>6.9444444444444441E-3</v>
      </c>
      <c r="Q24" s="612">
        <v>0.35486111111111113</v>
      </c>
      <c r="R24" s="612">
        <v>0.97291666666666676</v>
      </c>
      <c r="S24" s="612">
        <v>0.86319444444444438</v>
      </c>
      <c r="T24" s="612">
        <v>0.70208333333333339</v>
      </c>
      <c r="U24" s="612">
        <v>0.95624999999999993</v>
      </c>
      <c r="V24" s="612">
        <v>0.29375000000000001</v>
      </c>
      <c r="W24" s="612">
        <v>4.9999999999999996E-2</v>
      </c>
      <c r="X24" s="612">
        <v>0.17013888888888887</v>
      </c>
      <c r="Y24" s="612">
        <v>0.76250000000000007</v>
      </c>
      <c r="Z24" s="612">
        <v>0.12569444444444444</v>
      </c>
      <c r="AA24" s="612">
        <v>0.7944444444444444</v>
      </c>
      <c r="AB24" s="612">
        <v>0.25277777777777777</v>
      </c>
      <c r="AC24" s="612">
        <v>0.22152777777777777</v>
      </c>
      <c r="AD24" s="612">
        <v>0.83680555555555547</v>
      </c>
      <c r="AE24" s="612">
        <v>0.81597222222222221</v>
      </c>
      <c r="AF24" s="612">
        <v>9.0277777777777776E-2</v>
      </c>
      <c r="AG24" s="610">
        <v>0.60763888888888895</v>
      </c>
      <c r="AI24" s="226">
        <f>VLOOKUP(AJ24,id!$A:$C,3,0)</f>
        <v>6</v>
      </c>
      <c r="AJ24" s="226" t="str">
        <f t="shared" si="0"/>
        <v>JakubekKrystian1992</v>
      </c>
      <c r="AK24" s="226" t="str">
        <f t="shared" si="13"/>
        <v>Jakubek</v>
      </c>
      <c r="AL24" s="226" t="str">
        <f t="shared" si="13"/>
        <v>Krystian</v>
      </c>
      <c r="AM24" s="226"/>
      <c r="AN24" s="226">
        <f t="shared" si="2"/>
        <v>1992</v>
      </c>
      <c r="AO24" s="226">
        <f t="shared" si="8"/>
        <v>53.736953766855081</v>
      </c>
      <c r="AP24" s="226"/>
      <c r="AQ24" s="226">
        <f t="shared" si="9"/>
        <v>0.65735849056603779</v>
      </c>
      <c r="AR24" s="226">
        <f t="shared" si="10"/>
        <v>1.6923076923076923</v>
      </c>
      <c r="AS24" s="226">
        <f t="shared" si="11"/>
        <v>0.94444444444444442</v>
      </c>
      <c r="AT24" s="226">
        <f t="shared" si="12"/>
        <v>1.1109534595426207</v>
      </c>
    </row>
    <row r="25" spans="1:46">
      <c r="A25" s="617">
        <f t="shared" ca="1" si="7"/>
        <v>20</v>
      </c>
      <c r="B25" s="616" t="s">
        <v>5343</v>
      </c>
      <c r="C25" s="616" t="s">
        <v>69</v>
      </c>
      <c r="D25" s="616" t="s">
        <v>48</v>
      </c>
      <c r="E25" s="614" t="s">
        <v>32</v>
      </c>
      <c r="F25" s="614">
        <v>1963</v>
      </c>
      <c r="G25" s="615">
        <v>43449.6875</v>
      </c>
      <c r="H25" s="614">
        <v>939</v>
      </c>
      <c r="I25" s="614">
        <v>39</v>
      </c>
      <c r="J25" s="614">
        <v>13</v>
      </c>
      <c r="K25" s="613">
        <v>421</v>
      </c>
      <c r="L25" s="611"/>
      <c r="M25" s="612">
        <v>0.17083333333333331</v>
      </c>
      <c r="N25" s="611"/>
      <c r="O25" s="612">
        <v>0.71527777777777779</v>
      </c>
      <c r="P25" s="612">
        <v>0.21805555555555556</v>
      </c>
      <c r="Q25" s="612">
        <v>0.3215277777777778</v>
      </c>
      <c r="R25" s="612">
        <v>0.23194444444444443</v>
      </c>
      <c r="S25" s="611"/>
      <c r="T25" s="611"/>
      <c r="U25" s="612">
        <v>0.27847222222222223</v>
      </c>
      <c r="V25" s="612">
        <v>0.8041666666666667</v>
      </c>
      <c r="W25" s="612">
        <v>0.11041666666666666</v>
      </c>
      <c r="X25" s="611"/>
      <c r="Y25" s="611"/>
      <c r="Z25" s="612">
        <v>1.0416666666666666E-2</v>
      </c>
      <c r="AA25" s="611"/>
      <c r="AB25" s="612">
        <v>0.85763888888888884</v>
      </c>
      <c r="AC25" s="612">
        <v>0.94374999999999998</v>
      </c>
      <c r="AD25" s="611"/>
      <c r="AE25" s="611"/>
      <c r="AF25" s="612">
        <v>5.8333333333333327E-2</v>
      </c>
      <c r="AG25" s="610">
        <v>0.33954861111111106</v>
      </c>
      <c r="AI25" s="226">
        <f>VLOOKUP(AJ25,id!$A:$C,3,0)</f>
        <v>23</v>
      </c>
      <c r="AJ25" s="226" t="str">
        <f t="shared" si="0"/>
        <v>SójkaTomasz1963</v>
      </c>
      <c r="AK25" s="226" t="str">
        <f t="shared" si="13"/>
        <v>Sójka</v>
      </c>
      <c r="AL25" s="226" t="str">
        <f t="shared" si="13"/>
        <v>Tomasz</v>
      </c>
      <c r="AM25" s="226"/>
      <c r="AN25" s="226">
        <f t="shared" si="2"/>
        <v>1963</v>
      </c>
      <c r="AO25" s="226">
        <f t="shared" si="8"/>
        <v>53.231194201990562</v>
      </c>
      <c r="AP25" s="226"/>
      <c r="AQ25" s="226">
        <f t="shared" si="9"/>
        <v>1.4110756123535677</v>
      </c>
      <c r="AR25" s="226">
        <f t="shared" si="10"/>
        <v>0.59090909090909094</v>
      </c>
      <c r="AS25" s="226">
        <f t="shared" si="11"/>
        <v>0.99058823529411766</v>
      </c>
      <c r="AT25" s="226">
        <f t="shared" si="12"/>
        <v>0.90012771589162677</v>
      </c>
    </row>
    <row r="26" spans="1:46">
      <c r="A26" s="617">
        <f t="shared" ca="1" si="7"/>
        <v>21</v>
      </c>
      <c r="B26" s="616" t="s">
        <v>5344</v>
      </c>
      <c r="C26" s="616" t="s">
        <v>1200</v>
      </c>
      <c r="D26" s="616" t="s">
        <v>272</v>
      </c>
      <c r="E26" s="614" t="s">
        <v>32</v>
      </c>
      <c r="F26" s="614">
        <v>1974</v>
      </c>
      <c r="G26" s="615">
        <v>43449.6875</v>
      </c>
      <c r="H26" s="614">
        <v>865</v>
      </c>
      <c r="I26" s="614">
        <v>0</v>
      </c>
      <c r="J26" s="614">
        <v>11</v>
      </c>
      <c r="K26" s="613">
        <v>390</v>
      </c>
      <c r="L26" s="612">
        <v>0.19652777777777777</v>
      </c>
      <c r="M26" s="611"/>
      <c r="N26" s="612">
        <v>0.15763888888888888</v>
      </c>
      <c r="O26" s="612">
        <v>0.78125</v>
      </c>
      <c r="P26" s="612">
        <v>7.013888888888889E-2</v>
      </c>
      <c r="Q26" s="611"/>
      <c r="R26" s="612">
        <v>8.2638888888888887E-2</v>
      </c>
      <c r="S26" s="611"/>
      <c r="T26" s="611"/>
      <c r="U26" s="612">
        <v>0.85</v>
      </c>
      <c r="V26" s="611"/>
      <c r="W26" s="611"/>
      <c r="X26" s="611"/>
      <c r="Y26" s="612">
        <v>0.24374999999999999</v>
      </c>
      <c r="Z26" s="612">
        <v>2.8472222222222222E-2</v>
      </c>
      <c r="AA26" s="611"/>
      <c r="AB26" s="612">
        <v>0.8881944444444444</v>
      </c>
      <c r="AC26" s="612">
        <v>0.92847222222222225</v>
      </c>
      <c r="AD26" s="611"/>
      <c r="AE26" s="611"/>
      <c r="AF26" s="611"/>
      <c r="AG26" s="610">
        <v>0.28781249999999997</v>
      </c>
      <c r="AI26" s="226">
        <f>VLOOKUP(AJ26,id!$A:$C,3,0)</f>
        <v>784</v>
      </c>
      <c r="AJ26" s="226" t="str">
        <f t="shared" si="0"/>
        <v>SobieszczańskiBartłomiej1974</v>
      </c>
      <c r="AK26" s="226" t="str">
        <f t="shared" si="13"/>
        <v>Sobieszczański</v>
      </c>
      <c r="AL26" s="226" t="str">
        <f t="shared" si="13"/>
        <v>Bartłomiej</v>
      </c>
      <c r="AM26" s="226"/>
      <c r="AN26" s="226">
        <f t="shared" si="2"/>
        <v>1974</v>
      </c>
      <c r="AO26" s="226">
        <f t="shared" si="8"/>
        <v>49.311557574290539</v>
      </c>
      <c r="AP26" s="226"/>
      <c r="AQ26" s="226">
        <f t="shared" si="9"/>
        <v>1.0855491329479769</v>
      </c>
      <c r="AR26" s="226">
        <f t="shared" si="10"/>
        <v>0.84615384615384615</v>
      </c>
      <c r="AS26" s="226">
        <f t="shared" si="11"/>
        <v>0.92636579572446553</v>
      </c>
      <c r="AT26" s="226">
        <f t="shared" si="12"/>
        <v>0.96714116000060635</v>
      </c>
    </row>
    <row r="27" spans="1:46">
      <c r="A27" s="617">
        <f t="shared" ca="1" si="7"/>
        <v>21</v>
      </c>
      <c r="B27" s="616" t="s">
        <v>5345</v>
      </c>
      <c r="C27" s="616" t="s">
        <v>1217</v>
      </c>
      <c r="D27" s="616" t="s">
        <v>269</v>
      </c>
      <c r="E27" s="614" t="s">
        <v>32</v>
      </c>
      <c r="F27" s="614">
        <v>1977</v>
      </c>
      <c r="G27" s="615">
        <v>43449.6875</v>
      </c>
      <c r="H27" s="614">
        <v>865</v>
      </c>
      <c r="I27" s="614">
        <v>0</v>
      </c>
      <c r="J27" s="614">
        <v>11</v>
      </c>
      <c r="K27" s="613">
        <v>390</v>
      </c>
      <c r="L27" s="612">
        <v>0.19583333333333333</v>
      </c>
      <c r="M27" s="611"/>
      <c r="N27" s="612">
        <v>0.15763888888888888</v>
      </c>
      <c r="O27" s="612">
        <v>0.77986111111111101</v>
      </c>
      <c r="P27" s="612">
        <v>7.0833333333333331E-2</v>
      </c>
      <c r="Q27" s="611"/>
      <c r="R27" s="612">
        <v>8.2638888888888887E-2</v>
      </c>
      <c r="S27" s="611"/>
      <c r="T27" s="611"/>
      <c r="U27" s="612">
        <v>0.84861111111111109</v>
      </c>
      <c r="V27" s="611"/>
      <c r="W27" s="611"/>
      <c r="X27" s="611"/>
      <c r="Y27" s="612">
        <v>0.24374999999999999</v>
      </c>
      <c r="Z27" s="612">
        <v>0.99513888888888891</v>
      </c>
      <c r="AA27" s="611"/>
      <c r="AB27" s="612">
        <v>0.88680555555555562</v>
      </c>
      <c r="AC27" s="612">
        <v>0.94027777777777777</v>
      </c>
      <c r="AD27" s="611"/>
      <c r="AE27" s="611"/>
      <c r="AF27" s="611"/>
      <c r="AG27" s="610">
        <v>0.28798611111111111</v>
      </c>
      <c r="AI27" s="226">
        <f>VLOOKUP(AJ27,id!$A:$C,3,0)</f>
        <v>214</v>
      </c>
      <c r="AJ27" s="226" t="str">
        <f t="shared" si="0"/>
        <v>KowalZbigniew1977</v>
      </c>
      <c r="AK27" s="226" t="str">
        <f t="shared" si="13"/>
        <v>Kowal</v>
      </c>
      <c r="AL27" s="226" t="str">
        <f t="shared" si="13"/>
        <v>Zbigniew</v>
      </c>
      <c r="AM27" s="226"/>
      <c r="AN27" s="226">
        <f t="shared" si="2"/>
        <v>1977</v>
      </c>
      <c r="AO27" s="226">
        <f t="shared" si="8"/>
        <v>49.311557574290539</v>
      </c>
      <c r="AP27" s="226"/>
      <c r="AQ27" s="226">
        <f t="shared" si="9"/>
        <v>1</v>
      </c>
      <c r="AR27" s="226">
        <f t="shared" si="10"/>
        <v>1</v>
      </c>
      <c r="AS27" s="226">
        <f t="shared" si="11"/>
        <v>1</v>
      </c>
      <c r="AT27" s="226">
        <f t="shared" si="12"/>
        <v>1</v>
      </c>
    </row>
    <row r="28" spans="1:46">
      <c r="A28" s="617">
        <f t="shared" ca="1" si="7"/>
        <v>23</v>
      </c>
      <c r="B28" s="616" t="s">
        <v>5346</v>
      </c>
      <c r="C28" s="616" t="s">
        <v>107</v>
      </c>
      <c r="D28" s="616" t="s">
        <v>16</v>
      </c>
      <c r="E28" s="614" t="s">
        <v>32</v>
      </c>
      <c r="F28" s="614">
        <v>1984</v>
      </c>
      <c r="G28" s="615">
        <v>43449.6875</v>
      </c>
      <c r="H28" s="614">
        <v>933</v>
      </c>
      <c r="I28" s="614">
        <v>33</v>
      </c>
      <c r="J28" s="614">
        <v>11</v>
      </c>
      <c r="K28" s="613">
        <v>387</v>
      </c>
      <c r="L28" s="611"/>
      <c r="M28" s="612">
        <v>0.19375000000000001</v>
      </c>
      <c r="N28" s="611"/>
      <c r="O28" s="612">
        <v>0.71597222222222223</v>
      </c>
      <c r="P28" s="611"/>
      <c r="Q28" s="611"/>
      <c r="R28" s="612">
        <v>0.22083333333333333</v>
      </c>
      <c r="S28" s="611"/>
      <c r="T28" s="611"/>
      <c r="U28" s="611"/>
      <c r="V28" s="612">
        <v>0.75208333333333333</v>
      </c>
      <c r="W28" s="612">
        <v>0.14861111111111111</v>
      </c>
      <c r="X28" s="612">
        <v>0.92361111111111116</v>
      </c>
      <c r="Y28" s="611"/>
      <c r="Z28" s="612">
        <v>2.8472222222222222E-2</v>
      </c>
      <c r="AA28" s="611"/>
      <c r="AB28" s="612">
        <v>0.79305555555555562</v>
      </c>
      <c r="AC28" s="612">
        <v>0.84097222222222223</v>
      </c>
      <c r="AD28" s="611"/>
      <c r="AE28" s="611"/>
      <c r="AF28" s="612">
        <v>9.0972222222222218E-2</v>
      </c>
      <c r="AG28" s="610">
        <v>0.33490740740740743</v>
      </c>
      <c r="AI28" s="226">
        <f>VLOOKUP(AJ28,id!$A:$C,3,0)</f>
        <v>54</v>
      </c>
      <c r="AJ28" s="226" t="str">
        <f t="shared" si="0"/>
        <v>CichońPaweł1984</v>
      </c>
      <c r="AK28" s="226" t="str">
        <f t="shared" si="13"/>
        <v>Cichoń</v>
      </c>
      <c r="AL28" s="226" t="str">
        <f t="shared" si="13"/>
        <v>Paweł</v>
      </c>
      <c r="AM28" s="226"/>
      <c r="AN28" s="226">
        <f t="shared" si="2"/>
        <v>1984</v>
      </c>
      <c r="AO28" s="226">
        <f t="shared" si="8"/>
        <v>48.93223790064215</v>
      </c>
      <c r="AP28" s="226"/>
      <c r="AQ28" s="226">
        <f t="shared" si="9"/>
        <v>0.92711682743837087</v>
      </c>
      <c r="AR28" s="226">
        <f t="shared" si="10"/>
        <v>1</v>
      </c>
      <c r="AS28" s="226">
        <f t="shared" si="11"/>
        <v>0.99230769230769234</v>
      </c>
      <c r="AT28" s="226">
        <f t="shared" si="12"/>
        <v>1</v>
      </c>
    </row>
    <row r="29" spans="1:46">
      <c r="A29" s="617">
        <f t="shared" ca="1" si="7"/>
        <v>24</v>
      </c>
      <c r="B29" s="616" t="s">
        <v>5347</v>
      </c>
      <c r="C29" s="616" t="s">
        <v>5348</v>
      </c>
      <c r="D29" s="616" t="s">
        <v>5349</v>
      </c>
      <c r="E29" s="614" t="s">
        <v>32</v>
      </c>
      <c r="F29" s="614">
        <v>1978</v>
      </c>
      <c r="G29" s="615">
        <v>43449.6875</v>
      </c>
      <c r="H29" s="614">
        <v>803</v>
      </c>
      <c r="I29" s="614">
        <v>0</v>
      </c>
      <c r="J29" s="614">
        <v>10</v>
      </c>
      <c r="K29" s="613">
        <v>360</v>
      </c>
      <c r="L29" s="612">
        <v>0.82291666666666663</v>
      </c>
      <c r="M29" s="611"/>
      <c r="N29" s="612">
        <v>0.77569444444444446</v>
      </c>
      <c r="O29" s="611"/>
      <c r="P29" s="611"/>
      <c r="Q29" s="612">
        <v>0.1111111111111111</v>
      </c>
      <c r="R29" s="612">
        <v>0.15208333333333332</v>
      </c>
      <c r="S29" s="612">
        <v>0.86319444444444438</v>
      </c>
      <c r="T29" s="611"/>
      <c r="U29" s="611"/>
      <c r="V29" s="611"/>
      <c r="W29" s="611"/>
      <c r="X29" s="611"/>
      <c r="Y29" s="612">
        <v>6.1111111111111116E-2</v>
      </c>
      <c r="Z29" s="611"/>
      <c r="AA29" s="612">
        <v>1.3194444444444444E-2</v>
      </c>
      <c r="AB29" s="611"/>
      <c r="AC29" s="611"/>
      <c r="AD29" s="612">
        <v>0.93194444444444446</v>
      </c>
      <c r="AE29" s="612">
        <v>0.97083333333333333</v>
      </c>
      <c r="AF29" s="611"/>
      <c r="AG29" s="610">
        <v>0.24468750000000003</v>
      </c>
      <c r="AI29" s="226">
        <f>VLOOKUP(AJ29,id!$A:$C,3,0)</f>
        <v>785</v>
      </c>
      <c r="AJ29" s="226" t="str">
        <f t="shared" si="0"/>
        <v>PytaKrzysiek1978</v>
      </c>
      <c r="AK29" s="226" t="str">
        <f t="shared" si="13"/>
        <v>Pyta</v>
      </c>
      <c r="AL29" s="226" t="str">
        <f t="shared" si="13"/>
        <v>Krzysiek</v>
      </c>
      <c r="AM29" s="226"/>
      <c r="AN29" s="226">
        <f t="shared" si="2"/>
        <v>1978</v>
      </c>
      <c r="AO29" s="226">
        <f t="shared" si="8"/>
        <v>45.518360837806654</v>
      </c>
      <c r="AP29" s="226"/>
      <c r="AQ29" s="226">
        <f t="shared" si="9"/>
        <v>1.161892901618929</v>
      </c>
      <c r="AR29" s="226">
        <f t="shared" si="10"/>
        <v>0.90909090909090906</v>
      </c>
      <c r="AS29" s="226">
        <f t="shared" si="11"/>
        <v>0.93023255813953487</v>
      </c>
      <c r="AT29" s="226">
        <f t="shared" si="12"/>
        <v>0.98111849572626431</v>
      </c>
    </row>
    <row r="30" spans="1:46">
      <c r="A30" s="617">
        <f t="shared" ca="1" si="7"/>
        <v>25</v>
      </c>
      <c r="B30" s="616" t="s">
        <v>5350</v>
      </c>
      <c r="C30" s="616" t="s">
        <v>1054</v>
      </c>
      <c r="D30" s="616" t="s">
        <v>26</v>
      </c>
      <c r="E30" s="614" t="s">
        <v>32</v>
      </c>
      <c r="F30" s="614">
        <v>1967</v>
      </c>
      <c r="G30" s="615">
        <v>43449.6875</v>
      </c>
      <c r="H30" s="614">
        <v>870</v>
      </c>
      <c r="I30" s="614">
        <v>0</v>
      </c>
      <c r="J30" s="614">
        <v>8</v>
      </c>
      <c r="K30" s="613">
        <v>270</v>
      </c>
      <c r="L30" s="611"/>
      <c r="M30" s="611"/>
      <c r="N30" s="611"/>
      <c r="O30" s="612">
        <v>0.77569444444444446</v>
      </c>
      <c r="P30" s="612">
        <v>0.22569444444444445</v>
      </c>
      <c r="Q30" s="611"/>
      <c r="R30" s="612">
        <v>0.24583333333333335</v>
      </c>
      <c r="S30" s="611"/>
      <c r="T30" s="611"/>
      <c r="U30" s="611"/>
      <c r="V30" s="612">
        <v>0.91041666666666676</v>
      </c>
      <c r="W30" s="611"/>
      <c r="X30" s="611"/>
      <c r="Y30" s="611"/>
      <c r="Z30" s="612">
        <v>0.17361111111111113</v>
      </c>
      <c r="AA30" s="611"/>
      <c r="AB30" s="612">
        <v>2.6388888888888889E-2</v>
      </c>
      <c r="AC30" s="612">
        <v>9.8611111111111108E-2</v>
      </c>
      <c r="AD30" s="611"/>
      <c r="AE30" s="611"/>
      <c r="AF30" s="611"/>
      <c r="AG30" s="610">
        <v>0.29148148148148151</v>
      </c>
      <c r="AI30" s="226">
        <f>VLOOKUP(AJ30,id!$A:$C,3,0)</f>
        <v>217</v>
      </c>
      <c r="AJ30" s="226" t="str">
        <f t="shared" si="0"/>
        <v>CzubalskiAndrzej1967</v>
      </c>
      <c r="AK30" s="226" t="str">
        <f t="shared" si="13"/>
        <v>Czubalski</v>
      </c>
      <c r="AL30" s="226" t="str">
        <f t="shared" si="13"/>
        <v>Andrzej</v>
      </c>
      <c r="AM30" s="226"/>
      <c r="AN30" s="226">
        <f t="shared" si="2"/>
        <v>1967</v>
      </c>
      <c r="AO30" s="226">
        <f t="shared" si="8"/>
        <v>34.13877062835499</v>
      </c>
      <c r="AP30" s="226"/>
      <c r="AQ30" s="226">
        <f t="shared" si="9"/>
        <v>0.92298850574712643</v>
      </c>
      <c r="AR30" s="226">
        <f t="shared" si="10"/>
        <v>0.8</v>
      </c>
      <c r="AS30" s="226">
        <f t="shared" si="11"/>
        <v>0.75</v>
      </c>
      <c r="AT30" s="226">
        <f t="shared" si="12"/>
        <v>0.956352499790037</v>
      </c>
    </row>
    <row r="31" spans="1:46">
      <c r="A31" s="617">
        <f t="shared" ca="1" si="7"/>
        <v>26</v>
      </c>
      <c r="B31" s="616" t="s">
        <v>5351</v>
      </c>
      <c r="C31" s="616" t="s">
        <v>1815</v>
      </c>
      <c r="D31" s="616" t="s">
        <v>48</v>
      </c>
      <c r="E31" s="614" t="s">
        <v>32</v>
      </c>
      <c r="F31" s="614">
        <v>1974</v>
      </c>
      <c r="G31" s="615">
        <v>43449.6875</v>
      </c>
      <c r="H31" s="614">
        <v>889</v>
      </c>
      <c r="I31" s="614">
        <v>0</v>
      </c>
      <c r="J31" s="614">
        <v>7</v>
      </c>
      <c r="K31" s="613">
        <v>230</v>
      </c>
      <c r="L31" s="611"/>
      <c r="M31" s="612">
        <v>0.22013888888888888</v>
      </c>
      <c r="N31" s="611"/>
      <c r="O31" s="611"/>
      <c r="P31" s="611"/>
      <c r="Q31" s="611"/>
      <c r="R31" s="612">
        <v>0.24930555555555556</v>
      </c>
      <c r="S31" s="612">
        <v>0.14791666666666667</v>
      </c>
      <c r="T31" s="611"/>
      <c r="U31" s="611"/>
      <c r="V31" s="611"/>
      <c r="W31" s="611"/>
      <c r="X31" s="611"/>
      <c r="Y31" s="612">
        <v>0.86458333333333337</v>
      </c>
      <c r="Z31" s="611"/>
      <c r="AA31" s="612">
        <v>0.96944444444444444</v>
      </c>
      <c r="AB31" s="611"/>
      <c r="AC31" s="611"/>
      <c r="AD31" s="611"/>
      <c r="AE31" s="612">
        <v>1.9444444444444445E-2</v>
      </c>
      <c r="AF31" s="611"/>
      <c r="AG31" s="610">
        <v>0.30460648148148145</v>
      </c>
      <c r="AI31" s="226">
        <f>VLOOKUP(AJ31,id!$A:$C,3,0)</f>
        <v>786</v>
      </c>
      <c r="AJ31" s="226" t="str">
        <f t="shared" si="0"/>
        <v>JuszczykTomasz1974</v>
      </c>
      <c r="AK31" s="226" t="str">
        <f t="shared" si="13"/>
        <v>Juszczyk</v>
      </c>
      <c r="AL31" s="226" t="str">
        <f t="shared" si="13"/>
        <v>Tomasz</v>
      </c>
      <c r="AM31" s="226"/>
      <c r="AN31" s="226">
        <f t="shared" si="2"/>
        <v>1974</v>
      </c>
      <c r="AO31" s="226">
        <f t="shared" si="8"/>
        <v>29.081174979709807</v>
      </c>
      <c r="AP31" s="226"/>
      <c r="AQ31" s="226">
        <f t="shared" si="9"/>
        <v>0.97862767154105734</v>
      </c>
      <c r="AR31" s="226">
        <f t="shared" si="10"/>
        <v>0.875</v>
      </c>
      <c r="AS31" s="226">
        <f t="shared" si="11"/>
        <v>0.85185185185185186</v>
      </c>
      <c r="AT31" s="226">
        <f t="shared" si="12"/>
        <v>0.97364718061516808</v>
      </c>
    </row>
    <row r="32" spans="1:46">
      <c r="A32" s="617">
        <f t="shared" ca="1" si="7"/>
        <v>26</v>
      </c>
      <c r="B32" s="616" t="s">
        <v>5352</v>
      </c>
      <c r="C32" s="616" t="s">
        <v>1815</v>
      </c>
      <c r="D32" s="616" t="s">
        <v>92</v>
      </c>
      <c r="E32" s="614" t="s">
        <v>32</v>
      </c>
      <c r="F32" s="614">
        <v>1963</v>
      </c>
      <c r="G32" s="615">
        <v>43449.6875</v>
      </c>
      <c r="H32" s="614">
        <v>889</v>
      </c>
      <c r="I32" s="614">
        <v>0</v>
      </c>
      <c r="J32" s="614">
        <v>7</v>
      </c>
      <c r="K32" s="613">
        <v>230</v>
      </c>
      <c r="L32" s="611"/>
      <c r="M32" s="612">
        <v>0.22013888888888888</v>
      </c>
      <c r="N32" s="611"/>
      <c r="O32" s="611"/>
      <c r="P32" s="611"/>
      <c r="Q32" s="611"/>
      <c r="R32" s="612">
        <v>0.25</v>
      </c>
      <c r="S32" s="612">
        <v>0.14791666666666667</v>
      </c>
      <c r="T32" s="611"/>
      <c r="U32" s="611"/>
      <c r="V32" s="611"/>
      <c r="W32" s="611"/>
      <c r="X32" s="611"/>
      <c r="Y32" s="612">
        <v>0.86458333333333337</v>
      </c>
      <c r="Z32" s="611"/>
      <c r="AA32" s="612">
        <v>0.97083333333333333</v>
      </c>
      <c r="AB32" s="611"/>
      <c r="AC32" s="611"/>
      <c r="AD32" s="611"/>
      <c r="AE32" s="612">
        <v>2.013888888888889E-2</v>
      </c>
      <c r="AF32" s="611"/>
      <c r="AG32" s="610">
        <v>0.30482638888888886</v>
      </c>
      <c r="AI32" s="226">
        <f>VLOOKUP(AJ32,id!$A:$C,3,0)</f>
        <v>787</v>
      </c>
      <c r="AJ32" s="226" t="str">
        <f t="shared" si="0"/>
        <v>JuszczykSławomir1963</v>
      </c>
      <c r="AK32" s="226" t="str">
        <f t="shared" si="13"/>
        <v>Juszczyk</v>
      </c>
      <c r="AL32" s="226" t="str">
        <f t="shared" si="13"/>
        <v>Sławomir</v>
      </c>
      <c r="AM32" s="226"/>
      <c r="AN32" s="226">
        <f t="shared" si="2"/>
        <v>1963</v>
      </c>
      <c r="AO32" s="226">
        <f t="shared" si="8"/>
        <v>29.081174979709807</v>
      </c>
      <c r="AP32" s="226"/>
      <c r="AQ32" s="226">
        <f t="shared" si="9"/>
        <v>1</v>
      </c>
      <c r="AR32" s="226">
        <f t="shared" si="10"/>
        <v>1</v>
      </c>
      <c r="AS32" s="226">
        <f t="shared" si="11"/>
        <v>1</v>
      </c>
      <c r="AT32" s="226">
        <f t="shared" si="12"/>
        <v>1</v>
      </c>
    </row>
    <row r="33" spans="1:46">
      <c r="A33" s="617">
        <f t="shared" ca="1" si="7"/>
        <v>28</v>
      </c>
      <c r="B33" s="616" t="s">
        <v>5353</v>
      </c>
      <c r="C33" s="616" t="s">
        <v>5354</v>
      </c>
      <c r="D33" s="616" t="s">
        <v>1406</v>
      </c>
      <c r="E33" s="614" t="s">
        <v>32</v>
      </c>
      <c r="F33" s="614">
        <v>1970</v>
      </c>
      <c r="G33" s="615">
        <v>43449.6875</v>
      </c>
      <c r="H33" s="614">
        <v>890</v>
      </c>
      <c r="I33" s="614">
        <v>0</v>
      </c>
      <c r="J33" s="614">
        <v>7</v>
      </c>
      <c r="K33" s="613">
        <v>230</v>
      </c>
      <c r="L33" s="611"/>
      <c r="M33" s="612">
        <v>0.22083333333333333</v>
      </c>
      <c r="N33" s="611"/>
      <c r="O33" s="611"/>
      <c r="P33" s="611"/>
      <c r="Q33" s="611"/>
      <c r="R33" s="612">
        <v>0.24861111111111112</v>
      </c>
      <c r="S33" s="612">
        <v>0.14791666666666667</v>
      </c>
      <c r="T33" s="611"/>
      <c r="U33" s="611"/>
      <c r="V33" s="611"/>
      <c r="W33" s="611"/>
      <c r="X33" s="611"/>
      <c r="Y33" s="612">
        <v>0.86458333333333337</v>
      </c>
      <c r="Z33" s="611"/>
      <c r="AA33" s="612">
        <v>0.96944444444444444</v>
      </c>
      <c r="AB33" s="611"/>
      <c r="AC33" s="611"/>
      <c r="AD33" s="611"/>
      <c r="AE33" s="612">
        <v>1.9444444444444445E-2</v>
      </c>
      <c r="AF33" s="611"/>
      <c r="AG33" s="610">
        <v>0.30489583333333331</v>
      </c>
      <c r="AI33" s="226">
        <f>VLOOKUP(AJ33,id!$A:$C,3,0)</f>
        <v>788</v>
      </c>
      <c r="AJ33" s="226" t="str">
        <f t="shared" si="0"/>
        <v>BoczkowskiBorys1970</v>
      </c>
      <c r="AK33" s="226" t="str">
        <f t="shared" si="13"/>
        <v>Boczkowski</v>
      </c>
      <c r="AL33" s="226" t="str">
        <f t="shared" si="13"/>
        <v>Borys</v>
      </c>
      <c r="AM33" s="226"/>
      <c r="AN33" s="226">
        <f t="shared" si="2"/>
        <v>1970</v>
      </c>
      <c r="AO33" s="226">
        <f t="shared" si="8"/>
        <v>29.048499502204514</v>
      </c>
      <c r="AP33" s="226"/>
      <c r="AQ33" s="226">
        <f t="shared" si="9"/>
        <v>0.99887640449438198</v>
      </c>
      <c r="AR33" s="226">
        <f t="shared" si="10"/>
        <v>1</v>
      </c>
      <c r="AS33" s="226">
        <f t="shared" si="11"/>
        <v>1</v>
      </c>
      <c r="AT33" s="226">
        <f t="shared" si="12"/>
        <v>1</v>
      </c>
    </row>
    <row r="34" spans="1:46">
      <c r="A34" s="617">
        <f t="shared" ca="1" si="7"/>
        <v>29</v>
      </c>
      <c r="B34" s="616" t="s">
        <v>5355</v>
      </c>
      <c r="C34" s="616" t="s">
        <v>1813</v>
      </c>
      <c r="D34" s="616" t="s">
        <v>269</v>
      </c>
      <c r="E34" s="614" t="s">
        <v>32</v>
      </c>
      <c r="F34" s="614">
        <v>1961</v>
      </c>
      <c r="G34" s="615">
        <v>43449.6875</v>
      </c>
      <c r="H34" s="614">
        <v>891</v>
      </c>
      <c r="I34" s="614">
        <v>0</v>
      </c>
      <c r="J34" s="614">
        <v>7</v>
      </c>
      <c r="K34" s="613">
        <v>230</v>
      </c>
      <c r="L34" s="611"/>
      <c r="M34" s="612">
        <v>0.25</v>
      </c>
      <c r="N34" s="611"/>
      <c r="O34" s="611"/>
      <c r="P34" s="611"/>
      <c r="Q34" s="611"/>
      <c r="R34" s="612">
        <v>0.25069444444444444</v>
      </c>
      <c r="S34" s="612">
        <v>0.14722222222222223</v>
      </c>
      <c r="T34" s="611"/>
      <c r="U34" s="611"/>
      <c r="V34" s="611"/>
      <c r="W34" s="611"/>
      <c r="X34" s="611"/>
      <c r="Y34" s="612">
        <v>0.8652777777777777</v>
      </c>
      <c r="Z34" s="611"/>
      <c r="AA34" s="612">
        <v>0.96944444444444444</v>
      </c>
      <c r="AB34" s="611"/>
      <c r="AC34" s="611"/>
      <c r="AD34" s="611"/>
      <c r="AE34" s="612">
        <v>1.9444444444444445E-2</v>
      </c>
      <c r="AF34" s="611"/>
      <c r="AG34" s="610">
        <v>0.30576388888888889</v>
      </c>
      <c r="AI34" s="226">
        <f>VLOOKUP(AJ34,id!$A:$C,3,0)</f>
        <v>789</v>
      </c>
      <c r="AJ34" s="226" t="str">
        <f t="shared" si="0"/>
        <v>BorciuchZbigniew1961</v>
      </c>
      <c r="AK34" s="226" t="str">
        <f t="shared" si="13"/>
        <v>Borciuch</v>
      </c>
      <c r="AL34" s="226" t="str">
        <f t="shared" si="13"/>
        <v>Zbigniew</v>
      </c>
      <c r="AM34" s="226"/>
      <c r="AN34" s="226">
        <f t="shared" si="2"/>
        <v>1961</v>
      </c>
      <c r="AO34" s="226">
        <f t="shared" si="8"/>
        <v>29.015897370327743</v>
      </c>
      <c r="AP34" s="226"/>
      <c r="AQ34" s="226">
        <f t="shared" si="9"/>
        <v>0.99887766554433222</v>
      </c>
      <c r="AR34" s="226">
        <f t="shared" si="10"/>
        <v>1</v>
      </c>
      <c r="AS34" s="226">
        <f t="shared" si="11"/>
        <v>1</v>
      </c>
      <c r="AT34" s="226">
        <f t="shared" si="12"/>
        <v>1</v>
      </c>
    </row>
    <row r="35" spans="1:46">
      <c r="A35" s="617">
        <f t="shared" ca="1" si="7"/>
        <v>30</v>
      </c>
      <c r="B35" s="616" t="s">
        <v>5356</v>
      </c>
      <c r="C35" s="616" t="s">
        <v>1202</v>
      </c>
      <c r="D35" s="616" t="s">
        <v>24</v>
      </c>
      <c r="E35" s="614" t="s">
        <v>32</v>
      </c>
      <c r="F35" s="614">
        <v>1973</v>
      </c>
      <c r="G35" s="615">
        <v>43449.6875</v>
      </c>
      <c r="H35" s="614">
        <v>892</v>
      </c>
      <c r="I35" s="614">
        <v>0</v>
      </c>
      <c r="J35" s="614">
        <v>7</v>
      </c>
      <c r="K35" s="613">
        <v>230</v>
      </c>
      <c r="L35" s="611"/>
      <c r="M35" s="612">
        <v>0.22013888888888888</v>
      </c>
      <c r="N35" s="611"/>
      <c r="O35" s="611"/>
      <c r="P35" s="611"/>
      <c r="Q35" s="611"/>
      <c r="R35" s="612">
        <v>0.26666666666666666</v>
      </c>
      <c r="S35" s="612">
        <v>0.14722222222222223</v>
      </c>
      <c r="T35" s="611"/>
      <c r="U35" s="611"/>
      <c r="V35" s="611"/>
      <c r="W35" s="611"/>
      <c r="X35" s="611"/>
      <c r="Y35" s="612">
        <v>0.86458333333333337</v>
      </c>
      <c r="Z35" s="611"/>
      <c r="AA35" s="612">
        <v>0.96944444444444444</v>
      </c>
      <c r="AB35" s="611"/>
      <c r="AC35" s="611"/>
      <c r="AD35" s="611"/>
      <c r="AE35" s="612">
        <v>1.9444444444444445E-2</v>
      </c>
      <c r="AF35" s="611"/>
      <c r="AG35" s="610">
        <v>0.30626157407407406</v>
      </c>
      <c r="AI35" s="226">
        <f>VLOOKUP(AJ35,id!$A:$C,3,0)</f>
        <v>790</v>
      </c>
      <c r="AJ35" s="226" t="str">
        <f t="shared" si="0"/>
        <v>WielińskiPrzemysław1973</v>
      </c>
      <c r="AK35" s="226" t="str">
        <f t="shared" si="13"/>
        <v>Wieliński</v>
      </c>
      <c r="AL35" s="226" t="str">
        <f t="shared" si="13"/>
        <v>Przemysław</v>
      </c>
      <c r="AM35" s="226"/>
      <c r="AN35" s="226">
        <f t="shared" si="2"/>
        <v>1973</v>
      </c>
      <c r="AO35" s="226">
        <f t="shared" si="8"/>
        <v>28.983368337401366</v>
      </c>
      <c r="AP35" s="226"/>
      <c r="AQ35" s="226">
        <f t="shared" si="9"/>
        <v>0.9988789237668162</v>
      </c>
      <c r="AR35" s="226">
        <f t="shared" si="10"/>
        <v>1</v>
      </c>
      <c r="AS35" s="226">
        <f t="shared" si="11"/>
        <v>1</v>
      </c>
      <c r="AT35" s="226">
        <f t="shared" si="12"/>
        <v>1</v>
      </c>
    </row>
    <row r="36" spans="1:46">
      <c r="A36" s="617">
        <f t="shared" ca="1" si="7"/>
        <v>31</v>
      </c>
      <c r="B36" s="616" t="s">
        <v>5357</v>
      </c>
      <c r="C36" s="616" t="s">
        <v>138</v>
      </c>
      <c r="D36" s="616" t="s">
        <v>26</v>
      </c>
      <c r="E36" s="614" t="s">
        <v>32</v>
      </c>
      <c r="F36" s="614">
        <v>1951</v>
      </c>
      <c r="G36" s="615">
        <v>43449.6875</v>
      </c>
      <c r="H36" s="614">
        <v>839</v>
      </c>
      <c r="I36" s="614">
        <v>0</v>
      </c>
      <c r="J36" s="614">
        <v>6</v>
      </c>
      <c r="K36" s="613">
        <v>190</v>
      </c>
      <c r="L36" s="612">
        <v>0.97986111111111107</v>
      </c>
      <c r="M36" s="611"/>
      <c r="N36" s="612">
        <v>8.5416666666666655E-2</v>
      </c>
      <c r="O36" s="611"/>
      <c r="P36" s="611"/>
      <c r="Q36" s="611"/>
      <c r="R36" s="612">
        <v>0.14305555555555557</v>
      </c>
      <c r="S36" s="611"/>
      <c r="T36" s="612">
        <v>0.76527777777777783</v>
      </c>
      <c r="U36" s="611"/>
      <c r="V36" s="611"/>
      <c r="W36" s="611"/>
      <c r="X36" s="611"/>
      <c r="Y36" s="612">
        <v>0.84583333333333333</v>
      </c>
      <c r="Z36" s="611"/>
      <c r="AA36" s="611"/>
      <c r="AB36" s="611"/>
      <c r="AC36" s="611"/>
      <c r="AD36" s="611"/>
      <c r="AE36" s="611"/>
      <c r="AF36" s="611"/>
      <c r="AG36" s="610">
        <v>0.27002314814814815</v>
      </c>
      <c r="AI36" s="226">
        <f>VLOOKUP(AJ36,id!$A:$C,3,0)</f>
        <v>219</v>
      </c>
      <c r="AJ36" s="226" t="str">
        <f t="shared" si="0"/>
        <v>PiwakowskiAndrzej1951</v>
      </c>
      <c r="AK36" s="226" t="str">
        <f t="shared" si="13"/>
        <v>Piwakowski</v>
      </c>
      <c r="AL36" s="226" t="str">
        <f t="shared" si="13"/>
        <v>Andrzej</v>
      </c>
      <c r="AM36" s="226"/>
      <c r="AN36" s="226">
        <f t="shared" si="2"/>
        <v>1951</v>
      </c>
      <c r="AO36" s="226">
        <f t="shared" si="8"/>
        <v>23.942782539592432</v>
      </c>
      <c r="AP36" s="226"/>
      <c r="AQ36" s="226">
        <f t="shared" si="9"/>
        <v>1.063170441001192</v>
      </c>
      <c r="AR36" s="226">
        <f t="shared" si="10"/>
        <v>0.8571428571428571</v>
      </c>
      <c r="AS36" s="226">
        <f t="shared" si="11"/>
        <v>0.82608695652173914</v>
      </c>
      <c r="AT36" s="226">
        <f t="shared" si="12"/>
        <v>0.96964026609557907</v>
      </c>
    </row>
    <row r="37" spans="1:46">
      <c r="A37" s="617">
        <f t="shared" ca="1" si="7"/>
        <v>32</v>
      </c>
      <c r="B37" s="616" t="s">
        <v>5360</v>
      </c>
      <c r="C37" s="616" t="s">
        <v>5177</v>
      </c>
      <c r="D37" s="616" t="s">
        <v>398</v>
      </c>
      <c r="E37" s="614" t="s">
        <v>32</v>
      </c>
      <c r="F37" s="614">
        <v>1983</v>
      </c>
      <c r="G37" s="615">
        <v>43449.6875</v>
      </c>
      <c r="H37" s="614">
        <v>735</v>
      </c>
      <c r="I37" s="614">
        <v>0</v>
      </c>
      <c r="J37" s="614">
        <v>2</v>
      </c>
      <c r="K37" s="613">
        <v>30</v>
      </c>
      <c r="L37" s="611"/>
      <c r="M37" s="611"/>
      <c r="N37" s="611"/>
      <c r="O37" s="611"/>
      <c r="P37" s="611"/>
      <c r="Q37" s="611"/>
      <c r="R37" s="611"/>
      <c r="S37" s="611"/>
      <c r="T37" s="612">
        <v>0.18194444444444444</v>
      </c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0">
        <v>0.19726851851851854</v>
      </c>
      <c r="AI37" s="226">
        <f>VLOOKUP(AJ37,id!$A:$C,3,0)</f>
        <v>767</v>
      </c>
      <c r="AJ37" s="226" t="str">
        <f t="shared" si="0"/>
        <v>WojtczakSzymon1983</v>
      </c>
      <c r="AK37" s="226" t="str">
        <f t="shared" si="13"/>
        <v>Wojtczak</v>
      </c>
      <c r="AL37" s="226" t="str">
        <f t="shared" si="13"/>
        <v>Szymon</v>
      </c>
      <c r="AM37" s="226"/>
      <c r="AN37" s="226">
        <f t="shared" si="2"/>
        <v>1983</v>
      </c>
      <c r="AO37" s="226">
        <f t="shared" si="8"/>
        <v>3.7804393483566998</v>
      </c>
      <c r="AP37" s="226"/>
      <c r="AQ37" s="226">
        <f t="shared" si="9"/>
        <v>1.1414965986394559</v>
      </c>
      <c r="AR37" s="226">
        <f t="shared" si="10"/>
        <v>0.33333333333333331</v>
      </c>
      <c r="AS37" s="226">
        <f t="shared" si="11"/>
        <v>0.15789473684210525</v>
      </c>
      <c r="AT37" s="226">
        <f t="shared" si="12"/>
        <v>0.8027415617602307</v>
      </c>
    </row>
    <row r="38" spans="1:46">
      <c r="A38" s="617">
        <f t="shared" ca="1" si="7"/>
        <v>33</v>
      </c>
      <c r="B38" s="616" t="s">
        <v>5361</v>
      </c>
      <c r="C38" s="616" t="s">
        <v>8</v>
      </c>
      <c r="D38" s="616" t="s">
        <v>17</v>
      </c>
      <c r="E38" s="614" t="s">
        <v>32</v>
      </c>
      <c r="F38" s="614">
        <v>1978</v>
      </c>
      <c r="G38" s="615">
        <v>43449.6875</v>
      </c>
      <c r="H38" s="614">
        <v>882</v>
      </c>
      <c r="I38" s="614">
        <v>0</v>
      </c>
      <c r="J38" s="614">
        <v>2</v>
      </c>
      <c r="K38" s="613">
        <v>30</v>
      </c>
      <c r="L38" s="611"/>
      <c r="M38" s="611"/>
      <c r="N38" s="611"/>
      <c r="O38" s="611"/>
      <c r="P38" s="611"/>
      <c r="Q38" s="611"/>
      <c r="R38" s="611"/>
      <c r="S38" s="611"/>
      <c r="T38" s="612">
        <v>0.28611111111111115</v>
      </c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0">
        <v>0.29951388888888891</v>
      </c>
      <c r="AI38" s="226">
        <f>VLOOKUP(AJ38,id!$A:$C,3,0)</f>
        <v>179</v>
      </c>
      <c r="AJ38" s="226" t="str">
        <f t="shared" si="0"/>
        <v>OwczarskiMarcin1978</v>
      </c>
      <c r="AK38" s="226" t="str">
        <f t="shared" si="13"/>
        <v>Owczarski</v>
      </c>
      <c r="AL38" s="226" t="str">
        <f t="shared" si="13"/>
        <v>Marcin</v>
      </c>
      <c r="AM38" s="226"/>
      <c r="AN38" s="226">
        <f t="shared" si="2"/>
        <v>1978</v>
      </c>
      <c r="AO38" s="226">
        <f t="shared" si="8"/>
        <v>3.1503661236305831</v>
      </c>
      <c r="AP38" s="226"/>
      <c r="AQ38" s="226">
        <f t="shared" si="9"/>
        <v>0.83333333333333337</v>
      </c>
      <c r="AR38" s="226">
        <f t="shared" si="10"/>
        <v>1</v>
      </c>
      <c r="AS38" s="226">
        <f t="shared" si="11"/>
        <v>1</v>
      </c>
      <c r="AT38" s="226">
        <f t="shared" si="12"/>
        <v>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"/>
  <sheetViews>
    <sheetView workbookViewId="0"/>
  </sheetViews>
  <sheetFormatPr defaultRowHeight="14.4"/>
  <cols>
    <col min="1" max="1" width="4.88671875" style="609" customWidth="1"/>
    <col min="2" max="2" width="5" style="609" bestFit="1" customWidth="1"/>
    <col min="3" max="3" width="8.77734375" style="609" bestFit="1" customWidth="1"/>
    <col min="4" max="4" width="9.77734375" style="609" bestFit="1" customWidth="1"/>
    <col min="5" max="5" width="3.88671875" style="609" bestFit="1" customWidth="1"/>
    <col min="6" max="6" width="5" style="609" bestFit="1" customWidth="1"/>
    <col min="7" max="7" width="15.5546875" style="609" bestFit="1" customWidth="1"/>
    <col min="8" max="11" width="8.88671875" style="609"/>
    <col min="12" max="23" width="6.109375" style="609" customWidth="1"/>
    <col min="24" max="16384" width="8.88671875" style="609"/>
  </cols>
  <sheetData>
    <row r="1" spans="1:36" ht="23.4">
      <c r="A1" s="619" t="s">
        <v>3419</v>
      </c>
    </row>
    <row r="3" spans="1:36" ht="18">
      <c r="A3" s="618" t="s">
        <v>5319</v>
      </c>
    </row>
    <row r="5" spans="1:36" ht="28.8">
      <c r="A5" s="617" t="s">
        <v>3417</v>
      </c>
      <c r="B5" s="617" t="s">
        <v>3968</v>
      </c>
      <c r="C5" s="617" t="s">
        <v>99</v>
      </c>
      <c r="D5" s="617" t="s">
        <v>100</v>
      </c>
      <c r="E5" s="617" t="s">
        <v>3415</v>
      </c>
      <c r="F5" s="617" t="s">
        <v>3414</v>
      </c>
      <c r="G5" s="617" t="s">
        <v>3413</v>
      </c>
      <c r="H5" s="617" t="s">
        <v>3412</v>
      </c>
      <c r="I5" s="617" t="s">
        <v>3411</v>
      </c>
      <c r="J5" s="617" t="s">
        <v>3410</v>
      </c>
      <c r="K5" s="617" t="s">
        <v>3409</v>
      </c>
      <c r="L5" s="617" t="s">
        <v>5317</v>
      </c>
      <c r="M5" s="617" t="s">
        <v>5316</v>
      </c>
      <c r="N5" s="617" t="s">
        <v>5315</v>
      </c>
      <c r="O5" s="617" t="s">
        <v>5314</v>
      </c>
      <c r="P5" s="617" t="s">
        <v>5313</v>
      </c>
      <c r="Q5" s="617" t="s">
        <v>5312</v>
      </c>
      <c r="R5" s="617" t="s">
        <v>5311</v>
      </c>
      <c r="S5" s="617" t="s">
        <v>5310</v>
      </c>
      <c r="T5" s="617" t="s">
        <v>5309</v>
      </c>
      <c r="U5" s="617" t="s">
        <v>5308</v>
      </c>
      <c r="V5" s="617" t="s">
        <v>5307</v>
      </c>
      <c r="W5" s="617" t="s">
        <v>3382</v>
      </c>
      <c r="Y5" s="226" t="s">
        <v>71</v>
      </c>
      <c r="Z5" s="226" t="s">
        <v>72</v>
      </c>
      <c r="AA5" s="226" t="s">
        <v>99</v>
      </c>
      <c r="AB5" s="226" t="s">
        <v>100</v>
      </c>
      <c r="AC5" s="226" t="s">
        <v>75</v>
      </c>
      <c r="AD5" s="226" t="s">
        <v>73</v>
      </c>
      <c r="AE5" s="226" t="s">
        <v>42</v>
      </c>
      <c r="AF5" s="226"/>
      <c r="AG5" s="226" t="s">
        <v>39</v>
      </c>
      <c r="AH5" s="226" t="s">
        <v>40</v>
      </c>
      <c r="AI5" s="226" t="s">
        <v>31</v>
      </c>
      <c r="AJ5" s="226" t="s">
        <v>41</v>
      </c>
    </row>
    <row r="6" spans="1:36">
      <c r="A6" s="617">
        <f ca="1">IF(K6=K5,IF(J6=J5,IF(H6=H5,A5,CELL("row",A1)),CELL("row",A1)),CELL("row",A1))</f>
        <v>1</v>
      </c>
      <c r="B6" s="616" t="s">
        <v>3463</v>
      </c>
      <c r="C6" s="616" t="s">
        <v>5362</v>
      </c>
      <c r="D6" s="616" t="s">
        <v>19</v>
      </c>
      <c r="E6" s="614" t="s">
        <v>32</v>
      </c>
      <c r="F6" s="614">
        <v>1972</v>
      </c>
      <c r="G6" s="615">
        <v>43449.6875</v>
      </c>
      <c r="H6" s="614">
        <v>481</v>
      </c>
      <c r="I6" s="614">
        <v>0</v>
      </c>
      <c r="J6" s="614">
        <v>3</v>
      </c>
      <c r="K6" s="613">
        <v>60</v>
      </c>
      <c r="L6" s="611"/>
      <c r="M6" s="611"/>
      <c r="N6" s="611"/>
      <c r="O6" s="612">
        <v>0.98749999999999993</v>
      </c>
      <c r="P6" s="611"/>
      <c r="Q6" s="611"/>
      <c r="R6" s="611"/>
      <c r="S6" s="611"/>
      <c r="T6" s="612">
        <v>0.78680555555555554</v>
      </c>
      <c r="U6" s="611"/>
      <c r="V6" s="611"/>
      <c r="W6" s="610">
        <v>2.1527777777777781E-2</v>
      </c>
      <c r="Y6" s="226">
        <f>VLOOKUP(Z6,id!$A:$C,3,0)</f>
        <v>793</v>
      </c>
      <c r="Z6" s="226" t="str">
        <f t="shared" ref="Z6:Z7" si="0">AA6&amp;AB6&amp;AD6</f>
        <v>GrabiecGrzegorz1972</v>
      </c>
      <c r="AA6" s="226" t="str">
        <f>C6</f>
        <v>Grabiec</v>
      </c>
      <c r="AB6" s="226" t="str">
        <f>D6</f>
        <v>Grzegorz</v>
      </c>
      <c r="AC6" s="226"/>
      <c r="AD6" s="226">
        <f>F6</f>
        <v>1972</v>
      </c>
      <c r="AE6" s="226">
        <v>50</v>
      </c>
      <c r="AF6" s="226"/>
      <c r="AG6" s="226"/>
      <c r="AH6" s="226"/>
      <c r="AI6" s="226"/>
      <c r="AJ6" s="226"/>
    </row>
    <row r="7" spans="1:36">
      <c r="A7" s="617">
        <f ca="1">IF(K7=K6,IF(J7=J6,IF(H7=H6,A6,CELL("row",A2)),CELL("row",A2)),CELL("row",A2))</f>
        <v>2</v>
      </c>
      <c r="B7" s="616" t="s">
        <v>3441</v>
      </c>
      <c r="C7" s="616" t="s">
        <v>5363</v>
      </c>
      <c r="D7" s="616" t="s">
        <v>5364</v>
      </c>
      <c r="E7" s="614" t="s">
        <v>32</v>
      </c>
      <c r="F7" s="614">
        <v>1976</v>
      </c>
      <c r="G7" s="615">
        <v>43449.6875</v>
      </c>
      <c r="H7" s="614">
        <v>310</v>
      </c>
      <c r="I7" s="614">
        <v>0</v>
      </c>
      <c r="J7" s="614">
        <v>2</v>
      </c>
      <c r="K7" s="613">
        <v>30</v>
      </c>
      <c r="L7" s="611"/>
      <c r="M7" s="611"/>
      <c r="N7" s="611"/>
      <c r="O7" s="611"/>
      <c r="P7" s="611"/>
      <c r="Q7" s="611"/>
      <c r="R7" s="611"/>
      <c r="S7" s="611"/>
      <c r="T7" s="612">
        <v>0.78611111111111109</v>
      </c>
      <c r="U7" s="611"/>
      <c r="V7" s="611"/>
      <c r="W7" s="610">
        <v>0.90277777777777779</v>
      </c>
      <c r="Y7" s="226">
        <f>VLOOKUP(Z7,id!$A:$C,3,0)</f>
        <v>794</v>
      </c>
      <c r="Z7" s="226" t="str">
        <f t="shared" si="0"/>
        <v>MitlewskiTymoteusz1976</v>
      </c>
      <c r="AA7" s="226" t="str">
        <f>C7</f>
        <v>Mitlewski</v>
      </c>
      <c r="AB7" s="226" t="str">
        <f>D7</f>
        <v>Tymoteusz</v>
      </c>
      <c r="AC7" s="226"/>
      <c r="AD7" s="226">
        <f>F7</f>
        <v>1976</v>
      </c>
      <c r="AE7" s="226">
        <f t="shared" ref="AE7" si="1">AE6*IF(AI7&lt;1,AI7,IF(AJ7&lt;1,AJ7,IF(AH7&lt;1,AH7,IF(AG7&lt;1,AG7,1))))</f>
        <v>25</v>
      </c>
      <c r="AF7" s="226"/>
      <c r="AG7" s="226">
        <f>H6/H7</f>
        <v>1.5516129032258064</v>
      </c>
      <c r="AH7" s="226">
        <f>J7/J6</f>
        <v>0.66666666666666663</v>
      </c>
      <c r="AI7" s="226">
        <f>K7/K6</f>
        <v>0.5</v>
      </c>
      <c r="AJ7" s="226">
        <f>AH7^0.2</f>
        <v>0.92210791148172777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5"/>
  <sheetViews>
    <sheetView workbookViewId="0"/>
  </sheetViews>
  <sheetFormatPr defaultRowHeight="13.2"/>
  <cols>
    <col min="1" max="1" width="25.5546875" bestFit="1" customWidth="1"/>
    <col min="2" max="2" width="8.109375" bestFit="1" customWidth="1"/>
    <col min="3" max="3" width="13.886718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tr">
        <f t="shared" ref="A2:A33" si="0">D2&amp;E2&amp;G2</f>
        <v>BrudłoPaweł1979</v>
      </c>
      <c r="C2">
        <v>1</v>
      </c>
      <c r="D2" t="s">
        <v>267</v>
      </c>
      <c r="E2" t="s">
        <v>16</v>
      </c>
      <c r="F2" t="s">
        <v>266</v>
      </c>
      <c r="G2">
        <v>1979</v>
      </c>
      <c r="H2" t="str">
        <f>D2&amp;" "&amp;E2</f>
        <v>Brudło Paweł</v>
      </c>
      <c r="I2">
        <f>G2</f>
        <v>1979</v>
      </c>
      <c r="J2" t="s">
        <v>32</v>
      </c>
      <c r="K2" t="s">
        <v>1235</v>
      </c>
      <c r="L2">
        <f>VLOOKUP(H2,'id (2017)'!H:I,2,0)</f>
        <v>1979</v>
      </c>
    </row>
    <row r="3" spans="1:12">
      <c r="A3" t="str">
        <f t="shared" si="0"/>
        <v>WesołyKrzysztof1976</v>
      </c>
      <c r="C3">
        <f>C2+1</f>
        <v>2</v>
      </c>
      <c r="D3" t="s">
        <v>3367</v>
      </c>
      <c r="E3" t="s">
        <v>22</v>
      </c>
      <c r="F3" t="s">
        <v>1570</v>
      </c>
      <c r="G3">
        <v>1976</v>
      </c>
      <c r="H3" t="str">
        <f t="shared" ref="H3:H38" si="1">D3&amp;" "&amp;E3</f>
        <v>Wesoły Krzysztof</v>
      </c>
      <c r="I3">
        <f t="shared" ref="I3:I38" si="2">G3</f>
        <v>1976</v>
      </c>
      <c r="J3" t="s">
        <v>32</v>
      </c>
      <c r="K3" t="s">
        <v>1235</v>
      </c>
      <c r="L3" t="e">
        <f>VLOOKUP(H3,'id (2017)'!H:I,2,0)</f>
        <v>#N/A</v>
      </c>
    </row>
    <row r="4" spans="1:12">
      <c r="A4" t="str">
        <f t="shared" si="0"/>
        <v>ŚmiejaDaniel1982</v>
      </c>
      <c r="C4">
        <f t="shared" ref="C4:C69" si="3">C3+1</f>
        <v>3</v>
      </c>
      <c r="D4" t="s">
        <v>157</v>
      </c>
      <c r="E4" t="s">
        <v>139</v>
      </c>
      <c r="F4" t="s">
        <v>164</v>
      </c>
      <c r="G4">
        <v>1982</v>
      </c>
      <c r="H4" t="str">
        <f t="shared" si="1"/>
        <v>Śmieja Daniel</v>
      </c>
      <c r="I4">
        <f t="shared" si="2"/>
        <v>1982</v>
      </c>
      <c r="J4" t="s">
        <v>32</v>
      </c>
      <c r="K4" t="s">
        <v>1235</v>
      </c>
      <c r="L4">
        <f>VLOOKUP(H4,'id (2017)'!H:I,2,0)</f>
        <v>1982</v>
      </c>
    </row>
    <row r="5" spans="1:12">
      <c r="A5" t="str">
        <f t="shared" si="0"/>
        <v>SłomkaPaweł1990</v>
      </c>
      <c r="C5">
        <f t="shared" si="3"/>
        <v>4</v>
      </c>
      <c r="D5" t="s">
        <v>297</v>
      </c>
      <c r="E5" t="s">
        <v>16</v>
      </c>
      <c r="F5" t="s">
        <v>3621</v>
      </c>
      <c r="G5">
        <v>1990</v>
      </c>
      <c r="H5" t="str">
        <f t="shared" si="1"/>
        <v>Słomka Paweł</v>
      </c>
      <c r="I5">
        <f t="shared" si="2"/>
        <v>1990</v>
      </c>
      <c r="J5" t="s">
        <v>32</v>
      </c>
      <c r="K5" t="s">
        <v>1235</v>
      </c>
      <c r="L5">
        <f>VLOOKUP(H5,'id (2017)'!H:I,2,0)</f>
        <v>1990</v>
      </c>
    </row>
    <row r="6" spans="1:12">
      <c r="A6" t="str">
        <f t="shared" si="0"/>
        <v>SzawdzinKrzysztof1969</v>
      </c>
      <c r="C6">
        <f t="shared" si="3"/>
        <v>5</v>
      </c>
      <c r="D6" t="s">
        <v>55</v>
      </c>
      <c r="E6" t="s">
        <v>22</v>
      </c>
      <c r="F6">
        <v>0</v>
      </c>
      <c r="G6">
        <v>1969</v>
      </c>
      <c r="H6" t="str">
        <f t="shared" si="1"/>
        <v>Szawdzin Krzysztof</v>
      </c>
      <c r="I6">
        <f t="shared" si="2"/>
        <v>1969</v>
      </c>
      <c r="J6" t="s">
        <v>32</v>
      </c>
      <c r="K6" t="s">
        <v>1235</v>
      </c>
      <c r="L6">
        <f>VLOOKUP(H6,'id (2017)'!H:I,2,0)</f>
        <v>1969</v>
      </c>
    </row>
    <row r="7" spans="1:12">
      <c r="A7" t="str">
        <f t="shared" si="0"/>
        <v>JakubekKrystian1992</v>
      </c>
      <c r="C7">
        <f t="shared" si="3"/>
        <v>6</v>
      </c>
      <c r="D7" t="s">
        <v>78</v>
      </c>
      <c r="E7" t="s">
        <v>77</v>
      </c>
      <c r="F7" t="s">
        <v>162</v>
      </c>
      <c r="G7">
        <v>1992</v>
      </c>
      <c r="H7" t="str">
        <f t="shared" si="1"/>
        <v>Jakubek Krystian</v>
      </c>
      <c r="I7">
        <f t="shared" si="2"/>
        <v>1992</v>
      </c>
      <c r="J7" t="s">
        <v>32</v>
      </c>
      <c r="K7" t="s">
        <v>1235</v>
      </c>
      <c r="L7">
        <f>VLOOKUP(H7,'id (2017)'!H:I,2,0)</f>
        <v>1992</v>
      </c>
    </row>
    <row r="8" spans="1:12">
      <c r="A8" t="str">
        <f t="shared" si="0"/>
        <v>KrólikowskiRoman1963</v>
      </c>
      <c r="C8">
        <f t="shared" si="3"/>
        <v>7</v>
      </c>
      <c r="D8" t="s">
        <v>265</v>
      </c>
      <c r="E8" t="s">
        <v>234</v>
      </c>
      <c r="F8">
        <v>0</v>
      </c>
      <c r="G8">
        <v>1963</v>
      </c>
      <c r="H8" t="str">
        <f t="shared" si="1"/>
        <v>Królikowski Roman</v>
      </c>
      <c r="I8">
        <f t="shared" si="2"/>
        <v>1963</v>
      </c>
      <c r="J8" t="s">
        <v>32</v>
      </c>
      <c r="K8" t="s">
        <v>1235</v>
      </c>
      <c r="L8">
        <f>VLOOKUP(H8,'id (2017)'!H:I,2,0)</f>
        <v>1963</v>
      </c>
    </row>
    <row r="9" spans="1:12">
      <c r="A9" t="str">
        <f t="shared" si="0"/>
        <v>WalentowskiRadosław1979</v>
      </c>
      <c r="C9">
        <f t="shared" si="3"/>
        <v>8</v>
      </c>
      <c r="D9" t="s">
        <v>245</v>
      </c>
      <c r="E9" t="s">
        <v>241</v>
      </c>
      <c r="F9" t="s">
        <v>312</v>
      </c>
      <c r="G9">
        <v>1979</v>
      </c>
      <c r="H9" t="str">
        <f t="shared" si="1"/>
        <v>Walentowski Radosław</v>
      </c>
      <c r="I9">
        <f t="shared" si="2"/>
        <v>1979</v>
      </c>
      <c r="J9" t="s">
        <v>32</v>
      </c>
      <c r="K9" t="s">
        <v>1235</v>
      </c>
      <c r="L9">
        <f>VLOOKUP(H9,'id (2017)'!H:I,2,0)</f>
        <v>1979</v>
      </c>
    </row>
    <row r="10" spans="1:12">
      <c r="A10" t="str">
        <f t="shared" si="0"/>
        <v>ZadwornyTomasz1982</v>
      </c>
      <c r="C10">
        <f t="shared" si="3"/>
        <v>9</v>
      </c>
      <c r="D10" t="s">
        <v>259</v>
      </c>
      <c r="E10" t="s">
        <v>48</v>
      </c>
      <c r="F10" t="s">
        <v>3373</v>
      </c>
      <c r="G10">
        <v>1982</v>
      </c>
      <c r="H10" t="str">
        <f t="shared" si="1"/>
        <v>Zadworny Tomasz</v>
      </c>
      <c r="I10">
        <f t="shared" si="2"/>
        <v>1982</v>
      </c>
      <c r="J10" t="s">
        <v>32</v>
      </c>
      <c r="K10" t="s">
        <v>1235</v>
      </c>
      <c r="L10">
        <f>VLOOKUP(H10,'id (2017)'!H:I,2,0)</f>
        <v>1982</v>
      </c>
    </row>
    <row r="11" spans="1:12">
      <c r="A11" t="str">
        <f t="shared" si="0"/>
        <v>WiktorowskiKrzysztof1954</v>
      </c>
      <c r="C11">
        <f t="shared" si="3"/>
        <v>10</v>
      </c>
      <c r="D11" t="s">
        <v>76</v>
      </c>
      <c r="E11" t="s">
        <v>22</v>
      </c>
      <c r="F11">
        <v>0</v>
      </c>
      <c r="G11">
        <v>1954</v>
      </c>
      <c r="H11" t="str">
        <f t="shared" si="1"/>
        <v>Wiktorowski Krzysztof</v>
      </c>
      <c r="I11">
        <f t="shared" si="2"/>
        <v>1954</v>
      </c>
      <c r="J11" t="s">
        <v>32</v>
      </c>
      <c r="K11" t="s">
        <v>1235</v>
      </c>
      <c r="L11">
        <f>VLOOKUP(H11,'id (2017)'!H:I,2,0)</f>
        <v>1954</v>
      </c>
    </row>
    <row r="12" spans="1:12">
      <c r="A12" t="str">
        <f t="shared" si="0"/>
        <v>LiszkaGrzegorz1964</v>
      </c>
      <c r="C12">
        <f t="shared" si="3"/>
        <v>11</v>
      </c>
      <c r="D12" t="s">
        <v>18</v>
      </c>
      <c r="E12" t="s">
        <v>19</v>
      </c>
      <c r="F12" t="s">
        <v>677</v>
      </c>
      <c r="G12">
        <v>1964</v>
      </c>
      <c r="H12" t="str">
        <f t="shared" si="1"/>
        <v>Liszka Grzegorz</v>
      </c>
      <c r="I12">
        <f t="shared" si="2"/>
        <v>1964</v>
      </c>
      <c r="J12" t="s">
        <v>32</v>
      </c>
      <c r="K12" t="s">
        <v>1235</v>
      </c>
      <c r="L12">
        <f>VLOOKUP(H12,'id (2017)'!H:I,2,0)</f>
        <v>1964</v>
      </c>
    </row>
    <row r="13" spans="1:12">
      <c r="A13" t="str">
        <f t="shared" si="0"/>
        <v>SmejdaAndrzej1965</v>
      </c>
      <c r="C13">
        <f t="shared" si="3"/>
        <v>12</v>
      </c>
      <c r="D13" t="s">
        <v>29</v>
      </c>
      <c r="E13" t="s">
        <v>26</v>
      </c>
      <c r="F13">
        <v>0</v>
      </c>
      <c r="G13">
        <v>1965</v>
      </c>
      <c r="H13" t="str">
        <f t="shared" si="1"/>
        <v>Smejda Andrzej</v>
      </c>
      <c r="I13">
        <f t="shared" si="2"/>
        <v>1965</v>
      </c>
      <c r="J13" t="s">
        <v>32</v>
      </c>
      <c r="K13" t="s">
        <v>1235</v>
      </c>
      <c r="L13">
        <f>VLOOKUP(H13,'id (2017)'!H:I,2,0)</f>
        <v>1965</v>
      </c>
    </row>
    <row r="14" spans="1:12">
      <c r="A14" t="str">
        <f t="shared" si="0"/>
        <v>BiałkaMarcin1976</v>
      </c>
      <c r="C14">
        <f t="shared" si="3"/>
        <v>13</v>
      </c>
      <c r="D14" t="s">
        <v>1585</v>
      </c>
      <c r="E14" t="s">
        <v>17</v>
      </c>
      <c r="F14">
        <v>0</v>
      </c>
      <c r="G14">
        <v>1976</v>
      </c>
      <c r="H14" t="str">
        <f t="shared" si="1"/>
        <v>Białka Marcin</v>
      </c>
      <c r="I14">
        <f t="shared" si="2"/>
        <v>1976</v>
      </c>
      <c r="J14" t="s">
        <v>32</v>
      </c>
      <c r="K14" t="s">
        <v>1235</v>
      </c>
      <c r="L14">
        <f>VLOOKUP(H14,'id (2017)'!H:I,2,0)</f>
        <v>0</v>
      </c>
    </row>
    <row r="15" spans="1:12">
      <c r="A15" t="str">
        <f t="shared" si="0"/>
        <v>ŻelaskoAndrzej1963</v>
      </c>
      <c r="C15">
        <f t="shared" si="3"/>
        <v>14</v>
      </c>
      <c r="D15" t="s">
        <v>3368</v>
      </c>
      <c r="E15" t="s">
        <v>26</v>
      </c>
      <c r="F15" t="s">
        <v>3375</v>
      </c>
      <c r="G15">
        <v>1963</v>
      </c>
      <c r="H15" t="str">
        <f t="shared" si="1"/>
        <v>Żelasko Andrzej</v>
      </c>
      <c r="I15">
        <f t="shared" si="2"/>
        <v>1963</v>
      </c>
      <c r="J15" t="s">
        <v>32</v>
      </c>
      <c r="K15" t="s">
        <v>1235</v>
      </c>
      <c r="L15" t="e">
        <f>VLOOKUP(H15,'id (2017)'!H:I,2,0)</f>
        <v>#N/A</v>
      </c>
    </row>
    <row r="16" spans="1:12">
      <c r="A16" t="str">
        <f t="shared" si="0"/>
        <v>NiewęgłowskiPiotr1976</v>
      </c>
      <c r="C16">
        <f t="shared" si="3"/>
        <v>15</v>
      </c>
      <c r="D16" t="s">
        <v>1249</v>
      </c>
      <c r="E16" t="s">
        <v>15</v>
      </c>
      <c r="F16">
        <v>0</v>
      </c>
      <c r="G16">
        <v>1976</v>
      </c>
      <c r="H16" t="str">
        <f t="shared" si="1"/>
        <v>Niewęgłowski Piotr</v>
      </c>
      <c r="I16">
        <f t="shared" si="2"/>
        <v>1976</v>
      </c>
      <c r="J16" t="s">
        <v>32</v>
      </c>
      <c r="K16" t="s">
        <v>1235</v>
      </c>
      <c r="L16">
        <f>VLOOKUP(H16,'id (2017)'!H:I,2,0)</f>
        <v>1976</v>
      </c>
    </row>
    <row r="17" spans="1:12">
      <c r="A17" t="str">
        <f t="shared" si="0"/>
        <v>BelicaRobert1979</v>
      </c>
      <c r="C17">
        <f t="shared" si="3"/>
        <v>16</v>
      </c>
      <c r="D17" t="s">
        <v>991</v>
      </c>
      <c r="E17" t="s">
        <v>49</v>
      </c>
      <c r="F17" t="s">
        <v>1327</v>
      </c>
      <c r="G17">
        <v>1979</v>
      </c>
      <c r="H17" t="str">
        <f t="shared" si="1"/>
        <v>Belica Robert</v>
      </c>
      <c r="I17">
        <f t="shared" si="2"/>
        <v>1979</v>
      </c>
      <c r="J17" t="s">
        <v>32</v>
      </c>
      <c r="K17" t="s">
        <v>1235</v>
      </c>
      <c r="L17">
        <f>VLOOKUP(H17,'id (2017)'!H:I,2,0)</f>
        <v>1979</v>
      </c>
    </row>
    <row r="19" spans="1:12">
      <c r="A19" t="str">
        <f t="shared" si="0"/>
        <v>RudnickiMariusz1966</v>
      </c>
      <c r="C19">
        <v>18</v>
      </c>
      <c r="D19" t="s">
        <v>836</v>
      </c>
      <c r="E19" t="s">
        <v>383</v>
      </c>
      <c r="F19" t="s">
        <v>871</v>
      </c>
      <c r="G19">
        <v>1966</v>
      </c>
      <c r="H19" t="str">
        <f t="shared" si="1"/>
        <v>Rudnicki Mariusz</v>
      </c>
      <c r="I19">
        <f t="shared" si="2"/>
        <v>1966</v>
      </c>
      <c r="J19" t="s">
        <v>32</v>
      </c>
      <c r="K19" t="s">
        <v>1235</v>
      </c>
      <c r="L19">
        <f>VLOOKUP(H19,'id (2017)'!H:I,2,0)</f>
        <v>1966</v>
      </c>
    </row>
    <row r="20" spans="1:12">
      <c r="A20" t="str">
        <f t="shared" si="0"/>
        <v>KowalskiKrzysztof1963</v>
      </c>
      <c r="C20">
        <f t="shared" si="3"/>
        <v>19</v>
      </c>
      <c r="D20" t="s">
        <v>837</v>
      </c>
      <c r="E20" t="s">
        <v>22</v>
      </c>
      <c r="F20" t="s">
        <v>871</v>
      </c>
      <c r="G20">
        <v>1963</v>
      </c>
      <c r="H20" t="str">
        <f t="shared" si="1"/>
        <v>Kowalski Krzysztof</v>
      </c>
      <c r="I20">
        <f t="shared" si="2"/>
        <v>1963</v>
      </c>
      <c r="J20" t="s">
        <v>32</v>
      </c>
      <c r="K20" t="s">
        <v>1235</v>
      </c>
      <c r="L20">
        <f>VLOOKUP(H20,'id (2017)'!H:I,2,0)</f>
        <v>1963</v>
      </c>
    </row>
    <row r="21" spans="1:12">
      <c r="A21" t="str">
        <f t="shared" si="0"/>
        <v>CzarnyGrzegorz1984</v>
      </c>
      <c r="C21">
        <f t="shared" si="3"/>
        <v>20</v>
      </c>
      <c r="D21" t="s">
        <v>807</v>
      </c>
      <c r="E21" t="s">
        <v>19</v>
      </c>
      <c r="F21" t="s">
        <v>805</v>
      </c>
      <c r="G21">
        <v>1984</v>
      </c>
      <c r="H21" t="str">
        <f t="shared" si="1"/>
        <v>Czarny Grzegorz</v>
      </c>
      <c r="I21">
        <f t="shared" si="2"/>
        <v>1984</v>
      </c>
      <c r="J21" t="s">
        <v>32</v>
      </c>
      <c r="K21" t="s">
        <v>1235</v>
      </c>
      <c r="L21">
        <f>VLOOKUP(H21,'id (2017)'!H:I,2,0)</f>
        <v>1984</v>
      </c>
    </row>
    <row r="22" spans="1:12">
      <c r="A22" t="str">
        <f t="shared" si="0"/>
        <v>MadejRafał1978</v>
      </c>
      <c r="C22">
        <f t="shared" si="3"/>
        <v>21</v>
      </c>
      <c r="D22" t="s">
        <v>3369</v>
      </c>
      <c r="E22" t="s">
        <v>45</v>
      </c>
      <c r="F22" t="s">
        <v>3377</v>
      </c>
      <c r="G22">
        <v>1978</v>
      </c>
      <c r="H22" t="str">
        <f t="shared" si="1"/>
        <v>Madej Rafał</v>
      </c>
      <c r="I22">
        <f t="shared" si="2"/>
        <v>1978</v>
      </c>
      <c r="J22" t="s">
        <v>32</v>
      </c>
      <c r="K22" t="s">
        <v>1235</v>
      </c>
      <c r="L22" t="e">
        <f>VLOOKUP(H22,'id (2017)'!H:I,2,0)</f>
        <v>#N/A</v>
      </c>
    </row>
    <row r="23" spans="1:12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F23">
        <v>0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1235</v>
      </c>
      <c r="L23">
        <f>VLOOKUP(H23,'id (2017)'!H:I,2,0)</f>
        <v>1970</v>
      </c>
    </row>
    <row r="24" spans="1:12">
      <c r="A24" t="str">
        <f t="shared" si="0"/>
        <v>SójkaTomasz1963</v>
      </c>
      <c r="C24">
        <f t="shared" si="3"/>
        <v>23</v>
      </c>
      <c r="D24" t="s">
        <v>69</v>
      </c>
      <c r="E24" t="s">
        <v>48</v>
      </c>
      <c r="F24" t="s">
        <v>223</v>
      </c>
      <c r="G24">
        <v>1963</v>
      </c>
      <c r="H24" t="str">
        <f t="shared" si="1"/>
        <v>Sójka Tomasz</v>
      </c>
      <c r="I24">
        <f t="shared" si="2"/>
        <v>1963</v>
      </c>
      <c r="J24" t="s">
        <v>32</v>
      </c>
      <c r="K24" t="s">
        <v>1235</v>
      </c>
      <c r="L24">
        <f>VLOOKUP(H24,'id (2017)'!H:I,2,0)</f>
        <v>1963</v>
      </c>
    </row>
    <row r="25" spans="1:12">
      <c r="A25" t="str">
        <f t="shared" si="0"/>
        <v>PiechotaMarcin1981</v>
      </c>
      <c r="C25">
        <f t="shared" si="3"/>
        <v>24</v>
      </c>
      <c r="D25" t="s">
        <v>3370</v>
      </c>
      <c r="E25" t="s">
        <v>17</v>
      </c>
      <c r="F25">
        <v>0</v>
      </c>
      <c r="G25">
        <v>1981</v>
      </c>
      <c r="H25" t="str">
        <f t="shared" si="1"/>
        <v>Piechota Marcin</v>
      </c>
      <c r="I25">
        <f t="shared" si="2"/>
        <v>1981</v>
      </c>
      <c r="J25" t="s">
        <v>32</v>
      </c>
      <c r="K25" t="s">
        <v>1235</v>
      </c>
      <c r="L25" t="e">
        <f>VLOOKUP(H25,'id (2017)'!H:I,2,0)</f>
        <v>#N/A</v>
      </c>
    </row>
    <row r="26" spans="1:12">
      <c r="A26" t="str">
        <f t="shared" si="0"/>
        <v>GryszkalisMarcin1977</v>
      </c>
      <c r="C26">
        <f t="shared" si="3"/>
        <v>25</v>
      </c>
      <c r="D26" t="s">
        <v>239</v>
      </c>
      <c r="E26" t="s">
        <v>17</v>
      </c>
      <c r="F26">
        <v>0</v>
      </c>
      <c r="G26">
        <v>1977</v>
      </c>
      <c r="H26" t="str">
        <f t="shared" si="1"/>
        <v>Gryszkalis Marcin</v>
      </c>
      <c r="I26">
        <f t="shared" si="2"/>
        <v>1977</v>
      </c>
      <c r="J26" t="s">
        <v>32</v>
      </c>
      <c r="K26" t="s">
        <v>1235</v>
      </c>
      <c r="L26">
        <f>VLOOKUP(H26,'id (2017)'!H:I,2,0)</f>
        <v>1977</v>
      </c>
    </row>
    <row r="27" spans="1:12">
      <c r="A27" t="str">
        <f t="shared" si="0"/>
        <v>RychlikMichał1978</v>
      </c>
      <c r="C27">
        <f t="shared" si="3"/>
        <v>26</v>
      </c>
      <c r="D27" t="s">
        <v>748</v>
      </c>
      <c r="E27" t="s">
        <v>59</v>
      </c>
      <c r="F27" t="s">
        <v>747</v>
      </c>
      <c r="G27">
        <v>1978</v>
      </c>
      <c r="H27" t="str">
        <f t="shared" si="1"/>
        <v>Rychlik Michał</v>
      </c>
      <c r="I27">
        <f t="shared" si="2"/>
        <v>1978</v>
      </c>
      <c r="J27" t="s">
        <v>32</v>
      </c>
      <c r="K27" t="s">
        <v>1235</v>
      </c>
      <c r="L27">
        <f>VLOOKUP(H27,'id (2017)'!H:I,2,0)</f>
        <v>1978</v>
      </c>
    </row>
    <row r="28" spans="1:12">
      <c r="A28" t="str">
        <f t="shared" si="0"/>
        <v>FirutaPaweł1983</v>
      </c>
      <c r="C28">
        <f t="shared" si="3"/>
        <v>27</v>
      </c>
      <c r="D28" t="s">
        <v>1558</v>
      </c>
      <c r="E28" t="s">
        <v>16</v>
      </c>
      <c r="F28" t="s">
        <v>1580</v>
      </c>
      <c r="G28">
        <v>1983</v>
      </c>
      <c r="H28" t="str">
        <f t="shared" si="1"/>
        <v>Firuta Paweł</v>
      </c>
      <c r="I28">
        <f t="shared" si="2"/>
        <v>1983</v>
      </c>
      <c r="J28" t="s">
        <v>32</v>
      </c>
      <c r="K28" t="s">
        <v>1235</v>
      </c>
      <c r="L28">
        <f>VLOOKUP(H28,'id (2017)'!H:I,2,0)</f>
        <v>1983</v>
      </c>
    </row>
    <row r="29" spans="1:12">
      <c r="A29" t="str">
        <f t="shared" si="0"/>
        <v>WiśniewskiKrzysztof1964</v>
      </c>
      <c r="C29">
        <f t="shared" si="3"/>
        <v>28</v>
      </c>
      <c r="D29" t="s">
        <v>98</v>
      </c>
      <c r="E29" t="s">
        <v>22</v>
      </c>
      <c r="F29" t="s">
        <v>873</v>
      </c>
      <c r="G29">
        <v>1964</v>
      </c>
      <c r="H29" t="str">
        <f t="shared" si="1"/>
        <v>Wiśniewski Krzysztof</v>
      </c>
      <c r="I29">
        <f t="shared" si="2"/>
        <v>1964</v>
      </c>
      <c r="J29" t="s">
        <v>32</v>
      </c>
      <c r="K29" t="s">
        <v>1235</v>
      </c>
      <c r="L29">
        <f>VLOOKUP(H29,'id (2017)'!H:I,2,0)</f>
        <v>1964</v>
      </c>
    </row>
    <row r="30" spans="1:12">
      <c r="A30" t="str">
        <f t="shared" si="0"/>
        <v>WiśniewskiAdam1989</v>
      </c>
      <c r="C30">
        <f t="shared" si="3"/>
        <v>29</v>
      </c>
      <c r="D30" t="s">
        <v>98</v>
      </c>
      <c r="E30" t="s">
        <v>83</v>
      </c>
      <c r="F30" t="s">
        <v>873</v>
      </c>
      <c r="G30">
        <v>1989</v>
      </c>
      <c r="H30" t="str">
        <f t="shared" si="1"/>
        <v>Wiśniewski Adam</v>
      </c>
      <c r="I30">
        <f t="shared" si="2"/>
        <v>1989</v>
      </c>
      <c r="J30" t="s">
        <v>32</v>
      </c>
      <c r="K30" t="s">
        <v>1235</v>
      </c>
      <c r="L30">
        <f>VLOOKUP(H30,'id (2017)'!H:I,2,0)</f>
        <v>1989</v>
      </c>
    </row>
    <row r="31" spans="1:12">
      <c r="A31" t="str">
        <f t="shared" si="0"/>
        <v>FormanowskiSławomir1974</v>
      </c>
      <c r="C31">
        <f t="shared" si="3"/>
        <v>30</v>
      </c>
      <c r="D31" t="s">
        <v>81</v>
      </c>
      <c r="E31" t="s">
        <v>92</v>
      </c>
      <c r="F31" t="s">
        <v>873</v>
      </c>
      <c r="G31">
        <v>1974</v>
      </c>
      <c r="H31" t="str">
        <f t="shared" si="1"/>
        <v>Formanowski Sławomir</v>
      </c>
      <c r="I31">
        <f t="shared" si="2"/>
        <v>1974</v>
      </c>
      <c r="J31" t="s">
        <v>32</v>
      </c>
      <c r="K31" t="s">
        <v>1235</v>
      </c>
      <c r="L31">
        <f>VLOOKUP(H31,'id (2017)'!H:I,2,0)</f>
        <v>1974</v>
      </c>
    </row>
    <row r="32" spans="1:12">
      <c r="A32" t="str">
        <f t="shared" si="0"/>
        <v>ZychowiczRoman1985</v>
      </c>
      <c r="C32">
        <f t="shared" si="3"/>
        <v>31</v>
      </c>
      <c r="D32" t="s">
        <v>3371</v>
      </c>
      <c r="E32" t="s">
        <v>234</v>
      </c>
      <c r="F32">
        <v>0</v>
      </c>
      <c r="G32">
        <v>1985</v>
      </c>
      <c r="H32" t="str">
        <f t="shared" si="1"/>
        <v>Zychowicz Roman</v>
      </c>
      <c r="I32">
        <f t="shared" si="2"/>
        <v>1985</v>
      </c>
      <c r="J32" t="s">
        <v>32</v>
      </c>
      <c r="K32" t="s">
        <v>1235</v>
      </c>
      <c r="L32" t="e">
        <f>VLOOKUP(H32,'id (2017)'!H:I,2,0)</f>
        <v>#N/A</v>
      </c>
    </row>
    <row r="33" spans="1:12">
      <c r="A33" t="str">
        <f t="shared" si="0"/>
        <v>MirowskiMichał1988</v>
      </c>
      <c r="C33">
        <f t="shared" si="3"/>
        <v>32</v>
      </c>
      <c r="D33" t="s">
        <v>80</v>
      </c>
      <c r="E33" t="s">
        <v>59</v>
      </c>
      <c r="F33" t="s">
        <v>3381</v>
      </c>
      <c r="G33">
        <v>1988</v>
      </c>
      <c r="H33" t="str">
        <f t="shared" si="1"/>
        <v>Mirowski Michał</v>
      </c>
      <c r="I33">
        <f t="shared" si="2"/>
        <v>1988</v>
      </c>
      <c r="J33" t="s">
        <v>32</v>
      </c>
      <c r="K33" t="s">
        <v>1235</v>
      </c>
      <c r="L33" t="e">
        <f>VLOOKUP(H33,'id (2017)'!H:I,2,0)</f>
        <v>#N/A</v>
      </c>
    </row>
    <row r="34" spans="1:12">
      <c r="A34" t="str">
        <f t="shared" ref="A34:A61" si="4">D34&amp;E34&amp;G34</f>
        <v>MordakaDawid1990</v>
      </c>
      <c r="C34">
        <f t="shared" si="3"/>
        <v>33</v>
      </c>
      <c r="D34" t="s">
        <v>3372</v>
      </c>
      <c r="E34" t="s">
        <v>467</v>
      </c>
      <c r="F34" t="s">
        <v>3381</v>
      </c>
      <c r="G34">
        <v>1990</v>
      </c>
      <c r="H34" t="str">
        <f t="shared" si="1"/>
        <v>Mordaka Dawid</v>
      </c>
      <c r="I34">
        <f t="shared" si="2"/>
        <v>1990</v>
      </c>
      <c r="J34" t="s">
        <v>32</v>
      </c>
      <c r="K34" t="s">
        <v>1235</v>
      </c>
      <c r="L34" t="e">
        <f>VLOOKUP(H34,'id (2017)'!H:I,2,0)</f>
        <v>#N/A</v>
      </c>
    </row>
    <row r="35" spans="1:12">
      <c r="A35" t="str">
        <f t="shared" si="4"/>
        <v>SadowskiMarek1978</v>
      </c>
      <c r="C35">
        <f t="shared" si="3"/>
        <v>34</v>
      </c>
      <c r="D35" t="s">
        <v>94</v>
      </c>
      <c r="E35" t="s">
        <v>34</v>
      </c>
      <c r="F35" t="s">
        <v>158</v>
      </c>
      <c r="G35">
        <v>1978</v>
      </c>
      <c r="H35" t="str">
        <f t="shared" si="1"/>
        <v>Sadowski Marek</v>
      </c>
      <c r="I35">
        <f t="shared" si="2"/>
        <v>1978</v>
      </c>
      <c r="J35" t="s">
        <v>32</v>
      </c>
      <c r="K35" t="s">
        <v>1235</v>
      </c>
      <c r="L35">
        <f>VLOOKUP(H35,'id (2017)'!H:I,2,0)</f>
        <v>1978</v>
      </c>
    </row>
    <row r="36" spans="1:12">
      <c r="A36" t="str">
        <f t="shared" si="4"/>
        <v>AdamczykEwa1975</v>
      </c>
      <c r="C36">
        <f t="shared" si="3"/>
        <v>35</v>
      </c>
      <c r="D36" t="s">
        <v>230</v>
      </c>
      <c r="E36" t="s">
        <v>334</v>
      </c>
      <c r="F36" t="s">
        <v>335</v>
      </c>
      <c r="G36">
        <v>1975</v>
      </c>
      <c r="H36" t="str">
        <f t="shared" si="1"/>
        <v>Adamczyk Ewa</v>
      </c>
      <c r="I36">
        <f t="shared" si="2"/>
        <v>1975</v>
      </c>
      <c r="J36" t="s">
        <v>0</v>
      </c>
      <c r="K36" t="s">
        <v>1235</v>
      </c>
      <c r="L36">
        <f>VLOOKUP(H36,'id (2017)'!H:I,2,0)</f>
        <v>1975</v>
      </c>
    </row>
    <row r="37" spans="1:12">
      <c r="A37" t="str">
        <f t="shared" si="4"/>
        <v>CzarnyBarbara1982</v>
      </c>
      <c r="C37">
        <f t="shared" si="3"/>
        <v>36</v>
      </c>
      <c r="D37" t="s">
        <v>807</v>
      </c>
      <c r="E37" t="s">
        <v>409</v>
      </c>
      <c r="F37" t="s">
        <v>805</v>
      </c>
      <c r="G37">
        <v>1982</v>
      </c>
      <c r="H37" t="str">
        <f t="shared" si="1"/>
        <v>Czarny Barbara</v>
      </c>
      <c r="I37">
        <f t="shared" si="2"/>
        <v>1982</v>
      </c>
      <c r="J37" t="s">
        <v>0</v>
      </c>
      <c r="K37" t="s">
        <v>1235</v>
      </c>
      <c r="L37" t="e">
        <f>VLOOKUP(H37,'id (2017)'!H:I,2,0)</f>
        <v>#N/A</v>
      </c>
    </row>
    <row r="38" spans="1:12">
      <c r="A38" t="str">
        <f t="shared" si="4"/>
        <v>Gruziel-SłomkaMagdalena1976</v>
      </c>
      <c r="C38">
        <f t="shared" si="3"/>
        <v>37</v>
      </c>
      <c r="D38" t="s">
        <v>4046</v>
      </c>
      <c r="E38" t="s">
        <v>36</v>
      </c>
      <c r="F38" t="s">
        <v>3621</v>
      </c>
      <c r="G38">
        <v>1976</v>
      </c>
      <c r="H38" t="str">
        <f t="shared" si="1"/>
        <v>Gruziel-Słomka Magdalena</v>
      </c>
      <c r="I38">
        <f t="shared" si="2"/>
        <v>1976</v>
      </c>
      <c r="J38" t="s">
        <v>0</v>
      </c>
      <c r="K38" t="s">
        <v>1235</v>
      </c>
      <c r="L38" t="e">
        <f>VLOOKUP(H38,'id (2017)'!H:I,2,0)</f>
        <v>#N/A</v>
      </c>
    </row>
    <row r="39" spans="1:12">
      <c r="A39" t="str">
        <f t="shared" si="4"/>
        <v>MirowskiŁukasz1986</v>
      </c>
      <c r="C39">
        <f t="shared" si="3"/>
        <v>38</v>
      </c>
      <c r="D39" t="s">
        <v>80</v>
      </c>
      <c r="E39" t="s">
        <v>63</v>
      </c>
      <c r="G39">
        <v>1986</v>
      </c>
      <c r="H39" t="str">
        <f t="shared" ref="H39:H66" si="5">D39&amp;" "&amp;E39</f>
        <v>Mirowski Łukasz</v>
      </c>
      <c r="I39">
        <f t="shared" ref="I39:I66" si="6">G39</f>
        <v>1986</v>
      </c>
      <c r="J39" t="s">
        <v>32</v>
      </c>
      <c r="K39" t="s">
        <v>200</v>
      </c>
      <c r="L39">
        <f>VLOOKUP(H39,'id (2017)'!H:I,2,0)</f>
        <v>1986</v>
      </c>
    </row>
    <row r="40" spans="1:12">
      <c r="A40" t="str">
        <f t="shared" si="4"/>
        <v>CecułaKrzysztof1975</v>
      </c>
      <c r="C40">
        <f t="shared" si="3"/>
        <v>39</v>
      </c>
      <c r="D40" t="s">
        <v>10</v>
      </c>
      <c r="E40" t="s">
        <v>22</v>
      </c>
      <c r="G40">
        <v>1975</v>
      </c>
      <c r="H40" t="str">
        <f t="shared" si="5"/>
        <v>Cecuła Krzysztof</v>
      </c>
      <c r="I40">
        <f t="shared" si="6"/>
        <v>1975</v>
      </c>
      <c r="J40" t="s">
        <v>32</v>
      </c>
      <c r="K40" t="s">
        <v>200</v>
      </c>
      <c r="L40">
        <f>VLOOKUP(H40,'id (2017)'!H:I,2,0)</f>
        <v>1975</v>
      </c>
    </row>
    <row r="41" spans="1:12">
      <c r="A41" t="str">
        <f t="shared" si="4"/>
        <v>PachulskiMarek1968</v>
      </c>
      <c r="C41">
        <f t="shared" si="3"/>
        <v>40</v>
      </c>
      <c r="D41" t="s">
        <v>165</v>
      </c>
      <c r="E41" t="s">
        <v>34</v>
      </c>
      <c r="G41">
        <v>1968</v>
      </c>
      <c r="H41" t="str">
        <f t="shared" si="5"/>
        <v>Pachulski Marek</v>
      </c>
      <c r="I41">
        <f t="shared" si="6"/>
        <v>1968</v>
      </c>
      <c r="J41" t="s">
        <v>32</v>
      </c>
      <c r="K41" t="s">
        <v>200</v>
      </c>
      <c r="L41">
        <f>VLOOKUP(H41,'id (2017)'!H:I,2,0)</f>
        <v>1968</v>
      </c>
    </row>
    <row r="42" spans="1:12">
      <c r="A42" t="str">
        <f t="shared" si="4"/>
        <v>WieczorekJarosław1984</v>
      </c>
      <c r="C42">
        <f t="shared" si="3"/>
        <v>41</v>
      </c>
      <c r="D42" t="s">
        <v>79</v>
      </c>
      <c r="E42" t="s">
        <v>90</v>
      </c>
      <c r="G42">
        <v>1984</v>
      </c>
      <c r="H42" t="str">
        <f t="shared" si="5"/>
        <v>Wieczorek Jarosław</v>
      </c>
      <c r="I42">
        <f t="shared" si="6"/>
        <v>1984</v>
      </c>
      <c r="J42" t="s">
        <v>32</v>
      </c>
      <c r="K42" t="s">
        <v>200</v>
      </c>
      <c r="L42">
        <f>VLOOKUP(H42,'id (2017)'!H:I,2,0)</f>
        <v>1984</v>
      </c>
    </row>
    <row r="43" spans="1:12">
      <c r="A43" t="str">
        <f t="shared" si="4"/>
        <v>HołdakowskiWojciech1970</v>
      </c>
      <c r="C43">
        <f t="shared" si="3"/>
        <v>42</v>
      </c>
      <c r="D43" t="s">
        <v>152</v>
      </c>
      <c r="E43" t="s">
        <v>151</v>
      </c>
      <c r="G43">
        <v>1970</v>
      </c>
      <c r="H43" t="str">
        <f t="shared" si="5"/>
        <v>Hołdakowski Wojciech</v>
      </c>
      <c r="I43">
        <f t="shared" si="6"/>
        <v>1970</v>
      </c>
      <c r="J43" t="s">
        <v>32</v>
      </c>
      <c r="K43" t="s">
        <v>200</v>
      </c>
      <c r="L43">
        <f>VLOOKUP(H43,'id (2017)'!H:I,2,0)</f>
        <v>1970</v>
      </c>
    </row>
    <row r="44" spans="1:12">
      <c r="A44" t="str">
        <f t="shared" si="4"/>
        <v>ZawadzkiArtur1970</v>
      </c>
      <c r="C44">
        <f t="shared" si="3"/>
        <v>43</v>
      </c>
      <c r="D44" t="s">
        <v>183</v>
      </c>
      <c r="E44" t="s">
        <v>51</v>
      </c>
      <c r="G44">
        <v>1970</v>
      </c>
      <c r="H44" t="str">
        <f t="shared" si="5"/>
        <v>Zawadzki Artur</v>
      </c>
      <c r="I44">
        <f t="shared" si="6"/>
        <v>1970</v>
      </c>
      <c r="J44" t="s">
        <v>32</v>
      </c>
      <c r="K44" t="s">
        <v>200</v>
      </c>
      <c r="L44">
        <f>VLOOKUP(H44,'id (2017)'!H:I,2,0)</f>
        <v>1970</v>
      </c>
    </row>
    <row r="45" spans="1:12">
      <c r="A45" t="str">
        <f t="shared" si="4"/>
        <v>GołębiewskiRadosław1978</v>
      </c>
      <c r="C45">
        <f t="shared" si="3"/>
        <v>44</v>
      </c>
      <c r="D45" t="s">
        <v>1803</v>
      </c>
      <c r="E45" t="s">
        <v>241</v>
      </c>
      <c r="G45">
        <v>1978</v>
      </c>
      <c r="H45" t="str">
        <f t="shared" si="5"/>
        <v>Gołębiewski Radosław</v>
      </c>
      <c r="I45">
        <f t="shared" si="6"/>
        <v>1978</v>
      </c>
      <c r="J45" t="s">
        <v>32</v>
      </c>
      <c r="K45" t="s">
        <v>200</v>
      </c>
      <c r="L45">
        <f>VLOOKUP(H45,'id (2017)'!H:I,2,0)</f>
        <v>1978</v>
      </c>
    </row>
    <row r="46" spans="1:12">
      <c r="A46" t="str">
        <f t="shared" si="4"/>
        <v>JackowiakMichal1979</v>
      </c>
      <c r="C46">
        <f t="shared" si="3"/>
        <v>45</v>
      </c>
      <c r="D46" t="s">
        <v>3434</v>
      </c>
      <c r="E46" t="s">
        <v>588</v>
      </c>
      <c r="G46">
        <v>1979</v>
      </c>
      <c r="H46" t="str">
        <f t="shared" si="5"/>
        <v>Jackowiak Michal</v>
      </c>
      <c r="I46">
        <f t="shared" si="6"/>
        <v>1979</v>
      </c>
      <c r="J46" t="s">
        <v>32</v>
      </c>
      <c r="K46" t="s">
        <v>200</v>
      </c>
      <c r="L46" t="e">
        <f>VLOOKUP(H46,'id (2017)'!H:I,2,0)</f>
        <v>#N/A</v>
      </c>
    </row>
    <row r="47" spans="1:12">
      <c r="A47" t="str">
        <f t="shared" si="4"/>
        <v>ZiółkowskiJanusz1978</v>
      </c>
      <c r="C47">
        <f t="shared" si="3"/>
        <v>46</v>
      </c>
      <c r="D47" t="s">
        <v>3436</v>
      </c>
      <c r="E47" t="s">
        <v>1210</v>
      </c>
      <c r="G47">
        <v>1978</v>
      </c>
      <c r="H47" t="str">
        <f t="shared" si="5"/>
        <v>Ziółkowski Janusz</v>
      </c>
      <c r="I47">
        <f t="shared" si="6"/>
        <v>1978</v>
      </c>
      <c r="J47" t="s">
        <v>32</v>
      </c>
      <c r="K47" t="s">
        <v>200</v>
      </c>
      <c r="L47" t="e">
        <f>VLOOKUP(H47,'id (2017)'!H:I,2,0)</f>
        <v>#N/A</v>
      </c>
    </row>
    <row r="48" spans="1:12">
      <c r="A48" t="str">
        <f t="shared" si="4"/>
        <v>StefańskiTomasz1982</v>
      </c>
      <c r="C48">
        <f t="shared" si="3"/>
        <v>47</v>
      </c>
      <c r="D48" t="s">
        <v>85</v>
      </c>
      <c r="E48" t="s">
        <v>48</v>
      </c>
      <c r="G48">
        <v>1982</v>
      </c>
      <c r="H48" t="str">
        <f t="shared" si="5"/>
        <v>Stefański Tomasz</v>
      </c>
      <c r="I48">
        <f t="shared" si="6"/>
        <v>1982</v>
      </c>
      <c r="J48" t="s">
        <v>32</v>
      </c>
      <c r="K48" t="s">
        <v>200</v>
      </c>
      <c r="L48">
        <f>VLOOKUP(H48,'id (2017)'!H:I,2,0)</f>
        <v>1982</v>
      </c>
    </row>
    <row r="49" spans="1:12">
      <c r="A49" t="str">
        <f t="shared" si="4"/>
        <v>RygalskiGrzegorz1974</v>
      </c>
      <c r="C49">
        <f t="shared" si="3"/>
        <v>48</v>
      </c>
      <c r="D49" t="s">
        <v>87</v>
      </c>
      <c r="E49" t="s">
        <v>19</v>
      </c>
      <c r="G49">
        <v>1974</v>
      </c>
      <c r="H49" t="str">
        <f t="shared" si="5"/>
        <v>Rygalski Grzegorz</v>
      </c>
      <c r="I49">
        <f t="shared" si="6"/>
        <v>1974</v>
      </c>
      <c r="J49" t="s">
        <v>32</v>
      </c>
      <c r="K49" t="s">
        <v>200</v>
      </c>
      <c r="L49">
        <f>VLOOKUP(H49,'id (2017)'!H:I,2,0)</f>
        <v>1974</v>
      </c>
    </row>
    <row r="50" spans="1:12">
      <c r="A50" t="str">
        <f t="shared" si="4"/>
        <v>FilipiukTomasz1974</v>
      </c>
      <c r="C50">
        <f t="shared" si="3"/>
        <v>49</v>
      </c>
      <c r="D50" t="s">
        <v>156</v>
      </c>
      <c r="E50" t="s">
        <v>48</v>
      </c>
      <c r="G50">
        <v>1974</v>
      </c>
      <c r="H50" t="str">
        <f t="shared" si="5"/>
        <v>Filipiuk Tomasz</v>
      </c>
      <c r="I50">
        <f t="shared" si="6"/>
        <v>1974</v>
      </c>
      <c r="J50" t="s">
        <v>32</v>
      </c>
      <c r="K50" t="s">
        <v>200</v>
      </c>
      <c r="L50">
        <f>VLOOKUP(H50,'id (2017)'!H:I,2,0)</f>
        <v>1974</v>
      </c>
    </row>
    <row r="51" spans="1:12">
      <c r="A51" t="str">
        <f t="shared" si="4"/>
        <v>PaszkowskiWojciech1978</v>
      </c>
      <c r="C51">
        <f t="shared" si="3"/>
        <v>50</v>
      </c>
      <c r="D51" t="s">
        <v>154</v>
      </c>
      <c r="E51" t="s">
        <v>151</v>
      </c>
      <c r="G51">
        <v>1978</v>
      </c>
      <c r="H51" t="str">
        <f t="shared" si="5"/>
        <v>Paszkowski Wojciech</v>
      </c>
      <c r="I51">
        <f t="shared" si="6"/>
        <v>1978</v>
      </c>
      <c r="J51" t="s">
        <v>32</v>
      </c>
      <c r="K51" t="s">
        <v>200</v>
      </c>
      <c r="L51">
        <f>VLOOKUP(H51,'id (2017)'!H:I,2,0)</f>
        <v>1978</v>
      </c>
    </row>
    <row r="52" spans="1:12">
      <c r="A52" t="str">
        <f t="shared" si="4"/>
        <v>WitkowskiMarcin1969</v>
      </c>
      <c r="C52">
        <f t="shared" si="3"/>
        <v>51</v>
      </c>
      <c r="D52" t="s">
        <v>23</v>
      </c>
      <c r="E52" t="s">
        <v>17</v>
      </c>
      <c r="G52">
        <v>1969</v>
      </c>
      <c r="H52" t="str">
        <f t="shared" si="5"/>
        <v>Witkowski Marcin</v>
      </c>
      <c r="I52">
        <f t="shared" si="6"/>
        <v>1969</v>
      </c>
      <c r="J52" t="s">
        <v>32</v>
      </c>
      <c r="K52" t="s">
        <v>200</v>
      </c>
      <c r="L52">
        <f>VLOOKUP(H52,'id (2017)'!H:I,2,0)</f>
        <v>1969</v>
      </c>
    </row>
    <row r="53" spans="1:12">
      <c r="A53" t="str">
        <f t="shared" si="4"/>
        <v>BeszterdaSebastian1975</v>
      </c>
      <c r="C53">
        <f t="shared" si="3"/>
        <v>52</v>
      </c>
      <c r="D53" t="s">
        <v>1279</v>
      </c>
      <c r="E53" t="s">
        <v>788</v>
      </c>
      <c r="G53">
        <v>1975</v>
      </c>
      <c r="H53" t="str">
        <f t="shared" si="5"/>
        <v>Beszterda Sebastian</v>
      </c>
      <c r="I53">
        <f t="shared" si="6"/>
        <v>1975</v>
      </c>
      <c r="J53" t="s">
        <v>32</v>
      </c>
      <c r="K53" t="s">
        <v>200</v>
      </c>
      <c r="L53">
        <f>VLOOKUP(H53,'id (2017)'!H:I,2,0)</f>
        <v>1975</v>
      </c>
    </row>
    <row r="54" spans="1:12">
      <c r="A54" t="str">
        <f t="shared" si="4"/>
        <v>StaszewskiDaniel1973</v>
      </c>
      <c r="C54">
        <f t="shared" si="3"/>
        <v>53</v>
      </c>
      <c r="D54" t="s">
        <v>225</v>
      </c>
      <c r="E54" t="s">
        <v>139</v>
      </c>
      <c r="G54">
        <v>1973</v>
      </c>
      <c r="H54" t="str">
        <f t="shared" si="5"/>
        <v>Staszewski Daniel</v>
      </c>
      <c r="I54">
        <f t="shared" si="6"/>
        <v>1973</v>
      </c>
      <c r="J54" t="s">
        <v>32</v>
      </c>
      <c r="K54" t="s">
        <v>200</v>
      </c>
      <c r="L54">
        <f>VLOOKUP(H54,'id (2017)'!H:I,2,0)</f>
        <v>1973</v>
      </c>
    </row>
    <row r="55" spans="1:12">
      <c r="A55" t="str">
        <f t="shared" si="4"/>
        <v>CichońPaweł1984</v>
      </c>
      <c r="C55">
        <f t="shared" si="3"/>
        <v>54</v>
      </c>
      <c r="D55" t="s">
        <v>107</v>
      </c>
      <c r="E55" t="s">
        <v>16</v>
      </c>
      <c r="G55">
        <v>1984</v>
      </c>
      <c r="H55" t="str">
        <f t="shared" si="5"/>
        <v>Cichoń Paweł</v>
      </c>
      <c r="I55">
        <f t="shared" si="6"/>
        <v>1984</v>
      </c>
      <c r="J55" t="s">
        <v>32</v>
      </c>
      <c r="K55" t="s">
        <v>200</v>
      </c>
      <c r="L55">
        <f>VLOOKUP(H55,'id (2017)'!H:I,2,0)</f>
        <v>1984</v>
      </c>
    </row>
    <row r="57" spans="1:12">
      <c r="A57" t="str">
        <f t="shared" si="4"/>
        <v>SzajdukPiotr1963</v>
      </c>
      <c r="C57">
        <f>C55+2</f>
        <v>56</v>
      </c>
      <c r="D57" t="s">
        <v>67</v>
      </c>
      <c r="E57" t="s">
        <v>15</v>
      </c>
      <c r="G57">
        <v>1963</v>
      </c>
      <c r="H57" t="str">
        <f t="shared" si="5"/>
        <v>Szajduk Piotr</v>
      </c>
      <c r="I57">
        <f t="shared" si="6"/>
        <v>1963</v>
      </c>
      <c r="J57" t="s">
        <v>32</v>
      </c>
      <c r="K57" t="s">
        <v>200</v>
      </c>
      <c r="L57">
        <f>VLOOKUP(H57,'id (2017)'!H:I,2,0)</f>
        <v>1963</v>
      </c>
    </row>
    <row r="58" spans="1:12">
      <c r="A58" t="str">
        <f t="shared" si="4"/>
        <v>MakowiecSławomir1974</v>
      </c>
      <c r="C58">
        <f t="shared" si="3"/>
        <v>57</v>
      </c>
      <c r="D58" t="s">
        <v>93</v>
      </c>
      <c r="E58" t="s">
        <v>92</v>
      </c>
      <c r="G58">
        <v>1974</v>
      </c>
      <c r="H58" t="str">
        <f t="shared" si="5"/>
        <v>Makowiec Sławomir</v>
      </c>
      <c r="I58">
        <f t="shared" si="6"/>
        <v>1974</v>
      </c>
      <c r="J58" t="s">
        <v>32</v>
      </c>
      <c r="K58" t="s">
        <v>200</v>
      </c>
      <c r="L58">
        <f>VLOOKUP(H58,'id (2017)'!H:I,2,0)</f>
        <v>1974</v>
      </c>
    </row>
    <row r="59" spans="1:12">
      <c r="A59" t="str">
        <f t="shared" si="4"/>
        <v>JaskólskiKonrad1980</v>
      </c>
      <c r="C59">
        <f t="shared" si="3"/>
        <v>58</v>
      </c>
      <c r="D59" t="s">
        <v>140</v>
      </c>
      <c r="E59" t="s">
        <v>68</v>
      </c>
      <c r="G59">
        <v>1980</v>
      </c>
      <c r="H59" t="str">
        <f t="shared" si="5"/>
        <v>Jaskólski Konrad</v>
      </c>
      <c r="I59">
        <f t="shared" si="6"/>
        <v>1980</v>
      </c>
      <c r="J59" t="s">
        <v>32</v>
      </c>
      <c r="K59" t="s">
        <v>200</v>
      </c>
      <c r="L59">
        <f>VLOOKUP(H59,'id (2017)'!H:I,2,0)</f>
        <v>1980</v>
      </c>
    </row>
    <row r="60" spans="1:12">
      <c r="A60" t="str">
        <f t="shared" si="4"/>
        <v>ZająkałaDariusz1969</v>
      </c>
      <c r="C60">
        <f t="shared" si="3"/>
        <v>59</v>
      </c>
      <c r="D60" t="s">
        <v>3457</v>
      </c>
      <c r="E60" t="s">
        <v>144</v>
      </c>
      <c r="G60">
        <v>1969</v>
      </c>
      <c r="H60" t="str">
        <f t="shared" si="5"/>
        <v>Zająkała Dariusz</v>
      </c>
      <c r="I60">
        <f t="shared" si="6"/>
        <v>1969</v>
      </c>
      <c r="J60" t="s">
        <v>32</v>
      </c>
      <c r="K60" t="s">
        <v>200</v>
      </c>
      <c r="L60" t="e">
        <f>VLOOKUP(H60,'id (2017)'!H:I,2,0)</f>
        <v>#N/A</v>
      </c>
    </row>
    <row r="61" spans="1:12">
      <c r="A61" t="str">
        <f t="shared" si="4"/>
        <v>JańczakWiesław1963</v>
      </c>
      <c r="C61">
        <f t="shared" si="3"/>
        <v>60</v>
      </c>
      <c r="D61" t="s">
        <v>64</v>
      </c>
      <c r="E61" t="s">
        <v>65</v>
      </c>
      <c r="G61">
        <v>1963</v>
      </c>
      <c r="H61" t="str">
        <f t="shared" si="5"/>
        <v>Jańczak Wiesław</v>
      </c>
      <c r="I61">
        <f t="shared" si="6"/>
        <v>1963</v>
      </c>
      <c r="J61" t="s">
        <v>32</v>
      </c>
      <c r="K61" t="s">
        <v>200</v>
      </c>
      <c r="L61">
        <f>VLOOKUP(H61,'id (2017)'!H:I,2,0)</f>
        <v>1963</v>
      </c>
    </row>
    <row r="62" spans="1:12">
      <c r="A62" t="str">
        <f t="shared" ref="A62:A66" si="7">D62&amp;E62&amp;G62</f>
        <v>AdkonisKonrad1978</v>
      </c>
      <c r="C62">
        <f t="shared" si="3"/>
        <v>61</v>
      </c>
      <c r="D62" t="s">
        <v>113</v>
      </c>
      <c r="E62" t="s">
        <v>68</v>
      </c>
      <c r="G62">
        <v>1978</v>
      </c>
      <c r="H62" t="str">
        <f t="shared" si="5"/>
        <v>Adkonis Konrad</v>
      </c>
      <c r="I62">
        <f t="shared" si="6"/>
        <v>1978</v>
      </c>
      <c r="J62" t="s">
        <v>32</v>
      </c>
      <c r="K62" t="s">
        <v>200</v>
      </c>
      <c r="L62" t="e">
        <f>VLOOKUP(H62,'id (2017)'!H:I,2,0)</f>
        <v>#N/A</v>
      </c>
    </row>
    <row r="63" spans="1:12">
      <c r="A63" t="str">
        <f t="shared" si="7"/>
        <v>PapisLeszek1958</v>
      </c>
      <c r="C63">
        <f t="shared" si="3"/>
        <v>62</v>
      </c>
      <c r="D63" t="s">
        <v>27</v>
      </c>
      <c r="E63" t="s">
        <v>25</v>
      </c>
      <c r="G63">
        <v>1958</v>
      </c>
      <c r="H63" t="str">
        <f t="shared" si="5"/>
        <v>Papis Leszek</v>
      </c>
      <c r="I63">
        <f t="shared" si="6"/>
        <v>1958</v>
      </c>
      <c r="J63" t="s">
        <v>32</v>
      </c>
      <c r="K63" t="s">
        <v>200</v>
      </c>
      <c r="L63">
        <f>VLOOKUP(H63,'id (2017)'!H:I,2,0)</f>
        <v>1958</v>
      </c>
    </row>
    <row r="64" spans="1:12">
      <c r="A64" t="str">
        <f t="shared" si="7"/>
        <v>UrbanikJanusz1981</v>
      </c>
      <c r="C64">
        <f t="shared" si="3"/>
        <v>63</v>
      </c>
      <c r="D64" t="s">
        <v>1422</v>
      </c>
      <c r="E64" t="s">
        <v>1210</v>
      </c>
      <c r="G64">
        <v>1981</v>
      </c>
      <c r="H64" t="str">
        <f t="shared" si="5"/>
        <v>Urbanik Janusz</v>
      </c>
      <c r="I64">
        <f t="shared" si="6"/>
        <v>1981</v>
      </c>
      <c r="J64" t="s">
        <v>32</v>
      </c>
      <c r="K64" t="s">
        <v>200</v>
      </c>
      <c r="L64">
        <f>VLOOKUP(H64,'id (2017)'!H:I,2,0)</f>
        <v>1981</v>
      </c>
    </row>
    <row r="65" spans="1:12">
      <c r="A65" t="str">
        <f t="shared" si="7"/>
        <v>RedoGrzegorz1971</v>
      </c>
      <c r="C65">
        <f t="shared" si="3"/>
        <v>64</v>
      </c>
      <c r="D65" t="s">
        <v>1562</v>
      </c>
      <c r="E65" t="s">
        <v>19</v>
      </c>
      <c r="G65">
        <v>1971</v>
      </c>
      <c r="H65" t="str">
        <f t="shared" si="5"/>
        <v>Redo Grzegorz</v>
      </c>
      <c r="I65">
        <f t="shared" si="6"/>
        <v>1971</v>
      </c>
      <c r="J65" t="s">
        <v>32</v>
      </c>
      <c r="K65" t="s">
        <v>200</v>
      </c>
      <c r="L65">
        <f>VLOOKUP(H65,'id (2017)'!H:I,2,0)</f>
        <v>1971</v>
      </c>
    </row>
    <row r="66" spans="1:12">
      <c r="A66" t="str">
        <f t="shared" si="7"/>
        <v>OrłowskiLeszek1958</v>
      </c>
      <c r="C66">
        <f t="shared" si="3"/>
        <v>65</v>
      </c>
      <c r="D66" t="s">
        <v>28</v>
      </c>
      <c r="E66" t="s">
        <v>25</v>
      </c>
      <c r="G66">
        <v>1958</v>
      </c>
      <c r="H66" t="str">
        <f t="shared" si="5"/>
        <v>Orłowski Leszek</v>
      </c>
      <c r="I66">
        <f t="shared" si="6"/>
        <v>1958</v>
      </c>
      <c r="J66" t="s">
        <v>32</v>
      </c>
      <c r="K66" t="s">
        <v>200</v>
      </c>
      <c r="L66">
        <f>VLOOKUP(H66,'id (2017)'!H:I,2,0)</f>
        <v>1958</v>
      </c>
    </row>
    <row r="67" spans="1:12">
      <c r="A67" t="str">
        <f t="shared" ref="A67:A68" si="8">D67&amp;E67&amp;G67</f>
        <v>NowackaElżbieta1976</v>
      </c>
      <c r="C67">
        <f t="shared" si="3"/>
        <v>66</v>
      </c>
      <c r="D67" t="s">
        <v>1220</v>
      </c>
      <c r="E67" t="s">
        <v>1219</v>
      </c>
      <c r="G67">
        <v>1976</v>
      </c>
      <c r="H67" t="str">
        <f t="shared" ref="H67:H68" si="9">D67&amp;" "&amp;E67</f>
        <v>Nowacka Elżbieta</v>
      </c>
      <c r="I67">
        <f t="shared" ref="I67:I68" si="10">G67</f>
        <v>1976</v>
      </c>
      <c r="J67" t="s">
        <v>0</v>
      </c>
      <c r="K67" t="s">
        <v>200</v>
      </c>
      <c r="L67">
        <f>VLOOKUP(H67,'id (2017)'!H:I,2,0)</f>
        <v>1976</v>
      </c>
    </row>
    <row r="68" spans="1:12">
      <c r="A68" t="str">
        <f t="shared" si="8"/>
        <v>Urbanik-RedoEwa1974</v>
      </c>
      <c r="C68">
        <f t="shared" ref="C68:C131" si="11">C67+1</f>
        <v>67</v>
      </c>
      <c r="D68" t="s">
        <v>1551</v>
      </c>
      <c r="E68" t="s">
        <v>334</v>
      </c>
      <c r="G68">
        <v>1974</v>
      </c>
      <c r="H68" t="str">
        <f t="shared" si="9"/>
        <v>Urbanik-Redo Ewa</v>
      </c>
      <c r="I68">
        <f t="shared" si="10"/>
        <v>1974</v>
      </c>
      <c r="J68" t="s">
        <v>0</v>
      </c>
      <c r="K68" t="s">
        <v>200</v>
      </c>
      <c r="L68">
        <f>VLOOKUP(H68,'id (2017)'!H:I,2,0)</f>
        <v>1974</v>
      </c>
    </row>
    <row r="69" spans="1:12">
      <c r="A69" t="str">
        <f t="shared" ref="A69:A83" si="12">D69&amp;E69&amp;G69</f>
        <v>WieszczeczyńskiKrzysztof1986</v>
      </c>
      <c r="C69">
        <f t="shared" si="3"/>
        <v>68</v>
      </c>
      <c r="D69" t="s">
        <v>84</v>
      </c>
      <c r="E69" t="s">
        <v>22</v>
      </c>
      <c r="F69">
        <v>0</v>
      </c>
      <c r="G69">
        <v>1986</v>
      </c>
      <c r="H69" t="str">
        <f t="shared" ref="H69:H83" si="13">D69&amp;" "&amp;E69</f>
        <v>Wieszczeczyński Krzysztof</v>
      </c>
      <c r="I69">
        <f t="shared" ref="I69:I83" si="14">G69</f>
        <v>1986</v>
      </c>
      <c r="J69" t="s">
        <v>32</v>
      </c>
      <c r="K69" t="s">
        <v>3505</v>
      </c>
      <c r="L69">
        <f>VLOOKUP(H69,'id (2017)'!H:I,2,0)</f>
        <v>1986</v>
      </c>
    </row>
    <row r="70" spans="1:12">
      <c r="A70" t="str">
        <f t="shared" si="12"/>
        <v>JakubikPiotr1971</v>
      </c>
      <c r="C70">
        <f t="shared" si="11"/>
        <v>69</v>
      </c>
      <c r="D70" t="s">
        <v>1181</v>
      </c>
      <c r="E70" t="s">
        <v>15</v>
      </c>
      <c r="F70" t="s">
        <v>3498</v>
      </c>
      <c r="G70">
        <v>1971</v>
      </c>
      <c r="H70" t="str">
        <f t="shared" si="13"/>
        <v>Jakubik Piotr</v>
      </c>
      <c r="I70">
        <f t="shared" si="14"/>
        <v>1971</v>
      </c>
      <c r="J70" t="s">
        <v>32</v>
      </c>
      <c r="K70" t="s">
        <v>3505</v>
      </c>
      <c r="L70" t="e">
        <f>VLOOKUP(H70,'id (2017)'!H:I,2,0)</f>
        <v>#N/A</v>
      </c>
    </row>
    <row r="71" spans="1:12">
      <c r="A71" t="str">
        <f t="shared" si="12"/>
        <v>StanekRobert1967</v>
      </c>
      <c r="C71">
        <f t="shared" si="11"/>
        <v>70</v>
      </c>
      <c r="D71" t="s">
        <v>50</v>
      </c>
      <c r="E71" t="s">
        <v>49</v>
      </c>
      <c r="F71" t="s">
        <v>135</v>
      </c>
      <c r="G71">
        <v>1967</v>
      </c>
      <c r="H71" t="str">
        <f t="shared" si="13"/>
        <v>Stanek Robert</v>
      </c>
      <c r="I71">
        <f t="shared" si="14"/>
        <v>1967</v>
      </c>
      <c r="J71" t="s">
        <v>32</v>
      </c>
      <c r="K71" t="s">
        <v>3505</v>
      </c>
      <c r="L71">
        <f>VLOOKUP(H71,'id (2017)'!H:I,2,0)</f>
        <v>1967</v>
      </c>
    </row>
    <row r="72" spans="1:12">
      <c r="A72" t="str">
        <f t="shared" si="12"/>
        <v>PieczyńskiPaweł1987</v>
      </c>
      <c r="C72">
        <f t="shared" si="11"/>
        <v>71</v>
      </c>
      <c r="D72" t="s">
        <v>3476</v>
      </c>
      <c r="E72" t="s">
        <v>16</v>
      </c>
      <c r="F72">
        <v>0</v>
      </c>
      <c r="G72">
        <v>1987</v>
      </c>
      <c r="H72" t="str">
        <f t="shared" si="13"/>
        <v>Pieczyński Paweł</v>
      </c>
      <c r="I72">
        <f t="shared" si="14"/>
        <v>1987</v>
      </c>
      <c r="J72" t="s">
        <v>32</v>
      </c>
      <c r="K72" t="s">
        <v>3505</v>
      </c>
      <c r="L72" t="e">
        <f>VLOOKUP(H72,'id (2017)'!H:I,2,0)</f>
        <v>#N/A</v>
      </c>
    </row>
    <row r="73" spans="1:12">
      <c r="A73" t="str">
        <f t="shared" si="12"/>
        <v>KaczmarekMateusz1989</v>
      </c>
      <c r="C73">
        <f t="shared" si="11"/>
        <v>72</v>
      </c>
      <c r="D73" t="s">
        <v>3478</v>
      </c>
      <c r="E73" t="s">
        <v>91</v>
      </c>
      <c r="F73" t="s">
        <v>3479</v>
      </c>
      <c r="G73">
        <v>1989</v>
      </c>
      <c r="H73" t="str">
        <f t="shared" si="13"/>
        <v>Kaczmarek Mateusz</v>
      </c>
      <c r="I73">
        <f t="shared" si="14"/>
        <v>1989</v>
      </c>
      <c r="J73" t="s">
        <v>32</v>
      </c>
      <c r="K73" t="s">
        <v>3505</v>
      </c>
      <c r="L73" t="e">
        <f>VLOOKUP(H73,'id (2017)'!H:I,2,0)</f>
        <v>#N/A</v>
      </c>
    </row>
    <row r="74" spans="1:12">
      <c r="A74" t="str">
        <f t="shared" si="12"/>
        <v>DawidziakJarosław1971</v>
      </c>
      <c r="C74">
        <f t="shared" si="11"/>
        <v>73</v>
      </c>
      <c r="D74" t="s">
        <v>880</v>
      </c>
      <c r="E74" t="s">
        <v>90</v>
      </c>
      <c r="F74" t="s">
        <v>873</v>
      </c>
      <c r="G74">
        <v>1971</v>
      </c>
      <c r="H74" t="str">
        <f t="shared" si="13"/>
        <v>Dawidziak Jarosław</v>
      </c>
      <c r="I74">
        <f t="shared" si="14"/>
        <v>1971</v>
      </c>
      <c r="J74" t="s">
        <v>32</v>
      </c>
      <c r="K74" t="s">
        <v>3505</v>
      </c>
      <c r="L74">
        <f>VLOOKUP(H74,'id (2017)'!H:I,2,0)</f>
        <v>1971</v>
      </c>
    </row>
    <row r="75" spans="1:12">
      <c r="A75" t="str">
        <f t="shared" si="12"/>
        <v>TobołaMiron1973</v>
      </c>
      <c r="C75">
        <f t="shared" si="11"/>
        <v>74</v>
      </c>
      <c r="D75" t="s">
        <v>124</v>
      </c>
      <c r="E75" t="s">
        <v>123</v>
      </c>
      <c r="F75" t="s">
        <v>873</v>
      </c>
      <c r="G75">
        <v>1973</v>
      </c>
      <c r="H75" t="str">
        <f t="shared" si="13"/>
        <v>Toboła Miron</v>
      </c>
      <c r="I75">
        <f t="shared" si="14"/>
        <v>1973</v>
      </c>
      <c r="J75" t="s">
        <v>32</v>
      </c>
      <c r="K75" t="s">
        <v>3505</v>
      </c>
      <c r="L75">
        <f>VLOOKUP(H75,'id (2017)'!H:I,2,0)</f>
        <v>1973</v>
      </c>
    </row>
    <row r="76" spans="1:12">
      <c r="A76" t="str">
        <f t="shared" si="12"/>
        <v>JanikArtur1981</v>
      </c>
      <c r="C76">
        <f t="shared" si="11"/>
        <v>75</v>
      </c>
      <c r="D76" t="s">
        <v>82</v>
      </c>
      <c r="E76" t="s">
        <v>51</v>
      </c>
      <c r="F76" t="s">
        <v>873</v>
      </c>
      <c r="G76">
        <v>1981</v>
      </c>
      <c r="H76" t="str">
        <f t="shared" si="13"/>
        <v>Janik Artur</v>
      </c>
      <c r="I76">
        <f t="shared" si="14"/>
        <v>1981</v>
      </c>
      <c r="J76" t="s">
        <v>32</v>
      </c>
      <c r="K76" t="s">
        <v>3505</v>
      </c>
      <c r="L76">
        <f>VLOOKUP(H76,'id (2017)'!H:I,2,0)</f>
        <v>1980</v>
      </c>
    </row>
    <row r="77" spans="1:12">
      <c r="A77" t="str">
        <f t="shared" si="12"/>
        <v>FlorczakKarol1980</v>
      </c>
      <c r="C77">
        <f t="shared" si="11"/>
        <v>76</v>
      </c>
      <c r="D77" t="s">
        <v>122</v>
      </c>
      <c r="E77" t="s">
        <v>95</v>
      </c>
      <c r="F77" t="s">
        <v>873</v>
      </c>
      <c r="G77">
        <v>1980</v>
      </c>
      <c r="H77" t="str">
        <f t="shared" si="13"/>
        <v>Florczak Karol</v>
      </c>
      <c r="I77">
        <f t="shared" si="14"/>
        <v>1980</v>
      </c>
      <c r="J77" t="s">
        <v>32</v>
      </c>
      <c r="K77" t="s">
        <v>3505</v>
      </c>
      <c r="L77">
        <f>VLOOKUP(H77,'id (2017)'!H:I,2,0)</f>
        <v>1980</v>
      </c>
    </row>
    <row r="78" spans="1:12">
      <c r="A78" t="str">
        <f t="shared" si="12"/>
        <v>PoździkRadosław1978</v>
      </c>
      <c r="C78">
        <f t="shared" si="11"/>
        <v>77</v>
      </c>
      <c r="D78" t="s">
        <v>434</v>
      </c>
      <c r="E78" t="s">
        <v>241</v>
      </c>
      <c r="F78" t="s">
        <v>433</v>
      </c>
      <c r="G78">
        <v>1978</v>
      </c>
      <c r="H78" t="str">
        <f t="shared" si="13"/>
        <v>Poździk Radosław</v>
      </c>
      <c r="I78">
        <f t="shared" si="14"/>
        <v>1978</v>
      </c>
      <c r="J78" t="s">
        <v>32</v>
      </c>
      <c r="K78" t="s">
        <v>3505</v>
      </c>
      <c r="L78">
        <f>VLOOKUP(H78,'id (2017)'!H:I,2,0)</f>
        <v>1978</v>
      </c>
    </row>
    <row r="79" spans="1:12">
      <c r="A79" t="str">
        <f t="shared" si="12"/>
        <v>KęsickiTytus1995</v>
      </c>
      <c r="C79">
        <f t="shared" si="11"/>
        <v>78</v>
      </c>
      <c r="D79" t="s">
        <v>3485</v>
      </c>
      <c r="E79" t="s">
        <v>3484</v>
      </c>
      <c r="F79">
        <v>0</v>
      </c>
      <c r="G79">
        <v>1995</v>
      </c>
      <c r="H79" t="str">
        <f t="shared" si="13"/>
        <v>Kęsicki Tytus</v>
      </c>
      <c r="I79">
        <f t="shared" si="14"/>
        <v>1995</v>
      </c>
      <c r="J79" t="s">
        <v>32</v>
      </c>
      <c r="K79" t="s">
        <v>3505</v>
      </c>
      <c r="L79" t="e">
        <f>VLOOKUP(H79,'id (2017)'!H:I,2,0)</f>
        <v>#N/A</v>
      </c>
    </row>
    <row r="80" spans="1:12">
      <c r="A80" t="str">
        <f t="shared" si="12"/>
        <v>KucharskiRafał1981</v>
      </c>
      <c r="C80">
        <f t="shared" si="11"/>
        <v>79</v>
      </c>
      <c r="D80" t="s">
        <v>746</v>
      </c>
      <c r="E80" t="s">
        <v>45</v>
      </c>
      <c r="F80">
        <v>0</v>
      </c>
      <c r="G80">
        <v>1981</v>
      </c>
      <c r="H80" t="str">
        <f t="shared" si="13"/>
        <v>Kucharski Rafał</v>
      </c>
      <c r="I80">
        <f t="shared" si="14"/>
        <v>1981</v>
      </c>
      <c r="J80" t="s">
        <v>32</v>
      </c>
      <c r="K80" t="s">
        <v>3505</v>
      </c>
      <c r="L80">
        <f>VLOOKUP(H80,'id (2017)'!H:I,2,0)</f>
        <v>1981</v>
      </c>
    </row>
    <row r="81" spans="1:12">
      <c r="A81" t="str">
        <f t="shared" si="12"/>
        <v>WolnySebastian1978</v>
      </c>
      <c r="C81">
        <f t="shared" si="11"/>
        <v>80</v>
      </c>
      <c r="D81" t="s">
        <v>1282</v>
      </c>
      <c r="E81" t="s">
        <v>788</v>
      </c>
      <c r="F81">
        <v>0</v>
      </c>
      <c r="G81">
        <v>1978</v>
      </c>
      <c r="H81" t="str">
        <f t="shared" si="13"/>
        <v>Wolny Sebastian</v>
      </c>
      <c r="I81">
        <f t="shared" si="14"/>
        <v>1978</v>
      </c>
      <c r="J81" t="s">
        <v>32</v>
      </c>
      <c r="K81" t="s">
        <v>3505</v>
      </c>
      <c r="L81">
        <f>VLOOKUP(H81,'id (2017)'!H:I,2,0)</f>
        <v>1978</v>
      </c>
    </row>
    <row r="82" spans="1:12">
      <c r="A82" t="str">
        <f t="shared" si="12"/>
        <v>TadeuszMaciej1982</v>
      </c>
      <c r="C82">
        <f t="shared" si="11"/>
        <v>81</v>
      </c>
      <c r="D82" t="s">
        <v>89</v>
      </c>
      <c r="E82" t="s">
        <v>70</v>
      </c>
      <c r="F82" t="s">
        <v>1290</v>
      </c>
      <c r="G82">
        <v>1982</v>
      </c>
      <c r="H82" t="str">
        <f t="shared" si="13"/>
        <v>Tadeusz Maciej</v>
      </c>
      <c r="I82">
        <f t="shared" si="14"/>
        <v>1982</v>
      </c>
      <c r="J82" t="s">
        <v>32</v>
      </c>
      <c r="K82" t="s">
        <v>3505</v>
      </c>
      <c r="L82">
        <f>VLOOKUP(H82,'id (2017)'!H:I,2,0)</f>
        <v>1982</v>
      </c>
    </row>
    <row r="83" spans="1:12">
      <c r="A83" t="str">
        <f t="shared" si="12"/>
        <v>KoniecznyTomasz1960</v>
      </c>
      <c r="C83">
        <f t="shared" si="11"/>
        <v>82</v>
      </c>
      <c r="D83" t="s">
        <v>47</v>
      </c>
      <c r="E83" t="s">
        <v>48</v>
      </c>
      <c r="F83" t="s">
        <v>310</v>
      </c>
      <c r="G83">
        <v>1960</v>
      </c>
      <c r="H83" t="str">
        <f t="shared" si="13"/>
        <v>Konieczny Tomasz</v>
      </c>
      <c r="I83">
        <f t="shared" si="14"/>
        <v>1960</v>
      </c>
      <c r="J83" t="s">
        <v>32</v>
      </c>
      <c r="K83" t="s">
        <v>3505</v>
      </c>
      <c r="L83">
        <f>VLOOKUP(H83,'id (2017)'!H:I,2,0)</f>
        <v>1960</v>
      </c>
    </row>
    <row r="84" spans="1:12">
      <c r="A84" t="str">
        <f t="shared" ref="A84:A89" si="15">D84&amp;E84&amp;G84</f>
        <v>KoniecznaJoanna1988</v>
      </c>
      <c r="C84">
        <f t="shared" si="11"/>
        <v>83</v>
      </c>
      <c r="D84" t="s">
        <v>331</v>
      </c>
      <c r="E84" t="s">
        <v>489</v>
      </c>
      <c r="F84" t="s">
        <v>310</v>
      </c>
      <c r="G84">
        <v>1988</v>
      </c>
      <c r="H84" t="str">
        <f t="shared" ref="H84:H89" si="16">D84&amp;" "&amp;E84</f>
        <v>Konieczna Joanna</v>
      </c>
      <c r="I84">
        <f t="shared" ref="I84:I89" si="17">G84</f>
        <v>1988</v>
      </c>
      <c r="J84" t="s">
        <v>0</v>
      </c>
      <c r="K84" t="s">
        <v>3505</v>
      </c>
      <c r="L84">
        <f>VLOOKUP(H84,'id (2017)'!H:I,2,0)</f>
        <v>1988</v>
      </c>
    </row>
    <row r="85" spans="1:12">
      <c r="A85" t="str">
        <f t="shared" si="15"/>
        <v>KoniecznaKrystyna1959</v>
      </c>
      <c r="C85">
        <f t="shared" si="11"/>
        <v>84</v>
      </c>
      <c r="D85" t="s">
        <v>331</v>
      </c>
      <c r="E85" t="s">
        <v>332</v>
      </c>
      <c r="F85" t="s">
        <v>310</v>
      </c>
      <c r="G85">
        <v>1959</v>
      </c>
      <c r="H85" t="str">
        <f t="shared" si="16"/>
        <v>Konieczna Krystyna</v>
      </c>
      <c r="I85">
        <f t="shared" si="17"/>
        <v>1959</v>
      </c>
      <c r="J85" t="s">
        <v>0</v>
      </c>
      <c r="K85" t="s">
        <v>3505</v>
      </c>
      <c r="L85">
        <f>VLOOKUP(H85,'id (2017)'!H:I,2,0)</f>
        <v>1959</v>
      </c>
    </row>
    <row r="86" spans="1:12">
      <c r="A86" t="str">
        <f t="shared" si="15"/>
        <v>OstaszkiewiczJolanta1981</v>
      </c>
      <c r="C86">
        <f t="shared" si="11"/>
        <v>85</v>
      </c>
      <c r="D86" t="s">
        <v>3496</v>
      </c>
      <c r="E86" t="s">
        <v>753</v>
      </c>
      <c r="F86" t="s">
        <v>3491</v>
      </c>
      <c r="G86">
        <v>1981</v>
      </c>
      <c r="H86" t="str">
        <f t="shared" si="16"/>
        <v>Ostaszkiewicz Jolanta</v>
      </c>
      <c r="I86">
        <f t="shared" si="17"/>
        <v>1981</v>
      </c>
      <c r="J86" t="s">
        <v>0</v>
      </c>
      <c r="K86" t="s">
        <v>3505</v>
      </c>
      <c r="L86" t="e">
        <f>VLOOKUP(H86,'id (2017)'!H:I,2,0)</f>
        <v>#N/A</v>
      </c>
    </row>
    <row r="87" spans="1:12">
      <c r="A87" t="str">
        <f t="shared" si="15"/>
        <v>PokoraKatarzyna1972</v>
      </c>
      <c r="C87">
        <f t="shared" si="11"/>
        <v>86</v>
      </c>
      <c r="D87" t="s">
        <v>3497</v>
      </c>
      <c r="E87" t="s">
        <v>768</v>
      </c>
      <c r="F87">
        <v>0</v>
      </c>
      <c r="G87">
        <v>1972</v>
      </c>
      <c r="H87" t="str">
        <f t="shared" si="16"/>
        <v>Pokora Katarzyna</v>
      </c>
      <c r="I87">
        <f t="shared" si="17"/>
        <v>1972</v>
      </c>
      <c r="J87" t="s">
        <v>0</v>
      </c>
      <c r="K87" t="s">
        <v>3505</v>
      </c>
      <c r="L87" t="e">
        <f>VLOOKUP(H87,'id (2017)'!H:I,2,0)</f>
        <v>#N/A</v>
      </c>
    </row>
    <row r="88" spans="1:12">
      <c r="A88" t="str">
        <f t="shared" si="15"/>
        <v>WalkowiakAgata1980</v>
      </c>
      <c r="C88">
        <f t="shared" si="11"/>
        <v>87</v>
      </c>
      <c r="D88" t="s">
        <v>1610</v>
      </c>
      <c r="E88" t="s">
        <v>231</v>
      </c>
      <c r="F88" t="s">
        <v>3494</v>
      </c>
      <c r="G88">
        <v>1980</v>
      </c>
      <c r="H88" t="str">
        <f t="shared" si="16"/>
        <v>Walkowiak Agata</v>
      </c>
      <c r="I88">
        <f t="shared" si="17"/>
        <v>1980</v>
      </c>
      <c r="J88" t="s">
        <v>0</v>
      </c>
      <c r="K88" t="s">
        <v>3505</v>
      </c>
      <c r="L88">
        <f>VLOOKUP(H88,'id (2017)'!H:I,2,0)</f>
        <v>1980</v>
      </c>
    </row>
    <row r="89" spans="1:12">
      <c r="A89" t="str">
        <f t="shared" si="15"/>
        <v>KomosaAgnieszka1981</v>
      </c>
      <c r="C89">
        <f t="shared" si="11"/>
        <v>88</v>
      </c>
      <c r="D89" t="s">
        <v>1609</v>
      </c>
      <c r="E89" t="s">
        <v>133</v>
      </c>
      <c r="F89" t="s">
        <v>3494</v>
      </c>
      <c r="G89">
        <v>1981</v>
      </c>
      <c r="H89" t="str">
        <f t="shared" si="16"/>
        <v>Komosa Agnieszka</v>
      </c>
      <c r="I89">
        <f t="shared" si="17"/>
        <v>1981</v>
      </c>
      <c r="J89" t="s">
        <v>0</v>
      </c>
      <c r="K89" t="s">
        <v>3505</v>
      </c>
      <c r="L89">
        <f>VLOOKUP(H89,'id (2017)'!H:I,2,0)</f>
        <v>1981</v>
      </c>
    </row>
    <row r="90" spans="1:12">
      <c r="A90" t="str">
        <f t="shared" ref="A90" si="18">D90&amp;E90&amp;G90</f>
        <v>JarosiewiczMałgorzata1979</v>
      </c>
      <c r="C90">
        <f t="shared" si="11"/>
        <v>89</v>
      </c>
      <c r="D90" t="s">
        <v>577</v>
      </c>
      <c r="E90" t="s">
        <v>500</v>
      </c>
      <c r="F90" t="s">
        <v>3556</v>
      </c>
      <c r="G90">
        <v>1979</v>
      </c>
      <c r="H90" t="str">
        <f t="shared" ref="H90" si="19">D90&amp;" "&amp;E90</f>
        <v>Jarosiewicz Małgorzata</v>
      </c>
      <c r="I90">
        <f t="shared" ref="I90" si="20">G90</f>
        <v>1979</v>
      </c>
      <c r="J90" t="s">
        <v>0</v>
      </c>
      <c r="K90" t="s">
        <v>3344</v>
      </c>
      <c r="L90">
        <f>VLOOKUP(H90,'id (2017)'!H:I,2,0)</f>
        <v>1979</v>
      </c>
    </row>
    <row r="91" spans="1:12">
      <c r="A91" t="str">
        <f t="shared" ref="A91:A102" si="21">D91&amp;E91&amp;G91</f>
        <v>RóżakMarcin1980</v>
      </c>
      <c r="C91">
        <f t="shared" si="11"/>
        <v>90</v>
      </c>
      <c r="D91" t="s">
        <v>317</v>
      </c>
      <c r="E91" t="s">
        <v>17</v>
      </c>
      <c r="F91" t="s">
        <v>1260</v>
      </c>
      <c r="G91">
        <v>1980</v>
      </c>
      <c r="H91" t="str">
        <f t="shared" ref="H91:H102" si="22">D91&amp;" "&amp;E91</f>
        <v>Różak Marcin</v>
      </c>
      <c r="I91">
        <f t="shared" ref="I91:I102" si="23">G91</f>
        <v>1980</v>
      </c>
      <c r="J91" t="s">
        <v>32</v>
      </c>
      <c r="K91" t="s">
        <v>3344</v>
      </c>
      <c r="L91">
        <f>VLOOKUP(H91,'id (2017)'!H:I,2,0)</f>
        <v>1980</v>
      </c>
    </row>
    <row r="92" spans="1:12">
      <c r="A92" t="str">
        <f t="shared" si="21"/>
        <v>PiwakowskiWojciech1977</v>
      </c>
      <c r="C92">
        <f t="shared" si="11"/>
        <v>91</v>
      </c>
      <c r="D92" t="s">
        <v>138</v>
      </c>
      <c r="E92" t="s">
        <v>151</v>
      </c>
      <c r="F92" t="s">
        <v>3552</v>
      </c>
      <c r="G92">
        <v>1977</v>
      </c>
      <c r="H92" t="str">
        <f t="shared" si="22"/>
        <v>Piwakowski Wojciech</v>
      </c>
      <c r="I92">
        <f t="shared" si="23"/>
        <v>1977</v>
      </c>
      <c r="J92" t="s">
        <v>32</v>
      </c>
      <c r="K92" t="s">
        <v>3344</v>
      </c>
      <c r="L92">
        <f>VLOOKUP(H92,'id (2017)'!H:I,2,0)</f>
        <v>1977</v>
      </c>
    </row>
    <row r="93" spans="1:12">
      <c r="A93" t="str">
        <f t="shared" si="21"/>
        <v>PachulskiLeszek1967</v>
      </c>
      <c r="C93">
        <f t="shared" si="11"/>
        <v>92</v>
      </c>
      <c r="D93" t="s">
        <v>165</v>
      </c>
      <c r="E93" t="s">
        <v>25</v>
      </c>
      <c r="F93">
        <v>0</v>
      </c>
      <c r="G93">
        <v>1967</v>
      </c>
      <c r="H93" t="str">
        <f t="shared" si="22"/>
        <v>Pachulski Leszek</v>
      </c>
      <c r="I93">
        <f t="shared" si="23"/>
        <v>1967</v>
      </c>
      <c r="J93" t="s">
        <v>32</v>
      </c>
      <c r="K93" t="s">
        <v>3344</v>
      </c>
      <c r="L93">
        <f>VLOOKUP(H93,'id (2017)'!H:I,2,0)</f>
        <v>1967</v>
      </c>
    </row>
    <row r="94" spans="1:12">
      <c r="A94" t="str">
        <f t="shared" si="21"/>
        <v>SzumańskiJakub1983</v>
      </c>
      <c r="C94">
        <f t="shared" si="11"/>
        <v>93</v>
      </c>
      <c r="D94" t="s">
        <v>180</v>
      </c>
      <c r="E94" t="s">
        <v>141</v>
      </c>
      <c r="F94" t="s">
        <v>3553</v>
      </c>
      <c r="G94">
        <v>1983</v>
      </c>
      <c r="H94" t="str">
        <f t="shared" si="22"/>
        <v>Szumański Jakub</v>
      </c>
      <c r="I94">
        <f t="shared" si="23"/>
        <v>1983</v>
      </c>
      <c r="J94" t="s">
        <v>32</v>
      </c>
      <c r="K94" t="s">
        <v>3344</v>
      </c>
      <c r="L94">
        <f>VLOOKUP(H94,'id (2017)'!H:I,2,0)</f>
        <v>1983</v>
      </c>
    </row>
    <row r="95" spans="1:12">
      <c r="A95" t="str">
        <f t="shared" si="21"/>
        <v>BuchajewiczAndrzej1966</v>
      </c>
      <c r="C95">
        <f t="shared" si="11"/>
        <v>94</v>
      </c>
      <c r="D95" t="s">
        <v>1530</v>
      </c>
      <c r="E95" t="s">
        <v>26</v>
      </c>
      <c r="F95" t="s">
        <v>1529</v>
      </c>
      <c r="G95">
        <v>1966</v>
      </c>
      <c r="H95" t="str">
        <f t="shared" si="22"/>
        <v>Buchajewicz Andrzej</v>
      </c>
      <c r="I95">
        <f t="shared" si="23"/>
        <v>1966</v>
      </c>
      <c r="J95" t="s">
        <v>32</v>
      </c>
      <c r="K95" t="s">
        <v>3344</v>
      </c>
      <c r="L95">
        <f>VLOOKUP(H95,'id (2017)'!H:I,2,0)</f>
        <v>1966</v>
      </c>
    </row>
    <row r="96" spans="1:12">
      <c r="A96" t="str">
        <f t="shared" si="21"/>
        <v>PotockiRobert1974</v>
      </c>
      <c r="C96">
        <f t="shared" si="11"/>
        <v>95</v>
      </c>
      <c r="D96" t="s">
        <v>393</v>
      </c>
      <c r="E96" t="s">
        <v>49</v>
      </c>
      <c r="F96">
        <v>0</v>
      </c>
      <c r="G96">
        <v>1974</v>
      </c>
      <c r="H96" t="str">
        <f t="shared" si="22"/>
        <v>Potocki Robert</v>
      </c>
      <c r="I96">
        <f t="shared" si="23"/>
        <v>1974</v>
      </c>
      <c r="J96" t="s">
        <v>32</v>
      </c>
      <c r="K96" t="s">
        <v>3344</v>
      </c>
      <c r="L96">
        <f>VLOOKUP(H96,'id (2017)'!H:I,2,0)</f>
        <v>1974</v>
      </c>
    </row>
    <row r="97" spans="1:12">
      <c r="A97" t="str">
        <f t="shared" si="21"/>
        <v>PotockiMirosław1969</v>
      </c>
      <c r="C97">
        <f t="shared" si="11"/>
        <v>96</v>
      </c>
      <c r="D97" t="s">
        <v>393</v>
      </c>
      <c r="E97" t="s">
        <v>392</v>
      </c>
      <c r="F97" t="s">
        <v>391</v>
      </c>
      <c r="G97">
        <v>1969</v>
      </c>
      <c r="H97" t="str">
        <f t="shared" si="22"/>
        <v>Potocki Mirosław</v>
      </c>
      <c r="I97">
        <f t="shared" si="23"/>
        <v>1969</v>
      </c>
      <c r="J97" t="s">
        <v>32</v>
      </c>
      <c r="K97" t="s">
        <v>3344</v>
      </c>
      <c r="L97">
        <f>VLOOKUP(H97,'id (2017)'!H:I,2,0)</f>
        <v>1969</v>
      </c>
    </row>
    <row r="98" spans="1:12">
      <c r="A98" t="str">
        <f t="shared" si="21"/>
        <v>WalińskiMikołaj1978</v>
      </c>
      <c r="C98">
        <f t="shared" si="11"/>
        <v>97</v>
      </c>
      <c r="D98" t="s">
        <v>432</v>
      </c>
      <c r="E98" t="s">
        <v>431</v>
      </c>
      <c r="F98" t="s">
        <v>1381</v>
      </c>
      <c r="G98">
        <v>1978</v>
      </c>
      <c r="H98" t="str">
        <f t="shared" si="22"/>
        <v>Waliński Mikołaj</v>
      </c>
      <c r="I98">
        <f t="shared" si="23"/>
        <v>1978</v>
      </c>
      <c r="J98" t="s">
        <v>32</v>
      </c>
      <c r="K98" t="s">
        <v>3344</v>
      </c>
      <c r="L98">
        <f>VLOOKUP(H98,'id (2017)'!H:I,2,0)</f>
        <v>1978</v>
      </c>
    </row>
    <row r="99" spans="1:12">
      <c r="A99" t="str">
        <f t="shared" si="21"/>
        <v>BallerstadtŁukasz1979</v>
      </c>
      <c r="C99">
        <f t="shared" si="11"/>
        <v>98</v>
      </c>
      <c r="D99" t="s">
        <v>580</v>
      </c>
      <c r="E99" t="s">
        <v>63</v>
      </c>
      <c r="F99" t="s">
        <v>3555</v>
      </c>
      <c r="G99">
        <v>1979</v>
      </c>
      <c r="H99" t="str">
        <f t="shared" si="22"/>
        <v>Ballerstadt Łukasz</v>
      </c>
      <c r="I99">
        <f t="shared" si="23"/>
        <v>1979</v>
      </c>
      <c r="J99" t="s">
        <v>32</v>
      </c>
      <c r="K99" t="s">
        <v>3344</v>
      </c>
      <c r="L99">
        <f>VLOOKUP(H99,'id (2017)'!H:I,2,0)</f>
        <v>1979</v>
      </c>
    </row>
    <row r="100" spans="1:12">
      <c r="A100" t="str">
        <f t="shared" si="21"/>
        <v>BróżWojciech1975</v>
      </c>
      <c r="C100">
        <f t="shared" si="11"/>
        <v>99</v>
      </c>
      <c r="D100" t="s">
        <v>581</v>
      </c>
      <c r="E100" t="s">
        <v>151</v>
      </c>
      <c r="F100" t="s">
        <v>3555</v>
      </c>
      <c r="G100">
        <v>1975</v>
      </c>
      <c r="H100" t="str">
        <f t="shared" si="22"/>
        <v>Bróż Wojciech</v>
      </c>
      <c r="I100">
        <f t="shared" si="23"/>
        <v>1975</v>
      </c>
      <c r="J100" t="s">
        <v>32</v>
      </c>
      <c r="K100" t="s">
        <v>3344</v>
      </c>
      <c r="L100">
        <f>VLOOKUP(H100,'id (2017)'!H:I,2,0)</f>
        <v>1975</v>
      </c>
    </row>
    <row r="101" spans="1:12">
      <c r="A101" t="str">
        <f t="shared" si="21"/>
        <v>JarosiewiczRadosław1976</v>
      </c>
      <c r="C101">
        <f t="shared" si="11"/>
        <v>100</v>
      </c>
      <c r="D101" t="s">
        <v>577</v>
      </c>
      <c r="E101" t="s">
        <v>241</v>
      </c>
      <c r="F101" t="s">
        <v>3556</v>
      </c>
      <c r="G101">
        <v>1976</v>
      </c>
      <c r="H101" t="str">
        <f t="shared" si="22"/>
        <v>Jarosiewicz Radosław</v>
      </c>
      <c r="I101">
        <f t="shared" si="23"/>
        <v>1976</v>
      </c>
      <c r="J101" t="s">
        <v>32</v>
      </c>
      <c r="K101" t="s">
        <v>3344</v>
      </c>
      <c r="L101">
        <f>VLOOKUP(H101,'id (2017)'!H:I,2,0)</f>
        <v>1976</v>
      </c>
    </row>
    <row r="102" spans="1:12">
      <c r="A102" t="str">
        <f t="shared" si="21"/>
        <v>CisońMateusz1982</v>
      </c>
      <c r="C102">
        <f t="shared" si="11"/>
        <v>101</v>
      </c>
      <c r="D102" t="s">
        <v>576</v>
      </c>
      <c r="E102" t="s">
        <v>91</v>
      </c>
      <c r="F102" t="s">
        <v>3555</v>
      </c>
      <c r="G102">
        <v>1982</v>
      </c>
      <c r="H102" t="str">
        <f t="shared" si="22"/>
        <v>Cisoń Mateusz</v>
      </c>
      <c r="I102">
        <f t="shared" si="23"/>
        <v>1982</v>
      </c>
      <c r="J102" t="s">
        <v>32</v>
      </c>
      <c r="K102" t="s">
        <v>3344</v>
      </c>
      <c r="L102">
        <f>VLOOKUP(H102,'id (2017)'!H:I,2,0)</f>
        <v>1982</v>
      </c>
    </row>
    <row r="103" spans="1:12">
      <c r="A103" t="str">
        <f t="shared" ref="A103:A122" si="24">D103&amp;E103&amp;G103</f>
        <v>MossoczyZbigniew1973</v>
      </c>
      <c r="C103">
        <f t="shared" si="11"/>
        <v>102</v>
      </c>
      <c r="D103" t="s">
        <v>270</v>
      </c>
      <c r="E103" t="s">
        <v>269</v>
      </c>
      <c r="F103" t="s">
        <v>1330</v>
      </c>
      <c r="G103">
        <v>1973</v>
      </c>
      <c r="H103" t="str">
        <f t="shared" ref="H103:H122" si="25">D103&amp;" "&amp;E103</f>
        <v>Mossoczy Zbigniew</v>
      </c>
      <c r="I103">
        <f t="shared" ref="I103:I122" si="26">G103</f>
        <v>1973</v>
      </c>
      <c r="J103" t="s">
        <v>32</v>
      </c>
      <c r="K103" t="s">
        <v>3614</v>
      </c>
      <c r="L103" t="e">
        <f>VLOOKUP(H103,'id (2017)'!H:I,2,0)</f>
        <v>#N/A</v>
      </c>
    </row>
    <row r="104" spans="1:12">
      <c r="A104" t="str">
        <f t="shared" si="24"/>
        <v>BanaszkiewiczPiotr1985</v>
      </c>
      <c r="C104">
        <f t="shared" si="11"/>
        <v>103</v>
      </c>
      <c r="D104" t="s">
        <v>261</v>
      </c>
      <c r="E104" t="s">
        <v>15</v>
      </c>
      <c r="F104" t="s">
        <v>260</v>
      </c>
      <c r="G104">
        <v>1985</v>
      </c>
      <c r="H104" t="str">
        <f t="shared" si="25"/>
        <v>Banaszkiewicz Piotr</v>
      </c>
      <c r="I104">
        <f t="shared" si="26"/>
        <v>1985</v>
      </c>
      <c r="J104" t="s">
        <v>32</v>
      </c>
      <c r="K104" t="s">
        <v>3614</v>
      </c>
      <c r="L104">
        <f>VLOOKUP(H104,'id (2017)'!H:I,2,0)</f>
        <v>1985</v>
      </c>
    </row>
    <row r="105" spans="1:12">
      <c r="A105" t="str">
        <f t="shared" si="24"/>
        <v>GorczycaPaweł1973</v>
      </c>
      <c r="C105">
        <f t="shared" si="11"/>
        <v>104</v>
      </c>
      <c r="D105" t="s">
        <v>262</v>
      </c>
      <c r="E105" t="s">
        <v>16</v>
      </c>
      <c r="F105">
        <v>0</v>
      </c>
      <c r="G105">
        <v>1973</v>
      </c>
      <c r="H105" t="str">
        <f t="shared" si="25"/>
        <v>Gorczyca Paweł</v>
      </c>
      <c r="I105">
        <f t="shared" si="26"/>
        <v>1973</v>
      </c>
      <c r="J105" t="s">
        <v>32</v>
      </c>
      <c r="K105" t="s">
        <v>3614</v>
      </c>
      <c r="L105" t="e">
        <f>VLOOKUP(H105,'id (2017)'!H:I,2,0)</f>
        <v>#N/A</v>
      </c>
    </row>
    <row r="106" spans="1:12">
      <c r="A106" t="str">
        <f t="shared" si="24"/>
        <v>BoberBartłomiej1972</v>
      </c>
      <c r="C106">
        <f t="shared" si="11"/>
        <v>105</v>
      </c>
      <c r="D106" t="s">
        <v>298</v>
      </c>
      <c r="E106" t="s">
        <v>272</v>
      </c>
      <c r="F106" t="s">
        <v>143</v>
      </c>
      <c r="G106">
        <v>1972</v>
      </c>
      <c r="H106" t="str">
        <f t="shared" si="25"/>
        <v>Bober Bartłomiej</v>
      </c>
      <c r="I106">
        <f t="shared" si="26"/>
        <v>1972</v>
      </c>
      <c r="J106" t="s">
        <v>32</v>
      </c>
      <c r="K106" t="s">
        <v>3614</v>
      </c>
      <c r="L106">
        <f>VLOOKUP(H106,'id (2017)'!H:I,2,0)</f>
        <v>1972</v>
      </c>
    </row>
    <row r="107" spans="1:12">
      <c r="A107" t="str">
        <f t="shared" si="24"/>
        <v>KotMaciej1984</v>
      </c>
      <c r="C107">
        <f t="shared" si="11"/>
        <v>106</v>
      </c>
      <c r="D107" t="s">
        <v>244</v>
      </c>
      <c r="E107" t="s">
        <v>70</v>
      </c>
      <c r="F107" t="s">
        <v>3561</v>
      </c>
      <c r="G107">
        <v>1984</v>
      </c>
      <c r="H107" t="str">
        <f t="shared" si="25"/>
        <v>Kot Maciej</v>
      </c>
      <c r="I107">
        <f t="shared" si="26"/>
        <v>1984</v>
      </c>
      <c r="J107" t="s">
        <v>32</v>
      </c>
      <c r="K107" t="s">
        <v>3614</v>
      </c>
      <c r="L107">
        <f>VLOOKUP(H107,'id (2017)'!H:I,2,0)</f>
        <v>1984</v>
      </c>
    </row>
    <row r="108" spans="1:12">
      <c r="A108" t="str">
        <f t="shared" si="24"/>
        <v>MańskiKrzysztof1986</v>
      </c>
      <c r="C108">
        <f t="shared" si="11"/>
        <v>107</v>
      </c>
      <c r="D108" t="s">
        <v>3569</v>
      </c>
      <c r="E108" t="s">
        <v>22</v>
      </c>
      <c r="F108" t="s">
        <v>3568</v>
      </c>
      <c r="G108">
        <v>1986</v>
      </c>
      <c r="H108" t="str">
        <f t="shared" si="25"/>
        <v>Mański Krzysztof</v>
      </c>
      <c r="I108">
        <f t="shared" si="26"/>
        <v>1986</v>
      </c>
      <c r="J108" t="s">
        <v>32</v>
      </c>
      <c r="K108" t="s">
        <v>3614</v>
      </c>
      <c r="L108" t="e">
        <f>VLOOKUP(H108,'id (2017)'!H:I,2,0)</f>
        <v>#N/A</v>
      </c>
    </row>
    <row r="109" spans="1:12">
      <c r="A109" t="str">
        <f t="shared" si="24"/>
        <v>NiedośpiałKrzysztof1976</v>
      </c>
      <c r="C109">
        <f t="shared" si="11"/>
        <v>108</v>
      </c>
      <c r="D109" t="s">
        <v>255</v>
      </c>
      <c r="E109" t="s">
        <v>22</v>
      </c>
      <c r="F109">
        <v>0</v>
      </c>
      <c r="G109">
        <v>1976</v>
      </c>
      <c r="H109" t="str">
        <f t="shared" si="25"/>
        <v>Niedośpiał Krzysztof</v>
      </c>
      <c r="I109">
        <f t="shared" si="26"/>
        <v>1976</v>
      </c>
      <c r="J109" t="s">
        <v>32</v>
      </c>
      <c r="K109" t="s">
        <v>3614</v>
      </c>
      <c r="L109">
        <f>VLOOKUP(H109,'id (2017)'!H:I,2,0)</f>
        <v>1976</v>
      </c>
    </row>
    <row r="110" spans="1:12">
      <c r="A110" t="str">
        <f t="shared" si="24"/>
        <v>PisarekPiotr1969</v>
      </c>
      <c r="C110">
        <f t="shared" si="11"/>
        <v>109</v>
      </c>
      <c r="D110" t="s">
        <v>257</v>
      </c>
      <c r="E110" t="s">
        <v>15</v>
      </c>
      <c r="F110">
        <v>0</v>
      </c>
      <c r="G110">
        <v>1969</v>
      </c>
      <c r="H110" t="str">
        <f t="shared" si="25"/>
        <v>Pisarek Piotr</v>
      </c>
      <c r="I110">
        <f t="shared" si="26"/>
        <v>1969</v>
      </c>
      <c r="J110" t="s">
        <v>32</v>
      </c>
      <c r="K110" t="s">
        <v>3614</v>
      </c>
      <c r="L110">
        <f>VLOOKUP(H110,'id (2017)'!H:I,2,0)</f>
        <v>1969</v>
      </c>
    </row>
    <row r="111" spans="1:12">
      <c r="A111" t="str">
        <f t="shared" si="24"/>
        <v>KapustkaWojciech1979</v>
      </c>
      <c r="C111">
        <f t="shared" si="11"/>
        <v>110</v>
      </c>
      <c r="D111" t="s">
        <v>953</v>
      </c>
      <c r="E111" t="s">
        <v>151</v>
      </c>
      <c r="F111">
        <v>0</v>
      </c>
      <c r="G111">
        <v>1979</v>
      </c>
      <c r="H111" t="str">
        <f t="shared" si="25"/>
        <v>Kapustka Wojciech</v>
      </c>
      <c r="I111">
        <f t="shared" si="26"/>
        <v>1979</v>
      </c>
      <c r="J111" t="s">
        <v>32</v>
      </c>
      <c r="K111" t="s">
        <v>3614</v>
      </c>
      <c r="L111">
        <f>VLOOKUP(H111,'id (2017)'!H:I,2,0)</f>
        <v>1979</v>
      </c>
    </row>
    <row r="112" spans="1:12">
      <c r="A112" t="str">
        <f t="shared" si="24"/>
        <v>Herman-IżyckiLeszek1958</v>
      </c>
      <c r="C112">
        <f t="shared" si="11"/>
        <v>111</v>
      </c>
      <c r="D112" t="s">
        <v>2</v>
      </c>
      <c r="E112" t="s">
        <v>25</v>
      </c>
      <c r="F112">
        <v>0</v>
      </c>
      <c r="G112">
        <v>1958</v>
      </c>
      <c r="H112" t="str">
        <f t="shared" si="25"/>
        <v>Herman-Iżycki Leszek</v>
      </c>
      <c r="I112">
        <f t="shared" si="26"/>
        <v>1958</v>
      </c>
      <c r="J112" t="s">
        <v>32</v>
      </c>
      <c r="K112" t="s">
        <v>3614</v>
      </c>
      <c r="L112">
        <f>VLOOKUP(H112,'id (2017)'!H:I,2,0)</f>
        <v>1958</v>
      </c>
    </row>
    <row r="113" spans="1:12">
      <c r="A113" t="str">
        <f t="shared" si="24"/>
        <v>AdamczykBartosz1980</v>
      </c>
      <c r="C113">
        <f t="shared" si="11"/>
        <v>112</v>
      </c>
      <c r="D113" t="s">
        <v>230</v>
      </c>
      <c r="E113" t="s">
        <v>46</v>
      </c>
      <c r="F113" t="s">
        <v>3565</v>
      </c>
      <c r="G113">
        <v>1980</v>
      </c>
      <c r="H113" t="str">
        <f t="shared" si="25"/>
        <v>Adamczyk Bartosz</v>
      </c>
      <c r="I113">
        <f t="shared" si="26"/>
        <v>1980</v>
      </c>
      <c r="J113" t="s">
        <v>32</v>
      </c>
      <c r="K113" t="s">
        <v>3614</v>
      </c>
      <c r="L113">
        <f>VLOOKUP(H113,'id (2017)'!H:I,2,0)</f>
        <v>1980</v>
      </c>
    </row>
    <row r="114" spans="1:12">
      <c r="A114" t="str">
        <f t="shared" si="24"/>
        <v>Melon-MikaKrzysztof1975</v>
      </c>
      <c r="C114">
        <f t="shared" si="11"/>
        <v>113</v>
      </c>
      <c r="D114" t="s">
        <v>237</v>
      </c>
      <c r="E114" t="s">
        <v>22</v>
      </c>
      <c r="F114" t="s">
        <v>312</v>
      </c>
      <c r="G114">
        <v>1975</v>
      </c>
      <c r="H114" t="str">
        <f t="shared" si="25"/>
        <v>Melon-Mika Krzysztof</v>
      </c>
      <c r="I114">
        <f t="shared" si="26"/>
        <v>1975</v>
      </c>
      <c r="J114" t="s">
        <v>32</v>
      </c>
      <c r="K114" t="s">
        <v>3614</v>
      </c>
      <c r="L114">
        <f>VLOOKUP(H114,'id (2017)'!H:I,2,0)</f>
        <v>1975</v>
      </c>
    </row>
    <row r="115" spans="1:12">
      <c r="A115" t="str">
        <f t="shared" si="24"/>
        <v>FrankeMarcin1978</v>
      </c>
      <c r="C115">
        <f t="shared" si="11"/>
        <v>114</v>
      </c>
      <c r="D115" t="s">
        <v>1636</v>
      </c>
      <c r="E115" t="s">
        <v>17</v>
      </c>
      <c r="F115" t="s">
        <v>3564</v>
      </c>
      <c r="G115">
        <v>1978</v>
      </c>
      <c r="H115" t="str">
        <f t="shared" si="25"/>
        <v>Franke Marcin</v>
      </c>
      <c r="I115">
        <f t="shared" si="26"/>
        <v>1978</v>
      </c>
      <c r="J115" t="s">
        <v>32</v>
      </c>
      <c r="K115" t="s">
        <v>3614</v>
      </c>
      <c r="L115">
        <f>VLOOKUP(H115,'id (2017)'!H:I,2,0)</f>
        <v>1978</v>
      </c>
    </row>
    <row r="116" spans="1:12">
      <c r="A116" t="str">
        <f t="shared" si="24"/>
        <v>PasiecznikWojciech1970</v>
      </c>
      <c r="C116">
        <f t="shared" si="11"/>
        <v>115</v>
      </c>
      <c r="D116" t="s">
        <v>916</v>
      </c>
      <c r="E116" t="s">
        <v>151</v>
      </c>
      <c r="F116" t="s">
        <v>3563</v>
      </c>
      <c r="G116">
        <v>1970</v>
      </c>
      <c r="H116" t="str">
        <f t="shared" si="25"/>
        <v>Pasiecznik Wojciech</v>
      </c>
      <c r="I116">
        <f t="shared" si="26"/>
        <v>1970</v>
      </c>
      <c r="J116" t="s">
        <v>32</v>
      </c>
      <c r="K116" t="s">
        <v>3614</v>
      </c>
      <c r="L116">
        <f>VLOOKUP(H116,'id (2017)'!H:I,2,0)</f>
        <v>1970</v>
      </c>
    </row>
    <row r="117" spans="1:12">
      <c r="A117" t="str">
        <f t="shared" si="24"/>
        <v>BasterPrzemysław1978</v>
      </c>
      <c r="C117">
        <f t="shared" si="11"/>
        <v>116</v>
      </c>
      <c r="D117" t="s">
        <v>216</v>
      </c>
      <c r="E117" t="s">
        <v>24</v>
      </c>
      <c r="F117">
        <v>0</v>
      </c>
      <c r="G117">
        <v>1978</v>
      </c>
      <c r="H117" t="str">
        <f t="shared" si="25"/>
        <v>Baster Przemysław</v>
      </c>
      <c r="I117">
        <f t="shared" si="26"/>
        <v>1978</v>
      </c>
      <c r="J117" t="s">
        <v>32</v>
      </c>
      <c r="K117" t="s">
        <v>3614</v>
      </c>
      <c r="L117">
        <f>VLOOKUP(H117,'id (2017)'!H:I,2,0)</f>
        <v>1978</v>
      </c>
    </row>
    <row r="118" spans="1:12">
      <c r="A118" t="str">
        <f t="shared" si="24"/>
        <v>KsiążekMikołaj1985</v>
      </c>
      <c r="C118">
        <f t="shared" si="11"/>
        <v>117</v>
      </c>
      <c r="D118" t="s">
        <v>713</v>
      </c>
      <c r="E118" t="s">
        <v>431</v>
      </c>
      <c r="F118">
        <v>0</v>
      </c>
      <c r="G118">
        <v>1985</v>
      </c>
      <c r="H118" t="str">
        <f t="shared" si="25"/>
        <v>Książek Mikołaj</v>
      </c>
      <c r="I118">
        <f t="shared" si="26"/>
        <v>1985</v>
      </c>
      <c r="J118" t="s">
        <v>32</v>
      </c>
      <c r="K118" t="s">
        <v>3614</v>
      </c>
      <c r="L118">
        <f>VLOOKUP(H118,'id (2017)'!H:I,2,0)</f>
        <v>1985</v>
      </c>
    </row>
    <row r="119" spans="1:12">
      <c r="A119" t="str">
        <f t="shared" si="24"/>
        <v>JakubasPiotr1985</v>
      </c>
      <c r="C119">
        <f t="shared" si="11"/>
        <v>118</v>
      </c>
      <c r="D119" t="s">
        <v>714</v>
      </c>
      <c r="E119" t="s">
        <v>15</v>
      </c>
      <c r="F119" t="s">
        <v>3561</v>
      </c>
      <c r="G119">
        <v>1985</v>
      </c>
      <c r="H119" t="str">
        <f t="shared" si="25"/>
        <v>Jakubas Piotr</v>
      </c>
      <c r="I119">
        <f t="shared" si="26"/>
        <v>1985</v>
      </c>
      <c r="J119" t="s">
        <v>32</v>
      </c>
      <c r="K119" t="s">
        <v>3614</v>
      </c>
      <c r="L119">
        <f>VLOOKUP(H119,'id (2017)'!H:I,2,0)</f>
        <v>1985</v>
      </c>
    </row>
    <row r="120" spans="1:12">
      <c r="A120" t="str">
        <f t="shared" si="24"/>
        <v>MałodobryWojciech1959</v>
      </c>
      <c r="C120">
        <f t="shared" si="11"/>
        <v>119</v>
      </c>
      <c r="D120" t="s">
        <v>921</v>
      </c>
      <c r="E120" t="s">
        <v>151</v>
      </c>
      <c r="F120">
        <v>0</v>
      </c>
      <c r="G120">
        <v>1959</v>
      </c>
      <c r="H120" t="str">
        <f t="shared" si="25"/>
        <v>Małodobry Wojciech</v>
      </c>
      <c r="I120">
        <f t="shared" si="26"/>
        <v>1959</v>
      </c>
      <c r="J120" t="s">
        <v>32</v>
      </c>
      <c r="K120" t="s">
        <v>3614</v>
      </c>
      <c r="L120">
        <f>VLOOKUP(H120,'id (2017)'!H:I,2,0)</f>
        <v>1959</v>
      </c>
    </row>
    <row r="121" spans="1:12">
      <c r="A121" t="str">
        <f t="shared" si="24"/>
        <v>KorzecStaszek1978</v>
      </c>
      <c r="C121">
        <f t="shared" si="11"/>
        <v>120</v>
      </c>
      <c r="D121" t="s">
        <v>228</v>
      </c>
      <c r="E121" t="s">
        <v>227</v>
      </c>
      <c r="F121" t="s">
        <v>1316</v>
      </c>
      <c r="G121">
        <v>1978</v>
      </c>
      <c r="H121" t="str">
        <f t="shared" si="25"/>
        <v>Korzec Staszek</v>
      </c>
      <c r="I121">
        <f t="shared" si="26"/>
        <v>1978</v>
      </c>
      <c r="J121" t="s">
        <v>32</v>
      </c>
      <c r="K121" t="s">
        <v>3614</v>
      </c>
      <c r="L121">
        <f>VLOOKUP(H121,'id (2017)'!H:I,2,0)</f>
        <v>1978</v>
      </c>
    </row>
    <row r="122" spans="1:12">
      <c r="A122" t="str">
        <f t="shared" si="24"/>
        <v>KonopińskiMaciej1973</v>
      </c>
      <c r="C122">
        <f t="shared" si="11"/>
        <v>121</v>
      </c>
      <c r="D122" t="s">
        <v>203</v>
      </c>
      <c r="E122" t="s">
        <v>70</v>
      </c>
      <c r="F122" t="s">
        <v>1316</v>
      </c>
      <c r="G122">
        <v>1973</v>
      </c>
      <c r="H122" t="str">
        <f t="shared" si="25"/>
        <v>Konopiński Maciej</v>
      </c>
      <c r="I122">
        <f t="shared" si="26"/>
        <v>1973</v>
      </c>
      <c r="J122" t="s">
        <v>32</v>
      </c>
      <c r="K122" t="s">
        <v>3614</v>
      </c>
      <c r="L122" t="e">
        <f>VLOOKUP(H122,'id (2017)'!H:I,2,0)</f>
        <v>#N/A</v>
      </c>
    </row>
    <row r="123" spans="1:12">
      <c r="A123" t="str">
        <f t="shared" ref="A123:A130" si="27">D123&amp;E123&amp;G123</f>
        <v>DudekMagdalena1984</v>
      </c>
      <c r="C123">
        <f t="shared" si="11"/>
        <v>122</v>
      </c>
      <c r="D123" t="s">
        <v>716</v>
      </c>
      <c r="E123" t="s">
        <v>36</v>
      </c>
      <c r="F123" t="s">
        <v>3570</v>
      </c>
      <c r="G123">
        <v>1984</v>
      </c>
      <c r="H123" t="str">
        <f t="shared" ref="H123:H130" si="28">D123&amp;" "&amp;E123</f>
        <v>Dudek Magdalena</v>
      </c>
      <c r="I123">
        <f t="shared" ref="I123:I130" si="29">G123</f>
        <v>1984</v>
      </c>
      <c r="J123" t="s">
        <v>0</v>
      </c>
      <c r="K123" t="s">
        <v>3614</v>
      </c>
      <c r="L123">
        <f>VLOOKUP(H123,'id (2017)'!H:I,2,0)</f>
        <v>1984</v>
      </c>
    </row>
    <row r="124" spans="1:12">
      <c r="A124" t="str">
        <f t="shared" si="27"/>
        <v>ZimnyUrszula1985</v>
      </c>
      <c r="C124">
        <f t="shared" si="11"/>
        <v>123</v>
      </c>
      <c r="D124" t="s">
        <v>3566</v>
      </c>
      <c r="E124" t="s">
        <v>770</v>
      </c>
      <c r="F124">
        <v>0</v>
      </c>
      <c r="G124">
        <v>1985</v>
      </c>
      <c r="H124" t="str">
        <f t="shared" si="28"/>
        <v>Zimny Urszula</v>
      </c>
      <c r="I124">
        <f t="shared" si="29"/>
        <v>1985</v>
      </c>
      <c r="J124" t="s">
        <v>0</v>
      </c>
      <c r="K124" t="s">
        <v>3614</v>
      </c>
      <c r="L124" t="e">
        <f>VLOOKUP(H124,'id (2017)'!H:I,2,0)</f>
        <v>#N/A</v>
      </c>
    </row>
    <row r="125" spans="1:12">
      <c r="A125" t="str">
        <f t="shared" si="27"/>
        <v>Motyl-AdamczykAgata1979</v>
      </c>
      <c r="C125">
        <f t="shared" si="11"/>
        <v>124</v>
      </c>
      <c r="D125" t="s">
        <v>232</v>
      </c>
      <c r="E125" t="s">
        <v>231</v>
      </c>
      <c r="F125" t="s">
        <v>3565</v>
      </c>
      <c r="G125">
        <v>1979</v>
      </c>
      <c r="H125" t="str">
        <f t="shared" si="28"/>
        <v>Motyl-Adamczyk Agata</v>
      </c>
      <c r="I125">
        <f t="shared" si="29"/>
        <v>1979</v>
      </c>
      <c r="J125" t="s">
        <v>0</v>
      </c>
      <c r="K125" t="s">
        <v>3614</v>
      </c>
      <c r="L125">
        <f>VLOOKUP(H125,'id (2017)'!H:I,2,0)</f>
        <v>1979</v>
      </c>
    </row>
    <row r="126" spans="1:12">
      <c r="A126" t="str">
        <f t="shared" si="27"/>
        <v>TruszkowskaKamila1980</v>
      </c>
      <c r="C126">
        <f t="shared" si="11"/>
        <v>125</v>
      </c>
      <c r="D126" t="s">
        <v>198</v>
      </c>
      <c r="E126" t="s">
        <v>199</v>
      </c>
      <c r="F126">
        <v>0</v>
      </c>
      <c r="G126">
        <v>1980</v>
      </c>
      <c r="H126" t="str">
        <f t="shared" si="28"/>
        <v>Truszkowska Kamila</v>
      </c>
      <c r="I126">
        <f t="shared" si="29"/>
        <v>1980</v>
      </c>
      <c r="J126" t="s">
        <v>0</v>
      </c>
      <c r="K126" t="s">
        <v>3614</v>
      </c>
      <c r="L126">
        <f>VLOOKUP(H126,'id (2017)'!H:I,2,0)</f>
        <v>1980</v>
      </c>
    </row>
    <row r="127" spans="1:12">
      <c r="A127" t="str">
        <f t="shared" si="27"/>
        <v>KotIwona1980</v>
      </c>
      <c r="C127">
        <f t="shared" si="11"/>
        <v>126</v>
      </c>
      <c r="D127" t="s">
        <v>244</v>
      </c>
      <c r="E127" t="s">
        <v>1548</v>
      </c>
      <c r="F127">
        <v>0</v>
      </c>
      <c r="G127">
        <v>1980</v>
      </c>
      <c r="H127" t="str">
        <f t="shared" si="28"/>
        <v>Kot Iwona</v>
      </c>
      <c r="I127">
        <f t="shared" si="29"/>
        <v>1980</v>
      </c>
      <c r="J127" t="s">
        <v>0</v>
      </c>
      <c r="K127" t="s">
        <v>3614</v>
      </c>
      <c r="L127">
        <f>VLOOKUP(H127,'id (2017)'!H:I,2,0)</f>
        <v>1980</v>
      </c>
    </row>
    <row r="128" spans="1:12">
      <c r="A128" t="str">
        <f t="shared" si="27"/>
        <v>NieduziakMagdalena1983</v>
      </c>
      <c r="C128">
        <f t="shared" si="11"/>
        <v>127</v>
      </c>
      <c r="D128" t="s">
        <v>1627</v>
      </c>
      <c r="E128" t="s">
        <v>36</v>
      </c>
      <c r="F128">
        <v>0</v>
      </c>
      <c r="G128">
        <v>1983</v>
      </c>
      <c r="H128" t="str">
        <f t="shared" si="28"/>
        <v>Nieduziak Magdalena</v>
      </c>
      <c r="I128">
        <f t="shared" si="29"/>
        <v>1983</v>
      </c>
      <c r="J128" t="s">
        <v>0</v>
      </c>
      <c r="K128" t="s">
        <v>3614</v>
      </c>
      <c r="L128">
        <f>VLOOKUP(H128,'id (2017)'!H:I,2,0)</f>
        <v>1983</v>
      </c>
    </row>
    <row r="129" spans="1:12">
      <c r="A129" t="str">
        <f t="shared" si="27"/>
        <v>RychlikAnna1983</v>
      </c>
      <c r="C129">
        <f t="shared" si="11"/>
        <v>128</v>
      </c>
      <c r="D129" t="s">
        <v>748</v>
      </c>
      <c r="E129" t="s">
        <v>276</v>
      </c>
      <c r="F129" t="s">
        <v>747</v>
      </c>
      <c r="G129">
        <v>1983</v>
      </c>
      <c r="H129" t="str">
        <f t="shared" si="28"/>
        <v>Rychlik Anna</v>
      </c>
      <c r="I129">
        <f t="shared" si="29"/>
        <v>1983</v>
      </c>
      <c r="J129" t="s">
        <v>0</v>
      </c>
      <c r="K129" t="s">
        <v>3614</v>
      </c>
      <c r="L129">
        <f>VLOOKUP(H129,'id (2017)'!H:I,2,0)</f>
        <v>1983</v>
      </c>
    </row>
    <row r="130" spans="1:12">
      <c r="A130" t="str">
        <f t="shared" si="27"/>
        <v>LabutMaria1977</v>
      </c>
      <c r="C130">
        <f t="shared" si="11"/>
        <v>129</v>
      </c>
      <c r="D130" t="s">
        <v>205</v>
      </c>
      <c r="E130" t="s">
        <v>204</v>
      </c>
      <c r="F130">
        <v>0</v>
      </c>
      <c r="G130">
        <v>1977</v>
      </c>
      <c r="H130" t="str">
        <f t="shared" si="28"/>
        <v>Labut Maria</v>
      </c>
      <c r="I130">
        <f t="shared" si="29"/>
        <v>1977</v>
      </c>
      <c r="J130" t="s">
        <v>0</v>
      </c>
      <c r="K130" t="s">
        <v>3614</v>
      </c>
      <c r="L130">
        <f>VLOOKUP(H130,'id (2017)'!H:I,2,0)</f>
        <v>1977</v>
      </c>
    </row>
    <row r="131" spans="1:12">
      <c r="A131" t="str">
        <f t="shared" ref="A131:A132" si="30">D131&amp;E131&amp;G131</f>
        <v>PacekKarolina1988</v>
      </c>
      <c r="C131">
        <f t="shared" si="11"/>
        <v>130</v>
      </c>
      <c r="D131" t="s">
        <v>551</v>
      </c>
      <c r="E131" t="s">
        <v>550</v>
      </c>
      <c r="F131" t="s">
        <v>3635</v>
      </c>
      <c r="G131">
        <v>1988</v>
      </c>
      <c r="H131" t="str">
        <f t="shared" ref="H131:H132" si="31">D131&amp;" "&amp;E131</f>
        <v>Pacek Karolina</v>
      </c>
      <c r="I131">
        <f t="shared" ref="I131:I132" si="32">G131</f>
        <v>1988</v>
      </c>
      <c r="J131" t="s">
        <v>0</v>
      </c>
      <c r="K131" t="s">
        <v>128</v>
      </c>
      <c r="L131">
        <f>VLOOKUP(H131,'id (2017)'!H:I,2,0)</f>
        <v>1988</v>
      </c>
    </row>
    <row r="132" spans="1:12">
      <c r="A132" t="str">
        <f t="shared" si="30"/>
        <v>KwitowskaAnna1982</v>
      </c>
      <c r="C132">
        <f t="shared" ref="C132:C195" si="33">C131+1</f>
        <v>131</v>
      </c>
      <c r="D132" t="s">
        <v>3636</v>
      </c>
      <c r="E132" t="s">
        <v>276</v>
      </c>
      <c r="F132" t="s">
        <v>3</v>
      </c>
      <c r="G132">
        <v>1982</v>
      </c>
      <c r="H132" t="str">
        <f t="shared" si="31"/>
        <v>Kwitowska Anna</v>
      </c>
      <c r="I132">
        <f t="shared" si="32"/>
        <v>1982</v>
      </c>
      <c r="J132" t="s">
        <v>0</v>
      </c>
      <c r="K132" t="s">
        <v>3637</v>
      </c>
      <c r="L132" t="e">
        <f>VLOOKUP(H132,'id (2017)'!H:I,2,0)</f>
        <v>#N/A</v>
      </c>
    </row>
    <row r="133" spans="1:12">
      <c r="A133" t="str">
        <f t="shared" ref="A133:A148" si="34">D133&amp;E133&amp;G133</f>
        <v>BuciakPiotr1979</v>
      </c>
      <c r="C133">
        <f t="shared" si="33"/>
        <v>132</v>
      </c>
      <c r="D133" t="s">
        <v>302</v>
      </c>
      <c r="E133" t="s">
        <v>15</v>
      </c>
      <c r="F133" t="s">
        <v>3621</v>
      </c>
      <c r="G133">
        <v>1979</v>
      </c>
      <c r="H133" t="str">
        <f t="shared" ref="H133:H148" si="35">D133&amp;" "&amp;E133</f>
        <v>Buciak Piotr</v>
      </c>
      <c r="I133">
        <f t="shared" ref="I133:I148" si="36">G133</f>
        <v>1979</v>
      </c>
      <c r="J133" t="s">
        <v>32</v>
      </c>
      <c r="K133" t="s">
        <v>3638</v>
      </c>
      <c r="L133">
        <f>VLOOKUP(H133,'id (2017)'!H:I,2,0)</f>
        <v>1979</v>
      </c>
    </row>
    <row r="134" spans="1:12">
      <c r="A134" t="str">
        <f t="shared" si="34"/>
        <v>WojciechowskiAdam1984</v>
      </c>
      <c r="C134">
        <f t="shared" si="33"/>
        <v>133</v>
      </c>
      <c r="D134" t="s">
        <v>300</v>
      </c>
      <c r="E134" t="s">
        <v>83</v>
      </c>
      <c r="F134" t="s">
        <v>4467</v>
      </c>
      <c r="G134">
        <v>1984</v>
      </c>
      <c r="H134" t="str">
        <f t="shared" si="35"/>
        <v>Wojciechowski Adam</v>
      </c>
      <c r="I134">
        <f t="shared" si="36"/>
        <v>1984</v>
      </c>
      <c r="J134" t="s">
        <v>32</v>
      </c>
      <c r="K134" t="s">
        <v>3639</v>
      </c>
      <c r="L134">
        <f>VLOOKUP(H134,'id (2017)'!H:I,2,0)</f>
        <v>1984</v>
      </c>
    </row>
    <row r="135" spans="1:12">
      <c r="A135" t="str">
        <f t="shared" si="34"/>
        <v>KielakHubert1996</v>
      </c>
      <c r="C135">
        <f t="shared" si="33"/>
        <v>134</v>
      </c>
      <c r="D135" t="s">
        <v>1489</v>
      </c>
      <c r="E135" t="s">
        <v>710</v>
      </c>
      <c r="F135" t="s">
        <v>3622</v>
      </c>
      <c r="G135">
        <v>1996</v>
      </c>
      <c r="H135" t="str">
        <f t="shared" si="35"/>
        <v>Kielak Hubert</v>
      </c>
      <c r="I135">
        <f t="shared" si="36"/>
        <v>1996</v>
      </c>
      <c r="J135" t="s">
        <v>32</v>
      </c>
      <c r="K135" t="s">
        <v>3640</v>
      </c>
      <c r="L135">
        <f>VLOOKUP(H135,'id (2017)'!H:I,2,0)</f>
        <v>1996</v>
      </c>
    </row>
    <row r="136" spans="1:12">
      <c r="A136" t="str">
        <f t="shared" si="34"/>
        <v>BogumiłDariusz1977</v>
      </c>
      <c r="C136">
        <f t="shared" si="33"/>
        <v>135</v>
      </c>
      <c r="D136" t="s">
        <v>437</v>
      </c>
      <c r="E136" t="s">
        <v>144</v>
      </c>
      <c r="F136" t="s">
        <v>3621</v>
      </c>
      <c r="G136">
        <v>1977</v>
      </c>
      <c r="H136" t="str">
        <f t="shared" si="35"/>
        <v>Bogumił Dariusz</v>
      </c>
      <c r="I136">
        <f t="shared" si="36"/>
        <v>1977</v>
      </c>
      <c r="J136" t="s">
        <v>32</v>
      </c>
      <c r="K136" t="s">
        <v>3641</v>
      </c>
      <c r="L136">
        <f>VLOOKUP(H136,'id (2017)'!H:I,2,0)</f>
        <v>1977</v>
      </c>
    </row>
    <row r="137" spans="1:12">
      <c r="A137" t="str">
        <f t="shared" si="34"/>
        <v>KielakIgor1999</v>
      </c>
      <c r="C137">
        <f t="shared" si="33"/>
        <v>136</v>
      </c>
      <c r="D137" t="s">
        <v>1489</v>
      </c>
      <c r="E137" t="s">
        <v>1490</v>
      </c>
      <c r="F137" t="s">
        <v>3622</v>
      </c>
      <c r="G137">
        <v>1999</v>
      </c>
      <c r="H137" t="str">
        <f t="shared" si="35"/>
        <v>Kielak Igor</v>
      </c>
      <c r="I137">
        <f t="shared" si="36"/>
        <v>1999</v>
      </c>
      <c r="J137" t="s">
        <v>32</v>
      </c>
      <c r="K137" t="s">
        <v>3642</v>
      </c>
      <c r="L137">
        <f>VLOOKUP(H137,'id (2017)'!H:I,2,0)</f>
        <v>1999</v>
      </c>
    </row>
    <row r="138" spans="1:12">
      <c r="A138" t="str">
        <f t="shared" si="34"/>
        <v>KielakSławomir1972</v>
      </c>
      <c r="C138">
        <f t="shared" si="33"/>
        <v>137</v>
      </c>
      <c r="D138" t="s">
        <v>1489</v>
      </c>
      <c r="E138" t="s">
        <v>92</v>
      </c>
      <c r="F138" t="s">
        <v>3622</v>
      </c>
      <c r="G138">
        <v>1972</v>
      </c>
      <c r="H138" t="str">
        <f t="shared" si="35"/>
        <v>Kielak Sławomir</v>
      </c>
      <c r="I138">
        <f t="shared" si="36"/>
        <v>1972</v>
      </c>
      <c r="J138" t="s">
        <v>32</v>
      </c>
      <c r="K138" t="s">
        <v>3643</v>
      </c>
      <c r="L138">
        <f>VLOOKUP(H138,'id (2017)'!H:I,2,0)</f>
        <v>1972</v>
      </c>
    </row>
    <row r="139" spans="1:12">
      <c r="A139" t="str">
        <f t="shared" si="34"/>
        <v>SenderekŁukasz1977</v>
      </c>
      <c r="C139">
        <f t="shared" si="33"/>
        <v>138</v>
      </c>
      <c r="D139" t="s">
        <v>295</v>
      </c>
      <c r="E139" t="s">
        <v>63</v>
      </c>
      <c r="F139" t="s">
        <v>3621</v>
      </c>
      <c r="G139">
        <v>1977</v>
      </c>
      <c r="H139" t="str">
        <f t="shared" si="35"/>
        <v>Senderek Łukasz</v>
      </c>
      <c r="I139">
        <f t="shared" si="36"/>
        <v>1977</v>
      </c>
      <c r="J139" t="s">
        <v>32</v>
      </c>
      <c r="K139" t="s">
        <v>3644</v>
      </c>
      <c r="L139">
        <f>VLOOKUP(H139,'id (2017)'!H:I,2,0)</f>
        <v>1977</v>
      </c>
    </row>
    <row r="140" spans="1:12">
      <c r="A140" t="str">
        <f t="shared" si="34"/>
        <v>RuchlickiStanisław1983</v>
      </c>
      <c r="C140">
        <f t="shared" si="33"/>
        <v>139</v>
      </c>
      <c r="D140" t="s">
        <v>436</v>
      </c>
      <c r="E140" t="s">
        <v>279</v>
      </c>
      <c r="F140" t="s">
        <v>287</v>
      </c>
      <c r="G140">
        <v>1983</v>
      </c>
      <c r="H140" t="str">
        <f t="shared" si="35"/>
        <v>Ruchlicki Stanisław</v>
      </c>
      <c r="I140">
        <f t="shared" si="36"/>
        <v>1983</v>
      </c>
      <c r="J140" t="s">
        <v>32</v>
      </c>
      <c r="K140" t="s">
        <v>3645</v>
      </c>
      <c r="L140">
        <f>VLOOKUP(H140,'id (2017)'!H:I,2,0)</f>
        <v>1983</v>
      </c>
    </row>
    <row r="141" spans="1:12">
      <c r="A141" t="str">
        <f t="shared" si="34"/>
        <v>KędziorekDamian1979</v>
      </c>
      <c r="C141">
        <f t="shared" si="33"/>
        <v>140</v>
      </c>
      <c r="D141" t="s">
        <v>281</v>
      </c>
      <c r="E141" t="s">
        <v>282</v>
      </c>
      <c r="F141" t="s">
        <v>1275</v>
      </c>
      <c r="G141">
        <v>1979</v>
      </c>
      <c r="H141" t="str">
        <f t="shared" si="35"/>
        <v>Kędziorek Damian</v>
      </c>
      <c r="I141">
        <f t="shared" si="36"/>
        <v>1979</v>
      </c>
      <c r="J141" t="s">
        <v>32</v>
      </c>
      <c r="K141" t="s">
        <v>3646</v>
      </c>
      <c r="L141">
        <f>VLOOKUP(H141,'id (2017)'!H:I,2,0)</f>
        <v>1979</v>
      </c>
    </row>
    <row r="142" spans="1:12">
      <c r="A142" t="str">
        <f t="shared" si="34"/>
        <v>SiochRadosław1981</v>
      </c>
      <c r="C142">
        <f t="shared" si="33"/>
        <v>141</v>
      </c>
      <c r="D142" t="s">
        <v>1715</v>
      </c>
      <c r="E142" t="s">
        <v>241</v>
      </c>
      <c r="F142" t="s">
        <v>3623</v>
      </c>
      <c r="G142">
        <v>1981</v>
      </c>
      <c r="H142" t="str">
        <f t="shared" si="35"/>
        <v>Sioch Radosław</v>
      </c>
      <c r="I142">
        <f t="shared" si="36"/>
        <v>1981</v>
      </c>
      <c r="J142" t="s">
        <v>32</v>
      </c>
      <c r="K142" t="s">
        <v>3647</v>
      </c>
      <c r="L142">
        <f>VLOOKUP(H142,'id (2017)'!H:I,2,0)</f>
        <v>1981</v>
      </c>
    </row>
    <row r="143" spans="1:12">
      <c r="A143" t="str">
        <f t="shared" si="34"/>
        <v>MarcinkiewiczGrzegorz1985</v>
      </c>
      <c r="C143">
        <f t="shared" si="33"/>
        <v>142</v>
      </c>
      <c r="D143" t="s">
        <v>403</v>
      </c>
      <c r="E143" t="s">
        <v>19</v>
      </c>
      <c r="F143" t="s">
        <v>3624</v>
      </c>
      <c r="G143">
        <v>1985</v>
      </c>
      <c r="H143" t="str">
        <f t="shared" si="35"/>
        <v>Marcinkiewicz Grzegorz</v>
      </c>
      <c r="I143">
        <f t="shared" si="36"/>
        <v>1985</v>
      </c>
      <c r="J143" t="s">
        <v>32</v>
      </c>
      <c r="K143" t="s">
        <v>3648</v>
      </c>
      <c r="L143">
        <f>VLOOKUP(H143,'id (2017)'!H:I,2,0)</f>
        <v>1986</v>
      </c>
    </row>
    <row r="144" spans="1:12">
      <c r="A144" t="str">
        <f t="shared" si="34"/>
        <v>MierzwickiKrzysztof1979</v>
      </c>
      <c r="C144">
        <f t="shared" si="33"/>
        <v>143</v>
      </c>
      <c r="D144" t="s">
        <v>277</v>
      </c>
      <c r="E144" t="s">
        <v>22</v>
      </c>
      <c r="F144" t="s">
        <v>3</v>
      </c>
      <c r="G144">
        <v>1979</v>
      </c>
      <c r="H144" t="str">
        <f t="shared" si="35"/>
        <v>Mierzwicki Krzysztof</v>
      </c>
      <c r="I144">
        <f t="shared" si="36"/>
        <v>1979</v>
      </c>
      <c r="J144" t="s">
        <v>32</v>
      </c>
      <c r="K144" t="s">
        <v>3649</v>
      </c>
      <c r="L144">
        <f>VLOOKUP(H144,'id (2017)'!H:I,2,0)</f>
        <v>1979</v>
      </c>
    </row>
    <row r="145" spans="1:12">
      <c r="A145" t="str">
        <f t="shared" si="34"/>
        <v>KasejaJanek1987</v>
      </c>
      <c r="C145">
        <f t="shared" si="33"/>
        <v>144</v>
      </c>
      <c r="D145" t="s">
        <v>3627</v>
      </c>
      <c r="E145" t="s">
        <v>1654</v>
      </c>
      <c r="F145" t="s">
        <v>3628</v>
      </c>
      <c r="G145">
        <v>1987</v>
      </c>
      <c r="H145" t="str">
        <f t="shared" si="35"/>
        <v>Kaseja Janek</v>
      </c>
      <c r="I145">
        <f t="shared" si="36"/>
        <v>1987</v>
      </c>
      <c r="J145" t="s">
        <v>32</v>
      </c>
      <c r="K145" t="s">
        <v>3650</v>
      </c>
      <c r="L145" t="e">
        <f>VLOOKUP(H145,'id (2017)'!H:I,2,0)</f>
        <v>#N/A</v>
      </c>
    </row>
    <row r="146" spans="1:12">
      <c r="A146" t="str">
        <f t="shared" si="34"/>
        <v>KasejaMaciej1963</v>
      </c>
      <c r="C146">
        <f t="shared" si="33"/>
        <v>145</v>
      </c>
      <c r="D146" t="s">
        <v>3627</v>
      </c>
      <c r="E146" t="s">
        <v>70</v>
      </c>
      <c r="F146" t="s">
        <v>3628</v>
      </c>
      <c r="G146">
        <v>1963</v>
      </c>
      <c r="H146" t="str">
        <f t="shared" si="35"/>
        <v>Kaseja Maciej</v>
      </c>
      <c r="I146">
        <f t="shared" si="36"/>
        <v>1963</v>
      </c>
      <c r="J146" t="s">
        <v>32</v>
      </c>
      <c r="K146" t="s">
        <v>3651</v>
      </c>
      <c r="L146" t="e">
        <f>VLOOKUP(H146,'id (2017)'!H:I,2,0)</f>
        <v>#N/A</v>
      </c>
    </row>
    <row r="147" spans="1:12">
      <c r="A147" t="str">
        <f t="shared" si="34"/>
        <v>MrózJacek1958</v>
      </c>
      <c r="C147">
        <f t="shared" si="33"/>
        <v>146</v>
      </c>
      <c r="D147" t="s">
        <v>3630</v>
      </c>
      <c r="E147" t="s">
        <v>21</v>
      </c>
      <c r="F147" t="s">
        <v>3631</v>
      </c>
      <c r="G147">
        <v>1958</v>
      </c>
      <c r="H147" t="str">
        <f t="shared" si="35"/>
        <v>Mróz Jacek</v>
      </c>
      <c r="I147">
        <f t="shared" si="36"/>
        <v>1958</v>
      </c>
      <c r="J147" t="s">
        <v>32</v>
      </c>
      <c r="K147" t="s">
        <v>3652</v>
      </c>
      <c r="L147" t="e">
        <f>VLOOKUP(H147,'id (2017)'!H:I,2,0)</f>
        <v>#N/A</v>
      </c>
    </row>
    <row r="148" spans="1:12">
      <c r="A148" t="str">
        <f t="shared" si="34"/>
        <v>JeziorskiKrzysztof0</v>
      </c>
      <c r="C148">
        <f t="shared" si="33"/>
        <v>147</v>
      </c>
      <c r="D148" t="s">
        <v>3633</v>
      </c>
      <c r="E148" t="s">
        <v>22</v>
      </c>
      <c r="F148" t="s">
        <v>3634</v>
      </c>
      <c r="G148">
        <v>0</v>
      </c>
      <c r="H148" t="str">
        <f t="shared" si="35"/>
        <v>Jeziorski Krzysztof</v>
      </c>
      <c r="I148">
        <f t="shared" si="36"/>
        <v>0</v>
      </c>
      <c r="J148" t="s">
        <v>32</v>
      </c>
      <c r="K148" t="s">
        <v>3653</v>
      </c>
      <c r="L148" t="e">
        <f>VLOOKUP(H148,'id (2017)'!H:I,2,0)</f>
        <v>#N/A</v>
      </c>
    </row>
    <row r="149" spans="1:12">
      <c r="A149" t="str">
        <f t="shared" ref="A149:A153" si="37">D149&amp;E149&amp;G149</f>
        <v>ZielińskaJadwiga1972</v>
      </c>
      <c r="C149">
        <f t="shared" si="33"/>
        <v>148</v>
      </c>
      <c r="D149" t="s">
        <v>1023</v>
      </c>
      <c r="E149" t="s">
        <v>1712</v>
      </c>
      <c r="F149" t="s">
        <v>369</v>
      </c>
      <c r="G149">
        <v>1972</v>
      </c>
      <c r="H149" t="str">
        <f t="shared" ref="H149:H153" si="38">D149&amp;" "&amp;E149</f>
        <v>Zielińska Jadwiga</v>
      </c>
      <c r="I149">
        <f t="shared" ref="I149:I153" si="39">G149</f>
        <v>1972</v>
      </c>
      <c r="J149" t="s">
        <v>0</v>
      </c>
      <c r="K149" t="s">
        <v>3857</v>
      </c>
      <c r="L149">
        <f>VLOOKUP(H149,'id (2017)'!H:I,2,0)</f>
        <v>1972</v>
      </c>
    </row>
    <row r="150" spans="1:12">
      <c r="A150" t="str">
        <f t="shared" si="37"/>
        <v>DunowskaIlona1973</v>
      </c>
      <c r="C150">
        <f t="shared" si="33"/>
        <v>149</v>
      </c>
      <c r="D150" t="s">
        <v>371</v>
      </c>
      <c r="E150" t="s">
        <v>370</v>
      </c>
      <c r="F150" t="s">
        <v>369</v>
      </c>
      <c r="G150">
        <v>1973</v>
      </c>
      <c r="H150" t="str">
        <f t="shared" si="38"/>
        <v>Dunowska Ilona</v>
      </c>
      <c r="I150">
        <f t="shared" si="39"/>
        <v>1973</v>
      </c>
      <c r="J150" t="s">
        <v>0</v>
      </c>
      <c r="K150" t="s">
        <v>3857</v>
      </c>
      <c r="L150">
        <f>VLOOKUP(H150,'id (2017)'!H:I,2,0)</f>
        <v>1973</v>
      </c>
    </row>
    <row r="151" spans="1:12">
      <c r="A151" t="str">
        <f t="shared" si="37"/>
        <v>SzwarackaMałgorzata1988</v>
      </c>
      <c r="C151">
        <f t="shared" si="33"/>
        <v>150</v>
      </c>
      <c r="D151" t="s">
        <v>1018</v>
      </c>
      <c r="E151" t="s">
        <v>500</v>
      </c>
      <c r="F151" t="s">
        <v>827</v>
      </c>
      <c r="G151">
        <v>1988</v>
      </c>
      <c r="H151" t="str">
        <f t="shared" si="38"/>
        <v>Szwaracka Małgorzata</v>
      </c>
      <c r="I151">
        <f t="shared" si="39"/>
        <v>1988</v>
      </c>
      <c r="J151" t="s">
        <v>0</v>
      </c>
      <c r="K151" t="s">
        <v>3857</v>
      </c>
      <c r="L151">
        <f>VLOOKUP(H151,'id (2017)'!H:I,2,0)</f>
        <v>1988</v>
      </c>
    </row>
    <row r="152" spans="1:12">
      <c r="A152" t="str">
        <f t="shared" si="37"/>
        <v>UrbanIzabela1979</v>
      </c>
      <c r="C152">
        <f t="shared" si="33"/>
        <v>151</v>
      </c>
      <c r="D152" t="s">
        <v>1016</v>
      </c>
      <c r="E152" t="s">
        <v>1017</v>
      </c>
      <c r="F152">
        <v>0</v>
      </c>
      <c r="G152">
        <v>1979</v>
      </c>
      <c r="H152" t="str">
        <f t="shared" si="38"/>
        <v>Urban Izabela</v>
      </c>
      <c r="I152">
        <f t="shared" si="39"/>
        <v>1979</v>
      </c>
      <c r="J152" t="s">
        <v>0</v>
      </c>
      <c r="K152" t="s">
        <v>3857</v>
      </c>
      <c r="L152" t="e">
        <f>VLOOKUP(H152,'id (2017)'!H:I,2,0)</f>
        <v>#N/A</v>
      </c>
    </row>
    <row r="153" spans="1:12">
      <c r="A153" t="str">
        <f t="shared" si="37"/>
        <v>MarcinkowskaMagdalena1970</v>
      </c>
      <c r="C153">
        <f t="shared" si="33"/>
        <v>152</v>
      </c>
      <c r="D153" t="s">
        <v>86</v>
      </c>
      <c r="E153" t="s">
        <v>36</v>
      </c>
      <c r="F153">
        <v>0</v>
      </c>
      <c r="G153">
        <v>1970</v>
      </c>
      <c r="H153" t="str">
        <f t="shared" si="38"/>
        <v>Marcinkowska Magdalena</v>
      </c>
      <c r="I153">
        <f t="shared" si="39"/>
        <v>1970</v>
      </c>
      <c r="J153" t="s">
        <v>0</v>
      </c>
      <c r="K153" t="s">
        <v>3857</v>
      </c>
      <c r="L153">
        <f>VLOOKUP(H153,'id (2017)'!H:I,2,0)</f>
        <v>1970</v>
      </c>
    </row>
    <row r="154" spans="1:12">
      <c r="A154" t="str">
        <f t="shared" ref="A154:A171" si="40">D154&amp;E154&amp;G154</f>
        <v>LisekMałgorzata1981</v>
      </c>
      <c r="C154">
        <f t="shared" si="33"/>
        <v>153</v>
      </c>
      <c r="D154" t="s">
        <v>3746</v>
      </c>
      <c r="E154" t="s">
        <v>500</v>
      </c>
      <c r="F154">
        <v>0</v>
      </c>
      <c r="G154">
        <v>1981</v>
      </c>
      <c r="H154" t="str">
        <f t="shared" ref="H154:H171" si="41">D154&amp;" "&amp;E154</f>
        <v>Lisek Małgorzata</v>
      </c>
      <c r="I154">
        <f t="shared" ref="I154:I171" si="42">G154</f>
        <v>1981</v>
      </c>
      <c r="J154" t="s">
        <v>0</v>
      </c>
      <c r="K154" t="s">
        <v>3859</v>
      </c>
      <c r="L154" t="e">
        <f>VLOOKUP(H154,'id (2017)'!H:I,2,0)</f>
        <v>#N/A</v>
      </c>
    </row>
    <row r="155" spans="1:12">
      <c r="A155" t="str">
        <f t="shared" si="40"/>
        <v>KrzeptowskaSylwia1971</v>
      </c>
      <c r="C155">
        <f t="shared" si="33"/>
        <v>154</v>
      </c>
      <c r="D155" t="s">
        <v>3754</v>
      </c>
      <c r="E155" t="s">
        <v>903</v>
      </c>
      <c r="F155">
        <v>0</v>
      </c>
      <c r="G155">
        <v>1971</v>
      </c>
      <c r="H155" t="str">
        <f t="shared" si="41"/>
        <v>Krzeptowska Sylwia</v>
      </c>
      <c r="I155">
        <f t="shared" si="42"/>
        <v>1971</v>
      </c>
      <c r="J155" t="s">
        <v>0</v>
      </c>
      <c r="K155" t="s">
        <v>3859</v>
      </c>
      <c r="L155" t="e">
        <f>VLOOKUP(H155,'id (2017)'!H:I,2,0)</f>
        <v>#N/A</v>
      </c>
    </row>
    <row r="156" spans="1:12">
      <c r="A156" t="str">
        <f t="shared" si="40"/>
        <v>KlucznikKasia1986</v>
      </c>
      <c r="C156">
        <f t="shared" si="33"/>
        <v>155</v>
      </c>
      <c r="D156" t="s">
        <v>587</v>
      </c>
      <c r="E156" t="s">
        <v>951</v>
      </c>
      <c r="F156" t="s">
        <v>1148</v>
      </c>
      <c r="G156">
        <v>1986</v>
      </c>
      <c r="H156" t="str">
        <f t="shared" si="41"/>
        <v>Klucznik Kasia</v>
      </c>
      <c r="I156">
        <f t="shared" si="42"/>
        <v>1986</v>
      </c>
      <c r="J156" t="s">
        <v>0</v>
      </c>
      <c r="K156" t="s">
        <v>3859</v>
      </c>
      <c r="L156" t="e">
        <f>VLOOKUP(H156,'id (2017)'!H:I,2,0)</f>
        <v>#N/A</v>
      </c>
    </row>
    <row r="157" spans="1:12">
      <c r="A157" t="str">
        <f t="shared" si="40"/>
        <v>OstaszkiewiczJola1981</v>
      </c>
      <c r="C157">
        <f t="shared" si="33"/>
        <v>156</v>
      </c>
      <c r="D157" t="s">
        <v>3496</v>
      </c>
      <c r="E157" t="s">
        <v>3765</v>
      </c>
      <c r="F157">
        <v>0</v>
      </c>
      <c r="G157">
        <v>1981</v>
      </c>
      <c r="H157" t="str">
        <f t="shared" si="41"/>
        <v>Ostaszkiewicz Jola</v>
      </c>
      <c r="I157">
        <f t="shared" si="42"/>
        <v>1981</v>
      </c>
      <c r="J157" t="s">
        <v>0</v>
      </c>
      <c r="K157" t="s">
        <v>3859</v>
      </c>
      <c r="L157" t="e">
        <f>VLOOKUP(H157,'id (2017)'!H:I,2,0)</f>
        <v>#N/A</v>
      </c>
    </row>
    <row r="158" spans="1:12">
      <c r="A158" t="str">
        <f t="shared" si="40"/>
        <v>OlszewskaBarbara1990</v>
      </c>
      <c r="C158">
        <f t="shared" si="33"/>
        <v>157</v>
      </c>
      <c r="D158" t="s">
        <v>1441</v>
      </c>
      <c r="E158" t="s">
        <v>409</v>
      </c>
      <c r="F158" t="s">
        <v>354</v>
      </c>
      <c r="G158">
        <v>1990</v>
      </c>
      <c r="H158" t="str">
        <f t="shared" si="41"/>
        <v>Olszewska Barbara</v>
      </c>
      <c r="I158">
        <f t="shared" si="42"/>
        <v>1990</v>
      </c>
      <c r="J158" t="s">
        <v>0</v>
      </c>
      <c r="K158" t="s">
        <v>3859</v>
      </c>
      <c r="L158">
        <f>VLOOKUP(H158,'id (2017)'!H:I,2,0)</f>
        <v>1990</v>
      </c>
    </row>
    <row r="159" spans="1:12">
      <c r="A159" t="str">
        <f t="shared" si="40"/>
        <v>ŚlósarczykDominika1982</v>
      </c>
      <c r="C159">
        <f t="shared" si="33"/>
        <v>158</v>
      </c>
      <c r="D159" t="s">
        <v>585</v>
      </c>
      <c r="E159" t="s">
        <v>584</v>
      </c>
      <c r="F159">
        <v>0</v>
      </c>
      <c r="G159">
        <v>1982</v>
      </c>
      <c r="H159" t="str">
        <f t="shared" si="41"/>
        <v>Ślósarczyk Dominika</v>
      </c>
      <c r="I159">
        <f t="shared" si="42"/>
        <v>1982</v>
      </c>
      <c r="J159" t="s">
        <v>0</v>
      </c>
      <c r="K159" t="s">
        <v>3859</v>
      </c>
      <c r="L159">
        <f>VLOOKUP(H159,'id (2017)'!H:I,2,0)</f>
        <v>1982</v>
      </c>
    </row>
    <row r="160" spans="1:12">
      <c r="A160" t="str">
        <f t="shared" si="40"/>
        <v>SynakowskaMonika1977</v>
      </c>
      <c r="C160">
        <f t="shared" si="33"/>
        <v>159</v>
      </c>
      <c r="D160" t="s">
        <v>3803</v>
      </c>
      <c r="E160" t="s">
        <v>207</v>
      </c>
      <c r="F160">
        <v>0</v>
      </c>
      <c r="G160">
        <v>1977</v>
      </c>
      <c r="H160" t="str">
        <f t="shared" si="41"/>
        <v>Synakowska Monika</v>
      </c>
      <c r="I160">
        <f t="shared" si="42"/>
        <v>1977</v>
      </c>
      <c r="J160" t="s">
        <v>0</v>
      </c>
      <c r="K160" t="s">
        <v>3859</v>
      </c>
      <c r="L160" t="e">
        <f>VLOOKUP(H160,'id (2017)'!H:I,2,0)</f>
        <v>#N/A</v>
      </c>
    </row>
    <row r="161" spans="1:12">
      <c r="A161" t="str">
        <f t="shared" si="40"/>
        <v>WorotyńskaKamilla1980</v>
      </c>
      <c r="C161">
        <f t="shared" si="33"/>
        <v>160</v>
      </c>
      <c r="D161" t="s">
        <v>3805</v>
      </c>
      <c r="E161" t="s">
        <v>3804</v>
      </c>
      <c r="F161">
        <v>0</v>
      </c>
      <c r="G161">
        <v>1980</v>
      </c>
      <c r="H161" t="str">
        <f t="shared" si="41"/>
        <v>Worotyńska Kamilla</v>
      </c>
      <c r="I161">
        <f t="shared" si="42"/>
        <v>1980</v>
      </c>
      <c r="J161" t="s">
        <v>0</v>
      </c>
      <c r="K161" t="s">
        <v>3859</v>
      </c>
      <c r="L161" t="e">
        <f>VLOOKUP(H161,'id (2017)'!H:I,2,0)</f>
        <v>#N/A</v>
      </c>
    </row>
    <row r="162" spans="1:12">
      <c r="A162" t="str">
        <f t="shared" si="40"/>
        <v>MarcinkiewiczAlicja1987</v>
      </c>
      <c r="C162">
        <f t="shared" si="33"/>
        <v>161</v>
      </c>
      <c r="D162" t="s">
        <v>403</v>
      </c>
      <c r="E162" t="s">
        <v>635</v>
      </c>
      <c r="F162">
        <v>0</v>
      </c>
      <c r="G162">
        <v>1987</v>
      </c>
      <c r="H162" t="str">
        <f t="shared" si="41"/>
        <v>Marcinkiewicz Alicja</v>
      </c>
      <c r="I162">
        <f t="shared" si="42"/>
        <v>1987</v>
      </c>
      <c r="J162" t="s">
        <v>0</v>
      </c>
      <c r="K162" t="s">
        <v>3859</v>
      </c>
      <c r="L162">
        <f>VLOOKUP(H162,'id (2017)'!H:I,2,0)</f>
        <v>1987</v>
      </c>
    </row>
    <row r="163" spans="1:12">
      <c r="A163" t="str">
        <f t="shared" si="40"/>
        <v>MamczakEdyta Barbara1982</v>
      </c>
      <c r="C163">
        <f t="shared" si="33"/>
        <v>162</v>
      </c>
      <c r="D163" t="s">
        <v>464</v>
      </c>
      <c r="E163" t="s">
        <v>3809</v>
      </c>
      <c r="F163">
        <v>0</v>
      </c>
      <c r="G163">
        <v>1982</v>
      </c>
      <c r="H163" t="str">
        <f t="shared" si="41"/>
        <v>Mamczak Edyta Barbara</v>
      </c>
      <c r="I163">
        <f t="shared" si="42"/>
        <v>1982</v>
      </c>
      <c r="J163" t="s">
        <v>0</v>
      </c>
      <c r="K163" t="s">
        <v>3859</v>
      </c>
      <c r="L163" t="e">
        <f>VLOOKUP(H163,'id (2017)'!H:I,2,0)</f>
        <v>#N/A</v>
      </c>
    </row>
    <row r="164" spans="1:12">
      <c r="A164" t="str">
        <f t="shared" si="40"/>
        <v>CzerniewskaGracja1979</v>
      </c>
      <c r="C164">
        <f t="shared" si="33"/>
        <v>163</v>
      </c>
      <c r="D164" t="s">
        <v>3815</v>
      </c>
      <c r="E164" t="s">
        <v>3814</v>
      </c>
      <c r="F164" t="s">
        <v>1327</v>
      </c>
      <c r="G164">
        <v>1979</v>
      </c>
      <c r="H164" t="str">
        <f t="shared" si="41"/>
        <v>Czerniewska Gracja</v>
      </c>
      <c r="I164">
        <f t="shared" si="42"/>
        <v>1979</v>
      </c>
      <c r="J164" t="s">
        <v>0</v>
      </c>
      <c r="K164" t="s">
        <v>3859</v>
      </c>
      <c r="L164" t="e">
        <f>VLOOKUP(H164,'id (2017)'!H:I,2,0)</f>
        <v>#N/A</v>
      </c>
    </row>
    <row r="165" spans="1:12">
      <c r="A165" t="str">
        <f t="shared" si="40"/>
        <v>ŁaszkiewiczJulia1973</v>
      </c>
      <c r="C165">
        <f t="shared" si="33"/>
        <v>164</v>
      </c>
      <c r="D165" t="s">
        <v>1392</v>
      </c>
      <c r="E165" t="s">
        <v>785</v>
      </c>
      <c r="F165" t="s">
        <v>1391</v>
      </c>
      <c r="G165">
        <v>1973</v>
      </c>
      <c r="H165" t="str">
        <f t="shared" si="41"/>
        <v>Łaszkiewicz Julia</v>
      </c>
      <c r="I165">
        <f t="shared" si="42"/>
        <v>1973</v>
      </c>
      <c r="J165" t="s">
        <v>0</v>
      </c>
      <c r="K165" t="s">
        <v>3859</v>
      </c>
      <c r="L165">
        <f>VLOOKUP(H165,'id (2017)'!H:I,2,0)</f>
        <v>1973</v>
      </c>
    </row>
    <row r="166" spans="1:12">
      <c r="A166" t="str">
        <f t="shared" si="40"/>
        <v>Jabłońska-NabayaogoEwa1973</v>
      </c>
      <c r="C166">
        <f t="shared" si="33"/>
        <v>165</v>
      </c>
      <c r="D166" t="s">
        <v>1393</v>
      </c>
      <c r="E166" t="s">
        <v>334</v>
      </c>
      <c r="F166" t="s">
        <v>1386</v>
      </c>
      <c r="G166">
        <v>1973</v>
      </c>
      <c r="H166" t="str">
        <f t="shared" si="41"/>
        <v>Jabłońska-Nabayaogo Ewa</v>
      </c>
      <c r="I166">
        <f t="shared" si="42"/>
        <v>1973</v>
      </c>
      <c r="J166" t="s">
        <v>0</v>
      </c>
      <c r="K166" t="s">
        <v>3859</v>
      </c>
      <c r="L166">
        <f>VLOOKUP(H166,'id (2017)'!H:I,2,0)</f>
        <v>1973</v>
      </c>
    </row>
    <row r="167" spans="1:12">
      <c r="A167" t="str">
        <f t="shared" si="40"/>
        <v>MaciejewskaMałgorzata1980</v>
      </c>
      <c r="C167">
        <f t="shared" si="33"/>
        <v>166</v>
      </c>
      <c r="D167" t="s">
        <v>3833</v>
      </c>
      <c r="E167" t="s">
        <v>500</v>
      </c>
      <c r="F167">
        <v>0</v>
      </c>
      <c r="G167">
        <v>1980</v>
      </c>
      <c r="H167" t="str">
        <f t="shared" si="41"/>
        <v>Maciejewska Małgorzata</v>
      </c>
      <c r="I167">
        <f t="shared" si="42"/>
        <v>1980</v>
      </c>
      <c r="J167" t="s">
        <v>0</v>
      </c>
      <c r="K167" t="s">
        <v>3859</v>
      </c>
      <c r="L167" t="e">
        <f>VLOOKUP(H167,'id (2017)'!H:I,2,0)</f>
        <v>#N/A</v>
      </c>
    </row>
    <row r="168" spans="1:12">
      <c r="A168" t="str">
        <f t="shared" si="40"/>
        <v>GralakAleksandra1985</v>
      </c>
      <c r="C168">
        <f t="shared" si="33"/>
        <v>167</v>
      </c>
      <c r="D168" t="s">
        <v>1788</v>
      </c>
      <c r="E168" t="s">
        <v>483</v>
      </c>
      <c r="F168" t="s">
        <v>3839</v>
      </c>
      <c r="G168">
        <v>1985</v>
      </c>
      <c r="H168" t="str">
        <f t="shared" si="41"/>
        <v>Gralak Aleksandra</v>
      </c>
      <c r="I168">
        <f t="shared" si="42"/>
        <v>1985</v>
      </c>
      <c r="J168" t="s">
        <v>0</v>
      </c>
      <c r="K168" t="s">
        <v>3859</v>
      </c>
      <c r="L168">
        <f>VLOOKUP(H168,'id (2017)'!H:I,2,0)</f>
        <v>1985</v>
      </c>
    </row>
    <row r="169" spans="1:12">
      <c r="A169" t="str">
        <f t="shared" si="40"/>
        <v>MasaMagdalena1984</v>
      </c>
      <c r="C169">
        <f t="shared" si="33"/>
        <v>168</v>
      </c>
      <c r="D169" t="s">
        <v>3840</v>
      </c>
      <c r="E169" t="s">
        <v>36</v>
      </c>
      <c r="F169" t="s">
        <v>3841</v>
      </c>
      <c r="G169">
        <v>1984</v>
      </c>
      <c r="H169" t="str">
        <f t="shared" si="41"/>
        <v>Masa Magdalena</v>
      </c>
      <c r="I169">
        <f t="shared" si="42"/>
        <v>1984</v>
      </c>
      <c r="J169" t="s">
        <v>0</v>
      </c>
      <c r="K169" t="s">
        <v>3859</v>
      </c>
      <c r="L169" t="e">
        <f>VLOOKUP(H169,'id (2017)'!H:I,2,0)</f>
        <v>#N/A</v>
      </c>
    </row>
    <row r="170" spans="1:12">
      <c r="A170" t="str">
        <f t="shared" si="40"/>
        <v>RadzieńskaKamila1983</v>
      </c>
      <c r="C170">
        <f t="shared" si="33"/>
        <v>169</v>
      </c>
      <c r="D170" t="s">
        <v>3844</v>
      </c>
      <c r="E170" t="s">
        <v>199</v>
      </c>
      <c r="F170" t="s">
        <v>3843</v>
      </c>
      <c r="G170">
        <v>1983</v>
      </c>
      <c r="H170" t="str">
        <f t="shared" si="41"/>
        <v>Radzieńska Kamila</v>
      </c>
      <c r="I170">
        <f t="shared" si="42"/>
        <v>1983</v>
      </c>
      <c r="J170" t="s">
        <v>0</v>
      </c>
      <c r="K170" t="s">
        <v>3859</v>
      </c>
      <c r="L170" t="e">
        <f>VLOOKUP(H170,'id (2017)'!H:I,2,0)</f>
        <v>#N/A</v>
      </c>
    </row>
    <row r="171" spans="1:12">
      <c r="A171" t="str">
        <f t="shared" si="40"/>
        <v>Wysocka SadłoJoanna1975</v>
      </c>
      <c r="C171">
        <f t="shared" si="33"/>
        <v>170</v>
      </c>
      <c r="D171" t="s">
        <v>3858</v>
      </c>
      <c r="E171" t="s">
        <v>489</v>
      </c>
      <c r="F171" t="s">
        <v>3851</v>
      </c>
      <c r="G171">
        <v>1975</v>
      </c>
      <c r="H171" t="str">
        <f t="shared" si="41"/>
        <v>Wysocka Sadło Joanna</v>
      </c>
      <c r="I171">
        <f t="shared" si="42"/>
        <v>1975</v>
      </c>
      <c r="J171" t="s">
        <v>0</v>
      </c>
      <c r="K171" t="s">
        <v>3859</v>
      </c>
      <c r="L171" t="e">
        <f>VLOOKUP(H171,'id (2017)'!H:I,2,0)</f>
        <v>#N/A</v>
      </c>
    </row>
    <row r="172" spans="1:12">
      <c r="A172" t="str">
        <f t="shared" ref="A172:A222" si="43">D172&amp;E172&amp;G172</f>
        <v>WardaJarosław1958</v>
      </c>
      <c r="C172">
        <f t="shared" si="33"/>
        <v>171</v>
      </c>
      <c r="D172" t="s">
        <v>438</v>
      </c>
      <c r="E172" t="s">
        <v>90</v>
      </c>
      <c r="F172" t="s">
        <v>391</v>
      </c>
      <c r="G172">
        <v>1958</v>
      </c>
      <c r="H172" t="str">
        <f t="shared" ref="H172:H173" si="44">D172&amp;" "&amp;E172</f>
        <v>Warda Jarosław</v>
      </c>
      <c r="I172">
        <f t="shared" ref="I172:I173" si="45">G172</f>
        <v>1958</v>
      </c>
      <c r="J172" t="s">
        <v>32</v>
      </c>
      <c r="K172" t="s">
        <v>3857</v>
      </c>
      <c r="L172">
        <f>VLOOKUP(H172,'id (2017)'!H:I,2,0)</f>
        <v>1958</v>
      </c>
    </row>
    <row r="173" spans="1:12">
      <c r="A173" t="str">
        <f t="shared" si="43"/>
        <v>KaiserErnest1977</v>
      </c>
      <c r="C173">
        <f t="shared" si="33"/>
        <v>172</v>
      </c>
      <c r="D173" t="s">
        <v>3671</v>
      </c>
      <c r="E173" t="s">
        <v>3670</v>
      </c>
      <c r="F173">
        <v>0</v>
      </c>
      <c r="G173">
        <v>1977</v>
      </c>
      <c r="H173" t="str">
        <f t="shared" si="44"/>
        <v>Kaiser Ernest</v>
      </c>
      <c r="I173">
        <f t="shared" si="45"/>
        <v>1977</v>
      </c>
      <c r="J173" t="s">
        <v>32</v>
      </c>
      <c r="K173" t="s">
        <v>3857</v>
      </c>
      <c r="L173" t="e">
        <f>VLOOKUP(H173,'id (2017)'!H:I,2,0)</f>
        <v>#N/A</v>
      </c>
    </row>
    <row r="174" spans="1:12">
      <c r="A174" t="str">
        <f t="shared" si="43"/>
        <v>ŁosiewiczMariusz1980</v>
      </c>
      <c r="C174">
        <f t="shared" si="33"/>
        <v>173</v>
      </c>
      <c r="D174" t="s">
        <v>1296</v>
      </c>
      <c r="E174" t="s">
        <v>383</v>
      </c>
      <c r="F174" t="s">
        <v>827</v>
      </c>
      <c r="G174">
        <v>1980</v>
      </c>
      <c r="H174" t="str">
        <f t="shared" ref="H174:H222" si="46">D174&amp;" "&amp;E174</f>
        <v>Łosiewicz Mariusz</v>
      </c>
      <c r="I174">
        <f t="shared" ref="I174:I222" si="47">G174</f>
        <v>1980</v>
      </c>
      <c r="J174" t="s">
        <v>32</v>
      </c>
      <c r="K174" t="s">
        <v>3857</v>
      </c>
      <c r="L174">
        <f>VLOOKUP(H174,'id (2017)'!H:I,2,0)</f>
        <v>1980</v>
      </c>
    </row>
    <row r="175" spans="1:12">
      <c r="A175" t="str">
        <f t="shared" si="43"/>
        <v>SzaduraMichał1985</v>
      </c>
      <c r="C175">
        <f t="shared" si="33"/>
        <v>174</v>
      </c>
      <c r="D175" t="s">
        <v>3675</v>
      </c>
      <c r="E175" t="s">
        <v>59</v>
      </c>
      <c r="F175">
        <v>0</v>
      </c>
      <c r="G175">
        <v>1985</v>
      </c>
      <c r="H175" t="str">
        <f t="shared" si="46"/>
        <v>Szadura Michał</v>
      </c>
      <c r="I175">
        <f t="shared" si="47"/>
        <v>1985</v>
      </c>
      <c r="J175" t="s">
        <v>32</v>
      </c>
      <c r="K175" t="s">
        <v>3857</v>
      </c>
      <c r="L175" t="e">
        <f>VLOOKUP(H175,'id (2017)'!H:I,2,0)</f>
        <v>#N/A</v>
      </c>
    </row>
    <row r="176" spans="1:12">
      <c r="A176" t="str">
        <f t="shared" si="43"/>
        <v>JędrusikRafał1975</v>
      </c>
      <c r="C176">
        <f t="shared" si="33"/>
        <v>175</v>
      </c>
      <c r="D176" t="s">
        <v>439</v>
      </c>
      <c r="E176" t="s">
        <v>45</v>
      </c>
      <c r="F176">
        <v>0</v>
      </c>
      <c r="G176">
        <v>1975</v>
      </c>
      <c r="H176" t="str">
        <f t="shared" si="46"/>
        <v>Jędrusik Rafał</v>
      </c>
      <c r="I176">
        <f t="shared" si="47"/>
        <v>1975</v>
      </c>
      <c r="J176" t="s">
        <v>32</v>
      </c>
      <c r="K176" t="s">
        <v>3857</v>
      </c>
      <c r="L176">
        <f>VLOOKUP(H176,'id (2017)'!H:I,2,0)</f>
        <v>1975</v>
      </c>
    </row>
    <row r="177" spans="1:12">
      <c r="A177" t="str">
        <f t="shared" si="43"/>
        <v>ZacharaStefan1981</v>
      </c>
      <c r="C177">
        <f t="shared" si="33"/>
        <v>176</v>
      </c>
      <c r="D177" t="s">
        <v>1376</v>
      </c>
      <c r="E177" t="s">
        <v>1375</v>
      </c>
      <c r="F177">
        <v>0</v>
      </c>
      <c r="G177">
        <v>1981</v>
      </c>
      <c r="H177" t="str">
        <f t="shared" si="46"/>
        <v>Zachara Stefan</v>
      </c>
      <c r="I177">
        <f t="shared" si="47"/>
        <v>1981</v>
      </c>
      <c r="J177" t="s">
        <v>32</v>
      </c>
      <c r="K177" t="s">
        <v>3857</v>
      </c>
      <c r="L177">
        <f>VLOOKUP(H177,'id (2017)'!H:I,2,0)</f>
        <v>1981</v>
      </c>
    </row>
    <row r="178" spans="1:12">
      <c r="A178" t="str">
        <f t="shared" si="43"/>
        <v>TusińskiRadosław1974</v>
      </c>
      <c r="C178">
        <f t="shared" si="33"/>
        <v>177</v>
      </c>
      <c r="D178" t="s">
        <v>1038</v>
      </c>
      <c r="E178" t="s">
        <v>241</v>
      </c>
      <c r="F178">
        <v>0</v>
      </c>
      <c r="G178">
        <v>1974</v>
      </c>
      <c r="H178" t="str">
        <f t="shared" si="46"/>
        <v>Tusiński Radosław</v>
      </c>
      <c r="I178">
        <f t="shared" si="47"/>
        <v>1974</v>
      </c>
      <c r="J178" t="s">
        <v>32</v>
      </c>
      <c r="K178" t="s">
        <v>3857</v>
      </c>
      <c r="L178" t="e">
        <f>VLOOKUP(H178,'id (2017)'!H:I,2,0)</f>
        <v>#N/A</v>
      </c>
    </row>
    <row r="179" spans="1:12">
      <c r="A179" t="str">
        <f t="shared" si="43"/>
        <v>BagińskiOlgierd1971</v>
      </c>
      <c r="C179">
        <f t="shared" si="33"/>
        <v>178</v>
      </c>
      <c r="D179" t="s">
        <v>395</v>
      </c>
      <c r="E179" t="s">
        <v>394</v>
      </c>
      <c r="F179" t="s">
        <v>3679</v>
      </c>
      <c r="G179">
        <v>1971</v>
      </c>
      <c r="H179" t="str">
        <f t="shared" si="46"/>
        <v>Bagiński Olgierd</v>
      </c>
      <c r="I179">
        <f t="shared" si="47"/>
        <v>1971</v>
      </c>
      <c r="J179" t="s">
        <v>32</v>
      </c>
      <c r="K179" t="s">
        <v>3857</v>
      </c>
      <c r="L179">
        <f>VLOOKUP(H179,'id (2017)'!H:I,2,0)</f>
        <v>1971</v>
      </c>
    </row>
    <row r="180" spans="1:12">
      <c r="A180" t="str">
        <f t="shared" si="43"/>
        <v>OwczarskiMarcin1978</v>
      </c>
      <c r="C180">
        <f t="shared" si="33"/>
        <v>179</v>
      </c>
      <c r="D180" t="s">
        <v>8</v>
      </c>
      <c r="E180" t="s">
        <v>17</v>
      </c>
      <c r="F180">
        <v>0</v>
      </c>
      <c r="G180">
        <v>1978</v>
      </c>
      <c r="H180" t="str">
        <f t="shared" si="46"/>
        <v>Owczarski Marcin</v>
      </c>
      <c r="I180">
        <f t="shared" si="47"/>
        <v>1978</v>
      </c>
      <c r="J180" t="s">
        <v>32</v>
      </c>
      <c r="K180" t="s">
        <v>3857</v>
      </c>
      <c r="L180">
        <f>VLOOKUP(H180,'id (2017)'!H:I,2,0)</f>
        <v>1978</v>
      </c>
    </row>
    <row r="181" spans="1:12">
      <c r="A181" t="str">
        <f t="shared" si="43"/>
        <v>LipińskiTomasz1975</v>
      </c>
      <c r="C181">
        <f t="shared" si="33"/>
        <v>180</v>
      </c>
      <c r="D181" t="s">
        <v>476</v>
      </c>
      <c r="E181" t="s">
        <v>48</v>
      </c>
      <c r="F181">
        <v>0</v>
      </c>
      <c r="G181">
        <v>1975</v>
      </c>
      <c r="H181" t="str">
        <f t="shared" si="46"/>
        <v>Lipiński Tomasz</v>
      </c>
      <c r="I181">
        <f t="shared" si="47"/>
        <v>1975</v>
      </c>
      <c r="J181" t="s">
        <v>32</v>
      </c>
      <c r="K181" t="s">
        <v>3857</v>
      </c>
      <c r="L181">
        <f>VLOOKUP(H181,'id (2017)'!H:I,2,0)</f>
        <v>1975</v>
      </c>
    </row>
    <row r="182" spans="1:12">
      <c r="A182" t="str">
        <f t="shared" si="43"/>
        <v>ZłomańczukMichał1981</v>
      </c>
      <c r="C182">
        <f t="shared" si="33"/>
        <v>181</v>
      </c>
      <c r="D182" t="s">
        <v>876</v>
      </c>
      <c r="E182" t="s">
        <v>59</v>
      </c>
      <c r="F182">
        <v>0</v>
      </c>
      <c r="G182">
        <v>1981</v>
      </c>
      <c r="H182" t="str">
        <f t="shared" si="46"/>
        <v>Złomańczuk Michał</v>
      </c>
      <c r="I182">
        <f t="shared" si="47"/>
        <v>1981</v>
      </c>
      <c r="J182" t="s">
        <v>32</v>
      </c>
      <c r="K182" t="s">
        <v>3857</v>
      </c>
      <c r="L182">
        <f>VLOOKUP(H182,'id (2017)'!H:I,2,0)</f>
        <v>1981</v>
      </c>
    </row>
    <row r="183" spans="1:12">
      <c r="A183" t="str">
        <f t="shared" si="43"/>
        <v>CiesielskiWitold1973</v>
      </c>
      <c r="C183">
        <f t="shared" si="33"/>
        <v>182</v>
      </c>
      <c r="D183" t="s">
        <v>314</v>
      </c>
      <c r="E183" t="s">
        <v>315</v>
      </c>
      <c r="F183">
        <v>0</v>
      </c>
      <c r="G183">
        <v>1973</v>
      </c>
      <c r="H183" t="str">
        <f t="shared" si="46"/>
        <v>Ciesielski Witold</v>
      </c>
      <c r="I183">
        <f t="shared" si="47"/>
        <v>1973</v>
      </c>
      <c r="J183" t="s">
        <v>32</v>
      </c>
      <c r="K183" t="s">
        <v>3857</v>
      </c>
      <c r="L183">
        <f>VLOOKUP(H183,'id (2017)'!H:I,2,0)</f>
        <v>1973</v>
      </c>
    </row>
    <row r="184" spans="1:12">
      <c r="A184" t="str">
        <f t="shared" si="43"/>
        <v>WadowskiTomasz1979</v>
      </c>
      <c r="C184">
        <f t="shared" si="33"/>
        <v>183</v>
      </c>
      <c r="D184" t="s">
        <v>1008</v>
      </c>
      <c r="E184" t="s">
        <v>48</v>
      </c>
      <c r="F184">
        <v>0</v>
      </c>
      <c r="G184">
        <v>1979</v>
      </c>
      <c r="H184" t="str">
        <f t="shared" si="46"/>
        <v>Wadowski Tomasz</v>
      </c>
      <c r="I184">
        <f t="shared" si="47"/>
        <v>1979</v>
      </c>
      <c r="J184" t="s">
        <v>32</v>
      </c>
      <c r="K184" t="s">
        <v>3857</v>
      </c>
      <c r="L184" t="e">
        <f>VLOOKUP(H184,'id (2017)'!H:I,2,0)</f>
        <v>#N/A</v>
      </c>
    </row>
    <row r="185" spans="1:12">
      <c r="A185" t="str">
        <f t="shared" si="43"/>
        <v>SZUBERTJAN1972</v>
      </c>
      <c r="C185">
        <f t="shared" si="33"/>
        <v>184</v>
      </c>
      <c r="D185" t="s">
        <v>3685</v>
      </c>
      <c r="E185" t="s">
        <v>3684</v>
      </c>
      <c r="F185" t="s">
        <v>3687</v>
      </c>
      <c r="G185">
        <v>1972</v>
      </c>
      <c r="H185" t="str">
        <f t="shared" si="46"/>
        <v>SZUBERT JAN</v>
      </c>
      <c r="I185">
        <f t="shared" si="47"/>
        <v>1972</v>
      </c>
      <c r="J185" t="s">
        <v>32</v>
      </c>
      <c r="K185" t="s">
        <v>3857</v>
      </c>
      <c r="L185">
        <f>VLOOKUP(H185,'id (2017)'!H:I,2,0)</f>
        <v>1972</v>
      </c>
    </row>
    <row r="186" spans="1:12">
      <c r="A186" t="str">
        <f t="shared" si="43"/>
        <v>GrundkowskiJacek1982</v>
      </c>
      <c r="C186">
        <f t="shared" si="33"/>
        <v>185</v>
      </c>
      <c r="D186" t="s">
        <v>645</v>
      </c>
      <c r="E186" t="s">
        <v>21</v>
      </c>
      <c r="F186">
        <v>0</v>
      </c>
      <c r="G186">
        <v>1982</v>
      </c>
      <c r="H186" t="str">
        <f t="shared" si="46"/>
        <v>Grundkowski Jacek</v>
      </c>
      <c r="I186">
        <f t="shared" si="47"/>
        <v>1982</v>
      </c>
      <c r="J186" t="s">
        <v>32</v>
      </c>
      <c r="K186" t="s">
        <v>3857</v>
      </c>
      <c r="L186">
        <f>VLOOKUP(H186,'id (2017)'!H:I,2,0)</f>
        <v>1982</v>
      </c>
    </row>
    <row r="187" spans="1:12">
      <c r="A187" t="str">
        <f t="shared" si="43"/>
        <v>BrechelkeSławomir1987</v>
      </c>
      <c r="C187">
        <f t="shared" si="33"/>
        <v>186</v>
      </c>
      <c r="D187" t="s">
        <v>422</v>
      </c>
      <c r="E187" t="s">
        <v>92</v>
      </c>
      <c r="F187">
        <v>0</v>
      </c>
      <c r="G187">
        <v>1987</v>
      </c>
      <c r="H187" t="str">
        <f t="shared" si="46"/>
        <v>Brechelke Sławomir</v>
      </c>
      <c r="I187">
        <f t="shared" si="47"/>
        <v>1987</v>
      </c>
      <c r="J187" t="s">
        <v>32</v>
      </c>
      <c r="K187" t="s">
        <v>3857</v>
      </c>
      <c r="L187" t="e">
        <f>VLOOKUP(H187,'id (2017)'!H:I,2,0)</f>
        <v>#N/A</v>
      </c>
    </row>
    <row r="188" spans="1:12">
      <c r="A188" t="str">
        <f t="shared" si="43"/>
        <v>PiątkowskiZbigniew1958</v>
      </c>
      <c r="C188">
        <f t="shared" si="33"/>
        <v>187</v>
      </c>
      <c r="D188" t="s">
        <v>360</v>
      </c>
      <c r="E188" t="s">
        <v>269</v>
      </c>
      <c r="F188">
        <v>0</v>
      </c>
      <c r="G188">
        <v>1958</v>
      </c>
      <c r="H188" t="str">
        <f t="shared" si="46"/>
        <v>Piątkowski Zbigniew</v>
      </c>
      <c r="I188">
        <f t="shared" si="47"/>
        <v>1958</v>
      </c>
      <c r="J188" t="s">
        <v>32</v>
      </c>
      <c r="K188" t="s">
        <v>3857</v>
      </c>
      <c r="L188">
        <f>VLOOKUP(H188,'id (2017)'!H:I,2,0)</f>
        <v>1958</v>
      </c>
    </row>
    <row r="189" spans="1:12">
      <c r="A189" t="str">
        <f t="shared" si="43"/>
        <v>GOROŃSKIPIOTR1975</v>
      </c>
      <c r="C189">
        <f t="shared" si="33"/>
        <v>188</v>
      </c>
      <c r="D189" t="s">
        <v>3691</v>
      </c>
      <c r="E189" t="s">
        <v>679</v>
      </c>
      <c r="F189" t="s">
        <v>3693</v>
      </c>
      <c r="G189">
        <v>1975</v>
      </c>
      <c r="H189" t="str">
        <f t="shared" si="46"/>
        <v>GOROŃSKI PIOTR</v>
      </c>
      <c r="I189">
        <f t="shared" si="47"/>
        <v>1975</v>
      </c>
      <c r="J189" t="s">
        <v>32</v>
      </c>
      <c r="K189" t="s">
        <v>3857</v>
      </c>
      <c r="L189" t="e">
        <f>VLOOKUP(H189,'id (2017)'!H:I,2,0)</f>
        <v>#N/A</v>
      </c>
    </row>
    <row r="190" spans="1:12">
      <c r="A190" t="str">
        <f t="shared" si="43"/>
        <v>LarczyńskiTomasz2018</v>
      </c>
      <c r="C190">
        <f t="shared" si="33"/>
        <v>189</v>
      </c>
      <c r="D190" t="s">
        <v>359</v>
      </c>
      <c r="E190" t="s">
        <v>48</v>
      </c>
      <c r="F190" t="s">
        <v>3694</v>
      </c>
      <c r="G190">
        <v>2018</v>
      </c>
      <c r="H190" t="str">
        <f t="shared" si="46"/>
        <v>Larczyński Tomasz</v>
      </c>
      <c r="I190">
        <f t="shared" si="47"/>
        <v>2018</v>
      </c>
      <c r="J190" t="s">
        <v>32</v>
      </c>
      <c r="K190" t="s">
        <v>3857</v>
      </c>
      <c r="L190">
        <f>VLOOKUP(H190,'id (2017)'!H:I,2,0)</f>
        <v>1983</v>
      </c>
    </row>
    <row r="191" spans="1:12">
      <c r="A191" t="str">
        <f t="shared" si="43"/>
        <v>KorsakDariusz1962</v>
      </c>
      <c r="C191">
        <f t="shared" si="33"/>
        <v>190</v>
      </c>
      <c r="D191" t="s">
        <v>612</v>
      </c>
      <c r="E191" t="s">
        <v>144</v>
      </c>
      <c r="F191" t="s">
        <v>611</v>
      </c>
      <c r="G191">
        <v>1962</v>
      </c>
      <c r="H191" t="str">
        <f t="shared" si="46"/>
        <v>Korsak Dariusz</v>
      </c>
      <c r="I191">
        <f t="shared" si="47"/>
        <v>1962</v>
      </c>
      <c r="J191" t="s">
        <v>32</v>
      </c>
      <c r="K191" t="s">
        <v>3857</v>
      </c>
      <c r="L191">
        <f>VLOOKUP(H191,'id (2017)'!H:I,2,0)</f>
        <v>1962</v>
      </c>
    </row>
    <row r="192" spans="1:12">
      <c r="A192" t="str">
        <f t="shared" si="43"/>
        <v>DzichAndrzej1971</v>
      </c>
      <c r="C192">
        <f t="shared" si="33"/>
        <v>191</v>
      </c>
      <c r="D192" t="s">
        <v>406</v>
      </c>
      <c r="E192" t="s">
        <v>26</v>
      </c>
      <c r="F192">
        <v>0</v>
      </c>
      <c r="G192">
        <v>1971</v>
      </c>
      <c r="H192" t="str">
        <f t="shared" si="46"/>
        <v>Dzich Andrzej</v>
      </c>
      <c r="I192">
        <f t="shared" si="47"/>
        <v>1971</v>
      </c>
      <c r="J192" t="s">
        <v>32</v>
      </c>
      <c r="K192" t="s">
        <v>3857</v>
      </c>
      <c r="L192">
        <f>VLOOKUP(H192,'id (2017)'!H:I,2,0)</f>
        <v>1971</v>
      </c>
    </row>
    <row r="193" spans="1:12">
      <c r="A193" t="str">
        <f t="shared" si="43"/>
        <v>KRYSZEWSKIWOJCIECH1971</v>
      </c>
      <c r="C193">
        <f t="shared" si="33"/>
        <v>192</v>
      </c>
      <c r="D193" t="s">
        <v>3697</v>
      </c>
      <c r="E193" t="s">
        <v>3696</v>
      </c>
      <c r="F193" t="s">
        <v>375</v>
      </c>
      <c r="G193">
        <v>1971</v>
      </c>
      <c r="H193" t="str">
        <f t="shared" si="46"/>
        <v>KRYSZEWSKI WOJCIECH</v>
      </c>
      <c r="I193">
        <f t="shared" si="47"/>
        <v>1971</v>
      </c>
      <c r="J193" t="s">
        <v>32</v>
      </c>
      <c r="K193" t="s">
        <v>3857</v>
      </c>
      <c r="L193">
        <f>VLOOKUP(H193,'id (2017)'!H:I,2,0)</f>
        <v>1971</v>
      </c>
    </row>
    <row r="194" spans="1:12">
      <c r="A194" t="str">
        <f t="shared" si="43"/>
        <v>JanuszewskiMaciej.1985</v>
      </c>
      <c r="C194">
        <f t="shared" si="33"/>
        <v>193</v>
      </c>
      <c r="D194" t="s">
        <v>411</v>
      </c>
      <c r="E194" t="s">
        <v>3702</v>
      </c>
      <c r="F194" t="s">
        <v>3703</v>
      </c>
      <c r="G194">
        <v>1985</v>
      </c>
      <c r="H194" t="str">
        <f t="shared" si="46"/>
        <v>Januszewski Maciej.</v>
      </c>
      <c r="I194">
        <f t="shared" si="47"/>
        <v>1985</v>
      </c>
      <c r="J194" t="s">
        <v>32</v>
      </c>
      <c r="K194" t="s">
        <v>3857</v>
      </c>
      <c r="L194" t="e">
        <f>VLOOKUP(H194,'id (2017)'!H:I,2,0)</f>
        <v>#N/A</v>
      </c>
    </row>
    <row r="195" spans="1:12">
      <c r="A195" t="str">
        <f t="shared" si="43"/>
        <v>SielskiKarol1981</v>
      </c>
      <c r="C195">
        <f t="shared" si="33"/>
        <v>194</v>
      </c>
      <c r="D195" t="s">
        <v>412</v>
      </c>
      <c r="E195" t="s">
        <v>95</v>
      </c>
      <c r="F195" t="s">
        <v>3703</v>
      </c>
      <c r="G195">
        <v>1981</v>
      </c>
      <c r="H195" t="str">
        <f t="shared" si="46"/>
        <v>Sielski Karol</v>
      </c>
      <c r="I195">
        <f t="shared" si="47"/>
        <v>1981</v>
      </c>
      <c r="J195" t="s">
        <v>32</v>
      </c>
      <c r="K195" t="s">
        <v>3857</v>
      </c>
      <c r="L195">
        <f>VLOOKUP(H195,'id (2017)'!H:I,2,0)</f>
        <v>1981</v>
      </c>
    </row>
    <row r="196" spans="1:12">
      <c r="A196" t="str">
        <f t="shared" si="43"/>
        <v>JaśPiotr1979</v>
      </c>
      <c r="C196">
        <f t="shared" ref="C196:C259" si="48">C195+1</f>
        <v>195</v>
      </c>
      <c r="D196" t="s">
        <v>387</v>
      </c>
      <c r="E196" t="s">
        <v>15</v>
      </c>
      <c r="F196">
        <v>0</v>
      </c>
      <c r="G196">
        <v>1979</v>
      </c>
      <c r="H196" t="str">
        <f t="shared" si="46"/>
        <v>Jaś Piotr</v>
      </c>
      <c r="I196">
        <f t="shared" si="47"/>
        <v>1979</v>
      </c>
      <c r="J196" t="s">
        <v>32</v>
      </c>
      <c r="K196" t="s">
        <v>3857</v>
      </c>
      <c r="L196">
        <f>VLOOKUP(H196,'id (2017)'!H:I,2,0)</f>
        <v>1979</v>
      </c>
    </row>
    <row r="197" spans="1:12">
      <c r="A197" t="str">
        <f t="shared" si="43"/>
        <v>HalaKarel1969</v>
      </c>
      <c r="C197">
        <f t="shared" si="48"/>
        <v>196</v>
      </c>
      <c r="D197" t="s">
        <v>3704</v>
      </c>
      <c r="E197" t="s">
        <v>389</v>
      </c>
      <c r="F197">
        <v>0</v>
      </c>
      <c r="G197">
        <v>1969</v>
      </c>
      <c r="H197" t="str">
        <f t="shared" si="46"/>
        <v>Hala Karel</v>
      </c>
      <c r="I197">
        <f t="shared" si="47"/>
        <v>1969</v>
      </c>
      <c r="J197" t="s">
        <v>32</v>
      </c>
      <c r="K197" t="s">
        <v>3857</v>
      </c>
      <c r="L197" t="e">
        <f>VLOOKUP(H197,'id (2017)'!H:I,2,0)</f>
        <v>#N/A</v>
      </c>
    </row>
    <row r="198" spans="1:12">
      <c r="A198" t="str">
        <f t="shared" si="43"/>
        <v>PawlewskiIgor1990</v>
      </c>
      <c r="C198">
        <f t="shared" si="48"/>
        <v>197</v>
      </c>
      <c r="D198" t="s">
        <v>3705</v>
      </c>
      <c r="E198" t="s">
        <v>1490</v>
      </c>
      <c r="F198">
        <v>0</v>
      </c>
      <c r="G198">
        <v>1990</v>
      </c>
      <c r="H198" t="str">
        <f t="shared" si="46"/>
        <v>Pawlewski Igor</v>
      </c>
      <c r="I198">
        <f t="shared" si="47"/>
        <v>1990</v>
      </c>
      <c r="J198" t="s">
        <v>32</v>
      </c>
      <c r="K198" t="s">
        <v>3857</v>
      </c>
      <c r="L198" t="e">
        <f>VLOOKUP(H198,'id (2017)'!H:I,2,0)</f>
        <v>#N/A</v>
      </c>
    </row>
    <row r="199" spans="1:12">
      <c r="A199" t="str">
        <f t="shared" si="43"/>
        <v>ZalewskiMarcin1975</v>
      </c>
      <c r="C199">
        <f t="shared" si="48"/>
        <v>198</v>
      </c>
      <c r="D199" t="s">
        <v>1353</v>
      </c>
      <c r="E199" t="s">
        <v>17</v>
      </c>
      <c r="F199" t="s">
        <v>414</v>
      </c>
      <c r="G199">
        <v>1975</v>
      </c>
      <c r="H199" t="str">
        <f t="shared" si="46"/>
        <v>Zalewski Marcin</v>
      </c>
      <c r="I199">
        <f t="shared" si="47"/>
        <v>1975</v>
      </c>
      <c r="J199" t="s">
        <v>32</v>
      </c>
      <c r="K199" t="s">
        <v>3857</v>
      </c>
      <c r="L199">
        <f>VLOOKUP(H199,'id (2017)'!H:I,2,0)</f>
        <v>1975</v>
      </c>
    </row>
    <row r="200" spans="1:12">
      <c r="A200" t="str">
        <f t="shared" si="43"/>
        <v>KULKAJAN1982</v>
      </c>
      <c r="C200">
        <f t="shared" si="48"/>
        <v>199</v>
      </c>
      <c r="D200" t="s">
        <v>3707</v>
      </c>
      <c r="E200" t="s">
        <v>3684</v>
      </c>
      <c r="F200" t="s">
        <v>414</v>
      </c>
      <c r="G200">
        <v>1982</v>
      </c>
      <c r="H200" t="str">
        <f t="shared" si="46"/>
        <v>KULKA JAN</v>
      </c>
      <c r="I200">
        <f t="shared" si="47"/>
        <v>1982</v>
      </c>
      <c r="J200" t="s">
        <v>32</v>
      </c>
      <c r="K200" t="s">
        <v>3857</v>
      </c>
      <c r="L200">
        <f>VLOOKUP(H200,'id (2017)'!H:I,2,0)</f>
        <v>1982</v>
      </c>
    </row>
    <row r="201" spans="1:12">
      <c r="A201" t="str">
        <f t="shared" si="43"/>
        <v>RzepeckiDariusz1962</v>
      </c>
      <c r="C201">
        <f t="shared" si="48"/>
        <v>200</v>
      </c>
      <c r="D201" t="s">
        <v>356</v>
      </c>
      <c r="E201" t="s">
        <v>144</v>
      </c>
      <c r="F201" t="s">
        <v>3710</v>
      </c>
      <c r="G201">
        <v>1962</v>
      </c>
      <c r="H201" t="str">
        <f t="shared" si="46"/>
        <v>Rzepecki Dariusz</v>
      </c>
      <c r="I201">
        <f t="shared" si="47"/>
        <v>1962</v>
      </c>
      <c r="J201" t="s">
        <v>32</v>
      </c>
      <c r="K201" t="s">
        <v>3857</v>
      </c>
      <c r="L201">
        <f>VLOOKUP(H201,'id (2017)'!H:I,2,0)</f>
        <v>1962</v>
      </c>
    </row>
    <row r="202" spans="1:12">
      <c r="A202" t="str">
        <f t="shared" si="43"/>
        <v>WoźniakJacek1968</v>
      </c>
      <c r="C202">
        <f t="shared" si="48"/>
        <v>201</v>
      </c>
      <c r="D202" t="s">
        <v>381</v>
      </c>
      <c r="E202" t="s">
        <v>21</v>
      </c>
      <c r="F202">
        <v>0</v>
      </c>
      <c r="G202">
        <v>1968</v>
      </c>
      <c r="H202" t="str">
        <f t="shared" si="46"/>
        <v>Woźniak Jacek</v>
      </c>
      <c r="I202">
        <f t="shared" si="47"/>
        <v>1968</v>
      </c>
      <c r="J202" t="s">
        <v>32</v>
      </c>
      <c r="K202" t="s">
        <v>3857</v>
      </c>
      <c r="L202">
        <f>VLOOKUP(H202,'id (2017)'!H:I,2,0)</f>
        <v>1968</v>
      </c>
    </row>
    <row r="203" spans="1:12">
      <c r="A203" t="str">
        <f t="shared" si="43"/>
        <v>FiutaPiotr1975</v>
      </c>
      <c r="C203">
        <f t="shared" si="48"/>
        <v>202</v>
      </c>
      <c r="D203" t="s">
        <v>3711</v>
      </c>
      <c r="E203" t="s">
        <v>15</v>
      </c>
      <c r="F203">
        <v>0</v>
      </c>
      <c r="G203">
        <v>1975</v>
      </c>
      <c r="H203" t="str">
        <f t="shared" si="46"/>
        <v>Fiuta Piotr</v>
      </c>
      <c r="I203">
        <f t="shared" si="47"/>
        <v>1975</v>
      </c>
      <c r="J203" t="s">
        <v>32</v>
      </c>
      <c r="K203" t="s">
        <v>3857</v>
      </c>
      <c r="L203" t="e">
        <f>VLOOKUP(H203,'id (2017)'!H:I,2,0)</f>
        <v>#N/A</v>
      </c>
    </row>
    <row r="204" spans="1:12">
      <c r="A204" t="str">
        <f t="shared" si="43"/>
        <v>DunowskiPrzemysław1972</v>
      </c>
      <c r="C204">
        <f t="shared" si="48"/>
        <v>203</v>
      </c>
      <c r="D204" t="s">
        <v>368</v>
      </c>
      <c r="E204" t="s">
        <v>24</v>
      </c>
      <c r="F204" t="s">
        <v>369</v>
      </c>
      <c r="G204">
        <v>1972</v>
      </c>
      <c r="H204" t="str">
        <f t="shared" si="46"/>
        <v>Dunowski Przemysław</v>
      </c>
      <c r="I204">
        <f t="shared" si="47"/>
        <v>1972</v>
      </c>
      <c r="J204" t="s">
        <v>32</v>
      </c>
      <c r="K204" t="s">
        <v>3857</v>
      </c>
      <c r="L204">
        <f>VLOOKUP(H204,'id (2017)'!H:I,2,0)</f>
        <v>1972</v>
      </c>
    </row>
    <row r="205" spans="1:12">
      <c r="A205" t="str">
        <f t="shared" si="43"/>
        <v>DerkJan1981</v>
      </c>
      <c r="C205">
        <f t="shared" si="48"/>
        <v>204</v>
      </c>
      <c r="D205" t="s">
        <v>1033</v>
      </c>
      <c r="E205" t="s">
        <v>96</v>
      </c>
      <c r="F205">
        <v>0</v>
      </c>
      <c r="G205">
        <v>1981</v>
      </c>
      <c r="H205" t="str">
        <f t="shared" si="46"/>
        <v>Derk Jan</v>
      </c>
      <c r="I205">
        <f t="shared" si="47"/>
        <v>1981</v>
      </c>
      <c r="J205" t="s">
        <v>32</v>
      </c>
      <c r="K205" t="s">
        <v>3857</v>
      </c>
      <c r="L205">
        <f>VLOOKUP(H205,'id (2017)'!H:I,2,0)</f>
        <v>1981</v>
      </c>
    </row>
    <row r="206" spans="1:12">
      <c r="A206" t="str">
        <f t="shared" si="43"/>
        <v>JóźwiukPiotr1976</v>
      </c>
      <c r="C206">
        <f t="shared" si="48"/>
        <v>205</v>
      </c>
      <c r="D206" t="s">
        <v>142</v>
      </c>
      <c r="E206" t="s">
        <v>15</v>
      </c>
      <c r="F206" t="s">
        <v>184</v>
      </c>
      <c r="G206">
        <v>1976</v>
      </c>
      <c r="H206" t="str">
        <f t="shared" si="46"/>
        <v>Jóźwiuk Piotr</v>
      </c>
      <c r="I206">
        <f t="shared" si="47"/>
        <v>1976</v>
      </c>
      <c r="J206" t="s">
        <v>32</v>
      </c>
      <c r="K206" t="s">
        <v>3857</v>
      </c>
      <c r="L206">
        <f>VLOOKUP(H206,'id (2017)'!H:I,2,0)</f>
        <v>1976</v>
      </c>
    </row>
    <row r="207" spans="1:12">
      <c r="A207" t="str">
        <f t="shared" si="43"/>
        <v>FlorekPrzemysław1978</v>
      </c>
      <c r="C207">
        <f t="shared" si="48"/>
        <v>206</v>
      </c>
      <c r="D207" t="s">
        <v>386</v>
      </c>
      <c r="E207" t="s">
        <v>24</v>
      </c>
      <c r="F207">
        <v>0</v>
      </c>
      <c r="G207">
        <v>1978</v>
      </c>
      <c r="H207" t="str">
        <f t="shared" si="46"/>
        <v>Florek Przemysław</v>
      </c>
      <c r="I207">
        <f t="shared" si="47"/>
        <v>1978</v>
      </c>
      <c r="J207" t="s">
        <v>32</v>
      </c>
      <c r="K207" t="s">
        <v>3857</v>
      </c>
      <c r="L207">
        <f>VLOOKUP(H207,'id (2017)'!H:I,2,0)</f>
        <v>1978</v>
      </c>
    </row>
    <row r="208" spans="1:12">
      <c r="A208" t="str">
        <f t="shared" si="43"/>
        <v>OstrowskiMaciej1991</v>
      </c>
      <c r="C208">
        <f t="shared" si="48"/>
        <v>207</v>
      </c>
      <c r="D208" t="s">
        <v>3714</v>
      </c>
      <c r="E208" t="s">
        <v>70</v>
      </c>
      <c r="F208">
        <v>0</v>
      </c>
      <c r="G208">
        <v>1991</v>
      </c>
      <c r="H208" t="str">
        <f t="shared" si="46"/>
        <v>Ostrowski Maciej</v>
      </c>
      <c r="I208">
        <f t="shared" si="47"/>
        <v>1991</v>
      </c>
      <c r="J208" t="s">
        <v>32</v>
      </c>
      <c r="K208" t="s">
        <v>3857</v>
      </c>
      <c r="L208" t="e">
        <f>VLOOKUP(H208,'id (2017)'!H:I,2,0)</f>
        <v>#N/A</v>
      </c>
    </row>
    <row r="209" spans="1:12">
      <c r="A209" t="str">
        <f t="shared" si="43"/>
        <v>UrbanMateusz1977</v>
      </c>
      <c r="C209">
        <f t="shared" si="48"/>
        <v>208</v>
      </c>
      <c r="D209" t="s">
        <v>1016</v>
      </c>
      <c r="E209" t="s">
        <v>91</v>
      </c>
      <c r="F209">
        <v>0</v>
      </c>
      <c r="G209">
        <v>1977</v>
      </c>
      <c r="H209" t="str">
        <f t="shared" si="46"/>
        <v>Urban Mateusz</v>
      </c>
      <c r="I209">
        <f t="shared" si="47"/>
        <v>1977</v>
      </c>
      <c r="J209" t="s">
        <v>32</v>
      </c>
      <c r="K209" t="s">
        <v>3857</v>
      </c>
      <c r="L209" t="e">
        <f>VLOOKUP(H209,'id (2017)'!H:I,2,0)</f>
        <v>#N/A</v>
      </c>
    </row>
    <row r="210" spans="1:12">
      <c r="A210" t="str">
        <f t="shared" si="43"/>
        <v>PaszkiewiczArkadiusz1975</v>
      </c>
      <c r="C210">
        <f t="shared" si="48"/>
        <v>209</v>
      </c>
      <c r="D210" t="s">
        <v>364</v>
      </c>
      <c r="E210" t="s">
        <v>363</v>
      </c>
      <c r="F210">
        <v>0</v>
      </c>
      <c r="G210">
        <v>1975</v>
      </c>
      <c r="H210" t="str">
        <f t="shared" si="46"/>
        <v>Paszkiewicz Arkadiusz</v>
      </c>
      <c r="I210">
        <f t="shared" si="47"/>
        <v>1975</v>
      </c>
      <c r="J210" t="s">
        <v>32</v>
      </c>
      <c r="K210" t="s">
        <v>3857</v>
      </c>
      <c r="L210">
        <f>VLOOKUP(H210,'id (2017)'!H:I,2,0)</f>
        <v>1975</v>
      </c>
    </row>
    <row r="211" spans="1:12">
      <c r="A211" t="str">
        <f t="shared" si="43"/>
        <v>ZiajaAdam1983</v>
      </c>
      <c r="C211">
        <f t="shared" si="48"/>
        <v>210</v>
      </c>
      <c r="D211" t="s">
        <v>1721</v>
      </c>
      <c r="E211" t="s">
        <v>83</v>
      </c>
      <c r="F211">
        <v>0</v>
      </c>
      <c r="G211">
        <v>1983</v>
      </c>
      <c r="H211" t="str">
        <f t="shared" si="46"/>
        <v>Ziaja Adam</v>
      </c>
      <c r="I211">
        <f t="shared" si="47"/>
        <v>1983</v>
      </c>
      <c r="J211" t="s">
        <v>32</v>
      </c>
      <c r="K211" t="s">
        <v>3857</v>
      </c>
      <c r="L211">
        <f>VLOOKUP(H211,'id (2017)'!H:I,2,0)</f>
        <v>1983</v>
      </c>
    </row>
    <row r="212" spans="1:12">
      <c r="A212" t="str">
        <f t="shared" si="43"/>
        <v>SkolimowskiWaldemar1970</v>
      </c>
      <c r="C212">
        <f t="shared" si="48"/>
        <v>211</v>
      </c>
      <c r="D212" t="s">
        <v>366</v>
      </c>
      <c r="E212" t="s">
        <v>365</v>
      </c>
      <c r="F212">
        <v>0</v>
      </c>
      <c r="G212">
        <v>1970</v>
      </c>
      <c r="H212" t="str">
        <f t="shared" si="46"/>
        <v>Skolimowski Waldemar</v>
      </c>
      <c r="I212">
        <f t="shared" si="47"/>
        <v>1970</v>
      </c>
      <c r="J212" t="s">
        <v>32</v>
      </c>
      <c r="K212" t="s">
        <v>3857</v>
      </c>
      <c r="L212">
        <f>VLOOKUP(H212,'id (2017)'!H:I,2,0)</f>
        <v>1970</v>
      </c>
    </row>
    <row r="213" spans="1:12">
      <c r="A213" t="str">
        <f t="shared" si="43"/>
        <v>KoropeckiJuliusz1959</v>
      </c>
      <c r="C213">
        <f t="shared" si="48"/>
        <v>212</v>
      </c>
      <c r="D213" t="s">
        <v>512</v>
      </c>
      <c r="E213" t="s">
        <v>511</v>
      </c>
      <c r="F213" t="s">
        <v>375</v>
      </c>
      <c r="G213">
        <v>1959</v>
      </c>
      <c r="H213" t="str">
        <f t="shared" si="46"/>
        <v>Koropecki Juliusz</v>
      </c>
      <c r="I213">
        <f t="shared" si="47"/>
        <v>1959</v>
      </c>
      <c r="J213" t="s">
        <v>32</v>
      </c>
      <c r="K213" t="s">
        <v>3857</v>
      </c>
      <c r="L213">
        <f>VLOOKUP(H213,'id (2017)'!H:I,2,0)</f>
        <v>1959</v>
      </c>
    </row>
    <row r="214" spans="1:12">
      <c r="A214" t="str">
        <f t="shared" si="43"/>
        <v>MatuszewskiSławomir1973</v>
      </c>
      <c r="C214">
        <f t="shared" si="48"/>
        <v>213</v>
      </c>
      <c r="D214" t="s">
        <v>3716</v>
      </c>
      <c r="E214" t="s">
        <v>92</v>
      </c>
      <c r="F214">
        <v>0</v>
      </c>
      <c r="G214">
        <v>1973</v>
      </c>
      <c r="H214" t="str">
        <f t="shared" si="46"/>
        <v>Matuszewski Sławomir</v>
      </c>
      <c r="I214">
        <f t="shared" si="47"/>
        <v>1973</v>
      </c>
      <c r="J214" t="s">
        <v>32</v>
      </c>
      <c r="K214" t="s">
        <v>3857</v>
      </c>
      <c r="L214" t="e">
        <f>VLOOKUP(H214,'id (2017)'!H:I,2,0)</f>
        <v>#N/A</v>
      </c>
    </row>
    <row r="215" spans="1:12">
      <c r="A215" t="str">
        <f t="shared" si="43"/>
        <v>KowalZbigniew1977</v>
      </c>
      <c r="C215">
        <f t="shared" si="48"/>
        <v>214</v>
      </c>
      <c r="D215" t="s">
        <v>1217</v>
      </c>
      <c r="E215" t="s">
        <v>269</v>
      </c>
      <c r="F215">
        <v>0</v>
      </c>
      <c r="G215">
        <v>1977</v>
      </c>
      <c r="H215" t="str">
        <f t="shared" si="46"/>
        <v>Kowal Zbigniew</v>
      </c>
      <c r="I215">
        <f t="shared" si="47"/>
        <v>1977</v>
      </c>
      <c r="J215" t="s">
        <v>32</v>
      </c>
      <c r="K215" t="s">
        <v>3857</v>
      </c>
      <c r="L215">
        <f>VLOOKUP(H215,'id (2017)'!H:I,2,0)</f>
        <v>1977</v>
      </c>
    </row>
    <row r="216" spans="1:12">
      <c r="A216" t="str">
        <f t="shared" si="43"/>
        <v>GrzebieniakPiotr1984</v>
      </c>
      <c r="C216">
        <f t="shared" si="48"/>
        <v>215</v>
      </c>
      <c r="D216" t="s">
        <v>3718</v>
      </c>
      <c r="E216" t="s">
        <v>15</v>
      </c>
      <c r="F216">
        <v>0</v>
      </c>
      <c r="G216">
        <v>1984</v>
      </c>
      <c r="H216" t="str">
        <f t="shared" si="46"/>
        <v>Grzebieniak Piotr</v>
      </c>
      <c r="I216">
        <f t="shared" si="47"/>
        <v>1984</v>
      </c>
      <c r="J216" t="s">
        <v>32</v>
      </c>
      <c r="K216" t="s">
        <v>3857</v>
      </c>
      <c r="L216" t="e">
        <f>VLOOKUP(H216,'id (2017)'!H:I,2,0)</f>
        <v>#N/A</v>
      </c>
    </row>
    <row r="217" spans="1:12">
      <c r="A217" t="str">
        <f t="shared" si="43"/>
        <v>WodzińskiMarek1971</v>
      </c>
      <c r="C217">
        <f t="shared" si="48"/>
        <v>216</v>
      </c>
      <c r="D217" t="s">
        <v>345</v>
      </c>
      <c r="E217" t="s">
        <v>34</v>
      </c>
      <c r="F217">
        <v>0</v>
      </c>
      <c r="G217">
        <v>1971</v>
      </c>
      <c r="H217" t="str">
        <f t="shared" si="46"/>
        <v>Wodziński Marek</v>
      </c>
      <c r="I217">
        <f t="shared" si="47"/>
        <v>1971</v>
      </c>
      <c r="J217" t="s">
        <v>32</v>
      </c>
      <c r="K217" t="s">
        <v>3857</v>
      </c>
      <c r="L217">
        <f>VLOOKUP(H217,'id (2017)'!H:I,2,0)</f>
        <v>1971</v>
      </c>
    </row>
    <row r="218" spans="1:12">
      <c r="A218" t="str">
        <f t="shared" si="43"/>
        <v>CzubalskiAndrzej1967</v>
      </c>
      <c r="C218">
        <f t="shared" si="48"/>
        <v>217</v>
      </c>
      <c r="D218" t="s">
        <v>1054</v>
      </c>
      <c r="E218" t="s">
        <v>26</v>
      </c>
      <c r="F218" t="s">
        <v>1055</v>
      </c>
      <c r="G218">
        <v>1967</v>
      </c>
      <c r="H218" t="str">
        <f t="shared" si="46"/>
        <v>Czubalski Andrzej</v>
      </c>
      <c r="I218">
        <f t="shared" si="47"/>
        <v>1967</v>
      </c>
      <c r="J218" t="s">
        <v>32</v>
      </c>
      <c r="K218" t="s">
        <v>3857</v>
      </c>
      <c r="L218">
        <f>VLOOKUP(H218,'id (2017)'!H:I,2,0)</f>
        <v>1967</v>
      </c>
    </row>
    <row r="219" spans="1:12">
      <c r="A219" t="str">
        <f t="shared" si="43"/>
        <v>RoszakAdrian1988</v>
      </c>
      <c r="C219">
        <f t="shared" si="48"/>
        <v>218</v>
      </c>
      <c r="D219" t="s">
        <v>3720</v>
      </c>
      <c r="E219" t="s">
        <v>322</v>
      </c>
      <c r="F219">
        <v>0</v>
      </c>
      <c r="G219">
        <v>1988</v>
      </c>
      <c r="H219" t="str">
        <f t="shared" si="46"/>
        <v>Roszak Adrian</v>
      </c>
      <c r="I219">
        <f t="shared" si="47"/>
        <v>1988</v>
      </c>
      <c r="J219" t="s">
        <v>32</v>
      </c>
      <c r="K219" t="s">
        <v>3857</v>
      </c>
      <c r="L219" t="e">
        <f>VLOOKUP(H219,'id (2017)'!H:I,2,0)</f>
        <v>#N/A</v>
      </c>
    </row>
    <row r="220" spans="1:12">
      <c r="A220" t="str">
        <f t="shared" si="43"/>
        <v>PiwakowskiAndrzej1951</v>
      </c>
      <c r="C220">
        <f t="shared" si="48"/>
        <v>219</v>
      </c>
      <c r="D220" t="s">
        <v>138</v>
      </c>
      <c r="E220" t="s">
        <v>26</v>
      </c>
      <c r="F220">
        <v>0</v>
      </c>
      <c r="G220">
        <v>1951</v>
      </c>
      <c r="H220" t="str">
        <f t="shared" si="46"/>
        <v>Piwakowski Andrzej</v>
      </c>
      <c r="I220">
        <f t="shared" si="47"/>
        <v>1951</v>
      </c>
      <c r="J220" t="s">
        <v>32</v>
      </c>
      <c r="K220" t="s">
        <v>3857</v>
      </c>
      <c r="L220">
        <f>VLOOKUP(H220,'id (2017)'!H:I,2,0)</f>
        <v>1951</v>
      </c>
    </row>
    <row r="221" spans="1:12">
      <c r="A221" t="str">
        <f t="shared" si="43"/>
        <v>FlisikowskiZdzisław1974</v>
      </c>
      <c r="C221">
        <f t="shared" si="48"/>
        <v>220</v>
      </c>
      <c r="D221" t="s">
        <v>401</v>
      </c>
      <c r="E221" t="s">
        <v>218</v>
      </c>
      <c r="F221">
        <v>0</v>
      </c>
      <c r="G221">
        <v>1974</v>
      </c>
      <c r="H221" t="str">
        <f t="shared" si="46"/>
        <v>Flisikowski Zdzisław</v>
      </c>
      <c r="I221">
        <f t="shared" si="47"/>
        <v>1974</v>
      </c>
      <c r="J221" t="s">
        <v>32</v>
      </c>
      <c r="K221" t="s">
        <v>3857</v>
      </c>
      <c r="L221">
        <f>VLOOKUP(H221,'id (2017)'!H:I,2,0)</f>
        <v>1974</v>
      </c>
    </row>
    <row r="222" spans="1:12">
      <c r="A222" t="str">
        <f t="shared" si="43"/>
        <v>CzubalskiRafał2000</v>
      </c>
      <c r="C222">
        <f t="shared" si="48"/>
        <v>221</v>
      </c>
      <c r="D222" t="s">
        <v>1054</v>
      </c>
      <c r="E222" t="s">
        <v>45</v>
      </c>
      <c r="F222" t="s">
        <v>1055</v>
      </c>
      <c r="G222">
        <v>2000</v>
      </c>
      <c r="H222" t="str">
        <f t="shared" si="46"/>
        <v>Czubalski Rafał</v>
      </c>
      <c r="I222">
        <f t="shared" si="47"/>
        <v>2000</v>
      </c>
      <c r="J222" t="s">
        <v>32</v>
      </c>
      <c r="K222" t="s">
        <v>3857</v>
      </c>
      <c r="L222">
        <f>VLOOKUP(H222,'id (2017)'!H:I,2,0)</f>
        <v>2000</v>
      </c>
    </row>
    <row r="223" spans="1:12">
      <c r="A223" t="str">
        <f t="shared" ref="A223:A286" si="49">D223&amp;E223&amp;G223</f>
        <v>NowakRemik1972</v>
      </c>
      <c r="C223">
        <f t="shared" si="48"/>
        <v>222</v>
      </c>
      <c r="D223" t="s">
        <v>602</v>
      </c>
      <c r="E223" t="s">
        <v>657</v>
      </c>
      <c r="F223" t="s">
        <v>3725</v>
      </c>
      <c r="G223">
        <v>1972</v>
      </c>
      <c r="H223" t="str">
        <f t="shared" ref="H223:H224" si="50">D223&amp;" "&amp;E223</f>
        <v>Nowak Remik</v>
      </c>
      <c r="I223">
        <f t="shared" ref="I223:I224" si="51">G223</f>
        <v>1972</v>
      </c>
      <c r="J223" t="s">
        <v>32</v>
      </c>
      <c r="K223" t="s">
        <v>3859</v>
      </c>
      <c r="L223">
        <f>VLOOKUP(H223,'id (2017)'!H:I,2,0)</f>
        <v>1972</v>
      </c>
    </row>
    <row r="224" spans="1:12">
      <c r="A224" t="str">
        <f t="shared" si="49"/>
        <v>HalamusRobert1970</v>
      </c>
      <c r="C224">
        <f t="shared" si="48"/>
        <v>223</v>
      </c>
      <c r="D224" t="s">
        <v>835</v>
      </c>
      <c r="E224" t="s">
        <v>49</v>
      </c>
      <c r="F224">
        <v>0</v>
      </c>
      <c r="G224">
        <v>1970</v>
      </c>
      <c r="H224" t="str">
        <f t="shared" si="50"/>
        <v>Halamus Robert</v>
      </c>
      <c r="I224">
        <f t="shared" si="51"/>
        <v>1970</v>
      </c>
      <c r="J224" t="s">
        <v>32</v>
      </c>
      <c r="K224" t="s">
        <v>3859</v>
      </c>
      <c r="L224">
        <f>VLOOKUP(H224,'id (2017)'!H:I,2,0)</f>
        <v>1970</v>
      </c>
    </row>
    <row r="225" spans="1:12">
      <c r="A225" t="str">
        <f t="shared" si="49"/>
        <v>BlockDaniel1980</v>
      </c>
      <c r="C225">
        <f t="shared" si="48"/>
        <v>224</v>
      </c>
      <c r="D225" t="s">
        <v>460</v>
      </c>
      <c r="E225" t="s">
        <v>139</v>
      </c>
      <c r="F225">
        <v>0</v>
      </c>
      <c r="G225">
        <v>1980</v>
      </c>
      <c r="H225" t="str">
        <f t="shared" ref="H225:H288" si="52">D225&amp;" "&amp;E225</f>
        <v>Block Daniel</v>
      </c>
      <c r="I225">
        <f t="shared" ref="I225:I288" si="53">G225</f>
        <v>1980</v>
      </c>
      <c r="J225" t="s">
        <v>32</v>
      </c>
      <c r="K225" t="s">
        <v>3859</v>
      </c>
      <c r="L225">
        <f>VLOOKUP(H225,'id (2017)'!H:I,2,0)</f>
        <v>1980</v>
      </c>
    </row>
    <row r="226" spans="1:12">
      <c r="A226" t="str">
        <f t="shared" si="49"/>
        <v>DeptułaKrzysztof1977</v>
      </c>
      <c r="C226">
        <f t="shared" si="48"/>
        <v>225</v>
      </c>
      <c r="D226" t="s">
        <v>653</v>
      </c>
      <c r="E226" t="s">
        <v>22</v>
      </c>
      <c r="F226">
        <v>0</v>
      </c>
      <c r="G226">
        <v>1977</v>
      </c>
      <c r="H226" t="str">
        <f t="shared" si="52"/>
        <v>Deptuła Krzysztof</v>
      </c>
      <c r="I226">
        <f t="shared" si="53"/>
        <v>1977</v>
      </c>
      <c r="J226" t="s">
        <v>32</v>
      </c>
      <c r="K226" t="s">
        <v>3859</v>
      </c>
      <c r="L226">
        <f>VLOOKUP(H226,'id (2017)'!H:I,2,0)</f>
        <v>1977</v>
      </c>
    </row>
    <row r="227" spans="1:12">
      <c r="A227" t="str">
        <f t="shared" si="49"/>
        <v>LipińskiTomasz.1985</v>
      </c>
      <c r="C227">
        <f t="shared" si="48"/>
        <v>226</v>
      </c>
      <c r="D227" t="s">
        <v>476</v>
      </c>
      <c r="E227" t="s">
        <v>3727</v>
      </c>
      <c r="F227">
        <v>0</v>
      </c>
      <c r="G227">
        <v>1985</v>
      </c>
      <c r="H227" t="str">
        <f t="shared" si="52"/>
        <v>Lipiński Tomasz.</v>
      </c>
      <c r="I227">
        <f t="shared" si="53"/>
        <v>1985</v>
      </c>
      <c r="J227" t="s">
        <v>32</v>
      </c>
      <c r="K227" t="s">
        <v>3859</v>
      </c>
      <c r="L227" t="e">
        <f>VLOOKUP(H227,'id (2017)'!H:I,2,0)</f>
        <v>#N/A</v>
      </c>
    </row>
    <row r="228" spans="1:12">
      <c r="A228" t="str">
        <f t="shared" si="49"/>
        <v>WasilewskiKrzysztof1975</v>
      </c>
      <c r="C228">
        <f t="shared" si="48"/>
        <v>227</v>
      </c>
      <c r="D228" t="s">
        <v>655</v>
      </c>
      <c r="E228" t="s">
        <v>22</v>
      </c>
      <c r="F228">
        <v>0</v>
      </c>
      <c r="G228">
        <v>1975</v>
      </c>
      <c r="H228" t="str">
        <f t="shared" si="52"/>
        <v>Wasilewski Krzysztof</v>
      </c>
      <c r="I228">
        <f t="shared" si="53"/>
        <v>1975</v>
      </c>
      <c r="J228" t="s">
        <v>32</v>
      </c>
      <c r="K228" t="s">
        <v>3859</v>
      </c>
      <c r="L228">
        <f>VLOOKUP(H228,'id (2017)'!H:I,2,0)</f>
        <v>1975</v>
      </c>
    </row>
    <row r="229" spans="1:12">
      <c r="A229" t="str">
        <f t="shared" si="49"/>
        <v>JarockiMichał1979</v>
      </c>
      <c r="C229">
        <f t="shared" si="48"/>
        <v>228</v>
      </c>
      <c r="D229" t="s">
        <v>3728</v>
      </c>
      <c r="E229" t="s">
        <v>59</v>
      </c>
      <c r="F229">
        <v>0</v>
      </c>
      <c r="G229">
        <v>1979</v>
      </c>
      <c r="H229" t="str">
        <f t="shared" si="52"/>
        <v>Jarocki Michał</v>
      </c>
      <c r="I229">
        <f t="shared" si="53"/>
        <v>1979</v>
      </c>
      <c r="J229" t="s">
        <v>32</v>
      </c>
      <c r="K229" t="s">
        <v>3859</v>
      </c>
      <c r="L229" t="e">
        <f>VLOOKUP(H229,'id (2017)'!H:I,2,0)</f>
        <v>#N/A</v>
      </c>
    </row>
    <row r="230" spans="1:12">
      <c r="A230" t="str">
        <f t="shared" si="49"/>
        <v>KlucznikJarek1983</v>
      </c>
      <c r="C230">
        <f t="shared" si="48"/>
        <v>229</v>
      </c>
      <c r="D230" t="s">
        <v>587</v>
      </c>
      <c r="E230" t="s">
        <v>336</v>
      </c>
      <c r="F230">
        <v>0</v>
      </c>
      <c r="G230">
        <v>1983</v>
      </c>
      <c r="H230" t="str">
        <f t="shared" si="52"/>
        <v>Klucznik Jarek</v>
      </c>
      <c r="I230">
        <f t="shared" si="53"/>
        <v>1983</v>
      </c>
      <c r="J230" t="s">
        <v>32</v>
      </c>
      <c r="K230" t="s">
        <v>3859</v>
      </c>
      <c r="L230">
        <f>VLOOKUP(H230,'id (2017)'!H:I,2,0)</f>
        <v>1983</v>
      </c>
    </row>
    <row r="231" spans="1:12">
      <c r="A231" t="str">
        <f t="shared" si="49"/>
        <v>KowalewskiJakub1975</v>
      </c>
      <c r="C231">
        <f t="shared" si="48"/>
        <v>230</v>
      </c>
      <c r="D231" t="s">
        <v>1165</v>
      </c>
      <c r="E231" t="s">
        <v>141</v>
      </c>
      <c r="F231">
        <v>0</v>
      </c>
      <c r="G231">
        <v>1975</v>
      </c>
      <c r="H231" t="str">
        <f t="shared" si="52"/>
        <v>Kowalewski Jakub</v>
      </c>
      <c r="I231">
        <f t="shared" si="53"/>
        <v>1975</v>
      </c>
      <c r="J231" t="s">
        <v>32</v>
      </c>
      <c r="K231" t="s">
        <v>3859</v>
      </c>
      <c r="L231">
        <f>VLOOKUP(H231,'id (2017)'!H:I,2,0)</f>
        <v>1975</v>
      </c>
    </row>
    <row r="232" spans="1:12">
      <c r="A232" t="str">
        <f t="shared" si="49"/>
        <v>RadelskiZdzisław1960</v>
      </c>
      <c r="C232">
        <f t="shared" si="48"/>
        <v>231</v>
      </c>
      <c r="D232" t="s">
        <v>1468</v>
      </c>
      <c r="E232" t="s">
        <v>218</v>
      </c>
      <c r="F232">
        <v>0</v>
      </c>
      <c r="G232">
        <v>1960</v>
      </c>
      <c r="H232" t="str">
        <f t="shared" si="52"/>
        <v>Radelski Zdzisław</v>
      </c>
      <c r="I232">
        <f t="shared" si="53"/>
        <v>1960</v>
      </c>
      <c r="J232" t="s">
        <v>32</v>
      </c>
      <c r="K232" t="s">
        <v>3859</v>
      </c>
      <c r="L232">
        <f>VLOOKUP(H232,'id (2017)'!H:I,2,0)</f>
        <v>1960</v>
      </c>
    </row>
    <row r="233" spans="1:12">
      <c r="A233" t="str">
        <f t="shared" si="49"/>
        <v>MeggerSławek1980</v>
      </c>
      <c r="C233">
        <f t="shared" si="48"/>
        <v>232</v>
      </c>
      <c r="D233" t="s">
        <v>447</v>
      </c>
      <c r="E233" t="s">
        <v>421</v>
      </c>
      <c r="F233" t="s">
        <v>191</v>
      </c>
      <c r="G233">
        <v>1980</v>
      </c>
      <c r="H233" t="str">
        <f t="shared" si="52"/>
        <v>Megger Sławek</v>
      </c>
      <c r="I233">
        <f t="shared" si="53"/>
        <v>1980</v>
      </c>
      <c r="J233" t="s">
        <v>32</v>
      </c>
      <c r="K233" t="s">
        <v>3859</v>
      </c>
      <c r="L233">
        <f>VLOOKUP(H233,'id (2017)'!H:I,2,0)</f>
        <v>1980</v>
      </c>
    </row>
    <row r="234" spans="1:12">
      <c r="A234" t="str">
        <f t="shared" si="49"/>
        <v>WysockiMaciej1990</v>
      </c>
      <c r="C234">
        <f t="shared" si="48"/>
        <v>233</v>
      </c>
      <c r="D234" t="s">
        <v>190</v>
      </c>
      <c r="E234" t="s">
        <v>70</v>
      </c>
      <c r="F234" t="s">
        <v>191</v>
      </c>
      <c r="G234">
        <v>1990</v>
      </c>
      <c r="H234" t="str">
        <f t="shared" si="52"/>
        <v>Wysocki Maciej</v>
      </c>
      <c r="I234">
        <f t="shared" si="53"/>
        <v>1990</v>
      </c>
      <c r="J234" t="s">
        <v>32</v>
      </c>
      <c r="K234" t="s">
        <v>3859</v>
      </c>
      <c r="L234">
        <f>VLOOKUP(H234,'id (2017)'!H:I,2,0)</f>
        <v>1990</v>
      </c>
    </row>
    <row r="235" spans="1:12">
      <c r="A235" t="str">
        <f t="shared" si="49"/>
        <v>PolaszJacek1968</v>
      </c>
      <c r="C235">
        <f t="shared" si="48"/>
        <v>234</v>
      </c>
      <c r="D235" t="s">
        <v>638</v>
      </c>
      <c r="E235" t="s">
        <v>21</v>
      </c>
      <c r="F235">
        <v>0</v>
      </c>
      <c r="G235">
        <v>1968</v>
      </c>
      <c r="H235" t="str">
        <f t="shared" si="52"/>
        <v>Polasz Jacek</v>
      </c>
      <c r="I235">
        <f t="shared" si="53"/>
        <v>1968</v>
      </c>
      <c r="J235" t="s">
        <v>32</v>
      </c>
      <c r="K235" t="s">
        <v>3859</v>
      </c>
      <c r="L235">
        <f>VLOOKUP(H235,'id (2017)'!H:I,2,0)</f>
        <v>1968</v>
      </c>
    </row>
    <row r="236" spans="1:12">
      <c r="A236" t="str">
        <f t="shared" si="49"/>
        <v>TumińskiMaciej1989</v>
      </c>
      <c r="C236">
        <f t="shared" si="48"/>
        <v>235</v>
      </c>
      <c r="D236" t="s">
        <v>771</v>
      </c>
      <c r="E236" t="s">
        <v>70</v>
      </c>
      <c r="F236" t="s">
        <v>417</v>
      </c>
      <c r="G236">
        <v>1989</v>
      </c>
      <c r="H236" t="str">
        <f t="shared" si="52"/>
        <v>Tumiński Maciej</v>
      </c>
      <c r="I236">
        <f t="shared" si="53"/>
        <v>1989</v>
      </c>
      <c r="J236" t="s">
        <v>32</v>
      </c>
      <c r="K236" t="s">
        <v>3859</v>
      </c>
      <c r="L236">
        <f>VLOOKUP(H236,'id (2017)'!H:I,2,0)</f>
        <v>1989</v>
      </c>
    </row>
    <row r="237" spans="1:12">
      <c r="A237" t="str">
        <f t="shared" si="49"/>
        <v>GrabowskiAdam1983</v>
      </c>
      <c r="C237">
        <f t="shared" si="48"/>
        <v>236</v>
      </c>
      <c r="D237" t="s">
        <v>97</v>
      </c>
      <c r="E237" t="s">
        <v>83</v>
      </c>
      <c r="F237" t="s">
        <v>417</v>
      </c>
      <c r="G237">
        <v>1983</v>
      </c>
      <c r="H237" t="str">
        <f t="shared" si="52"/>
        <v>Grabowski Adam</v>
      </c>
      <c r="I237">
        <f t="shared" si="53"/>
        <v>1983</v>
      </c>
      <c r="J237" t="s">
        <v>32</v>
      </c>
      <c r="K237" t="s">
        <v>3859</v>
      </c>
      <c r="L237">
        <f>VLOOKUP(H237,'id (2017)'!H:I,2,0)</f>
        <v>1983</v>
      </c>
    </row>
    <row r="238" spans="1:12">
      <c r="A238" t="str">
        <f t="shared" si="49"/>
        <v>HołodMateusz1987</v>
      </c>
      <c r="C238">
        <f t="shared" si="48"/>
        <v>237</v>
      </c>
      <c r="D238" t="s">
        <v>609</v>
      </c>
      <c r="E238" t="s">
        <v>91</v>
      </c>
      <c r="F238">
        <v>0</v>
      </c>
      <c r="G238">
        <v>1987</v>
      </c>
      <c r="H238" t="str">
        <f t="shared" si="52"/>
        <v>Hołod Mateusz</v>
      </c>
      <c r="I238">
        <f t="shared" si="53"/>
        <v>1987</v>
      </c>
      <c r="J238" t="s">
        <v>32</v>
      </c>
      <c r="K238" t="s">
        <v>3859</v>
      </c>
      <c r="L238">
        <f>VLOOKUP(H238,'id (2017)'!H:I,2,0)</f>
        <v>1987</v>
      </c>
    </row>
    <row r="239" spans="1:12">
      <c r="A239" t="str">
        <f t="shared" si="49"/>
        <v>DargaczWaldemar1982</v>
      </c>
      <c r="C239">
        <f t="shared" si="48"/>
        <v>238</v>
      </c>
      <c r="D239" t="s">
        <v>1740</v>
      </c>
      <c r="E239" t="s">
        <v>365</v>
      </c>
      <c r="F239">
        <v>0</v>
      </c>
      <c r="G239">
        <v>1982</v>
      </c>
      <c r="H239" t="str">
        <f t="shared" si="52"/>
        <v>Dargacz Waldemar</v>
      </c>
      <c r="I239">
        <f t="shared" si="53"/>
        <v>1982</v>
      </c>
      <c r="J239" t="s">
        <v>32</v>
      </c>
      <c r="K239" t="s">
        <v>3859</v>
      </c>
      <c r="L239">
        <f>VLOOKUP(H239,'id (2017)'!H:I,2,0)</f>
        <v>1982</v>
      </c>
    </row>
    <row r="240" spans="1:12">
      <c r="A240" t="str">
        <f t="shared" si="49"/>
        <v>PolewkoWaldemar1984</v>
      </c>
      <c r="C240">
        <f t="shared" si="48"/>
        <v>239</v>
      </c>
      <c r="D240" t="s">
        <v>582</v>
      </c>
      <c r="E240" t="s">
        <v>365</v>
      </c>
      <c r="F240" t="s">
        <v>3555</v>
      </c>
      <c r="G240">
        <v>1984</v>
      </c>
      <c r="H240" t="str">
        <f t="shared" si="52"/>
        <v>Polewko Waldemar</v>
      </c>
      <c r="I240">
        <f t="shared" si="53"/>
        <v>1984</v>
      </c>
      <c r="J240" t="s">
        <v>32</v>
      </c>
      <c r="K240" t="s">
        <v>3859</v>
      </c>
      <c r="L240">
        <f>VLOOKUP(H240,'id (2017)'!H:I,2,0)</f>
        <v>1984</v>
      </c>
    </row>
    <row r="241" spans="1:12">
      <c r="A241" t="str">
        <f t="shared" si="49"/>
        <v>KulwikowskiMichał1979</v>
      </c>
      <c r="C241">
        <f t="shared" si="48"/>
        <v>240</v>
      </c>
      <c r="D241" t="s">
        <v>1091</v>
      </c>
      <c r="E241" t="s">
        <v>59</v>
      </c>
      <c r="F241" t="s">
        <v>3555</v>
      </c>
      <c r="G241">
        <v>1979</v>
      </c>
      <c r="H241" t="str">
        <f t="shared" si="52"/>
        <v>Kulwikowski Michał</v>
      </c>
      <c r="I241">
        <f t="shared" si="53"/>
        <v>1979</v>
      </c>
      <c r="J241" t="s">
        <v>32</v>
      </c>
      <c r="K241" t="s">
        <v>3859</v>
      </c>
      <c r="L241">
        <f>VLOOKUP(H241,'id (2017)'!H:I,2,0)</f>
        <v>1979</v>
      </c>
    </row>
    <row r="242" spans="1:12">
      <c r="A242" t="str">
        <f t="shared" si="49"/>
        <v>PopczykTomasz1975</v>
      </c>
      <c r="C242">
        <f t="shared" si="48"/>
        <v>241</v>
      </c>
      <c r="D242" t="s">
        <v>640</v>
      </c>
      <c r="E242" t="s">
        <v>48</v>
      </c>
      <c r="F242">
        <v>0</v>
      </c>
      <c r="G242">
        <v>1975</v>
      </c>
      <c r="H242" t="str">
        <f t="shared" si="52"/>
        <v>Popczyk Tomasz</v>
      </c>
      <c r="I242">
        <f t="shared" si="53"/>
        <v>1975</v>
      </c>
      <c r="J242" t="s">
        <v>32</v>
      </c>
      <c r="K242" t="s">
        <v>3859</v>
      </c>
      <c r="L242">
        <f>VLOOKUP(H242,'id (2017)'!H:I,2,0)</f>
        <v>1975</v>
      </c>
    </row>
    <row r="243" spans="1:12">
      <c r="A243" t="str">
        <f t="shared" si="49"/>
        <v>LuksKrzysztof1978</v>
      </c>
      <c r="C243">
        <f t="shared" si="48"/>
        <v>242</v>
      </c>
      <c r="D243" t="s">
        <v>1115</v>
      </c>
      <c r="E243" t="s">
        <v>22</v>
      </c>
      <c r="F243">
        <v>0</v>
      </c>
      <c r="G243">
        <v>1978</v>
      </c>
      <c r="H243" t="str">
        <f t="shared" si="52"/>
        <v>Luks Krzysztof</v>
      </c>
      <c r="I243">
        <f t="shared" si="53"/>
        <v>1978</v>
      </c>
      <c r="J243" t="s">
        <v>32</v>
      </c>
      <c r="K243" t="s">
        <v>3859</v>
      </c>
      <c r="L243">
        <f>VLOOKUP(H243,'id (2017)'!H:I,2,0)</f>
        <v>1978</v>
      </c>
    </row>
    <row r="244" spans="1:12">
      <c r="A244" t="str">
        <f t="shared" si="49"/>
        <v>LaskowskiRadosław1974</v>
      </c>
      <c r="C244">
        <f t="shared" si="48"/>
        <v>243</v>
      </c>
      <c r="D244" t="s">
        <v>1464</v>
      </c>
      <c r="E244" t="s">
        <v>241</v>
      </c>
      <c r="F244" t="s">
        <v>553</v>
      </c>
      <c r="G244">
        <v>1974</v>
      </c>
      <c r="H244" t="str">
        <f t="shared" si="52"/>
        <v>Laskowski Radosław</v>
      </c>
      <c r="I244">
        <f t="shared" si="53"/>
        <v>1974</v>
      </c>
      <c r="J244" t="s">
        <v>32</v>
      </c>
      <c r="K244" t="s">
        <v>3859</v>
      </c>
      <c r="L244">
        <f>VLOOKUP(H244,'id (2017)'!H:I,2,0)</f>
        <v>1974</v>
      </c>
    </row>
    <row r="245" spans="1:12">
      <c r="A245" t="str">
        <f t="shared" si="49"/>
        <v>PadzikJakub1999</v>
      </c>
      <c r="C245">
        <f t="shared" si="48"/>
        <v>244</v>
      </c>
      <c r="D245" t="s">
        <v>3736</v>
      </c>
      <c r="E245" t="s">
        <v>141</v>
      </c>
      <c r="F245" t="s">
        <v>3737</v>
      </c>
      <c r="G245">
        <v>1999</v>
      </c>
      <c r="H245" t="str">
        <f t="shared" si="52"/>
        <v>Padzik Jakub</v>
      </c>
      <c r="I245">
        <f t="shared" si="53"/>
        <v>1999</v>
      </c>
      <c r="J245" t="s">
        <v>32</v>
      </c>
      <c r="K245" t="s">
        <v>3859</v>
      </c>
      <c r="L245" t="e">
        <f>VLOOKUP(H245,'id (2017)'!H:I,2,0)</f>
        <v>#N/A</v>
      </c>
    </row>
    <row r="246" spans="1:12">
      <c r="A246" t="str">
        <f t="shared" si="49"/>
        <v>PadzikRafał1971</v>
      </c>
      <c r="C246">
        <f t="shared" si="48"/>
        <v>245</v>
      </c>
      <c r="D246" t="s">
        <v>3736</v>
      </c>
      <c r="E246" t="s">
        <v>45</v>
      </c>
      <c r="F246">
        <v>0</v>
      </c>
      <c r="G246">
        <v>1971</v>
      </c>
      <c r="H246" t="str">
        <f t="shared" si="52"/>
        <v>Padzik Rafał</v>
      </c>
      <c r="I246">
        <f t="shared" si="53"/>
        <v>1971</v>
      </c>
      <c r="J246" t="s">
        <v>32</v>
      </c>
      <c r="K246" t="s">
        <v>3859</v>
      </c>
      <c r="L246" t="e">
        <f>VLOOKUP(H246,'id (2017)'!H:I,2,0)</f>
        <v>#N/A</v>
      </c>
    </row>
    <row r="247" spans="1:12">
      <c r="A247" t="str">
        <f t="shared" si="49"/>
        <v>WejherSławomir1981</v>
      </c>
      <c r="C247">
        <f t="shared" si="48"/>
        <v>246</v>
      </c>
      <c r="D247" t="s">
        <v>1081</v>
      </c>
      <c r="E247" t="s">
        <v>92</v>
      </c>
      <c r="F247">
        <v>0</v>
      </c>
      <c r="G247">
        <v>1981</v>
      </c>
      <c r="H247" t="str">
        <f t="shared" si="52"/>
        <v>Wejher Sławomir</v>
      </c>
      <c r="I247">
        <f t="shared" si="53"/>
        <v>1981</v>
      </c>
      <c r="J247" t="s">
        <v>32</v>
      </c>
      <c r="K247" t="s">
        <v>3859</v>
      </c>
      <c r="L247">
        <f>VLOOKUP(H247,'id (2017)'!H:I,2,0)</f>
        <v>1981</v>
      </c>
    </row>
    <row r="248" spans="1:12">
      <c r="A248" t="str">
        <f t="shared" si="49"/>
        <v>WołodźkoDominik1983</v>
      </c>
      <c r="C248">
        <f t="shared" si="48"/>
        <v>247</v>
      </c>
      <c r="D248" t="s">
        <v>3739</v>
      </c>
      <c r="E248" t="s">
        <v>373</v>
      </c>
      <c r="F248">
        <v>0</v>
      </c>
      <c r="G248">
        <v>1983</v>
      </c>
      <c r="H248" t="str">
        <f t="shared" si="52"/>
        <v>Wołodźko Dominik</v>
      </c>
      <c r="I248">
        <f t="shared" si="53"/>
        <v>1983</v>
      </c>
      <c r="J248" t="s">
        <v>32</v>
      </c>
      <c r="K248" t="s">
        <v>3859</v>
      </c>
      <c r="L248" t="e">
        <f>VLOOKUP(H248,'id (2017)'!H:I,2,0)</f>
        <v>#N/A</v>
      </c>
    </row>
    <row r="249" spans="1:12">
      <c r="A249" t="str">
        <f t="shared" si="49"/>
        <v>MechlińskiMateusz1983</v>
      </c>
      <c r="C249">
        <f t="shared" si="48"/>
        <v>248</v>
      </c>
      <c r="D249" t="s">
        <v>1053</v>
      </c>
      <c r="E249" t="s">
        <v>91</v>
      </c>
      <c r="F249">
        <v>0</v>
      </c>
      <c r="G249">
        <v>1983</v>
      </c>
      <c r="H249" t="str">
        <f t="shared" si="52"/>
        <v>Mechliński Mateusz</v>
      </c>
      <c r="I249">
        <f t="shared" si="53"/>
        <v>1983</v>
      </c>
      <c r="J249" t="s">
        <v>32</v>
      </c>
      <c r="K249" t="s">
        <v>3859</v>
      </c>
      <c r="L249">
        <f>VLOOKUP(H249,'id (2017)'!H:I,2,0)</f>
        <v>1983</v>
      </c>
    </row>
    <row r="250" spans="1:12">
      <c r="A250" t="str">
        <f t="shared" si="49"/>
        <v>KuprianSzymon1983</v>
      </c>
      <c r="C250">
        <f t="shared" si="48"/>
        <v>249</v>
      </c>
      <c r="D250" t="s">
        <v>1082</v>
      </c>
      <c r="E250" t="s">
        <v>398</v>
      </c>
      <c r="F250">
        <v>0</v>
      </c>
      <c r="G250">
        <v>1983</v>
      </c>
      <c r="H250" t="str">
        <f t="shared" si="52"/>
        <v>Kuprian Szymon</v>
      </c>
      <c r="I250">
        <f t="shared" si="53"/>
        <v>1983</v>
      </c>
      <c r="J250" t="s">
        <v>32</v>
      </c>
      <c r="K250" t="s">
        <v>3859</v>
      </c>
      <c r="L250">
        <f>VLOOKUP(H250,'id (2017)'!H:I,2,0)</f>
        <v>1983</v>
      </c>
    </row>
    <row r="251" spans="1:12">
      <c r="A251" t="str">
        <f t="shared" si="49"/>
        <v>TrętowskiKrzysztof1976</v>
      </c>
      <c r="C251">
        <f t="shared" si="48"/>
        <v>250</v>
      </c>
      <c r="D251" t="s">
        <v>3741</v>
      </c>
      <c r="E251" t="s">
        <v>22</v>
      </c>
      <c r="F251">
        <v>0</v>
      </c>
      <c r="G251">
        <v>1976</v>
      </c>
      <c r="H251" t="str">
        <f t="shared" si="52"/>
        <v>Trętowski Krzysztof</v>
      </c>
      <c r="I251">
        <f t="shared" si="53"/>
        <v>1976</v>
      </c>
      <c r="J251" t="s">
        <v>32</v>
      </c>
      <c r="K251" t="s">
        <v>3859</v>
      </c>
      <c r="L251" t="e">
        <f>VLOOKUP(H251,'id (2017)'!H:I,2,0)</f>
        <v>#N/A</v>
      </c>
    </row>
    <row r="252" spans="1:12">
      <c r="A252" t="str">
        <f t="shared" si="49"/>
        <v>CiupaMarcin1978</v>
      </c>
      <c r="C252">
        <f t="shared" si="48"/>
        <v>251</v>
      </c>
      <c r="D252" t="s">
        <v>1776</v>
      </c>
      <c r="E252" t="s">
        <v>17</v>
      </c>
      <c r="F252" t="s">
        <v>3742</v>
      </c>
      <c r="G252">
        <v>1978</v>
      </c>
      <c r="H252" t="str">
        <f t="shared" si="52"/>
        <v>Ciupa Marcin</v>
      </c>
      <c r="I252">
        <f t="shared" si="53"/>
        <v>1978</v>
      </c>
      <c r="J252" t="s">
        <v>32</v>
      </c>
      <c r="K252" t="s">
        <v>3859</v>
      </c>
      <c r="L252">
        <f>VLOOKUP(H252,'id (2017)'!H:I,2,0)</f>
        <v>1978</v>
      </c>
    </row>
    <row r="253" spans="1:12">
      <c r="A253" t="str">
        <f t="shared" si="49"/>
        <v>KowalewskiDominik1975</v>
      </c>
      <c r="C253">
        <f t="shared" si="48"/>
        <v>252</v>
      </c>
      <c r="D253" t="s">
        <v>1165</v>
      </c>
      <c r="E253" t="s">
        <v>373</v>
      </c>
      <c r="F253" t="s">
        <v>3743</v>
      </c>
      <c r="G253">
        <v>1975</v>
      </c>
      <c r="H253" t="str">
        <f t="shared" si="52"/>
        <v>Kowalewski Dominik</v>
      </c>
      <c r="I253">
        <f t="shared" si="53"/>
        <v>1975</v>
      </c>
      <c r="J253" t="s">
        <v>32</v>
      </c>
      <c r="K253" t="s">
        <v>3859</v>
      </c>
      <c r="L253" t="e">
        <f>VLOOKUP(H253,'id (2017)'!H:I,2,0)</f>
        <v>#N/A</v>
      </c>
    </row>
    <row r="254" spans="1:12">
      <c r="A254" t="str">
        <f t="shared" si="49"/>
        <v>BielennyPaweł1977</v>
      </c>
      <c r="C254">
        <f t="shared" si="48"/>
        <v>253</v>
      </c>
      <c r="D254" t="s">
        <v>624</v>
      </c>
      <c r="E254" t="s">
        <v>16</v>
      </c>
      <c r="F254" t="s">
        <v>3744</v>
      </c>
      <c r="G254">
        <v>1977</v>
      </c>
      <c r="H254" t="str">
        <f t="shared" si="52"/>
        <v>Bielenny Paweł</v>
      </c>
      <c r="I254">
        <f t="shared" si="53"/>
        <v>1977</v>
      </c>
      <c r="J254" t="s">
        <v>32</v>
      </c>
      <c r="K254" t="s">
        <v>3859</v>
      </c>
      <c r="L254">
        <f>VLOOKUP(H254,'id (2017)'!H:I,2,0)</f>
        <v>1977</v>
      </c>
    </row>
    <row r="255" spans="1:12">
      <c r="A255" t="str">
        <f t="shared" si="49"/>
        <v>MarcinkiewiczMariusz1968</v>
      </c>
      <c r="C255">
        <f t="shared" si="48"/>
        <v>254</v>
      </c>
      <c r="D255" t="s">
        <v>403</v>
      </c>
      <c r="E255" t="s">
        <v>383</v>
      </c>
      <c r="F255">
        <v>0</v>
      </c>
      <c r="G255">
        <v>1968</v>
      </c>
      <c r="H255" t="str">
        <f t="shared" si="52"/>
        <v>Marcinkiewicz Mariusz</v>
      </c>
      <c r="I255">
        <f t="shared" si="53"/>
        <v>1968</v>
      </c>
      <c r="J255" t="s">
        <v>32</v>
      </c>
      <c r="K255" t="s">
        <v>3859</v>
      </c>
      <c r="L255">
        <f>VLOOKUP(H255,'id (2017)'!H:I,2,0)</f>
        <v>1968</v>
      </c>
    </row>
    <row r="256" spans="1:12">
      <c r="A256" t="str">
        <f t="shared" si="49"/>
        <v>SemschArtur1962</v>
      </c>
      <c r="C256">
        <f t="shared" si="48"/>
        <v>255</v>
      </c>
      <c r="D256" t="s">
        <v>591</v>
      </c>
      <c r="E256" t="s">
        <v>51</v>
      </c>
      <c r="F256">
        <v>0</v>
      </c>
      <c r="G256">
        <v>1962</v>
      </c>
      <c r="H256" t="str">
        <f t="shared" si="52"/>
        <v>Semsch Artur</v>
      </c>
      <c r="I256">
        <f t="shared" si="53"/>
        <v>1962</v>
      </c>
      <c r="J256" t="s">
        <v>32</v>
      </c>
      <c r="K256" t="s">
        <v>3859</v>
      </c>
      <c r="L256">
        <f>VLOOKUP(H256,'id (2017)'!H:I,2,0)</f>
        <v>1962</v>
      </c>
    </row>
    <row r="257" spans="1:12">
      <c r="A257" t="str">
        <f t="shared" si="49"/>
        <v>ŚlósarczykMaciej1979</v>
      </c>
      <c r="C257">
        <f t="shared" si="48"/>
        <v>256</v>
      </c>
      <c r="D257" t="s">
        <v>585</v>
      </c>
      <c r="E257" t="s">
        <v>70</v>
      </c>
      <c r="F257">
        <v>0</v>
      </c>
      <c r="G257">
        <v>1979</v>
      </c>
      <c r="H257" t="str">
        <f t="shared" si="52"/>
        <v>Ślósarczyk Maciej</v>
      </c>
      <c r="I257">
        <f t="shared" si="53"/>
        <v>1979</v>
      </c>
      <c r="J257" t="s">
        <v>32</v>
      </c>
      <c r="K257" t="s">
        <v>3859</v>
      </c>
      <c r="L257">
        <f>VLOOKUP(H257,'id (2017)'!H:I,2,0)</f>
        <v>1979</v>
      </c>
    </row>
    <row r="258" spans="1:12">
      <c r="A258" t="str">
        <f t="shared" si="49"/>
        <v>CieślińskiGrzegorz1972</v>
      </c>
      <c r="C258">
        <f t="shared" si="48"/>
        <v>257</v>
      </c>
      <c r="D258" t="s">
        <v>629</v>
      </c>
      <c r="E258" t="s">
        <v>19</v>
      </c>
      <c r="F258">
        <v>0</v>
      </c>
      <c r="G258">
        <v>1972</v>
      </c>
      <c r="H258" t="str">
        <f t="shared" si="52"/>
        <v>Cieśliński Grzegorz</v>
      </c>
      <c r="I258">
        <f t="shared" si="53"/>
        <v>1972</v>
      </c>
      <c r="J258" t="s">
        <v>32</v>
      </c>
      <c r="K258" t="s">
        <v>3859</v>
      </c>
      <c r="L258">
        <f>VLOOKUP(H258,'id (2017)'!H:I,2,0)</f>
        <v>1972</v>
      </c>
    </row>
    <row r="259" spans="1:12">
      <c r="A259" t="str">
        <f t="shared" si="49"/>
        <v>LiczywekAndrzej1979</v>
      </c>
      <c r="C259">
        <f t="shared" si="48"/>
        <v>258</v>
      </c>
      <c r="D259" t="s">
        <v>628</v>
      </c>
      <c r="E259" t="s">
        <v>26</v>
      </c>
      <c r="F259">
        <v>0</v>
      </c>
      <c r="G259">
        <v>1979</v>
      </c>
      <c r="H259" t="str">
        <f t="shared" si="52"/>
        <v>Liczywek Andrzej</v>
      </c>
      <c r="I259">
        <f t="shared" si="53"/>
        <v>1979</v>
      </c>
      <c r="J259" t="s">
        <v>32</v>
      </c>
      <c r="K259" t="s">
        <v>3859</v>
      </c>
      <c r="L259">
        <f>VLOOKUP(H259,'id (2017)'!H:I,2,0)</f>
        <v>1979</v>
      </c>
    </row>
    <row r="260" spans="1:12">
      <c r="A260" t="str">
        <f t="shared" si="49"/>
        <v>DrabikJacek1979</v>
      </c>
      <c r="C260">
        <f t="shared" ref="C260:C323" si="54">C259+1</f>
        <v>259</v>
      </c>
      <c r="D260" t="s">
        <v>639</v>
      </c>
      <c r="E260" t="s">
        <v>21</v>
      </c>
      <c r="F260">
        <v>0</v>
      </c>
      <c r="G260">
        <v>1979</v>
      </c>
      <c r="H260" t="str">
        <f t="shared" si="52"/>
        <v>Drabik Jacek</v>
      </c>
      <c r="I260">
        <f t="shared" si="53"/>
        <v>1979</v>
      </c>
      <c r="J260" t="s">
        <v>32</v>
      </c>
      <c r="K260" t="s">
        <v>3859</v>
      </c>
      <c r="L260">
        <f>VLOOKUP(H260,'id (2017)'!H:I,2,0)</f>
        <v>1979</v>
      </c>
    </row>
    <row r="261" spans="1:12">
      <c r="A261" t="str">
        <f t="shared" si="49"/>
        <v>KudelaPaweł1979</v>
      </c>
      <c r="C261">
        <f t="shared" si="54"/>
        <v>260</v>
      </c>
      <c r="D261" t="s">
        <v>1150</v>
      </c>
      <c r="E261" t="s">
        <v>16</v>
      </c>
      <c r="F261">
        <v>0</v>
      </c>
      <c r="G261">
        <v>1979</v>
      </c>
      <c r="H261" t="str">
        <f t="shared" si="52"/>
        <v>Kudela Paweł</v>
      </c>
      <c r="I261">
        <f t="shared" si="53"/>
        <v>1979</v>
      </c>
      <c r="J261" t="s">
        <v>32</v>
      </c>
      <c r="K261" t="s">
        <v>3859</v>
      </c>
      <c r="L261" t="e">
        <f>VLOOKUP(H261,'id (2017)'!H:I,2,0)</f>
        <v>#N/A</v>
      </c>
    </row>
    <row r="262" spans="1:12">
      <c r="A262" t="str">
        <f t="shared" si="49"/>
        <v>MikołajczakFilip1977</v>
      </c>
      <c r="C262">
        <f t="shared" si="54"/>
        <v>261</v>
      </c>
      <c r="D262" t="s">
        <v>3747</v>
      </c>
      <c r="E262" t="s">
        <v>544</v>
      </c>
      <c r="F262">
        <v>0</v>
      </c>
      <c r="G262">
        <v>1977</v>
      </c>
      <c r="H262" t="str">
        <f t="shared" si="52"/>
        <v>Mikołajczak Filip</v>
      </c>
      <c r="I262">
        <f t="shared" si="53"/>
        <v>1977</v>
      </c>
      <c r="J262" t="s">
        <v>32</v>
      </c>
      <c r="K262" t="s">
        <v>3859</v>
      </c>
      <c r="L262" t="e">
        <f>VLOOKUP(H262,'id (2017)'!H:I,2,0)</f>
        <v>#N/A</v>
      </c>
    </row>
    <row r="263" spans="1:12">
      <c r="A263" t="str">
        <f t="shared" si="49"/>
        <v>FerdekPrzemek1974</v>
      </c>
      <c r="C263">
        <f t="shared" si="54"/>
        <v>262</v>
      </c>
      <c r="D263" t="s">
        <v>626</v>
      </c>
      <c r="E263" t="s">
        <v>1162</v>
      </c>
      <c r="F263" t="s">
        <v>625</v>
      </c>
      <c r="G263">
        <v>1974</v>
      </c>
      <c r="H263" t="str">
        <f t="shared" si="52"/>
        <v>Ferdek Przemek</v>
      </c>
      <c r="I263">
        <f t="shared" si="53"/>
        <v>1974</v>
      </c>
      <c r="J263" t="s">
        <v>32</v>
      </c>
      <c r="K263" t="s">
        <v>3859</v>
      </c>
      <c r="L263">
        <f>VLOOKUP(H263,'id (2017)'!H:I,2,0)</f>
        <v>1974</v>
      </c>
    </row>
    <row r="264" spans="1:12">
      <c r="A264" t="str">
        <f t="shared" si="49"/>
        <v>RoszkowskiMichał1976</v>
      </c>
      <c r="C264">
        <f t="shared" si="54"/>
        <v>263</v>
      </c>
      <c r="D264" t="s">
        <v>1163</v>
      </c>
      <c r="E264" t="s">
        <v>59</v>
      </c>
      <c r="F264" t="s">
        <v>625</v>
      </c>
      <c r="G264">
        <v>1976</v>
      </c>
      <c r="H264" t="str">
        <f t="shared" si="52"/>
        <v>Roszkowski Michał</v>
      </c>
      <c r="I264">
        <f t="shared" si="53"/>
        <v>1976</v>
      </c>
      <c r="J264" t="s">
        <v>32</v>
      </c>
      <c r="K264" t="s">
        <v>3859</v>
      </c>
      <c r="L264">
        <f>VLOOKUP(H264,'id (2017)'!H:I,2,0)</f>
        <v>1976</v>
      </c>
    </row>
    <row r="265" spans="1:12">
      <c r="A265" t="str">
        <f t="shared" si="49"/>
        <v>PiechowskiSylwester1970</v>
      </c>
      <c r="C265">
        <f t="shared" si="54"/>
        <v>264</v>
      </c>
      <c r="D265" t="s">
        <v>3749</v>
      </c>
      <c r="E265" t="s">
        <v>958</v>
      </c>
      <c r="F265">
        <v>0</v>
      </c>
      <c r="G265">
        <v>1970</v>
      </c>
      <c r="H265" t="str">
        <f t="shared" si="52"/>
        <v>Piechowski Sylwester</v>
      </c>
      <c r="I265">
        <f t="shared" si="53"/>
        <v>1970</v>
      </c>
      <c r="J265" t="s">
        <v>32</v>
      </c>
      <c r="K265" t="s">
        <v>3859</v>
      </c>
      <c r="L265" t="e">
        <f>VLOOKUP(H265,'id (2017)'!H:I,2,0)</f>
        <v>#N/A</v>
      </c>
    </row>
    <row r="266" spans="1:12">
      <c r="A266" t="str">
        <f t="shared" si="49"/>
        <v>RuszteckiŁukasz1979</v>
      </c>
      <c r="C266">
        <f t="shared" si="54"/>
        <v>265</v>
      </c>
      <c r="D266" t="s">
        <v>3751</v>
      </c>
      <c r="E266" t="s">
        <v>63</v>
      </c>
      <c r="F266" t="s">
        <v>3752</v>
      </c>
      <c r="G266">
        <v>1979</v>
      </c>
      <c r="H266" t="str">
        <f t="shared" si="52"/>
        <v>Rusztecki Łukasz</v>
      </c>
      <c r="I266">
        <f t="shared" si="53"/>
        <v>1979</v>
      </c>
      <c r="J266" t="s">
        <v>32</v>
      </c>
      <c r="K266" t="s">
        <v>3859</v>
      </c>
      <c r="L266" t="e">
        <f>VLOOKUP(H266,'id (2017)'!H:I,2,0)</f>
        <v>#N/A</v>
      </c>
    </row>
    <row r="267" spans="1:12">
      <c r="A267" t="str">
        <f t="shared" si="49"/>
        <v>ZakolskiTomasz1980</v>
      </c>
      <c r="C267">
        <f t="shared" si="54"/>
        <v>266</v>
      </c>
      <c r="D267" t="s">
        <v>3753</v>
      </c>
      <c r="E267" t="s">
        <v>48</v>
      </c>
      <c r="F267" t="s">
        <v>3752</v>
      </c>
      <c r="G267">
        <v>1980</v>
      </c>
      <c r="H267" t="str">
        <f t="shared" si="52"/>
        <v>Zakolski Tomasz</v>
      </c>
      <c r="I267">
        <f t="shared" si="53"/>
        <v>1980</v>
      </c>
      <c r="J267" t="s">
        <v>32</v>
      </c>
      <c r="K267" t="s">
        <v>3859</v>
      </c>
      <c r="L267" t="e">
        <f>VLOOKUP(H267,'id (2017)'!H:I,2,0)</f>
        <v>#N/A</v>
      </c>
    </row>
    <row r="268" spans="1:12">
      <c r="A268" t="str">
        <f t="shared" si="49"/>
        <v>dworskiadrian1983</v>
      </c>
      <c r="C268">
        <f t="shared" si="54"/>
        <v>267</v>
      </c>
      <c r="D268" t="s">
        <v>3757</v>
      </c>
      <c r="E268" t="s">
        <v>3756</v>
      </c>
      <c r="F268">
        <v>0</v>
      </c>
      <c r="G268">
        <v>1983</v>
      </c>
      <c r="H268" t="str">
        <f t="shared" si="52"/>
        <v>dworski adrian</v>
      </c>
      <c r="I268">
        <f t="shared" si="53"/>
        <v>1983</v>
      </c>
      <c r="J268" t="s">
        <v>32</v>
      </c>
      <c r="K268" t="s">
        <v>3859</v>
      </c>
      <c r="L268">
        <f>VLOOKUP(H268,'id (2017)'!H:I,2,0)</f>
        <v>1983</v>
      </c>
    </row>
    <row r="269" spans="1:12">
      <c r="A269" t="str">
        <f t="shared" si="49"/>
        <v>KrzeptowskiKrzysztof1975</v>
      </c>
      <c r="C269">
        <f t="shared" si="54"/>
        <v>268</v>
      </c>
      <c r="D269" t="s">
        <v>3759</v>
      </c>
      <c r="E269" t="s">
        <v>22</v>
      </c>
      <c r="F269">
        <v>0</v>
      </c>
      <c r="G269">
        <v>1975</v>
      </c>
      <c r="H269" t="str">
        <f t="shared" si="52"/>
        <v>Krzeptowski Krzysztof</v>
      </c>
      <c r="I269">
        <f t="shared" si="53"/>
        <v>1975</v>
      </c>
      <c r="J269" t="s">
        <v>32</v>
      </c>
      <c r="K269" t="s">
        <v>3859</v>
      </c>
      <c r="L269" t="e">
        <f>VLOOKUP(H269,'id (2017)'!H:I,2,0)</f>
        <v>#N/A</v>
      </c>
    </row>
    <row r="270" spans="1:12">
      <c r="A270" t="str">
        <f t="shared" si="49"/>
        <v>WawroZbigniew1959</v>
      </c>
      <c r="C270">
        <f t="shared" si="54"/>
        <v>269</v>
      </c>
      <c r="D270" t="s">
        <v>3760</v>
      </c>
      <c r="E270" t="s">
        <v>269</v>
      </c>
      <c r="F270">
        <v>0</v>
      </c>
      <c r="G270">
        <v>1959</v>
      </c>
      <c r="H270" t="str">
        <f t="shared" si="52"/>
        <v>Wawro Zbigniew</v>
      </c>
      <c r="I270">
        <f t="shared" si="53"/>
        <v>1959</v>
      </c>
      <c r="J270" t="s">
        <v>32</v>
      </c>
      <c r="K270" t="s">
        <v>3859</v>
      </c>
      <c r="L270" t="e">
        <f>VLOOKUP(H270,'id (2017)'!H:I,2,0)</f>
        <v>#N/A</v>
      </c>
    </row>
    <row r="271" spans="1:12">
      <c r="A271" t="str">
        <f t="shared" si="49"/>
        <v>MaciaszczykRadosław1975</v>
      </c>
      <c r="C271">
        <f t="shared" si="54"/>
        <v>270</v>
      </c>
      <c r="D271" t="s">
        <v>1795</v>
      </c>
      <c r="E271" t="s">
        <v>241</v>
      </c>
      <c r="F271">
        <v>0</v>
      </c>
      <c r="G271">
        <v>1975</v>
      </c>
      <c r="H271" t="str">
        <f t="shared" si="52"/>
        <v>Maciaszczyk Radosław</v>
      </c>
      <c r="I271">
        <f t="shared" si="53"/>
        <v>1975</v>
      </c>
      <c r="J271" t="s">
        <v>32</v>
      </c>
      <c r="K271" t="s">
        <v>3859</v>
      </c>
      <c r="L271" t="e">
        <f>VLOOKUP(H271,'id (2017)'!H:I,2,0)</f>
        <v>#N/A</v>
      </c>
    </row>
    <row r="272" spans="1:12">
      <c r="A272" t="str">
        <f t="shared" si="49"/>
        <v>HenszelHubert1975</v>
      </c>
      <c r="C272">
        <f t="shared" si="54"/>
        <v>271</v>
      </c>
      <c r="D272" t="s">
        <v>1796</v>
      </c>
      <c r="E272" t="s">
        <v>710</v>
      </c>
      <c r="F272">
        <v>0</v>
      </c>
      <c r="G272">
        <v>1975</v>
      </c>
      <c r="H272" t="str">
        <f t="shared" si="52"/>
        <v>Henszel Hubert</v>
      </c>
      <c r="I272">
        <f t="shared" si="53"/>
        <v>1975</v>
      </c>
      <c r="J272" t="s">
        <v>32</v>
      </c>
      <c r="K272" t="s">
        <v>3859</v>
      </c>
      <c r="L272">
        <f>VLOOKUP(H272,'id (2017)'!H:I,2,0)</f>
        <v>1975</v>
      </c>
    </row>
    <row r="273" spans="1:12">
      <c r="A273" t="str">
        <f t="shared" si="49"/>
        <v>OtolskiŁukasz1976</v>
      </c>
      <c r="C273">
        <f t="shared" si="54"/>
        <v>272</v>
      </c>
      <c r="D273" t="s">
        <v>3762</v>
      </c>
      <c r="E273" t="s">
        <v>63</v>
      </c>
      <c r="F273">
        <v>0</v>
      </c>
      <c r="G273">
        <v>1976</v>
      </c>
      <c r="H273" t="str">
        <f t="shared" si="52"/>
        <v>Otolski Łukasz</v>
      </c>
      <c r="I273">
        <f t="shared" si="53"/>
        <v>1976</v>
      </c>
      <c r="J273" t="s">
        <v>32</v>
      </c>
      <c r="K273" t="s">
        <v>3859</v>
      </c>
      <c r="L273" t="e">
        <f>VLOOKUP(H273,'id (2017)'!H:I,2,0)</f>
        <v>#N/A</v>
      </c>
    </row>
    <row r="274" spans="1:12">
      <c r="A274" t="str">
        <f t="shared" si="49"/>
        <v>RedlarskiMarek1951</v>
      </c>
      <c r="C274">
        <f t="shared" si="54"/>
        <v>273</v>
      </c>
      <c r="D274" t="s">
        <v>357</v>
      </c>
      <c r="E274" t="s">
        <v>34</v>
      </c>
      <c r="F274">
        <v>0</v>
      </c>
      <c r="G274">
        <v>1951</v>
      </c>
      <c r="H274" t="str">
        <f t="shared" si="52"/>
        <v>Redlarski Marek</v>
      </c>
      <c r="I274">
        <f t="shared" si="53"/>
        <v>1951</v>
      </c>
      <c r="J274" t="s">
        <v>32</v>
      </c>
      <c r="K274" t="s">
        <v>3859</v>
      </c>
      <c r="L274">
        <f>VLOOKUP(H274,'id (2017)'!H:I,2,0)</f>
        <v>1951</v>
      </c>
    </row>
    <row r="275" spans="1:12">
      <c r="A275" t="str">
        <f t="shared" si="49"/>
        <v>OglęckiMichał1977</v>
      </c>
      <c r="C275">
        <f t="shared" si="54"/>
        <v>274</v>
      </c>
      <c r="D275" t="s">
        <v>1463</v>
      </c>
      <c r="E275" t="s">
        <v>59</v>
      </c>
      <c r="F275" t="s">
        <v>453</v>
      </c>
      <c r="G275">
        <v>1977</v>
      </c>
      <c r="H275" t="str">
        <f t="shared" si="52"/>
        <v>Oglęcki Michał</v>
      </c>
      <c r="I275">
        <f t="shared" si="53"/>
        <v>1977</v>
      </c>
      <c r="J275" t="s">
        <v>32</v>
      </c>
      <c r="K275" t="s">
        <v>3859</v>
      </c>
      <c r="L275">
        <f>VLOOKUP(H275,'id (2017)'!H:I,2,0)</f>
        <v>1977</v>
      </c>
    </row>
    <row r="276" spans="1:12">
      <c r="A276" t="str">
        <f t="shared" si="49"/>
        <v>PachulskiJarosław1964</v>
      </c>
      <c r="C276">
        <f t="shared" si="54"/>
        <v>275</v>
      </c>
      <c r="D276" t="s">
        <v>165</v>
      </c>
      <c r="E276" t="s">
        <v>90</v>
      </c>
      <c r="F276" t="s">
        <v>343</v>
      </c>
      <c r="G276">
        <v>1964</v>
      </c>
      <c r="H276" t="str">
        <f t="shared" si="52"/>
        <v>Pachulski Jarosław</v>
      </c>
      <c r="I276">
        <f t="shared" si="53"/>
        <v>1964</v>
      </c>
      <c r="J276" t="s">
        <v>32</v>
      </c>
      <c r="K276" t="s">
        <v>3859</v>
      </c>
      <c r="L276">
        <f>VLOOKUP(H276,'id (2017)'!H:I,2,0)</f>
        <v>1964</v>
      </c>
    </row>
    <row r="277" spans="1:12">
      <c r="A277" t="str">
        <f t="shared" si="49"/>
        <v>BowarPiotr1977</v>
      </c>
      <c r="C277">
        <f t="shared" si="54"/>
        <v>276</v>
      </c>
      <c r="D277" t="s">
        <v>552</v>
      </c>
      <c r="E277" t="s">
        <v>15</v>
      </c>
      <c r="F277">
        <v>0</v>
      </c>
      <c r="G277">
        <v>1977</v>
      </c>
      <c r="H277" t="str">
        <f t="shared" si="52"/>
        <v>Bowar Piotr</v>
      </c>
      <c r="I277">
        <f t="shared" si="53"/>
        <v>1977</v>
      </c>
      <c r="J277" t="s">
        <v>32</v>
      </c>
      <c r="K277" t="s">
        <v>3859</v>
      </c>
      <c r="L277">
        <f>VLOOKUP(H277,'id (2017)'!H:I,2,0)</f>
        <v>1977</v>
      </c>
    </row>
    <row r="278" spans="1:12">
      <c r="A278" t="str">
        <f t="shared" si="49"/>
        <v>LegatLeszek1979</v>
      </c>
      <c r="C278">
        <f t="shared" si="54"/>
        <v>277</v>
      </c>
      <c r="D278" t="s">
        <v>564</v>
      </c>
      <c r="E278" t="s">
        <v>25</v>
      </c>
      <c r="F278">
        <v>0</v>
      </c>
      <c r="G278">
        <v>1979</v>
      </c>
      <c r="H278" t="str">
        <f t="shared" si="52"/>
        <v>Legat Leszek</v>
      </c>
      <c r="I278">
        <f t="shared" si="53"/>
        <v>1979</v>
      </c>
      <c r="J278" t="s">
        <v>32</v>
      </c>
      <c r="K278" t="s">
        <v>3859</v>
      </c>
      <c r="L278">
        <f>VLOOKUP(H278,'id (2017)'!H:I,2,0)</f>
        <v>1979</v>
      </c>
    </row>
    <row r="279" spans="1:12">
      <c r="A279" t="str">
        <f t="shared" si="49"/>
        <v>WybranowskiMaciej1985</v>
      </c>
      <c r="C279">
        <f t="shared" si="54"/>
        <v>278</v>
      </c>
      <c r="D279" t="s">
        <v>3764</v>
      </c>
      <c r="E279" t="s">
        <v>70</v>
      </c>
      <c r="F279">
        <v>0</v>
      </c>
      <c r="G279">
        <v>1985</v>
      </c>
      <c r="H279" t="str">
        <f t="shared" si="52"/>
        <v>Wybranowski Maciej</v>
      </c>
      <c r="I279">
        <f t="shared" si="53"/>
        <v>1985</v>
      </c>
      <c r="J279" t="s">
        <v>32</v>
      </c>
      <c r="K279" t="s">
        <v>3859</v>
      </c>
      <c r="L279" t="e">
        <f>VLOOKUP(H279,'id (2017)'!H:I,2,0)</f>
        <v>#N/A</v>
      </c>
    </row>
    <row r="280" spans="1:12">
      <c r="A280" t="str">
        <f t="shared" si="49"/>
        <v>KotowskiMarcin1976</v>
      </c>
      <c r="C280">
        <f t="shared" si="54"/>
        <v>279</v>
      </c>
      <c r="D280" t="s">
        <v>493</v>
      </c>
      <c r="E280" t="s">
        <v>17</v>
      </c>
      <c r="F280">
        <v>0</v>
      </c>
      <c r="G280">
        <v>1976</v>
      </c>
      <c r="H280" t="str">
        <f t="shared" si="52"/>
        <v>Kotowski Marcin</v>
      </c>
      <c r="I280">
        <f t="shared" si="53"/>
        <v>1976</v>
      </c>
      <c r="J280" t="s">
        <v>32</v>
      </c>
      <c r="K280" t="s">
        <v>3859</v>
      </c>
      <c r="L280">
        <f>VLOOKUP(H280,'id (2017)'!H:I,2,0)</f>
        <v>1987</v>
      </c>
    </row>
    <row r="281" spans="1:12">
      <c r="A281" t="str">
        <f t="shared" si="49"/>
        <v>KrzemińskiMichał1976</v>
      </c>
      <c r="C281">
        <f t="shared" si="54"/>
        <v>280</v>
      </c>
      <c r="D281" t="s">
        <v>3766</v>
      </c>
      <c r="E281" t="s">
        <v>59</v>
      </c>
      <c r="F281" t="s">
        <v>3767</v>
      </c>
      <c r="G281">
        <v>1976</v>
      </c>
      <c r="H281" t="str">
        <f t="shared" si="52"/>
        <v>Krzemiński Michał</v>
      </c>
      <c r="I281">
        <f t="shared" si="53"/>
        <v>1976</v>
      </c>
      <c r="J281" t="s">
        <v>32</v>
      </c>
      <c r="K281" t="s">
        <v>3859</v>
      </c>
      <c r="L281" t="e">
        <f>VLOOKUP(H281,'id (2017)'!H:I,2,0)</f>
        <v>#N/A</v>
      </c>
    </row>
    <row r="282" spans="1:12">
      <c r="A282" t="str">
        <f t="shared" si="49"/>
        <v>MiotkSzymon1978</v>
      </c>
      <c r="C282">
        <f t="shared" si="54"/>
        <v>281</v>
      </c>
      <c r="D282" t="s">
        <v>621</v>
      </c>
      <c r="E282" t="s">
        <v>398</v>
      </c>
      <c r="F282">
        <v>0</v>
      </c>
      <c r="G282">
        <v>1978</v>
      </c>
      <c r="H282" t="str">
        <f t="shared" si="52"/>
        <v>Miotk Szymon</v>
      </c>
      <c r="I282">
        <f t="shared" si="53"/>
        <v>1978</v>
      </c>
      <c r="J282" t="s">
        <v>32</v>
      </c>
      <c r="K282" t="s">
        <v>3859</v>
      </c>
      <c r="L282">
        <f>VLOOKUP(H282,'id (2017)'!H:I,2,0)</f>
        <v>1978</v>
      </c>
    </row>
    <row r="283" spans="1:12">
      <c r="A283" t="str">
        <f t="shared" si="49"/>
        <v>SieńkoJarosław1978</v>
      </c>
      <c r="C283">
        <f t="shared" si="54"/>
        <v>282</v>
      </c>
      <c r="D283" t="s">
        <v>1750</v>
      </c>
      <c r="E283" t="s">
        <v>90</v>
      </c>
      <c r="F283" t="s">
        <v>1749</v>
      </c>
      <c r="G283">
        <v>1978</v>
      </c>
      <c r="H283" t="str">
        <f t="shared" si="52"/>
        <v>Sieńko Jarosław</v>
      </c>
      <c r="I283">
        <f t="shared" si="53"/>
        <v>1978</v>
      </c>
      <c r="J283" t="s">
        <v>32</v>
      </c>
      <c r="K283" t="s">
        <v>3859</v>
      </c>
      <c r="L283">
        <f>VLOOKUP(H283,'id (2017)'!H:I,2,0)</f>
        <v>1978</v>
      </c>
    </row>
    <row r="284" spans="1:12">
      <c r="A284" t="str">
        <f t="shared" si="49"/>
        <v>KowalewskiTomasz1991</v>
      </c>
      <c r="C284">
        <f t="shared" si="54"/>
        <v>283</v>
      </c>
      <c r="D284" t="s">
        <v>1165</v>
      </c>
      <c r="E284" t="s">
        <v>48</v>
      </c>
      <c r="F284" t="s">
        <v>1749</v>
      </c>
      <c r="G284">
        <v>1991</v>
      </c>
      <c r="H284" t="str">
        <f t="shared" si="52"/>
        <v>Kowalewski Tomasz</v>
      </c>
      <c r="I284">
        <f t="shared" si="53"/>
        <v>1991</v>
      </c>
      <c r="J284" t="s">
        <v>32</v>
      </c>
      <c r="K284" t="s">
        <v>3859</v>
      </c>
      <c r="L284" t="e">
        <f>VLOOKUP(H284,'id (2017)'!H:I,2,0)</f>
        <v>#N/A</v>
      </c>
    </row>
    <row r="285" spans="1:12">
      <c r="A285" t="str">
        <f t="shared" si="49"/>
        <v>BukowskiBartosz1981</v>
      </c>
      <c r="C285">
        <f t="shared" si="54"/>
        <v>284</v>
      </c>
      <c r="D285" t="s">
        <v>1748</v>
      </c>
      <c r="E285" t="s">
        <v>46</v>
      </c>
      <c r="F285" t="s">
        <v>1749</v>
      </c>
      <c r="G285">
        <v>1981</v>
      </c>
      <c r="H285" t="str">
        <f t="shared" si="52"/>
        <v>Bukowski Bartosz</v>
      </c>
      <c r="I285">
        <f t="shared" si="53"/>
        <v>1981</v>
      </c>
      <c r="J285" t="s">
        <v>32</v>
      </c>
      <c r="K285" t="s">
        <v>3859</v>
      </c>
      <c r="L285">
        <f>VLOOKUP(H285,'id (2017)'!H:I,2,0)</f>
        <v>1981</v>
      </c>
    </row>
    <row r="286" spans="1:12">
      <c r="A286" t="str">
        <f t="shared" si="49"/>
        <v>RynkiewiczRoman1979</v>
      </c>
      <c r="C286">
        <f t="shared" si="54"/>
        <v>285</v>
      </c>
      <c r="D286" t="s">
        <v>1751</v>
      </c>
      <c r="E286" t="s">
        <v>234</v>
      </c>
      <c r="F286" t="s">
        <v>1749</v>
      </c>
      <c r="G286">
        <v>1979</v>
      </c>
      <c r="H286" t="str">
        <f t="shared" si="52"/>
        <v>Rynkiewicz Roman</v>
      </c>
      <c r="I286">
        <f t="shared" si="53"/>
        <v>1979</v>
      </c>
      <c r="J286" t="s">
        <v>32</v>
      </c>
      <c r="K286" t="s">
        <v>3859</v>
      </c>
      <c r="L286">
        <f>VLOOKUP(H286,'id (2017)'!H:I,2,0)</f>
        <v>1979</v>
      </c>
    </row>
    <row r="287" spans="1:12">
      <c r="A287" t="str">
        <f t="shared" ref="A287:A350" si="55">D287&amp;E287&amp;G287</f>
        <v>KrauzeMarcin1984</v>
      </c>
      <c r="C287">
        <f t="shared" si="54"/>
        <v>286</v>
      </c>
      <c r="D287" t="s">
        <v>1129</v>
      </c>
      <c r="E287" t="s">
        <v>17</v>
      </c>
      <c r="F287">
        <v>0</v>
      </c>
      <c r="G287">
        <v>1984</v>
      </c>
      <c r="H287" t="str">
        <f t="shared" si="52"/>
        <v>Krauze Marcin</v>
      </c>
      <c r="I287">
        <f t="shared" si="53"/>
        <v>1984</v>
      </c>
      <c r="J287" t="s">
        <v>32</v>
      </c>
      <c r="K287" t="s">
        <v>3859</v>
      </c>
      <c r="L287" t="e">
        <f>VLOOKUP(H287,'id (2017)'!H:I,2,0)</f>
        <v>#N/A</v>
      </c>
    </row>
    <row r="288" spans="1:12">
      <c r="A288" t="str">
        <f t="shared" si="55"/>
        <v>SzymczakowskiTomek1986</v>
      </c>
      <c r="C288">
        <f t="shared" si="54"/>
        <v>287</v>
      </c>
      <c r="D288" t="s">
        <v>3768</v>
      </c>
      <c r="E288" t="s">
        <v>734</v>
      </c>
      <c r="F288">
        <v>0</v>
      </c>
      <c r="G288">
        <v>1986</v>
      </c>
      <c r="H288" t="str">
        <f t="shared" si="52"/>
        <v>Szymczakowski Tomek</v>
      </c>
      <c r="I288">
        <f t="shared" si="53"/>
        <v>1986</v>
      </c>
      <c r="J288" t="s">
        <v>32</v>
      </c>
      <c r="K288" t="s">
        <v>3859</v>
      </c>
      <c r="L288" t="e">
        <f>VLOOKUP(H288,'id (2017)'!H:I,2,0)</f>
        <v>#N/A</v>
      </c>
    </row>
    <row r="289" spans="1:12">
      <c r="A289" t="str">
        <f t="shared" si="55"/>
        <v>DadasiewiczAdam1977</v>
      </c>
      <c r="C289">
        <f t="shared" si="54"/>
        <v>288</v>
      </c>
      <c r="D289" t="s">
        <v>1448</v>
      </c>
      <c r="E289" t="s">
        <v>83</v>
      </c>
      <c r="F289">
        <v>0</v>
      </c>
      <c r="G289">
        <v>1977</v>
      </c>
      <c r="H289" t="str">
        <f t="shared" ref="H289:H352" si="56">D289&amp;" "&amp;E289</f>
        <v>Dadasiewicz Adam</v>
      </c>
      <c r="I289">
        <f t="shared" ref="I289:I352" si="57">G289</f>
        <v>1977</v>
      </c>
      <c r="J289" t="s">
        <v>32</v>
      </c>
      <c r="K289" t="s">
        <v>3859</v>
      </c>
      <c r="L289">
        <f>VLOOKUP(H289,'id (2017)'!H:I,2,0)</f>
        <v>1977</v>
      </c>
    </row>
    <row r="290" spans="1:12">
      <c r="A290" t="str">
        <f t="shared" si="55"/>
        <v>TafelskiPrzemysław1977</v>
      </c>
      <c r="C290">
        <f t="shared" si="54"/>
        <v>289</v>
      </c>
      <c r="D290" t="s">
        <v>3769</v>
      </c>
      <c r="E290" t="s">
        <v>24</v>
      </c>
      <c r="F290">
        <v>0</v>
      </c>
      <c r="G290">
        <v>1977</v>
      </c>
      <c r="H290" t="str">
        <f t="shared" si="56"/>
        <v>Tafelski Przemysław</v>
      </c>
      <c r="I290">
        <f t="shared" si="57"/>
        <v>1977</v>
      </c>
      <c r="J290" t="s">
        <v>32</v>
      </c>
      <c r="K290" t="s">
        <v>3859</v>
      </c>
      <c r="L290" t="e">
        <f>VLOOKUP(H290,'id (2017)'!H:I,2,0)</f>
        <v>#N/A</v>
      </c>
    </row>
    <row r="291" spans="1:12">
      <c r="A291" t="str">
        <f t="shared" si="55"/>
        <v>GrodeckiFilip1992</v>
      </c>
      <c r="C291">
        <f t="shared" si="54"/>
        <v>290</v>
      </c>
      <c r="D291" t="s">
        <v>557</v>
      </c>
      <c r="E291" t="s">
        <v>544</v>
      </c>
      <c r="F291" t="s">
        <v>3770</v>
      </c>
      <c r="G291">
        <v>1992</v>
      </c>
      <c r="H291" t="str">
        <f t="shared" si="56"/>
        <v>Grodecki Filip</v>
      </c>
      <c r="I291">
        <f t="shared" si="57"/>
        <v>1992</v>
      </c>
      <c r="J291" t="s">
        <v>32</v>
      </c>
      <c r="K291" t="s">
        <v>3859</v>
      </c>
      <c r="L291" t="e">
        <f>VLOOKUP(H291,'id (2017)'!H:I,2,0)</f>
        <v>#N/A</v>
      </c>
    </row>
    <row r="292" spans="1:12">
      <c r="A292" t="str">
        <f t="shared" si="55"/>
        <v>KaczmarskiMateusz1992</v>
      </c>
      <c r="C292">
        <f t="shared" si="54"/>
        <v>291</v>
      </c>
      <c r="D292" t="s">
        <v>3771</v>
      </c>
      <c r="E292" t="s">
        <v>91</v>
      </c>
      <c r="F292" t="s">
        <v>3770</v>
      </c>
      <c r="G292">
        <v>1992</v>
      </c>
      <c r="H292" t="str">
        <f t="shared" si="56"/>
        <v>Kaczmarski Mateusz</v>
      </c>
      <c r="I292">
        <f t="shared" si="57"/>
        <v>1992</v>
      </c>
      <c r="J292" t="s">
        <v>32</v>
      </c>
      <c r="K292" t="s">
        <v>3859</v>
      </c>
      <c r="L292" t="e">
        <f>VLOOKUP(H292,'id (2017)'!H:I,2,0)</f>
        <v>#N/A</v>
      </c>
    </row>
    <row r="293" spans="1:12">
      <c r="A293" t="str">
        <f t="shared" si="55"/>
        <v>ŁaweckiJakub1992</v>
      </c>
      <c r="C293">
        <f t="shared" si="54"/>
        <v>292</v>
      </c>
      <c r="D293" t="s">
        <v>1032</v>
      </c>
      <c r="E293" t="s">
        <v>141</v>
      </c>
      <c r="F293" t="s">
        <v>3770</v>
      </c>
      <c r="G293">
        <v>1992</v>
      </c>
      <c r="H293" t="str">
        <f t="shared" si="56"/>
        <v>Ławecki Jakub</v>
      </c>
      <c r="I293">
        <f t="shared" si="57"/>
        <v>1992</v>
      </c>
      <c r="J293" t="s">
        <v>32</v>
      </c>
      <c r="K293" t="s">
        <v>3859</v>
      </c>
      <c r="L293" t="e">
        <f>VLOOKUP(H293,'id (2017)'!H:I,2,0)</f>
        <v>#N/A</v>
      </c>
    </row>
    <row r="294" spans="1:12">
      <c r="A294" t="str">
        <f t="shared" si="55"/>
        <v>CeierGrzegorz1988</v>
      </c>
      <c r="C294">
        <f t="shared" si="54"/>
        <v>293</v>
      </c>
      <c r="D294" t="s">
        <v>519</v>
      </c>
      <c r="E294" t="s">
        <v>19</v>
      </c>
      <c r="F294">
        <v>0</v>
      </c>
      <c r="G294">
        <v>1988</v>
      </c>
      <c r="H294" t="str">
        <f t="shared" si="56"/>
        <v>Ceier Grzegorz</v>
      </c>
      <c r="I294">
        <f t="shared" si="57"/>
        <v>1988</v>
      </c>
      <c r="J294" t="s">
        <v>32</v>
      </c>
      <c r="K294" t="s">
        <v>3859</v>
      </c>
      <c r="L294">
        <f>VLOOKUP(H294,'id (2017)'!H:I,2,0)</f>
        <v>1988</v>
      </c>
    </row>
    <row r="295" spans="1:12">
      <c r="A295" t="str">
        <f t="shared" si="55"/>
        <v>OMIECZYŃSKIAndrzej1961</v>
      </c>
      <c r="C295">
        <f t="shared" si="54"/>
        <v>294</v>
      </c>
      <c r="D295" t="s">
        <v>3772</v>
      </c>
      <c r="E295" t="s">
        <v>26</v>
      </c>
      <c r="F295" t="s">
        <v>520</v>
      </c>
      <c r="G295">
        <v>1961</v>
      </c>
      <c r="H295" t="str">
        <f t="shared" si="56"/>
        <v>OMIECZYŃSKI Andrzej</v>
      </c>
      <c r="I295">
        <f t="shared" si="57"/>
        <v>1961</v>
      </c>
      <c r="J295" t="s">
        <v>32</v>
      </c>
      <c r="K295" t="s">
        <v>3859</v>
      </c>
      <c r="L295">
        <f>VLOOKUP(H295,'id (2017)'!H:I,2,0)</f>
        <v>1961</v>
      </c>
    </row>
    <row r="296" spans="1:12">
      <c r="A296" t="str">
        <f t="shared" si="55"/>
        <v>NADOLNYLech1954</v>
      </c>
      <c r="C296">
        <f t="shared" si="54"/>
        <v>295</v>
      </c>
      <c r="D296" t="s">
        <v>3773</v>
      </c>
      <c r="E296" t="s">
        <v>526</v>
      </c>
      <c r="F296" t="s">
        <v>520</v>
      </c>
      <c r="G296">
        <v>1954</v>
      </c>
      <c r="H296" t="str">
        <f t="shared" si="56"/>
        <v>NADOLNY Lech</v>
      </c>
      <c r="I296">
        <f t="shared" si="57"/>
        <v>1954</v>
      </c>
      <c r="J296" t="s">
        <v>32</v>
      </c>
      <c r="K296" t="s">
        <v>3859</v>
      </c>
      <c r="L296">
        <f>VLOOKUP(H296,'id (2017)'!H:I,2,0)</f>
        <v>1954</v>
      </c>
    </row>
    <row r="297" spans="1:12">
      <c r="A297" t="str">
        <f t="shared" si="55"/>
        <v>SzymkunMarcin1994</v>
      </c>
      <c r="C297">
        <f t="shared" si="54"/>
        <v>296</v>
      </c>
      <c r="D297" t="s">
        <v>1387</v>
      </c>
      <c r="E297" t="s">
        <v>17</v>
      </c>
      <c r="F297">
        <v>0</v>
      </c>
      <c r="G297">
        <v>1994</v>
      </c>
      <c r="H297" t="str">
        <f t="shared" si="56"/>
        <v>Szymkun Marcin</v>
      </c>
      <c r="I297">
        <f t="shared" si="57"/>
        <v>1994</v>
      </c>
      <c r="J297" t="s">
        <v>32</v>
      </c>
      <c r="K297" t="s">
        <v>3859</v>
      </c>
      <c r="L297">
        <f>VLOOKUP(H297,'id (2017)'!H:I,2,0)</f>
        <v>1994</v>
      </c>
    </row>
    <row r="298" spans="1:12">
      <c r="A298" t="str">
        <f t="shared" si="55"/>
        <v>SzymkunDariusz1962</v>
      </c>
      <c r="C298">
        <f t="shared" si="54"/>
        <v>297</v>
      </c>
      <c r="D298" t="s">
        <v>1387</v>
      </c>
      <c r="E298" t="s">
        <v>144</v>
      </c>
      <c r="F298">
        <v>0</v>
      </c>
      <c r="G298">
        <v>1962</v>
      </c>
      <c r="H298" t="str">
        <f t="shared" si="56"/>
        <v>Szymkun Dariusz</v>
      </c>
      <c r="I298">
        <f t="shared" si="57"/>
        <v>1962</v>
      </c>
      <c r="J298" t="s">
        <v>32</v>
      </c>
      <c r="K298" t="s">
        <v>3859</v>
      </c>
      <c r="L298">
        <f>VLOOKUP(H298,'id (2017)'!H:I,2,0)</f>
        <v>1962</v>
      </c>
    </row>
    <row r="299" spans="1:12">
      <c r="A299" t="str">
        <f t="shared" si="55"/>
        <v>rynkiewiczaleksander1980</v>
      </c>
      <c r="C299">
        <f t="shared" si="54"/>
        <v>298</v>
      </c>
      <c r="D299" t="s">
        <v>3775</v>
      </c>
      <c r="E299" t="s">
        <v>3774</v>
      </c>
      <c r="F299">
        <v>0</v>
      </c>
      <c r="G299">
        <v>1980</v>
      </c>
      <c r="H299" t="str">
        <f t="shared" si="56"/>
        <v>rynkiewicz aleksander</v>
      </c>
      <c r="I299">
        <f t="shared" si="57"/>
        <v>1980</v>
      </c>
      <c r="J299" t="s">
        <v>32</v>
      </c>
      <c r="K299" t="s">
        <v>3859</v>
      </c>
      <c r="L299" t="e">
        <f>VLOOKUP(H299,'id (2017)'!H:I,2,0)</f>
        <v>#N/A</v>
      </c>
    </row>
    <row r="300" spans="1:12">
      <c r="A300" t="str">
        <f t="shared" si="55"/>
        <v>BeigerKarol1979</v>
      </c>
      <c r="C300">
        <f t="shared" si="54"/>
        <v>299</v>
      </c>
      <c r="D300" t="s">
        <v>3777</v>
      </c>
      <c r="E300" t="s">
        <v>95</v>
      </c>
      <c r="F300" t="s">
        <v>3779</v>
      </c>
      <c r="G300">
        <v>1979</v>
      </c>
      <c r="H300" t="str">
        <f t="shared" si="56"/>
        <v>Beiger Karol</v>
      </c>
      <c r="I300">
        <f t="shared" si="57"/>
        <v>1979</v>
      </c>
      <c r="J300" t="s">
        <v>32</v>
      </c>
      <c r="K300" t="s">
        <v>3859</v>
      </c>
      <c r="L300" t="e">
        <f>VLOOKUP(H300,'id (2017)'!H:I,2,0)</f>
        <v>#N/A</v>
      </c>
    </row>
    <row r="301" spans="1:12">
      <c r="A301" t="str">
        <f t="shared" si="55"/>
        <v>RoszmanMichał1981</v>
      </c>
      <c r="C301">
        <f t="shared" si="54"/>
        <v>300</v>
      </c>
      <c r="D301" t="s">
        <v>3780</v>
      </c>
      <c r="E301" t="s">
        <v>59</v>
      </c>
      <c r="F301" t="s">
        <v>3782</v>
      </c>
      <c r="G301">
        <v>1981</v>
      </c>
      <c r="H301" t="str">
        <f t="shared" si="56"/>
        <v>Roszman Michał</v>
      </c>
      <c r="I301">
        <f t="shared" si="57"/>
        <v>1981</v>
      </c>
      <c r="J301" t="s">
        <v>32</v>
      </c>
      <c r="K301" t="s">
        <v>3859</v>
      </c>
      <c r="L301" t="e">
        <f>VLOOKUP(H301,'id (2017)'!H:I,2,0)</f>
        <v>#N/A</v>
      </c>
    </row>
    <row r="302" spans="1:12">
      <c r="A302" t="str">
        <f t="shared" si="55"/>
        <v>StępieńJarosław1980</v>
      </c>
      <c r="C302">
        <f t="shared" si="54"/>
        <v>301</v>
      </c>
      <c r="D302" t="s">
        <v>376</v>
      </c>
      <c r="E302" t="s">
        <v>90</v>
      </c>
      <c r="F302" t="s">
        <v>3783</v>
      </c>
      <c r="G302">
        <v>1980</v>
      </c>
      <c r="H302" t="str">
        <f t="shared" si="56"/>
        <v>Stępień Jarosław</v>
      </c>
      <c r="I302">
        <f t="shared" si="57"/>
        <v>1980</v>
      </c>
      <c r="J302" t="s">
        <v>32</v>
      </c>
      <c r="K302" t="s">
        <v>3859</v>
      </c>
      <c r="L302" t="e">
        <f>VLOOKUP(H302,'id (2017)'!H:I,2,0)</f>
        <v>#N/A</v>
      </c>
    </row>
    <row r="303" spans="1:12">
      <c r="A303" t="str">
        <f t="shared" si="55"/>
        <v>ŁepekMarcin1983</v>
      </c>
      <c r="C303">
        <f t="shared" si="54"/>
        <v>302</v>
      </c>
      <c r="D303" t="s">
        <v>3784</v>
      </c>
      <c r="E303" t="s">
        <v>17</v>
      </c>
      <c r="F303">
        <v>0</v>
      </c>
      <c r="G303">
        <v>1983</v>
      </c>
      <c r="H303" t="str">
        <f t="shared" si="56"/>
        <v>Łepek Marcin</v>
      </c>
      <c r="I303">
        <f t="shared" si="57"/>
        <v>1983</v>
      </c>
      <c r="J303" t="s">
        <v>32</v>
      </c>
      <c r="K303" t="s">
        <v>3859</v>
      </c>
      <c r="L303" t="e">
        <f>VLOOKUP(H303,'id (2017)'!H:I,2,0)</f>
        <v>#N/A</v>
      </c>
    </row>
    <row r="304" spans="1:12">
      <c r="A304" t="str">
        <f t="shared" si="55"/>
        <v>BiałkArkadiusz1976</v>
      </c>
      <c r="C304">
        <f t="shared" si="54"/>
        <v>303</v>
      </c>
      <c r="D304" t="s">
        <v>3785</v>
      </c>
      <c r="E304" t="s">
        <v>363</v>
      </c>
      <c r="F304">
        <v>0</v>
      </c>
      <c r="G304">
        <v>1976</v>
      </c>
      <c r="H304" t="str">
        <f t="shared" si="56"/>
        <v>Białk Arkadiusz</v>
      </c>
      <c r="I304">
        <f t="shared" si="57"/>
        <v>1976</v>
      </c>
      <c r="J304" t="s">
        <v>32</v>
      </c>
      <c r="K304" t="s">
        <v>3859</v>
      </c>
      <c r="L304" t="e">
        <f>VLOOKUP(H304,'id (2017)'!H:I,2,0)</f>
        <v>#N/A</v>
      </c>
    </row>
    <row r="305" spans="1:12">
      <c r="A305" t="str">
        <f t="shared" si="55"/>
        <v>PrzyłuckiWojciech1968</v>
      </c>
      <c r="C305">
        <f t="shared" si="54"/>
        <v>304</v>
      </c>
      <c r="D305" t="s">
        <v>3786</v>
      </c>
      <c r="E305" t="s">
        <v>151</v>
      </c>
      <c r="F305">
        <v>0</v>
      </c>
      <c r="G305">
        <v>1968</v>
      </c>
      <c r="H305" t="str">
        <f t="shared" si="56"/>
        <v>Przyłucki Wojciech</v>
      </c>
      <c r="I305">
        <f t="shared" si="57"/>
        <v>1968</v>
      </c>
      <c r="J305" t="s">
        <v>32</v>
      </c>
      <c r="K305" t="s">
        <v>3859</v>
      </c>
      <c r="L305" t="e">
        <f>VLOOKUP(H305,'id (2017)'!H:I,2,0)</f>
        <v>#N/A</v>
      </c>
    </row>
    <row r="306" spans="1:12">
      <c r="A306" t="str">
        <f t="shared" si="55"/>
        <v>PruszkowskiSławomir1978</v>
      </c>
      <c r="C306">
        <f t="shared" si="54"/>
        <v>305</v>
      </c>
      <c r="D306" t="s">
        <v>3787</v>
      </c>
      <c r="E306" t="s">
        <v>92</v>
      </c>
      <c r="F306">
        <v>0</v>
      </c>
      <c r="G306">
        <v>1978</v>
      </c>
      <c r="H306" t="str">
        <f t="shared" si="56"/>
        <v>Pruszkowski Sławomir</v>
      </c>
      <c r="I306">
        <f t="shared" si="57"/>
        <v>1978</v>
      </c>
      <c r="J306" t="s">
        <v>32</v>
      </c>
      <c r="K306" t="s">
        <v>3859</v>
      </c>
      <c r="L306" t="e">
        <f>VLOOKUP(H306,'id (2017)'!H:I,2,0)</f>
        <v>#N/A</v>
      </c>
    </row>
    <row r="307" spans="1:12">
      <c r="A307" t="str">
        <f t="shared" si="55"/>
        <v>BiałousWiesław1972</v>
      </c>
      <c r="C307">
        <f t="shared" si="54"/>
        <v>306</v>
      </c>
      <c r="D307" t="s">
        <v>3788</v>
      </c>
      <c r="E307" t="s">
        <v>65</v>
      </c>
      <c r="F307">
        <v>0</v>
      </c>
      <c r="G307">
        <v>1972</v>
      </c>
      <c r="H307" t="str">
        <f t="shared" si="56"/>
        <v>Białous Wiesław</v>
      </c>
      <c r="I307">
        <f t="shared" si="57"/>
        <v>1972</v>
      </c>
      <c r="J307" t="s">
        <v>32</v>
      </c>
      <c r="K307" t="s">
        <v>3859</v>
      </c>
      <c r="L307" t="e">
        <f>VLOOKUP(H307,'id (2017)'!H:I,2,0)</f>
        <v>#N/A</v>
      </c>
    </row>
    <row r="308" spans="1:12">
      <c r="A308" t="str">
        <f t="shared" si="55"/>
        <v>KwarcianyRafał1978</v>
      </c>
      <c r="C308">
        <f t="shared" si="54"/>
        <v>307</v>
      </c>
      <c r="D308" t="s">
        <v>1453</v>
      </c>
      <c r="E308" t="s">
        <v>45</v>
      </c>
      <c r="F308">
        <v>0</v>
      </c>
      <c r="G308">
        <v>1978</v>
      </c>
      <c r="H308" t="str">
        <f t="shared" si="56"/>
        <v>Kwarciany Rafał</v>
      </c>
      <c r="I308">
        <f t="shared" si="57"/>
        <v>1978</v>
      </c>
      <c r="J308" t="s">
        <v>32</v>
      </c>
      <c r="K308" t="s">
        <v>3859</v>
      </c>
      <c r="L308">
        <f>VLOOKUP(H308,'id (2017)'!H:I,2,0)</f>
        <v>1978</v>
      </c>
    </row>
    <row r="309" spans="1:12">
      <c r="A309" t="str">
        <f t="shared" si="55"/>
        <v>ChrościckiMichał1993</v>
      </c>
      <c r="C309">
        <f t="shared" si="54"/>
        <v>308</v>
      </c>
      <c r="D309" t="s">
        <v>3789</v>
      </c>
      <c r="E309" t="s">
        <v>59</v>
      </c>
      <c r="F309">
        <v>0</v>
      </c>
      <c r="G309">
        <v>1993</v>
      </c>
      <c r="H309" t="str">
        <f t="shared" si="56"/>
        <v>Chrościcki Michał</v>
      </c>
      <c r="I309">
        <f t="shared" si="57"/>
        <v>1993</v>
      </c>
      <c r="J309" t="s">
        <v>32</v>
      </c>
      <c r="K309" t="s">
        <v>3859</v>
      </c>
      <c r="L309" t="e">
        <f>VLOOKUP(H309,'id (2017)'!H:I,2,0)</f>
        <v>#N/A</v>
      </c>
    </row>
    <row r="310" spans="1:12">
      <c r="A310" t="str">
        <f t="shared" si="55"/>
        <v>GrązAleksander1993</v>
      </c>
      <c r="C310">
        <f t="shared" si="54"/>
        <v>309</v>
      </c>
      <c r="D310" t="s">
        <v>3790</v>
      </c>
      <c r="E310" t="s">
        <v>103</v>
      </c>
      <c r="F310">
        <v>0</v>
      </c>
      <c r="G310">
        <v>1993</v>
      </c>
      <c r="H310" t="str">
        <f t="shared" si="56"/>
        <v>Grąz Aleksander</v>
      </c>
      <c r="I310">
        <f t="shared" si="57"/>
        <v>1993</v>
      </c>
      <c r="J310" t="s">
        <v>32</v>
      </c>
      <c r="K310" t="s">
        <v>3859</v>
      </c>
      <c r="L310" t="e">
        <f>VLOOKUP(H310,'id (2017)'!H:I,2,0)</f>
        <v>#N/A</v>
      </c>
    </row>
    <row r="311" spans="1:12">
      <c r="A311" t="str">
        <f t="shared" si="55"/>
        <v>MaziarzMichał1993</v>
      </c>
      <c r="C311">
        <f t="shared" si="54"/>
        <v>310</v>
      </c>
      <c r="D311" t="s">
        <v>3791</v>
      </c>
      <c r="E311" t="s">
        <v>59</v>
      </c>
      <c r="F311">
        <v>0</v>
      </c>
      <c r="G311">
        <v>1993</v>
      </c>
      <c r="H311" t="str">
        <f t="shared" si="56"/>
        <v>Maziarz Michał</v>
      </c>
      <c r="I311">
        <f t="shared" si="57"/>
        <v>1993</v>
      </c>
      <c r="J311" t="s">
        <v>32</v>
      </c>
      <c r="K311" t="s">
        <v>3859</v>
      </c>
      <c r="L311" t="e">
        <f>VLOOKUP(H311,'id (2017)'!H:I,2,0)</f>
        <v>#N/A</v>
      </c>
    </row>
    <row r="312" spans="1:12">
      <c r="A312" t="str">
        <f t="shared" si="55"/>
        <v>ReszkaWitek1972</v>
      </c>
      <c r="C312">
        <f t="shared" si="54"/>
        <v>311</v>
      </c>
      <c r="D312" t="s">
        <v>480</v>
      </c>
      <c r="E312" t="s">
        <v>505</v>
      </c>
      <c r="F312">
        <v>0</v>
      </c>
      <c r="G312">
        <v>1972</v>
      </c>
      <c r="H312" t="str">
        <f t="shared" si="56"/>
        <v>Reszka Witek</v>
      </c>
      <c r="I312">
        <f t="shared" si="57"/>
        <v>1972</v>
      </c>
      <c r="J312" t="s">
        <v>32</v>
      </c>
      <c r="K312" t="s">
        <v>3859</v>
      </c>
      <c r="L312">
        <f>VLOOKUP(H312,'id (2017)'!H:I,2,0)</f>
        <v>1972</v>
      </c>
    </row>
    <row r="313" spans="1:12">
      <c r="A313" t="str">
        <f t="shared" si="55"/>
        <v>DudaRobert1979</v>
      </c>
      <c r="C313">
        <f t="shared" si="54"/>
        <v>312</v>
      </c>
      <c r="D313" t="s">
        <v>562</v>
      </c>
      <c r="E313" t="s">
        <v>49</v>
      </c>
      <c r="F313">
        <v>0</v>
      </c>
      <c r="G313">
        <v>1979</v>
      </c>
      <c r="H313" t="str">
        <f t="shared" si="56"/>
        <v>Duda Robert</v>
      </c>
      <c r="I313">
        <f t="shared" si="57"/>
        <v>1979</v>
      </c>
      <c r="J313" t="s">
        <v>32</v>
      </c>
      <c r="K313" t="s">
        <v>3859</v>
      </c>
      <c r="L313">
        <f>VLOOKUP(H313,'id (2017)'!H:I,2,0)</f>
        <v>1979</v>
      </c>
    </row>
    <row r="314" spans="1:12">
      <c r="A314" t="str">
        <f t="shared" si="55"/>
        <v>MatczukSzymon1974</v>
      </c>
      <c r="C314">
        <f t="shared" si="54"/>
        <v>313</v>
      </c>
      <c r="D314" t="s">
        <v>1742</v>
      </c>
      <c r="E314" t="s">
        <v>398</v>
      </c>
      <c r="F314" t="s">
        <v>1743</v>
      </c>
      <c r="G314">
        <v>1974</v>
      </c>
      <c r="H314" t="str">
        <f t="shared" si="56"/>
        <v>Matczuk Szymon</v>
      </c>
      <c r="I314">
        <f t="shared" si="57"/>
        <v>1974</v>
      </c>
      <c r="J314" t="s">
        <v>32</v>
      </c>
      <c r="K314" t="s">
        <v>3859</v>
      </c>
      <c r="L314">
        <f>VLOOKUP(H314,'id (2017)'!H:I,2,0)</f>
        <v>1974</v>
      </c>
    </row>
    <row r="315" spans="1:12">
      <c r="A315" t="str">
        <f t="shared" si="55"/>
        <v>KurzyńskiPiotr1967</v>
      </c>
      <c r="C315">
        <f t="shared" si="54"/>
        <v>314</v>
      </c>
      <c r="D315" t="s">
        <v>458</v>
      </c>
      <c r="E315" t="s">
        <v>15</v>
      </c>
      <c r="F315" t="s">
        <v>1743</v>
      </c>
      <c r="G315">
        <v>1967</v>
      </c>
      <c r="H315" t="str">
        <f t="shared" si="56"/>
        <v>Kurzyński Piotr</v>
      </c>
      <c r="I315">
        <f t="shared" si="57"/>
        <v>1967</v>
      </c>
      <c r="J315" t="s">
        <v>32</v>
      </c>
      <c r="K315" t="s">
        <v>3859</v>
      </c>
      <c r="L315" t="e">
        <f>VLOOKUP(H315,'id (2017)'!H:I,2,0)</f>
        <v>#N/A</v>
      </c>
    </row>
    <row r="316" spans="1:12">
      <c r="A316" t="str">
        <f t="shared" si="55"/>
        <v>MaciejewskiŁukasz1977</v>
      </c>
      <c r="C316">
        <f t="shared" si="54"/>
        <v>315</v>
      </c>
      <c r="D316" t="s">
        <v>536</v>
      </c>
      <c r="E316" t="s">
        <v>63</v>
      </c>
      <c r="F316" t="s">
        <v>1743</v>
      </c>
      <c r="G316">
        <v>1977</v>
      </c>
      <c r="H316" t="str">
        <f t="shared" si="56"/>
        <v>Maciejewski Łukasz</v>
      </c>
      <c r="I316">
        <f t="shared" si="57"/>
        <v>1977</v>
      </c>
      <c r="J316" t="s">
        <v>32</v>
      </c>
      <c r="K316" t="s">
        <v>3859</v>
      </c>
      <c r="L316" t="e">
        <f>VLOOKUP(H316,'id (2017)'!H:I,2,0)</f>
        <v>#N/A</v>
      </c>
    </row>
    <row r="317" spans="1:12">
      <c r="A317" t="str">
        <f t="shared" si="55"/>
        <v>WycichowskiWojciech1976</v>
      </c>
      <c r="C317">
        <f t="shared" si="54"/>
        <v>316</v>
      </c>
      <c r="D317" t="s">
        <v>1744</v>
      </c>
      <c r="E317" t="s">
        <v>151</v>
      </c>
      <c r="F317" t="s">
        <v>1743</v>
      </c>
      <c r="G317">
        <v>1976</v>
      </c>
      <c r="H317" t="str">
        <f t="shared" si="56"/>
        <v>Wycichowski Wojciech</v>
      </c>
      <c r="I317">
        <f t="shared" si="57"/>
        <v>1976</v>
      </c>
      <c r="J317" t="s">
        <v>32</v>
      </c>
      <c r="K317" t="s">
        <v>3859</v>
      </c>
      <c r="L317">
        <f>VLOOKUP(H317,'id (2017)'!H:I,2,0)</f>
        <v>1976</v>
      </c>
    </row>
    <row r="318" spans="1:12">
      <c r="A318" t="str">
        <f t="shared" si="55"/>
        <v>AraminowiczGrzegorz1994</v>
      </c>
      <c r="C318">
        <f t="shared" si="54"/>
        <v>317</v>
      </c>
      <c r="D318" t="s">
        <v>3794</v>
      </c>
      <c r="E318" t="s">
        <v>19</v>
      </c>
      <c r="F318" t="s">
        <v>3795</v>
      </c>
      <c r="G318">
        <v>1994</v>
      </c>
      <c r="H318" t="str">
        <f t="shared" si="56"/>
        <v>Araminowicz Grzegorz</v>
      </c>
      <c r="I318">
        <f t="shared" si="57"/>
        <v>1994</v>
      </c>
      <c r="J318" t="s">
        <v>32</v>
      </c>
      <c r="K318" t="s">
        <v>3859</v>
      </c>
      <c r="L318" t="e">
        <f>VLOOKUP(H318,'id (2017)'!H:I,2,0)</f>
        <v>#N/A</v>
      </c>
    </row>
    <row r="319" spans="1:12">
      <c r="A319" t="str">
        <f t="shared" si="55"/>
        <v>GirjatJakub Krzysztof1992</v>
      </c>
      <c r="C319">
        <f t="shared" si="54"/>
        <v>318</v>
      </c>
      <c r="D319" t="s">
        <v>3797</v>
      </c>
      <c r="E319" t="s">
        <v>3796</v>
      </c>
      <c r="F319" t="s">
        <v>3798</v>
      </c>
      <c r="G319">
        <v>1992</v>
      </c>
      <c r="H319" t="str">
        <f t="shared" si="56"/>
        <v>Girjat Jakub Krzysztof</v>
      </c>
      <c r="I319">
        <f t="shared" si="57"/>
        <v>1992</v>
      </c>
      <c r="J319" t="s">
        <v>32</v>
      </c>
      <c r="K319" t="s">
        <v>3859</v>
      </c>
      <c r="L319" t="e">
        <f>VLOOKUP(H319,'id (2017)'!H:I,2,0)</f>
        <v>#N/A</v>
      </c>
    </row>
    <row r="320" spans="1:12">
      <c r="A320" t="str">
        <f t="shared" si="55"/>
        <v>BołbotPiotr1973</v>
      </c>
      <c r="C320">
        <f t="shared" si="54"/>
        <v>319</v>
      </c>
      <c r="D320" t="s">
        <v>1679</v>
      </c>
      <c r="E320" t="s">
        <v>15</v>
      </c>
      <c r="F320">
        <v>0</v>
      </c>
      <c r="G320">
        <v>1973</v>
      </c>
      <c r="H320" t="str">
        <f t="shared" si="56"/>
        <v>Bołbot Piotr</v>
      </c>
      <c r="I320">
        <f t="shared" si="57"/>
        <v>1973</v>
      </c>
      <c r="J320" t="s">
        <v>32</v>
      </c>
      <c r="K320" t="s">
        <v>3859</v>
      </c>
      <c r="L320">
        <f>VLOOKUP(H320,'id (2017)'!H:I,2,0)</f>
        <v>1973</v>
      </c>
    </row>
    <row r="321" spans="1:12">
      <c r="A321" t="str">
        <f t="shared" si="55"/>
        <v>SoleckiKrzysztof1970</v>
      </c>
      <c r="C321">
        <f t="shared" si="54"/>
        <v>320</v>
      </c>
      <c r="D321" t="s">
        <v>1389</v>
      </c>
      <c r="E321" t="s">
        <v>22</v>
      </c>
      <c r="F321">
        <v>0</v>
      </c>
      <c r="G321">
        <v>1970</v>
      </c>
      <c r="H321" t="str">
        <f t="shared" si="56"/>
        <v>Solecki Krzysztof</v>
      </c>
      <c r="I321">
        <f t="shared" si="57"/>
        <v>1970</v>
      </c>
      <c r="J321" t="s">
        <v>32</v>
      </c>
      <c r="K321" t="s">
        <v>3859</v>
      </c>
      <c r="L321">
        <f>VLOOKUP(H321,'id (2017)'!H:I,2,0)</f>
        <v>1970</v>
      </c>
    </row>
    <row r="322" spans="1:12">
      <c r="A322" t="str">
        <f t="shared" si="55"/>
        <v>DejaDawid1976</v>
      </c>
      <c r="C322">
        <f t="shared" si="54"/>
        <v>321</v>
      </c>
      <c r="D322" t="s">
        <v>374</v>
      </c>
      <c r="E322" t="s">
        <v>467</v>
      </c>
      <c r="F322">
        <v>0</v>
      </c>
      <c r="G322">
        <v>1976</v>
      </c>
      <c r="H322" t="str">
        <f t="shared" si="56"/>
        <v>Deja Dawid</v>
      </c>
      <c r="I322">
        <f t="shared" si="57"/>
        <v>1976</v>
      </c>
      <c r="J322" t="s">
        <v>32</v>
      </c>
      <c r="K322" t="s">
        <v>3859</v>
      </c>
      <c r="L322">
        <f>VLOOKUP(H322,'id (2017)'!H:I,2,0)</f>
        <v>1976</v>
      </c>
    </row>
    <row r="323" spans="1:12">
      <c r="A323" t="str">
        <f t="shared" si="55"/>
        <v>MyślakMateusz1991</v>
      </c>
      <c r="C323">
        <f t="shared" si="54"/>
        <v>322</v>
      </c>
      <c r="D323" t="s">
        <v>355</v>
      </c>
      <c r="E323" t="s">
        <v>91</v>
      </c>
      <c r="F323" t="s">
        <v>354</v>
      </c>
      <c r="G323">
        <v>1991</v>
      </c>
      <c r="H323" t="str">
        <f t="shared" si="56"/>
        <v>Myślak Mateusz</v>
      </c>
      <c r="I323">
        <f t="shared" si="57"/>
        <v>1991</v>
      </c>
      <c r="J323" t="s">
        <v>32</v>
      </c>
      <c r="K323" t="s">
        <v>3859</v>
      </c>
      <c r="L323">
        <f>VLOOKUP(H323,'id (2017)'!H:I,2,0)</f>
        <v>1991</v>
      </c>
    </row>
    <row r="324" spans="1:12">
      <c r="A324" t="str">
        <f t="shared" si="55"/>
        <v>BanachewiczDariusz1965</v>
      </c>
      <c r="C324">
        <f t="shared" ref="C324:C387" si="58">C323+1</f>
        <v>323</v>
      </c>
      <c r="D324" t="s">
        <v>506</v>
      </c>
      <c r="E324" t="s">
        <v>144</v>
      </c>
      <c r="F324" t="s">
        <v>3801</v>
      </c>
      <c r="G324">
        <v>1965</v>
      </c>
      <c r="H324" t="str">
        <f t="shared" si="56"/>
        <v>Banachewicz Dariusz</v>
      </c>
      <c r="I324">
        <f t="shared" si="57"/>
        <v>1965</v>
      </c>
      <c r="J324" t="s">
        <v>32</v>
      </c>
      <c r="K324" t="s">
        <v>3859</v>
      </c>
      <c r="L324">
        <f>VLOOKUP(H324,'id (2017)'!H:I,2,0)</f>
        <v>1965</v>
      </c>
    </row>
    <row r="325" spans="1:12">
      <c r="A325" t="str">
        <f t="shared" si="55"/>
        <v>BanachewiczGrzegorz1963</v>
      </c>
      <c r="C325">
        <f t="shared" si="58"/>
        <v>324</v>
      </c>
      <c r="D325" t="s">
        <v>506</v>
      </c>
      <c r="E325" t="s">
        <v>19</v>
      </c>
      <c r="F325" t="s">
        <v>3801</v>
      </c>
      <c r="G325">
        <v>1963</v>
      </c>
      <c r="H325" t="str">
        <f t="shared" si="56"/>
        <v>Banachewicz Grzegorz</v>
      </c>
      <c r="I325">
        <f t="shared" si="57"/>
        <v>1963</v>
      </c>
      <c r="J325" t="s">
        <v>32</v>
      </c>
      <c r="K325" t="s">
        <v>3859</v>
      </c>
      <c r="L325">
        <f>VLOOKUP(H325,'id (2017)'!H:I,2,0)</f>
        <v>1963</v>
      </c>
    </row>
    <row r="326" spans="1:12">
      <c r="A326" t="str">
        <f t="shared" si="55"/>
        <v>WiniarskiMarcin2018</v>
      </c>
      <c r="C326">
        <f t="shared" si="58"/>
        <v>325</v>
      </c>
      <c r="D326" t="s">
        <v>3802</v>
      </c>
      <c r="E326" t="s">
        <v>17</v>
      </c>
      <c r="F326" t="s">
        <v>417</v>
      </c>
      <c r="G326">
        <v>2018</v>
      </c>
      <c r="H326" t="str">
        <f t="shared" si="56"/>
        <v>Winiarski Marcin</v>
      </c>
      <c r="I326">
        <f t="shared" si="57"/>
        <v>2018</v>
      </c>
      <c r="J326" t="s">
        <v>32</v>
      </c>
      <c r="K326" t="s">
        <v>3859</v>
      </c>
      <c r="L326" t="e">
        <f>VLOOKUP(H326,'id (2017)'!H:I,2,0)</f>
        <v>#N/A</v>
      </c>
    </row>
    <row r="327" spans="1:12">
      <c r="A327" t="str">
        <f t="shared" si="55"/>
        <v>GizelaMichał1980</v>
      </c>
      <c r="C327">
        <f t="shared" si="58"/>
        <v>326</v>
      </c>
      <c r="D327" t="s">
        <v>1095</v>
      </c>
      <c r="E327" t="s">
        <v>59</v>
      </c>
      <c r="F327">
        <v>0</v>
      </c>
      <c r="G327">
        <v>1980</v>
      </c>
      <c r="H327" t="str">
        <f t="shared" si="56"/>
        <v>Gizela Michał</v>
      </c>
      <c r="I327">
        <f t="shared" si="57"/>
        <v>1980</v>
      </c>
      <c r="J327" t="s">
        <v>32</v>
      </c>
      <c r="K327" t="s">
        <v>3859</v>
      </c>
      <c r="L327">
        <f>VLOOKUP(H327,'id (2017)'!H:I,2,0)</f>
        <v>1980</v>
      </c>
    </row>
    <row r="328" spans="1:12">
      <c r="A328" t="str">
        <f t="shared" si="55"/>
        <v>MłyńskiMariusz1973</v>
      </c>
      <c r="C328">
        <f t="shared" si="58"/>
        <v>327</v>
      </c>
      <c r="D328" t="s">
        <v>1442</v>
      </c>
      <c r="E328" t="s">
        <v>383</v>
      </c>
      <c r="F328">
        <v>0</v>
      </c>
      <c r="G328">
        <v>1973</v>
      </c>
      <c r="H328" t="str">
        <f t="shared" si="56"/>
        <v>Młyński Mariusz</v>
      </c>
      <c r="I328">
        <f t="shared" si="57"/>
        <v>1973</v>
      </c>
      <c r="J328" t="s">
        <v>32</v>
      </c>
      <c r="K328" t="s">
        <v>3859</v>
      </c>
      <c r="L328">
        <f>VLOOKUP(H328,'id (2017)'!H:I,2,0)</f>
        <v>1973</v>
      </c>
    </row>
    <row r="329" spans="1:12">
      <c r="A329" t="str">
        <f t="shared" si="55"/>
        <v>UlickiAdam1990</v>
      </c>
      <c r="C329">
        <f t="shared" si="58"/>
        <v>328</v>
      </c>
      <c r="D329" t="s">
        <v>3808</v>
      </c>
      <c r="E329" t="s">
        <v>83</v>
      </c>
      <c r="F329">
        <v>0</v>
      </c>
      <c r="G329">
        <v>1990</v>
      </c>
      <c r="H329" t="str">
        <f t="shared" si="56"/>
        <v>Ulicki Adam</v>
      </c>
      <c r="I329">
        <f t="shared" si="57"/>
        <v>1990</v>
      </c>
      <c r="J329" t="s">
        <v>32</v>
      </c>
      <c r="K329" t="s">
        <v>3859</v>
      </c>
      <c r="L329" t="e">
        <f>VLOOKUP(H329,'id (2017)'!H:I,2,0)</f>
        <v>#N/A</v>
      </c>
    </row>
    <row r="330" spans="1:12">
      <c r="A330" t="str">
        <f t="shared" si="55"/>
        <v>UlickiWojciech1965</v>
      </c>
      <c r="C330">
        <f t="shared" si="58"/>
        <v>329</v>
      </c>
      <c r="D330" t="s">
        <v>3808</v>
      </c>
      <c r="E330" t="s">
        <v>151</v>
      </c>
      <c r="F330">
        <v>0</v>
      </c>
      <c r="G330">
        <v>1965</v>
      </c>
      <c r="H330" t="str">
        <f t="shared" si="56"/>
        <v>Ulicki Wojciech</v>
      </c>
      <c r="I330">
        <f t="shared" si="57"/>
        <v>1965</v>
      </c>
      <c r="J330" t="s">
        <v>32</v>
      </c>
      <c r="K330" t="s">
        <v>3859</v>
      </c>
      <c r="L330" t="e">
        <f>VLOOKUP(H330,'id (2017)'!H:I,2,0)</f>
        <v>#N/A</v>
      </c>
    </row>
    <row r="331" spans="1:12">
      <c r="A331" t="str">
        <f t="shared" si="55"/>
        <v>MorawskiMikołaj1975</v>
      </c>
      <c r="C331">
        <f t="shared" si="58"/>
        <v>330</v>
      </c>
      <c r="D331" t="s">
        <v>146</v>
      </c>
      <c r="E331" t="s">
        <v>431</v>
      </c>
      <c r="F331" t="s">
        <v>329</v>
      </c>
      <c r="G331">
        <v>1975</v>
      </c>
      <c r="H331" t="str">
        <f t="shared" si="56"/>
        <v>Morawski Mikołaj</v>
      </c>
      <c r="I331">
        <f t="shared" si="57"/>
        <v>1975</v>
      </c>
      <c r="J331" t="s">
        <v>32</v>
      </c>
      <c r="K331" t="s">
        <v>3859</v>
      </c>
      <c r="L331">
        <f>VLOOKUP(H331,'id (2017)'!H:I,2,0)</f>
        <v>1975</v>
      </c>
    </row>
    <row r="332" spans="1:12">
      <c r="A332" t="str">
        <f t="shared" si="55"/>
        <v>OgrodnikPrzemysław1984</v>
      </c>
      <c r="C332">
        <f t="shared" si="58"/>
        <v>331</v>
      </c>
      <c r="D332" t="s">
        <v>1058</v>
      </c>
      <c r="E332" t="s">
        <v>24</v>
      </c>
      <c r="F332" t="s">
        <v>329</v>
      </c>
      <c r="G332">
        <v>1984</v>
      </c>
      <c r="H332" t="str">
        <f t="shared" si="56"/>
        <v>Ogrodnik Przemysław</v>
      </c>
      <c r="I332">
        <f t="shared" si="57"/>
        <v>1984</v>
      </c>
      <c r="J332" t="s">
        <v>32</v>
      </c>
      <c r="K332" t="s">
        <v>3859</v>
      </c>
      <c r="L332" t="e">
        <f>VLOOKUP(H332,'id (2017)'!H:I,2,0)</f>
        <v>#N/A</v>
      </c>
    </row>
    <row r="333" spans="1:12">
      <c r="A333" t="str">
        <f t="shared" si="55"/>
        <v>NawrockiTomasz1974</v>
      </c>
      <c r="C333">
        <f t="shared" si="58"/>
        <v>332</v>
      </c>
      <c r="D333" t="s">
        <v>962</v>
      </c>
      <c r="E333" t="s">
        <v>48</v>
      </c>
      <c r="F333">
        <v>0</v>
      </c>
      <c r="G333">
        <v>1974</v>
      </c>
      <c r="H333" t="str">
        <f t="shared" si="56"/>
        <v>Nawrocki Tomasz</v>
      </c>
      <c r="I333">
        <f t="shared" si="57"/>
        <v>1974</v>
      </c>
      <c r="J333" t="s">
        <v>32</v>
      </c>
      <c r="K333" t="s">
        <v>3859</v>
      </c>
      <c r="L333" t="e">
        <f>VLOOKUP(H333,'id (2017)'!H:I,2,0)</f>
        <v>#N/A</v>
      </c>
    </row>
    <row r="334" spans="1:12">
      <c r="A334" t="str">
        <f t="shared" si="55"/>
        <v>SkalskiMarcin1979</v>
      </c>
      <c r="C334">
        <f t="shared" si="58"/>
        <v>333</v>
      </c>
      <c r="D334" t="s">
        <v>992</v>
      </c>
      <c r="E334" t="s">
        <v>17</v>
      </c>
      <c r="F334">
        <v>0</v>
      </c>
      <c r="G334">
        <v>1979</v>
      </c>
      <c r="H334" t="str">
        <f t="shared" si="56"/>
        <v>Skalski Marcin</v>
      </c>
      <c r="I334">
        <f t="shared" si="57"/>
        <v>1979</v>
      </c>
      <c r="J334" t="s">
        <v>32</v>
      </c>
      <c r="K334" t="s">
        <v>3859</v>
      </c>
      <c r="L334" t="e">
        <f>VLOOKUP(H334,'id (2017)'!H:I,2,0)</f>
        <v>#N/A</v>
      </c>
    </row>
    <row r="335" spans="1:12">
      <c r="A335" t="str">
        <f t="shared" si="55"/>
        <v>KaszewskiMarek1975</v>
      </c>
      <c r="C335">
        <f t="shared" si="58"/>
        <v>334</v>
      </c>
      <c r="D335" t="s">
        <v>1015</v>
      </c>
      <c r="E335" t="s">
        <v>34</v>
      </c>
      <c r="F335">
        <v>0</v>
      </c>
      <c r="G335">
        <v>1975</v>
      </c>
      <c r="H335" t="str">
        <f t="shared" si="56"/>
        <v>Kaszewski Marek</v>
      </c>
      <c r="I335">
        <f t="shared" si="57"/>
        <v>1975</v>
      </c>
      <c r="J335" t="s">
        <v>32</v>
      </c>
      <c r="K335" t="s">
        <v>3859</v>
      </c>
      <c r="L335" t="e">
        <f>VLOOKUP(H335,'id (2017)'!H:I,2,0)</f>
        <v>#N/A</v>
      </c>
    </row>
    <row r="336" spans="1:12">
      <c r="A336" t="str">
        <f t="shared" si="55"/>
        <v>JanulewiczKarol1980</v>
      </c>
      <c r="C336">
        <f t="shared" si="58"/>
        <v>335</v>
      </c>
      <c r="D336" t="s">
        <v>3810</v>
      </c>
      <c r="E336" t="s">
        <v>95</v>
      </c>
      <c r="F336">
        <v>0</v>
      </c>
      <c r="G336">
        <v>1980</v>
      </c>
      <c r="H336" t="str">
        <f t="shared" si="56"/>
        <v>Janulewicz Karol</v>
      </c>
      <c r="I336">
        <f t="shared" si="57"/>
        <v>1980</v>
      </c>
      <c r="J336" t="s">
        <v>32</v>
      </c>
      <c r="K336" t="s">
        <v>3859</v>
      </c>
      <c r="L336" t="e">
        <f>VLOOKUP(H336,'id (2017)'!H:I,2,0)</f>
        <v>#N/A</v>
      </c>
    </row>
    <row r="337" spans="1:12">
      <c r="A337" t="str">
        <f t="shared" si="55"/>
        <v>SzczechuraMaciej1975</v>
      </c>
      <c r="C337">
        <f t="shared" si="58"/>
        <v>336</v>
      </c>
      <c r="D337" t="s">
        <v>3811</v>
      </c>
      <c r="E337" t="s">
        <v>70</v>
      </c>
      <c r="F337" t="s">
        <v>3812</v>
      </c>
      <c r="G337">
        <v>1975</v>
      </c>
      <c r="H337" t="str">
        <f t="shared" si="56"/>
        <v>Szczechura Maciej</v>
      </c>
      <c r="I337">
        <f t="shared" si="57"/>
        <v>1975</v>
      </c>
      <c r="J337" t="s">
        <v>32</v>
      </c>
      <c r="K337" t="s">
        <v>3859</v>
      </c>
      <c r="L337" t="e">
        <f>VLOOKUP(H337,'id (2017)'!H:I,2,0)</f>
        <v>#N/A</v>
      </c>
    </row>
    <row r="338" spans="1:12">
      <c r="A338" t="str">
        <f t="shared" si="55"/>
        <v>ManistaPaweł1983</v>
      </c>
      <c r="C338">
        <f t="shared" si="58"/>
        <v>337</v>
      </c>
      <c r="D338" t="s">
        <v>1063</v>
      </c>
      <c r="E338" t="s">
        <v>16</v>
      </c>
      <c r="F338">
        <v>0</v>
      </c>
      <c r="G338">
        <v>1983</v>
      </c>
      <c r="H338" t="str">
        <f t="shared" si="56"/>
        <v>Manista Paweł</v>
      </c>
      <c r="I338">
        <f t="shared" si="57"/>
        <v>1983</v>
      </c>
      <c r="J338" t="s">
        <v>32</v>
      </c>
      <c r="K338" t="s">
        <v>3859</v>
      </c>
      <c r="L338">
        <f>VLOOKUP(H338,'id (2017)'!H:I,2,0)</f>
        <v>1983</v>
      </c>
    </row>
    <row r="339" spans="1:12">
      <c r="A339" t="str">
        <f t="shared" si="55"/>
        <v>ŚwiątkiewiczGrzegorz1964</v>
      </c>
      <c r="C339">
        <f t="shared" si="58"/>
        <v>338</v>
      </c>
      <c r="D339" t="s">
        <v>1104</v>
      </c>
      <c r="E339" t="s">
        <v>19</v>
      </c>
      <c r="F339">
        <v>0</v>
      </c>
      <c r="G339">
        <v>1964</v>
      </c>
      <c r="H339" t="str">
        <f t="shared" si="56"/>
        <v>Świątkiewicz Grzegorz</v>
      </c>
      <c r="I339">
        <f t="shared" si="57"/>
        <v>1964</v>
      </c>
      <c r="J339" t="s">
        <v>32</v>
      </c>
      <c r="K339" t="s">
        <v>3859</v>
      </c>
      <c r="L339">
        <f>VLOOKUP(H339,'id (2017)'!H:I,2,0)</f>
        <v>1964</v>
      </c>
    </row>
    <row r="340" spans="1:12">
      <c r="A340" t="str">
        <f t="shared" si="55"/>
        <v>KrzyżanowskiKrzysztof2018</v>
      </c>
      <c r="C340">
        <f t="shared" si="58"/>
        <v>339</v>
      </c>
      <c r="D340" t="s">
        <v>3813</v>
      </c>
      <c r="E340" t="s">
        <v>22</v>
      </c>
      <c r="F340">
        <v>0</v>
      </c>
      <c r="G340">
        <v>2018</v>
      </c>
      <c r="H340" t="str">
        <f t="shared" si="56"/>
        <v>Krzyżanowski Krzysztof</v>
      </c>
      <c r="I340">
        <f t="shared" si="57"/>
        <v>2018</v>
      </c>
      <c r="J340" t="s">
        <v>32</v>
      </c>
      <c r="K340" t="s">
        <v>3859</v>
      </c>
      <c r="L340" t="e">
        <f>VLOOKUP(H340,'id (2017)'!H:I,2,0)</f>
        <v>#N/A</v>
      </c>
    </row>
    <row r="341" spans="1:12">
      <c r="A341" t="str">
        <f t="shared" si="55"/>
        <v>GórskiBartosz1979</v>
      </c>
      <c r="C341">
        <f t="shared" si="58"/>
        <v>340</v>
      </c>
      <c r="D341" t="s">
        <v>1719</v>
      </c>
      <c r="E341" t="s">
        <v>46</v>
      </c>
      <c r="F341" t="s">
        <v>1327</v>
      </c>
      <c r="G341">
        <v>1979</v>
      </c>
      <c r="H341" t="str">
        <f t="shared" si="56"/>
        <v>Górski Bartosz</v>
      </c>
      <c r="I341">
        <f t="shared" si="57"/>
        <v>1979</v>
      </c>
      <c r="J341" t="s">
        <v>32</v>
      </c>
      <c r="K341" t="s">
        <v>3859</v>
      </c>
      <c r="L341">
        <f>VLOOKUP(H341,'id (2017)'!H:I,2,0)</f>
        <v>1979</v>
      </c>
    </row>
    <row r="342" spans="1:12">
      <c r="A342" t="str">
        <f t="shared" si="55"/>
        <v>ĆwiklińskiGrzegorz1979</v>
      </c>
      <c r="C342">
        <f t="shared" si="58"/>
        <v>341</v>
      </c>
      <c r="D342" t="s">
        <v>1757</v>
      </c>
      <c r="E342" t="s">
        <v>19</v>
      </c>
      <c r="F342" t="s">
        <v>3816</v>
      </c>
      <c r="G342">
        <v>1979</v>
      </c>
      <c r="H342" t="str">
        <f t="shared" si="56"/>
        <v>Ćwikliński Grzegorz</v>
      </c>
      <c r="I342">
        <f t="shared" si="57"/>
        <v>1979</v>
      </c>
      <c r="J342" t="s">
        <v>32</v>
      </c>
      <c r="K342" t="s">
        <v>3859</v>
      </c>
      <c r="L342">
        <f>VLOOKUP(H342,'id (2017)'!H:I,2,0)</f>
        <v>1979</v>
      </c>
    </row>
    <row r="343" spans="1:12">
      <c r="A343" t="str">
        <f t="shared" si="55"/>
        <v>TOMASZEWSKIPIOTR1983</v>
      </c>
      <c r="C343">
        <f t="shared" si="58"/>
        <v>342</v>
      </c>
      <c r="D343" t="s">
        <v>3817</v>
      </c>
      <c r="E343" t="s">
        <v>679</v>
      </c>
      <c r="F343" t="s">
        <v>477</v>
      </c>
      <c r="G343">
        <v>1983</v>
      </c>
      <c r="H343" t="str">
        <f t="shared" si="56"/>
        <v>TOMASZEWSKI PIOTR</v>
      </c>
      <c r="I343">
        <f t="shared" si="57"/>
        <v>1983</v>
      </c>
      <c r="J343" t="s">
        <v>32</v>
      </c>
      <c r="K343" t="s">
        <v>3859</v>
      </c>
      <c r="L343">
        <f>VLOOKUP(H343,'id (2017)'!H:I,2,0)</f>
        <v>1983</v>
      </c>
    </row>
    <row r="344" spans="1:12">
      <c r="A344" t="str">
        <f t="shared" si="55"/>
        <v>mikołajczykprzemysław1962</v>
      </c>
      <c r="C344">
        <f t="shared" si="58"/>
        <v>343</v>
      </c>
      <c r="D344" t="s">
        <v>3819</v>
      </c>
      <c r="E344" t="s">
        <v>3818</v>
      </c>
      <c r="F344" t="s">
        <v>3821</v>
      </c>
      <c r="G344">
        <v>1962</v>
      </c>
      <c r="H344" t="str">
        <f t="shared" si="56"/>
        <v>mikołajczyk przemysław</v>
      </c>
      <c r="I344">
        <f t="shared" si="57"/>
        <v>1962</v>
      </c>
      <c r="J344" t="s">
        <v>32</v>
      </c>
      <c r="K344" t="s">
        <v>3859</v>
      </c>
      <c r="L344">
        <f>VLOOKUP(H344,'id (2017)'!H:I,2,0)</f>
        <v>1962</v>
      </c>
    </row>
    <row r="345" spans="1:12">
      <c r="A345" t="str">
        <f t="shared" si="55"/>
        <v>ModrzyńskiDawid1981</v>
      </c>
      <c r="C345">
        <f t="shared" si="58"/>
        <v>344</v>
      </c>
      <c r="D345" t="s">
        <v>1762</v>
      </c>
      <c r="E345" t="s">
        <v>467</v>
      </c>
      <c r="F345" t="s">
        <v>3816</v>
      </c>
      <c r="G345">
        <v>1981</v>
      </c>
      <c r="H345" t="str">
        <f t="shared" si="56"/>
        <v>Modrzyński Dawid</v>
      </c>
      <c r="I345">
        <f t="shared" si="57"/>
        <v>1981</v>
      </c>
      <c r="J345" t="s">
        <v>32</v>
      </c>
      <c r="K345" t="s">
        <v>3859</v>
      </c>
      <c r="L345">
        <f>VLOOKUP(H345,'id (2017)'!H:I,2,0)</f>
        <v>1981</v>
      </c>
    </row>
    <row r="346" spans="1:12">
      <c r="A346" t="str">
        <f t="shared" si="55"/>
        <v>PrażanowskiKrzysztof1981</v>
      </c>
      <c r="C346">
        <f t="shared" si="58"/>
        <v>345</v>
      </c>
      <c r="D346" t="s">
        <v>1137</v>
      </c>
      <c r="E346" t="s">
        <v>22</v>
      </c>
      <c r="F346">
        <v>0</v>
      </c>
      <c r="G346">
        <v>1981</v>
      </c>
      <c r="H346" t="str">
        <f t="shared" si="56"/>
        <v>Prażanowski Krzysztof</v>
      </c>
      <c r="I346">
        <f t="shared" si="57"/>
        <v>1981</v>
      </c>
      <c r="J346" t="s">
        <v>32</v>
      </c>
      <c r="K346" t="s">
        <v>3859</v>
      </c>
      <c r="L346" t="e">
        <f>VLOOKUP(H346,'id (2017)'!H:I,2,0)</f>
        <v>#N/A</v>
      </c>
    </row>
    <row r="347" spans="1:12">
      <c r="A347" t="str">
        <f t="shared" si="55"/>
        <v>ŁaszkiewiczMarcin1973</v>
      </c>
      <c r="C347">
        <f t="shared" si="58"/>
        <v>346</v>
      </c>
      <c r="D347" t="s">
        <v>1392</v>
      </c>
      <c r="E347" t="s">
        <v>17</v>
      </c>
      <c r="F347" t="s">
        <v>1391</v>
      </c>
      <c r="G347">
        <v>1973</v>
      </c>
      <c r="H347" t="str">
        <f t="shared" si="56"/>
        <v>Łaszkiewicz Marcin</v>
      </c>
      <c r="I347">
        <f t="shared" si="57"/>
        <v>1973</v>
      </c>
      <c r="J347" t="s">
        <v>32</v>
      </c>
      <c r="K347" t="s">
        <v>3859</v>
      </c>
      <c r="L347">
        <f>VLOOKUP(H347,'id (2017)'!H:I,2,0)</f>
        <v>1973</v>
      </c>
    </row>
    <row r="348" spans="1:12">
      <c r="A348" t="str">
        <f t="shared" si="55"/>
        <v>BENASIEWICZMAREK1955</v>
      </c>
      <c r="C348">
        <f t="shared" si="58"/>
        <v>347</v>
      </c>
      <c r="D348" t="s">
        <v>3823</v>
      </c>
      <c r="E348" t="s">
        <v>3822</v>
      </c>
      <c r="F348">
        <v>0</v>
      </c>
      <c r="G348">
        <v>1955</v>
      </c>
      <c r="H348" t="str">
        <f t="shared" si="56"/>
        <v>BENASIEWICZ MAREK</v>
      </c>
      <c r="I348">
        <f t="shared" si="57"/>
        <v>1955</v>
      </c>
      <c r="J348" t="s">
        <v>32</v>
      </c>
      <c r="K348" t="s">
        <v>3859</v>
      </c>
      <c r="L348">
        <f>VLOOKUP(H348,'id (2017)'!H:I,2,0)</f>
        <v>1954</v>
      </c>
    </row>
    <row r="349" spans="1:12">
      <c r="A349" t="str">
        <f t="shared" si="55"/>
        <v>SitekTomasz1978</v>
      </c>
      <c r="C349">
        <f t="shared" si="58"/>
        <v>348</v>
      </c>
      <c r="D349" t="s">
        <v>617</v>
      </c>
      <c r="E349" t="s">
        <v>48</v>
      </c>
      <c r="F349">
        <v>0</v>
      </c>
      <c r="G349">
        <v>1978</v>
      </c>
      <c r="H349" t="str">
        <f t="shared" si="56"/>
        <v>Sitek Tomasz</v>
      </c>
      <c r="I349">
        <f t="shared" si="57"/>
        <v>1978</v>
      </c>
      <c r="J349" t="s">
        <v>32</v>
      </c>
      <c r="K349" t="s">
        <v>3859</v>
      </c>
      <c r="L349">
        <f>VLOOKUP(H349,'id (2017)'!H:I,2,0)</f>
        <v>1978</v>
      </c>
    </row>
    <row r="350" spans="1:12">
      <c r="A350" t="str">
        <f t="shared" si="55"/>
        <v>TrzynskiMarek1983</v>
      </c>
      <c r="C350">
        <f t="shared" si="58"/>
        <v>349</v>
      </c>
      <c r="D350" t="s">
        <v>471</v>
      </c>
      <c r="E350" t="s">
        <v>34</v>
      </c>
      <c r="F350" t="s">
        <v>3825</v>
      </c>
      <c r="G350">
        <v>1983</v>
      </c>
      <c r="H350" t="str">
        <f t="shared" si="56"/>
        <v>Trzynski Marek</v>
      </c>
      <c r="I350">
        <f t="shared" si="57"/>
        <v>1983</v>
      </c>
      <c r="J350" t="s">
        <v>32</v>
      </c>
      <c r="K350" t="s">
        <v>3859</v>
      </c>
      <c r="L350">
        <f>VLOOKUP(H350,'id (2017)'!H:I,2,0)</f>
        <v>1983</v>
      </c>
    </row>
    <row r="351" spans="1:12">
      <c r="A351" t="str">
        <f t="shared" ref="A351:A377" si="59">D351&amp;E351&amp;G351</f>
        <v>GatzkeMateusz1989</v>
      </c>
      <c r="C351">
        <f t="shared" si="58"/>
        <v>350</v>
      </c>
      <c r="D351" t="s">
        <v>468</v>
      </c>
      <c r="E351" t="s">
        <v>91</v>
      </c>
      <c r="F351" t="s">
        <v>3825</v>
      </c>
      <c r="G351">
        <v>1989</v>
      </c>
      <c r="H351" t="str">
        <f t="shared" si="56"/>
        <v>Gatzke Mateusz</v>
      </c>
      <c r="I351">
        <f t="shared" si="57"/>
        <v>1989</v>
      </c>
      <c r="J351" t="s">
        <v>32</v>
      </c>
      <c r="K351" t="s">
        <v>3859</v>
      </c>
      <c r="L351">
        <f>VLOOKUP(H351,'id (2017)'!H:I,2,0)</f>
        <v>1989</v>
      </c>
    </row>
    <row r="352" spans="1:12">
      <c r="A352" t="str">
        <f t="shared" si="59"/>
        <v>PuckowskiKarol1994</v>
      </c>
      <c r="C352">
        <f t="shared" si="58"/>
        <v>351</v>
      </c>
      <c r="D352" t="s">
        <v>1763</v>
      </c>
      <c r="E352" t="s">
        <v>95</v>
      </c>
      <c r="F352">
        <v>0</v>
      </c>
      <c r="G352">
        <v>1994</v>
      </c>
      <c r="H352" t="str">
        <f t="shared" si="56"/>
        <v>Puckowski Karol</v>
      </c>
      <c r="I352">
        <f t="shared" si="57"/>
        <v>1994</v>
      </c>
      <c r="J352" t="s">
        <v>32</v>
      </c>
      <c r="K352" t="s">
        <v>3859</v>
      </c>
      <c r="L352">
        <f>VLOOKUP(H352,'id (2017)'!H:I,2,0)</f>
        <v>1994</v>
      </c>
    </row>
    <row r="353" spans="1:12">
      <c r="A353" t="str">
        <f t="shared" si="59"/>
        <v>CzernyRafał1979</v>
      </c>
      <c r="C353">
        <f t="shared" si="58"/>
        <v>352</v>
      </c>
      <c r="D353" t="s">
        <v>1781</v>
      </c>
      <c r="E353" t="s">
        <v>45</v>
      </c>
      <c r="F353" t="s">
        <v>3825</v>
      </c>
      <c r="G353">
        <v>1979</v>
      </c>
      <c r="H353" t="str">
        <f t="shared" ref="H353:H377" si="60">D353&amp;" "&amp;E353</f>
        <v>Czerny Rafał</v>
      </c>
      <c r="I353">
        <f t="shared" ref="I353:I377" si="61">G353</f>
        <v>1979</v>
      </c>
      <c r="J353" t="s">
        <v>32</v>
      </c>
      <c r="K353" t="s">
        <v>3859</v>
      </c>
      <c r="L353">
        <f>VLOOKUP(H353,'id (2017)'!H:I,2,0)</f>
        <v>1979</v>
      </c>
    </row>
    <row r="354" spans="1:12">
      <c r="A354" t="str">
        <f t="shared" si="59"/>
        <v>RydygierPiotr1980</v>
      </c>
      <c r="C354">
        <f t="shared" si="58"/>
        <v>353</v>
      </c>
      <c r="D354" t="s">
        <v>3827</v>
      </c>
      <c r="E354" t="s">
        <v>15</v>
      </c>
      <c r="F354" t="s">
        <v>3825</v>
      </c>
      <c r="G354">
        <v>1980</v>
      </c>
      <c r="H354" t="str">
        <f t="shared" si="60"/>
        <v>Rydygier Piotr</v>
      </c>
      <c r="I354">
        <f t="shared" si="61"/>
        <v>1980</v>
      </c>
      <c r="J354" t="s">
        <v>32</v>
      </c>
      <c r="K354" t="s">
        <v>3859</v>
      </c>
      <c r="L354" t="e">
        <f>VLOOKUP(H354,'id (2017)'!H:I,2,0)</f>
        <v>#N/A</v>
      </c>
    </row>
    <row r="355" spans="1:12">
      <c r="A355" t="str">
        <f t="shared" si="59"/>
        <v>TrzynskiDaniel1987</v>
      </c>
      <c r="C355">
        <f t="shared" si="58"/>
        <v>354</v>
      </c>
      <c r="D355" t="s">
        <v>471</v>
      </c>
      <c r="E355" t="s">
        <v>139</v>
      </c>
      <c r="F355">
        <v>0</v>
      </c>
      <c r="G355">
        <v>1987</v>
      </c>
      <c r="H355" t="str">
        <f t="shared" si="60"/>
        <v>Trzynski Daniel</v>
      </c>
      <c r="I355">
        <f t="shared" si="61"/>
        <v>1987</v>
      </c>
      <c r="J355" t="s">
        <v>32</v>
      </c>
      <c r="K355" t="s">
        <v>3859</v>
      </c>
      <c r="L355" t="e">
        <f>VLOOKUP(H355,'id (2017)'!H:I,2,0)</f>
        <v>#N/A</v>
      </c>
    </row>
    <row r="356" spans="1:12">
      <c r="A356" t="str">
        <f t="shared" si="59"/>
        <v>TrzcińskiTomasz1973</v>
      </c>
      <c r="C356">
        <f t="shared" si="58"/>
        <v>355</v>
      </c>
      <c r="D356" t="s">
        <v>466</v>
      </c>
      <c r="E356" t="s">
        <v>48</v>
      </c>
      <c r="F356" t="s">
        <v>3825</v>
      </c>
      <c r="G356">
        <v>1973</v>
      </c>
      <c r="H356" t="str">
        <f t="shared" si="60"/>
        <v>Trzciński Tomasz</v>
      </c>
      <c r="I356">
        <f t="shared" si="61"/>
        <v>1973</v>
      </c>
      <c r="J356" t="s">
        <v>32</v>
      </c>
      <c r="K356" t="s">
        <v>3859</v>
      </c>
      <c r="L356">
        <f>VLOOKUP(H356,'id (2017)'!H:I,2,0)</f>
        <v>1973</v>
      </c>
    </row>
    <row r="357" spans="1:12">
      <c r="A357" t="str">
        <f t="shared" si="59"/>
        <v>TrzynskiIreneusz1975</v>
      </c>
      <c r="C357">
        <f t="shared" si="58"/>
        <v>356</v>
      </c>
      <c r="D357" t="s">
        <v>471</v>
      </c>
      <c r="E357" t="s">
        <v>1565</v>
      </c>
      <c r="F357" t="s">
        <v>3825</v>
      </c>
      <c r="G357">
        <v>1975</v>
      </c>
      <c r="H357" t="str">
        <f t="shared" si="60"/>
        <v>Trzynski Ireneusz</v>
      </c>
      <c r="I357">
        <f t="shared" si="61"/>
        <v>1975</v>
      </c>
      <c r="J357" t="s">
        <v>32</v>
      </c>
      <c r="K357" t="s">
        <v>3859</v>
      </c>
      <c r="L357" t="e">
        <f>VLOOKUP(H357,'id (2017)'!H:I,2,0)</f>
        <v>#N/A</v>
      </c>
    </row>
    <row r="358" spans="1:12">
      <c r="A358" t="str">
        <f t="shared" si="59"/>
        <v>SawickiKrzysztof1955</v>
      </c>
      <c r="C358">
        <f t="shared" si="58"/>
        <v>357</v>
      </c>
      <c r="D358" t="s">
        <v>540</v>
      </c>
      <c r="E358" t="s">
        <v>22</v>
      </c>
      <c r="F358">
        <v>0</v>
      </c>
      <c r="G358">
        <v>1955</v>
      </c>
      <c r="H358" t="str">
        <f t="shared" si="60"/>
        <v>Sawicki Krzysztof</v>
      </c>
      <c r="I358">
        <f t="shared" si="61"/>
        <v>1955</v>
      </c>
      <c r="J358" t="s">
        <v>32</v>
      </c>
      <c r="K358" t="s">
        <v>3859</v>
      </c>
      <c r="L358">
        <f>VLOOKUP(H358,'id (2017)'!H:I,2,0)</f>
        <v>1955</v>
      </c>
    </row>
    <row r="359" spans="1:12">
      <c r="A359" t="str">
        <f t="shared" si="59"/>
        <v>KałkaTadeusz1955</v>
      </c>
      <c r="C359">
        <f t="shared" si="58"/>
        <v>358</v>
      </c>
      <c r="D359" t="s">
        <v>444</v>
      </c>
      <c r="E359" t="s">
        <v>89</v>
      </c>
      <c r="F359">
        <v>0</v>
      </c>
      <c r="G359">
        <v>1955</v>
      </c>
      <c r="H359" t="str">
        <f t="shared" si="60"/>
        <v>Kałka Tadeusz</v>
      </c>
      <c r="I359">
        <f t="shared" si="61"/>
        <v>1955</v>
      </c>
      <c r="J359" t="s">
        <v>32</v>
      </c>
      <c r="K359" t="s">
        <v>3859</v>
      </c>
      <c r="L359">
        <f>VLOOKUP(H359,'id (2017)'!H:I,2,0)</f>
        <v>1955</v>
      </c>
    </row>
    <row r="360" spans="1:12">
      <c r="A360" t="str">
        <f t="shared" si="59"/>
        <v>MaciejewskiJacek1957</v>
      </c>
      <c r="C360">
        <f t="shared" si="58"/>
        <v>359</v>
      </c>
      <c r="D360" t="s">
        <v>536</v>
      </c>
      <c r="E360" t="s">
        <v>21</v>
      </c>
      <c r="F360">
        <v>0</v>
      </c>
      <c r="G360">
        <v>1957</v>
      </c>
      <c r="H360" t="str">
        <f t="shared" si="60"/>
        <v>Maciejewski Jacek</v>
      </c>
      <c r="I360">
        <f t="shared" si="61"/>
        <v>1957</v>
      </c>
      <c r="J360" t="s">
        <v>32</v>
      </c>
      <c r="K360" t="s">
        <v>3859</v>
      </c>
      <c r="L360" t="e">
        <f>VLOOKUP(H360,'id (2017)'!H:I,2,0)</f>
        <v>#N/A</v>
      </c>
    </row>
    <row r="361" spans="1:12">
      <c r="A361" t="str">
        <f t="shared" si="59"/>
        <v>ŚwitońŁukasz1990</v>
      </c>
      <c r="C361">
        <f t="shared" si="58"/>
        <v>360</v>
      </c>
      <c r="D361" t="s">
        <v>3831</v>
      </c>
      <c r="E361" t="s">
        <v>63</v>
      </c>
      <c r="F361">
        <v>0</v>
      </c>
      <c r="G361">
        <v>1990</v>
      </c>
      <c r="H361" t="str">
        <f t="shared" si="60"/>
        <v>Świtoń Łukasz</v>
      </c>
      <c r="I361">
        <f t="shared" si="61"/>
        <v>1990</v>
      </c>
      <c r="J361" t="s">
        <v>32</v>
      </c>
      <c r="K361" t="s">
        <v>3859</v>
      </c>
      <c r="L361" t="e">
        <f>VLOOKUP(H361,'id (2017)'!H:I,2,0)</f>
        <v>#N/A</v>
      </c>
    </row>
    <row r="362" spans="1:12">
      <c r="A362" t="str">
        <f t="shared" si="59"/>
        <v>JaniszewskiRobert1980</v>
      </c>
      <c r="C362">
        <f t="shared" si="58"/>
        <v>361</v>
      </c>
      <c r="D362" t="s">
        <v>3835</v>
      </c>
      <c r="E362" t="s">
        <v>49</v>
      </c>
      <c r="F362">
        <v>0</v>
      </c>
      <c r="G362">
        <v>1980</v>
      </c>
      <c r="H362" t="str">
        <f t="shared" si="60"/>
        <v>Janiszewski Robert</v>
      </c>
      <c r="I362">
        <f t="shared" si="61"/>
        <v>1980</v>
      </c>
      <c r="J362" t="s">
        <v>32</v>
      </c>
      <c r="K362" t="s">
        <v>3859</v>
      </c>
      <c r="L362" t="e">
        <f>VLOOKUP(H362,'id (2017)'!H:I,2,0)</f>
        <v>#N/A</v>
      </c>
    </row>
    <row r="363" spans="1:12">
      <c r="A363" t="str">
        <f t="shared" si="59"/>
        <v>WittPaweł1978</v>
      </c>
      <c r="C363">
        <f t="shared" si="58"/>
        <v>362</v>
      </c>
      <c r="D363" t="s">
        <v>735</v>
      </c>
      <c r="E363" t="s">
        <v>16</v>
      </c>
      <c r="F363">
        <v>0</v>
      </c>
      <c r="G363">
        <v>1978</v>
      </c>
      <c r="H363" t="str">
        <f t="shared" si="60"/>
        <v>Witt Paweł</v>
      </c>
      <c r="I363">
        <f t="shared" si="61"/>
        <v>1978</v>
      </c>
      <c r="J363" t="s">
        <v>32</v>
      </c>
      <c r="K363" t="s">
        <v>3859</v>
      </c>
      <c r="L363" t="e">
        <f>VLOOKUP(H363,'id (2017)'!H:I,2,0)</f>
        <v>#N/A</v>
      </c>
    </row>
    <row r="364" spans="1:12">
      <c r="A364" t="str">
        <f t="shared" si="59"/>
        <v>ChylakPawel1984</v>
      </c>
      <c r="C364">
        <f t="shared" si="58"/>
        <v>363</v>
      </c>
      <c r="D364" t="s">
        <v>1103</v>
      </c>
      <c r="E364" t="s">
        <v>1769</v>
      </c>
      <c r="F364">
        <v>0</v>
      </c>
      <c r="G364">
        <v>1984</v>
      </c>
      <c r="H364" t="str">
        <f t="shared" si="60"/>
        <v>Chylak Pawel</v>
      </c>
      <c r="I364">
        <f t="shared" si="61"/>
        <v>1984</v>
      </c>
      <c r="J364" t="s">
        <v>32</v>
      </c>
      <c r="K364" t="s">
        <v>3859</v>
      </c>
      <c r="L364">
        <f>VLOOKUP(H364,'id (2017)'!H:I,2,0)</f>
        <v>1984</v>
      </c>
    </row>
    <row r="365" spans="1:12">
      <c r="A365" t="str">
        <f t="shared" si="59"/>
        <v>DutkiewiczBartosz1983</v>
      </c>
      <c r="C365">
        <f t="shared" si="58"/>
        <v>364</v>
      </c>
      <c r="D365" t="s">
        <v>868</v>
      </c>
      <c r="E365" t="s">
        <v>46</v>
      </c>
      <c r="F365" t="s">
        <v>3838</v>
      </c>
      <c r="G365">
        <v>1983</v>
      </c>
      <c r="H365" t="str">
        <f t="shared" si="60"/>
        <v>Dutkiewicz Bartosz</v>
      </c>
      <c r="I365">
        <f t="shared" si="61"/>
        <v>1983</v>
      </c>
      <c r="J365" t="s">
        <v>32</v>
      </c>
      <c r="K365" t="s">
        <v>3859</v>
      </c>
      <c r="L365" t="e">
        <f>VLOOKUP(H365,'id (2017)'!H:I,2,0)</f>
        <v>#N/A</v>
      </c>
    </row>
    <row r="366" spans="1:12">
      <c r="A366" t="str">
        <f t="shared" si="59"/>
        <v>GrundkowskiLesław1952</v>
      </c>
      <c r="C366">
        <f t="shared" si="58"/>
        <v>365</v>
      </c>
      <c r="D366" t="s">
        <v>645</v>
      </c>
      <c r="E366" t="s">
        <v>644</v>
      </c>
      <c r="F366">
        <v>0</v>
      </c>
      <c r="G366">
        <v>1952</v>
      </c>
      <c r="H366" t="str">
        <f t="shared" si="60"/>
        <v>Grundkowski Lesław</v>
      </c>
      <c r="I366">
        <f t="shared" si="61"/>
        <v>1952</v>
      </c>
      <c r="J366" t="s">
        <v>32</v>
      </c>
      <c r="K366" t="s">
        <v>3859</v>
      </c>
      <c r="L366">
        <f>VLOOKUP(H366,'id (2017)'!H:I,2,0)</f>
        <v>1952</v>
      </c>
    </row>
    <row r="367" spans="1:12">
      <c r="A367" t="str">
        <f t="shared" si="59"/>
        <v>StanisławskiFilip1986</v>
      </c>
      <c r="C367">
        <f t="shared" si="58"/>
        <v>366</v>
      </c>
      <c r="D367" t="s">
        <v>1080</v>
      </c>
      <c r="E367" t="s">
        <v>544</v>
      </c>
      <c r="F367" t="s">
        <v>3838</v>
      </c>
      <c r="G367">
        <v>1986</v>
      </c>
      <c r="H367" t="str">
        <f t="shared" si="60"/>
        <v>Stanisławski Filip</v>
      </c>
      <c r="I367">
        <f t="shared" si="61"/>
        <v>1986</v>
      </c>
      <c r="J367" t="s">
        <v>32</v>
      </c>
      <c r="K367" t="s">
        <v>3859</v>
      </c>
      <c r="L367" t="e">
        <f>VLOOKUP(H367,'id (2017)'!H:I,2,0)</f>
        <v>#N/A</v>
      </c>
    </row>
    <row r="368" spans="1:12">
      <c r="A368" t="str">
        <f t="shared" si="59"/>
        <v>GralakGrzegorz1974</v>
      </c>
      <c r="C368">
        <f t="shared" si="58"/>
        <v>367</v>
      </c>
      <c r="D368" t="s">
        <v>1788</v>
      </c>
      <c r="E368" t="s">
        <v>19</v>
      </c>
      <c r="F368" t="s">
        <v>3839</v>
      </c>
      <c r="G368">
        <v>1974</v>
      </c>
      <c r="H368" t="str">
        <f t="shared" si="60"/>
        <v>Gralak Grzegorz</v>
      </c>
      <c r="I368">
        <f t="shared" si="61"/>
        <v>1974</v>
      </c>
      <c r="J368" t="s">
        <v>32</v>
      </c>
      <c r="K368" t="s">
        <v>3859</v>
      </c>
      <c r="L368">
        <f>VLOOKUP(H368,'id (2017)'!H:I,2,0)</f>
        <v>1974</v>
      </c>
    </row>
    <row r="369" spans="1:12">
      <c r="A369" t="str">
        <f t="shared" si="59"/>
        <v>TrzcińskiDawid1983</v>
      </c>
      <c r="C369">
        <f t="shared" si="58"/>
        <v>368</v>
      </c>
      <c r="D369" t="s">
        <v>466</v>
      </c>
      <c r="E369" t="s">
        <v>467</v>
      </c>
      <c r="F369" t="s">
        <v>1072</v>
      </c>
      <c r="G369">
        <v>1983</v>
      </c>
      <c r="H369" t="str">
        <f t="shared" si="60"/>
        <v>Trzciński Dawid</v>
      </c>
      <c r="I369">
        <f t="shared" si="61"/>
        <v>1983</v>
      </c>
      <c r="J369" t="s">
        <v>32</v>
      </c>
      <c r="K369" t="s">
        <v>3859</v>
      </c>
      <c r="L369">
        <f>VLOOKUP(H369,'id (2017)'!H:I,2,0)</f>
        <v>1983</v>
      </c>
    </row>
    <row r="370" spans="1:12">
      <c r="A370" t="str">
        <f t="shared" si="59"/>
        <v>KotłowskiMarcin1981</v>
      </c>
      <c r="C370">
        <f t="shared" si="58"/>
        <v>369</v>
      </c>
      <c r="D370" t="s">
        <v>3842</v>
      </c>
      <c r="E370" t="s">
        <v>17</v>
      </c>
      <c r="F370" t="s">
        <v>3843</v>
      </c>
      <c r="G370">
        <v>1981</v>
      </c>
      <c r="H370" t="str">
        <f t="shared" si="60"/>
        <v>Kotłowski Marcin</v>
      </c>
      <c r="I370">
        <f t="shared" si="61"/>
        <v>1981</v>
      </c>
      <c r="J370" t="s">
        <v>32</v>
      </c>
      <c r="K370" t="s">
        <v>3859</v>
      </c>
      <c r="L370" t="e">
        <f>VLOOKUP(H370,'id (2017)'!H:I,2,0)</f>
        <v>#N/A</v>
      </c>
    </row>
    <row r="371" spans="1:12">
      <c r="A371" t="str">
        <f t="shared" si="59"/>
        <v>SzłykEugeniusz1961</v>
      </c>
      <c r="C371">
        <f t="shared" si="58"/>
        <v>370</v>
      </c>
      <c r="D371" t="s">
        <v>3846</v>
      </c>
      <c r="E371" t="s">
        <v>3845</v>
      </c>
      <c r="F371">
        <v>0</v>
      </c>
      <c r="G371">
        <v>1961</v>
      </c>
      <c r="H371" t="str">
        <f t="shared" si="60"/>
        <v>Szłyk Eugeniusz</v>
      </c>
      <c r="I371">
        <f t="shared" si="61"/>
        <v>1961</v>
      </c>
      <c r="J371" t="s">
        <v>32</v>
      </c>
      <c r="K371" t="s">
        <v>3859</v>
      </c>
      <c r="L371" t="e">
        <f>VLOOKUP(H371,'id (2017)'!H:I,2,0)</f>
        <v>#N/A</v>
      </c>
    </row>
    <row r="372" spans="1:12">
      <c r="A372" t="str">
        <f t="shared" si="59"/>
        <v>WulczyńskiZbigniew1969</v>
      </c>
      <c r="C372">
        <f t="shared" si="58"/>
        <v>371</v>
      </c>
      <c r="D372" t="s">
        <v>1149</v>
      </c>
      <c r="E372" t="s">
        <v>269</v>
      </c>
      <c r="F372">
        <v>0</v>
      </c>
      <c r="G372">
        <v>1969</v>
      </c>
      <c r="H372" t="str">
        <f t="shared" si="60"/>
        <v>Wulczyński Zbigniew</v>
      </c>
      <c r="I372">
        <f t="shared" si="61"/>
        <v>1969</v>
      </c>
      <c r="J372" t="s">
        <v>32</v>
      </c>
      <c r="K372" t="s">
        <v>3859</v>
      </c>
      <c r="L372">
        <f>VLOOKUP(H372,'id (2017)'!H:I,2,0)</f>
        <v>1969</v>
      </c>
    </row>
    <row r="373" spans="1:12">
      <c r="A373" t="str">
        <f t="shared" si="59"/>
        <v>ŚwiątkiewiczJerzy2018</v>
      </c>
      <c r="C373">
        <f t="shared" si="58"/>
        <v>372</v>
      </c>
      <c r="D373" t="s">
        <v>1104</v>
      </c>
      <c r="E373" t="s">
        <v>209</v>
      </c>
      <c r="F373">
        <v>0</v>
      </c>
      <c r="G373">
        <v>2018</v>
      </c>
      <c r="H373" t="str">
        <f t="shared" si="60"/>
        <v>Świątkiewicz Jerzy</v>
      </c>
      <c r="I373">
        <f t="shared" si="61"/>
        <v>2018</v>
      </c>
      <c r="J373" t="s">
        <v>32</v>
      </c>
      <c r="K373" t="s">
        <v>3859</v>
      </c>
      <c r="L373">
        <f>VLOOKUP(H373,'id (2017)'!H:I,2,0)</f>
        <v>1962</v>
      </c>
    </row>
    <row r="374" spans="1:12">
      <c r="A374" t="str">
        <f t="shared" si="59"/>
        <v>GołuńskiKrzysztof1986</v>
      </c>
      <c r="C374">
        <f t="shared" si="58"/>
        <v>373</v>
      </c>
      <c r="D374" s="15" t="s">
        <v>3860</v>
      </c>
      <c r="E374" s="15" t="s">
        <v>22</v>
      </c>
      <c r="F374" s="9" t="s">
        <v>3851</v>
      </c>
      <c r="G374" s="9">
        <v>1986</v>
      </c>
      <c r="H374" t="str">
        <f t="shared" si="60"/>
        <v>Gołuński Krzysztof</v>
      </c>
      <c r="I374">
        <f t="shared" si="61"/>
        <v>1986</v>
      </c>
      <c r="J374" t="s">
        <v>32</v>
      </c>
      <c r="K374" t="s">
        <v>3859</v>
      </c>
      <c r="L374" t="e">
        <f>VLOOKUP(H374,'id (2017)'!H:I,2,0)</f>
        <v>#N/A</v>
      </c>
    </row>
    <row r="375" spans="1:12">
      <c r="A375" t="str">
        <f t="shared" si="59"/>
        <v>WiśniewskiMateusz0</v>
      </c>
      <c r="C375">
        <f t="shared" si="58"/>
        <v>374</v>
      </c>
      <c r="D375" s="15" t="s">
        <v>98</v>
      </c>
      <c r="E375" s="15" t="s">
        <v>91</v>
      </c>
      <c r="F375" s="15">
        <v>0</v>
      </c>
      <c r="G375" s="9">
        <v>0</v>
      </c>
      <c r="H375" t="str">
        <f t="shared" si="60"/>
        <v>Wiśniewski Mateusz</v>
      </c>
      <c r="I375">
        <f t="shared" si="61"/>
        <v>0</v>
      </c>
      <c r="J375" t="s">
        <v>32</v>
      </c>
      <c r="K375" t="s">
        <v>3859</v>
      </c>
      <c r="L375" t="e">
        <f>VLOOKUP(H375,'id (2017)'!H:I,2,0)</f>
        <v>#N/A</v>
      </c>
    </row>
    <row r="376" spans="1:12">
      <c r="A376" t="str">
        <f t="shared" si="59"/>
        <v>TurowskiJan0</v>
      </c>
      <c r="C376">
        <f t="shared" si="58"/>
        <v>375</v>
      </c>
      <c r="D376" s="15" t="s">
        <v>3854</v>
      </c>
      <c r="E376" s="15" t="s">
        <v>96</v>
      </c>
      <c r="F376" s="9">
        <v>0</v>
      </c>
      <c r="G376" s="9">
        <v>0</v>
      </c>
      <c r="H376" t="str">
        <f t="shared" si="60"/>
        <v>Turowski Jan</v>
      </c>
      <c r="I376">
        <f t="shared" si="61"/>
        <v>0</v>
      </c>
      <c r="J376" t="s">
        <v>32</v>
      </c>
      <c r="K376" t="s">
        <v>3859</v>
      </c>
      <c r="L376" t="e">
        <f>VLOOKUP(H376,'id (2017)'!H:I,2,0)</f>
        <v>#N/A</v>
      </c>
    </row>
    <row r="377" spans="1:12">
      <c r="A377" t="str">
        <f t="shared" si="59"/>
        <v>WrześniewskiWaldemar0</v>
      </c>
      <c r="C377">
        <f t="shared" si="58"/>
        <v>376</v>
      </c>
      <c r="D377" s="15" t="s">
        <v>1358</v>
      </c>
      <c r="E377" s="15" t="s">
        <v>365</v>
      </c>
      <c r="F377" s="9">
        <v>0</v>
      </c>
      <c r="G377" s="9">
        <v>0</v>
      </c>
      <c r="H377" t="str">
        <f t="shared" si="60"/>
        <v>Wrześniewski Waldemar</v>
      </c>
      <c r="I377">
        <f t="shared" si="61"/>
        <v>0</v>
      </c>
      <c r="J377" t="s">
        <v>32</v>
      </c>
      <c r="K377" t="s">
        <v>3859</v>
      </c>
      <c r="L377">
        <f>VLOOKUP(H377,'id (2017)'!H:I,2,0)</f>
        <v>1964</v>
      </c>
    </row>
    <row r="378" spans="1:12">
      <c r="A378" t="str">
        <f t="shared" ref="A378:A383" si="62">D378&amp;E378&amp;G378</f>
        <v>LulekZenon1979</v>
      </c>
      <c r="C378">
        <f t="shared" si="58"/>
        <v>377</v>
      </c>
      <c r="D378" s="15" t="s">
        <v>3961</v>
      </c>
      <c r="E378" s="15" t="s">
        <v>3960</v>
      </c>
      <c r="F378" s="9" t="s">
        <v>3944</v>
      </c>
      <c r="G378" s="9">
        <v>1979</v>
      </c>
      <c r="H378" t="str">
        <f t="shared" ref="H378:H382" si="63">D378&amp;" "&amp;E378</f>
        <v>Lulek Zenon</v>
      </c>
      <c r="I378">
        <f t="shared" ref="I378:I382" si="64">G378</f>
        <v>1979</v>
      </c>
      <c r="J378" t="s">
        <v>32</v>
      </c>
      <c r="K378" t="s">
        <v>3346</v>
      </c>
      <c r="L378" t="e">
        <f>VLOOKUP(H378,'id (2017)'!H:I,2,0)</f>
        <v>#N/A</v>
      </c>
    </row>
    <row r="379" spans="1:12">
      <c r="A379" t="str">
        <f t="shared" si="62"/>
        <v>NawrotTomasz1976</v>
      </c>
      <c r="C379">
        <f t="shared" si="58"/>
        <v>378</v>
      </c>
      <c r="D379" s="15" t="s">
        <v>3962</v>
      </c>
      <c r="E379" s="15" t="s">
        <v>48</v>
      </c>
      <c r="F379" s="9" t="s">
        <v>3929</v>
      </c>
      <c r="G379" s="9">
        <v>1976</v>
      </c>
      <c r="H379" t="str">
        <f t="shared" si="63"/>
        <v>Nawrot Tomasz</v>
      </c>
      <c r="I379">
        <f t="shared" si="64"/>
        <v>1976</v>
      </c>
      <c r="J379" t="s">
        <v>32</v>
      </c>
      <c r="K379" t="s">
        <v>3346</v>
      </c>
      <c r="L379" t="e">
        <f>VLOOKUP(H379,'id (2017)'!H:I,2,0)</f>
        <v>#N/A</v>
      </c>
    </row>
    <row r="380" spans="1:12">
      <c r="A380" t="str">
        <f t="shared" si="62"/>
        <v>ŚmietańskiJacek1978</v>
      </c>
      <c r="C380">
        <f t="shared" si="58"/>
        <v>379</v>
      </c>
      <c r="D380" s="15" t="s">
        <v>3963</v>
      </c>
      <c r="E380" s="15" t="s">
        <v>21</v>
      </c>
      <c r="F380" s="9" t="s">
        <v>3926</v>
      </c>
      <c r="G380" s="9">
        <v>1978</v>
      </c>
      <c r="H380" t="str">
        <f t="shared" si="63"/>
        <v>Śmietański Jacek</v>
      </c>
      <c r="I380">
        <f t="shared" si="64"/>
        <v>1978</v>
      </c>
      <c r="J380" t="s">
        <v>32</v>
      </c>
      <c r="K380" t="s">
        <v>3346</v>
      </c>
      <c r="L380" t="e">
        <f>VLOOKUP(H380,'id (2017)'!H:I,2,0)</f>
        <v>#N/A</v>
      </c>
    </row>
    <row r="381" spans="1:12">
      <c r="A381" t="str">
        <f t="shared" si="62"/>
        <v>TrzmielewskiRoman1955</v>
      </c>
      <c r="C381">
        <f t="shared" si="58"/>
        <v>380</v>
      </c>
      <c r="D381" s="15" t="s">
        <v>967</v>
      </c>
      <c r="E381" s="15" t="s">
        <v>234</v>
      </c>
      <c r="F381" s="9" t="s">
        <v>966</v>
      </c>
      <c r="G381" s="9">
        <v>1955</v>
      </c>
      <c r="H381" t="str">
        <f t="shared" si="63"/>
        <v>Trzmielewski Roman</v>
      </c>
      <c r="I381">
        <f t="shared" si="64"/>
        <v>1955</v>
      </c>
      <c r="J381" t="s">
        <v>32</v>
      </c>
      <c r="K381" t="s">
        <v>3346</v>
      </c>
      <c r="L381">
        <f>VLOOKUP(H381,'id (2017)'!H:I,2,0)</f>
        <v>1955</v>
      </c>
    </row>
    <row r="382" spans="1:12">
      <c r="A382" t="str">
        <f t="shared" si="62"/>
        <v>NieduziakAngelika1983</v>
      </c>
      <c r="C382">
        <f t="shared" si="58"/>
        <v>381</v>
      </c>
      <c r="D382" s="15" t="s">
        <v>1627</v>
      </c>
      <c r="E382" s="15" t="s">
        <v>1659</v>
      </c>
      <c r="F382" s="9">
        <v>0</v>
      </c>
      <c r="G382" s="9">
        <v>1983</v>
      </c>
      <c r="H382" t="str">
        <f t="shared" si="63"/>
        <v>Nieduziak Angelika</v>
      </c>
      <c r="I382">
        <f t="shared" si="64"/>
        <v>1983</v>
      </c>
      <c r="J382" t="s">
        <v>0</v>
      </c>
      <c r="K382" t="s">
        <v>3346</v>
      </c>
      <c r="L382">
        <f>VLOOKUP(H382,'id (2017)'!H:I,2,0)</f>
        <v>1983</v>
      </c>
    </row>
    <row r="383" spans="1:12">
      <c r="A383" t="str">
        <f t="shared" si="62"/>
        <v>LipińskaKatarzyna1988</v>
      </c>
      <c r="C383">
        <f t="shared" si="58"/>
        <v>382</v>
      </c>
      <c r="D383" s="15" t="s">
        <v>1307</v>
      </c>
      <c r="E383" s="15" t="s">
        <v>768</v>
      </c>
      <c r="F383" s="9" t="s">
        <v>3923</v>
      </c>
      <c r="G383" s="9">
        <v>1988</v>
      </c>
      <c r="H383" t="str">
        <f>D383&amp;" "&amp;E383</f>
        <v>Lipińska Katarzyna</v>
      </c>
      <c r="I383">
        <f>G383</f>
        <v>1988</v>
      </c>
      <c r="J383" t="s">
        <v>0</v>
      </c>
      <c r="K383" t="s">
        <v>3346</v>
      </c>
      <c r="L383">
        <f>VLOOKUP(H383,'id (2017)'!H:I,2,0)</f>
        <v>1988</v>
      </c>
    </row>
    <row r="384" spans="1:12">
      <c r="A384" t="str">
        <f t="shared" ref="A384:A385" si="65">D384&amp;E384&amp;G384</f>
        <v>HajdukLidka1974</v>
      </c>
      <c r="C384">
        <f t="shared" si="58"/>
        <v>383</v>
      </c>
      <c r="D384" s="15" t="s">
        <v>177</v>
      </c>
      <c r="E384" s="15" t="s">
        <v>197</v>
      </c>
      <c r="F384" s="9" t="s">
        <v>176</v>
      </c>
      <c r="G384" s="9">
        <v>1974</v>
      </c>
      <c r="H384" t="str">
        <f t="shared" ref="H384:H385" si="66">D384&amp;" "&amp;E384</f>
        <v>Hajduk Lidka</v>
      </c>
      <c r="I384">
        <f t="shared" ref="I384:I385" si="67">G384</f>
        <v>1974</v>
      </c>
      <c r="J384" t="s">
        <v>0</v>
      </c>
      <c r="K384" t="s">
        <v>4028</v>
      </c>
      <c r="L384" t="e">
        <f>VLOOKUP(H384,'id (2017)'!H:I,2,0)</f>
        <v>#N/A</v>
      </c>
    </row>
    <row r="385" spans="1:12">
      <c r="A385" t="str">
        <f t="shared" si="65"/>
        <v>WojciechowskaKatarzyna1967</v>
      </c>
      <c r="C385">
        <f t="shared" si="58"/>
        <v>384</v>
      </c>
      <c r="D385" s="15" t="s">
        <v>1808</v>
      </c>
      <c r="E385" s="15" t="s">
        <v>768</v>
      </c>
      <c r="F385" s="9" t="s">
        <v>4020</v>
      </c>
      <c r="G385" s="9">
        <v>1967</v>
      </c>
      <c r="H385" t="str">
        <f t="shared" si="66"/>
        <v>Wojciechowska Katarzyna</v>
      </c>
      <c r="I385">
        <f t="shared" si="67"/>
        <v>1967</v>
      </c>
      <c r="J385" t="s">
        <v>0</v>
      </c>
      <c r="K385" t="s">
        <v>4028</v>
      </c>
      <c r="L385" t="e">
        <f>VLOOKUP(H385,'id (2017)'!H:I,2,0)</f>
        <v>#N/A</v>
      </c>
    </row>
    <row r="386" spans="1:12">
      <c r="A386" t="str">
        <f t="shared" ref="A386:A402" si="68">D386&amp;E386&amp;G386</f>
        <v>ZarzyckiPiotr1989</v>
      </c>
      <c r="C386">
        <f t="shared" si="58"/>
        <v>385</v>
      </c>
      <c r="D386" s="15" t="s">
        <v>854</v>
      </c>
      <c r="E386" s="15" t="s">
        <v>15</v>
      </c>
      <c r="F386" s="9" t="s">
        <v>260</v>
      </c>
      <c r="G386" s="9">
        <v>1989</v>
      </c>
      <c r="H386" t="str">
        <f t="shared" ref="H386:H402" si="69">D386&amp;" "&amp;E386</f>
        <v>Zarzycki Piotr</v>
      </c>
      <c r="I386">
        <f t="shared" ref="I386:I402" si="70">G386</f>
        <v>1989</v>
      </c>
      <c r="J386" t="s">
        <v>32</v>
      </c>
      <c r="K386" t="s">
        <v>4028</v>
      </c>
      <c r="L386">
        <f>VLOOKUP(H386,'id (2017)'!H:I,2,0)</f>
        <v>1989</v>
      </c>
    </row>
    <row r="387" spans="1:12">
      <c r="A387" t="str">
        <f t="shared" si="68"/>
        <v>MichalakMarcin1983</v>
      </c>
      <c r="C387">
        <f t="shared" si="58"/>
        <v>386</v>
      </c>
      <c r="D387" s="15" t="s">
        <v>789</v>
      </c>
      <c r="E387" s="15" t="s">
        <v>17</v>
      </c>
      <c r="F387" s="9" t="s">
        <v>260</v>
      </c>
      <c r="G387" s="9">
        <v>1983</v>
      </c>
      <c r="H387" t="str">
        <f t="shared" si="69"/>
        <v>Michalak Marcin</v>
      </c>
      <c r="I387">
        <f t="shared" si="70"/>
        <v>1983</v>
      </c>
      <c r="J387" t="s">
        <v>32</v>
      </c>
      <c r="K387" t="s">
        <v>4028</v>
      </c>
      <c r="L387" t="e">
        <f>VLOOKUP(H387,'id (2017)'!H:I,2,0)</f>
        <v>#N/A</v>
      </c>
    </row>
    <row r="388" spans="1:12">
      <c r="A388" t="str">
        <f t="shared" si="68"/>
        <v>DopierałaPiotr1978</v>
      </c>
      <c r="C388">
        <f t="shared" ref="C388:C451" si="71">C387+1</f>
        <v>387</v>
      </c>
      <c r="D388" s="15" t="s">
        <v>1818</v>
      </c>
      <c r="E388" s="15" t="s">
        <v>15</v>
      </c>
      <c r="F388" s="9" t="s">
        <v>1579</v>
      </c>
      <c r="G388" s="9">
        <v>1978</v>
      </c>
      <c r="H388" t="str">
        <f t="shared" si="69"/>
        <v>Dopierała Piotr</v>
      </c>
      <c r="I388">
        <f t="shared" si="70"/>
        <v>1978</v>
      </c>
      <c r="J388" t="s">
        <v>32</v>
      </c>
      <c r="K388" t="s">
        <v>4028</v>
      </c>
      <c r="L388">
        <f>VLOOKUP(H388,'id (2017)'!H:I,2,0)</f>
        <v>1978</v>
      </c>
    </row>
    <row r="389" spans="1:12">
      <c r="A389" t="str">
        <f t="shared" si="68"/>
        <v>WesołowskiMichał1982</v>
      </c>
      <c r="C389">
        <f t="shared" si="71"/>
        <v>388</v>
      </c>
      <c r="D389" s="15" t="s">
        <v>1532</v>
      </c>
      <c r="E389" s="15" t="s">
        <v>59</v>
      </c>
      <c r="F389" s="9" t="s">
        <v>3994</v>
      </c>
      <c r="G389" s="9">
        <v>1982</v>
      </c>
      <c r="H389" t="str">
        <f t="shared" si="69"/>
        <v>Wesołowski Michał</v>
      </c>
      <c r="I389">
        <f t="shared" si="70"/>
        <v>1982</v>
      </c>
      <c r="J389" t="s">
        <v>32</v>
      </c>
      <c r="K389" t="s">
        <v>4028</v>
      </c>
      <c r="L389" t="e">
        <f>VLOOKUP(H389,'id (2017)'!H:I,2,0)</f>
        <v>#N/A</v>
      </c>
    </row>
    <row r="390" spans="1:12">
      <c r="A390" t="str">
        <f t="shared" si="68"/>
        <v>DuszakArkadiusz1974</v>
      </c>
      <c r="C390">
        <f t="shared" si="71"/>
        <v>389</v>
      </c>
      <c r="D390" s="15" t="s">
        <v>1303</v>
      </c>
      <c r="E390" s="15" t="s">
        <v>363</v>
      </c>
      <c r="F390" s="9" t="s">
        <v>1270</v>
      </c>
      <c r="G390" s="9">
        <v>1974</v>
      </c>
      <c r="H390" t="str">
        <f t="shared" si="69"/>
        <v>Duszak Arkadiusz</v>
      </c>
      <c r="I390">
        <f t="shared" si="70"/>
        <v>1974</v>
      </c>
      <c r="J390" t="s">
        <v>32</v>
      </c>
      <c r="K390" t="s">
        <v>4028</v>
      </c>
      <c r="L390">
        <f>VLOOKUP(H390,'id (2017)'!H:I,2,0)</f>
        <v>1974</v>
      </c>
    </row>
    <row r="391" spans="1:12">
      <c r="A391" t="str">
        <f t="shared" si="68"/>
        <v>AdamczykJarek1967</v>
      </c>
      <c r="C391">
        <f t="shared" si="71"/>
        <v>390</v>
      </c>
      <c r="D391" s="15" t="s">
        <v>230</v>
      </c>
      <c r="E391" s="15" t="s">
        <v>336</v>
      </c>
      <c r="F391" s="9" t="s">
        <v>335</v>
      </c>
      <c r="G391" s="9">
        <v>1967</v>
      </c>
      <c r="H391" t="str">
        <f t="shared" si="69"/>
        <v>Adamczyk Jarek</v>
      </c>
      <c r="I391">
        <f t="shared" si="70"/>
        <v>1967</v>
      </c>
      <c r="J391" t="s">
        <v>32</v>
      </c>
      <c r="K391" t="s">
        <v>4655</v>
      </c>
      <c r="L391">
        <f>VLOOKUP(H391,'id (2017)'!H:I,2,0)</f>
        <v>1967</v>
      </c>
    </row>
    <row r="392" spans="1:12">
      <c r="A392" t="str">
        <f t="shared" si="68"/>
        <v>NikonowiczAdrian1973</v>
      </c>
      <c r="C392">
        <f t="shared" si="71"/>
        <v>391</v>
      </c>
      <c r="D392" s="15" t="s">
        <v>321</v>
      </c>
      <c r="E392" s="15" t="s">
        <v>322</v>
      </c>
      <c r="F392" s="9" t="s">
        <v>4002</v>
      </c>
      <c r="G392" s="9">
        <v>1973</v>
      </c>
      <c r="H392" t="str">
        <f t="shared" si="69"/>
        <v>Nikonowicz Adrian</v>
      </c>
      <c r="I392">
        <f t="shared" si="70"/>
        <v>1973</v>
      </c>
      <c r="J392" t="s">
        <v>32</v>
      </c>
      <c r="K392" t="s">
        <v>4028</v>
      </c>
      <c r="L392">
        <f>VLOOKUP(H392,'id (2017)'!H:I,2,0)</f>
        <v>1973</v>
      </c>
    </row>
    <row r="393" spans="1:12">
      <c r="A393" t="str">
        <f t="shared" si="68"/>
        <v>KaczmarekMateusz0</v>
      </c>
      <c r="C393">
        <f t="shared" si="71"/>
        <v>392</v>
      </c>
      <c r="D393" s="15" t="s">
        <v>3478</v>
      </c>
      <c r="E393" t="s">
        <v>91</v>
      </c>
      <c r="F393" t="s">
        <v>4005</v>
      </c>
      <c r="G393" s="9">
        <v>0</v>
      </c>
      <c r="H393" t="str">
        <f t="shared" si="69"/>
        <v>Kaczmarek Mateusz</v>
      </c>
      <c r="I393">
        <f t="shared" si="70"/>
        <v>0</v>
      </c>
      <c r="J393" t="s">
        <v>32</v>
      </c>
      <c r="K393" t="s">
        <v>4028</v>
      </c>
      <c r="L393" t="e">
        <f>VLOOKUP(H393,'id (2017)'!H:I,2,0)</f>
        <v>#N/A</v>
      </c>
    </row>
    <row r="394" spans="1:12">
      <c r="A394" t="str">
        <f t="shared" si="68"/>
        <v>BłaszczykDarek1974</v>
      </c>
      <c r="C394">
        <f t="shared" si="71"/>
        <v>393</v>
      </c>
      <c r="D394" s="15" t="s">
        <v>174</v>
      </c>
      <c r="E394" s="15" t="s">
        <v>175</v>
      </c>
      <c r="F394" s="9" t="s">
        <v>176</v>
      </c>
      <c r="G394" s="9">
        <v>1974</v>
      </c>
      <c r="H394" t="str">
        <f t="shared" si="69"/>
        <v>Błaszczyk Darek</v>
      </c>
      <c r="I394">
        <f t="shared" si="70"/>
        <v>1974</v>
      </c>
      <c r="J394" t="s">
        <v>32</v>
      </c>
      <c r="K394" t="s">
        <v>4028</v>
      </c>
      <c r="L394">
        <f>VLOOKUP(H394,'id (2017)'!H:I,2,0)</f>
        <v>1974</v>
      </c>
    </row>
    <row r="395" spans="1:12">
      <c r="A395" t="str">
        <f t="shared" si="68"/>
        <v>HajdukJacek1975</v>
      </c>
      <c r="C395">
        <f t="shared" si="71"/>
        <v>394</v>
      </c>
      <c r="D395" s="15" t="s">
        <v>177</v>
      </c>
      <c r="E395" s="15" t="s">
        <v>21</v>
      </c>
      <c r="F395" s="9" t="s">
        <v>176</v>
      </c>
      <c r="G395" s="9">
        <v>1975</v>
      </c>
      <c r="H395" t="str">
        <f t="shared" si="69"/>
        <v>Hajduk Jacek</v>
      </c>
      <c r="I395">
        <f t="shared" si="70"/>
        <v>1975</v>
      </c>
      <c r="J395" t="s">
        <v>32</v>
      </c>
      <c r="K395" t="s">
        <v>4028</v>
      </c>
      <c r="L395">
        <f>VLOOKUP(H395,'id (2017)'!H:I,2,0)</f>
        <v>1975</v>
      </c>
    </row>
    <row r="396" spans="1:12">
      <c r="A396" t="str">
        <f t="shared" si="68"/>
        <v>SompolińskiŁukasz1988</v>
      </c>
      <c r="C396">
        <f t="shared" si="71"/>
        <v>395</v>
      </c>
      <c r="D396" t="s">
        <v>4029</v>
      </c>
      <c r="E396" t="s">
        <v>63</v>
      </c>
      <c r="F396" t="s">
        <v>4010</v>
      </c>
      <c r="G396">
        <v>1988</v>
      </c>
      <c r="H396" t="str">
        <f t="shared" si="69"/>
        <v>Sompoliński Łukasz</v>
      </c>
      <c r="I396">
        <f t="shared" si="70"/>
        <v>1988</v>
      </c>
      <c r="J396" t="s">
        <v>32</v>
      </c>
      <c r="K396" t="s">
        <v>4028</v>
      </c>
      <c r="L396" t="e">
        <f>VLOOKUP(H396,'id (2017)'!H:I,2,0)</f>
        <v>#N/A</v>
      </c>
    </row>
    <row r="397" spans="1:12">
      <c r="A397" t="str">
        <f t="shared" si="68"/>
        <v>AbramowiczBartosz1982</v>
      </c>
      <c r="C397">
        <f t="shared" si="71"/>
        <v>396</v>
      </c>
      <c r="D397" t="s">
        <v>4030</v>
      </c>
      <c r="E397" t="s">
        <v>46</v>
      </c>
      <c r="F397" t="s">
        <v>4010</v>
      </c>
      <c r="G397">
        <v>1982</v>
      </c>
      <c r="H397" t="str">
        <f t="shared" si="69"/>
        <v>Abramowicz Bartosz</v>
      </c>
      <c r="I397">
        <f t="shared" si="70"/>
        <v>1982</v>
      </c>
      <c r="J397" t="s">
        <v>32</v>
      </c>
      <c r="K397" t="s">
        <v>4028</v>
      </c>
      <c r="L397" t="e">
        <f>VLOOKUP(H397,'id (2017)'!H:I,2,0)</f>
        <v>#N/A</v>
      </c>
    </row>
    <row r="398" spans="1:12">
      <c r="A398" t="str">
        <f t="shared" si="68"/>
        <v>ArkuszewskiTomasz1987</v>
      </c>
      <c r="C398">
        <f t="shared" si="71"/>
        <v>397</v>
      </c>
      <c r="D398" t="s">
        <v>4031</v>
      </c>
      <c r="E398" t="s">
        <v>48</v>
      </c>
      <c r="F398" t="s">
        <v>4010</v>
      </c>
      <c r="G398">
        <v>1987</v>
      </c>
      <c r="H398" t="str">
        <f t="shared" si="69"/>
        <v>Arkuszewski Tomasz</v>
      </c>
      <c r="I398">
        <f t="shared" si="70"/>
        <v>1987</v>
      </c>
      <c r="J398" t="s">
        <v>32</v>
      </c>
      <c r="K398" t="s">
        <v>4028</v>
      </c>
      <c r="L398" t="e">
        <f>VLOOKUP(H398,'id (2017)'!H:I,2,0)</f>
        <v>#N/A</v>
      </c>
    </row>
    <row r="399" spans="1:12">
      <c r="A399" t="str">
        <f t="shared" si="68"/>
        <v>MłynarkiewiczMichał1978</v>
      </c>
      <c r="C399">
        <f t="shared" si="71"/>
        <v>398</v>
      </c>
      <c r="D399" t="s">
        <v>1597</v>
      </c>
      <c r="E399" t="s">
        <v>59</v>
      </c>
      <c r="F399" t="s">
        <v>4014</v>
      </c>
      <c r="G399">
        <v>1978</v>
      </c>
      <c r="H399" t="str">
        <f t="shared" si="69"/>
        <v>Młynarkiewicz Michał</v>
      </c>
      <c r="I399">
        <f t="shared" si="70"/>
        <v>1978</v>
      </c>
      <c r="J399" t="s">
        <v>32</v>
      </c>
      <c r="K399" t="s">
        <v>4028</v>
      </c>
      <c r="L399">
        <f>VLOOKUP(H399,'id (2017)'!H:I,2,0)</f>
        <v>0</v>
      </c>
    </row>
    <row r="400" spans="1:12">
      <c r="A400" t="str">
        <f t="shared" si="68"/>
        <v>UrbaniakMateusz1983</v>
      </c>
      <c r="C400">
        <f t="shared" si="71"/>
        <v>399</v>
      </c>
      <c r="D400" t="s">
        <v>4032</v>
      </c>
      <c r="E400" t="s">
        <v>91</v>
      </c>
      <c r="F400" t="s">
        <v>4017</v>
      </c>
      <c r="G400">
        <v>1983</v>
      </c>
      <c r="H400" t="str">
        <f t="shared" si="69"/>
        <v>Urbaniak Mateusz</v>
      </c>
      <c r="I400">
        <f t="shared" si="70"/>
        <v>1983</v>
      </c>
      <c r="J400" t="s">
        <v>32</v>
      </c>
      <c r="K400" t="s">
        <v>4028</v>
      </c>
      <c r="L400" t="e">
        <f>VLOOKUP(H400,'id (2017)'!H:I,2,0)</f>
        <v>#N/A</v>
      </c>
    </row>
    <row r="401" spans="1:12">
      <c r="A401" t="str">
        <f t="shared" si="68"/>
        <v>WojciechowskiJarosław1966</v>
      </c>
      <c r="C401">
        <f t="shared" si="71"/>
        <v>400</v>
      </c>
      <c r="D401" t="s">
        <v>300</v>
      </c>
      <c r="E401" t="s">
        <v>90</v>
      </c>
      <c r="F401" t="s">
        <v>4020</v>
      </c>
      <c r="G401">
        <v>1966</v>
      </c>
      <c r="H401" t="str">
        <f t="shared" si="69"/>
        <v>Wojciechowski Jarosław</v>
      </c>
      <c r="I401">
        <f t="shared" si="70"/>
        <v>1966</v>
      </c>
      <c r="J401" t="s">
        <v>32</v>
      </c>
      <c r="K401" t="s">
        <v>4028</v>
      </c>
      <c r="L401" t="e">
        <f>VLOOKUP(H401,'id (2017)'!H:I,2,0)</f>
        <v>#N/A</v>
      </c>
    </row>
    <row r="402" spans="1:12">
      <c r="A402" t="str">
        <f t="shared" si="68"/>
        <v>PrałatDawid1978</v>
      </c>
      <c r="C402">
        <f t="shared" si="71"/>
        <v>401</v>
      </c>
      <c r="D402" t="s">
        <v>4033</v>
      </c>
      <c r="E402" t="s">
        <v>467</v>
      </c>
      <c r="F402" t="s">
        <v>3623</v>
      </c>
      <c r="G402">
        <v>1978</v>
      </c>
      <c r="H402" t="str">
        <f t="shared" si="69"/>
        <v>Prałat Dawid</v>
      </c>
      <c r="I402">
        <f t="shared" si="70"/>
        <v>1978</v>
      </c>
      <c r="J402" t="s">
        <v>32</v>
      </c>
      <c r="K402" t="s">
        <v>4028</v>
      </c>
      <c r="L402" t="e">
        <f>VLOOKUP(H402,'id (2017)'!H:I,2,0)</f>
        <v>#N/A</v>
      </c>
    </row>
    <row r="403" spans="1:12">
      <c r="A403" t="str">
        <f t="shared" ref="A403:A404" si="72">D403&amp;E403&amp;G403</f>
        <v>BanaszkiewiczPaweł1987</v>
      </c>
      <c r="C403">
        <f t="shared" si="71"/>
        <v>402</v>
      </c>
      <c r="D403" t="s">
        <v>261</v>
      </c>
      <c r="E403" t="s">
        <v>16</v>
      </c>
      <c r="F403" t="s">
        <v>260</v>
      </c>
      <c r="G403">
        <v>1987</v>
      </c>
      <c r="H403" t="str">
        <f t="shared" ref="H403:H404" si="73">D403&amp;" "&amp;E403</f>
        <v>Banaszkiewicz Paweł</v>
      </c>
      <c r="I403">
        <f t="shared" ref="I403:I404" si="74">G403</f>
        <v>1987</v>
      </c>
      <c r="J403" t="s">
        <v>32</v>
      </c>
      <c r="K403" t="s">
        <v>4044</v>
      </c>
      <c r="L403">
        <f>VLOOKUP(H403,'id (2017)'!H:I,2,0)</f>
        <v>1987</v>
      </c>
    </row>
    <row r="404" spans="1:12">
      <c r="A404" t="str">
        <f t="shared" si="72"/>
        <v>StojekMateusz1983</v>
      </c>
      <c r="C404">
        <f t="shared" si="71"/>
        <v>403</v>
      </c>
      <c r="D404" t="s">
        <v>1668</v>
      </c>
      <c r="E404" t="s">
        <v>91</v>
      </c>
      <c r="F404" t="s">
        <v>1650</v>
      </c>
      <c r="G404">
        <v>1983</v>
      </c>
      <c r="H404" t="str">
        <f t="shared" si="73"/>
        <v>Stojek Mateusz</v>
      </c>
      <c r="I404">
        <f t="shared" si="74"/>
        <v>1983</v>
      </c>
      <c r="J404" t="s">
        <v>32</v>
      </c>
      <c r="K404" t="s">
        <v>4044</v>
      </c>
      <c r="L404">
        <f>VLOOKUP(H404,'id (2017)'!H:I,2,0)</f>
        <v>1983</v>
      </c>
    </row>
    <row r="405" spans="1:12">
      <c r="A405" t="str">
        <f t="shared" ref="A405:A413" si="75">D405&amp;E405&amp;G405</f>
        <v>KrasuskiMarcin1972</v>
      </c>
      <c r="C405">
        <f t="shared" si="71"/>
        <v>404</v>
      </c>
      <c r="D405" t="s">
        <v>749</v>
      </c>
      <c r="E405" t="s">
        <v>17</v>
      </c>
      <c r="F405" t="s">
        <v>4058</v>
      </c>
      <c r="G405">
        <v>1972</v>
      </c>
      <c r="H405" t="str">
        <f t="shared" ref="H405:H413" si="76">D405&amp;" "&amp;E405</f>
        <v>Krasuski Marcin</v>
      </c>
      <c r="I405">
        <f t="shared" ref="I405:I413" si="77">G405</f>
        <v>1972</v>
      </c>
      <c r="J405" t="s">
        <v>32</v>
      </c>
      <c r="K405" t="s">
        <v>56</v>
      </c>
      <c r="L405">
        <f>VLOOKUP(H405,'id (2017)'!H:I,2,0)</f>
        <v>1972</v>
      </c>
    </row>
    <row r="406" spans="1:12">
      <c r="A406" t="str">
        <f t="shared" si="75"/>
        <v>NowakAndrzej1961</v>
      </c>
      <c r="C406">
        <f t="shared" si="71"/>
        <v>405</v>
      </c>
      <c r="D406" t="s">
        <v>602</v>
      </c>
      <c r="E406" t="s">
        <v>26</v>
      </c>
      <c r="F406" t="s">
        <v>4053</v>
      </c>
      <c r="G406">
        <v>1961</v>
      </c>
      <c r="H406" t="str">
        <f t="shared" si="76"/>
        <v>Nowak Andrzej</v>
      </c>
      <c r="I406">
        <f t="shared" si="77"/>
        <v>1961</v>
      </c>
      <c r="J406" t="s">
        <v>32</v>
      </c>
      <c r="K406" t="s">
        <v>56</v>
      </c>
      <c r="L406" t="e">
        <f>VLOOKUP(H406,'id (2017)'!H:I,2,0)</f>
        <v>#N/A</v>
      </c>
    </row>
    <row r="407" spans="1:12">
      <c r="A407" t="str">
        <f t="shared" si="75"/>
        <v>WronaŁukasz1981</v>
      </c>
      <c r="C407">
        <f t="shared" si="71"/>
        <v>406</v>
      </c>
      <c r="D407" t="s">
        <v>62</v>
      </c>
      <c r="E407" t="s">
        <v>63</v>
      </c>
      <c r="F407" t="s">
        <v>136</v>
      </c>
      <c r="G407">
        <v>1981</v>
      </c>
      <c r="H407" t="str">
        <f t="shared" si="76"/>
        <v>Wrona Łukasz</v>
      </c>
      <c r="I407">
        <f t="shared" si="77"/>
        <v>1981</v>
      </c>
      <c r="J407" t="s">
        <v>32</v>
      </c>
      <c r="K407" t="s">
        <v>56</v>
      </c>
      <c r="L407">
        <f>VLOOKUP(H407,'id (2017)'!H:I,2,0)</f>
        <v>1981</v>
      </c>
    </row>
    <row r="408" spans="1:12">
      <c r="A408" t="str">
        <f t="shared" si="75"/>
        <v>WesołowskiStefan1989</v>
      </c>
      <c r="C408">
        <f t="shared" si="71"/>
        <v>407</v>
      </c>
      <c r="D408" t="s">
        <v>1532</v>
      </c>
      <c r="E408" t="s">
        <v>1375</v>
      </c>
      <c r="F408" t="s">
        <v>4052</v>
      </c>
      <c r="G408">
        <v>1989</v>
      </c>
      <c r="H408" t="str">
        <f t="shared" si="76"/>
        <v>Wesołowski Stefan</v>
      </c>
      <c r="I408">
        <f t="shared" si="77"/>
        <v>1989</v>
      </c>
      <c r="J408" t="s">
        <v>32</v>
      </c>
      <c r="K408" t="s">
        <v>56</v>
      </c>
      <c r="L408">
        <f>VLOOKUP(H408,'id (2017)'!H:I,2,0)</f>
        <v>1989</v>
      </c>
    </row>
    <row r="409" spans="1:12">
      <c r="A409" t="str">
        <f t="shared" si="75"/>
        <v>HadyśMaciej1982</v>
      </c>
      <c r="C409">
        <f t="shared" si="71"/>
        <v>408</v>
      </c>
      <c r="D409" t="s">
        <v>4115</v>
      </c>
      <c r="E409" t="s">
        <v>70</v>
      </c>
      <c r="F409" t="s">
        <v>4047</v>
      </c>
      <c r="G409">
        <v>1982</v>
      </c>
      <c r="H409" t="str">
        <f t="shared" si="76"/>
        <v>Hadyś Maciej</v>
      </c>
      <c r="I409">
        <f t="shared" si="77"/>
        <v>1982</v>
      </c>
      <c r="J409" t="s">
        <v>32</v>
      </c>
      <c r="K409" t="s">
        <v>56</v>
      </c>
      <c r="L409" t="e">
        <f>VLOOKUP(H409,'id (2017)'!H:I,2,0)</f>
        <v>#N/A</v>
      </c>
    </row>
    <row r="410" spans="1:12">
      <c r="A410" t="str">
        <f t="shared" si="75"/>
        <v>KotowskiJózef1984</v>
      </c>
      <c r="C410">
        <f t="shared" si="71"/>
        <v>409</v>
      </c>
      <c r="D410" t="s">
        <v>493</v>
      </c>
      <c r="E410" t="s">
        <v>4116</v>
      </c>
      <c r="F410" t="s">
        <v>4050</v>
      </c>
      <c r="G410">
        <v>1984</v>
      </c>
      <c r="H410" t="str">
        <f t="shared" si="76"/>
        <v>Kotowski Józef</v>
      </c>
      <c r="I410">
        <f t="shared" si="77"/>
        <v>1984</v>
      </c>
      <c r="J410" t="s">
        <v>32</v>
      </c>
      <c r="K410" t="s">
        <v>56</v>
      </c>
      <c r="L410" t="e">
        <f>VLOOKUP(H410,'id (2017)'!H:I,2,0)</f>
        <v>#N/A</v>
      </c>
    </row>
    <row r="411" spans="1:12">
      <c r="A411" t="str">
        <f t="shared" si="75"/>
        <v>JaniszewskiPiotr1980</v>
      </c>
      <c r="C411">
        <f t="shared" si="71"/>
        <v>410</v>
      </c>
      <c r="D411" t="s">
        <v>3835</v>
      </c>
      <c r="E411" t="s">
        <v>15</v>
      </c>
      <c r="F411">
        <v>0</v>
      </c>
      <c r="G411">
        <v>1980</v>
      </c>
      <c r="H411" t="str">
        <f t="shared" si="76"/>
        <v>Janiszewski Piotr</v>
      </c>
      <c r="I411">
        <f t="shared" si="77"/>
        <v>1980</v>
      </c>
      <c r="J411" t="s">
        <v>32</v>
      </c>
      <c r="K411" t="s">
        <v>56</v>
      </c>
      <c r="L411" t="e">
        <f>VLOOKUP(H411,'id (2017)'!H:I,2,0)</f>
        <v>#N/A</v>
      </c>
    </row>
    <row r="412" spans="1:12">
      <c r="A412" t="str">
        <f t="shared" si="75"/>
        <v>BlankDanuta1981</v>
      </c>
      <c r="C412">
        <f t="shared" si="71"/>
        <v>411</v>
      </c>
      <c r="D412" t="s">
        <v>60</v>
      </c>
      <c r="E412" t="s">
        <v>61</v>
      </c>
      <c r="F412" t="s">
        <v>136</v>
      </c>
      <c r="G412">
        <v>1981</v>
      </c>
      <c r="H412" t="str">
        <f t="shared" si="76"/>
        <v>Blank Danuta</v>
      </c>
      <c r="I412">
        <f t="shared" si="77"/>
        <v>1981</v>
      </c>
      <c r="J412" t="s">
        <v>0</v>
      </c>
      <c r="K412" t="s">
        <v>56</v>
      </c>
      <c r="L412">
        <f>VLOOKUP(H412,'id (2017)'!H:I,2,0)</f>
        <v>1981</v>
      </c>
    </row>
    <row r="413" spans="1:12">
      <c r="A413" t="str">
        <f t="shared" si="75"/>
        <v>CzeczottMałgorzata1973</v>
      </c>
      <c r="C413">
        <f t="shared" si="71"/>
        <v>412</v>
      </c>
      <c r="D413" t="s">
        <v>1308</v>
      </c>
      <c r="E413" t="s">
        <v>500</v>
      </c>
      <c r="F413" t="s">
        <v>1266</v>
      </c>
      <c r="G413">
        <v>1973</v>
      </c>
      <c r="H413" t="str">
        <f t="shared" si="76"/>
        <v>Czeczott Małgorzata</v>
      </c>
      <c r="I413">
        <f t="shared" si="77"/>
        <v>1973</v>
      </c>
      <c r="J413" t="s">
        <v>0</v>
      </c>
      <c r="K413" t="s">
        <v>56</v>
      </c>
      <c r="L413">
        <f>VLOOKUP(H413,'id (2017)'!H:I,2,0)</f>
        <v>1973</v>
      </c>
    </row>
    <row r="414" spans="1:12">
      <c r="A414" t="str">
        <f t="shared" ref="A414:A420" si="78">D414&amp;E414&amp;G414</f>
        <v>Żmuda-TrzebiatowskiAndrzej1988</v>
      </c>
      <c r="C414">
        <f t="shared" si="71"/>
        <v>413</v>
      </c>
      <c r="D414" t="s">
        <v>1644</v>
      </c>
      <c r="E414" t="s">
        <v>26</v>
      </c>
      <c r="F414">
        <v>0</v>
      </c>
      <c r="G414">
        <v>1988</v>
      </c>
      <c r="H414" t="str">
        <f t="shared" ref="H414:H420" si="79">D414&amp;" "&amp;E414</f>
        <v>Żmuda-Trzebiatowski Andrzej</v>
      </c>
      <c r="I414">
        <f t="shared" ref="I414:I420" si="80">G414</f>
        <v>1988</v>
      </c>
      <c r="J414" t="s">
        <v>32</v>
      </c>
      <c r="K414" t="s">
        <v>4132</v>
      </c>
      <c r="L414">
        <f>VLOOKUP(H414,'id (2017)'!H:I,2,0)</f>
        <v>1988</v>
      </c>
    </row>
    <row r="415" spans="1:12">
      <c r="A415" t="str">
        <f t="shared" si="78"/>
        <v>ĆwirkoSławomir1972</v>
      </c>
      <c r="C415">
        <f t="shared" si="71"/>
        <v>414</v>
      </c>
      <c r="D415" t="s">
        <v>662</v>
      </c>
      <c r="E415" t="s">
        <v>92</v>
      </c>
      <c r="F415" t="s">
        <v>661</v>
      </c>
      <c r="G415">
        <v>1972</v>
      </c>
      <c r="H415" t="str">
        <f t="shared" si="79"/>
        <v>Ćwirko Sławomir</v>
      </c>
      <c r="I415">
        <f t="shared" si="80"/>
        <v>1972</v>
      </c>
      <c r="J415" t="s">
        <v>32</v>
      </c>
      <c r="K415" t="s">
        <v>4132</v>
      </c>
      <c r="L415">
        <f>VLOOKUP(H415,'id (2017)'!H:I,2,0)</f>
        <v>1972</v>
      </c>
    </row>
    <row r="416" spans="1:12">
      <c r="A416" t="str">
        <f t="shared" si="78"/>
        <v>SmejdaFilip1999</v>
      </c>
      <c r="C416">
        <f t="shared" si="71"/>
        <v>415</v>
      </c>
      <c r="D416" t="s">
        <v>29</v>
      </c>
      <c r="E416" t="s">
        <v>544</v>
      </c>
      <c r="F416">
        <v>0</v>
      </c>
      <c r="G416">
        <v>1999</v>
      </c>
      <c r="H416" t="str">
        <f t="shared" si="79"/>
        <v>Smejda Filip</v>
      </c>
      <c r="I416">
        <f t="shared" si="80"/>
        <v>1999</v>
      </c>
      <c r="J416" t="s">
        <v>32</v>
      </c>
      <c r="K416" t="s">
        <v>4132</v>
      </c>
      <c r="L416">
        <f>VLOOKUP(H416,'id (2017)'!H:I,2,0)</f>
        <v>1999</v>
      </c>
    </row>
    <row r="417" spans="1:12">
      <c r="A417" t="str">
        <f t="shared" si="78"/>
        <v>MocholMarcin1978</v>
      </c>
      <c r="C417">
        <f t="shared" si="71"/>
        <v>416</v>
      </c>
      <c r="D417" t="s">
        <v>1500</v>
      </c>
      <c r="E417" t="s">
        <v>17</v>
      </c>
      <c r="F417" t="s">
        <v>1497</v>
      </c>
      <c r="G417">
        <v>1978</v>
      </c>
      <c r="H417" t="str">
        <f t="shared" si="79"/>
        <v>Mochol Marcin</v>
      </c>
      <c r="I417">
        <f t="shared" si="80"/>
        <v>1978</v>
      </c>
      <c r="J417" t="s">
        <v>32</v>
      </c>
      <c r="K417" t="s">
        <v>4132</v>
      </c>
      <c r="L417">
        <f>VLOOKUP(H417,'id (2017)'!H:I,2,0)</f>
        <v>1978</v>
      </c>
    </row>
    <row r="418" spans="1:12">
      <c r="A418" t="str">
        <f t="shared" si="78"/>
        <v>NawalaniecWojciech1985</v>
      </c>
      <c r="C418">
        <f t="shared" si="71"/>
        <v>417</v>
      </c>
      <c r="D418" t="s">
        <v>1499</v>
      </c>
      <c r="E418" t="s">
        <v>151</v>
      </c>
      <c r="F418" t="s">
        <v>4129</v>
      </c>
      <c r="G418">
        <v>1985</v>
      </c>
      <c r="H418" t="str">
        <f t="shared" si="79"/>
        <v>Nawalaniec Wojciech</v>
      </c>
      <c r="I418">
        <f t="shared" si="80"/>
        <v>1985</v>
      </c>
      <c r="J418" t="s">
        <v>32</v>
      </c>
      <c r="K418" t="s">
        <v>4132</v>
      </c>
      <c r="L418">
        <f>VLOOKUP(H418,'id (2017)'!H:I,2,0)</f>
        <v>1985</v>
      </c>
    </row>
    <row r="419" spans="1:12">
      <c r="A419" t="str">
        <f t="shared" si="78"/>
        <v>KobusPiotr1982</v>
      </c>
      <c r="C419">
        <f t="shared" si="71"/>
        <v>418</v>
      </c>
      <c r="D419" t="s">
        <v>623</v>
      </c>
      <c r="E419" t="s">
        <v>15</v>
      </c>
      <c r="F419" t="s">
        <v>4130</v>
      </c>
      <c r="G419">
        <v>1982</v>
      </c>
      <c r="H419" t="str">
        <f t="shared" si="79"/>
        <v>Kobus Piotr</v>
      </c>
      <c r="I419">
        <f t="shared" si="80"/>
        <v>1982</v>
      </c>
      <c r="J419" t="s">
        <v>32</v>
      </c>
      <c r="K419" t="s">
        <v>4132</v>
      </c>
      <c r="L419" t="e">
        <f>VLOOKUP(H419,'id (2017)'!H:I,2,0)</f>
        <v>#N/A</v>
      </c>
    </row>
    <row r="420" spans="1:12">
      <c r="A420" t="str">
        <f t="shared" si="78"/>
        <v>DąbrowskiJacek1980</v>
      </c>
      <c r="C420">
        <f t="shared" si="71"/>
        <v>419</v>
      </c>
      <c r="D420" t="s">
        <v>320</v>
      </c>
      <c r="E420" t="s">
        <v>21</v>
      </c>
      <c r="F420">
        <v>0</v>
      </c>
      <c r="G420">
        <v>1980</v>
      </c>
      <c r="H420" t="str">
        <f t="shared" si="79"/>
        <v>Dąbrowski Jacek</v>
      </c>
      <c r="I420">
        <f t="shared" si="80"/>
        <v>1980</v>
      </c>
      <c r="J420" t="s">
        <v>32</v>
      </c>
      <c r="K420" t="s">
        <v>4132</v>
      </c>
      <c r="L420">
        <f>VLOOKUP(H420,'id (2017)'!H:I,2,0)</f>
        <v>1980</v>
      </c>
    </row>
    <row r="421" spans="1:12">
      <c r="A421" t="str">
        <f t="shared" ref="A421:A422" si="81">D421&amp;E421&amp;G421</f>
        <v>MoskałaAgnieszka1991</v>
      </c>
      <c r="C421">
        <f t="shared" si="71"/>
        <v>420</v>
      </c>
      <c r="D421" t="s">
        <v>4139</v>
      </c>
      <c r="E421" t="s">
        <v>133</v>
      </c>
      <c r="G421">
        <v>1991</v>
      </c>
      <c r="H421" t="str">
        <f t="shared" ref="H421:H422" si="82">D421&amp;" "&amp;E421</f>
        <v>Moskała Agnieszka</v>
      </c>
      <c r="I421">
        <f t="shared" ref="I421:I422" si="83">G421</f>
        <v>1991</v>
      </c>
      <c r="J421" t="s">
        <v>0</v>
      </c>
      <c r="K421">
        <v>13</v>
      </c>
      <c r="L421" t="e">
        <f>VLOOKUP(H421,'id (2017)'!H:I,2,0)</f>
        <v>#N/A</v>
      </c>
    </row>
    <row r="422" spans="1:12">
      <c r="A422" t="str">
        <f t="shared" si="81"/>
        <v>NowińskaRenata1977</v>
      </c>
      <c r="C422">
        <f t="shared" si="71"/>
        <v>421</v>
      </c>
      <c r="D422" t="s">
        <v>943</v>
      </c>
      <c r="E422" t="s">
        <v>940</v>
      </c>
      <c r="G422">
        <v>1977</v>
      </c>
      <c r="H422" t="str">
        <f t="shared" si="82"/>
        <v>Nowińska Renata</v>
      </c>
      <c r="I422">
        <f t="shared" si="83"/>
        <v>1977</v>
      </c>
      <c r="J422" t="s">
        <v>0</v>
      </c>
      <c r="K422">
        <v>13</v>
      </c>
      <c r="L422">
        <f>VLOOKUP(H422,'id (2017)'!H:I,2,0)</f>
        <v>1977</v>
      </c>
    </row>
    <row r="423" spans="1:12">
      <c r="A423" t="str">
        <f t="shared" ref="A423:A434" si="84">D423&amp;E423&amp;G423</f>
        <v>BanachPiotr1970</v>
      </c>
      <c r="C423">
        <f t="shared" si="71"/>
        <v>422</v>
      </c>
      <c r="D423" t="s">
        <v>4140</v>
      </c>
      <c r="E423" t="s">
        <v>15</v>
      </c>
      <c r="G423">
        <v>1970</v>
      </c>
      <c r="H423" t="str">
        <f t="shared" ref="H423:H434" si="85">D423&amp;" "&amp;E423</f>
        <v>Banach Piotr</v>
      </c>
      <c r="I423">
        <f t="shared" ref="I423:I434" si="86">G423</f>
        <v>1970</v>
      </c>
      <c r="J423" t="s">
        <v>32</v>
      </c>
      <c r="K423">
        <v>13</v>
      </c>
      <c r="L423" t="e">
        <f>VLOOKUP(H423,'id (2017)'!H:I,2,0)</f>
        <v>#N/A</v>
      </c>
    </row>
    <row r="424" spans="1:12">
      <c r="A424" t="str">
        <f t="shared" si="84"/>
        <v>SkrynickiSławomir1976</v>
      </c>
      <c r="C424">
        <f t="shared" si="71"/>
        <v>423</v>
      </c>
      <c r="D424" t="s">
        <v>4141</v>
      </c>
      <c r="E424" t="s">
        <v>92</v>
      </c>
      <c r="G424">
        <v>1976</v>
      </c>
      <c r="H424" t="str">
        <f t="shared" si="85"/>
        <v>Skrynicki Sławomir</v>
      </c>
      <c r="I424">
        <f t="shared" si="86"/>
        <v>1976</v>
      </c>
      <c r="J424" t="s">
        <v>32</v>
      </c>
      <c r="K424">
        <v>13</v>
      </c>
      <c r="L424" t="e">
        <f>VLOOKUP(H424,'id (2017)'!H:I,2,0)</f>
        <v>#N/A</v>
      </c>
    </row>
    <row r="425" spans="1:12">
      <c r="A425" t="str">
        <f t="shared" si="84"/>
        <v>ZłotnickiMaciej1985</v>
      </c>
      <c r="C425">
        <f t="shared" si="71"/>
        <v>424</v>
      </c>
      <c r="D425" s="9" t="s">
        <v>4142</v>
      </c>
      <c r="E425" s="9" t="s">
        <v>70</v>
      </c>
      <c r="F425" s="9"/>
      <c r="G425" s="9">
        <v>1985</v>
      </c>
      <c r="H425" t="str">
        <f t="shared" si="85"/>
        <v>Złotnicki Maciej</v>
      </c>
      <c r="I425">
        <f t="shared" si="86"/>
        <v>1985</v>
      </c>
      <c r="J425" t="s">
        <v>32</v>
      </c>
      <c r="K425">
        <v>13</v>
      </c>
      <c r="L425" t="e">
        <f>VLOOKUP(H425,'id (2017)'!H:I,2,0)</f>
        <v>#N/A</v>
      </c>
    </row>
    <row r="426" spans="1:12">
      <c r="A426" t="str">
        <f t="shared" si="84"/>
        <v>PotocznyPiotr1982</v>
      </c>
      <c r="C426">
        <f t="shared" si="71"/>
        <v>425</v>
      </c>
      <c r="D426" s="9" t="s">
        <v>725</v>
      </c>
      <c r="E426" s="9" t="s">
        <v>15</v>
      </c>
      <c r="F426" s="9"/>
      <c r="G426" s="9">
        <v>1982</v>
      </c>
      <c r="H426" t="str">
        <f t="shared" si="85"/>
        <v>Potoczny Piotr</v>
      </c>
      <c r="I426">
        <f t="shared" si="86"/>
        <v>1982</v>
      </c>
      <c r="J426" t="s">
        <v>32</v>
      </c>
      <c r="K426">
        <v>13</v>
      </c>
      <c r="L426">
        <f>VLOOKUP(H426,'id (2017)'!H:I,2,0)</f>
        <v>0</v>
      </c>
    </row>
    <row r="427" spans="1:12">
      <c r="A427" t="str">
        <f t="shared" si="84"/>
        <v>KsiążekMikołaj1984</v>
      </c>
      <c r="C427">
        <f t="shared" si="71"/>
        <v>426</v>
      </c>
      <c r="D427" s="9" t="s">
        <v>713</v>
      </c>
      <c r="E427" s="9" t="s">
        <v>431</v>
      </c>
      <c r="F427" s="9"/>
      <c r="G427" s="9">
        <v>1984</v>
      </c>
      <c r="H427" t="str">
        <f t="shared" si="85"/>
        <v>Książek Mikołaj</v>
      </c>
      <c r="I427">
        <f t="shared" si="86"/>
        <v>1984</v>
      </c>
      <c r="J427" t="s">
        <v>32</v>
      </c>
      <c r="K427">
        <v>13</v>
      </c>
      <c r="L427">
        <f>VLOOKUP(H427,'id (2017)'!H:I,2,0)</f>
        <v>1985</v>
      </c>
    </row>
    <row r="428" spans="1:12">
      <c r="A428" t="str">
        <f t="shared" si="84"/>
        <v>MazurEryk1978</v>
      </c>
      <c r="C428">
        <f t="shared" si="71"/>
        <v>427</v>
      </c>
      <c r="D428" t="s">
        <v>472</v>
      </c>
      <c r="E428" t="s">
        <v>4143</v>
      </c>
      <c r="G428">
        <v>1978</v>
      </c>
      <c r="H428" t="str">
        <f t="shared" si="85"/>
        <v>Mazur Eryk</v>
      </c>
      <c r="I428">
        <f t="shared" si="86"/>
        <v>1978</v>
      </c>
      <c r="J428" t="s">
        <v>32</v>
      </c>
      <c r="K428">
        <v>13</v>
      </c>
      <c r="L428" t="e">
        <f>VLOOKUP(H428,'id (2017)'!H:I,2,0)</f>
        <v>#N/A</v>
      </c>
    </row>
    <row r="429" spans="1:12">
      <c r="A429" t="str">
        <f t="shared" si="84"/>
        <v>SiemionMarcin1978</v>
      </c>
      <c r="C429">
        <f t="shared" si="71"/>
        <v>428</v>
      </c>
      <c r="D429" t="s">
        <v>4144</v>
      </c>
      <c r="E429" t="s">
        <v>17</v>
      </c>
      <c r="G429">
        <v>1978</v>
      </c>
      <c r="H429" t="str">
        <f t="shared" si="85"/>
        <v>Siemion Marcin</v>
      </c>
      <c r="I429">
        <f t="shared" si="86"/>
        <v>1978</v>
      </c>
      <c r="J429" t="s">
        <v>32</v>
      </c>
      <c r="K429">
        <v>13</v>
      </c>
      <c r="L429" t="e">
        <f>VLOOKUP(H429,'id (2017)'!H:I,2,0)</f>
        <v>#N/A</v>
      </c>
    </row>
    <row r="430" spans="1:12">
      <c r="A430" t="str">
        <f t="shared" si="84"/>
        <v>KrupkaSławomir1973</v>
      </c>
      <c r="C430">
        <f t="shared" si="71"/>
        <v>429</v>
      </c>
      <c r="D430" t="s">
        <v>1194</v>
      </c>
      <c r="E430" t="s">
        <v>92</v>
      </c>
      <c r="G430">
        <v>1973</v>
      </c>
      <c r="H430" t="str">
        <f t="shared" si="85"/>
        <v>Krupka Sławomir</v>
      </c>
      <c r="I430">
        <f t="shared" si="86"/>
        <v>1973</v>
      </c>
      <c r="J430" t="s">
        <v>32</v>
      </c>
      <c r="K430">
        <v>13</v>
      </c>
      <c r="L430" t="e">
        <f>VLOOKUP(H430,'id (2017)'!H:I,2,0)</f>
        <v>#N/A</v>
      </c>
    </row>
    <row r="431" spans="1:12">
      <c r="A431" t="str">
        <f t="shared" si="84"/>
        <v>KosaMarcin1979</v>
      </c>
      <c r="C431">
        <f t="shared" si="71"/>
        <v>430</v>
      </c>
      <c r="D431" t="s">
        <v>4145</v>
      </c>
      <c r="E431" t="s">
        <v>17</v>
      </c>
      <c r="G431">
        <v>1979</v>
      </c>
      <c r="H431" t="str">
        <f t="shared" si="85"/>
        <v>Kosa Marcin</v>
      </c>
      <c r="I431">
        <f t="shared" si="86"/>
        <v>1979</v>
      </c>
      <c r="J431" t="s">
        <v>32</v>
      </c>
      <c r="K431">
        <v>13</v>
      </c>
      <c r="L431" t="e">
        <f>VLOOKUP(H431,'id (2017)'!H:I,2,0)</f>
        <v>#N/A</v>
      </c>
    </row>
    <row r="432" spans="1:12">
      <c r="A432" t="str">
        <f t="shared" si="84"/>
        <v>KosaAdrian2004</v>
      </c>
      <c r="C432">
        <f t="shared" si="71"/>
        <v>431</v>
      </c>
      <c r="D432" t="s">
        <v>4145</v>
      </c>
      <c r="E432" t="s">
        <v>322</v>
      </c>
      <c r="G432">
        <v>2004</v>
      </c>
      <c r="H432" t="str">
        <f t="shared" si="85"/>
        <v>Kosa Adrian</v>
      </c>
      <c r="I432">
        <f t="shared" si="86"/>
        <v>2004</v>
      </c>
      <c r="J432" t="s">
        <v>32</v>
      </c>
      <c r="K432">
        <v>13</v>
      </c>
      <c r="L432" t="e">
        <f>VLOOKUP(H432,'id (2017)'!H:I,2,0)</f>
        <v>#N/A</v>
      </c>
    </row>
    <row r="433" spans="1:12">
      <c r="A433" t="str">
        <f t="shared" si="84"/>
        <v>BielakWłodzimierz1976</v>
      </c>
      <c r="C433">
        <f t="shared" si="71"/>
        <v>432</v>
      </c>
      <c r="D433" t="s">
        <v>4146</v>
      </c>
      <c r="E433" t="s">
        <v>742</v>
      </c>
      <c r="G433">
        <v>1976</v>
      </c>
      <c r="H433" t="str">
        <f t="shared" si="85"/>
        <v>Bielak Włodzimierz</v>
      </c>
      <c r="I433">
        <f t="shared" si="86"/>
        <v>1976</v>
      </c>
      <c r="J433" t="s">
        <v>32</v>
      </c>
      <c r="K433">
        <v>13</v>
      </c>
      <c r="L433" t="e">
        <f>VLOOKUP(H433,'id (2017)'!H:I,2,0)</f>
        <v>#N/A</v>
      </c>
    </row>
    <row r="434" spans="1:12">
      <c r="A434" t="str">
        <f t="shared" si="84"/>
        <v>BielakJakub1999</v>
      </c>
      <c r="C434">
        <f t="shared" si="71"/>
        <v>433</v>
      </c>
      <c r="D434" t="s">
        <v>4146</v>
      </c>
      <c r="E434" t="s">
        <v>141</v>
      </c>
      <c r="G434">
        <v>1999</v>
      </c>
      <c r="H434" t="str">
        <f t="shared" si="85"/>
        <v>Bielak Jakub</v>
      </c>
      <c r="I434">
        <f t="shared" si="86"/>
        <v>1999</v>
      </c>
      <c r="J434" t="s">
        <v>32</v>
      </c>
      <c r="K434">
        <v>13</v>
      </c>
      <c r="L434" t="e">
        <f>VLOOKUP(H434,'id (2017)'!H:I,2,0)</f>
        <v>#N/A</v>
      </c>
    </row>
    <row r="435" spans="1:12">
      <c r="A435" t="str">
        <f t="shared" ref="A435:A457" si="87">D435&amp;E435&amp;G435</f>
        <v>MiśkiewiczMarcin1979</v>
      </c>
      <c r="C435">
        <f t="shared" si="71"/>
        <v>434</v>
      </c>
      <c r="D435" t="s">
        <v>1378</v>
      </c>
      <c r="E435" t="s">
        <v>17</v>
      </c>
      <c r="F435" t="s">
        <v>1377</v>
      </c>
      <c r="G435">
        <v>1979</v>
      </c>
      <c r="H435" t="str">
        <f t="shared" ref="H435:H457" si="88">D435&amp;" "&amp;E435</f>
        <v>Miśkiewicz Marcin</v>
      </c>
      <c r="I435">
        <f t="shared" ref="I435:I457" si="89">G435</f>
        <v>1979</v>
      </c>
      <c r="J435" t="s">
        <v>32</v>
      </c>
      <c r="K435" t="s">
        <v>776</v>
      </c>
      <c r="L435">
        <f>VLOOKUP(H435,'id (2017)'!H:I,2,0)</f>
        <v>1979</v>
      </c>
    </row>
    <row r="436" spans="1:12">
      <c r="A436" t="str">
        <f t="shared" si="87"/>
        <v>OrzołPiotr1978</v>
      </c>
      <c r="C436">
        <f t="shared" si="71"/>
        <v>435</v>
      </c>
      <c r="D436" t="s">
        <v>153</v>
      </c>
      <c r="E436" t="s">
        <v>15</v>
      </c>
      <c r="F436">
        <v>0</v>
      </c>
      <c r="G436">
        <v>1978</v>
      </c>
      <c r="H436" t="str">
        <f t="shared" si="88"/>
        <v>Orzoł Piotr</v>
      </c>
      <c r="I436">
        <f t="shared" si="89"/>
        <v>1978</v>
      </c>
      <c r="J436" t="s">
        <v>32</v>
      </c>
      <c r="K436" t="s">
        <v>776</v>
      </c>
      <c r="L436">
        <f>VLOOKUP(H436,'id (2017)'!H:I,2,0)</f>
        <v>1977</v>
      </c>
    </row>
    <row r="437" spans="1:12">
      <c r="A437" t="str">
        <f t="shared" si="87"/>
        <v>KozdrykPiotr1983</v>
      </c>
      <c r="C437">
        <f t="shared" si="71"/>
        <v>436</v>
      </c>
      <c r="D437" t="s">
        <v>420</v>
      </c>
      <c r="E437" t="s">
        <v>15</v>
      </c>
      <c r="F437" t="s">
        <v>4210</v>
      </c>
      <c r="G437">
        <v>1983</v>
      </c>
      <c r="H437" t="str">
        <f t="shared" si="88"/>
        <v>Kozdryk Piotr</v>
      </c>
      <c r="I437">
        <f t="shared" si="89"/>
        <v>1983</v>
      </c>
      <c r="J437" t="s">
        <v>32</v>
      </c>
      <c r="K437" t="s">
        <v>776</v>
      </c>
      <c r="L437" t="e">
        <f>VLOOKUP(H437,'id (2017)'!H:I,2,0)</f>
        <v>#N/A</v>
      </c>
    </row>
    <row r="438" spans="1:12">
      <c r="A438" t="str">
        <f t="shared" si="87"/>
        <v>SirockiRafał1983</v>
      </c>
      <c r="C438">
        <f t="shared" si="71"/>
        <v>437</v>
      </c>
      <c r="D438" t="s">
        <v>274</v>
      </c>
      <c r="E438" t="s">
        <v>45</v>
      </c>
      <c r="F438">
        <v>0</v>
      </c>
      <c r="G438">
        <v>1983</v>
      </c>
      <c r="H438" t="str">
        <f t="shared" si="88"/>
        <v>Sirocki Rafał</v>
      </c>
      <c r="I438">
        <f t="shared" si="89"/>
        <v>1983</v>
      </c>
      <c r="J438" t="s">
        <v>32</v>
      </c>
      <c r="K438" t="s">
        <v>776</v>
      </c>
      <c r="L438" t="e">
        <f>VLOOKUP(H438,'id (2017)'!H:I,2,0)</f>
        <v>#N/A</v>
      </c>
    </row>
    <row r="439" spans="1:12">
      <c r="A439" t="str">
        <f t="shared" si="87"/>
        <v>MińkowskiMarcin1975</v>
      </c>
      <c r="C439">
        <f t="shared" si="71"/>
        <v>438</v>
      </c>
      <c r="D439" t="s">
        <v>4237</v>
      </c>
      <c r="E439" t="s">
        <v>17</v>
      </c>
      <c r="F439">
        <v>0</v>
      </c>
      <c r="G439">
        <v>1975</v>
      </c>
      <c r="H439" t="str">
        <f t="shared" si="88"/>
        <v>Mińkowski Marcin</v>
      </c>
      <c r="I439">
        <f t="shared" si="89"/>
        <v>1975</v>
      </c>
      <c r="J439" t="s">
        <v>32</v>
      </c>
      <c r="K439" t="s">
        <v>776</v>
      </c>
      <c r="L439" t="e">
        <f>VLOOKUP(H439,'id (2017)'!H:I,2,0)</f>
        <v>#N/A</v>
      </c>
    </row>
    <row r="440" spans="1:12">
      <c r="A440" t="str">
        <f t="shared" si="87"/>
        <v>WiśniewskiWłodzimierz1971</v>
      </c>
      <c r="C440">
        <f t="shared" si="71"/>
        <v>439</v>
      </c>
      <c r="D440" t="s">
        <v>98</v>
      </c>
      <c r="E440" t="s">
        <v>742</v>
      </c>
      <c r="F440" t="s">
        <v>1173</v>
      </c>
      <c r="G440">
        <v>1971</v>
      </c>
      <c r="H440" t="str">
        <f t="shared" si="88"/>
        <v>Wiśniewski Włodzimierz</v>
      </c>
      <c r="I440">
        <f t="shared" si="89"/>
        <v>1971</v>
      </c>
      <c r="J440" t="s">
        <v>32</v>
      </c>
      <c r="K440" t="s">
        <v>776</v>
      </c>
      <c r="L440" t="e">
        <f>VLOOKUP(H440,'id (2017)'!H:I,2,0)</f>
        <v>#N/A</v>
      </c>
    </row>
    <row r="441" spans="1:12">
      <c r="A441" t="str">
        <f t="shared" si="87"/>
        <v>LindemannAndrzej1977</v>
      </c>
      <c r="C441">
        <f t="shared" si="71"/>
        <v>440</v>
      </c>
      <c r="D441" t="s">
        <v>1174</v>
      </c>
      <c r="E441" t="s">
        <v>26</v>
      </c>
      <c r="F441" t="s">
        <v>1173</v>
      </c>
      <c r="G441">
        <v>1977</v>
      </c>
      <c r="H441" t="str">
        <f t="shared" si="88"/>
        <v>Lindemann Andrzej</v>
      </c>
      <c r="I441">
        <f t="shared" si="89"/>
        <v>1977</v>
      </c>
      <c r="J441" t="s">
        <v>32</v>
      </c>
      <c r="K441" t="s">
        <v>776</v>
      </c>
      <c r="L441" t="e">
        <f>VLOOKUP(H441,'id (2017)'!H:I,2,0)</f>
        <v>#N/A</v>
      </c>
    </row>
    <row r="442" spans="1:12">
      <c r="A442" t="str">
        <f t="shared" si="87"/>
        <v>CiskowskiPiotr1982</v>
      </c>
      <c r="C442">
        <f t="shared" si="71"/>
        <v>441</v>
      </c>
      <c r="D442" t="s">
        <v>507</v>
      </c>
      <c r="E442" t="s">
        <v>15</v>
      </c>
      <c r="F442" t="s">
        <v>4245</v>
      </c>
      <c r="G442">
        <v>1982</v>
      </c>
      <c r="H442" t="str">
        <f t="shared" si="88"/>
        <v>Ciskowski Piotr</v>
      </c>
      <c r="I442">
        <f t="shared" si="89"/>
        <v>1982</v>
      </c>
      <c r="J442" t="s">
        <v>32</v>
      </c>
      <c r="K442" t="s">
        <v>776</v>
      </c>
      <c r="L442">
        <f>VLOOKUP(H442,'id (2017)'!H:I,2,0)</f>
        <v>1982</v>
      </c>
    </row>
    <row r="443" spans="1:12">
      <c r="A443" t="str">
        <f t="shared" si="87"/>
        <v>CiskowskiWaldemar1955</v>
      </c>
      <c r="C443">
        <f t="shared" si="71"/>
        <v>442</v>
      </c>
      <c r="D443" t="s">
        <v>507</v>
      </c>
      <c r="E443" t="s">
        <v>365</v>
      </c>
      <c r="F443">
        <v>0</v>
      </c>
      <c r="G443">
        <v>1955</v>
      </c>
      <c r="H443" t="str">
        <f t="shared" si="88"/>
        <v>Ciskowski Waldemar</v>
      </c>
      <c r="I443">
        <f t="shared" si="89"/>
        <v>1955</v>
      </c>
      <c r="J443" t="s">
        <v>32</v>
      </c>
      <c r="K443" t="s">
        <v>776</v>
      </c>
      <c r="L443">
        <f>VLOOKUP(H443,'id (2017)'!H:I,2,0)</f>
        <v>1955</v>
      </c>
    </row>
    <row r="444" spans="1:12">
      <c r="A444" t="str">
        <f t="shared" si="87"/>
        <v>WolszczakTomasz1981</v>
      </c>
      <c r="C444">
        <f t="shared" si="71"/>
        <v>443</v>
      </c>
      <c r="D444" t="s">
        <v>4260</v>
      </c>
      <c r="E444" t="s">
        <v>48</v>
      </c>
      <c r="F444" t="s">
        <v>4261</v>
      </c>
      <c r="G444">
        <v>1981</v>
      </c>
      <c r="H444" t="str">
        <f t="shared" si="88"/>
        <v>Wolszczak Tomasz</v>
      </c>
      <c r="I444">
        <f t="shared" si="89"/>
        <v>1981</v>
      </c>
      <c r="J444" t="s">
        <v>32</v>
      </c>
      <c r="K444" t="s">
        <v>776</v>
      </c>
      <c r="L444" t="e">
        <f>VLOOKUP(H444,'id (2017)'!H:I,2,0)</f>
        <v>#N/A</v>
      </c>
    </row>
    <row r="445" spans="1:12">
      <c r="A445" t="str">
        <f t="shared" si="87"/>
        <v>KuncewiczPiotr1975</v>
      </c>
      <c r="C445">
        <f t="shared" si="71"/>
        <v>444</v>
      </c>
      <c r="D445" t="s">
        <v>761</v>
      </c>
      <c r="E445" t="s">
        <v>15</v>
      </c>
      <c r="F445" t="s">
        <v>756</v>
      </c>
      <c r="G445">
        <v>1975</v>
      </c>
      <c r="H445" t="str">
        <f t="shared" si="88"/>
        <v>Kuncewicz Piotr</v>
      </c>
      <c r="I445">
        <f t="shared" si="89"/>
        <v>1975</v>
      </c>
      <c r="J445" t="s">
        <v>32</v>
      </c>
      <c r="K445" t="s">
        <v>776</v>
      </c>
      <c r="L445">
        <f>VLOOKUP(H445,'id (2017)'!H:I,2,0)</f>
        <v>1975</v>
      </c>
    </row>
    <row r="446" spans="1:12">
      <c r="A446" t="str">
        <f t="shared" si="87"/>
        <v>SawkoKamil1975</v>
      </c>
      <c r="C446">
        <f t="shared" si="71"/>
        <v>445</v>
      </c>
      <c r="D446" t="s">
        <v>757</v>
      </c>
      <c r="E446" t="s">
        <v>193</v>
      </c>
      <c r="F446" t="s">
        <v>756</v>
      </c>
      <c r="G446">
        <v>1975</v>
      </c>
      <c r="H446" t="str">
        <f t="shared" si="88"/>
        <v>Sawko Kamil</v>
      </c>
      <c r="I446">
        <f t="shared" si="89"/>
        <v>1975</v>
      </c>
      <c r="J446" t="s">
        <v>32</v>
      </c>
      <c r="K446" t="s">
        <v>776</v>
      </c>
      <c r="L446">
        <f>VLOOKUP(H446,'id (2017)'!H:I,2,0)</f>
        <v>1975</v>
      </c>
    </row>
    <row r="447" spans="1:12">
      <c r="A447" t="str">
        <f t="shared" si="87"/>
        <v>WalczykMarek1975</v>
      </c>
      <c r="C447">
        <f t="shared" si="71"/>
        <v>446</v>
      </c>
      <c r="D447" t="s">
        <v>759</v>
      </c>
      <c r="E447" t="s">
        <v>34</v>
      </c>
      <c r="F447" t="s">
        <v>756</v>
      </c>
      <c r="G447">
        <v>1975</v>
      </c>
      <c r="H447" t="str">
        <f t="shared" si="88"/>
        <v>Walczyk Marek</v>
      </c>
      <c r="I447">
        <f t="shared" si="89"/>
        <v>1975</v>
      </c>
      <c r="J447" t="s">
        <v>32</v>
      </c>
      <c r="K447" t="s">
        <v>776</v>
      </c>
      <c r="L447">
        <f>VLOOKUP(H447,'id (2017)'!H:I,2,0)</f>
        <v>1975</v>
      </c>
    </row>
    <row r="448" spans="1:12">
      <c r="A448" t="str">
        <f t="shared" si="87"/>
        <v>SadłowskiGrzegorz1975</v>
      </c>
      <c r="C448">
        <f t="shared" si="71"/>
        <v>447</v>
      </c>
      <c r="D448" t="s">
        <v>760</v>
      </c>
      <c r="E448" t="s">
        <v>19</v>
      </c>
      <c r="F448">
        <v>0</v>
      </c>
      <c r="G448">
        <v>1975</v>
      </c>
      <c r="H448" t="str">
        <f t="shared" si="88"/>
        <v>Sadłowski Grzegorz</v>
      </c>
      <c r="I448">
        <f t="shared" si="89"/>
        <v>1975</v>
      </c>
      <c r="J448" t="s">
        <v>32</v>
      </c>
      <c r="K448" t="s">
        <v>776</v>
      </c>
      <c r="L448">
        <f>VLOOKUP(H448,'id (2017)'!H:I,2,0)</f>
        <v>1975</v>
      </c>
    </row>
    <row r="449" spans="1:12">
      <c r="A449" t="str">
        <f t="shared" si="87"/>
        <v>BrudłoZbych2010</v>
      </c>
      <c r="C449">
        <f t="shared" si="71"/>
        <v>448</v>
      </c>
      <c r="D449" t="s">
        <v>267</v>
      </c>
      <c r="E449" t="s">
        <v>1691</v>
      </c>
      <c r="F449" t="s">
        <v>1263</v>
      </c>
      <c r="G449">
        <v>2010</v>
      </c>
      <c r="H449" t="str">
        <f t="shared" si="88"/>
        <v>Brudło Zbych</v>
      </c>
      <c r="I449">
        <f t="shared" si="89"/>
        <v>2010</v>
      </c>
      <c r="J449" t="s">
        <v>32</v>
      </c>
      <c r="K449" t="s">
        <v>776</v>
      </c>
      <c r="L449">
        <f>VLOOKUP(H449,'id (2017)'!H:I,2,0)</f>
        <v>2010</v>
      </c>
    </row>
    <row r="450" spans="1:12">
      <c r="A450" t="str">
        <f t="shared" si="87"/>
        <v>BrodowiczTomasz1968</v>
      </c>
      <c r="C450">
        <f t="shared" si="71"/>
        <v>449</v>
      </c>
      <c r="D450" t="s">
        <v>772</v>
      </c>
      <c r="E450" t="s">
        <v>48</v>
      </c>
      <c r="F450">
        <v>0</v>
      </c>
      <c r="G450">
        <v>1968</v>
      </c>
      <c r="H450" t="str">
        <f t="shared" si="88"/>
        <v>Brodowicz Tomasz</v>
      </c>
      <c r="I450">
        <f t="shared" si="89"/>
        <v>1968</v>
      </c>
      <c r="J450" t="s">
        <v>32</v>
      </c>
      <c r="K450" t="s">
        <v>776</v>
      </c>
      <c r="L450" t="e">
        <f>VLOOKUP(H450,'id (2017)'!H:I,2,0)</f>
        <v>#N/A</v>
      </c>
    </row>
    <row r="451" spans="1:12">
      <c r="A451" t="str">
        <f t="shared" si="87"/>
        <v>NiezgódkaBartosz1976</v>
      </c>
      <c r="C451">
        <f t="shared" si="71"/>
        <v>450</v>
      </c>
      <c r="D451" t="s">
        <v>1511</v>
      </c>
      <c r="E451" t="s">
        <v>46</v>
      </c>
      <c r="F451">
        <v>0</v>
      </c>
      <c r="G451">
        <v>1976</v>
      </c>
      <c r="H451" t="str">
        <f t="shared" si="88"/>
        <v>Niezgódka Bartosz</v>
      </c>
      <c r="I451">
        <f t="shared" si="89"/>
        <v>1976</v>
      </c>
      <c r="J451" t="s">
        <v>32</v>
      </c>
      <c r="K451" t="s">
        <v>776</v>
      </c>
      <c r="L451">
        <f>VLOOKUP(H451,'id (2017)'!H:I,2,0)</f>
        <v>1976</v>
      </c>
    </row>
    <row r="452" spans="1:12">
      <c r="A452" t="str">
        <f t="shared" si="87"/>
        <v>SkorupowskiJacek1966</v>
      </c>
      <c r="C452">
        <f t="shared" ref="C452:C515" si="90">C451+1</f>
        <v>451</v>
      </c>
      <c r="D452" t="s">
        <v>1304</v>
      </c>
      <c r="E452" t="s">
        <v>21</v>
      </c>
      <c r="F452" t="s">
        <v>1269</v>
      </c>
      <c r="G452">
        <v>1966</v>
      </c>
      <c r="H452" t="str">
        <f t="shared" si="88"/>
        <v>Skorupowski Jacek</v>
      </c>
      <c r="I452">
        <f t="shared" si="89"/>
        <v>1966</v>
      </c>
      <c r="J452" t="s">
        <v>32</v>
      </c>
      <c r="K452" t="s">
        <v>776</v>
      </c>
      <c r="L452">
        <f>VLOOKUP(H452,'id (2017)'!H:I,2,0)</f>
        <v>1966</v>
      </c>
    </row>
    <row r="453" spans="1:12">
      <c r="A453" t="str">
        <f t="shared" si="87"/>
        <v>WasiakGerard1975</v>
      </c>
      <c r="C453">
        <f t="shared" si="90"/>
        <v>452</v>
      </c>
      <c r="D453" t="s">
        <v>1527</v>
      </c>
      <c r="E453" t="s">
        <v>1528</v>
      </c>
      <c r="F453" t="s">
        <v>4292</v>
      </c>
      <c r="G453">
        <v>1975</v>
      </c>
      <c r="H453" t="str">
        <f t="shared" si="88"/>
        <v>Wasiak Gerard</v>
      </c>
      <c r="I453">
        <f t="shared" si="89"/>
        <v>1975</v>
      </c>
      <c r="J453" t="s">
        <v>32</v>
      </c>
      <c r="K453" t="s">
        <v>776</v>
      </c>
      <c r="L453">
        <f>VLOOKUP(H453,'id (2017)'!H:I,2,0)</f>
        <v>1975</v>
      </c>
    </row>
    <row r="454" spans="1:12">
      <c r="A454" t="str">
        <f t="shared" si="87"/>
        <v>RychcikMariusz1974</v>
      </c>
      <c r="C454">
        <f t="shared" si="90"/>
        <v>453</v>
      </c>
      <c r="D454" t="s">
        <v>4294</v>
      </c>
      <c r="E454" t="s">
        <v>383</v>
      </c>
      <c r="F454" t="s">
        <v>391</v>
      </c>
      <c r="G454">
        <v>1974</v>
      </c>
      <c r="H454" t="str">
        <f t="shared" si="88"/>
        <v>Rychcik Mariusz</v>
      </c>
      <c r="I454">
        <f t="shared" si="89"/>
        <v>1974</v>
      </c>
      <c r="J454" t="s">
        <v>32</v>
      </c>
      <c r="K454" t="s">
        <v>776</v>
      </c>
      <c r="L454" t="e">
        <f>VLOOKUP(H454,'id (2017)'!H:I,2,0)</f>
        <v>#N/A</v>
      </c>
    </row>
    <row r="455" spans="1:12">
      <c r="A455" t="str">
        <f t="shared" si="87"/>
        <v>WysockiMarek1987</v>
      </c>
      <c r="C455">
        <f t="shared" si="90"/>
        <v>454</v>
      </c>
      <c r="D455" t="s">
        <v>190</v>
      </c>
      <c r="E455" t="s">
        <v>34</v>
      </c>
      <c r="F455">
        <v>0</v>
      </c>
      <c r="G455">
        <v>1987</v>
      </c>
      <c r="H455" t="str">
        <f t="shared" si="88"/>
        <v>Wysocki Marek</v>
      </c>
      <c r="I455">
        <f t="shared" si="89"/>
        <v>1987</v>
      </c>
      <c r="J455" t="s">
        <v>32</v>
      </c>
      <c r="K455" t="s">
        <v>776</v>
      </c>
      <c r="L455" t="e">
        <f>VLOOKUP(H455,'id (2017)'!H:I,2,0)</f>
        <v>#N/A</v>
      </c>
    </row>
    <row r="456" spans="1:12">
      <c r="A456" t="str">
        <f t="shared" si="87"/>
        <v>JarczewskiMarcin2002</v>
      </c>
      <c r="C456">
        <f t="shared" si="90"/>
        <v>455</v>
      </c>
      <c r="D456" t="s">
        <v>4310</v>
      </c>
      <c r="E456" t="s">
        <v>17</v>
      </c>
      <c r="F456" t="s">
        <v>4311</v>
      </c>
      <c r="G456">
        <v>2002</v>
      </c>
      <c r="H456" t="str">
        <f t="shared" si="88"/>
        <v>Jarczewski Marcin</v>
      </c>
      <c r="I456">
        <f t="shared" si="89"/>
        <v>2002</v>
      </c>
      <c r="J456" t="s">
        <v>32</v>
      </c>
      <c r="K456" t="s">
        <v>776</v>
      </c>
      <c r="L456" t="e">
        <f>VLOOKUP(H456,'id (2017)'!H:I,2,0)</f>
        <v>#N/A</v>
      </c>
    </row>
    <row r="457" spans="1:12">
      <c r="A457" t="str">
        <f t="shared" si="87"/>
        <v>SzaryńskiMaciej1983</v>
      </c>
      <c r="C457">
        <f t="shared" si="90"/>
        <v>456</v>
      </c>
      <c r="D457" t="s">
        <v>4314</v>
      </c>
      <c r="E457" t="s">
        <v>70</v>
      </c>
      <c r="F457" t="s">
        <v>4311</v>
      </c>
      <c r="G457">
        <v>1983</v>
      </c>
      <c r="H457" t="str">
        <f t="shared" si="88"/>
        <v>Szaryński Maciej</v>
      </c>
      <c r="I457">
        <f t="shared" si="89"/>
        <v>1983</v>
      </c>
      <c r="J457" t="s">
        <v>32</v>
      </c>
      <c r="K457" t="s">
        <v>776</v>
      </c>
      <c r="L457" t="e">
        <f>VLOOKUP(H457,'id (2017)'!H:I,2,0)</f>
        <v>#N/A</v>
      </c>
    </row>
    <row r="458" spans="1:12">
      <c r="A458" t="str">
        <f t="shared" ref="A458:A462" si="91">D458&amp;E458&amp;G458</f>
        <v>BrudłoBasia2007</v>
      </c>
      <c r="C458">
        <f t="shared" si="90"/>
        <v>457</v>
      </c>
      <c r="D458" t="s">
        <v>267</v>
      </c>
      <c r="E458" t="s">
        <v>806</v>
      </c>
      <c r="F458" t="s">
        <v>1263</v>
      </c>
      <c r="G458">
        <v>2007</v>
      </c>
      <c r="H458" t="str">
        <f t="shared" ref="H458:H462" si="92">D458&amp;" "&amp;E458</f>
        <v>Brudło Basia</v>
      </c>
      <c r="I458">
        <f t="shared" ref="I458:I462" si="93">G458</f>
        <v>2007</v>
      </c>
      <c r="J458" t="s">
        <v>0</v>
      </c>
      <c r="K458" t="s">
        <v>776</v>
      </c>
      <c r="L458">
        <f>VLOOKUP(H458,'id (2017)'!H:I,2,0)</f>
        <v>2007</v>
      </c>
    </row>
    <row r="459" spans="1:12">
      <c r="A459" t="str">
        <f t="shared" si="91"/>
        <v>Pacowska-BrudłoOla1977</v>
      </c>
      <c r="C459">
        <f t="shared" si="90"/>
        <v>458</v>
      </c>
      <c r="D459" s="9" t="s">
        <v>1689</v>
      </c>
      <c r="E459" s="9" t="s">
        <v>1690</v>
      </c>
      <c r="F459" s="9" t="s">
        <v>1263</v>
      </c>
      <c r="G459" s="9">
        <v>1977</v>
      </c>
      <c r="H459" t="str">
        <f t="shared" si="92"/>
        <v>Pacowska-Brudło Ola</v>
      </c>
      <c r="I459">
        <f t="shared" si="93"/>
        <v>1977</v>
      </c>
      <c r="J459" t="s">
        <v>0</v>
      </c>
      <c r="K459" t="s">
        <v>776</v>
      </c>
      <c r="L459">
        <f>VLOOKUP(H459,'id (2017)'!H:I,2,0)</f>
        <v>1977</v>
      </c>
    </row>
    <row r="460" spans="1:12">
      <c r="A460" t="str">
        <f t="shared" si="91"/>
        <v>TrykozkoUrszula1969</v>
      </c>
      <c r="C460">
        <f t="shared" si="90"/>
        <v>459</v>
      </c>
      <c r="D460" s="9" t="s">
        <v>769</v>
      </c>
      <c r="E460" s="9" t="s">
        <v>770</v>
      </c>
      <c r="F460" s="9" t="s">
        <v>549</v>
      </c>
      <c r="G460" s="9">
        <v>1969</v>
      </c>
      <c r="H460" t="str">
        <f t="shared" si="92"/>
        <v>Trykozko Urszula</v>
      </c>
      <c r="I460">
        <f t="shared" si="93"/>
        <v>1969</v>
      </c>
      <c r="J460" t="s">
        <v>0</v>
      </c>
      <c r="K460" t="s">
        <v>776</v>
      </c>
      <c r="L460" t="e">
        <f>VLOOKUP(H460,'id (2017)'!H:I,2,0)</f>
        <v>#N/A</v>
      </c>
    </row>
    <row r="461" spans="1:12">
      <c r="A461" t="str">
        <f t="shared" si="91"/>
        <v>OlechowskaEmilia1985</v>
      </c>
      <c r="C461">
        <f t="shared" si="90"/>
        <v>460</v>
      </c>
      <c r="D461" s="9" t="s">
        <v>763</v>
      </c>
      <c r="E461" s="9" t="s">
        <v>764</v>
      </c>
      <c r="F461" s="9" t="s">
        <v>4302</v>
      </c>
      <c r="G461" s="9">
        <v>1985</v>
      </c>
      <c r="H461" t="str">
        <f t="shared" si="92"/>
        <v>Olechowska Emilia</v>
      </c>
      <c r="I461">
        <f t="shared" si="93"/>
        <v>1985</v>
      </c>
      <c r="J461" t="s">
        <v>0</v>
      </c>
      <c r="K461" t="s">
        <v>776</v>
      </c>
      <c r="L461" t="e">
        <f>VLOOKUP(H461,'id (2017)'!H:I,2,0)</f>
        <v>#N/A</v>
      </c>
    </row>
    <row r="462" spans="1:12">
      <c r="A462" t="str">
        <f t="shared" si="91"/>
        <v>SkrzętaIwona1971</v>
      </c>
      <c r="C462">
        <f t="shared" si="90"/>
        <v>461</v>
      </c>
      <c r="D462" s="9" t="s">
        <v>4305</v>
      </c>
      <c r="E462" s="9" t="s">
        <v>1548</v>
      </c>
      <c r="F462" s="9">
        <v>0</v>
      </c>
      <c r="G462" s="9">
        <v>1971</v>
      </c>
      <c r="H462" t="str">
        <f t="shared" si="92"/>
        <v>Skrzęta Iwona</v>
      </c>
      <c r="I462">
        <f t="shared" si="93"/>
        <v>1971</v>
      </c>
      <c r="J462" t="s">
        <v>0</v>
      </c>
      <c r="K462" t="s">
        <v>776</v>
      </c>
      <c r="L462" t="e">
        <f>VLOOKUP(H462,'id (2017)'!H:I,2,0)</f>
        <v>#N/A</v>
      </c>
    </row>
    <row r="463" spans="1:12">
      <c r="A463" t="str">
        <f t="shared" ref="A463" si="94">D463&amp;E463&amp;G463</f>
        <v>BaworowskiGrzegorz1982</v>
      </c>
      <c r="C463">
        <f t="shared" si="90"/>
        <v>462</v>
      </c>
      <c r="D463" s="9" t="s">
        <v>745</v>
      </c>
      <c r="E463" s="9" t="s">
        <v>19</v>
      </c>
      <c r="F463" s="9" t="s">
        <v>744</v>
      </c>
      <c r="G463" s="9">
        <v>1982</v>
      </c>
      <c r="H463" t="str">
        <f t="shared" ref="H463" si="95">D463&amp;" "&amp;E463</f>
        <v>Baworowski Grzegorz</v>
      </c>
      <c r="I463">
        <f t="shared" ref="I463" si="96">G463</f>
        <v>1982</v>
      </c>
      <c r="J463" t="s">
        <v>32</v>
      </c>
      <c r="K463" t="s">
        <v>779</v>
      </c>
      <c r="L463" t="e">
        <f>VLOOKUP(H463,'id (2017)'!H:I,2,0)</f>
        <v>#N/A</v>
      </c>
    </row>
    <row r="464" spans="1:12">
      <c r="A464" t="str">
        <f t="shared" ref="A464:A469" si="97">D464&amp;E464&amp;G464</f>
        <v>NowickiJacek1973</v>
      </c>
      <c r="C464">
        <f t="shared" si="90"/>
        <v>463</v>
      </c>
      <c r="D464" t="s">
        <v>20</v>
      </c>
      <c r="E464" t="s">
        <v>21</v>
      </c>
      <c r="G464">
        <v>1973</v>
      </c>
      <c r="H464" t="str">
        <f t="shared" ref="H464:H469" si="98">D464&amp;" "&amp;E464</f>
        <v>Nowicki Jacek</v>
      </c>
      <c r="I464">
        <f t="shared" ref="I464:I469" si="99">G464</f>
        <v>1973</v>
      </c>
      <c r="J464" t="s">
        <v>32</v>
      </c>
      <c r="K464" t="s">
        <v>3353</v>
      </c>
      <c r="L464">
        <f>VLOOKUP(H464,'id (2017)'!H:I,2,0)</f>
        <v>1973</v>
      </c>
    </row>
    <row r="465" spans="1:12">
      <c r="A465" t="str">
        <f t="shared" si="97"/>
        <v>WawrzynGrzegorz1975</v>
      </c>
      <c r="C465">
        <f t="shared" si="90"/>
        <v>464</v>
      </c>
      <c r="D465" t="s">
        <v>4385</v>
      </c>
      <c r="E465" t="s">
        <v>19</v>
      </c>
      <c r="G465">
        <v>1975</v>
      </c>
      <c r="H465" t="str">
        <f t="shared" si="98"/>
        <v>Wawrzyn Grzegorz</v>
      </c>
      <c r="I465">
        <f t="shared" si="99"/>
        <v>1975</v>
      </c>
      <c r="J465" t="s">
        <v>32</v>
      </c>
      <c r="K465" t="s">
        <v>3353</v>
      </c>
      <c r="L465" t="e">
        <f>VLOOKUP(H465,'id (2017)'!H:I,2,0)</f>
        <v>#N/A</v>
      </c>
    </row>
    <row r="466" spans="1:12">
      <c r="A466" t="str">
        <f t="shared" si="97"/>
        <v>ŚcibiszJerzy1955</v>
      </c>
      <c r="C466">
        <f t="shared" si="90"/>
        <v>465</v>
      </c>
      <c r="D466" t="s">
        <v>408</v>
      </c>
      <c r="E466" t="s">
        <v>209</v>
      </c>
      <c r="G466">
        <v>1955</v>
      </c>
      <c r="H466" t="str">
        <f t="shared" si="98"/>
        <v>Ścibisz Jerzy</v>
      </c>
      <c r="I466">
        <f t="shared" si="99"/>
        <v>1955</v>
      </c>
      <c r="J466" t="s">
        <v>32</v>
      </c>
      <c r="K466" t="s">
        <v>3353</v>
      </c>
      <c r="L466">
        <f>VLOOKUP(H466,'id (2017)'!H:I,2,0)</f>
        <v>1955</v>
      </c>
    </row>
    <row r="467" spans="1:12">
      <c r="A467" t="str">
        <f t="shared" si="97"/>
        <v>JacakAndrzej1986</v>
      </c>
      <c r="C467">
        <f t="shared" si="90"/>
        <v>466</v>
      </c>
      <c r="D467" t="s">
        <v>804</v>
      </c>
      <c r="E467" t="s">
        <v>26</v>
      </c>
      <c r="G467">
        <v>1986</v>
      </c>
      <c r="H467" t="str">
        <f t="shared" si="98"/>
        <v>Jacak Andrzej</v>
      </c>
      <c r="I467">
        <f t="shared" si="99"/>
        <v>1986</v>
      </c>
      <c r="J467" t="s">
        <v>32</v>
      </c>
      <c r="K467" t="s">
        <v>3353</v>
      </c>
      <c r="L467">
        <f>VLOOKUP(H467,'id (2017)'!H:I,2,0)</f>
        <v>1986</v>
      </c>
    </row>
    <row r="468" spans="1:12">
      <c r="A468" t="str">
        <f t="shared" si="97"/>
        <v>FałowskaWioletta1970</v>
      </c>
      <c r="C468">
        <f t="shared" si="90"/>
        <v>467</v>
      </c>
      <c r="D468" t="s">
        <v>1596</v>
      </c>
      <c r="E468" t="s">
        <v>993</v>
      </c>
      <c r="G468">
        <v>1970</v>
      </c>
      <c r="H468" t="str">
        <f t="shared" si="98"/>
        <v>Fałowska Wioletta</v>
      </c>
      <c r="I468">
        <f t="shared" si="99"/>
        <v>1970</v>
      </c>
      <c r="J468" t="s">
        <v>0</v>
      </c>
      <c r="K468" t="s">
        <v>3353</v>
      </c>
      <c r="L468">
        <f>VLOOKUP(H468,'id (2017)'!H:I,2,0)</f>
        <v>1970</v>
      </c>
    </row>
    <row r="469" spans="1:12">
      <c r="A469" t="str">
        <f t="shared" si="97"/>
        <v>OstaszkiewiczPola2007</v>
      </c>
      <c r="C469">
        <f t="shared" si="90"/>
        <v>468</v>
      </c>
      <c r="D469" t="s">
        <v>3496</v>
      </c>
      <c r="E469" t="s">
        <v>4410</v>
      </c>
      <c r="G469">
        <v>2007</v>
      </c>
      <c r="H469" t="str">
        <f t="shared" si="98"/>
        <v>Ostaszkiewicz Pola</v>
      </c>
      <c r="I469">
        <f t="shared" si="99"/>
        <v>2007</v>
      </c>
      <c r="J469" t="s">
        <v>0</v>
      </c>
      <c r="K469" t="s">
        <v>3353</v>
      </c>
      <c r="L469" t="e">
        <f>VLOOKUP(H469,'id (2017)'!H:I,2,0)</f>
        <v>#N/A</v>
      </c>
    </row>
    <row r="470" spans="1:12">
      <c r="A470" t="str">
        <f t="shared" ref="A470:A471" si="100">D470&amp;E470&amp;G470</f>
        <v>SzyplińskiMichał1982</v>
      </c>
      <c r="C470">
        <f t="shared" si="90"/>
        <v>469</v>
      </c>
      <c r="D470" t="s">
        <v>1566</v>
      </c>
      <c r="E470" t="s">
        <v>59</v>
      </c>
      <c r="F470" s="9" t="s">
        <v>549</v>
      </c>
      <c r="G470">
        <v>1982</v>
      </c>
      <c r="H470" t="str">
        <f t="shared" ref="H470:H471" si="101">D470&amp;" "&amp;E470</f>
        <v>Szypliński Michał</v>
      </c>
      <c r="I470">
        <f t="shared" ref="I470:I471" si="102">G470</f>
        <v>1982</v>
      </c>
      <c r="J470" t="s">
        <v>32</v>
      </c>
      <c r="K470" t="s">
        <v>4418</v>
      </c>
      <c r="L470">
        <f>VLOOKUP(H470,'id (2017)'!H:I,2,0)</f>
        <v>1982</v>
      </c>
    </row>
    <row r="471" spans="1:12">
      <c r="A471" t="str">
        <f t="shared" si="100"/>
        <v>DomżalskiSebastian1980</v>
      </c>
      <c r="C471">
        <f t="shared" si="90"/>
        <v>470</v>
      </c>
      <c r="D471" t="s">
        <v>4417</v>
      </c>
      <c r="E471" t="s">
        <v>788</v>
      </c>
      <c r="G471">
        <v>1980</v>
      </c>
      <c r="H471" t="str">
        <f t="shared" si="101"/>
        <v>Domżalski Sebastian</v>
      </c>
      <c r="I471">
        <f t="shared" si="102"/>
        <v>1980</v>
      </c>
      <c r="J471" t="s">
        <v>32</v>
      </c>
      <c r="K471" t="s">
        <v>4418</v>
      </c>
      <c r="L471" t="e">
        <f>VLOOKUP(H471,'id (2017)'!H:I,2,0)</f>
        <v>#N/A</v>
      </c>
    </row>
    <row r="472" spans="1:12">
      <c r="A472" t="str">
        <f t="shared" ref="A472:A484" si="103">D472&amp;E472&amp;G472</f>
        <v>BedykMichał1986</v>
      </c>
      <c r="C472">
        <f t="shared" si="90"/>
        <v>471</v>
      </c>
      <c r="D472" t="s">
        <v>1326</v>
      </c>
      <c r="E472" t="s">
        <v>59</v>
      </c>
      <c r="F472" t="s">
        <v>1323</v>
      </c>
      <c r="G472">
        <v>1986</v>
      </c>
      <c r="H472" t="str">
        <f t="shared" ref="H472:H484" si="104">D472&amp;" "&amp;E472</f>
        <v>Bedyk Michał</v>
      </c>
      <c r="I472">
        <f t="shared" ref="I472:I484" si="105">G472</f>
        <v>1986</v>
      </c>
      <c r="J472" t="s">
        <v>32</v>
      </c>
      <c r="K472" t="s">
        <v>815</v>
      </c>
      <c r="L472">
        <f>VLOOKUP(H472,'id (2017)'!H:I,2,0)</f>
        <v>1986</v>
      </c>
    </row>
    <row r="473" spans="1:12">
      <c r="A473" t="str">
        <f t="shared" si="103"/>
        <v>KwitowskiPiotr1978</v>
      </c>
      <c r="C473">
        <f t="shared" si="90"/>
        <v>472</v>
      </c>
      <c r="D473" t="s">
        <v>4459</v>
      </c>
      <c r="E473" t="s">
        <v>15</v>
      </c>
      <c r="F473" t="s">
        <v>3</v>
      </c>
      <c r="G473">
        <v>1978</v>
      </c>
      <c r="H473" t="str">
        <f t="shared" si="104"/>
        <v>Kwitowski Piotr</v>
      </c>
      <c r="I473">
        <f t="shared" si="105"/>
        <v>1978</v>
      </c>
      <c r="J473" t="s">
        <v>32</v>
      </c>
      <c r="K473" t="s">
        <v>815</v>
      </c>
      <c r="L473" t="e">
        <f>VLOOKUP(H473,'id (2017)'!H:I,2,0)</f>
        <v>#N/A</v>
      </c>
    </row>
    <row r="474" spans="1:12">
      <c r="A474" t="str">
        <f t="shared" si="103"/>
        <v>GołąbRobert1975</v>
      </c>
      <c r="C474">
        <f t="shared" si="90"/>
        <v>473</v>
      </c>
      <c r="D474" t="s">
        <v>884</v>
      </c>
      <c r="E474" t="s">
        <v>49</v>
      </c>
      <c r="F474" t="s">
        <v>4444</v>
      </c>
      <c r="G474">
        <v>1975</v>
      </c>
      <c r="H474" t="str">
        <f t="shared" si="104"/>
        <v>Gołąb Robert</v>
      </c>
      <c r="I474">
        <f t="shared" si="105"/>
        <v>1975</v>
      </c>
      <c r="J474" t="s">
        <v>32</v>
      </c>
      <c r="K474" t="s">
        <v>815</v>
      </c>
      <c r="L474" t="e">
        <f>VLOOKUP(H474,'id (2017)'!H:I,2,0)</f>
        <v>#N/A</v>
      </c>
    </row>
    <row r="475" spans="1:12">
      <c r="A475" t="str">
        <f t="shared" si="103"/>
        <v>NiessnerPiotr1963</v>
      </c>
      <c r="C475">
        <f t="shared" si="90"/>
        <v>474</v>
      </c>
      <c r="D475" t="s">
        <v>4460</v>
      </c>
      <c r="E475" t="s">
        <v>15</v>
      </c>
      <c r="F475" t="s">
        <v>4441</v>
      </c>
      <c r="G475">
        <v>1963</v>
      </c>
      <c r="H475" t="str">
        <f t="shared" si="104"/>
        <v>Niessner Piotr</v>
      </c>
      <c r="I475">
        <f t="shared" si="105"/>
        <v>1963</v>
      </c>
      <c r="J475" t="s">
        <v>32</v>
      </c>
      <c r="K475" t="s">
        <v>815</v>
      </c>
      <c r="L475" t="e">
        <f>VLOOKUP(H475,'id (2017)'!H:I,2,0)</f>
        <v>#N/A</v>
      </c>
    </row>
    <row r="476" spans="1:12">
      <c r="A476" t="str">
        <f t="shared" si="103"/>
        <v>JonasWojciech1981</v>
      </c>
      <c r="C476">
        <f t="shared" si="90"/>
        <v>475</v>
      </c>
      <c r="D476" t="s">
        <v>1557</v>
      </c>
      <c r="E476" t="s">
        <v>151</v>
      </c>
      <c r="F476" t="s">
        <v>1652</v>
      </c>
      <c r="G476">
        <v>1981</v>
      </c>
      <c r="H476" t="str">
        <f t="shared" si="104"/>
        <v>Jonas Wojciech</v>
      </c>
      <c r="I476">
        <f t="shared" si="105"/>
        <v>1981</v>
      </c>
      <c r="J476" t="s">
        <v>32</v>
      </c>
      <c r="K476" t="s">
        <v>815</v>
      </c>
      <c r="L476">
        <f>VLOOKUP(H476,'id (2017)'!H:I,2,0)</f>
        <v>1981</v>
      </c>
    </row>
    <row r="477" spans="1:12">
      <c r="A477" t="str">
        <f t="shared" si="103"/>
        <v>SobczyńskiSebastian1974</v>
      </c>
      <c r="C477">
        <f t="shared" si="90"/>
        <v>476</v>
      </c>
      <c r="D477" t="s">
        <v>1556</v>
      </c>
      <c r="E477" t="s">
        <v>788</v>
      </c>
      <c r="F477" t="s">
        <v>1652</v>
      </c>
      <c r="G477">
        <v>1974</v>
      </c>
      <c r="H477" t="str">
        <f t="shared" si="104"/>
        <v>Sobczyński Sebastian</v>
      </c>
      <c r="I477">
        <f t="shared" si="105"/>
        <v>1974</v>
      </c>
      <c r="J477" t="s">
        <v>32</v>
      </c>
      <c r="K477" t="s">
        <v>815</v>
      </c>
      <c r="L477">
        <f>VLOOKUP(H477,'id (2017)'!H:I,2,0)</f>
        <v>1974</v>
      </c>
    </row>
    <row r="478" spans="1:12">
      <c r="A478" t="str">
        <f t="shared" si="103"/>
        <v>DoboszPatryk1990</v>
      </c>
      <c r="C478">
        <f t="shared" si="90"/>
        <v>477</v>
      </c>
      <c r="D478" t="s">
        <v>4461</v>
      </c>
      <c r="E478" t="s">
        <v>379</v>
      </c>
      <c r="F478" t="s">
        <v>4435</v>
      </c>
      <c r="G478">
        <v>1990</v>
      </c>
      <c r="H478" t="str">
        <f t="shared" si="104"/>
        <v>Dobosz Patryk</v>
      </c>
      <c r="I478">
        <f t="shared" si="105"/>
        <v>1990</v>
      </c>
      <c r="J478" t="s">
        <v>32</v>
      </c>
      <c r="K478" t="s">
        <v>815</v>
      </c>
      <c r="L478" t="e">
        <f>VLOOKUP(H478,'id (2017)'!H:I,2,0)</f>
        <v>#N/A</v>
      </c>
    </row>
    <row r="479" spans="1:12">
      <c r="A479" t="str">
        <f t="shared" si="103"/>
        <v>AksamitSebastian1983</v>
      </c>
      <c r="C479">
        <f t="shared" si="90"/>
        <v>478</v>
      </c>
      <c r="D479" t="s">
        <v>4462</v>
      </c>
      <c r="E479" t="s">
        <v>788</v>
      </c>
      <c r="F479" t="s">
        <v>1657</v>
      </c>
      <c r="G479">
        <v>1983</v>
      </c>
      <c r="H479" t="str">
        <f t="shared" si="104"/>
        <v>Aksamit Sebastian</v>
      </c>
      <c r="I479">
        <f t="shared" si="105"/>
        <v>1983</v>
      </c>
      <c r="J479" t="s">
        <v>32</v>
      </c>
      <c r="K479" t="s">
        <v>815</v>
      </c>
      <c r="L479" t="e">
        <f>VLOOKUP(H479,'id (2017)'!H:I,2,0)</f>
        <v>#N/A</v>
      </c>
    </row>
    <row r="480" spans="1:12">
      <c r="A480" t="str">
        <f t="shared" si="103"/>
        <v>PuchalskiTomasz1981</v>
      </c>
      <c r="C480">
        <f t="shared" si="90"/>
        <v>479</v>
      </c>
      <c r="D480" t="s">
        <v>1637</v>
      </c>
      <c r="E480" t="s">
        <v>48</v>
      </c>
      <c r="F480" t="s">
        <v>1657</v>
      </c>
      <c r="G480">
        <v>1981</v>
      </c>
      <c r="H480" t="str">
        <f t="shared" si="104"/>
        <v>Puchalski Tomasz</v>
      </c>
      <c r="I480">
        <f t="shared" si="105"/>
        <v>1981</v>
      </c>
      <c r="J480" t="s">
        <v>32</v>
      </c>
      <c r="K480" t="s">
        <v>815</v>
      </c>
      <c r="L480">
        <f>VLOOKUP(H480,'id (2017)'!H:I,2,0)</f>
        <v>1981</v>
      </c>
    </row>
    <row r="481" spans="1:12">
      <c r="A481" t="str">
        <f t="shared" si="103"/>
        <v>NiegowskiArkadiusz1981</v>
      </c>
      <c r="C481">
        <f t="shared" si="90"/>
        <v>480</v>
      </c>
      <c r="D481" t="s">
        <v>933</v>
      </c>
      <c r="E481" t="s">
        <v>363</v>
      </c>
      <c r="F481" t="s">
        <v>4426</v>
      </c>
      <c r="G481">
        <v>1981</v>
      </c>
      <c r="H481" t="str">
        <f t="shared" si="104"/>
        <v>Niegowski Arkadiusz</v>
      </c>
      <c r="I481">
        <f t="shared" si="105"/>
        <v>1981</v>
      </c>
      <c r="J481" t="s">
        <v>32</v>
      </c>
      <c r="K481" t="s">
        <v>815</v>
      </c>
      <c r="L481">
        <f>VLOOKUP(H481,'id (2017)'!H:I,2,0)</f>
        <v>1981</v>
      </c>
    </row>
    <row r="482" spans="1:12">
      <c r="A482" t="str">
        <f t="shared" si="103"/>
        <v>MilczarekLeszek1961</v>
      </c>
      <c r="C482">
        <f t="shared" si="90"/>
        <v>481</v>
      </c>
      <c r="D482" t="s">
        <v>4463</v>
      </c>
      <c r="E482" t="s">
        <v>25</v>
      </c>
      <c r="F482" t="s">
        <v>4423</v>
      </c>
      <c r="G482">
        <v>1961</v>
      </c>
      <c r="H482" t="str">
        <f t="shared" si="104"/>
        <v>Milczarek Leszek</v>
      </c>
      <c r="I482">
        <f t="shared" si="105"/>
        <v>1961</v>
      </c>
      <c r="J482" t="s">
        <v>32</v>
      </c>
      <c r="K482" t="s">
        <v>815</v>
      </c>
      <c r="L482" t="e">
        <f>VLOOKUP(H482,'id (2017)'!H:I,2,0)</f>
        <v>#N/A</v>
      </c>
    </row>
    <row r="483" spans="1:12">
      <c r="A483" t="str">
        <f t="shared" si="103"/>
        <v>WesołowskiRobert1976</v>
      </c>
      <c r="C483">
        <f t="shared" si="90"/>
        <v>482</v>
      </c>
      <c r="D483" t="s">
        <v>1532</v>
      </c>
      <c r="E483" t="s">
        <v>49</v>
      </c>
      <c r="F483" t="s">
        <v>1657</v>
      </c>
      <c r="G483">
        <v>1976</v>
      </c>
      <c r="H483" t="str">
        <f t="shared" si="104"/>
        <v>Wesołowski Robert</v>
      </c>
      <c r="I483">
        <f t="shared" si="105"/>
        <v>1976</v>
      </c>
      <c r="J483" t="s">
        <v>32</v>
      </c>
      <c r="K483" t="s">
        <v>815</v>
      </c>
      <c r="L483" t="e">
        <f>VLOOKUP(H483,'id (2017)'!H:I,2,0)</f>
        <v>#N/A</v>
      </c>
    </row>
    <row r="484" spans="1:12">
      <c r="A484" t="str">
        <f t="shared" si="103"/>
        <v>ProkopMarcin1975</v>
      </c>
      <c r="C484">
        <f t="shared" si="90"/>
        <v>483</v>
      </c>
      <c r="D484" t="s">
        <v>4464</v>
      </c>
      <c r="E484" t="s">
        <v>17</v>
      </c>
      <c r="F484" t="s">
        <v>1657</v>
      </c>
      <c r="G484">
        <v>1975</v>
      </c>
      <c r="H484" t="str">
        <f t="shared" si="104"/>
        <v>Prokop Marcin</v>
      </c>
      <c r="I484">
        <f t="shared" si="105"/>
        <v>1975</v>
      </c>
      <c r="J484" t="s">
        <v>32</v>
      </c>
      <c r="K484" t="s">
        <v>815</v>
      </c>
      <c r="L484" t="e">
        <f>VLOOKUP(H484,'id (2017)'!H:I,2,0)</f>
        <v>#N/A</v>
      </c>
    </row>
    <row r="485" spans="1:12">
      <c r="A485" t="str">
        <f t="shared" ref="A485:A487" si="106">D485&amp;E485&amp;G485</f>
        <v>HerbuśEdyta1974</v>
      </c>
      <c r="C485">
        <f t="shared" si="90"/>
        <v>484</v>
      </c>
      <c r="D485" t="s">
        <v>4465</v>
      </c>
      <c r="E485" t="s">
        <v>463</v>
      </c>
      <c r="F485" t="s">
        <v>4444</v>
      </c>
      <c r="G485">
        <v>1974</v>
      </c>
      <c r="H485" t="str">
        <f t="shared" ref="H485:H487" si="107">D485&amp;" "&amp;E485</f>
        <v>Herbuś Edyta</v>
      </c>
      <c r="I485">
        <f t="shared" ref="I485:I487" si="108">G485</f>
        <v>1974</v>
      </c>
      <c r="J485" t="s">
        <v>0</v>
      </c>
      <c r="K485" t="s">
        <v>815</v>
      </c>
      <c r="L485" t="e">
        <f>VLOOKUP(H485,'id (2017)'!H:I,2,0)</f>
        <v>#N/A</v>
      </c>
    </row>
    <row r="486" spans="1:12">
      <c r="A486" t="str">
        <f t="shared" si="106"/>
        <v>ChmielarzJoanna0</v>
      </c>
      <c r="C486">
        <f t="shared" si="90"/>
        <v>485</v>
      </c>
      <c r="D486" t="s">
        <v>901</v>
      </c>
      <c r="E486" t="s">
        <v>489</v>
      </c>
      <c r="F486">
        <v>0</v>
      </c>
      <c r="G486">
        <v>0</v>
      </c>
      <c r="H486" t="str">
        <f t="shared" si="107"/>
        <v>Chmielarz Joanna</v>
      </c>
      <c r="I486">
        <f t="shared" si="108"/>
        <v>0</v>
      </c>
      <c r="J486" t="s">
        <v>0</v>
      </c>
      <c r="K486" t="s">
        <v>815</v>
      </c>
      <c r="L486" t="e">
        <f>VLOOKUP(H486,'id (2017)'!H:I,2,0)</f>
        <v>#N/A</v>
      </c>
    </row>
    <row r="487" spans="1:12">
      <c r="A487" t="str">
        <f t="shared" si="106"/>
        <v>SiudakAgata0</v>
      </c>
      <c r="C487">
        <f t="shared" si="90"/>
        <v>486</v>
      </c>
      <c r="D487" t="s">
        <v>4466</v>
      </c>
      <c r="E487" t="s">
        <v>231</v>
      </c>
      <c r="F487">
        <v>0</v>
      </c>
      <c r="G487">
        <v>0</v>
      </c>
      <c r="H487" t="str">
        <f t="shared" si="107"/>
        <v>Siudak Agata</v>
      </c>
      <c r="I487">
        <f t="shared" si="108"/>
        <v>0</v>
      </c>
      <c r="J487" t="s">
        <v>0</v>
      </c>
      <c r="K487" t="s">
        <v>815</v>
      </c>
      <c r="L487" t="e">
        <f>VLOOKUP(H487,'id (2017)'!H:I,2,0)</f>
        <v>#N/A</v>
      </c>
    </row>
    <row r="488" spans="1:12">
      <c r="A488" t="str">
        <f t="shared" ref="A488:A491" si="109">D488&amp;E488&amp;G488</f>
        <v>WięcekMaciej1974</v>
      </c>
      <c r="C488">
        <f t="shared" si="90"/>
        <v>487</v>
      </c>
      <c r="D488" t="s">
        <v>4499</v>
      </c>
      <c r="E488" t="s">
        <v>70</v>
      </c>
      <c r="F488" t="s">
        <v>292</v>
      </c>
      <c r="G488">
        <v>1974</v>
      </c>
      <c r="H488" t="str">
        <f t="shared" ref="H488:H491" si="110">D488&amp;" "&amp;E488</f>
        <v>Więcek Maciej</v>
      </c>
      <c r="I488">
        <f t="shared" ref="I488:I491" si="111">G488</f>
        <v>1974</v>
      </c>
      <c r="J488" t="s">
        <v>32</v>
      </c>
      <c r="K488" t="s">
        <v>4521</v>
      </c>
      <c r="L488" t="e">
        <f>VLOOKUP(H488,'id (2017)'!H:I,2,0)</f>
        <v>#N/A</v>
      </c>
    </row>
    <row r="489" spans="1:12">
      <c r="A489" t="str">
        <f t="shared" si="109"/>
        <v>KwaśnikGrzegorz1980</v>
      </c>
      <c r="C489">
        <f t="shared" si="90"/>
        <v>488</v>
      </c>
      <c r="D489" t="s">
        <v>1478</v>
      </c>
      <c r="E489" t="s">
        <v>19</v>
      </c>
      <c r="F489" t="s">
        <v>1485</v>
      </c>
      <c r="G489">
        <v>1980</v>
      </c>
      <c r="H489" t="str">
        <f t="shared" si="110"/>
        <v>Kwaśnik Grzegorz</v>
      </c>
      <c r="I489">
        <f t="shared" si="111"/>
        <v>1980</v>
      </c>
      <c r="J489" t="s">
        <v>32</v>
      </c>
      <c r="K489" t="s">
        <v>4521</v>
      </c>
      <c r="L489">
        <f>VLOOKUP(H489,'id (2017)'!H:I,2,0)</f>
        <v>1980</v>
      </c>
    </row>
    <row r="490" spans="1:12">
      <c r="A490" t="str">
        <f t="shared" si="109"/>
        <v>WalczakKarol1980</v>
      </c>
      <c r="C490">
        <f t="shared" si="90"/>
        <v>489</v>
      </c>
      <c r="D490" t="s">
        <v>964</v>
      </c>
      <c r="E490" t="s">
        <v>95</v>
      </c>
      <c r="F490" t="s">
        <v>4497</v>
      </c>
      <c r="G490">
        <v>1980</v>
      </c>
      <c r="H490" t="str">
        <f t="shared" si="110"/>
        <v>Walczak Karol</v>
      </c>
      <c r="I490">
        <f t="shared" si="111"/>
        <v>1980</v>
      </c>
      <c r="J490" t="s">
        <v>32</v>
      </c>
      <c r="K490" t="s">
        <v>4521</v>
      </c>
      <c r="L490">
        <f>VLOOKUP(H490,'id (2017)'!H:I,2,0)</f>
        <v>1980</v>
      </c>
    </row>
    <row r="491" spans="1:12">
      <c r="A491" t="str">
        <f t="shared" si="109"/>
        <v>FlisArtur1988</v>
      </c>
      <c r="C491">
        <f t="shared" si="90"/>
        <v>490</v>
      </c>
      <c r="D491" t="s">
        <v>4481</v>
      </c>
      <c r="E491" t="s">
        <v>51</v>
      </c>
      <c r="F491" t="s">
        <v>3561</v>
      </c>
      <c r="G491">
        <v>1988</v>
      </c>
      <c r="H491" t="str">
        <f t="shared" si="110"/>
        <v>Flis Artur</v>
      </c>
      <c r="I491">
        <f t="shared" si="111"/>
        <v>1988</v>
      </c>
      <c r="J491" t="s">
        <v>32</v>
      </c>
      <c r="K491" t="s">
        <v>4521</v>
      </c>
      <c r="L491" t="e">
        <f>VLOOKUP(H491,'id (2017)'!H:I,2,0)</f>
        <v>#N/A</v>
      </c>
    </row>
    <row r="492" spans="1:12">
      <c r="A492" t="str">
        <f t="shared" ref="A492:A497" si="112">D492&amp;E492&amp;G492</f>
        <v>BłaszczkDarek1974</v>
      </c>
      <c r="C492">
        <f t="shared" si="90"/>
        <v>491</v>
      </c>
      <c r="D492" t="s">
        <v>4517</v>
      </c>
      <c r="E492" t="s">
        <v>175</v>
      </c>
      <c r="F492" t="s">
        <v>176</v>
      </c>
      <c r="G492">
        <v>1974</v>
      </c>
      <c r="H492" t="str">
        <f t="shared" ref="H492:H497" si="113">D492&amp;" "&amp;E492</f>
        <v>Błaszczk Darek</v>
      </c>
      <c r="I492">
        <f t="shared" ref="I492:I497" si="114">G492</f>
        <v>1974</v>
      </c>
      <c r="J492" t="s">
        <v>32</v>
      </c>
      <c r="K492" t="s">
        <v>882</v>
      </c>
      <c r="L492" t="e">
        <f>VLOOKUP(H492,'id (2017)'!H:I,2,0)</f>
        <v>#N/A</v>
      </c>
    </row>
    <row r="493" spans="1:12">
      <c r="A493" t="str">
        <f t="shared" si="112"/>
        <v>OlejnikBartłomiej1981</v>
      </c>
      <c r="C493">
        <f t="shared" si="90"/>
        <v>492</v>
      </c>
      <c r="D493" t="s">
        <v>865</v>
      </c>
      <c r="E493" t="s">
        <v>272</v>
      </c>
      <c r="F493" t="s">
        <v>4513</v>
      </c>
      <c r="G493">
        <v>1981</v>
      </c>
      <c r="H493" t="str">
        <f t="shared" si="113"/>
        <v>Olejnik Bartłomiej</v>
      </c>
      <c r="I493">
        <f t="shared" si="114"/>
        <v>1981</v>
      </c>
      <c r="J493" t="s">
        <v>32</v>
      </c>
      <c r="K493" t="s">
        <v>882</v>
      </c>
      <c r="L493" t="e">
        <f>VLOOKUP(H493,'id (2017)'!H:I,2,0)</f>
        <v>#N/A</v>
      </c>
    </row>
    <row r="494" spans="1:12">
      <c r="A494" t="str">
        <f t="shared" si="112"/>
        <v>ŁuszczewskiKrzysztof1977</v>
      </c>
      <c r="C494">
        <f t="shared" si="90"/>
        <v>493</v>
      </c>
      <c r="D494" t="s">
        <v>4512</v>
      </c>
      <c r="E494" t="s">
        <v>22</v>
      </c>
      <c r="F494" t="s">
        <v>4513</v>
      </c>
      <c r="G494">
        <v>1977</v>
      </c>
      <c r="H494" t="str">
        <f t="shared" si="113"/>
        <v>Łuszczewski Krzysztof</v>
      </c>
      <c r="I494">
        <f t="shared" si="114"/>
        <v>1977</v>
      </c>
      <c r="J494" t="s">
        <v>32</v>
      </c>
      <c r="K494" t="s">
        <v>882</v>
      </c>
      <c r="L494" t="e">
        <f>VLOOKUP(H494,'id (2017)'!H:I,2,0)</f>
        <v>#N/A</v>
      </c>
    </row>
    <row r="495" spans="1:12">
      <c r="A495" t="str">
        <f t="shared" si="112"/>
        <v>MurawskiDominik0</v>
      </c>
      <c r="C495">
        <f t="shared" si="90"/>
        <v>494</v>
      </c>
      <c r="D495" t="s">
        <v>1258</v>
      </c>
      <c r="E495" t="s">
        <v>373</v>
      </c>
      <c r="F495" t="s">
        <v>4509</v>
      </c>
      <c r="G495">
        <v>0</v>
      </c>
      <c r="H495" t="str">
        <f t="shared" si="113"/>
        <v>Murawski Dominik</v>
      </c>
      <c r="I495">
        <f t="shared" si="114"/>
        <v>0</v>
      </c>
      <c r="J495" t="s">
        <v>32</v>
      </c>
      <c r="K495" t="s">
        <v>882</v>
      </c>
      <c r="L495">
        <f>VLOOKUP(H495,'id (2017)'!H:I,2,0)</f>
        <v>0</v>
      </c>
    </row>
    <row r="496" spans="1:12">
      <c r="A496" t="str">
        <f t="shared" si="112"/>
        <v>DolnyMarcin1977</v>
      </c>
      <c r="C496">
        <f t="shared" si="90"/>
        <v>495</v>
      </c>
      <c r="D496" t="s">
        <v>4507</v>
      </c>
      <c r="E496" t="s">
        <v>17</v>
      </c>
      <c r="F496">
        <v>0</v>
      </c>
      <c r="G496">
        <v>1977</v>
      </c>
      <c r="H496" t="str">
        <f t="shared" si="113"/>
        <v>Dolny Marcin</v>
      </c>
      <c r="I496">
        <f t="shared" si="114"/>
        <v>1977</v>
      </c>
      <c r="J496" t="s">
        <v>32</v>
      </c>
      <c r="K496" t="s">
        <v>882</v>
      </c>
      <c r="L496" t="e">
        <f>VLOOKUP(H496,'id (2017)'!H:I,2,0)</f>
        <v>#N/A</v>
      </c>
    </row>
    <row r="497" spans="1:12">
      <c r="A497" t="str">
        <f t="shared" si="112"/>
        <v>KrasuskiBartłomiej0</v>
      </c>
      <c r="C497">
        <f t="shared" si="90"/>
        <v>496</v>
      </c>
      <c r="D497" t="s">
        <v>749</v>
      </c>
      <c r="E497" t="s">
        <v>272</v>
      </c>
      <c r="F497" t="s">
        <v>289</v>
      </c>
      <c r="G497">
        <v>0</v>
      </c>
      <c r="H497" t="str">
        <f t="shared" si="113"/>
        <v>Krasuski Bartłomiej</v>
      </c>
      <c r="I497">
        <f t="shared" si="114"/>
        <v>0</v>
      </c>
      <c r="J497" t="s">
        <v>32</v>
      </c>
      <c r="K497" t="s">
        <v>882</v>
      </c>
      <c r="L497" t="e">
        <f>VLOOKUP(H497,'id (2017)'!H:I,2,0)</f>
        <v>#N/A</v>
      </c>
    </row>
    <row r="498" spans="1:12">
      <c r="A498" t="str">
        <f t="shared" ref="A498:A499" si="115">D498&amp;E498&amp;G498</f>
        <v>StanekDominika1996</v>
      </c>
      <c r="C498">
        <f t="shared" si="90"/>
        <v>497</v>
      </c>
      <c r="D498" t="s">
        <v>50</v>
      </c>
      <c r="E498" t="s">
        <v>584</v>
      </c>
      <c r="F498" t="s">
        <v>4329</v>
      </c>
      <c r="G498">
        <v>1996</v>
      </c>
      <c r="H498" t="str">
        <f t="shared" ref="H498:H499" si="116">D498&amp;" "&amp;E498</f>
        <v>Stanek Dominika</v>
      </c>
      <c r="I498">
        <f t="shared" ref="I498:I499" si="117">G498</f>
        <v>1996</v>
      </c>
      <c r="J498" t="s">
        <v>0</v>
      </c>
      <c r="K498" t="s">
        <v>1605</v>
      </c>
      <c r="L498" t="e">
        <f>VLOOKUP(H498,'id (2017)'!H:I,2,0)</f>
        <v>#N/A</v>
      </c>
    </row>
    <row r="499" spans="1:12">
      <c r="A499" t="str">
        <f t="shared" si="115"/>
        <v>RajkiewiczKrzysztof1968</v>
      </c>
      <c r="C499">
        <f t="shared" si="90"/>
        <v>498</v>
      </c>
      <c r="D499" t="s">
        <v>1584</v>
      </c>
      <c r="E499" t="s">
        <v>22</v>
      </c>
      <c r="F499">
        <v>0</v>
      </c>
      <c r="G499">
        <v>1968</v>
      </c>
      <c r="H499" t="str">
        <f t="shared" si="116"/>
        <v>Rajkiewicz Krzysztof</v>
      </c>
      <c r="I499">
        <f t="shared" si="117"/>
        <v>1968</v>
      </c>
      <c r="J499" t="s">
        <v>32</v>
      </c>
      <c r="K499" t="s">
        <v>1605</v>
      </c>
      <c r="L499">
        <f>VLOOKUP(H499,'id (2017)'!H:I,2,0)</f>
        <v>0</v>
      </c>
    </row>
    <row r="500" spans="1:12">
      <c r="A500" t="str">
        <f t="shared" ref="A500:A511" si="118">D500&amp;E500&amp;G500</f>
        <v>SoporaMichał1981</v>
      </c>
      <c r="C500">
        <f t="shared" si="90"/>
        <v>499</v>
      </c>
      <c r="D500" t="s">
        <v>4562</v>
      </c>
      <c r="E500" t="s">
        <v>59</v>
      </c>
      <c r="F500">
        <v>0</v>
      </c>
      <c r="G500">
        <v>1981</v>
      </c>
      <c r="H500" t="str">
        <f t="shared" ref="H500:H511" si="119">D500&amp;" "&amp;E500</f>
        <v>Sopora Michał</v>
      </c>
      <c r="I500">
        <f t="shared" ref="I500:I511" si="120">G500</f>
        <v>1981</v>
      </c>
      <c r="J500" t="s">
        <v>32</v>
      </c>
      <c r="K500" t="s">
        <v>4591</v>
      </c>
      <c r="L500" t="e">
        <f>VLOOKUP(H500,'id (2017)'!H:I,2,0)</f>
        <v>#N/A</v>
      </c>
    </row>
    <row r="501" spans="1:12">
      <c r="A501" t="str">
        <f t="shared" si="118"/>
        <v>MarszałekPiotr1977</v>
      </c>
      <c r="C501">
        <f t="shared" si="90"/>
        <v>500</v>
      </c>
      <c r="D501" t="s">
        <v>4560</v>
      </c>
      <c r="E501" t="s">
        <v>15</v>
      </c>
      <c r="F501" t="s">
        <v>4559</v>
      </c>
      <c r="G501">
        <v>1977</v>
      </c>
      <c r="H501" t="str">
        <f t="shared" si="119"/>
        <v>Marszałek Piotr</v>
      </c>
      <c r="I501">
        <f t="shared" si="120"/>
        <v>1977</v>
      </c>
      <c r="J501" t="s">
        <v>32</v>
      </c>
      <c r="K501" t="s">
        <v>4591</v>
      </c>
      <c r="L501" t="e">
        <f>VLOOKUP(H501,'id (2017)'!H:I,2,0)</f>
        <v>#N/A</v>
      </c>
    </row>
    <row r="502" spans="1:12">
      <c r="A502" t="str">
        <f t="shared" si="118"/>
        <v>DziewiorArkadiusz1972</v>
      </c>
      <c r="C502">
        <f t="shared" si="90"/>
        <v>501</v>
      </c>
      <c r="D502" t="s">
        <v>1549</v>
      </c>
      <c r="E502" t="s">
        <v>363</v>
      </c>
      <c r="F502">
        <v>0</v>
      </c>
      <c r="G502">
        <v>1972</v>
      </c>
      <c r="H502" t="str">
        <f t="shared" si="119"/>
        <v>Dziewior Arkadiusz</v>
      </c>
      <c r="I502">
        <f t="shared" si="120"/>
        <v>1972</v>
      </c>
      <c r="J502" t="s">
        <v>32</v>
      </c>
      <c r="K502" t="s">
        <v>4591</v>
      </c>
      <c r="L502">
        <f>VLOOKUP(H502,'id (2017)'!H:I,2,0)</f>
        <v>1972</v>
      </c>
    </row>
    <row r="503" spans="1:12">
      <c r="A503" t="str">
        <f t="shared" si="118"/>
        <v>CiosekKrzysztof1964</v>
      </c>
      <c r="C503">
        <f t="shared" si="90"/>
        <v>502</v>
      </c>
      <c r="D503" t="s">
        <v>1594</v>
      </c>
      <c r="E503" t="s">
        <v>22</v>
      </c>
      <c r="F503">
        <v>0</v>
      </c>
      <c r="G503">
        <v>1964</v>
      </c>
      <c r="H503" t="str">
        <f t="shared" si="119"/>
        <v>Ciosek Krzysztof</v>
      </c>
      <c r="I503">
        <f t="shared" si="120"/>
        <v>1964</v>
      </c>
      <c r="J503" t="s">
        <v>32</v>
      </c>
      <c r="K503" t="s">
        <v>4591</v>
      </c>
      <c r="L503">
        <f>VLOOKUP(H503,'id (2017)'!H:I,2,0)</f>
        <v>1964</v>
      </c>
    </row>
    <row r="504" spans="1:12">
      <c r="A504" t="str">
        <f t="shared" si="118"/>
        <v>KaweckiDariusz1971</v>
      </c>
      <c r="C504">
        <f t="shared" si="90"/>
        <v>503</v>
      </c>
      <c r="D504" t="s">
        <v>213</v>
      </c>
      <c r="E504" t="s">
        <v>144</v>
      </c>
      <c r="F504" t="s">
        <v>1313</v>
      </c>
      <c r="G504">
        <v>1971</v>
      </c>
      <c r="H504" t="str">
        <f t="shared" si="119"/>
        <v>Kawecki Dariusz</v>
      </c>
      <c r="I504">
        <f t="shared" si="120"/>
        <v>1971</v>
      </c>
      <c r="J504" t="s">
        <v>32</v>
      </c>
      <c r="K504" t="s">
        <v>4591</v>
      </c>
      <c r="L504">
        <f>VLOOKUP(H504,'id (2017)'!H:I,2,0)</f>
        <v>1971</v>
      </c>
    </row>
    <row r="505" spans="1:12">
      <c r="A505" t="str">
        <f t="shared" si="118"/>
        <v>PronczukMarcin1984</v>
      </c>
      <c r="C505">
        <f t="shared" si="90"/>
        <v>504</v>
      </c>
      <c r="D505" t="s">
        <v>4554</v>
      </c>
      <c r="E505" t="s">
        <v>17</v>
      </c>
      <c r="F505" t="s">
        <v>212</v>
      </c>
      <c r="G505">
        <v>1984</v>
      </c>
      <c r="H505" t="str">
        <f t="shared" si="119"/>
        <v>Pronczuk Marcin</v>
      </c>
      <c r="I505">
        <f t="shared" si="120"/>
        <v>1984</v>
      </c>
      <c r="J505" t="s">
        <v>32</v>
      </c>
      <c r="K505" t="s">
        <v>4591</v>
      </c>
      <c r="L505" t="e">
        <f>VLOOKUP(H505,'id (2017)'!H:I,2,0)</f>
        <v>#N/A</v>
      </c>
    </row>
    <row r="506" spans="1:12">
      <c r="A506" t="str">
        <f t="shared" si="118"/>
        <v>SujkowskiSzymon1980</v>
      </c>
      <c r="C506">
        <f t="shared" si="90"/>
        <v>505</v>
      </c>
      <c r="D506" t="s">
        <v>1616</v>
      </c>
      <c r="E506" t="s">
        <v>398</v>
      </c>
      <c r="F506">
        <v>0</v>
      </c>
      <c r="G506">
        <v>1980</v>
      </c>
      <c r="H506" t="str">
        <f t="shared" si="119"/>
        <v>Sujkowski Szymon</v>
      </c>
      <c r="I506">
        <f t="shared" si="120"/>
        <v>1980</v>
      </c>
      <c r="J506" t="s">
        <v>32</v>
      </c>
      <c r="K506" t="s">
        <v>4591</v>
      </c>
      <c r="L506">
        <f>VLOOKUP(H506,'id (2017)'!H:I,2,0)</f>
        <v>1981</v>
      </c>
    </row>
    <row r="507" spans="1:12">
      <c r="A507" t="str">
        <f t="shared" si="118"/>
        <v>KucharczykSeweryn1979</v>
      </c>
      <c r="C507">
        <f t="shared" si="90"/>
        <v>506</v>
      </c>
      <c r="D507" t="s">
        <v>954</v>
      </c>
      <c r="E507" t="s">
        <v>955</v>
      </c>
      <c r="F507">
        <v>0</v>
      </c>
      <c r="G507">
        <v>1979</v>
      </c>
      <c r="H507" t="str">
        <f t="shared" si="119"/>
        <v>Kucharczyk Seweryn</v>
      </c>
      <c r="I507">
        <f t="shared" si="120"/>
        <v>1979</v>
      </c>
      <c r="J507" t="s">
        <v>32</v>
      </c>
      <c r="K507" t="s">
        <v>4591</v>
      </c>
      <c r="L507">
        <f>VLOOKUP(H507,'id (2017)'!H:I,2,0)</f>
        <v>1979</v>
      </c>
    </row>
    <row r="508" spans="1:12">
      <c r="A508" t="str">
        <f t="shared" si="118"/>
        <v>WiktorowiczRoman1954</v>
      </c>
      <c r="C508">
        <f t="shared" si="90"/>
        <v>507</v>
      </c>
      <c r="D508" t="s">
        <v>4551</v>
      </c>
      <c r="E508" t="s">
        <v>234</v>
      </c>
      <c r="F508" t="s">
        <v>4550</v>
      </c>
      <c r="G508">
        <v>1954</v>
      </c>
      <c r="H508" t="str">
        <f t="shared" si="119"/>
        <v>Wiktorowicz Roman</v>
      </c>
      <c r="I508">
        <f t="shared" si="120"/>
        <v>1954</v>
      </c>
      <c r="J508" t="s">
        <v>32</v>
      </c>
      <c r="K508" t="s">
        <v>4591</v>
      </c>
      <c r="L508" t="e">
        <f>VLOOKUP(H508,'id (2017)'!H:I,2,0)</f>
        <v>#N/A</v>
      </c>
    </row>
    <row r="509" spans="1:12">
      <c r="A509" t="str">
        <f t="shared" si="118"/>
        <v>MatuszczykMaciej1971</v>
      </c>
      <c r="C509">
        <f t="shared" si="90"/>
        <v>508</v>
      </c>
      <c r="D509" t="s">
        <v>4548</v>
      </c>
      <c r="E509" t="s">
        <v>70</v>
      </c>
      <c r="F509" t="s">
        <v>4547</v>
      </c>
      <c r="G509">
        <v>1971</v>
      </c>
      <c r="H509" t="str">
        <f t="shared" si="119"/>
        <v>Matuszczyk Maciej</v>
      </c>
      <c r="I509">
        <f t="shared" si="120"/>
        <v>1971</v>
      </c>
      <c r="J509" t="s">
        <v>32</v>
      </c>
      <c r="K509" t="s">
        <v>4591</v>
      </c>
      <c r="L509" t="e">
        <f>VLOOKUP(H509,'id (2017)'!H:I,2,0)</f>
        <v>#N/A</v>
      </c>
    </row>
    <row r="510" spans="1:12">
      <c r="A510" t="str">
        <f t="shared" si="118"/>
        <v>BiałaWeronika1986</v>
      </c>
      <c r="C510">
        <f t="shared" si="90"/>
        <v>509</v>
      </c>
      <c r="D510" t="s">
        <v>4564</v>
      </c>
      <c r="E510" t="s">
        <v>4563</v>
      </c>
      <c r="F510">
        <v>0</v>
      </c>
      <c r="G510">
        <v>1986</v>
      </c>
      <c r="H510" t="str">
        <f t="shared" si="119"/>
        <v>Biała Weronika</v>
      </c>
      <c r="I510">
        <f t="shared" si="120"/>
        <v>1986</v>
      </c>
      <c r="J510" t="s">
        <v>0</v>
      </c>
      <c r="K510" t="s">
        <v>4591</v>
      </c>
      <c r="L510" t="e">
        <f>VLOOKUP(H510,'id (2017)'!H:I,2,0)</f>
        <v>#N/A</v>
      </c>
    </row>
    <row r="511" spans="1:12">
      <c r="A511" t="str">
        <f t="shared" si="118"/>
        <v>DziewiorIwona1972</v>
      </c>
      <c r="C511">
        <f t="shared" si="90"/>
        <v>510</v>
      </c>
      <c r="D511" t="s">
        <v>1549</v>
      </c>
      <c r="E511" t="s">
        <v>1548</v>
      </c>
      <c r="F511">
        <v>0</v>
      </c>
      <c r="G511">
        <v>1972</v>
      </c>
      <c r="H511" t="str">
        <f t="shared" si="119"/>
        <v>Dziewior Iwona</v>
      </c>
      <c r="I511">
        <f t="shared" si="120"/>
        <v>1972</v>
      </c>
      <c r="J511" t="s">
        <v>0</v>
      </c>
      <c r="K511" t="s">
        <v>4591</v>
      </c>
      <c r="L511">
        <f>VLOOKUP(H511,'id (2017)'!H:I,2,0)</f>
        <v>1972</v>
      </c>
    </row>
    <row r="512" spans="1:12">
      <c r="A512" t="str">
        <f t="shared" ref="A512:A523" si="121">D512&amp;E512&amp;G512</f>
        <v>BożyczkoMariusz1973</v>
      </c>
      <c r="C512">
        <f t="shared" si="90"/>
        <v>511</v>
      </c>
      <c r="D512" t="s">
        <v>1192</v>
      </c>
      <c r="E512" t="s">
        <v>383</v>
      </c>
      <c r="G512">
        <v>1973</v>
      </c>
      <c r="H512" t="str">
        <f t="shared" ref="H512:H513" si="122">D512&amp;" "&amp;E512</f>
        <v>Bożyczko Mariusz</v>
      </c>
      <c r="I512">
        <f t="shared" ref="I512:I513" si="123">G512</f>
        <v>1973</v>
      </c>
      <c r="J512" t="s">
        <v>32</v>
      </c>
      <c r="K512" t="s">
        <v>57</v>
      </c>
      <c r="L512">
        <f>VLOOKUP(H512,'id (2017)'!H:I,2,0)</f>
        <v>1973</v>
      </c>
    </row>
    <row r="513" spans="1:12">
      <c r="A513" t="str">
        <f t="shared" si="121"/>
        <v>KosiorekPaweł1976</v>
      </c>
      <c r="C513">
        <f t="shared" si="90"/>
        <v>512</v>
      </c>
      <c r="D513" t="s">
        <v>934</v>
      </c>
      <c r="E513" t="s">
        <v>16</v>
      </c>
      <c r="G513">
        <v>1976</v>
      </c>
      <c r="H513" t="str">
        <f t="shared" si="122"/>
        <v>Kosiorek Paweł</v>
      </c>
      <c r="I513">
        <f t="shared" si="123"/>
        <v>1976</v>
      </c>
      <c r="J513" t="s">
        <v>32</v>
      </c>
      <c r="K513" t="s">
        <v>57</v>
      </c>
      <c r="L513" t="e">
        <f>VLOOKUP(H513,'id (2017)'!H:I,2,0)</f>
        <v>#N/A</v>
      </c>
    </row>
    <row r="514" spans="1:12">
      <c r="A514" t="str">
        <f t="shared" si="121"/>
        <v>OrzołPiotr1977</v>
      </c>
      <c r="C514">
        <f t="shared" si="90"/>
        <v>513</v>
      </c>
      <c r="D514" t="s">
        <v>153</v>
      </c>
      <c r="E514" t="s">
        <v>15</v>
      </c>
      <c r="G514">
        <v>1977</v>
      </c>
      <c r="H514" t="str">
        <f t="shared" ref="H514:H523" si="124">D514&amp;" "&amp;E514</f>
        <v>Orzoł Piotr</v>
      </c>
      <c r="I514">
        <f t="shared" ref="I514:I523" si="125">G514</f>
        <v>1977</v>
      </c>
      <c r="J514" t="s">
        <v>32</v>
      </c>
      <c r="K514" t="s">
        <v>57</v>
      </c>
      <c r="L514">
        <f>VLOOKUP(H514,'id (2017)'!H:I,2,0)</f>
        <v>1977</v>
      </c>
    </row>
    <row r="515" spans="1:12">
      <c r="A515" t="str">
        <f t="shared" si="121"/>
        <v>PiekarskiPaweł1974</v>
      </c>
      <c r="C515">
        <f t="shared" si="90"/>
        <v>514</v>
      </c>
      <c r="D515" t="s">
        <v>4600</v>
      </c>
      <c r="E515" t="s">
        <v>16</v>
      </c>
      <c r="G515">
        <v>1974</v>
      </c>
      <c r="H515" t="str">
        <f t="shared" si="124"/>
        <v>Piekarski Paweł</v>
      </c>
      <c r="I515">
        <f t="shared" si="125"/>
        <v>1974</v>
      </c>
      <c r="J515" t="s">
        <v>32</v>
      </c>
      <c r="K515" t="s">
        <v>57</v>
      </c>
      <c r="L515" t="e">
        <f>VLOOKUP(H515,'id (2017)'!H:I,2,0)</f>
        <v>#N/A</v>
      </c>
    </row>
    <row r="516" spans="1:12">
      <c r="A516" t="str">
        <f t="shared" si="121"/>
        <v>UrbanKrzysztof1993</v>
      </c>
      <c r="C516">
        <f t="shared" ref="C516:C579" si="126">C515+1</f>
        <v>515</v>
      </c>
      <c r="D516" t="s">
        <v>1016</v>
      </c>
      <c r="E516" t="s">
        <v>22</v>
      </c>
      <c r="G516">
        <v>1993</v>
      </c>
      <c r="H516" t="str">
        <f t="shared" si="124"/>
        <v>Urban Krzysztof</v>
      </c>
      <c r="I516">
        <f t="shared" si="125"/>
        <v>1993</v>
      </c>
      <c r="J516" t="s">
        <v>32</v>
      </c>
      <c r="K516" t="s">
        <v>57</v>
      </c>
      <c r="L516" t="e">
        <f>VLOOKUP(H516,'id (2017)'!H:I,2,0)</f>
        <v>#N/A</v>
      </c>
    </row>
    <row r="517" spans="1:12">
      <c r="A517" t="str">
        <f t="shared" si="121"/>
        <v>NamiotkoWojciech1983</v>
      </c>
      <c r="C517">
        <f t="shared" si="126"/>
        <v>516</v>
      </c>
      <c r="D517" t="s">
        <v>4599</v>
      </c>
      <c r="E517" t="s">
        <v>151</v>
      </c>
      <c r="G517">
        <v>1983</v>
      </c>
      <c r="H517" t="str">
        <f t="shared" si="124"/>
        <v>Namiotko Wojciech</v>
      </c>
      <c r="I517">
        <f t="shared" si="125"/>
        <v>1983</v>
      </c>
      <c r="J517" t="s">
        <v>32</v>
      </c>
      <c r="K517" t="s">
        <v>57</v>
      </c>
      <c r="L517" t="e">
        <f>VLOOKUP(H517,'id (2017)'!H:I,2,0)</f>
        <v>#N/A</v>
      </c>
    </row>
    <row r="518" spans="1:12">
      <c r="A518" t="str">
        <f t="shared" si="121"/>
        <v>RadzkiDaniel1980</v>
      </c>
      <c r="C518">
        <f t="shared" si="126"/>
        <v>517</v>
      </c>
      <c r="D518" t="s">
        <v>4598</v>
      </c>
      <c r="E518" t="s">
        <v>139</v>
      </c>
      <c r="G518">
        <v>1980</v>
      </c>
      <c r="H518" t="str">
        <f t="shared" si="124"/>
        <v>Radzki Daniel</v>
      </c>
      <c r="I518">
        <f t="shared" si="125"/>
        <v>1980</v>
      </c>
      <c r="J518" t="s">
        <v>32</v>
      </c>
      <c r="K518" t="s">
        <v>57</v>
      </c>
      <c r="L518" t="e">
        <f>VLOOKUP(H518,'id (2017)'!H:I,2,0)</f>
        <v>#N/A</v>
      </c>
    </row>
    <row r="519" spans="1:12">
      <c r="A519" t="str">
        <f t="shared" si="121"/>
        <v>ZagożdżonWitold1962</v>
      </c>
      <c r="C519">
        <f t="shared" si="126"/>
        <v>518</v>
      </c>
      <c r="D519" t="s">
        <v>4597</v>
      </c>
      <c r="E519" t="s">
        <v>315</v>
      </c>
      <c r="G519">
        <v>1962</v>
      </c>
      <c r="H519" t="str">
        <f t="shared" si="124"/>
        <v>Zagożdżon Witold</v>
      </c>
      <c r="I519">
        <f t="shared" si="125"/>
        <v>1962</v>
      </c>
      <c r="J519" t="s">
        <v>32</v>
      </c>
      <c r="K519" t="s">
        <v>57</v>
      </c>
      <c r="L519" t="e">
        <f>VLOOKUP(H519,'id (2017)'!H:I,2,0)</f>
        <v>#N/A</v>
      </c>
    </row>
    <row r="520" spans="1:12">
      <c r="A520" t="str">
        <f t="shared" si="121"/>
        <v>Ścibor-RylskiMichał1980</v>
      </c>
      <c r="C520">
        <f t="shared" si="126"/>
        <v>519</v>
      </c>
      <c r="D520" t="s">
        <v>1635</v>
      </c>
      <c r="E520" t="s">
        <v>59</v>
      </c>
      <c r="G520">
        <v>1980</v>
      </c>
      <c r="H520" t="str">
        <f t="shared" si="124"/>
        <v>Ścibor-Rylski Michał</v>
      </c>
      <c r="I520">
        <f t="shared" si="125"/>
        <v>1980</v>
      </c>
      <c r="J520" t="s">
        <v>32</v>
      </c>
      <c r="K520" t="s">
        <v>57</v>
      </c>
      <c r="L520">
        <f>VLOOKUP(H520,'id (2017)'!H:I,2,0)</f>
        <v>1980</v>
      </c>
    </row>
    <row r="521" spans="1:12">
      <c r="A521" t="str">
        <f t="shared" si="121"/>
        <v>FilipekPiotr1990</v>
      </c>
      <c r="C521">
        <f t="shared" si="126"/>
        <v>520</v>
      </c>
      <c r="D521" t="s">
        <v>1632</v>
      </c>
      <c r="E521" t="s">
        <v>15</v>
      </c>
      <c r="G521">
        <v>1990</v>
      </c>
      <c r="H521" t="str">
        <f t="shared" si="124"/>
        <v>Filipek Piotr</v>
      </c>
      <c r="I521">
        <f t="shared" si="125"/>
        <v>1990</v>
      </c>
      <c r="J521" t="s">
        <v>32</v>
      </c>
      <c r="K521" t="s">
        <v>57</v>
      </c>
      <c r="L521">
        <f>VLOOKUP(H521,'id (2017)'!H:I,2,0)</f>
        <v>1990</v>
      </c>
    </row>
    <row r="522" spans="1:12">
      <c r="A522" t="str">
        <f t="shared" si="121"/>
        <v>SzewczykSzymon1979</v>
      </c>
      <c r="C522">
        <f t="shared" si="126"/>
        <v>521</v>
      </c>
      <c r="D522" t="s">
        <v>4596</v>
      </c>
      <c r="E522" t="s">
        <v>398</v>
      </c>
      <c r="G522">
        <v>1979</v>
      </c>
      <c r="H522" t="str">
        <f t="shared" si="124"/>
        <v>Szewczyk Szymon</v>
      </c>
      <c r="I522">
        <f t="shared" si="125"/>
        <v>1979</v>
      </c>
      <c r="J522" t="s">
        <v>32</v>
      </c>
      <c r="K522" t="s">
        <v>57</v>
      </c>
      <c r="L522" t="e">
        <f>VLOOKUP(H522,'id (2017)'!H:I,2,0)</f>
        <v>#N/A</v>
      </c>
    </row>
    <row r="523" spans="1:12">
      <c r="A523" t="str">
        <f t="shared" si="121"/>
        <v>KujawaMichał1977</v>
      </c>
      <c r="C523">
        <f t="shared" si="126"/>
        <v>522</v>
      </c>
      <c r="D523" t="s">
        <v>4594</v>
      </c>
      <c r="E523" t="s">
        <v>59</v>
      </c>
      <c r="G523">
        <v>1977</v>
      </c>
      <c r="H523" t="str">
        <f t="shared" si="124"/>
        <v>Kujawa Michał</v>
      </c>
      <c r="I523">
        <f t="shared" si="125"/>
        <v>1977</v>
      </c>
      <c r="J523" t="s">
        <v>32</v>
      </c>
      <c r="K523" t="s">
        <v>57</v>
      </c>
      <c r="L523" t="e">
        <f>VLOOKUP(H523,'id (2017)'!H:I,2,0)</f>
        <v>#N/A</v>
      </c>
    </row>
    <row r="524" spans="1:12">
      <c r="A524" t="str">
        <f t="shared" ref="A524" si="127">D524&amp;E524&amp;G524</f>
        <v>SamborMałgorzata1982</v>
      </c>
      <c r="C524">
        <f t="shared" si="126"/>
        <v>523</v>
      </c>
      <c r="D524" t="s">
        <v>4592</v>
      </c>
      <c r="E524" t="s">
        <v>500</v>
      </c>
      <c r="G524">
        <v>1982</v>
      </c>
      <c r="H524" t="str">
        <f t="shared" ref="H524" si="128">D524&amp;" "&amp;E524</f>
        <v>Sambor Małgorzata</v>
      </c>
      <c r="I524">
        <f t="shared" ref="I524" si="129">G524</f>
        <v>1982</v>
      </c>
      <c r="J524" t="s">
        <v>0</v>
      </c>
      <c r="K524" t="s">
        <v>57</v>
      </c>
      <c r="L524" t="e">
        <f>VLOOKUP(H524,'id (2017)'!H:I,2,0)</f>
        <v>#N/A</v>
      </c>
    </row>
    <row r="525" spans="1:12">
      <c r="A525" t="str">
        <f t="shared" ref="A525:A531" si="130">D525&amp;E525&amp;G525</f>
        <v>MierzwaMaciej1979</v>
      </c>
      <c r="C525">
        <f t="shared" si="126"/>
        <v>524</v>
      </c>
      <c r="D525" t="s">
        <v>4621</v>
      </c>
      <c r="E525" t="s">
        <v>70</v>
      </c>
      <c r="G525">
        <v>1979</v>
      </c>
      <c r="H525" t="str">
        <f t="shared" ref="H525:H528" si="131">D525&amp;" "&amp;E525</f>
        <v>Mierzwa Maciej</v>
      </c>
      <c r="I525">
        <f t="shared" ref="I525:I528" si="132">G525</f>
        <v>1979</v>
      </c>
      <c r="J525" t="s">
        <v>32</v>
      </c>
      <c r="K525" t="s">
        <v>5</v>
      </c>
      <c r="L525" t="e">
        <f>VLOOKUP(H525,'id (2017)'!H:I,2,0)</f>
        <v>#N/A</v>
      </c>
    </row>
    <row r="526" spans="1:12">
      <c r="A526" t="str">
        <f t="shared" si="130"/>
        <v>KopczewskiRobert1967</v>
      </c>
      <c r="C526">
        <f t="shared" si="126"/>
        <v>525</v>
      </c>
      <c r="D526" t="s">
        <v>1639</v>
      </c>
      <c r="E526" t="s">
        <v>49</v>
      </c>
      <c r="G526">
        <v>1967</v>
      </c>
      <c r="H526" t="str">
        <f t="shared" si="131"/>
        <v>Kopczewski Robert</v>
      </c>
      <c r="I526">
        <f t="shared" si="132"/>
        <v>1967</v>
      </c>
      <c r="J526" t="s">
        <v>32</v>
      </c>
      <c r="K526" t="s">
        <v>5</v>
      </c>
      <c r="L526">
        <f>VLOOKUP(H526,'id (2017)'!H:I,2,0)</f>
        <v>1967</v>
      </c>
    </row>
    <row r="527" spans="1:12">
      <c r="A527" t="str">
        <f t="shared" si="130"/>
        <v>ChmielarzTomasz1986</v>
      </c>
      <c r="C527">
        <f t="shared" si="126"/>
        <v>526</v>
      </c>
      <c r="D527" t="s">
        <v>901</v>
      </c>
      <c r="E527" t="s">
        <v>48</v>
      </c>
      <c r="G527">
        <v>1986</v>
      </c>
      <c r="H527" t="str">
        <f t="shared" si="131"/>
        <v>Chmielarz Tomasz</v>
      </c>
      <c r="I527">
        <f t="shared" si="132"/>
        <v>1986</v>
      </c>
      <c r="J527" t="s">
        <v>32</v>
      </c>
      <c r="K527" t="s">
        <v>5</v>
      </c>
      <c r="L527">
        <f>VLOOKUP(H527,'id (2017)'!H:I,2,0)</f>
        <v>1986</v>
      </c>
    </row>
    <row r="528" spans="1:12">
      <c r="A528" t="str">
        <f t="shared" si="130"/>
        <v>KopećAgnieszka1984</v>
      </c>
      <c r="C528">
        <f t="shared" si="126"/>
        <v>527</v>
      </c>
      <c r="D528" t="s">
        <v>1642</v>
      </c>
      <c r="E528" t="s">
        <v>133</v>
      </c>
      <c r="G528">
        <v>1984</v>
      </c>
      <c r="H528" t="str">
        <f t="shared" si="131"/>
        <v>Kopeć Agnieszka</v>
      </c>
      <c r="I528">
        <f t="shared" si="132"/>
        <v>1984</v>
      </c>
      <c r="J528" t="s">
        <v>0</v>
      </c>
      <c r="K528" t="s">
        <v>5</v>
      </c>
      <c r="L528">
        <f>VLOOKUP(H528,'id (2017)'!H:I,2,0)</f>
        <v>1984</v>
      </c>
    </row>
    <row r="529" spans="1:12">
      <c r="A529" t="str">
        <f t="shared" si="130"/>
        <v>SzawkałoGrzegorz1973</v>
      </c>
      <c r="C529">
        <f t="shared" si="126"/>
        <v>528</v>
      </c>
      <c r="D529" t="s">
        <v>1503</v>
      </c>
      <c r="E529" t="s">
        <v>19</v>
      </c>
      <c r="F529">
        <v>0</v>
      </c>
      <c r="G529">
        <v>1973</v>
      </c>
      <c r="H529" t="str">
        <f t="shared" ref="H529:H531" si="133">D529&amp;" "&amp;E529</f>
        <v>Szawkało Grzegorz</v>
      </c>
      <c r="I529">
        <f t="shared" ref="I529:I531" si="134">G529</f>
        <v>1973</v>
      </c>
      <c r="J529" t="s">
        <v>32</v>
      </c>
      <c r="K529" t="s">
        <v>4635</v>
      </c>
      <c r="L529">
        <f>VLOOKUP(H529,'id (2017)'!H:I,2,0)</f>
        <v>1973</v>
      </c>
    </row>
    <row r="530" spans="1:12">
      <c r="A530" t="str">
        <f t="shared" si="130"/>
        <v>WróblewskiPiotr1984</v>
      </c>
      <c r="C530">
        <f t="shared" si="126"/>
        <v>529</v>
      </c>
      <c r="D530" t="s">
        <v>4630</v>
      </c>
      <c r="E530" t="s">
        <v>15</v>
      </c>
      <c r="F530" t="s">
        <v>4629</v>
      </c>
      <c r="G530">
        <v>1984</v>
      </c>
      <c r="H530" t="str">
        <f t="shared" si="133"/>
        <v>Wróblewski Piotr</v>
      </c>
      <c r="I530">
        <f t="shared" si="134"/>
        <v>1984</v>
      </c>
      <c r="J530" t="s">
        <v>32</v>
      </c>
      <c r="K530" t="s">
        <v>4635</v>
      </c>
      <c r="L530" t="e">
        <f>VLOOKUP(H530,'id (2017)'!H:I,2,0)</f>
        <v>#N/A</v>
      </c>
    </row>
    <row r="531" spans="1:12">
      <c r="A531" t="str">
        <f t="shared" si="130"/>
        <v>WysockiAdrian1990</v>
      </c>
      <c r="C531">
        <f t="shared" si="126"/>
        <v>530</v>
      </c>
      <c r="D531" t="s">
        <v>190</v>
      </c>
      <c r="E531" t="s">
        <v>322</v>
      </c>
      <c r="F531">
        <v>0</v>
      </c>
      <c r="G531">
        <v>1990</v>
      </c>
      <c r="H531" t="str">
        <f t="shared" si="133"/>
        <v>Wysocki Adrian</v>
      </c>
      <c r="I531">
        <f t="shared" si="134"/>
        <v>1990</v>
      </c>
      <c r="J531" t="s">
        <v>32</v>
      </c>
      <c r="K531" t="s">
        <v>4635</v>
      </c>
      <c r="L531" t="e">
        <f>VLOOKUP(H531,'id (2017)'!H:I,2,0)</f>
        <v>#N/A</v>
      </c>
    </row>
    <row r="532" spans="1:12">
      <c r="A532" t="str">
        <f t="shared" ref="A532:A538" si="135">D532&amp;E532&amp;G532</f>
        <v>RadzikowskiSławomir1967</v>
      </c>
      <c r="C532">
        <f t="shared" si="126"/>
        <v>531</v>
      </c>
      <c r="D532" t="s">
        <v>1692</v>
      </c>
      <c r="E532" t="s">
        <v>92</v>
      </c>
      <c r="G532">
        <v>1967</v>
      </c>
      <c r="H532" t="str">
        <f t="shared" ref="H532:H538" si="136">D532&amp;" "&amp;E532</f>
        <v>Radzikowski Sławomir</v>
      </c>
      <c r="I532">
        <f t="shared" ref="I532:I538" si="137">G532</f>
        <v>1967</v>
      </c>
      <c r="J532" t="s">
        <v>32</v>
      </c>
      <c r="K532" t="s">
        <v>1224</v>
      </c>
      <c r="L532">
        <f>VLOOKUP(H532,'id (2017)'!H:I,2,0)</f>
        <v>0</v>
      </c>
    </row>
    <row r="533" spans="1:12">
      <c r="A533" t="str">
        <f t="shared" si="135"/>
        <v>PosiadałaGrzegorz1971</v>
      </c>
      <c r="C533">
        <f t="shared" si="126"/>
        <v>532</v>
      </c>
      <c r="D533" t="s">
        <v>4648</v>
      </c>
      <c r="E533" t="s">
        <v>19</v>
      </c>
      <c r="G533" t="s">
        <v>4647</v>
      </c>
      <c r="H533" t="str">
        <f t="shared" si="136"/>
        <v>Posiadała Grzegorz</v>
      </c>
      <c r="I533" t="str">
        <f t="shared" si="137"/>
        <v>1971</v>
      </c>
      <c r="J533" t="s">
        <v>32</v>
      </c>
      <c r="K533" t="s">
        <v>1695</v>
      </c>
      <c r="L533" t="e">
        <f>VLOOKUP(H533,'id (2017)'!H:I,2,0)</f>
        <v>#N/A</v>
      </c>
    </row>
    <row r="534" spans="1:12">
      <c r="A534" t="str">
        <f t="shared" si="135"/>
        <v>WojciechowskiMichał1984</v>
      </c>
      <c r="C534">
        <f t="shared" si="126"/>
        <v>533</v>
      </c>
      <c r="D534" t="s">
        <v>300</v>
      </c>
      <c r="E534" t="s">
        <v>59</v>
      </c>
      <c r="G534" t="s">
        <v>4604</v>
      </c>
      <c r="H534" t="str">
        <f t="shared" si="136"/>
        <v>Wojciechowski Michał</v>
      </c>
      <c r="I534" t="str">
        <f t="shared" si="137"/>
        <v>1984</v>
      </c>
      <c r="J534" t="s">
        <v>32</v>
      </c>
      <c r="K534" t="s">
        <v>1696</v>
      </c>
      <c r="L534" t="e">
        <f>VLOOKUP(H534,'id (2017)'!H:I,2,0)</f>
        <v>#N/A</v>
      </c>
    </row>
    <row r="535" spans="1:12">
      <c r="A535" t="str">
        <f t="shared" si="135"/>
        <v>SiochRadek1981</v>
      </c>
      <c r="C535">
        <f t="shared" si="126"/>
        <v>534</v>
      </c>
      <c r="D535" t="s">
        <v>1715</v>
      </c>
      <c r="E535" t="s">
        <v>579</v>
      </c>
      <c r="G535" t="s">
        <v>4646</v>
      </c>
      <c r="H535" t="str">
        <f t="shared" si="136"/>
        <v>Sioch Radek</v>
      </c>
      <c r="I535" t="str">
        <f t="shared" si="137"/>
        <v>1981</v>
      </c>
      <c r="J535" t="s">
        <v>32</v>
      </c>
      <c r="K535" t="s">
        <v>1697</v>
      </c>
      <c r="L535" t="e">
        <f>VLOOKUP(H535,'id (2017)'!H:I,2,0)</f>
        <v>#N/A</v>
      </c>
    </row>
    <row r="536" spans="1:12">
      <c r="A536" t="str">
        <f t="shared" si="135"/>
        <v>NowakowskiPaweł1983</v>
      </c>
      <c r="C536">
        <f t="shared" si="126"/>
        <v>535</v>
      </c>
      <c r="D536" t="s">
        <v>4645</v>
      </c>
      <c r="E536" t="s">
        <v>16</v>
      </c>
      <c r="G536" t="s">
        <v>4644</v>
      </c>
      <c r="H536" t="str">
        <f t="shared" si="136"/>
        <v>Nowakowski Paweł</v>
      </c>
      <c r="I536" t="str">
        <f t="shared" si="137"/>
        <v>1983</v>
      </c>
      <c r="J536" t="s">
        <v>32</v>
      </c>
      <c r="K536" t="s">
        <v>1698</v>
      </c>
      <c r="L536" t="e">
        <f>VLOOKUP(H536,'id (2017)'!H:I,2,0)</f>
        <v>#N/A</v>
      </c>
    </row>
    <row r="537" spans="1:12">
      <c r="A537" t="str">
        <f t="shared" si="135"/>
        <v>WojdatPrzemysław1977</v>
      </c>
      <c r="C537">
        <f t="shared" si="126"/>
        <v>536</v>
      </c>
      <c r="D537" t="s">
        <v>4640</v>
      </c>
      <c r="E537" t="s">
        <v>24</v>
      </c>
      <c r="G537">
        <v>1977</v>
      </c>
      <c r="H537" t="str">
        <f t="shared" si="136"/>
        <v>Wojdat Przemysław</v>
      </c>
      <c r="I537">
        <f t="shared" si="137"/>
        <v>1977</v>
      </c>
      <c r="J537" t="s">
        <v>32</v>
      </c>
      <c r="K537" t="s">
        <v>1699</v>
      </c>
      <c r="L537" t="e">
        <f>VLOOKUP(H537,'id (2017)'!H:I,2,0)</f>
        <v>#N/A</v>
      </c>
    </row>
    <row r="538" spans="1:12">
      <c r="A538" t="str">
        <f t="shared" si="135"/>
        <v>JakubowskiJarosław1980</v>
      </c>
      <c r="C538">
        <f t="shared" si="126"/>
        <v>537</v>
      </c>
      <c r="D538" t="s">
        <v>4638</v>
      </c>
      <c r="E538" t="s">
        <v>90</v>
      </c>
      <c r="G538">
        <v>1980</v>
      </c>
      <c r="H538" t="str">
        <f t="shared" si="136"/>
        <v>Jakubowski Jarosław</v>
      </c>
      <c r="I538">
        <f t="shared" si="137"/>
        <v>1980</v>
      </c>
      <c r="J538" t="s">
        <v>32</v>
      </c>
      <c r="K538" t="s">
        <v>1700</v>
      </c>
      <c r="L538" t="e">
        <f>VLOOKUP(H538,'id (2017)'!H:I,2,0)</f>
        <v>#N/A</v>
      </c>
    </row>
    <row r="539" spans="1:12">
      <c r="A539" t="str">
        <f t="shared" ref="A539:A543" si="138">D539&amp;E539&amp;G539</f>
        <v>ChmuraKatarzyna1983</v>
      </c>
      <c r="C539">
        <f t="shared" si="126"/>
        <v>538</v>
      </c>
      <c r="D539" t="s">
        <v>4679</v>
      </c>
      <c r="E539" t="s">
        <v>768</v>
      </c>
      <c r="F539" t="s">
        <v>4676</v>
      </c>
      <c r="G539">
        <v>1983</v>
      </c>
      <c r="H539" t="str">
        <f t="shared" ref="H539:H543" si="139">D539&amp;" "&amp;E539</f>
        <v>Chmura Katarzyna</v>
      </c>
      <c r="I539">
        <f t="shared" ref="I539:I543" si="140">G539</f>
        <v>1983</v>
      </c>
      <c r="J539" t="s">
        <v>0</v>
      </c>
      <c r="K539" t="s">
        <v>1660</v>
      </c>
      <c r="L539" t="e">
        <f>VLOOKUP(H539,'id (2017)'!H:I,2,0)</f>
        <v>#N/A</v>
      </c>
    </row>
    <row r="540" spans="1:12">
      <c r="A540" t="str">
        <f t="shared" si="138"/>
        <v>BednarzŁukasz1979</v>
      </c>
      <c r="C540">
        <f t="shared" si="126"/>
        <v>539</v>
      </c>
      <c r="D540" t="s">
        <v>4680</v>
      </c>
      <c r="E540" t="s">
        <v>63</v>
      </c>
      <c r="F540" t="s">
        <v>4676</v>
      </c>
      <c r="G540">
        <v>1979</v>
      </c>
      <c r="H540" t="str">
        <f t="shared" si="139"/>
        <v>Bednarz Łukasz</v>
      </c>
      <c r="I540">
        <f t="shared" si="140"/>
        <v>1979</v>
      </c>
      <c r="J540" t="s">
        <v>32</v>
      </c>
      <c r="K540" t="s">
        <v>1660</v>
      </c>
      <c r="L540" t="e">
        <f>VLOOKUP(H540,'id (2017)'!H:I,2,0)</f>
        <v>#N/A</v>
      </c>
    </row>
    <row r="541" spans="1:12">
      <c r="A541" t="str">
        <f t="shared" si="138"/>
        <v>DziubkaPaweł1978</v>
      </c>
      <c r="C541">
        <f t="shared" si="126"/>
        <v>540</v>
      </c>
      <c r="D541" t="s">
        <v>4681</v>
      </c>
      <c r="E541" t="s">
        <v>16</v>
      </c>
      <c r="F541" t="s">
        <v>4676</v>
      </c>
      <c r="G541">
        <v>1978</v>
      </c>
      <c r="H541" t="str">
        <f t="shared" si="139"/>
        <v>Dziubka Paweł</v>
      </c>
      <c r="I541">
        <f t="shared" si="140"/>
        <v>1978</v>
      </c>
      <c r="J541" t="s">
        <v>32</v>
      </c>
      <c r="K541" t="s">
        <v>1660</v>
      </c>
      <c r="L541" t="e">
        <f>VLOOKUP(H541,'id (2017)'!H:I,2,0)</f>
        <v>#N/A</v>
      </c>
    </row>
    <row r="542" spans="1:12">
      <c r="A542" t="str">
        <f t="shared" si="138"/>
        <v>WywiałWojciech1985</v>
      </c>
      <c r="C542">
        <f t="shared" si="126"/>
        <v>541</v>
      </c>
      <c r="D542" t="s">
        <v>4682</v>
      </c>
      <c r="E542" t="s">
        <v>151</v>
      </c>
      <c r="F542" t="s">
        <v>4676</v>
      </c>
      <c r="G542">
        <v>1985</v>
      </c>
      <c r="H542" t="str">
        <f t="shared" si="139"/>
        <v>Wywiał Wojciech</v>
      </c>
      <c r="I542">
        <f t="shared" si="140"/>
        <v>1985</v>
      </c>
      <c r="J542" t="s">
        <v>32</v>
      </c>
      <c r="K542" t="s">
        <v>1660</v>
      </c>
      <c r="L542" t="e">
        <f>VLOOKUP(H542,'id (2017)'!H:I,2,0)</f>
        <v>#N/A</v>
      </c>
    </row>
    <row r="543" spans="1:12">
      <c r="A543" t="str">
        <f t="shared" si="138"/>
        <v>MałeckiRobert1967</v>
      </c>
      <c r="C543">
        <f t="shared" si="126"/>
        <v>542</v>
      </c>
      <c r="D543" t="s">
        <v>4683</v>
      </c>
      <c r="E543" t="s">
        <v>49</v>
      </c>
      <c r="F543" t="s">
        <v>4677</v>
      </c>
      <c r="G543">
        <v>1967</v>
      </c>
      <c r="H543" t="str">
        <f t="shared" si="139"/>
        <v>Małecki Robert</v>
      </c>
      <c r="I543">
        <f t="shared" si="140"/>
        <v>1967</v>
      </c>
      <c r="J543" t="s">
        <v>32</v>
      </c>
      <c r="K543" t="s">
        <v>1660</v>
      </c>
      <c r="L543" t="e">
        <f>VLOOKUP(H543,'id (2017)'!H:I,2,0)</f>
        <v>#N/A</v>
      </c>
    </row>
    <row r="544" spans="1:12">
      <c r="A544" t="str">
        <f t="shared" ref="A544:A557" si="141">D544&amp;E544&amp;G544</f>
        <v>KowalskaAgnieszka1983</v>
      </c>
      <c r="C544">
        <f t="shared" si="126"/>
        <v>543</v>
      </c>
      <c r="D544" t="s">
        <v>739</v>
      </c>
      <c r="E544" t="s">
        <v>133</v>
      </c>
      <c r="F544" t="s">
        <v>4703</v>
      </c>
      <c r="G544">
        <v>1983</v>
      </c>
      <c r="H544" t="str">
        <f t="shared" ref="H544:H556" si="142">D544&amp;" "&amp;E544</f>
        <v>Kowalska Agnieszka</v>
      </c>
      <c r="I544">
        <f t="shared" ref="I544:I556" si="143">G544</f>
        <v>1983</v>
      </c>
      <c r="J544" t="s">
        <v>0</v>
      </c>
      <c r="K544" t="s">
        <v>4706</v>
      </c>
      <c r="L544" t="e">
        <f>VLOOKUP(H544,'id (2017)'!H:I,2,0)</f>
        <v>#N/A</v>
      </c>
    </row>
    <row r="545" spans="1:12">
      <c r="A545" t="str">
        <f t="shared" si="141"/>
        <v>JankowskiTomasz1967</v>
      </c>
      <c r="C545">
        <f t="shared" si="126"/>
        <v>544</v>
      </c>
      <c r="D545" t="s">
        <v>309</v>
      </c>
      <c r="E545" t="s">
        <v>48</v>
      </c>
      <c r="F545" t="s">
        <v>4698</v>
      </c>
      <c r="G545">
        <v>1967</v>
      </c>
      <c r="H545" t="str">
        <f t="shared" si="142"/>
        <v>Jankowski Tomasz</v>
      </c>
      <c r="I545">
        <f t="shared" si="143"/>
        <v>1967</v>
      </c>
      <c r="J545" t="s">
        <v>32</v>
      </c>
      <c r="K545" t="s">
        <v>4706</v>
      </c>
      <c r="L545">
        <f>VLOOKUP(H545,'id (2017)'!H:I,2,0)</f>
        <v>1967</v>
      </c>
    </row>
    <row r="546" spans="1:12">
      <c r="A546" t="str">
        <f t="shared" si="141"/>
        <v>ProcekTomasz1978</v>
      </c>
      <c r="C546">
        <f t="shared" si="126"/>
        <v>545</v>
      </c>
      <c r="D546" t="s">
        <v>101</v>
      </c>
      <c r="E546" t="s">
        <v>48</v>
      </c>
      <c r="F546">
        <v>0</v>
      </c>
      <c r="G546">
        <v>1978</v>
      </c>
      <c r="H546" t="str">
        <f t="shared" si="142"/>
        <v>Procek Tomasz</v>
      </c>
      <c r="I546">
        <f t="shared" si="143"/>
        <v>1978</v>
      </c>
      <c r="J546" t="s">
        <v>32</v>
      </c>
      <c r="K546" t="s">
        <v>4706</v>
      </c>
      <c r="L546">
        <f>VLOOKUP(H546,'id (2017)'!H:I,2,0)</f>
        <v>1978</v>
      </c>
    </row>
    <row r="547" spans="1:12">
      <c r="A547" t="str">
        <f t="shared" si="141"/>
        <v>SontowskiMarcin1986</v>
      </c>
      <c r="C547">
        <f t="shared" si="126"/>
        <v>546</v>
      </c>
      <c r="D547" t="s">
        <v>4704</v>
      </c>
      <c r="E547" t="s">
        <v>17</v>
      </c>
      <c r="F547" t="s">
        <v>827</v>
      </c>
      <c r="G547">
        <v>1986</v>
      </c>
      <c r="H547" t="str">
        <f t="shared" si="142"/>
        <v>Sontowski Marcin</v>
      </c>
      <c r="I547">
        <f t="shared" si="143"/>
        <v>1986</v>
      </c>
      <c r="J547" t="s">
        <v>32</v>
      </c>
      <c r="K547" t="s">
        <v>4706</v>
      </c>
      <c r="L547" t="e">
        <f>VLOOKUP(H547,'id (2017)'!H:I,2,0)</f>
        <v>#N/A</v>
      </c>
    </row>
    <row r="548" spans="1:12">
      <c r="A548" t="str">
        <f t="shared" si="141"/>
        <v>BorkoRyszard1978</v>
      </c>
      <c r="C548">
        <f t="shared" si="126"/>
        <v>547</v>
      </c>
      <c r="D548" t="s">
        <v>555</v>
      </c>
      <c r="E548" t="s">
        <v>554</v>
      </c>
      <c r="F548" t="s">
        <v>553</v>
      </c>
      <c r="G548">
        <v>1978</v>
      </c>
      <c r="H548" t="str">
        <f t="shared" si="142"/>
        <v>Borko Ryszard</v>
      </c>
      <c r="I548">
        <f t="shared" si="143"/>
        <v>1978</v>
      </c>
      <c r="J548" t="s">
        <v>32</v>
      </c>
      <c r="K548" t="s">
        <v>4706</v>
      </c>
      <c r="L548">
        <f>VLOOKUP(H548,'id (2017)'!H:I,2,0)</f>
        <v>1971</v>
      </c>
    </row>
    <row r="549" spans="1:12">
      <c r="A549" t="str">
        <f t="shared" si="141"/>
        <v>SzymanekDawid1990</v>
      </c>
      <c r="C549">
        <f t="shared" si="126"/>
        <v>548</v>
      </c>
      <c r="D549" t="s">
        <v>4705</v>
      </c>
      <c r="E549" t="s">
        <v>467</v>
      </c>
      <c r="F549" t="s">
        <v>4700</v>
      </c>
      <c r="G549">
        <v>1990</v>
      </c>
      <c r="H549" t="str">
        <f t="shared" si="142"/>
        <v>Szymanek Dawid</v>
      </c>
      <c r="I549">
        <f t="shared" si="143"/>
        <v>1990</v>
      </c>
      <c r="J549" t="s">
        <v>32</v>
      </c>
      <c r="K549" t="s">
        <v>4706</v>
      </c>
      <c r="L549" t="e">
        <f>VLOOKUP(H549,'id (2017)'!H:I,2,0)</f>
        <v>#N/A</v>
      </c>
    </row>
    <row r="550" spans="1:12">
      <c r="A550" t="str">
        <f t="shared" si="141"/>
        <v>KaussDawid1979</v>
      </c>
      <c r="C550">
        <f t="shared" si="126"/>
        <v>549</v>
      </c>
      <c r="D550" t="s">
        <v>1191</v>
      </c>
      <c r="E550" t="s">
        <v>467</v>
      </c>
      <c r="F550">
        <v>0</v>
      </c>
      <c r="G550">
        <v>1979</v>
      </c>
      <c r="H550" t="str">
        <f t="shared" si="142"/>
        <v>Kauss Dawid</v>
      </c>
      <c r="I550">
        <f t="shared" si="143"/>
        <v>1979</v>
      </c>
      <c r="J550" t="s">
        <v>32</v>
      </c>
      <c r="K550" t="s">
        <v>4706</v>
      </c>
      <c r="L550">
        <f>VLOOKUP(H550,'id (2017)'!H:I,2,0)</f>
        <v>1979</v>
      </c>
    </row>
    <row r="551" spans="1:12">
      <c r="A551" t="str">
        <f t="shared" si="141"/>
        <v>GałązkaGrzegorz1979</v>
      </c>
      <c r="C551">
        <f t="shared" si="126"/>
        <v>550</v>
      </c>
      <c r="D551" t="s">
        <v>1678</v>
      </c>
      <c r="E551" t="s">
        <v>19</v>
      </c>
      <c r="F551" t="s">
        <v>1671</v>
      </c>
      <c r="G551">
        <v>1979</v>
      </c>
      <c r="H551" t="str">
        <f t="shared" si="142"/>
        <v>Gałązka Grzegorz</v>
      </c>
      <c r="I551">
        <f t="shared" si="143"/>
        <v>1979</v>
      </c>
      <c r="J551" t="s">
        <v>32</v>
      </c>
      <c r="K551" t="s">
        <v>4706</v>
      </c>
      <c r="L551">
        <f>VLOOKUP(H551,'id (2017)'!H:I,2,0)</f>
        <v>1979</v>
      </c>
    </row>
    <row r="552" spans="1:12">
      <c r="A552" t="str">
        <f t="shared" si="141"/>
        <v>SobekDawid1977</v>
      </c>
      <c r="C552">
        <f t="shared" si="126"/>
        <v>551</v>
      </c>
      <c r="D552" t="s">
        <v>1680</v>
      </c>
      <c r="E552" t="s">
        <v>467</v>
      </c>
      <c r="F552" t="s">
        <v>4701</v>
      </c>
      <c r="G552">
        <v>1977</v>
      </c>
      <c r="H552" t="str">
        <f t="shared" si="142"/>
        <v>Sobek Dawid</v>
      </c>
      <c r="I552">
        <f t="shared" si="143"/>
        <v>1977</v>
      </c>
      <c r="J552" t="s">
        <v>32</v>
      </c>
      <c r="K552" t="s">
        <v>4706</v>
      </c>
      <c r="L552">
        <f>VLOOKUP(H552,'id (2017)'!H:I,2,0)</f>
        <v>1977</v>
      </c>
    </row>
    <row r="553" spans="1:12">
      <c r="A553" t="str">
        <f t="shared" si="141"/>
        <v>ButnyRafał1978</v>
      </c>
      <c r="C553">
        <f t="shared" si="126"/>
        <v>552</v>
      </c>
      <c r="D553" t="s">
        <v>4693</v>
      </c>
      <c r="E553" t="s">
        <v>45</v>
      </c>
      <c r="F553" t="s">
        <v>4702</v>
      </c>
      <c r="G553">
        <v>1978</v>
      </c>
      <c r="H553" t="str">
        <f t="shared" si="142"/>
        <v>Butny Rafał</v>
      </c>
      <c r="I553">
        <f t="shared" si="143"/>
        <v>1978</v>
      </c>
      <c r="J553" t="s">
        <v>32</v>
      </c>
      <c r="K553" t="s">
        <v>4706</v>
      </c>
      <c r="L553" t="e">
        <f>VLOOKUP(H553,'id (2017)'!H:I,2,0)</f>
        <v>#N/A</v>
      </c>
    </row>
    <row r="554" spans="1:12">
      <c r="A554" t="str">
        <f t="shared" si="141"/>
        <v>RybińskiŁukasz1976</v>
      </c>
      <c r="C554">
        <f t="shared" si="126"/>
        <v>553</v>
      </c>
      <c r="D554" t="s">
        <v>397</v>
      </c>
      <c r="E554" t="s">
        <v>63</v>
      </c>
      <c r="F554" t="s">
        <v>396</v>
      </c>
      <c r="G554">
        <v>1976</v>
      </c>
      <c r="H554" t="str">
        <f t="shared" si="142"/>
        <v>Rybiński Łukasz</v>
      </c>
      <c r="I554">
        <f t="shared" si="143"/>
        <v>1976</v>
      </c>
      <c r="J554" t="s">
        <v>32</v>
      </c>
      <c r="K554" t="s">
        <v>4706</v>
      </c>
      <c r="L554">
        <f>VLOOKUP(H554,'id (2017)'!H:I,2,0)</f>
        <v>1976</v>
      </c>
    </row>
    <row r="555" spans="1:12">
      <c r="A555" t="str">
        <f t="shared" si="141"/>
        <v>SzczepaniakAdam1988</v>
      </c>
      <c r="C555">
        <f t="shared" si="126"/>
        <v>554</v>
      </c>
      <c r="D555" t="s">
        <v>4690</v>
      </c>
      <c r="E555" t="s">
        <v>83</v>
      </c>
      <c r="F555">
        <v>0</v>
      </c>
      <c r="G555">
        <v>1988</v>
      </c>
      <c r="H555" t="str">
        <f t="shared" si="142"/>
        <v>Szczepaniak Adam</v>
      </c>
      <c r="I555">
        <f t="shared" si="143"/>
        <v>1988</v>
      </c>
      <c r="J555" t="s">
        <v>32</v>
      </c>
      <c r="K555" t="s">
        <v>4706</v>
      </c>
      <c r="L555" t="e">
        <f>VLOOKUP(H555,'id (2017)'!H:I,2,0)</f>
        <v>#N/A</v>
      </c>
    </row>
    <row r="556" spans="1:12">
      <c r="A556" t="str">
        <f t="shared" si="141"/>
        <v>KwidzińskiKrzysztof1973</v>
      </c>
      <c r="C556">
        <f t="shared" si="126"/>
        <v>555</v>
      </c>
      <c r="D556" t="s">
        <v>4691</v>
      </c>
      <c r="E556" t="s">
        <v>22</v>
      </c>
      <c r="F556" t="s">
        <v>4692</v>
      </c>
      <c r="G556">
        <v>1973</v>
      </c>
      <c r="H556" t="str">
        <f t="shared" si="142"/>
        <v>Kwidziński Krzysztof</v>
      </c>
      <c r="I556">
        <f t="shared" si="143"/>
        <v>1973</v>
      </c>
      <c r="J556" t="s">
        <v>32</v>
      </c>
      <c r="K556" t="s">
        <v>4706</v>
      </c>
      <c r="L556" t="e">
        <f>VLOOKUP(H556,'id (2017)'!H:I,2,0)</f>
        <v>#N/A</v>
      </c>
    </row>
    <row r="557" spans="1:12">
      <c r="A557" t="str">
        <f t="shared" si="141"/>
        <v>StąpelSławomir1972</v>
      </c>
      <c r="C557">
        <f t="shared" si="126"/>
        <v>556</v>
      </c>
      <c r="D557" t="s">
        <v>4709</v>
      </c>
      <c r="E557" t="s">
        <v>92</v>
      </c>
      <c r="F557" t="s">
        <v>4676</v>
      </c>
      <c r="G557">
        <v>1972</v>
      </c>
      <c r="H557" t="str">
        <f t="shared" ref="H557" si="144">D557&amp;" "&amp;E557</f>
        <v>Stąpel Sławomir</v>
      </c>
      <c r="I557">
        <f t="shared" ref="I557" si="145">G557</f>
        <v>1972</v>
      </c>
      <c r="J557" t="s">
        <v>32</v>
      </c>
      <c r="K557" t="s">
        <v>1660</v>
      </c>
      <c r="L557" t="e">
        <f>VLOOKUP(H557,'id (2017)'!H:I,2,0)</f>
        <v>#N/A</v>
      </c>
    </row>
    <row r="558" spans="1:12">
      <c r="A558" t="str">
        <f t="shared" ref="A558:A570" si="146">D558&amp;E558&amp;G558</f>
        <v>MańskiSebastian1988</v>
      </c>
      <c r="C558">
        <f t="shared" si="126"/>
        <v>557</v>
      </c>
      <c r="D558" t="s">
        <v>3569</v>
      </c>
      <c r="E558" t="s">
        <v>788</v>
      </c>
      <c r="G558">
        <v>1988</v>
      </c>
      <c r="H558" t="str">
        <f t="shared" ref="H558:H570" si="147">D558&amp;" "&amp;E558</f>
        <v>Mański Sebastian</v>
      </c>
      <c r="I558">
        <f t="shared" ref="I558:I570" si="148">G558</f>
        <v>1988</v>
      </c>
      <c r="J558" t="s">
        <v>32</v>
      </c>
      <c r="K558" t="s">
        <v>4726</v>
      </c>
      <c r="L558" t="e">
        <f>VLOOKUP(H558,'id (2017)'!H:I,2,0)</f>
        <v>#N/A</v>
      </c>
    </row>
    <row r="559" spans="1:12">
      <c r="A559" t="str">
        <f t="shared" si="146"/>
        <v>HampelskiKrzysztof1980</v>
      </c>
      <c r="C559">
        <f t="shared" si="126"/>
        <v>558</v>
      </c>
      <c r="D559" s="9" t="s">
        <v>1805</v>
      </c>
      <c r="E559" s="9" t="s">
        <v>22</v>
      </c>
      <c r="F559" s="9"/>
      <c r="G559" s="9">
        <v>1980</v>
      </c>
      <c r="H559" t="str">
        <f t="shared" si="147"/>
        <v>Hampelski Krzysztof</v>
      </c>
      <c r="I559">
        <f t="shared" si="148"/>
        <v>1980</v>
      </c>
      <c r="J559" t="s">
        <v>32</v>
      </c>
      <c r="K559" t="s">
        <v>4726</v>
      </c>
      <c r="L559">
        <f>VLOOKUP(H559,'id (2017)'!H:I,2,0)</f>
        <v>1980</v>
      </c>
    </row>
    <row r="560" spans="1:12">
      <c r="A560" t="str">
        <f t="shared" si="146"/>
        <v>PabichPaweł1980</v>
      </c>
      <c r="C560">
        <f t="shared" si="126"/>
        <v>559</v>
      </c>
      <c r="D560" s="9" t="s">
        <v>4719</v>
      </c>
      <c r="E560" s="9" t="s">
        <v>16</v>
      </c>
      <c r="F560" s="9"/>
      <c r="G560" s="9">
        <v>1980</v>
      </c>
      <c r="H560" t="str">
        <f t="shared" si="147"/>
        <v>Pabich Paweł</v>
      </c>
      <c r="I560">
        <f t="shared" si="148"/>
        <v>1980</v>
      </c>
      <c r="J560" t="s">
        <v>32</v>
      </c>
      <c r="K560" t="s">
        <v>4726</v>
      </c>
      <c r="L560" t="e">
        <f>VLOOKUP(H560,'id (2017)'!H:I,2,0)</f>
        <v>#N/A</v>
      </c>
    </row>
    <row r="561" spans="1:12">
      <c r="A561" t="str">
        <f t="shared" si="146"/>
        <v>MorońArtur1974</v>
      </c>
      <c r="C561">
        <f t="shared" si="126"/>
        <v>560</v>
      </c>
      <c r="D561" s="9" t="s">
        <v>1641</v>
      </c>
      <c r="E561" s="9" t="s">
        <v>51</v>
      </c>
      <c r="F561" s="9"/>
      <c r="G561" s="9">
        <v>1974</v>
      </c>
      <c r="H561" t="str">
        <f t="shared" si="147"/>
        <v>Moroń Artur</v>
      </c>
      <c r="I561">
        <f t="shared" si="148"/>
        <v>1974</v>
      </c>
      <c r="J561" t="s">
        <v>32</v>
      </c>
      <c r="K561" t="s">
        <v>4726</v>
      </c>
      <c r="L561">
        <f>VLOOKUP(H561,'id (2017)'!H:I,2,0)</f>
        <v>1974</v>
      </c>
    </row>
    <row r="562" spans="1:12">
      <c r="A562" t="str">
        <f t="shared" si="146"/>
        <v>ZłotnickiMaciek1984</v>
      </c>
      <c r="C562">
        <f t="shared" si="126"/>
        <v>561</v>
      </c>
      <c r="D562" t="s">
        <v>4142</v>
      </c>
      <c r="E562" t="s">
        <v>1317</v>
      </c>
      <c r="G562">
        <v>1984</v>
      </c>
      <c r="H562" t="str">
        <f t="shared" si="147"/>
        <v>Złotnicki Maciek</v>
      </c>
      <c r="I562">
        <f t="shared" si="148"/>
        <v>1984</v>
      </c>
      <c r="J562" t="s">
        <v>32</v>
      </c>
      <c r="K562" t="s">
        <v>4726</v>
      </c>
      <c r="L562" t="e">
        <f>VLOOKUP(H562,'id (2017)'!H:I,2,0)</f>
        <v>#N/A</v>
      </c>
    </row>
    <row r="563" spans="1:12">
      <c r="A563" t="str">
        <f t="shared" si="146"/>
        <v>BalickiTomasz1985</v>
      </c>
      <c r="C563">
        <f t="shared" si="126"/>
        <v>562</v>
      </c>
      <c r="D563" t="s">
        <v>4717</v>
      </c>
      <c r="E563" t="s">
        <v>48</v>
      </c>
      <c r="G563">
        <v>1985</v>
      </c>
      <c r="H563" t="str">
        <f t="shared" si="147"/>
        <v>Balicki Tomasz</v>
      </c>
      <c r="I563">
        <f t="shared" si="148"/>
        <v>1985</v>
      </c>
      <c r="J563" t="s">
        <v>32</v>
      </c>
      <c r="K563" t="s">
        <v>4726</v>
      </c>
      <c r="L563" t="e">
        <f>VLOOKUP(H563,'id (2017)'!H:I,2,0)</f>
        <v>#N/A</v>
      </c>
    </row>
    <row r="564" spans="1:12">
      <c r="A564" t="str">
        <f t="shared" si="146"/>
        <v>StawiarskiRafał1985</v>
      </c>
      <c r="C564">
        <f t="shared" si="126"/>
        <v>563</v>
      </c>
      <c r="D564" t="s">
        <v>4716</v>
      </c>
      <c r="E564" t="s">
        <v>45</v>
      </c>
      <c r="G564">
        <v>1985</v>
      </c>
      <c r="H564" t="str">
        <f t="shared" si="147"/>
        <v>Stawiarski Rafał</v>
      </c>
      <c r="I564">
        <f t="shared" si="148"/>
        <v>1985</v>
      </c>
      <c r="J564" t="s">
        <v>32</v>
      </c>
      <c r="K564" t="s">
        <v>4726</v>
      </c>
      <c r="L564" t="e">
        <f>VLOOKUP(H564,'id (2017)'!H:I,2,0)</f>
        <v>#N/A</v>
      </c>
    </row>
    <row r="565" spans="1:12">
      <c r="A565" t="str">
        <f t="shared" si="146"/>
        <v>NanekSebastian1987</v>
      </c>
      <c r="C565">
        <f t="shared" si="126"/>
        <v>564</v>
      </c>
      <c r="D565" t="s">
        <v>4714</v>
      </c>
      <c r="E565" t="s">
        <v>788</v>
      </c>
      <c r="G565">
        <v>1987</v>
      </c>
      <c r="H565" t="str">
        <f t="shared" si="147"/>
        <v>Nanek Sebastian</v>
      </c>
      <c r="I565">
        <f t="shared" si="148"/>
        <v>1987</v>
      </c>
      <c r="J565" t="s">
        <v>32</v>
      </c>
      <c r="K565" t="s">
        <v>4726</v>
      </c>
      <c r="L565" t="e">
        <f>VLOOKUP(H565,'id (2017)'!H:I,2,0)</f>
        <v>#N/A</v>
      </c>
    </row>
    <row r="566" spans="1:12">
      <c r="A566" t="str">
        <f t="shared" si="146"/>
        <v>BardzikBogumił1982</v>
      </c>
      <c r="C566">
        <f t="shared" si="126"/>
        <v>565</v>
      </c>
      <c r="D566" t="s">
        <v>4712</v>
      </c>
      <c r="E566" t="s">
        <v>437</v>
      </c>
      <c r="G566">
        <v>1982</v>
      </c>
      <c r="H566" t="str">
        <f t="shared" si="147"/>
        <v>Bardzik Bogumił</v>
      </c>
      <c r="I566">
        <f t="shared" si="148"/>
        <v>1982</v>
      </c>
      <c r="J566" t="s">
        <v>32</v>
      </c>
      <c r="K566" t="s">
        <v>4726</v>
      </c>
      <c r="L566" t="e">
        <f>VLOOKUP(H566,'id (2017)'!H:I,2,0)</f>
        <v>#N/A</v>
      </c>
    </row>
    <row r="567" spans="1:12">
      <c r="A567" t="str">
        <f t="shared" si="146"/>
        <v>SzymskiTomasz1989</v>
      </c>
      <c r="C567">
        <f t="shared" si="126"/>
        <v>566</v>
      </c>
      <c r="D567" t="s">
        <v>4711</v>
      </c>
      <c r="E567" t="s">
        <v>48</v>
      </c>
      <c r="G567">
        <v>1989</v>
      </c>
      <c r="H567" t="str">
        <f t="shared" si="147"/>
        <v>Szymski Tomasz</v>
      </c>
      <c r="I567">
        <f t="shared" si="148"/>
        <v>1989</v>
      </c>
      <c r="J567" t="s">
        <v>32</v>
      </c>
      <c r="K567" t="s">
        <v>4726</v>
      </c>
      <c r="L567" t="e">
        <f>VLOOKUP(H567,'id (2017)'!H:I,2,0)</f>
        <v>#N/A</v>
      </c>
    </row>
    <row r="568" spans="1:12">
      <c r="A568" t="str">
        <f t="shared" si="146"/>
        <v>JanerkaMarzka1978</v>
      </c>
      <c r="C568">
        <f t="shared" si="126"/>
        <v>567</v>
      </c>
      <c r="D568" s="9" t="s">
        <v>4718</v>
      </c>
      <c r="E568" s="9" t="s">
        <v>1589</v>
      </c>
      <c r="F568" s="9"/>
      <c r="G568" s="9">
        <v>1978</v>
      </c>
      <c r="H568" t="str">
        <f t="shared" si="147"/>
        <v>Janerka Marzka</v>
      </c>
      <c r="I568">
        <f t="shared" si="148"/>
        <v>1978</v>
      </c>
      <c r="J568" t="s">
        <v>0</v>
      </c>
      <c r="K568" t="s">
        <v>4726</v>
      </c>
      <c r="L568" t="e">
        <f>VLOOKUP(H568,'id (2017)'!H:I,2,0)</f>
        <v>#N/A</v>
      </c>
    </row>
    <row r="569" spans="1:12">
      <c r="A569" t="str">
        <f t="shared" si="146"/>
        <v>BuciakBarbara1986</v>
      </c>
      <c r="C569">
        <f t="shared" si="126"/>
        <v>568</v>
      </c>
      <c r="D569" t="s">
        <v>302</v>
      </c>
      <c r="E569" t="s">
        <v>409</v>
      </c>
      <c r="G569">
        <v>1986</v>
      </c>
      <c r="H569" t="str">
        <f t="shared" si="147"/>
        <v>Buciak Barbara</v>
      </c>
      <c r="I569">
        <f t="shared" si="148"/>
        <v>1986</v>
      </c>
      <c r="J569" t="s">
        <v>0</v>
      </c>
      <c r="K569" t="s">
        <v>4726</v>
      </c>
      <c r="L569" t="e">
        <f>VLOOKUP(H569,'id (2017)'!H:I,2,0)</f>
        <v>#N/A</v>
      </c>
    </row>
    <row r="570" spans="1:12">
      <c r="A570" t="str">
        <f t="shared" si="146"/>
        <v>SenderekEla1983</v>
      </c>
      <c r="C570">
        <f t="shared" si="126"/>
        <v>569</v>
      </c>
      <c r="D570" t="s">
        <v>295</v>
      </c>
      <c r="E570" t="s">
        <v>4713</v>
      </c>
      <c r="G570">
        <v>1983</v>
      </c>
      <c r="H570" t="str">
        <f t="shared" si="147"/>
        <v>Senderek Ela</v>
      </c>
      <c r="I570">
        <f t="shared" si="148"/>
        <v>1983</v>
      </c>
      <c r="J570" t="s">
        <v>0</v>
      </c>
      <c r="K570" t="s">
        <v>4726</v>
      </c>
      <c r="L570" t="e">
        <f>VLOOKUP(H570,'id (2017)'!H:I,2,0)</f>
        <v>#N/A</v>
      </c>
    </row>
    <row r="571" spans="1:12">
      <c r="A571" t="str">
        <f t="shared" ref="A571:A572" si="149">D571&amp;E571&amp;G571</f>
        <v>KosiorekMałgorzata1973</v>
      </c>
      <c r="C571">
        <f t="shared" si="126"/>
        <v>570</v>
      </c>
      <c r="D571" t="s">
        <v>934</v>
      </c>
      <c r="E571" t="s">
        <v>500</v>
      </c>
      <c r="F571" t="s">
        <v>4826</v>
      </c>
      <c r="G571">
        <v>1973</v>
      </c>
      <c r="H571" t="str">
        <f t="shared" ref="H571:H589" si="150">D571&amp;" "&amp;E571</f>
        <v>Kosiorek Małgorzata</v>
      </c>
      <c r="I571">
        <f t="shared" ref="I571:I589" si="151">G571</f>
        <v>1973</v>
      </c>
      <c r="J571" t="s">
        <v>0</v>
      </c>
      <c r="K571" t="s">
        <v>5172</v>
      </c>
      <c r="L571" t="e">
        <f>VLOOKUP(H571,'id (2017)'!H:I,2,0)</f>
        <v>#N/A</v>
      </c>
    </row>
    <row r="572" spans="1:12">
      <c r="A572" t="str">
        <f t="shared" si="149"/>
        <v>NiziołekAnna1962</v>
      </c>
      <c r="C572">
        <f t="shared" si="126"/>
        <v>571</v>
      </c>
      <c r="D572" t="s">
        <v>4943</v>
      </c>
      <c r="E572" t="s">
        <v>276</v>
      </c>
      <c r="F572">
        <v>0</v>
      </c>
      <c r="G572">
        <v>1962</v>
      </c>
      <c r="H572" t="str">
        <f t="shared" si="150"/>
        <v>Niziołek Anna</v>
      </c>
      <c r="I572">
        <f t="shared" si="151"/>
        <v>1962</v>
      </c>
      <c r="J572" t="s">
        <v>0</v>
      </c>
      <c r="K572" t="s">
        <v>5172</v>
      </c>
      <c r="L572" t="e">
        <f>VLOOKUP(H572,'id (2017)'!H:I,2,0)</f>
        <v>#N/A</v>
      </c>
    </row>
    <row r="573" spans="1:12">
      <c r="A573" t="str">
        <f t="shared" ref="A573:A589" si="152">D573&amp;E573&amp;G573</f>
        <v>MillerJoanna1987</v>
      </c>
      <c r="C573">
        <f t="shared" si="126"/>
        <v>572</v>
      </c>
      <c r="D573" t="s">
        <v>1166</v>
      </c>
      <c r="E573" t="s">
        <v>489</v>
      </c>
      <c r="F573" t="s">
        <v>4862</v>
      </c>
      <c r="G573">
        <v>1987</v>
      </c>
      <c r="H573" t="str">
        <f t="shared" si="150"/>
        <v>Miller Joanna</v>
      </c>
      <c r="I573">
        <f t="shared" si="151"/>
        <v>1987</v>
      </c>
      <c r="J573" t="s">
        <v>0</v>
      </c>
      <c r="K573" t="s">
        <v>5173</v>
      </c>
      <c r="L573" t="e">
        <f>VLOOKUP(H573,'id (2017)'!H:I,2,0)</f>
        <v>#N/A</v>
      </c>
    </row>
    <row r="574" spans="1:12">
      <c r="A574" t="str">
        <f t="shared" si="152"/>
        <v>PogorzelskaAleksandra1978</v>
      </c>
      <c r="C574">
        <f t="shared" si="126"/>
        <v>573</v>
      </c>
      <c r="D574" t="s">
        <v>840</v>
      </c>
      <c r="E574" t="s">
        <v>483</v>
      </c>
      <c r="F574" t="s">
        <v>4842</v>
      </c>
      <c r="G574">
        <v>1978</v>
      </c>
      <c r="H574" t="str">
        <f t="shared" si="150"/>
        <v>Pogorzelska Aleksandra</v>
      </c>
      <c r="I574">
        <f t="shared" si="151"/>
        <v>1978</v>
      </c>
      <c r="J574" t="s">
        <v>0</v>
      </c>
      <c r="K574" t="s">
        <v>5173</v>
      </c>
      <c r="L574">
        <f>VLOOKUP(H574,'id (2017)'!H:I,2,0)</f>
        <v>1978</v>
      </c>
    </row>
    <row r="575" spans="1:12">
      <c r="A575" t="str">
        <f t="shared" si="152"/>
        <v>KacprzykAgnieszka1990</v>
      </c>
      <c r="C575">
        <f t="shared" si="126"/>
        <v>574</v>
      </c>
      <c r="D575" t="s">
        <v>4838</v>
      </c>
      <c r="E575" t="s">
        <v>133</v>
      </c>
      <c r="F575" t="s">
        <v>4834</v>
      </c>
      <c r="G575">
        <v>1990</v>
      </c>
      <c r="H575" t="str">
        <f t="shared" si="150"/>
        <v>Kacprzyk Agnieszka</v>
      </c>
      <c r="I575">
        <f t="shared" si="151"/>
        <v>1990</v>
      </c>
      <c r="J575" t="s">
        <v>0</v>
      </c>
      <c r="K575" t="s">
        <v>5173</v>
      </c>
      <c r="L575" t="e">
        <f>VLOOKUP(H575,'id (2017)'!H:I,2,0)</f>
        <v>#N/A</v>
      </c>
    </row>
    <row r="576" spans="1:12">
      <c r="A576" t="str">
        <f t="shared" si="152"/>
        <v>KolkaKatarzyna , Dorota1985</v>
      </c>
      <c r="C576">
        <f t="shared" si="126"/>
        <v>575</v>
      </c>
      <c r="D576" t="s">
        <v>4824</v>
      </c>
      <c r="E576" t="s">
        <v>4823</v>
      </c>
      <c r="F576" t="s">
        <v>4822</v>
      </c>
      <c r="G576">
        <v>1985</v>
      </c>
      <c r="H576" t="str">
        <f t="shared" si="150"/>
        <v>Kolka Katarzyna , Dorota</v>
      </c>
      <c r="I576">
        <f t="shared" si="151"/>
        <v>1985</v>
      </c>
      <c r="J576" t="s">
        <v>0</v>
      </c>
      <c r="K576" t="s">
        <v>5173</v>
      </c>
      <c r="L576" t="e">
        <f>VLOOKUP(H576,'id (2017)'!H:I,2,0)</f>
        <v>#N/A</v>
      </c>
    </row>
    <row r="577" spans="1:12">
      <c r="A577" t="str">
        <f t="shared" si="152"/>
        <v>BabichAnna1974</v>
      </c>
      <c r="C577">
        <f t="shared" si="126"/>
        <v>576</v>
      </c>
      <c r="D577" t="s">
        <v>4821</v>
      </c>
      <c r="E577" t="s">
        <v>276</v>
      </c>
      <c r="F577" t="s">
        <v>4820</v>
      </c>
      <c r="G577">
        <v>1974</v>
      </c>
      <c r="H577" t="str">
        <f t="shared" si="150"/>
        <v>Babich Anna</v>
      </c>
      <c r="I577">
        <f t="shared" si="151"/>
        <v>1974</v>
      </c>
      <c r="J577" t="s">
        <v>0</v>
      </c>
      <c r="K577" t="s">
        <v>5173</v>
      </c>
      <c r="L577" t="e">
        <f>VLOOKUP(H577,'id (2017)'!H:I,2,0)</f>
        <v>#N/A</v>
      </c>
    </row>
    <row r="578" spans="1:12">
      <c r="A578" t="str">
        <f t="shared" si="152"/>
        <v>OmieczyńskaAnna1994</v>
      </c>
      <c r="C578">
        <f t="shared" si="126"/>
        <v>577</v>
      </c>
      <c r="D578" t="s">
        <v>4812</v>
      </c>
      <c r="E578" t="s">
        <v>276</v>
      </c>
      <c r="F578" t="s">
        <v>4811</v>
      </c>
      <c r="G578">
        <v>1994</v>
      </c>
      <c r="H578" t="str">
        <f t="shared" si="150"/>
        <v>Omieczyńska Anna</v>
      </c>
      <c r="I578">
        <f t="shared" si="151"/>
        <v>1994</v>
      </c>
      <c r="J578" t="s">
        <v>0</v>
      </c>
      <c r="K578" t="s">
        <v>5173</v>
      </c>
      <c r="L578" t="e">
        <f>VLOOKUP(H578,'id (2017)'!H:I,2,0)</f>
        <v>#N/A</v>
      </c>
    </row>
    <row r="579" spans="1:12">
      <c r="A579" t="str">
        <f t="shared" si="152"/>
        <v>DanskBogusia1978</v>
      </c>
      <c r="C579">
        <f t="shared" si="126"/>
        <v>578</v>
      </c>
      <c r="D579" t="s">
        <v>4809</v>
      </c>
      <c r="E579" t="s">
        <v>4808</v>
      </c>
      <c r="F579" t="s">
        <v>158</v>
      </c>
      <c r="G579">
        <v>1978</v>
      </c>
      <c r="H579" t="str">
        <f t="shared" si="150"/>
        <v>Dansk Bogusia</v>
      </c>
      <c r="I579">
        <f t="shared" si="151"/>
        <v>1978</v>
      </c>
      <c r="J579" t="s">
        <v>0</v>
      </c>
      <c r="K579" t="s">
        <v>5173</v>
      </c>
      <c r="L579" t="e">
        <f>VLOOKUP(H579,'id (2017)'!H:I,2,0)</f>
        <v>#N/A</v>
      </c>
    </row>
    <row r="580" spans="1:12">
      <c r="A580" t="str">
        <f t="shared" si="152"/>
        <v>WypychMalwina Katarzyna1997</v>
      </c>
      <c r="C580">
        <f t="shared" ref="C580:C643" si="153">C579+1</f>
        <v>579</v>
      </c>
      <c r="D580" t="s">
        <v>4798</v>
      </c>
      <c r="E580" t="s">
        <v>4797</v>
      </c>
      <c r="F580" t="s">
        <v>4796</v>
      </c>
      <c r="G580">
        <v>1997</v>
      </c>
      <c r="H580" t="str">
        <f t="shared" si="150"/>
        <v>Wypych Malwina Katarzyna</v>
      </c>
      <c r="I580">
        <f t="shared" si="151"/>
        <v>1997</v>
      </c>
      <c r="J580" t="s">
        <v>0</v>
      </c>
      <c r="K580" t="s">
        <v>5173</v>
      </c>
      <c r="L580" t="e">
        <f>VLOOKUP(H580,'id (2017)'!H:I,2,0)</f>
        <v>#N/A</v>
      </c>
    </row>
    <row r="581" spans="1:12">
      <c r="A581" t="str">
        <f t="shared" si="152"/>
        <v>KowalakKatarzyna1985</v>
      </c>
      <c r="C581">
        <f t="shared" si="153"/>
        <v>580</v>
      </c>
      <c r="D581" t="s">
        <v>4793</v>
      </c>
      <c r="E581" t="s">
        <v>768</v>
      </c>
      <c r="F581" t="s">
        <v>4792</v>
      </c>
      <c r="G581">
        <v>1985</v>
      </c>
      <c r="H581" t="str">
        <f t="shared" si="150"/>
        <v>Kowalak Katarzyna</v>
      </c>
      <c r="I581">
        <f t="shared" si="151"/>
        <v>1985</v>
      </c>
      <c r="J581" t="s">
        <v>0</v>
      </c>
      <c r="K581" t="s">
        <v>5173</v>
      </c>
      <c r="L581" t="e">
        <f>VLOOKUP(H581,'id (2017)'!H:I,2,0)</f>
        <v>#N/A</v>
      </c>
    </row>
    <row r="582" spans="1:12">
      <c r="A582" t="str">
        <f t="shared" si="152"/>
        <v>RoziewskaEwelina1989</v>
      </c>
      <c r="C582">
        <f t="shared" si="153"/>
        <v>581</v>
      </c>
      <c r="D582" t="s">
        <v>1771</v>
      </c>
      <c r="E582" t="s">
        <v>1772</v>
      </c>
      <c r="F582" t="s">
        <v>4772</v>
      </c>
      <c r="G582">
        <v>1989</v>
      </c>
      <c r="H582" t="str">
        <f t="shared" si="150"/>
        <v>Roziewska Ewelina</v>
      </c>
      <c r="I582">
        <f t="shared" si="151"/>
        <v>1989</v>
      </c>
      <c r="J582" t="s">
        <v>0</v>
      </c>
      <c r="K582" t="s">
        <v>5173</v>
      </c>
      <c r="L582">
        <f>VLOOKUP(H582,'id (2017)'!H:I,2,0)</f>
        <v>1989</v>
      </c>
    </row>
    <row r="583" spans="1:12">
      <c r="A583" t="str">
        <f t="shared" si="152"/>
        <v>SkowyraMonika1991</v>
      </c>
      <c r="C583">
        <f t="shared" si="153"/>
        <v>582</v>
      </c>
      <c r="D583" t="s">
        <v>4774</v>
      </c>
      <c r="E583" t="s">
        <v>207</v>
      </c>
      <c r="F583" t="s">
        <v>4772</v>
      </c>
      <c r="G583">
        <v>1991</v>
      </c>
      <c r="H583" t="str">
        <f t="shared" si="150"/>
        <v>Skowyra Monika</v>
      </c>
      <c r="I583">
        <f t="shared" si="151"/>
        <v>1991</v>
      </c>
      <c r="J583" t="s">
        <v>0</v>
      </c>
      <c r="K583" t="s">
        <v>5173</v>
      </c>
      <c r="L583" t="e">
        <f>VLOOKUP(H583,'id (2017)'!H:I,2,0)</f>
        <v>#N/A</v>
      </c>
    </row>
    <row r="584" spans="1:12">
      <c r="A584" t="str">
        <f t="shared" si="152"/>
        <v>KubiśAleksandra1985</v>
      </c>
      <c r="C584">
        <f t="shared" si="153"/>
        <v>583</v>
      </c>
      <c r="D584" t="s">
        <v>4771</v>
      </c>
      <c r="E584" t="s">
        <v>483</v>
      </c>
      <c r="F584" t="s">
        <v>4770</v>
      </c>
      <c r="G584">
        <v>1985</v>
      </c>
      <c r="H584" t="str">
        <f t="shared" si="150"/>
        <v>Kubiś Aleksandra</v>
      </c>
      <c r="I584">
        <f t="shared" si="151"/>
        <v>1985</v>
      </c>
      <c r="J584" t="s">
        <v>0</v>
      </c>
      <c r="K584" t="s">
        <v>5173</v>
      </c>
      <c r="L584" t="e">
        <f>VLOOKUP(H584,'id (2017)'!H:I,2,0)</f>
        <v>#N/A</v>
      </c>
    </row>
    <row r="585" spans="1:12">
      <c r="A585" t="str">
        <f t="shared" si="152"/>
        <v>BeigerKarolina1979</v>
      </c>
      <c r="C585">
        <f t="shared" si="153"/>
        <v>584</v>
      </c>
      <c r="D585" t="s">
        <v>3777</v>
      </c>
      <c r="E585" t="s">
        <v>550</v>
      </c>
      <c r="F585" t="s">
        <v>4765</v>
      </c>
      <c r="G585">
        <v>1979</v>
      </c>
      <c r="H585" t="str">
        <f t="shared" si="150"/>
        <v>Beiger Karolina</v>
      </c>
      <c r="I585">
        <f t="shared" si="151"/>
        <v>1979</v>
      </c>
      <c r="J585" t="s">
        <v>0</v>
      </c>
      <c r="K585" t="s">
        <v>5173</v>
      </c>
      <c r="L585" t="e">
        <f>VLOOKUP(H585,'id (2017)'!H:I,2,0)</f>
        <v>#N/A</v>
      </c>
    </row>
    <row r="586" spans="1:12">
      <c r="A586" t="str">
        <f t="shared" si="152"/>
        <v>BarnikEdyta1985</v>
      </c>
      <c r="C586">
        <f t="shared" si="153"/>
        <v>585</v>
      </c>
      <c r="D586" t="s">
        <v>4763</v>
      </c>
      <c r="E586" t="s">
        <v>463</v>
      </c>
      <c r="F586" t="s">
        <v>4762</v>
      </c>
      <c r="G586">
        <v>1985</v>
      </c>
      <c r="H586" t="str">
        <f t="shared" si="150"/>
        <v>Barnik Edyta</v>
      </c>
      <c r="I586">
        <f t="shared" si="151"/>
        <v>1985</v>
      </c>
      <c r="J586" t="s">
        <v>0</v>
      </c>
      <c r="K586" t="s">
        <v>5173</v>
      </c>
      <c r="L586" t="e">
        <f>VLOOKUP(H586,'id (2017)'!H:I,2,0)</f>
        <v>#N/A</v>
      </c>
    </row>
    <row r="587" spans="1:12">
      <c r="A587" t="str">
        <f t="shared" si="152"/>
        <v>Kraska-LewandowskaAgata1983</v>
      </c>
      <c r="C587">
        <f t="shared" si="153"/>
        <v>586</v>
      </c>
      <c r="D587" t="s">
        <v>4761</v>
      </c>
      <c r="E587" t="s">
        <v>231</v>
      </c>
      <c r="F587" t="s">
        <v>4752</v>
      </c>
      <c r="G587">
        <v>1983</v>
      </c>
      <c r="H587" t="str">
        <f t="shared" si="150"/>
        <v>Kraska-Lewandowska Agata</v>
      </c>
      <c r="I587">
        <f t="shared" si="151"/>
        <v>1983</v>
      </c>
      <c r="J587" t="s">
        <v>0</v>
      </c>
      <c r="K587" t="s">
        <v>5173</v>
      </c>
      <c r="L587" t="e">
        <f>VLOOKUP(H587,'id (2017)'!H:I,2,0)</f>
        <v>#N/A</v>
      </c>
    </row>
    <row r="588" spans="1:12">
      <c r="A588" t="str">
        <f t="shared" si="152"/>
        <v>LewandowskaMonika1978</v>
      </c>
      <c r="C588">
        <f t="shared" si="153"/>
        <v>587</v>
      </c>
      <c r="D588" t="s">
        <v>4753</v>
      </c>
      <c r="E588" t="s">
        <v>207</v>
      </c>
      <c r="F588" t="s">
        <v>4752</v>
      </c>
      <c r="G588">
        <v>1978</v>
      </c>
      <c r="H588" t="str">
        <f t="shared" si="150"/>
        <v>Lewandowska Monika</v>
      </c>
      <c r="I588">
        <f t="shared" si="151"/>
        <v>1978</v>
      </c>
      <c r="J588" t="s">
        <v>0</v>
      </c>
      <c r="K588" t="s">
        <v>5173</v>
      </c>
      <c r="L588" t="e">
        <f>VLOOKUP(H588,'id (2017)'!H:I,2,0)</f>
        <v>#N/A</v>
      </c>
    </row>
    <row r="589" spans="1:12">
      <c r="A589" t="str">
        <f t="shared" si="152"/>
        <v>KoczwaraKatarzyna1987</v>
      </c>
      <c r="C589">
        <f t="shared" si="153"/>
        <v>588</v>
      </c>
      <c r="D589" t="s">
        <v>4751</v>
      </c>
      <c r="E589" t="s">
        <v>768</v>
      </c>
      <c r="F589" t="s">
        <v>4750</v>
      </c>
      <c r="G589">
        <v>1987</v>
      </c>
      <c r="H589" t="str">
        <f t="shared" si="150"/>
        <v>Koczwara Katarzyna</v>
      </c>
      <c r="I589">
        <f t="shared" si="151"/>
        <v>1987</v>
      </c>
      <c r="J589" t="s">
        <v>0</v>
      </c>
      <c r="K589" t="s">
        <v>5173</v>
      </c>
      <c r="L589" t="e">
        <f>VLOOKUP(H589,'id (2017)'!H:I,2,0)</f>
        <v>#N/A</v>
      </c>
    </row>
    <row r="590" spans="1:12">
      <c r="A590" t="str">
        <f t="shared" ref="A590:A653" si="154">D590&amp;E590&amp;G590</f>
        <v>BanasikSławomir1978</v>
      </c>
      <c r="C590">
        <f t="shared" si="153"/>
        <v>589</v>
      </c>
      <c r="D590" t="s">
        <v>885</v>
      </c>
      <c r="E590" t="s">
        <v>92</v>
      </c>
      <c r="F590">
        <v>0</v>
      </c>
      <c r="G590">
        <v>1978</v>
      </c>
      <c r="H590" t="str">
        <f t="shared" ref="H590:H653" si="155">D590&amp;" "&amp;E590</f>
        <v>Banasik Sławomir</v>
      </c>
      <c r="I590">
        <f t="shared" ref="I590:I653" si="156">G590</f>
        <v>1978</v>
      </c>
      <c r="J590" t="s">
        <v>32</v>
      </c>
      <c r="K590" t="s">
        <v>5172</v>
      </c>
      <c r="L590" t="e">
        <f>VLOOKUP(H590,'id (2017)'!H:I,2,0)</f>
        <v>#N/A</v>
      </c>
    </row>
    <row r="591" spans="1:12">
      <c r="A591" t="str">
        <f t="shared" si="154"/>
        <v>GruszeckiDamian1986</v>
      </c>
      <c r="C591">
        <f t="shared" si="153"/>
        <v>590</v>
      </c>
      <c r="D591" t="s">
        <v>4990</v>
      </c>
      <c r="E591" t="s">
        <v>282</v>
      </c>
      <c r="F591" t="s">
        <v>4989</v>
      </c>
      <c r="G591">
        <v>1986</v>
      </c>
      <c r="H591" t="str">
        <f t="shared" si="155"/>
        <v>Gruszecki Damian</v>
      </c>
      <c r="I591">
        <f t="shared" si="156"/>
        <v>1986</v>
      </c>
      <c r="J591" t="s">
        <v>32</v>
      </c>
      <c r="K591" t="s">
        <v>5172</v>
      </c>
      <c r="L591" t="e">
        <f>VLOOKUP(H591,'id (2017)'!H:I,2,0)</f>
        <v>#N/A</v>
      </c>
    </row>
    <row r="592" spans="1:12">
      <c r="A592" t="str">
        <f t="shared" si="154"/>
        <v>PrzybyszPiotr1982</v>
      </c>
      <c r="C592">
        <f t="shared" si="153"/>
        <v>591</v>
      </c>
      <c r="D592" t="s">
        <v>4988</v>
      </c>
      <c r="E592" t="s">
        <v>15</v>
      </c>
      <c r="F592" t="s">
        <v>4987</v>
      </c>
      <c r="G592">
        <v>1982</v>
      </c>
      <c r="H592" t="str">
        <f t="shared" si="155"/>
        <v>Przybysz Piotr</v>
      </c>
      <c r="I592">
        <f t="shared" si="156"/>
        <v>1982</v>
      </c>
      <c r="J592" t="s">
        <v>32</v>
      </c>
      <c r="K592" t="s">
        <v>5172</v>
      </c>
      <c r="L592" t="e">
        <f>VLOOKUP(H592,'id (2017)'!H:I,2,0)</f>
        <v>#N/A</v>
      </c>
    </row>
    <row r="593" spans="1:12">
      <c r="A593" t="str">
        <f t="shared" si="154"/>
        <v>SkowrońskiJacek1977</v>
      </c>
      <c r="C593">
        <f t="shared" si="153"/>
        <v>592</v>
      </c>
      <c r="D593" t="s">
        <v>4986</v>
      </c>
      <c r="E593" t="s">
        <v>21</v>
      </c>
      <c r="F593">
        <v>0</v>
      </c>
      <c r="G593">
        <v>1977</v>
      </c>
      <c r="H593" t="str">
        <f t="shared" si="155"/>
        <v>Skowroński Jacek</v>
      </c>
      <c r="I593">
        <f t="shared" si="156"/>
        <v>1977</v>
      </c>
      <c r="J593" t="s">
        <v>32</v>
      </c>
      <c r="K593" t="s">
        <v>5172</v>
      </c>
      <c r="L593" t="e">
        <f>VLOOKUP(H593,'id (2017)'!H:I,2,0)</f>
        <v>#N/A</v>
      </c>
    </row>
    <row r="594" spans="1:12">
      <c r="A594" t="str">
        <f t="shared" si="154"/>
        <v>GrabowskiGrzegorz1977</v>
      </c>
      <c r="C594">
        <f t="shared" si="153"/>
        <v>593</v>
      </c>
      <c r="D594" t="s">
        <v>97</v>
      </c>
      <c r="E594" t="s">
        <v>19</v>
      </c>
      <c r="F594" t="s">
        <v>4985</v>
      </c>
      <c r="G594">
        <v>1977</v>
      </c>
      <c r="H594" t="str">
        <f t="shared" si="155"/>
        <v>Grabowski Grzegorz</v>
      </c>
      <c r="I594">
        <f t="shared" si="156"/>
        <v>1977</v>
      </c>
      <c r="J594" t="s">
        <v>32</v>
      </c>
      <c r="K594" t="s">
        <v>5172</v>
      </c>
      <c r="L594">
        <f>VLOOKUP(H594,'id (2017)'!H:I,2,0)</f>
        <v>1977</v>
      </c>
    </row>
    <row r="595" spans="1:12">
      <c r="A595" t="str">
        <f t="shared" si="154"/>
        <v>CyganSzymon1978</v>
      </c>
      <c r="C595">
        <f t="shared" si="153"/>
        <v>594</v>
      </c>
      <c r="D595" t="s">
        <v>1128</v>
      </c>
      <c r="E595" t="s">
        <v>398</v>
      </c>
      <c r="F595" t="s">
        <v>1615</v>
      </c>
      <c r="G595">
        <v>1978</v>
      </c>
      <c r="H595" t="str">
        <f t="shared" si="155"/>
        <v>Cygan Szymon</v>
      </c>
      <c r="I595">
        <f t="shared" si="156"/>
        <v>1978</v>
      </c>
      <c r="J595" t="s">
        <v>32</v>
      </c>
      <c r="K595" t="s">
        <v>5172</v>
      </c>
      <c r="L595">
        <f>VLOOKUP(H595,'id (2017)'!H:I,2,0)</f>
        <v>1978</v>
      </c>
    </row>
    <row r="596" spans="1:12">
      <c r="A596" t="str">
        <f t="shared" si="154"/>
        <v>ŻywnoJacek1981</v>
      </c>
      <c r="C596">
        <f t="shared" si="153"/>
        <v>595</v>
      </c>
      <c r="D596" t="s">
        <v>4981</v>
      </c>
      <c r="E596" t="s">
        <v>21</v>
      </c>
      <c r="F596" t="s">
        <v>4698</v>
      </c>
      <c r="G596">
        <v>1981</v>
      </c>
      <c r="H596" t="str">
        <f t="shared" si="155"/>
        <v>Żywno Jacek</v>
      </c>
      <c r="I596">
        <f t="shared" si="156"/>
        <v>1981</v>
      </c>
      <c r="J596" t="s">
        <v>32</v>
      </c>
      <c r="K596" t="s">
        <v>5172</v>
      </c>
      <c r="L596" t="e">
        <f>VLOOKUP(H596,'id (2017)'!H:I,2,0)</f>
        <v>#N/A</v>
      </c>
    </row>
    <row r="597" spans="1:12">
      <c r="A597" t="str">
        <f t="shared" si="154"/>
        <v>MarciniukAdam1956</v>
      </c>
      <c r="C597">
        <f t="shared" si="153"/>
        <v>596</v>
      </c>
      <c r="D597" t="s">
        <v>424</v>
      </c>
      <c r="E597" t="s">
        <v>83</v>
      </c>
      <c r="F597" t="s">
        <v>4980</v>
      </c>
      <c r="G597">
        <v>1956</v>
      </c>
      <c r="H597" t="str">
        <f t="shared" si="155"/>
        <v>Marciniuk Adam</v>
      </c>
      <c r="I597">
        <f t="shared" si="156"/>
        <v>1956</v>
      </c>
      <c r="J597" t="s">
        <v>32</v>
      </c>
      <c r="K597" t="s">
        <v>5172</v>
      </c>
      <c r="L597">
        <f>VLOOKUP(H597,'id (2017)'!H:I,2,0)</f>
        <v>1956</v>
      </c>
    </row>
    <row r="598" spans="1:12">
      <c r="A598" t="str">
        <f t="shared" si="154"/>
        <v>MarciniukRafał1983</v>
      </c>
      <c r="C598">
        <f t="shared" si="153"/>
        <v>597</v>
      </c>
      <c r="D598" t="s">
        <v>424</v>
      </c>
      <c r="E598" t="s">
        <v>45</v>
      </c>
      <c r="F598" t="s">
        <v>4980</v>
      </c>
      <c r="G598">
        <v>1983</v>
      </c>
      <c r="H598" t="str">
        <f t="shared" si="155"/>
        <v>Marciniuk Rafał</v>
      </c>
      <c r="I598">
        <f t="shared" si="156"/>
        <v>1983</v>
      </c>
      <c r="J598" t="s">
        <v>32</v>
      </c>
      <c r="K598" t="s">
        <v>5172</v>
      </c>
      <c r="L598">
        <f>VLOOKUP(H598,'id (2017)'!H:I,2,0)</f>
        <v>1983</v>
      </c>
    </row>
    <row r="599" spans="1:12">
      <c r="A599" t="str">
        <f t="shared" si="154"/>
        <v>WylężekJacek1984</v>
      </c>
      <c r="C599">
        <f t="shared" si="153"/>
        <v>598</v>
      </c>
      <c r="D599" t="s">
        <v>430</v>
      </c>
      <c r="E599" t="s">
        <v>21</v>
      </c>
      <c r="F599" t="s">
        <v>4978</v>
      </c>
      <c r="G599">
        <v>1984</v>
      </c>
      <c r="H599" t="str">
        <f t="shared" si="155"/>
        <v>Wylężek Jacek</v>
      </c>
      <c r="I599">
        <f t="shared" si="156"/>
        <v>1984</v>
      </c>
      <c r="J599" t="s">
        <v>32</v>
      </c>
      <c r="K599" t="s">
        <v>5172</v>
      </c>
      <c r="L599">
        <f>VLOOKUP(H599,'id (2017)'!H:I,2,0)</f>
        <v>1984</v>
      </c>
    </row>
    <row r="600" spans="1:12">
      <c r="A600" t="str">
        <f t="shared" si="154"/>
        <v>SosnaPaweł1985</v>
      </c>
      <c r="C600">
        <f t="shared" si="153"/>
        <v>599</v>
      </c>
      <c r="D600" t="s">
        <v>4977</v>
      </c>
      <c r="E600" t="s">
        <v>16</v>
      </c>
      <c r="F600" t="s">
        <v>4768</v>
      </c>
      <c r="G600">
        <v>1985</v>
      </c>
      <c r="H600" t="str">
        <f t="shared" si="155"/>
        <v>Sosna Paweł</v>
      </c>
      <c r="I600">
        <f t="shared" si="156"/>
        <v>1985</v>
      </c>
      <c r="J600" t="s">
        <v>32</v>
      </c>
      <c r="K600" t="s">
        <v>5172</v>
      </c>
      <c r="L600" t="e">
        <f>VLOOKUP(H600,'id (2017)'!H:I,2,0)</f>
        <v>#N/A</v>
      </c>
    </row>
    <row r="601" spans="1:12">
      <c r="A601" t="str">
        <f t="shared" si="154"/>
        <v>DaszczyńskiBartosz1989</v>
      </c>
      <c r="C601">
        <f t="shared" si="153"/>
        <v>600</v>
      </c>
      <c r="D601" t="s">
        <v>4974</v>
      </c>
      <c r="E601" t="s">
        <v>46</v>
      </c>
      <c r="F601" t="s">
        <v>4973</v>
      </c>
      <c r="G601">
        <v>1989</v>
      </c>
      <c r="H601" t="str">
        <f t="shared" si="155"/>
        <v>Daszczyński Bartosz</v>
      </c>
      <c r="I601">
        <f t="shared" si="156"/>
        <v>1989</v>
      </c>
      <c r="J601" t="s">
        <v>32</v>
      </c>
      <c r="K601" t="s">
        <v>5172</v>
      </c>
      <c r="L601" t="e">
        <f>VLOOKUP(H601,'id (2017)'!H:I,2,0)</f>
        <v>#N/A</v>
      </c>
    </row>
    <row r="602" spans="1:12">
      <c r="A602" t="str">
        <f t="shared" si="154"/>
        <v>RutkaRadosław1976</v>
      </c>
      <c r="C602">
        <f t="shared" si="153"/>
        <v>601</v>
      </c>
      <c r="D602" t="s">
        <v>350</v>
      </c>
      <c r="E602" t="s">
        <v>241</v>
      </c>
      <c r="F602">
        <v>0</v>
      </c>
      <c r="G602">
        <v>1976</v>
      </c>
      <c r="H602" t="str">
        <f t="shared" si="155"/>
        <v>Rutka Radosław</v>
      </c>
      <c r="I602">
        <f t="shared" si="156"/>
        <v>1976</v>
      </c>
      <c r="J602" t="s">
        <v>32</v>
      </c>
      <c r="K602" t="s">
        <v>5172</v>
      </c>
      <c r="L602">
        <f>VLOOKUP(H602,'id (2017)'!H:I,2,0)</f>
        <v>1976</v>
      </c>
    </row>
    <row r="603" spans="1:12">
      <c r="A603" t="str">
        <f t="shared" si="154"/>
        <v>RomanowskiArtur1988</v>
      </c>
      <c r="C603">
        <f t="shared" si="153"/>
        <v>602</v>
      </c>
      <c r="D603" t="s">
        <v>4969</v>
      </c>
      <c r="E603" t="s">
        <v>51</v>
      </c>
      <c r="F603" t="s">
        <v>4968</v>
      </c>
      <c r="G603">
        <v>1988</v>
      </c>
      <c r="H603" t="str">
        <f t="shared" si="155"/>
        <v>Romanowski Artur</v>
      </c>
      <c r="I603">
        <f t="shared" si="156"/>
        <v>1988</v>
      </c>
      <c r="J603" t="s">
        <v>32</v>
      </c>
      <c r="K603" t="s">
        <v>5172</v>
      </c>
      <c r="L603" t="e">
        <f>VLOOKUP(H603,'id (2017)'!H:I,2,0)</f>
        <v>#N/A</v>
      </c>
    </row>
    <row r="604" spans="1:12">
      <c r="A604" t="str">
        <f t="shared" si="154"/>
        <v>MejkaMichał1977</v>
      </c>
      <c r="C604">
        <f t="shared" si="153"/>
        <v>603</v>
      </c>
      <c r="D604" t="s">
        <v>1714</v>
      </c>
      <c r="E604" t="s">
        <v>59</v>
      </c>
      <c r="F604" t="s">
        <v>4966</v>
      </c>
      <c r="G604">
        <v>1977</v>
      </c>
      <c r="H604" t="str">
        <f t="shared" si="155"/>
        <v>Mejka Michał</v>
      </c>
      <c r="I604">
        <f t="shared" si="156"/>
        <v>1977</v>
      </c>
      <c r="J604" t="s">
        <v>32</v>
      </c>
      <c r="K604" t="s">
        <v>5172</v>
      </c>
      <c r="L604" t="e">
        <f>VLOOKUP(H604,'id (2017)'!H:I,2,0)</f>
        <v>#N/A</v>
      </c>
    </row>
    <row r="605" spans="1:12">
      <c r="A605" t="str">
        <f t="shared" si="154"/>
        <v>MejkaBartłomiej1984</v>
      </c>
      <c r="C605">
        <f t="shared" si="153"/>
        <v>604</v>
      </c>
      <c r="D605" t="s">
        <v>1714</v>
      </c>
      <c r="E605" t="s">
        <v>272</v>
      </c>
      <c r="F605" t="s">
        <v>1374</v>
      </c>
      <c r="G605">
        <v>1984</v>
      </c>
      <c r="H605" t="str">
        <f t="shared" si="155"/>
        <v>Mejka Bartłomiej</v>
      </c>
      <c r="I605">
        <f t="shared" si="156"/>
        <v>1984</v>
      </c>
      <c r="J605" t="s">
        <v>32</v>
      </c>
      <c r="K605" t="s">
        <v>5172</v>
      </c>
      <c r="L605">
        <f>VLOOKUP(H605,'id (2017)'!H:I,2,0)</f>
        <v>1984</v>
      </c>
    </row>
    <row r="606" spans="1:12">
      <c r="A606" t="str">
        <f t="shared" si="154"/>
        <v>WilmaMarcin1986</v>
      </c>
      <c r="C606">
        <f t="shared" si="153"/>
        <v>605</v>
      </c>
      <c r="D606" t="s">
        <v>4965</v>
      </c>
      <c r="E606" t="s">
        <v>17</v>
      </c>
      <c r="F606" t="s">
        <v>4768</v>
      </c>
      <c r="G606">
        <v>1986</v>
      </c>
      <c r="H606" t="str">
        <f t="shared" si="155"/>
        <v>Wilma Marcin</v>
      </c>
      <c r="I606">
        <f t="shared" si="156"/>
        <v>1986</v>
      </c>
      <c r="J606" t="s">
        <v>32</v>
      </c>
      <c r="K606" t="s">
        <v>5172</v>
      </c>
      <c r="L606" t="e">
        <f>VLOOKUP(H606,'id (2017)'!H:I,2,0)</f>
        <v>#N/A</v>
      </c>
    </row>
    <row r="607" spans="1:12">
      <c r="A607" t="str">
        <f t="shared" si="154"/>
        <v>CenkierJulian1976</v>
      </c>
      <c r="C607">
        <f t="shared" si="153"/>
        <v>606</v>
      </c>
      <c r="D607" t="s">
        <v>1676</v>
      </c>
      <c r="E607" t="s">
        <v>1677</v>
      </c>
      <c r="F607" t="s">
        <v>4962</v>
      </c>
      <c r="G607">
        <v>1976</v>
      </c>
      <c r="H607" t="str">
        <f t="shared" si="155"/>
        <v>Cenkier Julian</v>
      </c>
      <c r="I607">
        <f t="shared" si="156"/>
        <v>1976</v>
      </c>
      <c r="J607" t="s">
        <v>32</v>
      </c>
      <c r="K607" t="s">
        <v>5172</v>
      </c>
      <c r="L607">
        <f>VLOOKUP(H607,'id (2017)'!H:I,2,0)</f>
        <v>1976</v>
      </c>
    </row>
    <row r="608" spans="1:12">
      <c r="A608" t="str">
        <f t="shared" si="154"/>
        <v>SzkudlarzMaciej1964</v>
      </c>
      <c r="C608">
        <f t="shared" si="153"/>
        <v>607</v>
      </c>
      <c r="D608" t="s">
        <v>1136</v>
      </c>
      <c r="E608" t="s">
        <v>70</v>
      </c>
      <c r="F608" t="s">
        <v>4940</v>
      </c>
      <c r="G608">
        <v>1964</v>
      </c>
      <c r="H608" t="str">
        <f t="shared" si="155"/>
        <v>Szkudlarz Maciej</v>
      </c>
      <c r="I608">
        <f t="shared" si="156"/>
        <v>1964</v>
      </c>
      <c r="J608" t="s">
        <v>32</v>
      </c>
      <c r="K608" t="s">
        <v>5172</v>
      </c>
      <c r="L608">
        <f>VLOOKUP(H608,'id (2017)'!H:I,2,0)</f>
        <v>1964</v>
      </c>
    </row>
    <row r="609" spans="1:12">
      <c r="A609" t="str">
        <f t="shared" si="154"/>
        <v>Golembkakarol1971</v>
      </c>
      <c r="C609">
        <f t="shared" si="153"/>
        <v>608</v>
      </c>
      <c r="D609" t="s">
        <v>1135</v>
      </c>
      <c r="E609" t="s">
        <v>4961</v>
      </c>
      <c r="F609" t="s">
        <v>4938</v>
      </c>
      <c r="G609">
        <v>1971</v>
      </c>
      <c r="H609" t="str">
        <f t="shared" si="155"/>
        <v>Golembka karol</v>
      </c>
      <c r="I609">
        <f t="shared" si="156"/>
        <v>1971</v>
      </c>
      <c r="J609" t="s">
        <v>32</v>
      </c>
      <c r="K609" t="s">
        <v>5172</v>
      </c>
      <c r="L609">
        <f>VLOOKUP(H609,'id (2017)'!H:I,2,0)</f>
        <v>1971</v>
      </c>
    </row>
    <row r="610" spans="1:12">
      <c r="A610" t="str">
        <f t="shared" si="154"/>
        <v>ŚwiderskiBartosz1976</v>
      </c>
      <c r="C610">
        <f t="shared" si="153"/>
        <v>609</v>
      </c>
      <c r="D610" t="s">
        <v>5174</v>
      </c>
      <c r="E610" t="s">
        <v>46</v>
      </c>
      <c r="F610" t="s">
        <v>4959</v>
      </c>
      <c r="G610">
        <v>1976</v>
      </c>
      <c r="H610" t="str">
        <f t="shared" si="155"/>
        <v>Świderski Bartosz</v>
      </c>
      <c r="I610">
        <f t="shared" si="156"/>
        <v>1976</v>
      </c>
      <c r="J610" t="s">
        <v>32</v>
      </c>
      <c r="K610" t="s">
        <v>5172</v>
      </c>
      <c r="L610" t="e">
        <f>VLOOKUP(H610,'id (2017)'!H:I,2,0)</f>
        <v>#N/A</v>
      </c>
    </row>
    <row r="611" spans="1:12">
      <c r="A611" t="str">
        <f t="shared" si="154"/>
        <v>WanatRafał1982</v>
      </c>
      <c r="C611">
        <f t="shared" si="153"/>
        <v>610</v>
      </c>
      <c r="D611" t="s">
        <v>531</v>
      </c>
      <c r="E611" t="s">
        <v>45</v>
      </c>
      <c r="F611" t="s">
        <v>369</v>
      </c>
      <c r="G611">
        <v>1982</v>
      </c>
      <c r="H611" t="str">
        <f t="shared" si="155"/>
        <v>Wanat Rafał</v>
      </c>
      <c r="I611">
        <f t="shared" si="156"/>
        <v>1982</v>
      </c>
      <c r="J611" t="s">
        <v>32</v>
      </c>
      <c r="K611" t="s">
        <v>5172</v>
      </c>
      <c r="L611">
        <f>VLOOKUP(H611,'id (2017)'!H:I,2,0)</f>
        <v>1982</v>
      </c>
    </row>
    <row r="612" spans="1:12">
      <c r="A612" t="str">
        <f t="shared" si="154"/>
        <v>KalarKarel1977</v>
      </c>
      <c r="C612">
        <f t="shared" si="153"/>
        <v>611</v>
      </c>
      <c r="D612" t="s">
        <v>4956</v>
      </c>
      <c r="E612" t="s">
        <v>389</v>
      </c>
      <c r="F612" t="s">
        <v>4955</v>
      </c>
      <c r="G612">
        <v>1977</v>
      </c>
      <c r="H612" t="str">
        <f t="shared" si="155"/>
        <v>Kalar Karel</v>
      </c>
      <c r="I612">
        <f t="shared" si="156"/>
        <v>1977</v>
      </c>
      <c r="J612" t="s">
        <v>32</v>
      </c>
      <c r="K612" t="s">
        <v>5172</v>
      </c>
      <c r="L612" t="e">
        <f>VLOOKUP(H612,'id (2017)'!H:I,2,0)</f>
        <v>#N/A</v>
      </c>
    </row>
    <row r="613" spans="1:12">
      <c r="A613" t="str">
        <f t="shared" si="154"/>
        <v>KurzyńskiKrystian1976</v>
      </c>
      <c r="C613">
        <f t="shared" si="153"/>
        <v>612</v>
      </c>
      <c r="D613" t="s">
        <v>458</v>
      </c>
      <c r="E613" t="s">
        <v>77</v>
      </c>
      <c r="F613" t="s">
        <v>4954</v>
      </c>
      <c r="G613">
        <v>1976</v>
      </c>
      <c r="H613" t="str">
        <f t="shared" si="155"/>
        <v>Kurzyński Krystian</v>
      </c>
      <c r="I613">
        <f t="shared" si="156"/>
        <v>1976</v>
      </c>
      <c r="J613" t="s">
        <v>32</v>
      </c>
      <c r="K613" t="s">
        <v>5172</v>
      </c>
      <c r="L613" t="e">
        <f>VLOOKUP(H613,'id (2017)'!H:I,2,0)</f>
        <v>#N/A</v>
      </c>
    </row>
    <row r="614" spans="1:12">
      <c r="A614" t="str">
        <f t="shared" si="154"/>
        <v>PleckePiotr1984</v>
      </c>
      <c r="C614">
        <f t="shared" si="153"/>
        <v>613</v>
      </c>
      <c r="D614" t="s">
        <v>4953</v>
      </c>
      <c r="E614" t="s">
        <v>15</v>
      </c>
      <c r="F614" t="s">
        <v>4826</v>
      </c>
      <c r="G614">
        <v>1984</v>
      </c>
      <c r="H614" t="str">
        <f t="shared" si="155"/>
        <v>Plecke Piotr</v>
      </c>
      <c r="I614">
        <f t="shared" si="156"/>
        <v>1984</v>
      </c>
      <c r="J614" t="s">
        <v>32</v>
      </c>
      <c r="K614" t="s">
        <v>5172</v>
      </c>
      <c r="L614" t="e">
        <f>VLOOKUP(H614,'id (2017)'!H:I,2,0)</f>
        <v>#N/A</v>
      </c>
    </row>
    <row r="615" spans="1:12">
      <c r="A615" t="str">
        <f t="shared" si="154"/>
        <v>NiedbalskiDaniel1978</v>
      </c>
      <c r="C615">
        <f t="shared" si="153"/>
        <v>614</v>
      </c>
      <c r="D615" t="s">
        <v>4952</v>
      </c>
      <c r="E615" t="s">
        <v>139</v>
      </c>
      <c r="F615" t="s">
        <v>4698</v>
      </c>
      <c r="G615">
        <v>1978</v>
      </c>
      <c r="H615" t="str">
        <f t="shared" si="155"/>
        <v>Niedbalski Daniel</v>
      </c>
      <c r="I615">
        <f t="shared" si="156"/>
        <v>1978</v>
      </c>
      <c r="J615" t="s">
        <v>32</v>
      </c>
      <c r="K615" t="s">
        <v>5172</v>
      </c>
      <c r="L615" t="e">
        <f>VLOOKUP(H615,'id (2017)'!H:I,2,0)</f>
        <v>#N/A</v>
      </c>
    </row>
    <row r="616" spans="1:12">
      <c r="A616" t="str">
        <f t="shared" si="154"/>
        <v>KuczkowskiBartosz1984</v>
      </c>
      <c r="C616">
        <f t="shared" si="153"/>
        <v>615</v>
      </c>
      <c r="D616" t="s">
        <v>1357</v>
      </c>
      <c r="E616" t="s">
        <v>46</v>
      </c>
      <c r="F616" t="s">
        <v>4950</v>
      </c>
      <c r="G616">
        <v>1984</v>
      </c>
      <c r="H616" t="str">
        <f t="shared" si="155"/>
        <v>Kuczkowski Bartosz</v>
      </c>
      <c r="I616">
        <f t="shared" si="156"/>
        <v>1984</v>
      </c>
      <c r="J616" t="s">
        <v>32</v>
      </c>
      <c r="K616" t="s">
        <v>5172</v>
      </c>
      <c r="L616">
        <f>VLOOKUP(H616,'id (2017)'!H:I,2,0)</f>
        <v>1984</v>
      </c>
    </row>
    <row r="617" spans="1:12">
      <c r="A617" t="str">
        <f t="shared" si="154"/>
        <v>KilianMarek1995</v>
      </c>
      <c r="C617">
        <f t="shared" si="153"/>
        <v>616</v>
      </c>
      <c r="D617" t="s">
        <v>4949</v>
      </c>
      <c r="E617" t="s">
        <v>34</v>
      </c>
      <c r="F617" t="s">
        <v>354</v>
      </c>
      <c r="G617">
        <v>1995</v>
      </c>
      <c r="H617" t="str">
        <f t="shared" si="155"/>
        <v>Kilian Marek</v>
      </c>
      <c r="I617">
        <f t="shared" si="156"/>
        <v>1995</v>
      </c>
      <c r="J617" t="s">
        <v>32</v>
      </c>
      <c r="K617" t="s">
        <v>5172</v>
      </c>
      <c r="L617" t="e">
        <f>VLOOKUP(H617,'id (2017)'!H:I,2,0)</f>
        <v>#N/A</v>
      </c>
    </row>
    <row r="618" spans="1:12">
      <c r="A618" t="str">
        <f t="shared" si="154"/>
        <v>GlaasBartłomiej1978</v>
      </c>
      <c r="C618">
        <f t="shared" si="153"/>
        <v>617</v>
      </c>
      <c r="D618" t="s">
        <v>4947</v>
      </c>
      <c r="E618" t="s">
        <v>272</v>
      </c>
      <c r="F618" t="s">
        <v>4946</v>
      </c>
      <c r="G618" s="8">
        <v>1978</v>
      </c>
      <c r="H618" t="str">
        <f t="shared" si="155"/>
        <v>Glaas Bartłomiej</v>
      </c>
      <c r="I618">
        <f t="shared" si="156"/>
        <v>1978</v>
      </c>
      <c r="J618" t="s">
        <v>32</v>
      </c>
      <c r="K618" t="s">
        <v>5172</v>
      </c>
      <c r="L618" t="e">
        <f>VLOOKUP(H618,'id (2017)'!H:I,2,0)</f>
        <v>#N/A</v>
      </c>
    </row>
    <row r="619" spans="1:12">
      <c r="A619" t="str">
        <f t="shared" si="154"/>
        <v>SzulinPaweł1982</v>
      </c>
      <c r="C619">
        <f t="shared" si="153"/>
        <v>618</v>
      </c>
      <c r="D619" t="s">
        <v>4945</v>
      </c>
      <c r="E619" t="s">
        <v>16</v>
      </c>
      <c r="F619" t="s">
        <v>4944</v>
      </c>
      <c r="G619" s="8">
        <v>1982</v>
      </c>
      <c r="H619" t="str">
        <f t="shared" si="155"/>
        <v>Szulin Paweł</v>
      </c>
      <c r="I619">
        <f t="shared" si="156"/>
        <v>1982</v>
      </c>
      <c r="J619" t="s">
        <v>32</v>
      </c>
      <c r="K619" t="s">
        <v>5172</v>
      </c>
      <c r="L619" t="e">
        <f>VLOOKUP(H619,'id (2017)'!H:I,2,0)</f>
        <v>#N/A</v>
      </c>
    </row>
    <row r="620" spans="1:12">
      <c r="A620" t="str">
        <f t="shared" si="154"/>
        <v>WinekTomasz1966</v>
      </c>
      <c r="C620">
        <f t="shared" si="153"/>
        <v>619</v>
      </c>
      <c r="D620" t="s">
        <v>1363</v>
      </c>
      <c r="E620" t="s">
        <v>48</v>
      </c>
      <c r="F620">
        <v>0</v>
      </c>
      <c r="G620" s="8">
        <v>1966</v>
      </c>
      <c r="H620" t="str">
        <f t="shared" si="155"/>
        <v>Winek Tomasz</v>
      </c>
      <c r="I620">
        <f t="shared" si="156"/>
        <v>1966</v>
      </c>
      <c r="J620" t="s">
        <v>32</v>
      </c>
      <c r="K620" t="s">
        <v>5172</v>
      </c>
      <c r="L620">
        <f>VLOOKUP(H620,'id (2017)'!H:I,2,0)</f>
        <v>1966</v>
      </c>
    </row>
    <row r="621" spans="1:12">
      <c r="A621" t="str">
        <f t="shared" si="154"/>
        <v>SpruttaDamian1980</v>
      </c>
      <c r="C621">
        <f t="shared" si="153"/>
        <v>620</v>
      </c>
      <c r="D621" t="s">
        <v>1134</v>
      </c>
      <c r="E621" t="s">
        <v>282</v>
      </c>
      <c r="F621" t="s">
        <v>4940</v>
      </c>
      <c r="G621" s="8">
        <v>1980</v>
      </c>
      <c r="H621" t="str">
        <f t="shared" si="155"/>
        <v>Sprutta Damian</v>
      </c>
      <c r="I621">
        <f t="shared" si="156"/>
        <v>1980</v>
      </c>
      <c r="J621" t="s">
        <v>32</v>
      </c>
      <c r="K621" t="s">
        <v>5172</v>
      </c>
      <c r="L621">
        <f>VLOOKUP(H621,'id (2017)'!H:I,2,0)</f>
        <v>1980</v>
      </c>
    </row>
    <row r="622" spans="1:12">
      <c r="A622" t="str">
        <f t="shared" si="154"/>
        <v>SudolskiWojciech1959</v>
      </c>
      <c r="C622">
        <f t="shared" si="153"/>
        <v>621</v>
      </c>
      <c r="D622" t="s">
        <v>1132</v>
      </c>
      <c r="E622" t="s">
        <v>151</v>
      </c>
      <c r="F622" t="s">
        <v>4940</v>
      </c>
      <c r="G622" s="8">
        <v>1959</v>
      </c>
      <c r="H622" t="str">
        <f t="shared" si="155"/>
        <v>Sudolski Wojciech</v>
      </c>
      <c r="I622">
        <f t="shared" si="156"/>
        <v>1959</v>
      </c>
      <c r="J622" t="s">
        <v>32</v>
      </c>
      <c r="K622" t="s">
        <v>5172</v>
      </c>
      <c r="L622">
        <f>VLOOKUP(H622,'id (2017)'!H:I,2,0)</f>
        <v>1959</v>
      </c>
    </row>
    <row r="623" spans="1:12">
      <c r="A623" t="str">
        <f t="shared" si="154"/>
        <v>PukaKamil1985</v>
      </c>
      <c r="C623">
        <f t="shared" si="153"/>
        <v>622</v>
      </c>
      <c r="D623" t="s">
        <v>709</v>
      </c>
      <c r="E623" t="s">
        <v>193</v>
      </c>
      <c r="F623" t="s">
        <v>4938</v>
      </c>
      <c r="G623" s="8">
        <v>1985</v>
      </c>
      <c r="H623" t="str">
        <f t="shared" si="155"/>
        <v>Puka Kamil</v>
      </c>
      <c r="I623">
        <f t="shared" si="156"/>
        <v>1985</v>
      </c>
      <c r="J623" t="s">
        <v>32</v>
      </c>
      <c r="K623" t="s">
        <v>5172</v>
      </c>
      <c r="L623">
        <f>VLOOKUP(H623,'id (2017)'!H:I,2,0)</f>
        <v>1985</v>
      </c>
    </row>
    <row r="624" spans="1:12">
      <c r="A624" t="str">
        <f t="shared" si="154"/>
        <v>CelejewskiFilip2007</v>
      </c>
      <c r="C624">
        <f t="shared" si="153"/>
        <v>623</v>
      </c>
      <c r="D624" t="s">
        <v>1085</v>
      </c>
      <c r="E624" t="s">
        <v>544</v>
      </c>
      <c r="F624" t="s">
        <v>1374</v>
      </c>
      <c r="G624" s="8">
        <v>2007</v>
      </c>
      <c r="H624" t="str">
        <f t="shared" si="155"/>
        <v>Celejewski Filip</v>
      </c>
      <c r="I624">
        <f t="shared" si="156"/>
        <v>2007</v>
      </c>
      <c r="J624" t="s">
        <v>32</v>
      </c>
      <c r="K624" t="s">
        <v>5172</v>
      </c>
      <c r="L624">
        <f>VLOOKUP(H624,'id (2017)'!H:I,2,0)</f>
        <v>2017</v>
      </c>
    </row>
    <row r="625" spans="1:12">
      <c r="A625" t="str">
        <f t="shared" si="154"/>
        <v>CelejewskiSebastian1977</v>
      </c>
      <c r="C625">
        <f t="shared" si="153"/>
        <v>624</v>
      </c>
      <c r="D625" t="s">
        <v>1085</v>
      </c>
      <c r="E625" t="s">
        <v>788</v>
      </c>
      <c r="F625" t="s">
        <v>1374</v>
      </c>
      <c r="G625" s="8">
        <v>1977</v>
      </c>
      <c r="H625" t="str">
        <f t="shared" si="155"/>
        <v>Celejewski Sebastian</v>
      </c>
      <c r="I625">
        <f t="shared" si="156"/>
        <v>1977</v>
      </c>
      <c r="J625" t="s">
        <v>32</v>
      </c>
      <c r="K625" t="s">
        <v>5172</v>
      </c>
      <c r="L625">
        <f>VLOOKUP(H625,'id (2017)'!H:I,2,0)</f>
        <v>1977</v>
      </c>
    </row>
    <row r="626" spans="1:12">
      <c r="A626" t="str">
        <f t="shared" si="154"/>
        <v>WąchnickiMarcin1979</v>
      </c>
      <c r="C626">
        <f t="shared" si="153"/>
        <v>625</v>
      </c>
      <c r="D626" t="s">
        <v>4936</v>
      </c>
      <c r="E626" t="s">
        <v>17</v>
      </c>
      <c r="F626" t="s">
        <v>4935</v>
      </c>
      <c r="G626" s="8">
        <v>1979</v>
      </c>
      <c r="H626" t="str">
        <f t="shared" si="155"/>
        <v>Wąchnicki Marcin</v>
      </c>
      <c r="I626">
        <f t="shared" si="156"/>
        <v>1979</v>
      </c>
      <c r="J626" t="s">
        <v>32</v>
      </c>
      <c r="K626" t="s">
        <v>5172</v>
      </c>
      <c r="L626" t="e">
        <f>VLOOKUP(H626,'id (2017)'!H:I,2,0)</f>
        <v>#N/A</v>
      </c>
    </row>
    <row r="627" spans="1:12">
      <c r="A627" t="str">
        <f t="shared" si="154"/>
        <v>FurmanTomasz1979</v>
      </c>
      <c r="C627">
        <f t="shared" si="153"/>
        <v>626</v>
      </c>
      <c r="D627" t="s">
        <v>4934</v>
      </c>
      <c r="E627" t="s">
        <v>48</v>
      </c>
      <c r="F627" t="s">
        <v>3681</v>
      </c>
      <c r="G627">
        <v>1979</v>
      </c>
      <c r="H627" t="str">
        <f t="shared" si="155"/>
        <v>Furman Tomasz</v>
      </c>
      <c r="I627">
        <f t="shared" si="156"/>
        <v>1979</v>
      </c>
      <c r="J627" t="s">
        <v>32</v>
      </c>
      <c r="K627" t="s">
        <v>5172</v>
      </c>
      <c r="L627" t="e">
        <f>VLOOKUP(H627,'id (2017)'!H:I,2,0)</f>
        <v>#N/A</v>
      </c>
    </row>
    <row r="628" spans="1:12">
      <c r="A628" t="str">
        <f t="shared" si="154"/>
        <v>NiebielskiBartosz2001</v>
      </c>
      <c r="C628">
        <f t="shared" si="153"/>
        <v>627</v>
      </c>
      <c r="D628" t="s">
        <v>4728</v>
      </c>
      <c r="E628" t="s">
        <v>46</v>
      </c>
      <c r="F628">
        <v>0</v>
      </c>
      <c r="G628">
        <v>2001</v>
      </c>
      <c r="H628" t="str">
        <f t="shared" si="155"/>
        <v>Niebielski Bartosz</v>
      </c>
      <c r="I628">
        <f t="shared" si="156"/>
        <v>2001</v>
      </c>
      <c r="J628" t="s">
        <v>32</v>
      </c>
      <c r="K628" t="s">
        <v>5173</v>
      </c>
      <c r="L628" t="e">
        <f>VLOOKUP(H628,'id (2017)'!H:I,2,0)</f>
        <v>#N/A</v>
      </c>
    </row>
    <row r="629" spans="1:12">
      <c r="A629" t="str">
        <f t="shared" si="154"/>
        <v>NowaczykMichał1977</v>
      </c>
      <c r="C629">
        <f t="shared" si="153"/>
        <v>628</v>
      </c>
      <c r="D629" t="s">
        <v>304</v>
      </c>
      <c r="E629" t="s">
        <v>59</v>
      </c>
      <c r="F629" t="s">
        <v>305</v>
      </c>
      <c r="G629">
        <v>1977</v>
      </c>
      <c r="H629" t="str">
        <f t="shared" si="155"/>
        <v>Nowaczyk Michał</v>
      </c>
      <c r="I629">
        <f t="shared" si="156"/>
        <v>1977</v>
      </c>
      <c r="J629" t="s">
        <v>32</v>
      </c>
      <c r="K629" t="s">
        <v>5173</v>
      </c>
      <c r="L629" t="e">
        <f>VLOOKUP(H629,'id (2017)'!H:I,2,0)</f>
        <v>#N/A</v>
      </c>
    </row>
    <row r="630" spans="1:12">
      <c r="A630" t="str">
        <f t="shared" si="154"/>
        <v>MydlarskiJarosław1977</v>
      </c>
      <c r="C630">
        <f t="shared" si="153"/>
        <v>629</v>
      </c>
      <c r="D630" t="s">
        <v>4928</v>
      </c>
      <c r="E630" t="s">
        <v>90</v>
      </c>
      <c r="F630">
        <v>0</v>
      </c>
      <c r="G630">
        <v>1977</v>
      </c>
      <c r="H630" t="str">
        <f t="shared" si="155"/>
        <v>Mydlarski Jarosław</v>
      </c>
      <c r="I630">
        <f t="shared" si="156"/>
        <v>1977</v>
      </c>
      <c r="J630" t="s">
        <v>32</v>
      </c>
      <c r="K630" t="s">
        <v>5173</v>
      </c>
      <c r="L630" t="e">
        <f>VLOOKUP(H630,'id (2017)'!H:I,2,0)</f>
        <v>#N/A</v>
      </c>
    </row>
    <row r="631" spans="1:12">
      <c r="A631" t="str">
        <f t="shared" si="154"/>
        <v>GheorghiuNicu1969</v>
      </c>
      <c r="C631">
        <f t="shared" si="153"/>
        <v>630</v>
      </c>
      <c r="D631" t="s">
        <v>4927</v>
      </c>
      <c r="E631" t="s">
        <v>4926</v>
      </c>
      <c r="F631" t="s">
        <v>4923</v>
      </c>
      <c r="G631">
        <v>1969</v>
      </c>
      <c r="H631" t="str">
        <f t="shared" si="155"/>
        <v>Gheorghiu Nicu</v>
      </c>
      <c r="I631">
        <f t="shared" si="156"/>
        <v>1969</v>
      </c>
      <c r="J631" t="s">
        <v>32</v>
      </c>
      <c r="K631" t="s">
        <v>5173</v>
      </c>
      <c r="L631" t="e">
        <f>VLOOKUP(H631,'id (2017)'!H:I,2,0)</f>
        <v>#N/A</v>
      </c>
    </row>
    <row r="632" spans="1:12">
      <c r="A632" t="str">
        <f t="shared" si="154"/>
        <v>SzymborskiTomek1975</v>
      </c>
      <c r="C632">
        <f t="shared" si="153"/>
        <v>631</v>
      </c>
      <c r="D632" t="s">
        <v>4924</v>
      </c>
      <c r="E632" t="s">
        <v>734</v>
      </c>
      <c r="F632" t="s">
        <v>4923</v>
      </c>
      <c r="G632">
        <v>1975</v>
      </c>
      <c r="H632" t="str">
        <f t="shared" si="155"/>
        <v>Szymborski Tomek</v>
      </c>
      <c r="I632">
        <f t="shared" si="156"/>
        <v>1975</v>
      </c>
      <c r="J632" t="s">
        <v>32</v>
      </c>
      <c r="K632" t="s">
        <v>5173</v>
      </c>
      <c r="L632" t="e">
        <f>VLOOKUP(H632,'id (2017)'!H:I,2,0)</f>
        <v>#N/A</v>
      </c>
    </row>
    <row r="633" spans="1:12">
      <c r="A633" t="str">
        <f t="shared" si="154"/>
        <v>BurchardMarcin1988</v>
      </c>
      <c r="C633">
        <f t="shared" si="153"/>
        <v>632</v>
      </c>
      <c r="D633" t="s">
        <v>4922</v>
      </c>
      <c r="E633" t="s">
        <v>17</v>
      </c>
      <c r="F633" t="s">
        <v>4921</v>
      </c>
      <c r="G633">
        <v>1988</v>
      </c>
      <c r="H633" t="str">
        <f t="shared" si="155"/>
        <v>Burchard Marcin</v>
      </c>
      <c r="I633">
        <f t="shared" si="156"/>
        <v>1988</v>
      </c>
      <c r="J633" t="s">
        <v>32</v>
      </c>
      <c r="K633" t="s">
        <v>5173</v>
      </c>
      <c r="L633" t="e">
        <f>VLOOKUP(H633,'id (2017)'!H:I,2,0)</f>
        <v>#N/A</v>
      </c>
    </row>
    <row r="634" spans="1:12">
      <c r="A634" t="str">
        <f t="shared" si="154"/>
        <v>MańkaAdam1979</v>
      </c>
      <c r="C634">
        <f t="shared" si="153"/>
        <v>633</v>
      </c>
      <c r="D634" t="s">
        <v>4917</v>
      </c>
      <c r="E634" t="s">
        <v>83</v>
      </c>
      <c r="F634" t="s">
        <v>4916</v>
      </c>
      <c r="G634">
        <v>1979</v>
      </c>
      <c r="H634" t="str">
        <f t="shared" si="155"/>
        <v>Mańka Adam</v>
      </c>
      <c r="I634">
        <f t="shared" si="156"/>
        <v>1979</v>
      </c>
      <c r="J634" t="s">
        <v>32</v>
      </c>
      <c r="K634" t="s">
        <v>5173</v>
      </c>
      <c r="L634" t="e">
        <f>VLOOKUP(H634,'id (2017)'!H:I,2,0)</f>
        <v>#N/A</v>
      </c>
    </row>
    <row r="635" spans="1:12">
      <c r="A635" t="str">
        <f t="shared" si="154"/>
        <v>KuligaMariusz1973</v>
      </c>
      <c r="C635">
        <f t="shared" si="153"/>
        <v>634</v>
      </c>
      <c r="D635" t="s">
        <v>4915</v>
      </c>
      <c r="E635" t="s">
        <v>383</v>
      </c>
      <c r="F635" t="s">
        <v>3555</v>
      </c>
      <c r="G635">
        <v>1973</v>
      </c>
      <c r="H635" t="str">
        <f t="shared" si="155"/>
        <v>Kuliga Mariusz</v>
      </c>
      <c r="I635">
        <f t="shared" si="156"/>
        <v>1973</v>
      </c>
      <c r="J635" t="s">
        <v>32</v>
      </c>
      <c r="K635" t="s">
        <v>5173</v>
      </c>
      <c r="L635" t="e">
        <f>VLOOKUP(H635,'id (2017)'!H:I,2,0)</f>
        <v>#N/A</v>
      </c>
    </row>
    <row r="636" spans="1:12">
      <c r="A636" t="str">
        <f t="shared" si="154"/>
        <v>BojdeckiFilip1999</v>
      </c>
      <c r="C636">
        <f t="shared" si="153"/>
        <v>635</v>
      </c>
      <c r="D636" t="s">
        <v>545</v>
      </c>
      <c r="E636" t="s">
        <v>544</v>
      </c>
      <c r="F636" t="s">
        <v>1615</v>
      </c>
      <c r="G636">
        <v>1999</v>
      </c>
      <c r="H636" t="str">
        <f t="shared" si="155"/>
        <v>Bojdecki Filip</v>
      </c>
      <c r="I636">
        <f t="shared" si="156"/>
        <v>1999</v>
      </c>
      <c r="J636" t="s">
        <v>32</v>
      </c>
      <c r="K636" t="s">
        <v>5173</v>
      </c>
      <c r="L636" t="e">
        <f>VLOOKUP(H636,'id (2017)'!H:I,2,0)</f>
        <v>#N/A</v>
      </c>
    </row>
    <row r="637" spans="1:12">
      <c r="A637" t="str">
        <f t="shared" si="154"/>
        <v>GabryśBartłomiej1977</v>
      </c>
      <c r="C637">
        <f t="shared" si="153"/>
        <v>636</v>
      </c>
      <c r="D637" t="s">
        <v>1768</v>
      </c>
      <c r="E637" t="s">
        <v>272</v>
      </c>
      <c r="F637" t="s">
        <v>1615</v>
      </c>
      <c r="G637">
        <v>1977</v>
      </c>
      <c r="H637" t="str">
        <f t="shared" si="155"/>
        <v>Gabryś Bartłomiej</v>
      </c>
      <c r="I637">
        <f t="shared" si="156"/>
        <v>1977</v>
      </c>
      <c r="J637" t="s">
        <v>32</v>
      </c>
      <c r="K637" t="s">
        <v>5173</v>
      </c>
      <c r="L637">
        <f>VLOOKUP(H637,'id (2017)'!H:I,2,0)</f>
        <v>1977</v>
      </c>
    </row>
    <row r="638" spans="1:12">
      <c r="A638" t="str">
        <f t="shared" si="154"/>
        <v>UsowskiMarcin1976</v>
      </c>
      <c r="C638">
        <f t="shared" si="153"/>
        <v>637</v>
      </c>
      <c r="D638" t="s">
        <v>1177</v>
      </c>
      <c r="E638" t="s">
        <v>17</v>
      </c>
      <c r="F638" t="s">
        <v>1176</v>
      </c>
      <c r="G638">
        <v>1976</v>
      </c>
      <c r="H638" t="str">
        <f t="shared" si="155"/>
        <v>Usowski Marcin</v>
      </c>
      <c r="I638">
        <f t="shared" si="156"/>
        <v>1976</v>
      </c>
      <c r="J638" t="s">
        <v>32</v>
      </c>
      <c r="K638" t="s">
        <v>5173</v>
      </c>
      <c r="L638" t="e">
        <f>VLOOKUP(H638,'id (2017)'!H:I,2,0)</f>
        <v>#N/A</v>
      </c>
    </row>
    <row r="639" spans="1:12">
      <c r="A639" t="str">
        <f t="shared" si="154"/>
        <v>KokocińskiTomasz1976</v>
      </c>
      <c r="C639">
        <f t="shared" si="153"/>
        <v>638</v>
      </c>
      <c r="D639" t="s">
        <v>1179</v>
      </c>
      <c r="E639" t="s">
        <v>48</v>
      </c>
      <c r="F639" t="s">
        <v>1176</v>
      </c>
      <c r="G639">
        <v>1976</v>
      </c>
      <c r="H639" t="str">
        <f t="shared" si="155"/>
        <v>Kokociński Tomasz</v>
      </c>
      <c r="I639">
        <f t="shared" si="156"/>
        <v>1976</v>
      </c>
      <c r="J639" t="s">
        <v>32</v>
      </c>
      <c r="K639" t="s">
        <v>5173</v>
      </c>
      <c r="L639" t="e">
        <f>VLOOKUP(H639,'id (2017)'!H:I,2,0)</f>
        <v>#N/A</v>
      </c>
    </row>
    <row r="640" spans="1:12">
      <c r="A640" t="str">
        <f t="shared" si="154"/>
        <v>RadzkiRafał1981</v>
      </c>
      <c r="C640">
        <f t="shared" si="153"/>
        <v>639</v>
      </c>
      <c r="D640" t="s">
        <v>4598</v>
      </c>
      <c r="E640" t="s">
        <v>45</v>
      </c>
      <c r="F640" t="s">
        <v>4913</v>
      </c>
      <c r="G640">
        <v>1981</v>
      </c>
      <c r="H640" t="str">
        <f t="shared" si="155"/>
        <v>Radzki Rafał</v>
      </c>
      <c r="I640">
        <f t="shared" si="156"/>
        <v>1981</v>
      </c>
      <c r="J640" t="s">
        <v>32</v>
      </c>
      <c r="K640" t="s">
        <v>5173</v>
      </c>
      <c r="L640" t="e">
        <f>VLOOKUP(H640,'id (2017)'!H:I,2,0)</f>
        <v>#N/A</v>
      </c>
    </row>
    <row r="641" spans="1:12">
      <c r="A641" t="str">
        <f t="shared" si="154"/>
        <v>DobrzańskiPiotr1980</v>
      </c>
      <c r="C641">
        <f t="shared" si="153"/>
        <v>640</v>
      </c>
      <c r="D641" t="s">
        <v>1758</v>
      </c>
      <c r="E641" t="s">
        <v>15</v>
      </c>
      <c r="F641" t="s">
        <v>4911</v>
      </c>
      <c r="G641">
        <v>1980</v>
      </c>
      <c r="H641" t="str">
        <f t="shared" si="155"/>
        <v>Dobrzański Piotr</v>
      </c>
      <c r="I641">
        <f t="shared" si="156"/>
        <v>1980</v>
      </c>
      <c r="J641" t="s">
        <v>32</v>
      </c>
      <c r="K641" t="s">
        <v>5173</v>
      </c>
      <c r="L641">
        <f>VLOOKUP(H641,'id (2017)'!H:I,2,0)</f>
        <v>1980</v>
      </c>
    </row>
    <row r="642" spans="1:12">
      <c r="A642" t="str">
        <f t="shared" si="154"/>
        <v>TężyckiJarosław1976</v>
      </c>
      <c r="C642">
        <f t="shared" si="153"/>
        <v>641</v>
      </c>
      <c r="D642" t="s">
        <v>4910</v>
      </c>
      <c r="E642" t="s">
        <v>90</v>
      </c>
      <c r="F642" t="s">
        <v>4908</v>
      </c>
      <c r="G642">
        <v>1976</v>
      </c>
      <c r="H642" t="str">
        <f t="shared" si="155"/>
        <v>Tężycki Jarosław</v>
      </c>
      <c r="I642">
        <f t="shared" si="156"/>
        <v>1976</v>
      </c>
      <c r="J642" t="s">
        <v>32</v>
      </c>
      <c r="K642" t="s">
        <v>5173</v>
      </c>
      <c r="L642" t="e">
        <f>VLOOKUP(H642,'id (2017)'!H:I,2,0)</f>
        <v>#N/A</v>
      </c>
    </row>
    <row r="643" spans="1:12">
      <c r="A643" t="str">
        <f t="shared" si="154"/>
        <v>DalasinskiAndrzej1980</v>
      </c>
      <c r="C643">
        <f t="shared" si="153"/>
        <v>642</v>
      </c>
      <c r="D643" t="s">
        <v>4907</v>
      </c>
      <c r="E643" t="s">
        <v>26</v>
      </c>
      <c r="F643" t="s">
        <v>4905</v>
      </c>
      <c r="G643">
        <v>1980</v>
      </c>
      <c r="H643" t="str">
        <f t="shared" si="155"/>
        <v>Dalasinski Andrzej</v>
      </c>
      <c r="I643">
        <f t="shared" si="156"/>
        <v>1980</v>
      </c>
      <c r="J643" t="s">
        <v>32</v>
      </c>
      <c r="K643" t="s">
        <v>5173</v>
      </c>
      <c r="L643" t="e">
        <f>VLOOKUP(H643,'id (2017)'!H:I,2,0)</f>
        <v>#N/A</v>
      </c>
    </row>
    <row r="644" spans="1:12">
      <c r="A644" t="str">
        <f t="shared" si="154"/>
        <v>PriebeJakub1984</v>
      </c>
      <c r="C644">
        <f t="shared" ref="C644:C707" si="157">C643+1</f>
        <v>643</v>
      </c>
      <c r="D644" t="s">
        <v>641</v>
      </c>
      <c r="E644" t="s">
        <v>141</v>
      </c>
      <c r="F644" t="s">
        <v>4904</v>
      </c>
      <c r="G644">
        <v>1984</v>
      </c>
      <c r="H644" t="str">
        <f t="shared" si="155"/>
        <v>Priebe Jakub</v>
      </c>
      <c r="I644">
        <f t="shared" si="156"/>
        <v>1984</v>
      </c>
      <c r="J644" t="s">
        <v>32</v>
      </c>
      <c r="K644" t="s">
        <v>5173</v>
      </c>
      <c r="L644">
        <f>VLOOKUP(H644,'id (2017)'!H:I,2,0)</f>
        <v>1984</v>
      </c>
    </row>
    <row r="645" spans="1:12">
      <c r="A645" t="str">
        <f t="shared" si="154"/>
        <v>BorkoRyszard1971</v>
      </c>
      <c r="C645">
        <f t="shared" si="157"/>
        <v>644</v>
      </c>
      <c r="D645" t="s">
        <v>555</v>
      </c>
      <c r="E645" t="s">
        <v>554</v>
      </c>
      <c r="F645" t="s">
        <v>553</v>
      </c>
      <c r="G645">
        <v>1971</v>
      </c>
      <c r="H645" t="str">
        <f t="shared" si="155"/>
        <v>Borko Ryszard</v>
      </c>
      <c r="I645">
        <f t="shared" si="156"/>
        <v>1971</v>
      </c>
      <c r="J645" t="s">
        <v>32</v>
      </c>
      <c r="K645" t="s">
        <v>5173</v>
      </c>
      <c r="L645">
        <f>VLOOKUP(H645,'id (2017)'!H:I,2,0)</f>
        <v>1971</v>
      </c>
    </row>
    <row r="646" spans="1:12">
      <c r="A646" t="str">
        <f t="shared" si="154"/>
        <v>CiszkowskiJacek1984</v>
      </c>
      <c r="C646">
        <f t="shared" si="157"/>
        <v>645</v>
      </c>
      <c r="D646" t="s">
        <v>1791</v>
      </c>
      <c r="E646" t="s">
        <v>21</v>
      </c>
      <c r="F646" t="s">
        <v>4897</v>
      </c>
      <c r="G646">
        <v>1984</v>
      </c>
      <c r="H646" t="str">
        <f t="shared" si="155"/>
        <v>Ciszkowski Jacek</v>
      </c>
      <c r="I646">
        <f t="shared" si="156"/>
        <v>1984</v>
      </c>
      <c r="J646" t="s">
        <v>32</v>
      </c>
      <c r="K646" t="s">
        <v>5173</v>
      </c>
      <c r="L646">
        <f>VLOOKUP(H646,'id (2017)'!H:I,2,0)</f>
        <v>1984</v>
      </c>
    </row>
    <row r="647" spans="1:12">
      <c r="A647" t="str">
        <f t="shared" si="154"/>
        <v>LipińskiMarcin1977</v>
      </c>
      <c r="C647">
        <f t="shared" si="157"/>
        <v>646</v>
      </c>
      <c r="D647" t="s">
        <v>476</v>
      </c>
      <c r="E647" t="s">
        <v>17</v>
      </c>
      <c r="F647" t="s">
        <v>4897</v>
      </c>
      <c r="G647">
        <v>1977</v>
      </c>
      <c r="H647" t="str">
        <f t="shared" si="155"/>
        <v>Lipiński Marcin</v>
      </c>
      <c r="I647">
        <f t="shared" si="156"/>
        <v>1977</v>
      </c>
      <c r="J647" t="s">
        <v>32</v>
      </c>
      <c r="K647" t="s">
        <v>5173</v>
      </c>
      <c r="L647" t="e">
        <f>VLOOKUP(H647,'id (2017)'!H:I,2,0)</f>
        <v>#N/A</v>
      </c>
    </row>
    <row r="648" spans="1:12">
      <c r="A648" t="str">
        <f t="shared" si="154"/>
        <v>PrazanowskiMariusz1971</v>
      </c>
      <c r="C648">
        <f t="shared" si="157"/>
        <v>647</v>
      </c>
      <c r="D648" t="s">
        <v>548</v>
      </c>
      <c r="E648" t="s">
        <v>383</v>
      </c>
      <c r="F648" t="s">
        <v>1426</v>
      </c>
      <c r="G648">
        <v>1971</v>
      </c>
      <c r="H648" t="str">
        <f t="shared" si="155"/>
        <v>Prazanowski Mariusz</v>
      </c>
      <c r="I648">
        <f t="shared" si="156"/>
        <v>1971</v>
      </c>
      <c r="J648" t="s">
        <v>32</v>
      </c>
      <c r="K648" t="s">
        <v>5173</v>
      </c>
      <c r="L648" t="e">
        <f>VLOOKUP(H648,'id (2017)'!H:I,2,0)</f>
        <v>#N/A</v>
      </c>
    </row>
    <row r="649" spans="1:12">
      <c r="A649" t="str">
        <f t="shared" si="154"/>
        <v>BudnikSławomir1973</v>
      </c>
      <c r="C649">
        <f t="shared" si="157"/>
        <v>648</v>
      </c>
      <c r="D649" t="s">
        <v>4900</v>
      </c>
      <c r="E649" t="s">
        <v>92</v>
      </c>
      <c r="F649" t="s">
        <v>4899</v>
      </c>
      <c r="G649">
        <v>1973</v>
      </c>
      <c r="H649" t="str">
        <f t="shared" si="155"/>
        <v>Budnik Sławomir</v>
      </c>
      <c r="I649">
        <f t="shared" si="156"/>
        <v>1973</v>
      </c>
      <c r="J649" t="s">
        <v>32</v>
      </c>
      <c r="K649" t="s">
        <v>5173</v>
      </c>
      <c r="L649" t="e">
        <f>VLOOKUP(H649,'id (2017)'!H:I,2,0)</f>
        <v>#N/A</v>
      </c>
    </row>
    <row r="650" spans="1:12">
      <c r="A650" t="str">
        <f t="shared" si="154"/>
        <v>KUNISZYKPIOTR1981</v>
      </c>
      <c r="C650">
        <f t="shared" si="157"/>
        <v>649</v>
      </c>
      <c r="D650" t="s">
        <v>4898</v>
      </c>
      <c r="E650" t="s">
        <v>679</v>
      </c>
      <c r="F650" t="s">
        <v>4897</v>
      </c>
      <c r="G650">
        <v>1981</v>
      </c>
      <c r="H650" t="str">
        <f t="shared" si="155"/>
        <v>KUNISZYK PIOTR</v>
      </c>
      <c r="I650">
        <f t="shared" si="156"/>
        <v>1981</v>
      </c>
      <c r="J650" t="s">
        <v>32</v>
      </c>
      <c r="K650" t="s">
        <v>5173</v>
      </c>
      <c r="L650">
        <f>VLOOKUP(H650,'id (2017)'!H:I,2,0)</f>
        <v>1981</v>
      </c>
    </row>
    <row r="651" spans="1:12">
      <c r="A651" t="str">
        <f t="shared" si="154"/>
        <v>KaraśTomasz1971</v>
      </c>
      <c r="C651">
        <f t="shared" si="157"/>
        <v>650</v>
      </c>
      <c r="D651" t="s">
        <v>546</v>
      </c>
      <c r="E651" t="s">
        <v>48</v>
      </c>
      <c r="F651" t="s">
        <v>4896</v>
      </c>
      <c r="G651">
        <v>1971</v>
      </c>
      <c r="H651" t="str">
        <f t="shared" si="155"/>
        <v>Karaś Tomasz</v>
      </c>
      <c r="I651">
        <f t="shared" si="156"/>
        <v>1971</v>
      </c>
      <c r="J651" t="s">
        <v>32</v>
      </c>
      <c r="K651" t="s">
        <v>5173</v>
      </c>
      <c r="L651">
        <f>VLOOKUP(H651,'id (2017)'!H:I,2,0)</f>
        <v>1971</v>
      </c>
    </row>
    <row r="652" spans="1:12">
      <c r="A652" t="str">
        <f t="shared" si="154"/>
        <v>KrauzeMaciej1971</v>
      </c>
      <c r="C652">
        <f t="shared" si="157"/>
        <v>651</v>
      </c>
      <c r="D652" t="s">
        <v>1129</v>
      </c>
      <c r="E652" t="s">
        <v>70</v>
      </c>
      <c r="F652" t="s">
        <v>4894</v>
      </c>
      <c r="G652">
        <v>1971</v>
      </c>
      <c r="H652" t="str">
        <f t="shared" si="155"/>
        <v>Krauze Maciej</v>
      </c>
      <c r="I652">
        <f t="shared" si="156"/>
        <v>1971</v>
      </c>
      <c r="J652" t="s">
        <v>32</v>
      </c>
      <c r="K652" t="s">
        <v>5173</v>
      </c>
      <c r="L652" t="e">
        <f>VLOOKUP(H652,'id (2017)'!H:I,2,0)</f>
        <v>#N/A</v>
      </c>
    </row>
    <row r="653" spans="1:12">
      <c r="A653" t="str">
        <f t="shared" si="154"/>
        <v>FlorkiewiczMarcin1971</v>
      </c>
      <c r="C653">
        <f t="shared" si="157"/>
        <v>652</v>
      </c>
      <c r="D653" t="s">
        <v>4893</v>
      </c>
      <c r="E653" t="s">
        <v>17</v>
      </c>
      <c r="F653" t="s">
        <v>4892</v>
      </c>
      <c r="G653">
        <v>1971</v>
      </c>
      <c r="H653" t="str">
        <f t="shared" si="155"/>
        <v>Florkiewicz Marcin</v>
      </c>
      <c r="I653">
        <f t="shared" si="156"/>
        <v>1971</v>
      </c>
      <c r="J653" t="s">
        <v>32</v>
      </c>
      <c r="K653" t="s">
        <v>5173</v>
      </c>
      <c r="L653" t="e">
        <f>VLOOKUP(H653,'id (2017)'!H:I,2,0)</f>
        <v>#N/A</v>
      </c>
    </row>
    <row r="654" spans="1:12">
      <c r="A654" t="str">
        <f t="shared" ref="A654:A717" si="158">D654&amp;E654&amp;G654</f>
        <v>StencelKrystian1987</v>
      </c>
      <c r="C654">
        <f t="shared" si="157"/>
        <v>653</v>
      </c>
      <c r="D654" t="s">
        <v>614</v>
      </c>
      <c r="E654" t="s">
        <v>77</v>
      </c>
      <c r="F654" t="s">
        <v>1446</v>
      </c>
      <c r="G654">
        <v>1987</v>
      </c>
      <c r="H654" t="str">
        <f t="shared" ref="H654:H717" si="159">D654&amp;" "&amp;E654</f>
        <v>Stencel Krystian</v>
      </c>
      <c r="I654">
        <f t="shared" ref="I654:I717" si="160">G654</f>
        <v>1987</v>
      </c>
      <c r="J654" t="s">
        <v>32</v>
      </c>
      <c r="K654" t="s">
        <v>5173</v>
      </c>
      <c r="L654">
        <f>VLOOKUP(H654,'id (2017)'!H:I,2,0)</f>
        <v>1987</v>
      </c>
    </row>
    <row r="655" spans="1:12">
      <c r="A655" t="str">
        <f t="shared" si="158"/>
        <v>MorawskiPiotr1959</v>
      </c>
      <c r="C655">
        <f t="shared" si="157"/>
        <v>654</v>
      </c>
      <c r="D655" t="s">
        <v>146</v>
      </c>
      <c r="E655" t="s">
        <v>15</v>
      </c>
      <c r="F655">
        <v>0</v>
      </c>
      <c r="G655">
        <v>1959</v>
      </c>
      <c r="H655" t="str">
        <f t="shared" si="159"/>
        <v>Morawski Piotr</v>
      </c>
      <c r="I655">
        <f t="shared" si="160"/>
        <v>1959</v>
      </c>
      <c r="J655" t="s">
        <v>32</v>
      </c>
      <c r="K655" t="s">
        <v>5173</v>
      </c>
      <c r="L655">
        <f>VLOOKUP(H655,'id (2017)'!H:I,2,0)</f>
        <v>1959</v>
      </c>
    </row>
    <row r="656" spans="1:12">
      <c r="A656" t="str">
        <f t="shared" si="158"/>
        <v>KummerAdam1974</v>
      </c>
      <c r="C656">
        <f t="shared" si="157"/>
        <v>655</v>
      </c>
      <c r="D656" t="s">
        <v>1145</v>
      </c>
      <c r="E656" t="s">
        <v>83</v>
      </c>
      <c r="F656" t="s">
        <v>1138</v>
      </c>
      <c r="G656">
        <v>1974</v>
      </c>
      <c r="H656" t="str">
        <f t="shared" si="159"/>
        <v>Kummer Adam</v>
      </c>
      <c r="I656">
        <f t="shared" si="160"/>
        <v>1974</v>
      </c>
      <c r="J656" t="s">
        <v>32</v>
      </c>
      <c r="K656" t="s">
        <v>5173</v>
      </c>
      <c r="L656">
        <f>VLOOKUP(H656,'id (2017)'!H:I,2,0)</f>
        <v>1974</v>
      </c>
    </row>
    <row r="657" spans="1:12">
      <c r="A657" t="str">
        <f t="shared" si="158"/>
        <v>MusielskiKamil1984</v>
      </c>
      <c r="C657">
        <f t="shared" si="157"/>
        <v>656</v>
      </c>
      <c r="D657" t="s">
        <v>1141</v>
      </c>
      <c r="E657" t="s">
        <v>193</v>
      </c>
      <c r="F657" t="s">
        <v>1138</v>
      </c>
      <c r="G657">
        <v>1984</v>
      </c>
      <c r="H657" t="str">
        <f t="shared" si="159"/>
        <v>Musielski Kamil</v>
      </c>
      <c r="I657">
        <f t="shared" si="160"/>
        <v>1984</v>
      </c>
      <c r="J657" t="s">
        <v>32</v>
      </c>
      <c r="K657" t="s">
        <v>5173</v>
      </c>
      <c r="L657">
        <f>VLOOKUP(H657,'id (2017)'!H:I,2,0)</f>
        <v>1984</v>
      </c>
    </row>
    <row r="658" spans="1:12">
      <c r="A658" t="str">
        <f t="shared" si="158"/>
        <v>OlczakMarcin1981</v>
      </c>
      <c r="C658">
        <f t="shared" si="157"/>
        <v>657</v>
      </c>
      <c r="D658" t="s">
        <v>1142</v>
      </c>
      <c r="E658" t="s">
        <v>17</v>
      </c>
      <c r="F658" t="s">
        <v>1138</v>
      </c>
      <c r="G658">
        <v>1981</v>
      </c>
      <c r="H658" t="str">
        <f t="shared" si="159"/>
        <v>Olczak Marcin</v>
      </c>
      <c r="I658">
        <f t="shared" si="160"/>
        <v>1981</v>
      </c>
      <c r="J658" t="s">
        <v>32</v>
      </c>
      <c r="K658" t="s">
        <v>5173</v>
      </c>
      <c r="L658">
        <f>VLOOKUP(H658,'id (2017)'!H:I,2,0)</f>
        <v>1981</v>
      </c>
    </row>
    <row r="659" spans="1:12">
      <c r="A659" t="str">
        <f t="shared" si="158"/>
        <v>JareckiMariusz1974</v>
      </c>
      <c r="C659">
        <f t="shared" si="157"/>
        <v>658</v>
      </c>
      <c r="D659" t="s">
        <v>1139</v>
      </c>
      <c r="E659" t="s">
        <v>383</v>
      </c>
      <c r="F659" t="s">
        <v>1138</v>
      </c>
      <c r="G659">
        <v>1974</v>
      </c>
      <c r="H659" t="str">
        <f t="shared" si="159"/>
        <v>Jarecki Mariusz</v>
      </c>
      <c r="I659">
        <f t="shared" si="160"/>
        <v>1974</v>
      </c>
      <c r="J659" t="s">
        <v>32</v>
      </c>
      <c r="K659" t="s">
        <v>5173</v>
      </c>
      <c r="L659">
        <f>VLOOKUP(H659,'id (2017)'!H:I,2,0)</f>
        <v>1974</v>
      </c>
    </row>
    <row r="660" spans="1:12">
      <c r="A660" t="str">
        <f t="shared" si="158"/>
        <v>GolofitMaciej1980</v>
      </c>
      <c r="C660">
        <f t="shared" si="157"/>
        <v>659</v>
      </c>
      <c r="D660" t="s">
        <v>4888</v>
      </c>
      <c r="E660" t="s">
        <v>70</v>
      </c>
      <c r="F660" t="s">
        <v>1138</v>
      </c>
      <c r="G660">
        <v>1980</v>
      </c>
      <c r="H660" t="str">
        <f t="shared" si="159"/>
        <v>Golofit Maciej</v>
      </c>
      <c r="I660">
        <f t="shared" si="160"/>
        <v>1980</v>
      </c>
      <c r="J660" t="s">
        <v>32</v>
      </c>
      <c r="K660" t="s">
        <v>5173</v>
      </c>
      <c r="L660" t="e">
        <f>VLOOKUP(H660,'id (2017)'!H:I,2,0)</f>
        <v>#N/A</v>
      </c>
    </row>
    <row r="661" spans="1:12">
      <c r="A661" t="str">
        <f t="shared" si="158"/>
        <v>PopekMarcin1969</v>
      </c>
      <c r="C661">
        <f t="shared" si="157"/>
        <v>660</v>
      </c>
      <c r="D661" t="s">
        <v>1140</v>
      </c>
      <c r="E661" t="s">
        <v>17</v>
      </c>
      <c r="F661" t="s">
        <v>1138</v>
      </c>
      <c r="G661">
        <v>1969</v>
      </c>
      <c r="H661" t="str">
        <f t="shared" si="159"/>
        <v>Popek Marcin</v>
      </c>
      <c r="I661">
        <f t="shared" si="160"/>
        <v>1969</v>
      </c>
      <c r="J661" t="s">
        <v>32</v>
      </c>
      <c r="K661" t="s">
        <v>5173</v>
      </c>
      <c r="L661">
        <f>VLOOKUP(H661,'id (2017)'!H:I,2,0)</f>
        <v>1976</v>
      </c>
    </row>
    <row r="662" spans="1:12">
      <c r="A662" t="str">
        <f t="shared" si="158"/>
        <v>PejasMaciej1974</v>
      </c>
      <c r="C662">
        <f t="shared" si="157"/>
        <v>661</v>
      </c>
      <c r="D662" t="s">
        <v>1765</v>
      </c>
      <c r="E662" t="s">
        <v>70</v>
      </c>
      <c r="F662" t="s">
        <v>1138</v>
      </c>
      <c r="G662">
        <v>1974</v>
      </c>
      <c r="H662" t="str">
        <f t="shared" si="159"/>
        <v>Pejas Maciej</v>
      </c>
      <c r="I662">
        <f t="shared" si="160"/>
        <v>1974</v>
      </c>
      <c r="J662" t="s">
        <v>32</v>
      </c>
      <c r="K662" t="s">
        <v>5173</v>
      </c>
      <c r="L662">
        <f>VLOOKUP(H662,'id (2017)'!H:I,2,0)</f>
        <v>1974</v>
      </c>
    </row>
    <row r="663" spans="1:12">
      <c r="A663" t="str">
        <f t="shared" si="158"/>
        <v>PszczolińskiMichał1967</v>
      </c>
      <c r="C663">
        <f t="shared" si="157"/>
        <v>662</v>
      </c>
      <c r="D663" t="s">
        <v>4887</v>
      </c>
      <c r="E663" t="s">
        <v>59</v>
      </c>
      <c r="F663" t="s">
        <v>4886</v>
      </c>
      <c r="G663">
        <v>1967</v>
      </c>
      <c r="H663" t="str">
        <f t="shared" si="159"/>
        <v>Pszczoliński Michał</v>
      </c>
      <c r="I663">
        <f t="shared" si="160"/>
        <v>1967</v>
      </c>
      <c r="J663" t="s">
        <v>32</v>
      </c>
      <c r="K663" t="s">
        <v>5173</v>
      </c>
      <c r="L663" t="e">
        <f>VLOOKUP(H663,'id (2017)'!H:I,2,0)</f>
        <v>#N/A</v>
      </c>
    </row>
    <row r="664" spans="1:12">
      <c r="A664" t="str">
        <f t="shared" si="158"/>
        <v>WodtkeMichał1977</v>
      </c>
      <c r="C664">
        <f t="shared" si="157"/>
        <v>663</v>
      </c>
      <c r="D664" t="s">
        <v>4885</v>
      </c>
      <c r="E664" t="s">
        <v>59</v>
      </c>
      <c r="F664" t="s">
        <v>4884</v>
      </c>
      <c r="G664">
        <v>1977</v>
      </c>
      <c r="H664" t="str">
        <f t="shared" si="159"/>
        <v>Wodtke Michał</v>
      </c>
      <c r="I664">
        <f t="shared" si="160"/>
        <v>1977</v>
      </c>
      <c r="J664" t="s">
        <v>32</v>
      </c>
      <c r="K664" t="s">
        <v>5173</v>
      </c>
      <c r="L664" t="e">
        <f>VLOOKUP(H664,'id (2017)'!H:I,2,0)</f>
        <v>#N/A</v>
      </c>
    </row>
    <row r="665" spans="1:12">
      <c r="A665" t="str">
        <f t="shared" si="158"/>
        <v>SuszekMarcin1973</v>
      </c>
      <c r="C665">
        <f t="shared" si="157"/>
        <v>664</v>
      </c>
      <c r="D665" t="s">
        <v>4883</v>
      </c>
      <c r="E665" t="s">
        <v>17</v>
      </c>
      <c r="F665">
        <v>0</v>
      </c>
      <c r="G665">
        <v>1973</v>
      </c>
      <c r="H665" t="str">
        <f t="shared" si="159"/>
        <v>Suszek Marcin</v>
      </c>
      <c r="I665">
        <f t="shared" si="160"/>
        <v>1973</v>
      </c>
      <c r="J665" t="s">
        <v>32</v>
      </c>
      <c r="K665" t="s">
        <v>5173</v>
      </c>
      <c r="L665" t="e">
        <f>VLOOKUP(H665,'id (2017)'!H:I,2,0)</f>
        <v>#N/A</v>
      </c>
    </row>
    <row r="666" spans="1:12">
      <c r="A666" t="str">
        <f t="shared" si="158"/>
        <v>NowiszJarosław1976</v>
      </c>
      <c r="C666">
        <f t="shared" si="157"/>
        <v>665</v>
      </c>
      <c r="D666" t="s">
        <v>1457</v>
      </c>
      <c r="E666" t="s">
        <v>90</v>
      </c>
      <c r="F666" t="s">
        <v>4815</v>
      </c>
      <c r="G666">
        <v>1976</v>
      </c>
      <c r="H666" t="str">
        <f t="shared" si="159"/>
        <v>Nowisz Jarosław</v>
      </c>
      <c r="I666">
        <f t="shared" si="160"/>
        <v>1976</v>
      </c>
      <c r="J666" t="s">
        <v>32</v>
      </c>
      <c r="K666" t="s">
        <v>5173</v>
      </c>
      <c r="L666">
        <f>VLOOKUP(H666,'id (2017)'!H:I,2,0)</f>
        <v>1976</v>
      </c>
    </row>
    <row r="667" spans="1:12">
      <c r="A667" t="str">
        <f t="shared" si="158"/>
        <v>KuczyńskiJerzy1980</v>
      </c>
      <c r="C667">
        <f t="shared" si="157"/>
        <v>666</v>
      </c>
      <c r="D667" t="s">
        <v>4864</v>
      </c>
      <c r="E667" t="s">
        <v>209</v>
      </c>
      <c r="F667">
        <v>0</v>
      </c>
      <c r="G667">
        <v>1980</v>
      </c>
      <c r="H667" t="str">
        <f t="shared" si="159"/>
        <v>Kuczyński Jerzy</v>
      </c>
      <c r="I667">
        <f t="shared" si="160"/>
        <v>1980</v>
      </c>
      <c r="J667" t="s">
        <v>32</v>
      </c>
      <c r="K667" t="s">
        <v>5173</v>
      </c>
      <c r="L667" t="e">
        <f>VLOOKUP(H667,'id (2017)'!H:I,2,0)</f>
        <v>#N/A</v>
      </c>
    </row>
    <row r="668" spans="1:12">
      <c r="A668" t="str">
        <f t="shared" si="158"/>
        <v>SpringerRobert1974</v>
      </c>
      <c r="C668">
        <f t="shared" si="157"/>
        <v>667</v>
      </c>
      <c r="D668" t="s">
        <v>4882</v>
      </c>
      <c r="E668" t="s">
        <v>49</v>
      </c>
      <c r="F668" t="s">
        <v>4881</v>
      </c>
      <c r="G668">
        <v>1974</v>
      </c>
      <c r="H668" t="str">
        <f t="shared" si="159"/>
        <v>Springer Robert</v>
      </c>
      <c r="I668">
        <f t="shared" si="160"/>
        <v>1974</v>
      </c>
      <c r="J668" t="s">
        <v>32</v>
      </c>
      <c r="K668" t="s">
        <v>5173</v>
      </c>
      <c r="L668" t="e">
        <f>VLOOKUP(H668,'id (2017)'!H:I,2,0)</f>
        <v>#N/A</v>
      </c>
    </row>
    <row r="669" spans="1:12">
      <c r="A669" t="str">
        <f t="shared" si="158"/>
        <v>KozłowskiJan1982</v>
      </c>
      <c r="C669">
        <f t="shared" si="157"/>
        <v>668</v>
      </c>
      <c r="D669" t="s">
        <v>4879</v>
      </c>
      <c r="E669" t="s">
        <v>96</v>
      </c>
      <c r="F669">
        <v>0</v>
      </c>
      <c r="G669">
        <v>1982</v>
      </c>
      <c r="H669" t="str">
        <f t="shared" si="159"/>
        <v>Kozłowski Jan</v>
      </c>
      <c r="I669">
        <f t="shared" si="160"/>
        <v>1982</v>
      </c>
      <c r="J669" t="s">
        <v>32</v>
      </c>
      <c r="K669" t="s">
        <v>5173</v>
      </c>
      <c r="L669" t="e">
        <f>VLOOKUP(H669,'id (2017)'!H:I,2,0)</f>
        <v>#N/A</v>
      </c>
    </row>
    <row r="670" spans="1:12">
      <c r="A670" t="str">
        <f t="shared" si="158"/>
        <v>STAWOWSKIPiotr1979</v>
      </c>
      <c r="C670">
        <f t="shared" si="157"/>
        <v>669</v>
      </c>
      <c r="D670" t="s">
        <v>4878</v>
      </c>
      <c r="E670" t="s">
        <v>15</v>
      </c>
      <c r="F670" t="s">
        <v>4877</v>
      </c>
      <c r="G670">
        <v>1979</v>
      </c>
      <c r="H670" t="str">
        <f t="shared" si="159"/>
        <v>STAWOWSKI Piotr</v>
      </c>
      <c r="I670">
        <f t="shared" si="160"/>
        <v>1979</v>
      </c>
      <c r="J670" t="s">
        <v>32</v>
      </c>
      <c r="K670" t="s">
        <v>5173</v>
      </c>
      <c r="L670" t="e">
        <f>VLOOKUP(H670,'id (2017)'!H:I,2,0)</f>
        <v>#N/A</v>
      </c>
    </row>
    <row r="671" spans="1:12">
      <c r="A671" t="str">
        <f t="shared" si="158"/>
        <v>NowińskiAndrzej1976</v>
      </c>
      <c r="C671">
        <f t="shared" si="157"/>
        <v>670</v>
      </c>
      <c r="D671" t="s">
        <v>1109</v>
      </c>
      <c r="E671" t="s">
        <v>26</v>
      </c>
      <c r="F671" t="s">
        <v>4875</v>
      </c>
      <c r="G671">
        <v>1976</v>
      </c>
      <c r="H671" t="str">
        <f t="shared" si="159"/>
        <v>Nowiński Andrzej</v>
      </c>
      <c r="I671">
        <f t="shared" si="160"/>
        <v>1976</v>
      </c>
      <c r="J671" t="s">
        <v>32</v>
      </c>
      <c r="K671" t="s">
        <v>5173</v>
      </c>
      <c r="L671" t="e">
        <f>VLOOKUP(H671,'id (2017)'!H:I,2,0)</f>
        <v>#N/A</v>
      </c>
    </row>
    <row r="672" spans="1:12">
      <c r="A672" t="str">
        <f t="shared" si="158"/>
        <v>KaczyńskiTomasz1985</v>
      </c>
      <c r="C672">
        <f t="shared" si="157"/>
        <v>671</v>
      </c>
      <c r="D672" t="s">
        <v>869</v>
      </c>
      <c r="E672" t="s">
        <v>48</v>
      </c>
      <c r="F672" t="s">
        <v>3838</v>
      </c>
      <c r="G672">
        <v>1985</v>
      </c>
      <c r="H672" t="str">
        <f t="shared" si="159"/>
        <v>Kaczyński Tomasz</v>
      </c>
      <c r="I672">
        <f t="shared" si="160"/>
        <v>1985</v>
      </c>
      <c r="J672" t="s">
        <v>32</v>
      </c>
      <c r="K672" t="s">
        <v>5173</v>
      </c>
      <c r="L672" t="e">
        <f>VLOOKUP(H672,'id (2017)'!H:I,2,0)</f>
        <v>#N/A</v>
      </c>
    </row>
    <row r="673" spans="1:12">
      <c r="A673" t="str">
        <f t="shared" si="158"/>
        <v>GirjatJakub1992</v>
      </c>
      <c r="C673">
        <f t="shared" si="157"/>
        <v>672</v>
      </c>
      <c r="D673" t="s">
        <v>3797</v>
      </c>
      <c r="E673" t="s">
        <v>141</v>
      </c>
      <c r="F673" t="s">
        <v>3770</v>
      </c>
      <c r="G673">
        <v>1992</v>
      </c>
      <c r="H673" t="str">
        <f t="shared" si="159"/>
        <v>Girjat Jakub</v>
      </c>
      <c r="I673">
        <f t="shared" si="160"/>
        <v>1992</v>
      </c>
      <c r="J673" t="s">
        <v>32</v>
      </c>
      <c r="K673" t="s">
        <v>5173</v>
      </c>
      <c r="L673" t="e">
        <f>VLOOKUP(H673,'id (2017)'!H:I,2,0)</f>
        <v>#N/A</v>
      </c>
    </row>
    <row r="674" spans="1:12">
      <c r="A674" t="str">
        <f t="shared" si="158"/>
        <v>SzurałaRobert1978</v>
      </c>
      <c r="C674">
        <f t="shared" si="157"/>
        <v>673</v>
      </c>
      <c r="D674" t="s">
        <v>1108</v>
      </c>
      <c r="E674" t="s">
        <v>49</v>
      </c>
      <c r="F674" t="s">
        <v>4875</v>
      </c>
      <c r="G674">
        <v>1978</v>
      </c>
      <c r="H674" t="str">
        <f t="shared" si="159"/>
        <v>Szurała Robert</v>
      </c>
      <c r="I674">
        <f t="shared" si="160"/>
        <v>1978</v>
      </c>
      <c r="J674" t="s">
        <v>32</v>
      </c>
      <c r="K674" t="s">
        <v>5173</v>
      </c>
      <c r="L674" t="e">
        <f>VLOOKUP(H674,'id (2017)'!H:I,2,0)</f>
        <v>#N/A</v>
      </c>
    </row>
    <row r="675" spans="1:12">
      <c r="A675" t="str">
        <f t="shared" si="158"/>
        <v>WojciukKamil1989</v>
      </c>
      <c r="C675">
        <f t="shared" si="157"/>
        <v>674</v>
      </c>
      <c r="D675" t="s">
        <v>4874</v>
      </c>
      <c r="E675" t="s">
        <v>193</v>
      </c>
      <c r="F675" t="s">
        <v>3770</v>
      </c>
      <c r="G675">
        <v>1989</v>
      </c>
      <c r="H675" t="str">
        <f t="shared" si="159"/>
        <v>Wojciuk Kamil</v>
      </c>
      <c r="I675">
        <f t="shared" si="160"/>
        <v>1989</v>
      </c>
      <c r="J675" t="s">
        <v>32</v>
      </c>
      <c r="K675" t="s">
        <v>5173</v>
      </c>
      <c r="L675" t="e">
        <f>VLOOKUP(H675,'id (2017)'!H:I,2,0)</f>
        <v>#N/A</v>
      </c>
    </row>
    <row r="676" spans="1:12">
      <c r="A676" t="str">
        <f t="shared" si="158"/>
        <v>KunstetterAndrzej1962</v>
      </c>
      <c r="C676">
        <f t="shared" si="157"/>
        <v>675</v>
      </c>
      <c r="D676" t="s">
        <v>486</v>
      </c>
      <c r="E676" t="s">
        <v>26</v>
      </c>
      <c r="F676">
        <v>0</v>
      </c>
      <c r="G676">
        <v>1962</v>
      </c>
      <c r="H676" t="str">
        <f t="shared" si="159"/>
        <v>Kunstetter Andrzej</v>
      </c>
      <c r="I676">
        <f t="shared" si="160"/>
        <v>1962</v>
      </c>
      <c r="J676" t="s">
        <v>32</v>
      </c>
      <c r="K676" t="s">
        <v>5173</v>
      </c>
      <c r="L676">
        <f>VLOOKUP(H676,'id (2017)'!H:I,2,0)</f>
        <v>1962</v>
      </c>
    </row>
    <row r="677" spans="1:12">
      <c r="A677" t="str">
        <f t="shared" si="158"/>
        <v>GrudaKonrad1972</v>
      </c>
      <c r="C677">
        <f t="shared" si="157"/>
        <v>676</v>
      </c>
      <c r="D677" t="s">
        <v>1084</v>
      </c>
      <c r="E677" t="s">
        <v>68</v>
      </c>
      <c r="F677">
        <v>0</v>
      </c>
      <c r="G677">
        <v>1972</v>
      </c>
      <c r="H677" t="str">
        <f t="shared" si="159"/>
        <v>Gruda Konrad</v>
      </c>
      <c r="I677">
        <f t="shared" si="160"/>
        <v>1972</v>
      </c>
      <c r="J677" t="s">
        <v>32</v>
      </c>
      <c r="K677" t="s">
        <v>5173</v>
      </c>
      <c r="L677">
        <f>VLOOKUP(H677,'id (2017)'!H:I,2,0)</f>
        <v>1972</v>
      </c>
    </row>
    <row r="678" spans="1:12">
      <c r="A678" t="str">
        <f t="shared" si="158"/>
        <v>JankowskiMariusz1968</v>
      </c>
      <c r="C678">
        <f t="shared" si="157"/>
        <v>677</v>
      </c>
      <c r="D678" t="s">
        <v>309</v>
      </c>
      <c r="E678" t="s">
        <v>383</v>
      </c>
      <c r="F678" t="s">
        <v>1157</v>
      </c>
      <c r="G678">
        <v>1968</v>
      </c>
      <c r="H678" t="str">
        <f t="shared" si="159"/>
        <v>Jankowski Mariusz</v>
      </c>
      <c r="I678">
        <f t="shared" si="160"/>
        <v>1968</v>
      </c>
      <c r="J678" t="s">
        <v>32</v>
      </c>
      <c r="K678" t="s">
        <v>5173</v>
      </c>
      <c r="L678">
        <f>VLOOKUP(H678,'id (2017)'!H:I,2,0)</f>
        <v>1968</v>
      </c>
    </row>
    <row r="679" spans="1:12">
      <c r="A679" t="str">
        <f t="shared" si="158"/>
        <v>DurajewskiMichał1978</v>
      </c>
      <c r="C679">
        <f t="shared" si="157"/>
        <v>678</v>
      </c>
      <c r="D679" t="s">
        <v>4872</v>
      </c>
      <c r="E679" t="s">
        <v>59</v>
      </c>
      <c r="F679" t="s">
        <v>4870</v>
      </c>
      <c r="G679">
        <v>1978</v>
      </c>
      <c r="H679" t="str">
        <f t="shared" si="159"/>
        <v>Durajewski Michał</v>
      </c>
      <c r="I679">
        <f t="shared" si="160"/>
        <v>1978</v>
      </c>
      <c r="J679" t="s">
        <v>32</v>
      </c>
      <c r="K679" t="s">
        <v>5173</v>
      </c>
      <c r="L679" t="e">
        <f>VLOOKUP(H679,'id (2017)'!H:I,2,0)</f>
        <v>#N/A</v>
      </c>
    </row>
    <row r="680" spans="1:12">
      <c r="A680" t="str">
        <f t="shared" si="158"/>
        <v>RosiekJędrzej1985</v>
      </c>
      <c r="C680">
        <f t="shared" si="157"/>
        <v>679</v>
      </c>
      <c r="D680" t="s">
        <v>4869</v>
      </c>
      <c r="E680" t="s">
        <v>4868</v>
      </c>
      <c r="F680">
        <v>0</v>
      </c>
      <c r="G680">
        <v>1985</v>
      </c>
      <c r="H680" t="str">
        <f t="shared" si="159"/>
        <v>Rosiek Jędrzej</v>
      </c>
      <c r="I680">
        <f t="shared" si="160"/>
        <v>1985</v>
      </c>
      <c r="J680" t="s">
        <v>32</v>
      </c>
      <c r="K680" t="s">
        <v>5173</v>
      </c>
      <c r="L680" t="e">
        <f>VLOOKUP(H680,'id (2017)'!H:I,2,0)</f>
        <v>#N/A</v>
      </c>
    </row>
    <row r="681" spans="1:12">
      <c r="A681" t="str">
        <f t="shared" si="158"/>
        <v>SzyszlakMarcin1983</v>
      </c>
      <c r="C681">
        <f t="shared" si="157"/>
        <v>680</v>
      </c>
      <c r="D681" t="s">
        <v>4866</v>
      </c>
      <c r="E681" t="s">
        <v>17</v>
      </c>
      <c r="F681">
        <v>0</v>
      </c>
      <c r="G681">
        <v>1983</v>
      </c>
      <c r="H681" t="str">
        <f t="shared" si="159"/>
        <v>Szyszlak Marcin</v>
      </c>
      <c r="I681">
        <f t="shared" si="160"/>
        <v>1983</v>
      </c>
      <c r="J681" t="s">
        <v>32</v>
      </c>
      <c r="K681" t="s">
        <v>5173</v>
      </c>
      <c r="L681" t="e">
        <f>VLOOKUP(H681,'id (2017)'!H:I,2,0)</f>
        <v>#N/A</v>
      </c>
    </row>
    <row r="682" spans="1:12">
      <c r="A682" t="str">
        <f t="shared" si="158"/>
        <v>KoperskiPiotr1971</v>
      </c>
      <c r="C682">
        <f t="shared" si="157"/>
        <v>681</v>
      </c>
      <c r="D682" t="s">
        <v>606</v>
      </c>
      <c r="E682" t="s">
        <v>15</v>
      </c>
      <c r="F682" t="s">
        <v>603</v>
      </c>
      <c r="G682">
        <v>1971</v>
      </c>
      <c r="H682" t="str">
        <f t="shared" si="159"/>
        <v>Koperski Piotr</v>
      </c>
      <c r="I682">
        <f t="shared" si="160"/>
        <v>1971</v>
      </c>
      <c r="J682" t="s">
        <v>32</v>
      </c>
      <c r="K682" t="s">
        <v>5173</v>
      </c>
      <c r="L682">
        <f>VLOOKUP(H682,'id (2017)'!H:I,2,0)</f>
        <v>1971</v>
      </c>
    </row>
    <row r="683" spans="1:12">
      <c r="A683" t="str">
        <f t="shared" si="158"/>
        <v>KostrzewaJacek1971</v>
      </c>
      <c r="C683">
        <f t="shared" si="157"/>
        <v>682</v>
      </c>
      <c r="D683" t="s">
        <v>607</v>
      </c>
      <c r="E683" t="s">
        <v>21</v>
      </c>
      <c r="F683" t="s">
        <v>603</v>
      </c>
      <c r="G683">
        <v>1971</v>
      </c>
      <c r="H683" t="str">
        <f t="shared" si="159"/>
        <v>Kostrzewa Jacek</v>
      </c>
      <c r="I683">
        <f t="shared" si="160"/>
        <v>1971</v>
      </c>
      <c r="J683" t="s">
        <v>32</v>
      </c>
      <c r="K683" t="s">
        <v>5173</v>
      </c>
      <c r="L683">
        <f>VLOOKUP(H683,'id (2017)'!H:I,2,0)</f>
        <v>1971</v>
      </c>
    </row>
    <row r="684" spans="1:12">
      <c r="A684" t="str">
        <f t="shared" si="158"/>
        <v>MillerJan1986</v>
      </c>
      <c r="C684">
        <f t="shared" si="157"/>
        <v>683</v>
      </c>
      <c r="D684" t="s">
        <v>1166</v>
      </c>
      <c r="E684" t="s">
        <v>96</v>
      </c>
      <c r="F684" t="s">
        <v>4862</v>
      </c>
      <c r="G684">
        <v>1986</v>
      </c>
      <c r="H684" t="str">
        <f t="shared" si="159"/>
        <v>Miller Jan</v>
      </c>
      <c r="I684">
        <f t="shared" si="160"/>
        <v>1986</v>
      </c>
      <c r="J684" t="s">
        <v>32</v>
      </c>
      <c r="K684" t="s">
        <v>5173</v>
      </c>
      <c r="L684">
        <f>VLOOKUP(H684,'id (2017)'!H:I,2,0)</f>
        <v>1986</v>
      </c>
    </row>
    <row r="685" spans="1:12">
      <c r="A685" t="str">
        <f t="shared" si="158"/>
        <v>KuczyńskiAdam1991</v>
      </c>
      <c r="C685">
        <f t="shared" si="157"/>
        <v>684</v>
      </c>
      <c r="D685" t="s">
        <v>4864</v>
      </c>
      <c r="E685" t="s">
        <v>83</v>
      </c>
      <c r="F685">
        <v>0</v>
      </c>
      <c r="G685">
        <v>1991</v>
      </c>
      <c r="H685" t="str">
        <f t="shared" si="159"/>
        <v>Kuczyński Adam</v>
      </c>
      <c r="I685">
        <f t="shared" si="160"/>
        <v>1991</v>
      </c>
      <c r="J685" t="s">
        <v>32</v>
      </c>
      <c r="K685" t="s">
        <v>5173</v>
      </c>
      <c r="L685" t="e">
        <f>VLOOKUP(H685,'id (2017)'!H:I,2,0)</f>
        <v>#N/A</v>
      </c>
    </row>
    <row r="686" spans="1:12">
      <c r="A686" t="str">
        <f t="shared" si="158"/>
        <v>BinkowskiTomasz1971</v>
      </c>
      <c r="C686">
        <f t="shared" si="157"/>
        <v>685</v>
      </c>
      <c r="D686" t="s">
        <v>4861</v>
      </c>
      <c r="E686" t="s">
        <v>48</v>
      </c>
      <c r="F686">
        <v>0</v>
      </c>
      <c r="G686">
        <v>1971</v>
      </c>
      <c r="H686" t="str">
        <f t="shared" si="159"/>
        <v>Binkowski Tomasz</v>
      </c>
      <c r="I686">
        <f t="shared" si="160"/>
        <v>1971</v>
      </c>
      <c r="J686" t="s">
        <v>32</v>
      </c>
      <c r="K686" t="s">
        <v>5173</v>
      </c>
      <c r="L686" t="e">
        <f>VLOOKUP(H686,'id (2017)'!H:I,2,0)</f>
        <v>#N/A</v>
      </c>
    </row>
    <row r="687" spans="1:12">
      <c r="A687" t="str">
        <f t="shared" si="158"/>
        <v>ChmielewskiMarcin2018</v>
      </c>
      <c r="C687">
        <f t="shared" si="157"/>
        <v>686</v>
      </c>
      <c r="D687" t="s">
        <v>326</v>
      </c>
      <c r="E687" t="s">
        <v>17</v>
      </c>
      <c r="F687" t="s">
        <v>4859</v>
      </c>
      <c r="G687">
        <v>2018</v>
      </c>
      <c r="H687" t="str">
        <f t="shared" si="159"/>
        <v>Chmielewski Marcin</v>
      </c>
      <c r="I687">
        <f t="shared" si="160"/>
        <v>2018</v>
      </c>
      <c r="J687" t="s">
        <v>32</v>
      </c>
      <c r="K687" t="s">
        <v>5173</v>
      </c>
      <c r="L687" t="e">
        <f>VLOOKUP(H687,'id (2017)'!H:I,2,0)</f>
        <v>#N/A</v>
      </c>
    </row>
    <row r="688" spans="1:12">
      <c r="A688" t="str">
        <f t="shared" si="158"/>
        <v>LewandowskiDawid1984</v>
      </c>
      <c r="C688">
        <f t="shared" si="157"/>
        <v>687</v>
      </c>
      <c r="D688" t="s">
        <v>4755</v>
      </c>
      <c r="E688" t="s">
        <v>467</v>
      </c>
      <c r="F688" t="s">
        <v>4859</v>
      </c>
      <c r="G688">
        <v>1984</v>
      </c>
      <c r="H688" t="str">
        <f t="shared" si="159"/>
        <v>Lewandowski Dawid</v>
      </c>
      <c r="I688">
        <f t="shared" si="160"/>
        <v>1984</v>
      </c>
      <c r="J688" t="s">
        <v>32</v>
      </c>
      <c r="K688" t="s">
        <v>5173</v>
      </c>
      <c r="L688" t="e">
        <f>VLOOKUP(H688,'id (2017)'!H:I,2,0)</f>
        <v>#N/A</v>
      </c>
    </row>
    <row r="689" spans="1:12">
      <c r="A689" t="str">
        <f t="shared" si="158"/>
        <v>CiszakDominik1996</v>
      </c>
      <c r="C689">
        <f t="shared" si="157"/>
        <v>688</v>
      </c>
      <c r="D689" t="s">
        <v>4858</v>
      </c>
      <c r="E689" t="s">
        <v>373</v>
      </c>
      <c r="F689" t="s">
        <v>3957</v>
      </c>
      <c r="G689">
        <v>1996</v>
      </c>
      <c r="H689" t="str">
        <f t="shared" si="159"/>
        <v>Ciszak Dominik</v>
      </c>
      <c r="I689">
        <f t="shared" si="160"/>
        <v>1996</v>
      </c>
      <c r="J689" t="s">
        <v>32</v>
      </c>
      <c r="K689" t="s">
        <v>5173</v>
      </c>
      <c r="L689" t="e">
        <f>VLOOKUP(H689,'id (2017)'!H:I,2,0)</f>
        <v>#N/A</v>
      </c>
    </row>
    <row r="690" spans="1:12">
      <c r="A690" t="str">
        <f t="shared" si="158"/>
        <v>PogorzelskiTomek1990</v>
      </c>
      <c r="C690">
        <f t="shared" si="157"/>
        <v>689</v>
      </c>
      <c r="D690" t="s">
        <v>1065</v>
      </c>
      <c r="E690" t="s">
        <v>734</v>
      </c>
      <c r="F690" t="s">
        <v>3957</v>
      </c>
      <c r="G690">
        <v>1990</v>
      </c>
      <c r="H690" t="str">
        <f t="shared" si="159"/>
        <v>Pogorzelski Tomek</v>
      </c>
      <c r="I690">
        <f t="shared" si="160"/>
        <v>1990</v>
      </c>
      <c r="J690" t="s">
        <v>32</v>
      </c>
      <c r="K690" t="s">
        <v>5173</v>
      </c>
      <c r="L690">
        <f>VLOOKUP(H690,'id (2017)'!H:I,2,0)</f>
        <v>1990</v>
      </c>
    </row>
    <row r="691" spans="1:12">
      <c r="A691" t="str">
        <f t="shared" si="158"/>
        <v>SzyngwelskiKrzysztof1984</v>
      </c>
      <c r="C691">
        <f t="shared" si="157"/>
        <v>690</v>
      </c>
      <c r="D691" t="s">
        <v>440</v>
      </c>
      <c r="E691" t="s">
        <v>22</v>
      </c>
      <c r="F691" t="s">
        <v>1374</v>
      </c>
      <c r="G691">
        <v>1984</v>
      </c>
      <c r="H691" t="str">
        <f t="shared" si="159"/>
        <v>Szyngwelski Krzysztof</v>
      </c>
      <c r="I691">
        <f t="shared" si="160"/>
        <v>1984</v>
      </c>
      <c r="J691" t="s">
        <v>32</v>
      </c>
      <c r="K691" t="s">
        <v>5173</v>
      </c>
      <c r="L691">
        <f>VLOOKUP(H691,'id (2017)'!H:I,2,0)</f>
        <v>1984</v>
      </c>
    </row>
    <row r="692" spans="1:12">
      <c r="A692" t="str">
        <f t="shared" si="158"/>
        <v>RopelSebastian Jakub1990</v>
      </c>
      <c r="C692">
        <f t="shared" si="157"/>
        <v>691</v>
      </c>
      <c r="D692" t="s">
        <v>4852</v>
      </c>
      <c r="E692" t="s">
        <v>4857</v>
      </c>
      <c r="F692" t="s">
        <v>4855</v>
      </c>
      <c r="G692">
        <v>1990</v>
      </c>
      <c r="H692" t="str">
        <f t="shared" si="159"/>
        <v>Ropel Sebastian Jakub</v>
      </c>
      <c r="I692">
        <f t="shared" si="160"/>
        <v>1990</v>
      </c>
      <c r="J692" t="s">
        <v>32</v>
      </c>
      <c r="K692" t="s">
        <v>5173</v>
      </c>
      <c r="L692" t="e">
        <f>VLOOKUP(H692,'id (2017)'!H:I,2,0)</f>
        <v>#N/A</v>
      </c>
    </row>
    <row r="693" spans="1:12">
      <c r="A693" t="str">
        <f t="shared" si="158"/>
        <v>FrymarkMarcin1984</v>
      </c>
      <c r="C693">
        <f t="shared" si="157"/>
        <v>692</v>
      </c>
      <c r="D693" t="s">
        <v>4854</v>
      </c>
      <c r="E693" t="s">
        <v>17</v>
      </c>
      <c r="F693" t="s">
        <v>4853</v>
      </c>
      <c r="G693">
        <v>1984</v>
      </c>
      <c r="H693" t="str">
        <f t="shared" si="159"/>
        <v>Frymark Marcin</v>
      </c>
      <c r="I693">
        <f t="shared" si="160"/>
        <v>1984</v>
      </c>
      <c r="J693" t="s">
        <v>32</v>
      </c>
      <c r="K693" t="s">
        <v>5173</v>
      </c>
      <c r="L693" t="e">
        <f>VLOOKUP(H693,'id (2017)'!H:I,2,0)</f>
        <v>#N/A</v>
      </c>
    </row>
    <row r="694" spans="1:12">
      <c r="A694" t="str">
        <f t="shared" si="158"/>
        <v>RopelPatryk1984</v>
      </c>
      <c r="C694">
        <f t="shared" si="157"/>
        <v>693</v>
      </c>
      <c r="D694" t="s">
        <v>4852</v>
      </c>
      <c r="E694" t="s">
        <v>379</v>
      </c>
      <c r="F694" t="s">
        <v>4851</v>
      </c>
      <c r="G694">
        <v>1984</v>
      </c>
      <c r="H694" t="str">
        <f t="shared" si="159"/>
        <v>Ropel Patryk</v>
      </c>
      <c r="I694">
        <f t="shared" si="160"/>
        <v>1984</v>
      </c>
      <c r="J694" t="s">
        <v>32</v>
      </c>
      <c r="K694" t="s">
        <v>5173</v>
      </c>
      <c r="L694" t="e">
        <f>VLOOKUP(H694,'id (2017)'!H:I,2,0)</f>
        <v>#N/A</v>
      </c>
    </row>
    <row r="695" spans="1:12">
      <c r="A695" t="str">
        <f t="shared" si="158"/>
        <v>RokickiJacek1982</v>
      </c>
      <c r="C695">
        <f t="shared" si="157"/>
        <v>694</v>
      </c>
      <c r="D695" t="s">
        <v>4850</v>
      </c>
      <c r="E695" t="s">
        <v>21</v>
      </c>
      <c r="F695" t="s">
        <v>4848</v>
      </c>
      <c r="G695">
        <v>1982</v>
      </c>
      <c r="H695" t="str">
        <f t="shared" si="159"/>
        <v>Rokicki Jacek</v>
      </c>
      <c r="I695">
        <f t="shared" si="160"/>
        <v>1982</v>
      </c>
      <c r="J695" t="s">
        <v>32</v>
      </c>
      <c r="K695" t="s">
        <v>5173</v>
      </c>
      <c r="L695" t="e">
        <f>VLOOKUP(H695,'id (2017)'!H:I,2,0)</f>
        <v>#N/A</v>
      </c>
    </row>
    <row r="696" spans="1:12">
      <c r="A696" t="str">
        <f t="shared" si="158"/>
        <v>OwsikDamian1979</v>
      </c>
      <c r="C696">
        <f t="shared" si="157"/>
        <v>695</v>
      </c>
      <c r="D696" t="s">
        <v>4847</v>
      </c>
      <c r="E696" t="s">
        <v>282</v>
      </c>
      <c r="F696" t="s">
        <v>4846</v>
      </c>
      <c r="G696">
        <v>1979</v>
      </c>
      <c r="H696" t="str">
        <f t="shared" si="159"/>
        <v>Owsik Damian</v>
      </c>
      <c r="I696">
        <f t="shared" si="160"/>
        <v>1979</v>
      </c>
      <c r="J696" t="s">
        <v>32</v>
      </c>
      <c r="K696" t="s">
        <v>5173</v>
      </c>
      <c r="L696" t="e">
        <f>VLOOKUP(H696,'id (2017)'!H:I,2,0)</f>
        <v>#N/A</v>
      </c>
    </row>
    <row r="697" spans="1:12">
      <c r="A697" t="str">
        <f t="shared" si="158"/>
        <v>PogorzelskiWojciech1981</v>
      </c>
      <c r="C697">
        <f t="shared" si="157"/>
        <v>696</v>
      </c>
      <c r="D697" t="s">
        <v>1065</v>
      </c>
      <c r="E697" t="s">
        <v>151</v>
      </c>
      <c r="F697" t="s">
        <v>4842</v>
      </c>
      <c r="G697">
        <v>1981</v>
      </c>
      <c r="H697" t="str">
        <f t="shared" si="159"/>
        <v>Pogorzelski Wojciech</v>
      </c>
      <c r="I697">
        <f t="shared" si="160"/>
        <v>1981</v>
      </c>
      <c r="J697" t="s">
        <v>32</v>
      </c>
      <c r="K697" t="s">
        <v>5173</v>
      </c>
      <c r="L697">
        <f>VLOOKUP(H697,'id (2017)'!H:I,2,0)</f>
        <v>1981</v>
      </c>
    </row>
    <row r="698" spans="1:12">
      <c r="A698" t="str">
        <f t="shared" si="158"/>
        <v>KonopskiPiotr1984</v>
      </c>
      <c r="C698">
        <f t="shared" si="157"/>
        <v>697</v>
      </c>
      <c r="D698" t="s">
        <v>4845</v>
      </c>
      <c r="E698" t="s">
        <v>15</v>
      </c>
      <c r="F698" t="s">
        <v>4844</v>
      </c>
      <c r="G698">
        <v>1984</v>
      </c>
      <c r="H698" t="str">
        <f t="shared" si="159"/>
        <v>Konopski Piotr</v>
      </c>
      <c r="I698">
        <f t="shared" si="160"/>
        <v>1984</v>
      </c>
      <c r="J698" t="s">
        <v>32</v>
      </c>
      <c r="K698" t="s">
        <v>5173</v>
      </c>
      <c r="L698" t="e">
        <f>VLOOKUP(H698,'id (2017)'!H:I,2,0)</f>
        <v>#N/A</v>
      </c>
    </row>
    <row r="699" spans="1:12">
      <c r="A699" t="str">
        <f t="shared" si="158"/>
        <v>RogowskiPatryk1988</v>
      </c>
      <c r="C699">
        <f t="shared" si="157"/>
        <v>698</v>
      </c>
      <c r="D699" t="s">
        <v>503</v>
      </c>
      <c r="E699" t="s">
        <v>379</v>
      </c>
      <c r="F699" t="s">
        <v>4840</v>
      </c>
      <c r="G699">
        <v>1988</v>
      </c>
      <c r="H699" t="str">
        <f t="shared" si="159"/>
        <v>Rogowski Patryk</v>
      </c>
      <c r="I699">
        <f t="shared" si="160"/>
        <v>1988</v>
      </c>
      <c r="J699" t="s">
        <v>32</v>
      </c>
      <c r="K699" t="s">
        <v>5173</v>
      </c>
      <c r="L699" t="e">
        <f>VLOOKUP(H699,'id (2017)'!H:I,2,0)</f>
        <v>#N/A</v>
      </c>
    </row>
    <row r="700" spans="1:12">
      <c r="A700" t="str">
        <f t="shared" si="158"/>
        <v>SobieniakWojciech1985</v>
      </c>
      <c r="C700">
        <f t="shared" si="157"/>
        <v>699</v>
      </c>
      <c r="D700" t="s">
        <v>4841</v>
      </c>
      <c r="E700" t="s">
        <v>151</v>
      </c>
      <c r="F700" t="s">
        <v>4840</v>
      </c>
      <c r="G700">
        <v>1985</v>
      </c>
      <c r="H700" t="str">
        <f t="shared" si="159"/>
        <v>Sobieniak Wojciech</v>
      </c>
      <c r="I700">
        <f t="shared" si="160"/>
        <v>1985</v>
      </c>
      <c r="J700" t="s">
        <v>32</v>
      </c>
      <c r="K700" t="s">
        <v>5173</v>
      </c>
      <c r="L700" t="e">
        <f>VLOOKUP(H700,'id (2017)'!H:I,2,0)</f>
        <v>#N/A</v>
      </c>
    </row>
    <row r="701" spans="1:12">
      <c r="A701" t="str">
        <f t="shared" si="158"/>
        <v>PączkowskiPaweł1984</v>
      </c>
      <c r="C701">
        <f t="shared" si="157"/>
        <v>700</v>
      </c>
      <c r="D701" t="s">
        <v>4839</v>
      </c>
      <c r="E701" t="s">
        <v>16</v>
      </c>
      <c r="F701">
        <v>0</v>
      </c>
      <c r="G701">
        <v>1984</v>
      </c>
      <c r="H701" t="str">
        <f t="shared" si="159"/>
        <v>Pączkowski Paweł</v>
      </c>
      <c r="I701">
        <f t="shared" si="160"/>
        <v>1984</v>
      </c>
      <c r="J701" t="s">
        <v>32</v>
      </c>
      <c r="K701" t="s">
        <v>5173</v>
      </c>
      <c r="L701" t="e">
        <f>VLOOKUP(H701,'id (2017)'!H:I,2,0)</f>
        <v>#N/A</v>
      </c>
    </row>
    <row r="702" spans="1:12">
      <c r="A702" t="str">
        <f t="shared" si="158"/>
        <v>GrzesikKarol1989</v>
      </c>
      <c r="C702">
        <f t="shared" si="157"/>
        <v>701</v>
      </c>
      <c r="D702" t="s">
        <v>4837</v>
      </c>
      <c r="E702" t="s">
        <v>95</v>
      </c>
      <c r="F702" t="s">
        <v>4836</v>
      </c>
      <c r="G702">
        <v>1989</v>
      </c>
      <c r="H702" t="str">
        <f t="shared" si="159"/>
        <v>Grzesik Karol</v>
      </c>
      <c r="I702">
        <f t="shared" si="160"/>
        <v>1989</v>
      </c>
      <c r="J702" t="s">
        <v>32</v>
      </c>
      <c r="K702" t="s">
        <v>5173</v>
      </c>
      <c r="L702" t="e">
        <f>VLOOKUP(H702,'id (2017)'!H:I,2,0)</f>
        <v>#N/A</v>
      </c>
    </row>
    <row r="703" spans="1:12">
      <c r="A703" t="str">
        <f t="shared" si="158"/>
        <v>SkonecznyKamil1988</v>
      </c>
      <c r="C703">
        <f t="shared" si="157"/>
        <v>702</v>
      </c>
      <c r="D703" t="s">
        <v>4835</v>
      </c>
      <c r="E703" t="s">
        <v>193</v>
      </c>
      <c r="F703" t="s">
        <v>4834</v>
      </c>
      <c r="G703">
        <v>1988</v>
      </c>
      <c r="H703" t="str">
        <f t="shared" si="159"/>
        <v>Skoneczny Kamil</v>
      </c>
      <c r="I703">
        <f t="shared" si="160"/>
        <v>1988</v>
      </c>
      <c r="J703" t="s">
        <v>32</v>
      </c>
      <c r="K703" t="s">
        <v>5173</v>
      </c>
      <c r="L703" t="e">
        <f>VLOOKUP(H703,'id (2017)'!H:I,2,0)</f>
        <v>#N/A</v>
      </c>
    </row>
    <row r="704" spans="1:12">
      <c r="A704" t="str">
        <f t="shared" si="158"/>
        <v>MarczewskiZbigniew1988</v>
      </c>
      <c r="C704">
        <f t="shared" si="157"/>
        <v>703</v>
      </c>
      <c r="D704" t="s">
        <v>1506</v>
      </c>
      <c r="E704" t="s">
        <v>269</v>
      </c>
      <c r="F704" t="s">
        <v>253</v>
      </c>
      <c r="G704">
        <v>1988</v>
      </c>
      <c r="H704" t="str">
        <f t="shared" si="159"/>
        <v>Marczewski Zbigniew</v>
      </c>
      <c r="I704">
        <f t="shared" si="160"/>
        <v>1988</v>
      </c>
      <c r="J704" t="s">
        <v>32</v>
      </c>
      <c r="K704" t="s">
        <v>5173</v>
      </c>
      <c r="L704" t="e">
        <f>VLOOKUP(H704,'id (2017)'!H:I,2,0)</f>
        <v>#N/A</v>
      </c>
    </row>
    <row r="705" spans="1:12">
      <c r="A705" t="str">
        <f t="shared" si="158"/>
        <v>RutkowskiJakub1990</v>
      </c>
      <c r="C705">
        <f t="shared" si="157"/>
        <v>704</v>
      </c>
      <c r="D705" t="s">
        <v>4833</v>
      </c>
      <c r="E705" t="s">
        <v>141</v>
      </c>
      <c r="F705" t="s">
        <v>253</v>
      </c>
      <c r="G705">
        <v>1990</v>
      </c>
      <c r="H705" t="str">
        <f t="shared" si="159"/>
        <v>Rutkowski Jakub</v>
      </c>
      <c r="I705">
        <f t="shared" si="160"/>
        <v>1990</v>
      </c>
      <c r="J705" t="s">
        <v>32</v>
      </c>
      <c r="K705" t="s">
        <v>5173</v>
      </c>
      <c r="L705" t="e">
        <f>VLOOKUP(H705,'id (2017)'!H:I,2,0)</f>
        <v>#N/A</v>
      </c>
    </row>
    <row r="706" spans="1:12">
      <c r="A706" t="str">
        <f t="shared" si="158"/>
        <v>BieniekKrzysztof1980</v>
      </c>
      <c r="C706">
        <f t="shared" si="157"/>
        <v>705</v>
      </c>
      <c r="D706" t="s">
        <v>4831</v>
      </c>
      <c r="E706" t="s">
        <v>22</v>
      </c>
      <c r="F706" t="s">
        <v>4830</v>
      </c>
      <c r="G706">
        <v>1980</v>
      </c>
      <c r="H706" t="str">
        <f t="shared" si="159"/>
        <v>Bieniek Krzysztof</v>
      </c>
      <c r="I706">
        <f t="shared" si="160"/>
        <v>1980</v>
      </c>
      <c r="J706" t="s">
        <v>32</v>
      </c>
      <c r="K706" t="s">
        <v>5173</v>
      </c>
      <c r="L706" t="e">
        <f>VLOOKUP(H706,'id (2017)'!H:I,2,0)</f>
        <v>#N/A</v>
      </c>
    </row>
    <row r="707" spans="1:12">
      <c r="A707" t="str">
        <f t="shared" si="158"/>
        <v>FormelaKrzysztof1979</v>
      </c>
      <c r="C707">
        <f t="shared" si="157"/>
        <v>706</v>
      </c>
      <c r="D707" t="s">
        <v>1756</v>
      </c>
      <c r="E707" t="s">
        <v>22</v>
      </c>
      <c r="F707" t="s">
        <v>4827</v>
      </c>
      <c r="G707">
        <v>1979</v>
      </c>
      <c r="H707" t="str">
        <f t="shared" si="159"/>
        <v>Formela Krzysztof</v>
      </c>
      <c r="I707">
        <f t="shared" si="160"/>
        <v>1979</v>
      </c>
      <c r="J707" t="s">
        <v>32</v>
      </c>
      <c r="K707" t="s">
        <v>5173</v>
      </c>
      <c r="L707">
        <f>VLOOKUP(H707,'id (2017)'!H:I,2,0)</f>
        <v>1979</v>
      </c>
    </row>
    <row r="708" spans="1:12">
      <c r="A708" t="str">
        <f t="shared" si="158"/>
        <v>MazurekPiotr1979</v>
      </c>
      <c r="C708">
        <f t="shared" ref="C708:C771" si="161">C707+1</f>
        <v>707</v>
      </c>
      <c r="D708" t="s">
        <v>4828</v>
      </c>
      <c r="E708" t="s">
        <v>15</v>
      </c>
      <c r="F708" t="s">
        <v>4827</v>
      </c>
      <c r="G708">
        <v>1979</v>
      </c>
      <c r="H708" t="str">
        <f t="shared" si="159"/>
        <v>Mazurek Piotr</v>
      </c>
      <c r="I708">
        <f t="shared" si="160"/>
        <v>1979</v>
      </c>
      <c r="J708" t="s">
        <v>32</v>
      </c>
      <c r="K708" t="s">
        <v>5173</v>
      </c>
      <c r="L708" t="e">
        <f>VLOOKUP(H708,'id (2017)'!H:I,2,0)</f>
        <v>#N/A</v>
      </c>
    </row>
    <row r="709" spans="1:12">
      <c r="A709" t="str">
        <f t="shared" si="158"/>
        <v>KlainJan1999</v>
      </c>
      <c r="C709">
        <f t="shared" si="161"/>
        <v>708</v>
      </c>
      <c r="D709" t="s">
        <v>522</v>
      </c>
      <c r="E709" t="s">
        <v>96</v>
      </c>
      <c r="F709" t="s">
        <v>523</v>
      </c>
      <c r="G709">
        <v>1999</v>
      </c>
      <c r="H709" t="str">
        <f t="shared" si="159"/>
        <v>Klain Jan</v>
      </c>
      <c r="I709">
        <f t="shared" si="160"/>
        <v>1999</v>
      </c>
      <c r="J709" t="s">
        <v>32</v>
      </c>
      <c r="K709" t="s">
        <v>5173</v>
      </c>
      <c r="L709">
        <f>VLOOKUP(H709,'id (2017)'!H:I,2,0)</f>
        <v>1999</v>
      </c>
    </row>
    <row r="710" spans="1:12">
      <c r="A710" t="str">
        <f t="shared" si="158"/>
        <v>KolkaŁukasz, Michał1981</v>
      </c>
      <c r="C710">
        <f t="shared" si="161"/>
        <v>709</v>
      </c>
      <c r="D710" t="s">
        <v>4824</v>
      </c>
      <c r="E710" t="s">
        <v>4825</v>
      </c>
      <c r="F710" t="s">
        <v>4822</v>
      </c>
      <c r="G710">
        <v>1981</v>
      </c>
      <c r="H710" t="str">
        <f t="shared" si="159"/>
        <v>Kolka Łukasz, Michał</v>
      </c>
      <c r="I710">
        <f t="shared" si="160"/>
        <v>1981</v>
      </c>
      <c r="J710" t="s">
        <v>32</v>
      </c>
      <c r="K710" t="s">
        <v>5173</v>
      </c>
      <c r="L710" t="e">
        <f>VLOOKUP(H710,'id (2017)'!H:I,2,0)</f>
        <v>#N/A</v>
      </c>
    </row>
    <row r="711" spans="1:12">
      <c r="A711" t="str">
        <f t="shared" si="158"/>
        <v>LiszkaTomasz1981</v>
      </c>
      <c r="C711">
        <f t="shared" si="161"/>
        <v>710</v>
      </c>
      <c r="D711" t="s">
        <v>18</v>
      </c>
      <c r="E711" t="s">
        <v>48</v>
      </c>
      <c r="F711" t="s">
        <v>4818</v>
      </c>
      <c r="G711">
        <v>1981</v>
      </c>
      <c r="H711" t="str">
        <f t="shared" si="159"/>
        <v>Liszka Tomasz</v>
      </c>
      <c r="I711">
        <f t="shared" si="160"/>
        <v>1981</v>
      </c>
      <c r="J711" t="s">
        <v>32</v>
      </c>
      <c r="K711" t="s">
        <v>5173</v>
      </c>
      <c r="L711" t="e">
        <f>VLOOKUP(H711,'id (2017)'!H:I,2,0)</f>
        <v>#N/A</v>
      </c>
    </row>
    <row r="712" spans="1:12">
      <c r="A712" t="str">
        <f t="shared" si="158"/>
        <v>KurekWojciech1982</v>
      </c>
      <c r="C712">
        <f t="shared" si="161"/>
        <v>711</v>
      </c>
      <c r="D712" t="s">
        <v>965</v>
      </c>
      <c r="E712" t="s">
        <v>151</v>
      </c>
      <c r="F712" t="s">
        <v>4817</v>
      </c>
      <c r="G712">
        <v>1982</v>
      </c>
      <c r="H712" t="str">
        <f t="shared" si="159"/>
        <v>Kurek Wojciech</v>
      </c>
      <c r="I712">
        <f t="shared" si="160"/>
        <v>1982</v>
      </c>
      <c r="J712" t="s">
        <v>32</v>
      </c>
      <c r="K712" t="s">
        <v>5173</v>
      </c>
      <c r="L712" t="e">
        <f>VLOOKUP(H712,'id (2017)'!H:I,2,0)</f>
        <v>#N/A</v>
      </c>
    </row>
    <row r="713" spans="1:12">
      <c r="A713" t="str">
        <f t="shared" si="158"/>
        <v>WasilczukMichał1962</v>
      </c>
      <c r="C713">
        <f t="shared" si="161"/>
        <v>712</v>
      </c>
      <c r="D713" t="s">
        <v>1116</v>
      </c>
      <c r="E713" t="s">
        <v>59</v>
      </c>
      <c r="F713" t="s">
        <v>4816</v>
      </c>
      <c r="G713">
        <v>1962</v>
      </c>
      <c r="H713" t="str">
        <f t="shared" si="159"/>
        <v>Wasilczuk Michał</v>
      </c>
      <c r="I713">
        <f t="shared" si="160"/>
        <v>1962</v>
      </c>
      <c r="J713" t="s">
        <v>32</v>
      </c>
      <c r="K713" t="s">
        <v>5173</v>
      </c>
      <c r="L713" t="e">
        <f>VLOOKUP(H713,'id (2017)'!H:I,2,0)</f>
        <v>#N/A</v>
      </c>
    </row>
    <row r="714" spans="1:12">
      <c r="A714" t="str">
        <f t="shared" si="158"/>
        <v>StaniszewskiBartosz1975</v>
      </c>
      <c r="C714">
        <f t="shared" si="161"/>
        <v>713</v>
      </c>
      <c r="D714" t="s">
        <v>413</v>
      </c>
      <c r="E714" t="s">
        <v>46</v>
      </c>
      <c r="F714" t="s">
        <v>4815</v>
      </c>
      <c r="G714">
        <v>1975</v>
      </c>
      <c r="H714" t="str">
        <f t="shared" si="159"/>
        <v>Staniszewski Bartosz</v>
      </c>
      <c r="I714">
        <f t="shared" si="160"/>
        <v>1975</v>
      </c>
      <c r="J714" t="s">
        <v>32</v>
      </c>
      <c r="K714" t="s">
        <v>5173</v>
      </c>
      <c r="L714">
        <f>VLOOKUP(H714,'id (2017)'!H:I,2,0)</f>
        <v>1975</v>
      </c>
    </row>
    <row r="715" spans="1:12">
      <c r="A715" t="str">
        <f t="shared" si="158"/>
        <v>SkórskiMichał1998</v>
      </c>
      <c r="C715">
        <f t="shared" si="161"/>
        <v>714</v>
      </c>
      <c r="D715" t="s">
        <v>1098</v>
      </c>
      <c r="E715" t="s">
        <v>59</v>
      </c>
      <c r="F715">
        <v>0</v>
      </c>
      <c r="G715">
        <v>1998</v>
      </c>
      <c r="H715" t="str">
        <f t="shared" si="159"/>
        <v>Skórski Michał</v>
      </c>
      <c r="I715">
        <f t="shared" si="160"/>
        <v>1998</v>
      </c>
      <c r="J715" t="s">
        <v>32</v>
      </c>
      <c r="K715" t="s">
        <v>5173</v>
      </c>
      <c r="L715" t="e">
        <f>VLOOKUP(H715,'id (2017)'!H:I,2,0)</f>
        <v>#N/A</v>
      </c>
    </row>
    <row r="716" spans="1:12">
      <c r="A716" t="str">
        <f t="shared" si="158"/>
        <v>SzucaZbigniew1974</v>
      </c>
      <c r="C716">
        <f t="shared" si="161"/>
        <v>715</v>
      </c>
      <c r="D716" t="s">
        <v>1099</v>
      </c>
      <c r="E716" t="s">
        <v>269</v>
      </c>
      <c r="F716" t="s">
        <v>4814</v>
      </c>
      <c r="G716">
        <v>1974</v>
      </c>
      <c r="H716" t="str">
        <f t="shared" si="159"/>
        <v>Szuca Zbigniew</v>
      </c>
      <c r="I716">
        <f t="shared" si="160"/>
        <v>1974</v>
      </c>
      <c r="J716" t="s">
        <v>32</v>
      </c>
      <c r="K716" t="s">
        <v>5173</v>
      </c>
      <c r="L716" t="e">
        <f>VLOOKUP(H716,'id (2017)'!H:I,2,0)</f>
        <v>#N/A</v>
      </c>
    </row>
    <row r="717" spans="1:12">
      <c r="A717" t="str">
        <f t="shared" si="158"/>
        <v>SkórskiWojciech1971</v>
      </c>
      <c r="C717">
        <f t="shared" si="161"/>
        <v>716</v>
      </c>
      <c r="D717" t="s">
        <v>1098</v>
      </c>
      <c r="E717" t="s">
        <v>151</v>
      </c>
      <c r="F717">
        <v>0</v>
      </c>
      <c r="G717">
        <v>1971</v>
      </c>
      <c r="H717" t="str">
        <f t="shared" si="159"/>
        <v>Skórski Wojciech</v>
      </c>
      <c r="I717">
        <f t="shared" si="160"/>
        <v>1971</v>
      </c>
      <c r="J717" t="s">
        <v>32</v>
      </c>
      <c r="K717" t="s">
        <v>5173</v>
      </c>
      <c r="L717" t="e">
        <f>VLOOKUP(H717,'id (2017)'!H:I,2,0)</f>
        <v>#N/A</v>
      </c>
    </row>
    <row r="718" spans="1:12">
      <c r="A718" t="str">
        <f t="shared" ref="A718:A763" si="162">D718&amp;E718&amp;G718</f>
        <v>SzucaWiktor2000</v>
      </c>
      <c r="C718">
        <f t="shared" si="161"/>
        <v>717</v>
      </c>
      <c r="D718" t="s">
        <v>1099</v>
      </c>
      <c r="E718" t="s">
        <v>1624</v>
      </c>
      <c r="F718" t="s">
        <v>4814</v>
      </c>
      <c r="G718">
        <v>2000</v>
      </c>
      <c r="H718" t="str">
        <f t="shared" ref="H718:H763" si="163">D718&amp;" "&amp;E718</f>
        <v>Szuca Wiktor</v>
      </c>
      <c r="I718">
        <f t="shared" ref="I718:I763" si="164">G718</f>
        <v>2000</v>
      </c>
      <c r="J718" t="s">
        <v>32</v>
      </c>
      <c r="K718" t="s">
        <v>5173</v>
      </c>
      <c r="L718" t="e">
        <f>VLOOKUP(H718,'id (2017)'!H:I,2,0)</f>
        <v>#N/A</v>
      </c>
    </row>
    <row r="719" spans="1:12">
      <c r="A719" t="str">
        <f t="shared" si="162"/>
        <v>KlainZbigniew1960</v>
      </c>
      <c r="C719">
        <f t="shared" si="161"/>
        <v>718</v>
      </c>
      <c r="D719" t="s">
        <v>522</v>
      </c>
      <c r="E719" t="s">
        <v>269</v>
      </c>
      <c r="F719" t="s">
        <v>523</v>
      </c>
      <c r="G719">
        <v>1960</v>
      </c>
      <c r="H719" t="str">
        <f t="shared" si="163"/>
        <v>Klain Zbigniew</v>
      </c>
      <c r="I719">
        <f t="shared" si="164"/>
        <v>1960</v>
      </c>
      <c r="J719" t="s">
        <v>32</v>
      </c>
      <c r="K719" t="s">
        <v>5173</v>
      </c>
      <c r="L719">
        <f>VLOOKUP(H719,'id (2017)'!H:I,2,0)</f>
        <v>1960</v>
      </c>
    </row>
    <row r="720" spans="1:12">
      <c r="A720" t="str">
        <f t="shared" si="162"/>
        <v>ObertyńskiOlgierd2018</v>
      </c>
      <c r="C720">
        <f t="shared" si="161"/>
        <v>719</v>
      </c>
      <c r="D720" t="s">
        <v>4813</v>
      </c>
      <c r="E720" t="s">
        <v>394</v>
      </c>
      <c r="F720">
        <v>0</v>
      </c>
      <c r="G720">
        <v>2018</v>
      </c>
      <c r="H720" t="str">
        <f t="shared" si="163"/>
        <v>Obertyński Olgierd</v>
      </c>
      <c r="I720">
        <f t="shared" si="164"/>
        <v>2018</v>
      </c>
      <c r="J720" t="s">
        <v>32</v>
      </c>
      <c r="K720" t="s">
        <v>5173</v>
      </c>
      <c r="L720" t="e">
        <f>VLOOKUP(H720,'id (2017)'!H:I,2,0)</f>
        <v>#N/A</v>
      </c>
    </row>
    <row r="721" spans="1:12">
      <c r="A721" t="str">
        <f t="shared" si="162"/>
        <v>JankowskiMaciej1976</v>
      </c>
      <c r="C721">
        <f t="shared" si="161"/>
        <v>720</v>
      </c>
      <c r="D721" t="s">
        <v>309</v>
      </c>
      <c r="E721" t="s">
        <v>70</v>
      </c>
      <c r="F721" t="s">
        <v>158</v>
      </c>
      <c r="G721">
        <v>1976</v>
      </c>
      <c r="H721" t="str">
        <f t="shared" si="163"/>
        <v>Jankowski Maciej</v>
      </c>
      <c r="I721">
        <f t="shared" si="164"/>
        <v>1976</v>
      </c>
      <c r="J721" t="s">
        <v>32</v>
      </c>
      <c r="K721" t="s">
        <v>5173</v>
      </c>
      <c r="L721">
        <f>VLOOKUP(H721,'id (2017)'!H:I,2,0)</f>
        <v>1976</v>
      </c>
    </row>
    <row r="722" spans="1:12">
      <c r="A722" t="str">
        <f t="shared" si="162"/>
        <v>PuchalskiMarek1967</v>
      </c>
      <c r="C722">
        <f t="shared" si="161"/>
        <v>721</v>
      </c>
      <c r="D722" t="s">
        <v>1637</v>
      </c>
      <c r="E722" t="s">
        <v>34</v>
      </c>
      <c r="F722" t="s">
        <v>158</v>
      </c>
      <c r="G722">
        <v>1967</v>
      </c>
      <c r="H722" t="str">
        <f t="shared" si="163"/>
        <v>Puchalski Marek</v>
      </c>
      <c r="I722">
        <f t="shared" si="164"/>
        <v>1967</v>
      </c>
      <c r="J722" t="s">
        <v>32</v>
      </c>
      <c r="K722" t="s">
        <v>5173</v>
      </c>
      <c r="L722" t="e">
        <f>VLOOKUP(H722,'id (2017)'!H:I,2,0)</f>
        <v>#N/A</v>
      </c>
    </row>
    <row r="723" spans="1:12">
      <c r="A723" t="str">
        <f t="shared" si="162"/>
        <v>ReszkaWitold1972</v>
      </c>
      <c r="C723">
        <f t="shared" si="161"/>
        <v>722</v>
      </c>
      <c r="D723" t="s">
        <v>480</v>
      </c>
      <c r="E723" t="s">
        <v>315</v>
      </c>
      <c r="F723" t="s">
        <v>1402</v>
      </c>
      <c r="G723">
        <v>1972</v>
      </c>
      <c r="H723" t="str">
        <f t="shared" si="163"/>
        <v>Reszka Witold</v>
      </c>
      <c r="I723">
        <f t="shared" si="164"/>
        <v>1972</v>
      </c>
      <c r="J723" t="s">
        <v>32</v>
      </c>
      <c r="K723" t="s">
        <v>5173</v>
      </c>
      <c r="L723" t="e">
        <f>VLOOKUP(H723,'id (2017)'!H:I,2,0)</f>
        <v>#N/A</v>
      </c>
    </row>
    <row r="724" spans="1:12">
      <c r="A724" t="str">
        <f t="shared" si="162"/>
        <v>GlaserJakub1986</v>
      </c>
      <c r="C724">
        <f t="shared" si="161"/>
        <v>723</v>
      </c>
      <c r="D724" t="s">
        <v>616</v>
      </c>
      <c r="E724" t="s">
        <v>141</v>
      </c>
      <c r="F724" t="s">
        <v>4807</v>
      </c>
      <c r="G724">
        <v>1986</v>
      </c>
      <c r="H724" t="str">
        <f t="shared" si="163"/>
        <v>Glaser Jakub</v>
      </c>
      <c r="I724">
        <f t="shared" si="164"/>
        <v>1986</v>
      </c>
      <c r="J724" t="s">
        <v>32</v>
      </c>
      <c r="K724" t="s">
        <v>5173</v>
      </c>
      <c r="L724" t="e">
        <f>VLOOKUP(H724,'id (2017)'!H:I,2,0)</f>
        <v>#N/A</v>
      </c>
    </row>
    <row r="725" spans="1:12">
      <c r="A725" t="str">
        <f t="shared" si="162"/>
        <v>JelińskiArkadiusz1977</v>
      </c>
      <c r="C725">
        <f t="shared" si="161"/>
        <v>724</v>
      </c>
      <c r="D725" t="s">
        <v>211</v>
      </c>
      <c r="E725" t="s">
        <v>363</v>
      </c>
      <c r="F725" t="s">
        <v>1402</v>
      </c>
      <c r="G725">
        <v>1977</v>
      </c>
      <c r="H725" t="str">
        <f t="shared" si="163"/>
        <v>Jeliński Arkadiusz</v>
      </c>
      <c r="I725">
        <f t="shared" si="164"/>
        <v>1977</v>
      </c>
      <c r="J725" t="s">
        <v>32</v>
      </c>
      <c r="K725" t="s">
        <v>5173</v>
      </c>
      <c r="L725" t="e">
        <f>VLOOKUP(H725,'id (2017)'!H:I,2,0)</f>
        <v>#N/A</v>
      </c>
    </row>
    <row r="726" spans="1:12">
      <c r="A726" t="str">
        <f t="shared" si="162"/>
        <v>TymińskiPiotr1971</v>
      </c>
      <c r="C726">
        <f t="shared" si="161"/>
        <v>725</v>
      </c>
      <c r="D726" t="s">
        <v>4806</v>
      </c>
      <c r="E726" t="s">
        <v>15</v>
      </c>
      <c r="F726">
        <v>0</v>
      </c>
      <c r="G726">
        <v>1971</v>
      </c>
      <c r="H726" t="str">
        <f t="shared" si="163"/>
        <v>Tymiński Piotr</v>
      </c>
      <c r="I726">
        <f t="shared" si="164"/>
        <v>1971</v>
      </c>
      <c r="J726" t="s">
        <v>32</v>
      </c>
      <c r="K726" t="s">
        <v>5173</v>
      </c>
      <c r="L726" t="e">
        <f>VLOOKUP(H726,'id (2017)'!H:I,2,0)</f>
        <v>#N/A</v>
      </c>
    </row>
    <row r="727" spans="1:12">
      <c r="A727" t="str">
        <f t="shared" si="162"/>
        <v>RybakWawrzyniec1979</v>
      </c>
      <c r="C727">
        <f t="shared" si="161"/>
        <v>726</v>
      </c>
      <c r="D727" t="s">
        <v>1014</v>
      </c>
      <c r="E727" t="s">
        <v>1013</v>
      </c>
      <c r="F727" t="s">
        <v>4803</v>
      </c>
      <c r="G727">
        <v>1979</v>
      </c>
      <c r="H727" t="str">
        <f t="shared" si="163"/>
        <v>Rybak Wawrzyniec</v>
      </c>
      <c r="I727">
        <f t="shared" si="164"/>
        <v>1979</v>
      </c>
      <c r="J727" t="s">
        <v>32</v>
      </c>
      <c r="K727" t="s">
        <v>5173</v>
      </c>
      <c r="L727" t="e">
        <f>VLOOKUP(H727,'id (2017)'!H:I,2,0)</f>
        <v>#N/A</v>
      </c>
    </row>
    <row r="728" spans="1:12">
      <c r="A728" t="str">
        <f t="shared" si="162"/>
        <v>CiesielskiKamil1983</v>
      </c>
      <c r="C728">
        <f t="shared" si="161"/>
        <v>727</v>
      </c>
      <c r="D728" t="s">
        <v>314</v>
      </c>
      <c r="E728" t="s">
        <v>193</v>
      </c>
      <c r="F728" t="s">
        <v>984</v>
      </c>
      <c r="G728">
        <v>1983</v>
      </c>
      <c r="H728" t="str">
        <f t="shared" si="163"/>
        <v>Ciesielski Kamil</v>
      </c>
      <c r="I728">
        <f t="shared" si="164"/>
        <v>1983</v>
      </c>
      <c r="J728" t="s">
        <v>32</v>
      </c>
      <c r="K728" t="s">
        <v>5173</v>
      </c>
      <c r="L728" t="e">
        <f>VLOOKUP(H728,'id (2017)'!H:I,2,0)</f>
        <v>#N/A</v>
      </c>
    </row>
    <row r="729" spans="1:12">
      <c r="A729" t="str">
        <f t="shared" si="162"/>
        <v>WestfalDariusz1995</v>
      </c>
      <c r="C729">
        <f t="shared" si="161"/>
        <v>728</v>
      </c>
      <c r="D729" t="s">
        <v>4801</v>
      </c>
      <c r="E729" t="s">
        <v>144</v>
      </c>
      <c r="F729" t="s">
        <v>4799</v>
      </c>
      <c r="G729">
        <v>1995</v>
      </c>
      <c r="H729" t="str">
        <f t="shared" si="163"/>
        <v>Westfal Dariusz</v>
      </c>
      <c r="I729">
        <f t="shared" si="164"/>
        <v>1995</v>
      </c>
      <c r="J729" t="s">
        <v>32</v>
      </c>
      <c r="K729" t="s">
        <v>5173</v>
      </c>
      <c r="L729" t="e">
        <f>VLOOKUP(H729,'id (2017)'!H:I,2,0)</f>
        <v>#N/A</v>
      </c>
    </row>
    <row r="730" spans="1:12">
      <c r="A730" t="str">
        <f t="shared" si="162"/>
        <v>WorotyńskiArkadiusz1980</v>
      </c>
      <c r="C730">
        <f t="shared" si="161"/>
        <v>729</v>
      </c>
      <c r="D730" t="s">
        <v>4795</v>
      </c>
      <c r="E730" t="s">
        <v>363</v>
      </c>
      <c r="F730" t="s">
        <v>4794</v>
      </c>
      <c r="G730">
        <v>1980</v>
      </c>
      <c r="H730" t="str">
        <f t="shared" si="163"/>
        <v>Worotyński Arkadiusz</v>
      </c>
      <c r="I730">
        <f t="shared" si="164"/>
        <v>1980</v>
      </c>
      <c r="J730" t="s">
        <v>32</v>
      </c>
      <c r="K730" t="s">
        <v>5173</v>
      </c>
      <c r="L730" t="e">
        <f>VLOOKUP(H730,'id (2017)'!H:I,2,0)</f>
        <v>#N/A</v>
      </c>
    </row>
    <row r="731" spans="1:12">
      <c r="A731" t="str">
        <f t="shared" si="162"/>
        <v>KowalakPaweł1983</v>
      </c>
      <c r="C731">
        <f t="shared" si="161"/>
        <v>730</v>
      </c>
      <c r="D731" t="s">
        <v>4793</v>
      </c>
      <c r="E731" t="s">
        <v>16</v>
      </c>
      <c r="F731" t="s">
        <v>4792</v>
      </c>
      <c r="G731">
        <v>1983</v>
      </c>
      <c r="H731" t="str">
        <f t="shared" si="163"/>
        <v>Kowalak Paweł</v>
      </c>
      <c r="I731">
        <f t="shared" si="164"/>
        <v>1983</v>
      </c>
      <c r="J731" t="s">
        <v>32</v>
      </c>
      <c r="K731" t="s">
        <v>5173</v>
      </c>
      <c r="L731" t="e">
        <f>VLOOKUP(H731,'id (2017)'!H:I,2,0)</f>
        <v>#N/A</v>
      </c>
    </row>
    <row r="732" spans="1:12">
      <c r="A732" t="str">
        <f t="shared" si="162"/>
        <v>PrażyńskiTymon2005</v>
      </c>
      <c r="C732">
        <f t="shared" si="161"/>
        <v>731</v>
      </c>
      <c r="D732" t="s">
        <v>1086</v>
      </c>
      <c r="E732" t="s">
        <v>4791</v>
      </c>
      <c r="F732" t="s">
        <v>4790</v>
      </c>
      <c r="G732">
        <v>2005</v>
      </c>
      <c r="H732" t="str">
        <f t="shared" si="163"/>
        <v>Prażyński Tymon</v>
      </c>
      <c r="I732">
        <f t="shared" si="164"/>
        <v>2005</v>
      </c>
      <c r="J732" t="s">
        <v>32</v>
      </c>
      <c r="K732" t="s">
        <v>5173</v>
      </c>
      <c r="L732" t="e">
        <f>VLOOKUP(H732,'id (2017)'!H:I,2,0)</f>
        <v>#N/A</v>
      </c>
    </row>
    <row r="733" spans="1:12">
      <c r="A733" t="str">
        <f t="shared" si="162"/>
        <v>PrażyńskiMichał1973</v>
      </c>
      <c r="C733">
        <f t="shared" si="161"/>
        <v>732</v>
      </c>
      <c r="D733" t="s">
        <v>1086</v>
      </c>
      <c r="E733" t="s">
        <v>59</v>
      </c>
      <c r="F733" t="s">
        <v>4790</v>
      </c>
      <c r="G733">
        <v>1973</v>
      </c>
      <c r="H733" t="str">
        <f t="shared" si="163"/>
        <v>Prażyński Michał</v>
      </c>
      <c r="I733">
        <f t="shared" si="164"/>
        <v>1973</v>
      </c>
      <c r="J733" t="s">
        <v>32</v>
      </c>
      <c r="K733" t="s">
        <v>5173</v>
      </c>
      <c r="L733">
        <f>VLOOKUP(H733,'id (2017)'!H:I,2,0)</f>
        <v>1973</v>
      </c>
    </row>
    <row r="734" spans="1:12">
      <c r="A734" t="str">
        <f t="shared" si="162"/>
        <v>PawlakSebastian1972</v>
      </c>
      <c r="C734">
        <f t="shared" si="161"/>
        <v>733</v>
      </c>
      <c r="D734" t="s">
        <v>106</v>
      </c>
      <c r="E734" t="s">
        <v>788</v>
      </c>
      <c r="F734" t="s">
        <v>4789</v>
      </c>
      <c r="G734">
        <v>1972</v>
      </c>
      <c r="H734" t="str">
        <f t="shared" si="163"/>
        <v>Pawlak Sebastian</v>
      </c>
      <c r="I734">
        <f t="shared" si="164"/>
        <v>1972</v>
      </c>
      <c r="J734" t="s">
        <v>32</v>
      </c>
      <c r="K734" t="s">
        <v>5173</v>
      </c>
      <c r="L734" t="e">
        <f>VLOOKUP(H734,'id (2017)'!H:I,2,0)</f>
        <v>#N/A</v>
      </c>
    </row>
    <row r="735" spans="1:12">
      <c r="A735" t="str">
        <f t="shared" si="162"/>
        <v>SorokaAdam1978</v>
      </c>
      <c r="C735">
        <f t="shared" si="161"/>
        <v>734</v>
      </c>
      <c r="D735" t="s">
        <v>1062</v>
      </c>
      <c r="E735" t="s">
        <v>83</v>
      </c>
      <c r="F735" t="s">
        <v>4788</v>
      </c>
      <c r="G735">
        <v>1978</v>
      </c>
      <c r="H735" t="str">
        <f t="shared" si="163"/>
        <v>Soroka Adam</v>
      </c>
      <c r="I735">
        <f t="shared" si="164"/>
        <v>1978</v>
      </c>
      <c r="J735" t="s">
        <v>32</v>
      </c>
      <c r="K735" t="s">
        <v>5173</v>
      </c>
      <c r="L735">
        <f>VLOOKUP(H735,'id (2017)'!H:I,2,0)</f>
        <v>1978</v>
      </c>
    </row>
    <row r="736" spans="1:12">
      <c r="A736" t="str">
        <f t="shared" si="162"/>
        <v>GórskiAndrzej1989</v>
      </c>
      <c r="C736">
        <f t="shared" si="161"/>
        <v>735</v>
      </c>
      <c r="D736" t="s">
        <v>1719</v>
      </c>
      <c r="E736" t="s">
        <v>26</v>
      </c>
      <c r="F736" t="s">
        <v>4781</v>
      </c>
      <c r="G736">
        <v>1989</v>
      </c>
      <c r="H736" t="str">
        <f t="shared" si="163"/>
        <v>Górski Andrzej</v>
      </c>
      <c r="I736">
        <f t="shared" si="164"/>
        <v>1989</v>
      </c>
      <c r="J736" t="s">
        <v>32</v>
      </c>
      <c r="K736" t="s">
        <v>5173</v>
      </c>
      <c r="L736" t="e">
        <f>VLOOKUP(H736,'id (2017)'!H:I,2,0)</f>
        <v>#N/A</v>
      </c>
    </row>
    <row r="737" spans="1:12">
      <c r="A737" t="str">
        <f t="shared" si="162"/>
        <v>WinnickiKonrad1971</v>
      </c>
      <c r="C737">
        <f t="shared" si="161"/>
        <v>736</v>
      </c>
      <c r="D737" t="s">
        <v>4787</v>
      </c>
      <c r="E737" t="s">
        <v>68</v>
      </c>
      <c r="F737" t="s">
        <v>603</v>
      </c>
      <c r="G737">
        <v>1971</v>
      </c>
      <c r="H737" t="str">
        <f t="shared" si="163"/>
        <v>Winnicki Konrad</v>
      </c>
      <c r="I737">
        <f t="shared" si="164"/>
        <v>1971</v>
      </c>
      <c r="J737" t="s">
        <v>32</v>
      </c>
      <c r="K737" t="s">
        <v>5173</v>
      </c>
      <c r="L737" t="e">
        <f>VLOOKUP(H737,'id (2017)'!H:I,2,0)</f>
        <v>#N/A</v>
      </c>
    </row>
    <row r="738" spans="1:12">
      <c r="A738" t="str">
        <f t="shared" si="162"/>
        <v>ZdobylakKrzysztof1979</v>
      </c>
      <c r="C738">
        <f t="shared" si="161"/>
        <v>737</v>
      </c>
      <c r="D738" t="s">
        <v>4785</v>
      </c>
      <c r="E738" t="s">
        <v>22</v>
      </c>
      <c r="F738" t="s">
        <v>4781</v>
      </c>
      <c r="G738">
        <v>1979</v>
      </c>
      <c r="H738" t="str">
        <f t="shared" si="163"/>
        <v>Zdobylak Krzysztof</v>
      </c>
      <c r="I738">
        <f t="shared" si="164"/>
        <v>1979</v>
      </c>
      <c r="J738" t="s">
        <v>32</v>
      </c>
      <c r="K738" t="s">
        <v>5173</v>
      </c>
      <c r="L738" t="e">
        <f>VLOOKUP(H738,'id (2017)'!H:I,2,0)</f>
        <v>#N/A</v>
      </c>
    </row>
    <row r="739" spans="1:12">
      <c r="A739" t="str">
        <f t="shared" si="162"/>
        <v>KasprzyckiPiotr1982</v>
      </c>
      <c r="C739">
        <f t="shared" si="161"/>
        <v>738</v>
      </c>
      <c r="D739" t="s">
        <v>4783</v>
      </c>
      <c r="E739" t="s">
        <v>15</v>
      </c>
      <c r="F739" t="s">
        <v>4781</v>
      </c>
      <c r="G739">
        <v>1982</v>
      </c>
      <c r="H739" t="str">
        <f t="shared" si="163"/>
        <v>Kasprzycki Piotr</v>
      </c>
      <c r="I739">
        <f t="shared" si="164"/>
        <v>1982</v>
      </c>
      <c r="J739" t="s">
        <v>32</v>
      </c>
      <c r="K739" t="s">
        <v>5173</v>
      </c>
      <c r="L739" t="e">
        <f>VLOOKUP(H739,'id (2017)'!H:I,2,0)</f>
        <v>#N/A</v>
      </c>
    </row>
    <row r="740" spans="1:12">
      <c r="A740" t="str">
        <f t="shared" si="162"/>
        <v>WentaMarek2018</v>
      </c>
      <c r="C740">
        <f t="shared" si="161"/>
        <v>739</v>
      </c>
      <c r="D740" t="s">
        <v>563</v>
      </c>
      <c r="E740" t="s">
        <v>34</v>
      </c>
      <c r="F740" t="s">
        <v>4778</v>
      </c>
      <c r="G740">
        <v>2018</v>
      </c>
      <c r="H740" t="str">
        <f t="shared" si="163"/>
        <v>Wenta Marek</v>
      </c>
      <c r="I740">
        <f t="shared" si="164"/>
        <v>2018</v>
      </c>
      <c r="J740" t="s">
        <v>32</v>
      </c>
      <c r="K740" t="s">
        <v>5173</v>
      </c>
      <c r="L740" t="e">
        <f>VLOOKUP(H740,'id (2017)'!H:I,2,0)</f>
        <v>#N/A</v>
      </c>
    </row>
    <row r="741" spans="1:12">
      <c r="A741" t="str">
        <f t="shared" si="162"/>
        <v>DurasWłodzimierz1970</v>
      </c>
      <c r="C741">
        <f t="shared" si="161"/>
        <v>740</v>
      </c>
      <c r="D741" t="s">
        <v>743</v>
      </c>
      <c r="E741" t="s">
        <v>742</v>
      </c>
      <c r="F741" t="s">
        <v>4777</v>
      </c>
      <c r="G741">
        <v>1970</v>
      </c>
      <c r="H741" t="str">
        <f t="shared" si="163"/>
        <v>Duras Włodzimierz</v>
      </c>
      <c r="I741">
        <f t="shared" si="164"/>
        <v>1970</v>
      </c>
      <c r="J741" t="s">
        <v>32</v>
      </c>
      <c r="K741" t="s">
        <v>5173</v>
      </c>
      <c r="L741" t="e">
        <f>VLOOKUP(H741,'id (2017)'!H:I,2,0)</f>
        <v>#N/A</v>
      </c>
    </row>
    <row r="742" spans="1:12">
      <c r="A742" t="str">
        <f t="shared" si="162"/>
        <v>MichniewiczŁukasz1984</v>
      </c>
      <c r="C742">
        <f t="shared" si="161"/>
        <v>741</v>
      </c>
      <c r="D742" t="s">
        <v>4776</v>
      </c>
      <c r="E742" t="s">
        <v>63</v>
      </c>
      <c r="F742">
        <v>0</v>
      </c>
      <c r="G742">
        <v>1984</v>
      </c>
      <c r="H742" t="str">
        <f t="shared" si="163"/>
        <v>Michniewicz Łukasz</v>
      </c>
      <c r="I742">
        <f t="shared" si="164"/>
        <v>1984</v>
      </c>
      <c r="J742" t="s">
        <v>32</v>
      </c>
      <c r="K742" t="s">
        <v>5173</v>
      </c>
      <c r="L742" t="e">
        <f>VLOOKUP(H742,'id (2017)'!H:I,2,0)</f>
        <v>#N/A</v>
      </c>
    </row>
    <row r="743" spans="1:12">
      <c r="A743" t="str">
        <f t="shared" si="162"/>
        <v>SosinTomasz1991</v>
      </c>
      <c r="C743">
        <f t="shared" si="161"/>
        <v>742</v>
      </c>
      <c r="D743" t="s">
        <v>4775</v>
      </c>
      <c r="E743" t="s">
        <v>48</v>
      </c>
      <c r="F743">
        <v>0</v>
      </c>
      <c r="G743">
        <v>1991</v>
      </c>
      <c r="H743" t="str">
        <f t="shared" si="163"/>
        <v>Sosin Tomasz</v>
      </c>
      <c r="I743">
        <f t="shared" si="164"/>
        <v>1991</v>
      </c>
      <c r="J743" t="s">
        <v>32</v>
      </c>
      <c r="K743" t="s">
        <v>5173</v>
      </c>
      <c r="L743" t="e">
        <f>VLOOKUP(H743,'id (2017)'!H:I,2,0)</f>
        <v>#N/A</v>
      </c>
    </row>
    <row r="744" spans="1:12">
      <c r="A744" t="str">
        <f t="shared" si="162"/>
        <v>WójcikMarcin1983</v>
      </c>
      <c r="C744">
        <f t="shared" si="161"/>
        <v>743</v>
      </c>
      <c r="D744" t="s">
        <v>1048</v>
      </c>
      <c r="E744" t="s">
        <v>17</v>
      </c>
      <c r="F744" t="s">
        <v>4770</v>
      </c>
      <c r="G744">
        <v>1983</v>
      </c>
      <c r="H744" t="str">
        <f t="shared" si="163"/>
        <v>Wójcik Marcin</v>
      </c>
      <c r="I744">
        <f t="shared" si="164"/>
        <v>1983</v>
      </c>
      <c r="J744" t="s">
        <v>32</v>
      </c>
      <c r="K744" t="s">
        <v>5173</v>
      </c>
      <c r="L744" t="e">
        <f>VLOOKUP(H744,'id (2017)'!H:I,2,0)</f>
        <v>#N/A</v>
      </c>
    </row>
    <row r="745" spans="1:12">
      <c r="A745" t="str">
        <f t="shared" si="162"/>
        <v>BorekPaweł1976</v>
      </c>
      <c r="C745">
        <f t="shared" si="161"/>
        <v>744</v>
      </c>
      <c r="D745" t="s">
        <v>4769</v>
      </c>
      <c r="E745" t="s">
        <v>16</v>
      </c>
      <c r="F745" t="s">
        <v>4768</v>
      </c>
      <c r="G745">
        <v>1976</v>
      </c>
      <c r="H745" t="str">
        <f t="shared" si="163"/>
        <v>Borek Paweł</v>
      </c>
      <c r="I745">
        <f t="shared" si="164"/>
        <v>1976</v>
      </c>
      <c r="J745" t="s">
        <v>32</v>
      </c>
      <c r="K745" t="s">
        <v>5173</v>
      </c>
      <c r="L745" t="e">
        <f>VLOOKUP(H745,'id (2017)'!H:I,2,0)</f>
        <v>#N/A</v>
      </c>
    </row>
    <row r="746" spans="1:12">
      <c r="A746" t="str">
        <f t="shared" si="162"/>
        <v>PiekarakiGrzegorz1984</v>
      </c>
      <c r="C746">
        <f t="shared" si="161"/>
        <v>745</v>
      </c>
      <c r="D746" t="s">
        <v>4767</v>
      </c>
      <c r="E746" t="s">
        <v>19</v>
      </c>
      <c r="F746" t="s">
        <v>4766</v>
      </c>
      <c r="G746">
        <v>1984</v>
      </c>
      <c r="H746" t="str">
        <f t="shared" si="163"/>
        <v>Piekaraki Grzegorz</v>
      </c>
      <c r="I746">
        <f t="shared" si="164"/>
        <v>1984</v>
      </c>
      <c r="J746" t="s">
        <v>32</v>
      </c>
      <c r="K746" t="s">
        <v>5173</v>
      </c>
      <c r="L746" t="e">
        <f>VLOOKUP(H746,'id (2017)'!H:I,2,0)</f>
        <v>#N/A</v>
      </c>
    </row>
    <row r="747" spans="1:12">
      <c r="A747" t="str">
        <f t="shared" si="162"/>
        <v>WrześniewskiWaldemar1964</v>
      </c>
      <c r="C747">
        <f t="shared" si="161"/>
        <v>746</v>
      </c>
      <c r="D747" t="s">
        <v>1358</v>
      </c>
      <c r="E747" t="s">
        <v>365</v>
      </c>
      <c r="F747">
        <v>0</v>
      </c>
      <c r="G747">
        <v>1964</v>
      </c>
      <c r="H747" t="str">
        <f t="shared" si="163"/>
        <v>Wrześniewski Waldemar</v>
      </c>
      <c r="I747">
        <f t="shared" si="164"/>
        <v>1964</v>
      </c>
      <c r="J747" t="s">
        <v>32</v>
      </c>
      <c r="K747" t="s">
        <v>5173</v>
      </c>
      <c r="L747">
        <f>VLOOKUP(H747,'id (2017)'!H:I,2,0)</f>
        <v>1964</v>
      </c>
    </row>
    <row r="748" spans="1:12">
      <c r="A748" t="str">
        <f t="shared" si="162"/>
        <v>KraskaŁukasz1989</v>
      </c>
      <c r="C748">
        <f t="shared" si="161"/>
        <v>747</v>
      </c>
      <c r="D748" t="s">
        <v>4760</v>
      </c>
      <c r="E748" t="s">
        <v>63</v>
      </c>
      <c r="F748" t="s">
        <v>4752</v>
      </c>
      <c r="G748">
        <v>1989</v>
      </c>
      <c r="H748" t="str">
        <f t="shared" si="163"/>
        <v>Kraska Łukasz</v>
      </c>
      <c r="I748">
        <f t="shared" si="164"/>
        <v>1989</v>
      </c>
      <c r="J748" t="s">
        <v>32</v>
      </c>
      <c r="K748" t="s">
        <v>5173</v>
      </c>
      <c r="L748" t="e">
        <f>VLOOKUP(H748,'id (2017)'!H:I,2,0)</f>
        <v>#N/A</v>
      </c>
    </row>
    <row r="749" spans="1:12">
      <c r="A749" t="str">
        <f t="shared" si="162"/>
        <v>MichalskiGrzegorz Jakub1990</v>
      </c>
      <c r="C749">
        <f t="shared" si="161"/>
        <v>748</v>
      </c>
      <c r="D749" t="s">
        <v>4759</v>
      </c>
      <c r="E749" t="s">
        <v>4758</v>
      </c>
      <c r="F749" t="s">
        <v>4752</v>
      </c>
      <c r="G749">
        <v>1990</v>
      </c>
      <c r="H749" t="str">
        <f t="shared" si="163"/>
        <v>Michalski Grzegorz Jakub</v>
      </c>
      <c r="I749">
        <f t="shared" si="164"/>
        <v>1990</v>
      </c>
      <c r="J749" t="s">
        <v>32</v>
      </c>
      <c r="K749" t="s">
        <v>5173</v>
      </c>
      <c r="L749" t="e">
        <f>VLOOKUP(H749,'id (2017)'!H:I,2,0)</f>
        <v>#N/A</v>
      </c>
    </row>
    <row r="750" spans="1:12">
      <c r="A750" t="str">
        <f t="shared" si="162"/>
        <v>WłodarczykPiotr Jacek1973</v>
      </c>
      <c r="C750">
        <f t="shared" si="161"/>
        <v>749</v>
      </c>
      <c r="D750" t="s">
        <v>4757</v>
      </c>
      <c r="E750" t="s">
        <v>4756</v>
      </c>
      <c r="F750" t="s">
        <v>4752</v>
      </c>
      <c r="G750">
        <v>1973</v>
      </c>
      <c r="H750" t="str">
        <f t="shared" si="163"/>
        <v>Włodarczyk Piotr Jacek</v>
      </c>
      <c r="I750">
        <f t="shared" si="164"/>
        <v>1973</v>
      </c>
      <c r="J750" t="s">
        <v>32</v>
      </c>
      <c r="K750" t="s">
        <v>5173</v>
      </c>
      <c r="L750" t="e">
        <f>VLOOKUP(H750,'id (2017)'!H:I,2,0)</f>
        <v>#N/A</v>
      </c>
    </row>
    <row r="751" spans="1:12">
      <c r="A751" t="str">
        <f t="shared" si="162"/>
        <v>LewandowskiRafał1983</v>
      </c>
      <c r="C751">
        <f t="shared" si="161"/>
        <v>750</v>
      </c>
      <c r="D751" t="s">
        <v>4755</v>
      </c>
      <c r="E751" t="s">
        <v>45</v>
      </c>
      <c r="F751" t="s">
        <v>4752</v>
      </c>
      <c r="G751">
        <v>1983</v>
      </c>
      <c r="H751" t="str">
        <f t="shared" si="163"/>
        <v>Lewandowski Rafał</v>
      </c>
      <c r="I751">
        <f t="shared" si="164"/>
        <v>1983</v>
      </c>
      <c r="J751" t="s">
        <v>32</v>
      </c>
      <c r="K751" t="s">
        <v>5173</v>
      </c>
      <c r="L751" t="e">
        <f>VLOOKUP(H751,'id (2017)'!H:I,2,0)</f>
        <v>#N/A</v>
      </c>
    </row>
    <row r="752" spans="1:12">
      <c r="A752" t="str">
        <f t="shared" si="162"/>
        <v>SrokaBartłomiej1987</v>
      </c>
      <c r="C752">
        <f t="shared" si="161"/>
        <v>751</v>
      </c>
      <c r="D752" t="s">
        <v>4749</v>
      </c>
      <c r="E752" t="s">
        <v>272</v>
      </c>
      <c r="F752" t="s">
        <v>4747</v>
      </c>
      <c r="G752" s="8">
        <v>1987</v>
      </c>
      <c r="H752" t="str">
        <f t="shared" si="163"/>
        <v>Sroka Bartłomiej</v>
      </c>
      <c r="I752">
        <f t="shared" si="164"/>
        <v>1987</v>
      </c>
      <c r="J752" t="s">
        <v>32</v>
      </c>
      <c r="K752" t="s">
        <v>5173</v>
      </c>
      <c r="L752" t="e">
        <f>VLOOKUP(H752,'id (2017)'!H:I,2,0)</f>
        <v>#N/A</v>
      </c>
    </row>
    <row r="753" spans="1:12">
      <c r="A753" t="str">
        <f t="shared" si="162"/>
        <v>FilbrandtJakub1987</v>
      </c>
      <c r="C753">
        <f t="shared" si="161"/>
        <v>752</v>
      </c>
      <c r="D753" t="s">
        <v>4748</v>
      </c>
      <c r="E753" t="s">
        <v>141</v>
      </c>
      <c r="F753" t="s">
        <v>4747</v>
      </c>
      <c r="G753" s="8">
        <v>1987</v>
      </c>
      <c r="H753" t="str">
        <f t="shared" si="163"/>
        <v>Filbrandt Jakub</v>
      </c>
      <c r="I753">
        <f t="shared" si="164"/>
        <v>1987</v>
      </c>
      <c r="J753" t="s">
        <v>32</v>
      </c>
      <c r="K753" t="s">
        <v>5173</v>
      </c>
      <c r="L753" t="e">
        <f>VLOOKUP(H753,'id (2017)'!H:I,2,0)</f>
        <v>#N/A</v>
      </c>
    </row>
    <row r="754" spans="1:12">
      <c r="A754" t="str">
        <f t="shared" si="162"/>
        <v>GĘBAROWSKIPIOTR1973</v>
      </c>
      <c r="C754">
        <f t="shared" si="161"/>
        <v>753</v>
      </c>
      <c r="D754" t="s">
        <v>4746</v>
      </c>
      <c r="E754" t="s">
        <v>679</v>
      </c>
      <c r="F754" t="s">
        <v>4745</v>
      </c>
      <c r="G754" s="8">
        <v>1973</v>
      </c>
      <c r="H754" t="str">
        <f t="shared" si="163"/>
        <v>GĘBAROWSKI PIOTR</v>
      </c>
      <c r="I754">
        <f t="shared" si="164"/>
        <v>1973</v>
      </c>
      <c r="J754" t="s">
        <v>32</v>
      </c>
      <c r="K754" t="s">
        <v>5173</v>
      </c>
      <c r="L754">
        <f>VLOOKUP(H754,'id (2017)'!H:I,2,0)</f>
        <v>1973</v>
      </c>
    </row>
    <row r="755" spans="1:12">
      <c r="A755" t="str">
        <f t="shared" si="162"/>
        <v>NurzyńskiLeszek1982</v>
      </c>
      <c r="C755">
        <f t="shared" si="161"/>
        <v>754</v>
      </c>
      <c r="D755" t="s">
        <v>4744</v>
      </c>
      <c r="E755" t="s">
        <v>25</v>
      </c>
      <c r="F755" t="s">
        <v>4739</v>
      </c>
      <c r="G755" s="8">
        <v>1982</v>
      </c>
      <c r="H755" t="str">
        <f t="shared" si="163"/>
        <v>Nurzyński Leszek</v>
      </c>
      <c r="I755">
        <f t="shared" si="164"/>
        <v>1982</v>
      </c>
      <c r="J755" t="s">
        <v>32</v>
      </c>
      <c r="K755" t="s">
        <v>5173</v>
      </c>
      <c r="L755" t="e">
        <f>VLOOKUP(H755,'id (2017)'!H:I,2,0)</f>
        <v>#N/A</v>
      </c>
    </row>
    <row r="756" spans="1:12">
      <c r="A756" t="str">
        <f t="shared" si="162"/>
        <v>WentaMaciej1982</v>
      </c>
      <c r="C756">
        <f t="shared" si="161"/>
        <v>755</v>
      </c>
      <c r="D756" t="s">
        <v>563</v>
      </c>
      <c r="E756" t="s">
        <v>70</v>
      </c>
      <c r="F756" t="s">
        <v>4739</v>
      </c>
      <c r="G756" s="8">
        <v>1982</v>
      </c>
      <c r="H756" t="str">
        <f t="shared" si="163"/>
        <v>Wenta Maciej</v>
      </c>
      <c r="I756">
        <f t="shared" si="164"/>
        <v>1982</v>
      </c>
      <c r="J756" t="s">
        <v>32</v>
      </c>
      <c r="K756" t="s">
        <v>5173</v>
      </c>
      <c r="L756" t="e">
        <f>VLOOKUP(H756,'id (2017)'!H:I,2,0)</f>
        <v>#N/A</v>
      </c>
    </row>
    <row r="757" spans="1:12">
      <c r="A757" t="str">
        <f t="shared" si="162"/>
        <v>MarcinkiewiczGrzegorz1986</v>
      </c>
      <c r="C757">
        <f t="shared" si="161"/>
        <v>756</v>
      </c>
      <c r="D757" t="s">
        <v>403</v>
      </c>
      <c r="E757" t="s">
        <v>19</v>
      </c>
      <c r="F757" t="s">
        <v>1443</v>
      </c>
      <c r="G757">
        <v>1986</v>
      </c>
      <c r="H757" t="str">
        <f t="shared" si="163"/>
        <v>Marcinkiewicz Grzegorz</v>
      </c>
      <c r="I757">
        <f t="shared" si="164"/>
        <v>1986</v>
      </c>
      <c r="J757" t="s">
        <v>32</v>
      </c>
      <c r="K757" t="s">
        <v>5173</v>
      </c>
      <c r="L757">
        <f>VLOOKUP(H757,'id (2017)'!H:I,2,0)</f>
        <v>1986</v>
      </c>
    </row>
    <row r="758" spans="1:12">
      <c r="A758" t="str">
        <f t="shared" si="162"/>
        <v>FigielPiotr1981</v>
      </c>
      <c r="C758">
        <f t="shared" si="161"/>
        <v>757</v>
      </c>
      <c r="D758" t="s">
        <v>4743</v>
      </c>
      <c r="E758" t="s">
        <v>15</v>
      </c>
      <c r="F758" t="s">
        <v>4741</v>
      </c>
      <c r="G758">
        <v>1981</v>
      </c>
      <c r="H758" t="str">
        <f t="shared" si="163"/>
        <v>Figiel Piotr</v>
      </c>
      <c r="I758">
        <f t="shared" si="164"/>
        <v>1981</v>
      </c>
      <c r="J758" t="s">
        <v>32</v>
      </c>
      <c r="K758" t="s">
        <v>5173</v>
      </c>
      <c r="L758" t="e">
        <f>VLOOKUP(H758,'id (2017)'!H:I,2,0)</f>
        <v>#N/A</v>
      </c>
    </row>
    <row r="759" spans="1:12">
      <c r="A759" t="str">
        <f t="shared" si="162"/>
        <v>MilewskiPaweł1987</v>
      </c>
      <c r="C759">
        <f t="shared" si="161"/>
        <v>758</v>
      </c>
      <c r="D759" t="s">
        <v>4740</v>
      </c>
      <c r="E759" t="s">
        <v>16</v>
      </c>
      <c r="F759" t="s">
        <v>4739</v>
      </c>
      <c r="G759">
        <v>1987</v>
      </c>
      <c r="H759" t="str">
        <f t="shared" si="163"/>
        <v>Milewski Paweł</v>
      </c>
      <c r="I759">
        <f t="shared" si="164"/>
        <v>1987</v>
      </c>
      <c r="J759" t="s">
        <v>32</v>
      </c>
      <c r="K759" t="s">
        <v>5173</v>
      </c>
      <c r="L759" t="e">
        <f>VLOOKUP(H759,'id (2017)'!H:I,2,0)</f>
        <v>#N/A</v>
      </c>
    </row>
    <row r="760" spans="1:12">
      <c r="A760" t="str">
        <f t="shared" si="162"/>
        <v>Chrześciański Bartosz1985</v>
      </c>
      <c r="C760">
        <f t="shared" si="161"/>
        <v>759</v>
      </c>
      <c r="D760" t="s">
        <v>4737</v>
      </c>
      <c r="E760" t="s">
        <v>46</v>
      </c>
      <c r="F760" t="s">
        <v>4736</v>
      </c>
      <c r="G760">
        <v>1985</v>
      </c>
      <c r="H760" t="str">
        <f t="shared" si="163"/>
        <v>Chrześciański  Bartosz</v>
      </c>
      <c r="I760">
        <f t="shared" si="164"/>
        <v>1985</v>
      </c>
      <c r="J760" t="s">
        <v>32</v>
      </c>
      <c r="K760" t="s">
        <v>5173</v>
      </c>
      <c r="L760" t="e">
        <f>VLOOKUP(H760,'id (2017)'!H:I,2,0)</f>
        <v>#N/A</v>
      </c>
    </row>
    <row r="761" spans="1:12">
      <c r="A761" t="str">
        <f t="shared" si="162"/>
        <v>Nawrocki Sławomir1964</v>
      </c>
      <c r="C761">
        <f t="shared" si="161"/>
        <v>760</v>
      </c>
      <c r="D761" t="s">
        <v>4735</v>
      </c>
      <c r="E761" t="s">
        <v>92</v>
      </c>
      <c r="F761" t="s">
        <v>4733</v>
      </c>
      <c r="G761">
        <v>1964</v>
      </c>
      <c r="H761" t="str">
        <f t="shared" si="163"/>
        <v>Nawrocki  Sławomir</v>
      </c>
      <c r="I761">
        <f t="shared" si="164"/>
        <v>1964</v>
      </c>
      <c r="J761" t="s">
        <v>32</v>
      </c>
      <c r="K761" t="s">
        <v>5173</v>
      </c>
      <c r="L761" t="e">
        <f>VLOOKUP(H761,'id (2017)'!H:I,2,0)</f>
        <v>#N/A</v>
      </c>
    </row>
    <row r="762" spans="1:12">
      <c r="A762" t="str">
        <f t="shared" si="162"/>
        <v>Szymkun Marek1992</v>
      </c>
      <c r="C762">
        <f t="shared" si="161"/>
        <v>761</v>
      </c>
      <c r="D762" t="s">
        <v>4732</v>
      </c>
      <c r="E762" t="s">
        <v>34</v>
      </c>
      <c r="F762" t="s">
        <v>1391</v>
      </c>
      <c r="G762">
        <v>1992</v>
      </c>
      <c r="H762" t="str">
        <f t="shared" si="163"/>
        <v>Szymkun  Marek</v>
      </c>
      <c r="I762">
        <f t="shared" si="164"/>
        <v>1992</v>
      </c>
      <c r="J762" t="s">
        <v>32</v>
      </c>
      <c r="K762" t="s">
        <v>5173</v>
      </c>
      <c r="L762" t="e">
        <f>VLOOKUP(H762,'id (2017)'!H:I,2,0)</f>
        <v>#N/A</v>
      </c>
    </row>
    <row r="763" spans="1:12">
      <c r="A763" t="str">
        <f t="shared" si="162"/>
        <v>Musielski Kamil1984</v>
      </c>
      <c r="C763">
        <f t="shared" si="161"/>
        <v>762</v>
      </c>
      <c r="D763" t="s">
        <v>4731</v>
      </c>
      <c r="E763" t="s">
        <v>193</v>
      </c>
      <c r="F763" t="s">
        <v>1138</v>
      </c>
      <c r="G763">
        <v>1984</v>
      </c>
      <c r="H763" t="str">
        <f t="shared" si="163"/>
        <v>Musielski  Kamil</v>
      </c>
      <c r="I763">
        <f t="shared" si="164"/>
        <v>1984</v>
      </c>
      <c r="J763" t="s">
        <v>32</v>
      </c>
      <c r="K763" t="s">
        <v>5173</v>
      </c>
      <c r="L763" t="e">
        <f>VLOOKUP(H763,'id (2017)'!H:I,2,0)</f>
        <v>#N/A</v>
      </c>
    </row>
    <row r="764" spans="1:12">
      <c r="A764" t="str">
        <f t="shared" ref="A764:A765" si="165">D764&amp;E764&amp;G764</f>
        <v>WojtyraJarosław1999</v>
      </c>
      <c r="C764">
        <f t="shared" si="161"/>
        <v>763</v>
      </c>
      <c r="D764" t="s">
        <v>4727</v>
      </c>
      <c r="E764" t="s">
        <v>90</v>
      </c>
      <c r="G764">
        <v>1999</v>
      </c>
      <c r="H764" t="str">
        <f t="shared" ref="H764:H765" si="166">D764&amp;" "&amp;E764</f>
        <v>Wojtyra Jarosław</v>
      </c>
      <c r="I764">
        <f t="shared" ref="I764:I765" si="167">G764</f>
        <v>1999</v>
      </c>
      <c r="J764" t="s">
        <v>32</v>
      </c>
      <c r="K764" t="s">
        <v>5175</v>
      </c>
      <c r="L764" t="e">
        <f>VLOOKUP(H764,'id (2017)'!H:I,2,0)</f>
        <v>#N/A</v>
      </c>
    </row>
    <row r="765" spans="1:12">
      <c r="A765" t="str">
        <f t="shared" si="165"/>
        <v>NiebielskiBartosz1971</v>
      </c>
      <c r="C765">
        <f t="shared" si="161"/>
        <v>764</v>
      </c>
      <c r="D765" t="s">
        <v>4728</v>
      </c>
      <c r="E765" t="s">
        <v>46</v>
      </c>
      <c r="G765">
        <v>1971</v>
      </c>
      <c r="H765" t="str">
        <f t="shared" si="166"/>
        <v>Niebielski Bartosz</v>
      </c>
      <c r="I765">
        <f t="shared" si="167"/>
        <v>1971</v>
      </c>
      <c r="J765" t="s">
        <v>32</v>
      </c>
      <c r="K765" t="s">
        <v>5175</v>
      </c>
      <c r="L765" t="e">
        <f>VLOOKUP(H765,'id (2017)'!H:I,2,0)</f>
        <v>#N/A</v>
      </c>
    </row>
    <row r="766" spans="1:12">
      <c r="A766" t="str">
        <f t="shared" ref="A766:A777" si="168">D766&amp;E766&amp;G766</f>
        <v>LelukiewiczRafał1987</v>
      </c>
      <c r="C766">
        <f t="shared" si="161"/>
        <v>765</v>
      </c>
      <c r="D766" t="s">
        <v>5176</v>
      </c>
      <c r="E766" t="s">
        <v>45</v>
      </c>
      <c r="F766" t="s">
        <v>5048</v>
      </c>
      <c r="G766">
        <v>1987</v>
      </c>
      <c r="H766" t="str">
        <f t="shared" ref="H766:H777" si="169">D766&amp;" "&amp;E766</f>
        <v>Lelukiewicz Rafał</v>
      </c>
      <c r="I766">
        <f t="shared" ref="I766:I777" si="170">G766</f>
        <v>1987</v>
      </c>
      <c r="J766" t="s">
        <v>32</v>
      </c>
      <c r="K766" t="s">
        <v>834</v>
      </c>
      <c r="L766" t="e">
        <f>VLOOKUP(H766,'id (2017)'!H:I,2,0)</f>
        <v>#N/A</v>
      </c>
    </row>
    <row r="767" spans="1:12">
      <c r="A767" t="str">
        <f t="shared" si="168"/>
        <v>ŚwietlikKrzysztof1964</v>
      </c>
      <c r="C767">
        <f t="shared" si="161"/>
        <v>766</v>
      </c>
      <c r="D767" t="s">
        <v>116</v>
      </c>
      <c r="E767" t="s">
        <v>22</v>
      </c>
      <c r="F767">
        <v>0</v>
      </c>
      <c r="G767">
        <v>1964</v>
      </c>
      <c r="H767" t="str">
        <f t="shared" si="169"/>
        <v>Świetlik Krzysztof</v>
      </c>
      <c r="I767">
        <f t="shared" si="170"/>
        <v>1964</v>
      </c>
      <c r="J767" t="s">
        <v>32</v>
      </c>
      <c r="K767" t="s">
        <v>834</v>
      </c>
      <c r="L767" t="e">
        <f>VLOOKUP(H767,'id (2017)'!H:I,2,0)</f>
        <v>#N/A</v>
      </c>
    </row>
    <row r="768" spans="1:12">
      <c r="A768" t="str">
        <f t="shared" si="168"/>
        <v>WojtczakSzymon1983</v>
      </c>
      <c r="C768">
        <f t="shared" si="161"/>
        <v>767</v>
      </c>
      <c r="D768" t="s">
        <v>5177</v>
      </c>
      <c r="E768" t="s">
        <v>398</v>
      </c>
      <c r="F768" t="s">
        <v>5096</v>
      </c>
      <c r="G768">
        <v>1983</v>
      </c>
      <c r="H768" t="str">
        <f t="shared" si="169"/>
        <v>Wojtczak Szymon</v>
      </c>
      <c r="I768">
        <f t="shared" si="170"/>
        <v>1983</v>
      </c>
      <c r="J768" t="s">
        <v>32</v>
      </c>
      <c r="K768" t="s">
        <v>834</v>
      </c>
      <c r="L768" t="e">
        <f>VLOOKUP(H768,'id (2017)'!H:I,2,0)</f>
        <v>#N/A</v>
      </c>
    </row>
    <row r="769" spans="1:12">
      <c r="A769" t="str">
        <f t="shared" si="168"/>
        <v>GałaguzJacek1963</v>
      </c>
      <c r="C769">
        <f t="shared" si="161"/>
        <v>768</v>
      </c>
      <c r="D769" t="s">
        <v>1158</v>
      </c>
      <c r="E769" t="s">
        <v>21</v>
      </c>
      <c r="F769">
        <v>0</v>
      </c>
      <c r="G769">
        <v>1963</v>
      </c>
      <c r="H769" t="str">
        <f t="shared" si="169"/>
        <v>Gałaguz Jacek</v>
      </c>
      <c r="I769">
        <f t="shared" si="170"/>
        <v>1963</v>
      </c>
      <c r="J769" t="s">
        <v>32</v>
      </c>
      <c r="K769" t="s">
        <v>834</v>
      </c>
      <c r="L769" t="e">
        <f>VLOOKUP(H769,'id (2017)'!H:I,2,0)</f>
        <v>#N/A</v>
      </c>
    </row>
    <row r="770" spans="1:12">
      <c r="A770" t="str">
        <f t="shared" si="168"/>
        <v>BiałasArkadiusz1975</v>
      </c>
      <c r="C770">
        <f t="shared" si="161"/>
        <v>769</v>
      </c>
      <c r="D770" t="s">
        <v>5178</v>
      </c>
      <c r="E770" t="s">
        <v>363</v>
      </c>
      <c r="F770" t="s">
        <v>5048</v>
      </c>
      <c r="G770">
        <v>1975</v>
      </c>
      <c r="H770" t="str">
        <f t="shared" si="169"/>
        <v>Białas Arkadiusz</v>
      </c>
      <c r="I770">
        <f t="shared" si="170"/>
        <v>1975</v>
      </c>
      <c r="J770" t="s">
        <v>32</v>
      </c>
      <c r="K770" t="s">
        <v>834</v>
      </c>
      <c r="L770" t="e">
        <f>VLOOKUP(H770,'id (2017)'!H:I,2,0)</f>
        <v>#N/A</v>
      </c>
    </row>
    <row r="771" spans="1:12">
      <c r="A771" t="str">
        <f t="shared" si="168"/>
        <v>OlbryśMarek1977</v>
      </c>
      <c r="C771">
        <f t="shared" si="161"/>
        <v>770</v>
      </c>
      <c r="D771" t="s">
        <v>5179</v>
      </c>
      <c r="E771" t="s">
        <v>34</v>
      </c>
      <c r="F771">
        <v>0</v>
      </c>
      <c r="G771">
        <v>1977</v>
      </c>
      <c r="H771" t="str">
        <f t="shared" si="169"/>
        <v>Olbryś Marek</v>
      </c>
      <c r="I771">
        <f t="shared" si="170"/>
        <v>1977</v>
      </c>
      <c r="J771" t="s">
        <v>32</v>
      </c>
      <c r="K771" t="s">
        <v>834</v>
      </c>
      <c r="L771" t="e">
        <f>VLOOKUP(H771,'id (2017)'!H:I,2,0)</f>
        <v>#N/A</v>
      </c>
    </row>
    <row r="772" spans="1:12">
      <c r="A772" t="str">
        <f t="shared" si="168"/>
        <v>LeśniewskiDaniel1982</v>
      </c>
      <c r="C772">
        <f t="shared" ref="C772:C795" si="171">C771+1</f>
        <v>771</v>
      </c>
      <c r="D772" t="s">
        <v>5180</v>
      </c>
      <c r="E772" t="s">
        <v>139</v>
      </c>
      <c r="F772" t="s">
        <v>661</v>
      </c>
      <c r="G772">
        <v>1982</v>
      </c>
      <c r="H772" t="str">
        <f t="shared" si="169"/>
        <v>Leśniewski Daniel</v>
      </c>
      <c r="I772">
        <f t="shared" si="170"/>
        <v>1982</v>
      </c>
      <c r="J772" t="s">
        <v>32</v>
      </c>
      <c r="K772" t="s">
        <v>834</v>
      </c>
      <c r="L772" t="e">
        <f>VLOOKUP(H772,'id (2017)'!H:I,2,0)</f>
        <v>#N/A</v>
      </c>
    </row>
    <row r="773" spans="1:12">
      <c r="A773" t="str">
        <f t="shared" si="168"/>
        <v>KwaśniakZdzisław1964</v>
      </c>
      <c r="C773">
        <f t="shared" si="171"/>
        <v>772</v>
      </c>
      <c r="D773" t="s">
        <v>5181</v>
      </c>
      <c r="E773" t="s">
        <v>218</v>
      </c>
      <c r="F773">
        <v>0</v>
      </c>
      <c r="G773">
        <v>1964</v>
      </c>
      <c r="H773" t="str">
        <f t="shared" si="169"/>
        <v>Kwaśniak Zdzisław</v>
      </c>
      <c r="I773">
        <f t="shared" si="170"/>
        <v>1964</v>
      </c>
      <c r="J773" t="s">
        <v>32</v>
      </c>
      <c r="K773" t="s">
        <v>834</v>
      </c>
      <c r="L773" t="e">
        <f>VLOOKUP(H773,'id (2017)'!H:I,2,0)</f>
        <v>#N/A</v>
      </c>
    </row>
    <row r="774" spans="1:12">
      <c r="A774" t="str">
        <f t="shared" si="168"/>
        <v>GilTomasz1979</v>
      </c>
      <c r="C774">
        <f t="shared" si="171"/>
        <v>773</v>
      </c>
      <c r="D774" t="s">
        <v>1587</v>
      </c>
      <c r="E774" t="s">
        <v>48</v>
      </c>
      <c r="F774">
        <v>0</v>
      </c>
      <c r="G774">
        <v>1979</v>
      </c>
      <c r="H774" t="str">
        <f t="shared" si="169"/>
        <v>Gil Tomasz</v>
      </c>
      <c r="I774">
        <f t="shared" si="170"/>
        <v>1979</v>
      </c>
      <c r="J774" t="s">
        <v>32</v>
      </c>
      <c r="K774" t="s">
        <v>834</v>
      </c>
      <c r="L774" t="e">
        <f>VLOOKUP(H774,'id (2017)'!H:I,2,0)</f>
        <v>#N/A</v>
      </c>
    </row>
    <row r="775" spans="1:12">
      <c r="A775" t="str">
        <f t="shared" si="168"/>
        <v>KrasodomskiMaciej1975</v>
      </c>
      <c r="C775">
        <f t="shared" si="171"/>
        <v>774</v>
      </c>
      <c r="D775" t="s">
        <v>5182</v>
      </c>
      <c r="E775" t="s">
        <v>70</v>
      </c>
      <c r="F775">
        <v>0</v>
      </c>
      <c r="G775">
        <v>1975</v>
      </c>
      <c r="H775" t="str">
        <f t="shared" si="169"/>
        <v>Krasodomski Maciej</v>
      </c>
      <c r="I775">
        <f t="shared" si="170"/>
        <v>1975</v>
      </c>
      <c r="J775" t="s">
        <v>32</v>
      </c>
      <c r="K775" t="s">
        <v>834</v>
      </c>
      <c r="L775" t="e">
        <f>VLOOKUP(H775,'id (2017)'!H:I,2,0)</f>
        <v>#N/A</v>
      </c>
    </row>
    <row r="776" spans="1:12">
      <c r="A776" t="str">
        <f t="shared" si="168"/>
        <v>KropidłowskiKrzysztof1985</v>
      </c>
      <c r="C776">
        <f t="shared" si="171"/>
        <v>775</v>
      </c>
      <c r="D776" t="s">
        <v>5183</v>
      </c>
      <c r="E776" t="s">
        <v>22</v>
      </c>
      <c r="F776" t="s">
        <v>5007</v>
      </c>
      <c r="G776">
        <v>1985</v>
      </c>
      <c r="H776" t="str">
        <f t="shared" si="169"/>
        <v>Kropidłowski Krzysztof</v>
      </c>
      <c r="I776">
        <f t="shared" si="170"/>
        <v>1985</v>
      </c>
      <c r="J776" t="s">
        <v>32</v>
      </c>
      <c r="K776" t="s">
        <v>834</v>
      </c>
      <c r="L776" t="e">
        <f>VLOOKUP(H776,'id (2017)'!H:I,2,0)</f>
        <v>#N/A</v>
      </c>
    </row>
    <row r="777" spans="1:12">
      <c r="A777" t="str">
        <f t="shared" si="168"/>
        <v>SkorupskiRobert1978</v>
      </c>
      <c r="C777">
        <f t="shared" si="171"/>
        <v>776</v>
      </c>
      <c r="D777" t="s">
        <v>5184</v>
      </c>
      <c r="E777" t="s">
        <v>49</v>
      </c>
      <c r="F777" t="s">
        <v>661</v>
      </c>
      <c r="G777">
        <v>1978</v>
      </c>
      <c r="H777" t="str">
        <f t="shared" si="169"/>
        <v>Skorupski Robert</v>
      </c>
      <c r="I777">
        <f t="shared" si="170"/>
        <v>1978</v>
      </c>
      <c r="J777" t="s">
        <v>32</v>
      </c>
      <c r="K777" t="s">
        <v>834</v>
      </c>
      <c r="L777" t="e">
        <f>VLOOKUP(H777,'id (2017)'!H:I,2,0)</f>
        <v>#N/A</v>
      </c>
    </row>
    <row r="778" spans="1:12">
      <c r="A778" t="str">
        <f t="shared" ref="A778:A782" si="172">D778&amp;E778&amp;G778</f>
        <v>MantyckiPaweł1979</v>
      </c>
      <c r="C778">
        <f t="shared" si="171"/>
        <v>777</v>
      </c>
      <c r="D778" t="s">
        <v>1208</v>
      </c>
      <c r="E778" t="s">
        <v>16</v>
      </c>
      <c r="F778" t="s">
        <v>5275</v>
      </c>
      <c r="G778">
        <v>1979</v>
      </c>
      <c r="H778" t="str">
        <f t="shared" ref="H778:H782" si="173">D778&amp;" "&amp;E778</f>
        <v>Mantycki Paweł</v>
      </c>
      <c r="I778">
        <f t="shared" ref="I778:I782" si="174">G778</f>
        <v>1979</v>
      </c>
      <c r="J778" t="s">
        <v>32</v>
      </c>
      <c r="K778" t="s">
        <v>5296</v>
      </c>
      <c r="L778" t="e">
        <f>VLOOKUP(H778,'id (2017)'!H:I,2,0)</f>
        <v>#N/A</v>
      </c>
    </row>
    <row r="779" spans="1:12">
      <c r="A779" t="str">
        <f t="shared" si="172"/>
        <v>PawlakKrzysztof1975</v>
      </c>
      <c r="C779">
        <f t="shared" si="171"/>
        <v>778</v>
      </c>
      <c r="D779" t="s">
        <v>106</v>
      </c>
      <c r="E779" t="s">
        <v>22</v>
      </c>
      <c r="F779" t="s">
        <v>1612</v>
      </c>
      <c r="G779">
        <v>1975</v>
      </c>
      <c r="H779" t="str">
        <f t="shared" si="173"/>
        <v>Pawlak Krzysztof</v>
      </c>
      <c r="I779">
        <f t="shared" si="174"/>
        <v>1975</v>
      </c>
      <c r="J779" t="s">
        <v>32</v>
      </c>
      <c r="K779" t="s">
        <v>5296</v>
      </c>
      <c r="L779">
        <f>VLOOKUP(H779,'id (2017)'!H:I,2,0)</f>
        <v>1975</v>
      </c>
    </row>
    <row r="780" spans="1:12">
      <c r="A780" t="str">
        <f t="shared" si="172"/>
        <v>SosińskiŁukasz1984</v>
      </c>
      <c r="C780">
        <f t="shared" si="171"/>
        <v>779</v>
      </c>
      <c r="D780" t="s">
        <v>104</v>
      </c>
      <c r="E780" t="s">
        <v>63</v>
      </c>
      <c r="F780" t="s">
        <v>178</v>
      </c>
      <c r="G780">
        <v>1984</v>
      </c>
      <c r="H780" t="str">
        <f t="shared" si="173"/>
        <v>Sosiński Łukasz</v>
      </c>
      <c r="I780">
        <f t="shared" si="174"/>
        <v>1984</v>
      </c>
      <c r="J780" t="s">
        <v>32</v>
      </c>
      <c r="K780" t="s">
        <v>5296</v>
      </c>
      <c r="L780">
        <f>VLOOKUP(H780,'id (2017)'!H:I,2,0)</f>
        <v>1984</v>
      </c>
    </row>
    <row r="781" spans="1:12">
      <c r="A781" t="str">
        <f t="shared" si="172"/>
        <v>JanowskiPaweł1972</v>
      </c>
      <c r="C781">
        <f t="shared" si="171"/>
        <v>780</v>
      </c>
      <c r="D781" t="s">
        <v>1280</v>
      </c>
      <c r="E781" t="s">
        <v>16</v>
      </c>
      <c r="F781">
        <v>0</v>
      </c>
      <c r="G781">
        <v>1972</v>
      </c>
      <c r="H781" t="str">
        <f t="shared" si="173"/>
        <v>Janowski Paweł</v>
      </c>
      <c r="I781">
        <f t="shared" si="174"/>
        <v>1972</v>
      </c>
      <c r="J781" t="s">
        <v>32</v>
      </c>
      <c r="K781" t="s">
        <v>5296</v>
      </c>
      <c r="L781">
        <f>VLOOKUP(H781,'id (2017)'!H:I,2,0)</f>
        <v>1972</v>
      </c>
    </row>
    <row r="782" spans="1:12">
      <c r="A782" t="str">
        <f t="shared" si="172"/>
        <v>MarcjoniakWojtek1971</v>
      </c>
      <c r="C782">
        <f t="shared" si="171"/>
        <v>781</v>
      </c>
      <c r="D782" t="s">
        <v>5292</v>
      </c>
      <c r="E782" t="s">
        <v>1344</v>
      </c>
      <c r="F782" t="s">
        <v>5293</v>
      </c>
      <c r="G782">
        <v>1971</v>
      </c>
      <c r="H782" t="str">
        <f t="shared" si="173"/>
        <v>Marcjoniak Wojtek</v>
      </c>
      <c r="I782">
        <f t="shared" si="174"/>
        <v>1971</v>
      </c>
      <c r="J782" t="s">
        <v>32</v>
      </c>
      <c r="K782" t="s">
        <v>5296</v>
      </c>
      <c r="L782" t="e">
        <f>VLOOKUP(H782,'id (2017)'!H:I,2,0)</f>
        <v>#N/A</v>
      </c>
    </row>
    <row r="783" spans="1:12">
      <c r="A783" t="str">
        <f t="shared" ref="A783:A795" si="175">D783&amp;E783&amp;G783</f>
        <v>TalagaPaweł1971</v>
      </c>
      <c r="C783">
        <f t="shared" si="171"/>
        <v>782</v>
      </c>
      <c r="D783" t="s">
        <v>5333</v>
      </c>
      <c r="E783" t="s">
        <v>16</v>
      </c>
      <c r="G783">
        <v>1971</v>
      </c>
      <c r="H783" t="str">
        <f t="shared" ref="H783:H793" si="176">D783&amp;" "&amp;E783</f>
        <v>Talaga Paweł</v>
      </c>
      <c r="I783">
        <f t="shared" ref="I783:I793" si="177">G783</f>
        <v>1971</v>
      </c>
      <c r="J783" t="s">
        <v>32</v>
      </c>
      <c r="K783" t="s">
        <v>1819</v>
      </c>
      <c r="L783" t="e">
        <f>VLOOKUP(H783,'id (2017)'!H:I,2,0)</f>
        <v>#N/A</v>
      </c>
    </row>
    <row r="784" spans="1:12">
      <c r="A784" t="str">
        <f t="shared" si="175"/>
        <v>RochowskiKonrad1984</v>
      </c>
      <c r="C784">
        <f t="shared" si="171"/>
        <v>783</v>
      </c>
      <c r="D784" t="s">
        <v>1816</v>
      </c>
      <c r="E784" t="s">
        <v>68</v>
      </c>
      <c r="G784">
        <v>1984</v>
      </c>
      <c r="H784" t="str">
        <f t="shared" si="176"/>
        <v>Rochowski Konrad</v>
      </c>
      <c r="I784">
        <f t="shared" si="177"/>
        <v>1984</v>
      </c>
      <c r="J784" t="s">
        <v>32</v>
      </c>
      <c r="K784" t="s">
        <v>1819</v>
      </c>
      <c r="L784">
        <f>VLOOKUP(H784,'id (2017)'!H:I,2,0)</f>
        <v>1984</v>
      </c>
    </row>
    <row r="785" spans="1:12">
      <c r="A785" t="str">
        <f t="shared" si="175"/>
        <v>SobieszczańskiBartłomiej1974</v>
      </c>
      <c r="C785">
        <f t="shared" si="171"/>
        <v>784</v>
      </c>
      <c r="D785" t="s">
        <v>1200</v>
      </c>
      <c r="E785" t="s">
        <v>272</v>
      </c>
      <c r="G785">
        <v>1974</v>
      </c>
      <c r="H785" t="str">
        <f t="shared" si="176"/>
        <v>Sobieszczański Bartłomiej</v>
      </c>
      <c r="I785">
        <f t="shared" si="177"/>
        <v>1974</v>
      </c>
      <c r="J785" t="s">
        <v>32</v>
      </c>
      <c r="K785" t="s">
        <v>1819</v>
      </c>
      <c r="L785">
        <f>VLOOKUP(H785,'id (2017)'!H:I,2,0)</f>
        <v>1974</v>
      </c>
    </row>
    <row r="786" spans="1:12">
      <c r="A786" t="str">
        <f t="shared" si="175"/>
        <v>PytaKrzysiek1978</v>
      </c>
      <c r="C786">
        <f t="shared" si="171"/>
        <v>785</v>
      </c>
      <c r="D786" t="s">
        <v>5348</v>
      </c>
      <c r="E786" t="s">
        <v>5349</v>
      </c>
      <c r="G786">
        <v>1978</v>
      </c>
      <c r="H786" t="str">
        <f t="shared" si="176"/>
        <v>Pyta Krzysiek</v>
      </c>
      <c r="I786">
        <f t="shared" si="177"/>
        <v>1978</v>
      </c>
      <c r="J786" t="s">
        <v>32</v>
      </c>
      <c r="K786" t="s">
        <v>1819</v>
      </c>
      <c r="L786" t="e">
        <f>VLOOKUP(H786,'id (2017)'!H:I,2,0)</f>
        <v>#N/A</v>
      </c>
    </row>
    <row r="787" spans="1:12">
      <c r="A787" t="str">
        <f t="shared" si="175"/>
        <v>JuszczykTomasz1974</v>
      </c>
      <c r="C787">
        <f t="shared" si="171"/>
        <v>786</v>
      </c>
      <c r="D787" t="s">
        <v>1815</v>
      </c>
      <c r="E787" t="s">
        <v>48</v>
      </c>
      <c r="G787">
        <v>1974</v>
      </c>
      <c r="H787" t="str">
        <f t="shared" si="176"/>
        <v>Juszczyk Tomasz</v>
      </c>
      <c r="I787">
        <f t="shared" si="177"/>
        <v>1974</v>
      </c>
      <c r="J787" t="s">
        <v>32</v>
      </c>
      <c r="K787" t="s">
        <v>1819</v>
      </c>
      <c r="L787">
        <f>VLOOKUP(H787,'id (2017)'!H:I,2,0)</f>
        <v>1974</v>
      </c>
    </row>
    <row r="788" spans="1:12">
      <c r="A788" t="str">
        <f t="shared" si="175"/>
        <v>JuszczykSławomir1963</v>
      </c>
      <c r="C788">
        <f t="shared" si="171"/>
        <v>787</v>
      </c>
      <c r="D788" t="s">
        <v>1815</v>
      </c>
      <c r="E788" t="s">
        <v>92</v>
      </c>
      <c r="G788">
        <v>1963</v>
      </c>
      <c r="H788" t="str">
        <f t="shared" si="176"/>
        <v>Juszczyk Sławomir</v>
      </c>
      <c r="I788">
        <f t="shared" si="177"/>
        <v>1963</v>
      </c>
      <c r="J788" t="s">
        <v>32</v>
      </c>
      <c r="K788" t="s">
        <v>1819</v>
      </c>
      <c r="L788">
        <f>VLOOKUP(H788,'id (2017)'!H:I,2,0)</f>
        <v>1963</v>
      </c>
    </row>
    <row r="789" spans="1:12">
      <c r="A789" t="str">
        <f t="shared" si="175"/>
        <v>BoczkowskiBorys1970</v>
      </c>
      <c r="C789">
        <f t="shared" si="171"/>
        <v>788</v>
      </c>
      <c r="D789" t="s">
        <v>5354</v>
      </c>
      <c r="E789" t="s">
        <v>1406</v>
      </c>
      <c r="G789">
        <v>1970</v>
      </c>
      <c r="H789" t="str">
        <f t="shared" si="176"/>
        <v>Boczkowski Borys</v>
      </c>
      <c r="I789">
        <f t="shared" si="177"/>
        <v>1970</v>
      </c>
      <c r="J789" t="s">
        <v>32</v>
      </c>
      <c r="K789" t="s">
        <v>1819</v>
      </c>
      <c r="L789" t="e">
        <f>VLOOKUP(H789,'id (2017)'!H:I,2,0)</f>
        <v>#N/A</v>
      </c>
    </row>
    <row r="790" spans="1:12">
      <c r="A790" t="str">
        <f t="shared" si="175"/>
        <v>BorciuchZbigniew1961</v>
      </c>
      <c r="C790">
        <f t="shared" si="171"/>
        <v>789</v>
      </c>
      <c r="D790" t="s">
        <v>1813</v>
      </c>
      <c r="E790" t="s">
        <v>269</v>
      </c>
      <c r="G790">
        <v>1961</v>
      </c>
      <c r="H790" t="str">
        <f t="shared" si="176"/>
        <v>Borciuch Zbigniew</v>
      </c>
      <c r="I790">
        <f t="shared" si="177"/>
        <v>1961</v>
      </c>
      <c r="J790" t="s">
        <v>32</v>
      </c>
      <c r="K790" t="s">
        <v>1819</v>
      </c>
      <c r="L790">
        <f>VLOOKUP(H790,'id (2017)'!H:I,2,0)</f>
        <v>1961</v>
      </c>
    </row>
    <row r="791" spans="1:12">
      <c r="A791" t="str">
        <f t="shared" si="175"/>
        <v>WielińskiPrzemysław1973</v>
      </c>
      <c r="C791">
        <f t="shared" si="171"/>
        <v>790</v>
      </c>
      <c r="D791" t="s">
        <v>1202</v>
      </c>
      <c r="E791" t="s">
        <v>24</v>
      </c>
      <c r="G791">
        <v>1973</v>
      </c>
      <c r="H791" t="str">
        <f t="shared" si="176"/>
        <v>Wieliński Przemysław</v>
      </c>
      <c r="I791">
        <f t="shared" si="177"/>
        <v>1973</v>
      </c>
      <c r="J791" t="s">
        <v>32</v>
      </c>
      <c r="K791" t="s">
        <v>1819</v>
      </c>
      <c r="L791">
        <f>VLOOKUP(H791,'id (2017)'!H:I,2,0)</f>
        <v>1973</v>
      </c>
    </row>
    <row r="792" spans="1:12">
      <c r="A792" t="str">
        <f t="shared" si="175"/>
        <v>StanekAsia1969</v>
      </c>
      <c r="C792">
        <f t="shared" si="171"/>
        <v>791</v>
      </c>
      <c r="D792" t="s">
        <v>50</v>
      </c>
      <c r="E792" t="s">
        <v>66</v>
      </c>
      <c r="G792">
        <v>1969</v>
      </c>
      <c r="H792" t="str">
        <f t="shared" si="176"/>
        <v>Stanek Asia</v>
      </c>
      <c r="I792">
        <f t="shared" si="177"/>
        <v>1969</v>
      </c>
      <c r="J792" t="s">
        <v>0</v>
      </c>
      <c r="K792" t="s">
        <v>1819</v>
      </c>
      <c r="L792">
        <f>VLOOKUP(H792,'id (2017)'!H:I,2,0)</f>
        <v>1969</v>
      </c>
    </row>
    <row r="793" spans="1:12">
      <c r="A793" t="str">
        <f t="shared" si="175"/>
        <v>ŻeglińskaAgnieszka0</v>
      </c>
      <c r="C793">
        <f t="shared" si="171"/>
        <v>792</v>
      </c>
      <c r="D793" t="s">
        <v>5359</v>
      </c>
      <c r="E793" t="s">
        <v>133</v>
      </c>
      <c r="G793">
        <v>0</v>
      </c>
      <c r="H793" t="str">
        <f t="shared" si="176"/>
        <v>Żeglińska Agnieszka</v>
      </c>
      <c r="I793">
        <f t="shared" si="177"/>
        <v>0</v>
      </c>
      <c r="J793" t="s">
        <v>0</v>
      </c>
      <c r="K793" t="s">
        <v>1819</v>
      </c>
      <c r="L793" t="e">
        <f>VLOOKUP(H793,'id (2017)'!H:I,2,0)</f>
        <v>#N/A</v>
      </c>
    </row>
    <row r="794" spans="1:12">
      <c r="A794" t="str">
        <f t="shared" si="175"/>
        <v>GrabiecGrzegorz1972</v>
      </c>
      <c r="C794">
        <f t="shared" si="171"/>
        <v>793</v>
      </c>
      <c r="D794" t="s">
        <v>5362</v>
      </c>
      <c r="E794" t="s">
        <v>19</v>
      </c>
      <c r="G794">
        <v>1972</v>
      </c>
      <c r="H794" t="str">
        <f t="shared" ref="H794:H795" si="178">D794&amp;" "&amp;E794</f>
        <v>Grabiec Grzegorz</v>
      </c>
      <c r="I794">
        <f t="shared" ref="I794:I795" si="179">G794</f>
        <v>1972</v>
      </c>
      <c r="J794" t="s">
        <v>32</v>
      </c>
      <c r="K794" t="s">
        <v>1222</v>
      </c>
      <c r="L794" t="e">
        <f>VLOOKUP(H794,'id (2017)'!H:I,2,0)</f>
        <v>#N/A</v>
      </c>
    </row>
    <row r="795" spans="1:12">
      <c r="A795" t="str">
        <f t="shared" si="175"/>
        <v>MitlewskiTymoteusz1976</v>
      </c>
      <c r="C795">
        <f t="shared" si="171"/>
        <v>794</v>
      </c>
      <c r="D795" t="s">
        <v>5363</v>
      </c>
      <c r="E795" t="s">
        <v>5364</v>
      </c>
      <c r="G795">
        <v>1976</v>
      </c>
      <c r="H795" t="str">
        <f t="shared" si="178"/>
        <v>Mitlewski Tymoteusz</v>
      </c>
      <c r="I795">
        <f t="shared" si="179"/>
        <v>1976</v>
      </c>
      <c r="J795" t="s">
        <v>32</v>
      </c>
      <c r="K795" t="s">
        <v>1222</v>
      </c>
      <c r="L795" t="e">
        <f>VLOOKUP(H795,'id (2017)'!H:I,2,0)</f>
        <v>#N/A</v>
      </c>
    </row>
  </sheetData>
  <sortState ref="N3:R20">
    <sortCondition ref="N2"/>
  </sortState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8"/>
  <sheetViews>
    <sheetView workbookViewId="0"/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2">
      <c r="A2" t="s">
        <v>1820</v>
      </c>
      <c r="C2">
        <v>1</v>
      </c>
      <c r="D2" t="s">
        <v>157</v>
      </c>
      <c r="E2" t="s">
        <v>139</v>
      </c>
      <c r="F2" t="s">
        <v>164</v>
      </c>
      <c r="G2">
        <v>1982</v>
      </c>
      <c r="H2" t="s">
        <v>1821</v>
      </c>
      <c r="I2">
        <v>1982</v>
      </c>
      <c r="J2" t="s">
        <v>32</v>
      </c>
      <c r="K2" t="s">
        <v>1235</v>
      </c>
      <c r="L2">
        <v>1982</v>
      </c>
    </row>
    <row r="3" spans="1:12">
      <c r="A3" t="s">
        <v>1822</v>
      </c>
      <c r="C3">
        <v>2</v>
      </c>
      <c r="D3" t="s">
        <v>259</v>
      </c>
      <c r="E3" t="s">
        <v>48</v>
      </c>
      <c r="F3" t="s">
        <v>796</v>
      </c>
      <c r="G3">
        <v>1982</v>
      </c>
      <c r="H3" t="s">
        <v>1823</v>
      </c>
      <c r="I3">
        <v>1982</v>
      </c>
      <c r="J3" t="s">
        <v>32</v>
      </c>
      <c r="K3" t="s">
        <v>1235</v>
      </c>
      <c r="L3">
        <v>1982</v>
      </c>
    </row>
    <row r="4" spans="1:12">
      <c r="A4" t="s">
        <v>1824</v>
      </c>
      <c r="C4">
        <v>3</v>
      </c>
      <c r="D4" t="s">
        <v>78</v>
      </c>
      <c r="E4" t="s">
        <v>77</v>
      </c>
      <c r="F4" t="s">
        <v>162</v>
      </c>
      <c r="G4">
        <v>1992</v>
      </c>
      <c r="H4" t="s">
        <v>1825</v>
      </c>
      <c r="I4">
        <v>1992</v>
      </c>
      <c r="J4" t="s">
        <v>32</v>
      </c>
      <c r="K4" t="s">
        <v>1235</v>
      </c>
      <c r="L4">
        <v>1992</v>
      </c>
    </row>
    <row r="5" spans="1:12">
      <c r="A5" t="s">
        <v>1826</v>
      </c>
      <c r="C5">
        <v>4</v>
      </c>
      <c r="D5" t="s">
        <v>265</v>
      </c>
      <c r="E5" t="s">
        <v>234</v>
      </c>
      <c r="F5">
        <v>0</v>
      </c>
      <c r="G5">
        <v>1963</v>
      </c>
      <c r="H5" t="s">
        <v>1827</v>
      </c>
      <c r="I5">
        <v>1963</v>
      </c>
      <c r="J5" t="s">
        <v>32</v>
      </c>
      <c r="K5" t="s">
        <v>1235</v>
      </c>
      <c r="L5">
        <v>1963</v>
      </c>
    </row>
    <row r="6" spans="1:12">
      <c r="A6" t="s">
        <v>1828</v>
      </c>
      <c r="C6">
        <v>5</v>
      </c>
      <c r="D6" t="s">
        <v>261</v>
      </c>
      <c r="E6" t="s">
        <v>15</v>
      </c>
      <c r="F6" t="s">
        <v>260</v>
      </c>
      <c r="G6">
        <v>1985</v>
      </c>
      <c r="H6" t="s">
        <v>1829</v>
      </c>
      <c r="I6">
        <v>1985</v>
      </c>
      <c r="J6" t="s">
        <v>32</v>
      </c>
      <c r="K6" t="s">
        <v>1235</v>
      </c>
      <c r="L6">
        <v>1985</v>
      </c>
    </row>
    <row r="7" spans="1:12">
      <c r="A7" t="s">
        <v>1830</v>
      </c>
      <c r="C7">
        <v>6</v>
      </c>
      <c r="D7" t="s">
        <v>69</v>
      </c>
      <c r="E7" t="s">
        <v>48</v>
      </c>
      <c r="F7" t="s">
        <v>223</v>
      </c>
      <c r="G7">
        <v>1963</v>
      </c>
      <c r="H7" t="s">
        <v>1831</v>
      </c>
      <c r="I7">
        <v>1963</v>
      </c>
      <c r="J7" t="s">
        <v>32</v>
      </c>
      <c r="K7" t="s">
        <v>1235</v>
      </c>
      <c r="L7">
        <v>1963</v>
      </c>
    </row>
    <row r="8" spans="1:12">
      <c r="A8" t="s">
        <v>1832</v>
      </c>
      <c r="C8">
        <v>7</v>
      </c>
      <c r="D8" t="s">
        <v>55</v>
      </c>
      <c r="E8" t="s">
        <v>22</v>
      </c>
      <c r="F8">
        <v>0</v>
      </c>
      <c r="G8">
        <v>1969</v>
      </c>
      <c r="H8" t="s">
        <v>1833</v>
      </c>
      <c r="I8">
        <v>1969</v>
      </c>
      <c r="J8" t="s">
        <v>32</v>
      </c>
      <c r="K8" t="s">
        <v>1235</v>
      </c>
      <c r="L8">
        <v>1969</v>
      </c>
    </row>
    <row r="9" spans="1:12">
      <c r="A9" t="s">
        <v>1834</v>
      </c>
      <c r="C9">
        <v>8</v>
      </c>
      <c r="D9" t="s">
        <v>117</v>
      </c>
      <c r="E9" t="s">
        <v>45</v>
      </c>
      <c r="F9">
        <v>0</v>
      </c>
      <c r="G9">
        <v>1970</v>
      </c>
      <c r="H9" t="s">
        <v>1835</v>
      </c>
      <c r="I9">
        <v>1970</v>
      </c>
      <c r="J9" t="s">
        <v>32</v>
      </c>
      <c r="K9" t="s">
        <v>1235</v>
      </c>
      <c r="L9">
        <v>1970</v>
      </c>
    </row>
    <row r="10" spans="1:12">
      <c r="A10" t="s">
        <v>1836</v>
      </c>
      <c r="C10">
        <v>9</v>
      </c>
      <c r="D10" t="s">
        <v>76</v>
      </c>
      <c r="E10" t="s">
        <v>22</v>
      </c>
      <c r="F10">
        <v>0</v>
      </c>
      <c r="G10">
        <v>1954</v>
      </c>
      <c r="H10" t="s">
        <v>1837</v>
      </c>
      <c r="I10">
        <v>1954</v>
      </c>
      <c r="J10" t="s">
        <v>32</v>
      </c>
      <c r="K10" t="s">
        <v>1235</v>
      </c>
      <c r="L10">
        <v>1954</v>
      </c>
    </row>
    <row r="11" spans="1:12">
      <c r="A11" t="s">
        <v>1838</v>
      </c>
      <c r="C11">
        <v>10</v>
      </c>
      <c r="D11" t="s">
        <v>94</v>
      </c>
      <c r="E11" t="s">
        <v>34</v>
      </c>
      <c r="F11" t="s">
        <v>158</v>
      </c>
      <c r="G11">
        <v>1978</v>
      </c>
      <c r="H11" t="s">
        <v>1839</v>
      </c>
      <c r="I11">
        <v>1978</v>
      </c>
      <c r="J11" t="s">
        <v>32</v>
      </c>
      <c r="K11" t="s">
        <v>1235</v>
      </c>
      <c r="L11">
        <v>1978</v>
      </c>
    </row>
    <row r="12" spans="1:12">
      <c r="A12" t="s">
        <v>1840</v>
      </c>
      <c r="C12">
        <v>11</v>
      </c>
      <c r="D12" t="s">
        <v>295</v>
      </c>
      <c r="E12" t="s">
        <v>63</v>
      </c>
      <c r="F12" t="s">
        <v>1199</v>
      </c>
      <c r="G12">
        <v>1977</v>
      </c>
      <c r="H12" t="s">
        <v>1841</v>
      </c>
      <c r="I12">
        <v>1977</v>
      </c>
      <c r="J12" t="s">
        <v>32</v>
      </c>
      <c r="K12" t="s">
        <v>1235</v>
      </c>
      <c r="L12">
        <v>1977</v>
      </c>
    </row>
    <row r="13" spans="1:12">
      <c r="A13" t="s">
        <v>1842</v>
      </c>
      <c r="C13">
        <v>12</v>
      </c>
      <c r="D13" t="s">
        <v>953</v>
      </c>
      <c r="E13" t="s">
        <v>151</v>
      </c>
      <c r="F13" t="s">
        <v>1230</v>
      </c>
      <c r="G13">
        <v>1979</v>
      </c>
      <c r="H13" t="s">
        <v>1843</v>
      </c>
      <c r="I13">
        <v>1979</v>
      </c>
      <c r="J13" t="s">
        <v>32</v>
      </c>
      <c r="K13" t="s">
        <v>1235</v>
      </c>
      <c r="L13">
        <v>1979</v>
      </c>
    </row>
    <row r="14" spans="1:12">
      <c r="A14" t="s">
        <v>1844</v>
      </c>
      <c r="C14">
        <v>13</v>
      </c>
      <c r="D14" t="s">
        <v>18</v>
      </c>
      <c r="E14" t="s">
        <v>19</v>
      </c>
      <c r="F14" t="s">
        <v>677</v>
      </c>
      <c r="G14">
        <v>1964</v>
      </c>
      <c r="H14" t="s">
        <v>1845</v>
      </c>
      <c r="I14">
        <v>1964</v>
      </c>
      <c r="J14" t="s">
        <v>32</v>
      </c>
      <c r="K14" t="s">
        <v>1235</v>
      </c>
      <c r="L14">
        <v>1964</v>
      </c>
    </row>
    <row r="15" spans="1:12">
      <c r="A15" t="s">
        <v>1846</v>
      </c>
      <c r="C15">
        <v>14</v>
      </c>
      <c r="D15" t="s">
        <v>836</v>
      </c>
      <c r="E15" t="s">
        <v>383</v>
      </c>
      <c r="F15" t="s">
        <v>871</v>
      </c>
      <c r="G15">
        <v>1966</v>
      </c>
      <c r="H15" t="s">
        <v>1847</v>
      </c>
      <c r="I15">
        <v>1966</v>
      </c>
      <c r="J15" t="s">
        <v>32</v>
      </c>
      <c r="K15" t="s">
        <v>1235</v>
      </c>
      <c r="L15">
        <v>1966</v>
      </c>
    </row>
    <row r="16" spans="1:12">
      <c r="A16" t="s">
        <v>1848</v>
      </c>
      <c r="C16">
        <v>15</v>
      </c>
      <c r="D16" t="s">
        <v>837</v>
      </c>
      <c r="E16" t="s">
        <v>1234</v>
      </c>
      <c r="F16" t="s">
        <v>871</v>
      </c>
      <c r="G16">
        <v>1963</v>
      </c>
      <c r="H16" t="s">
        <v>1849</v>
      </c>
      <c r="I16">
        <v>1963</v>
      </c>
      <c r="J16" t="s">
        <v>32</v>
      </c>
      <c r="K16" t="s">
        <v>1235</v>
      </c>
      <c r="L16" t="e">
        <v>#N/A</v>
      </c>
    </row>
    <row r="17" spans="1:12">
      <c r="A17" t="s">
        <v>1850</v>
      </c>
      <c r="C17">
        <v>16</v>
      </c>
      <c r="D17" t="s">
        <v>29</v>
      </c>
      <c r="E17" t="s">
        <v>26</v>
      </c>
      <c r="F17">
        <v>0</v>
      </c>
      <c r="G17">
        <v>1965</v>
      </c>
      <c r="H17" t="s">
        <v>1851</v>
      </c>
      <c r="I17">
        <v>1965</v>
      </c>
      <c r="J17" t="s">
        <v>32</v>
      </c>
      <c r="K17" t="s">
        <v>1235</v>
      </c>
      <c r="L17">
        <v>1965</v>
      </c>
    </row>
    <row r="18" spans="1:12">
      <c r="A18" t="s">
        <v>1852</v>
      </c>
      <c r="C18">
        <v>17</v>
      </c>
      <c r="D18" t="s">
        <v>81</v>
      </c>
      <c r="E18" t="s">
        <v>92</v>
      </c>
      <c r="F18" t="s">
        <v>873</v>
      </c>
      <c r="G18">
        <v>1974</v>
      </c>
      <c r="H18" t="s">
        <v>1853</v>
      </c>
      <c r="I18">
        <v>1974</v>
      </c>
      <c r="J18" t="s">
        <v>32</v>
      </c>
      <c r="K18" t="s">
        <v>1235</v>
      </c>
      <c r="L18">
        <v>1974</v>
      </c>
    </row>
    <row r="19" spans="1:12">
      <c r="A19" t="s">
        <v>1854</v>
      </c>
      <c r="C19">
        <v>18</v>
      </c>
      <c r="D19" t="s">
        <v>124</v>
      </c>
      <c r="E19" t="s">
        <v>123</v>
      </c>
      <c r="F19" t="s">
        <v>873</v>
      </c>
      <c r="G19">
        <v>1973</v>
      </c>
      <c r="H19" t="s">
        <v>1855</v>
      </c>
      <c r="I19">
        <v>1973</v>
      </c>
      <c r="J19" t="s">
        <v>32</v>
      </c>
      <c r="K19" t="s">
        <v>1235</v>
      </c>
      <c r="L19">
        <v>1973</v>
      </c>
    </row>
    <row r="20" spans="1:12">
      <c r="A20" t="s">
        <v>1856</v>
      </c>
      <c r="C20">
        <v>19</v>
      </c>
      <c r="D20" t="s">
        <v>82</v>
      </c>
      <c r="E20" t="s">
        <v>51</v>
      </c>
      <c r="F20" t="s">
        <v>873</v>
      </c>
      <c r="G20">
        <v>1980</v>
      </c>
      <c r="H20" t="s">
        <v>1857</v>
      </c>
      <c r="I20">
        <v>1980</v>
      </c>
      <c r="J20" t="s">
        <v>32</v>
      </c>
      <c r="K20" t="s">
        <v>1235</v>
      </c>
      <c r="L20">
        <v>1979</v>
      </c>
    </row>
    <row r="21" spans="1:12">
      <c r="A21" t="s">
        <v>1858</v>
      </c>
      <c r="C21">
        <v>20</v>
      </c>
      <c r="D21" t="s">
        <v>225</v>
      </c>
      <c r="E21" t="s">
        <v>139</v>
      </c>
      <c r="F21" t="s">
        <v>224</v>
      </c>
      <c r="G21">
        <v>1973</v>
      </c>
      <c r="H21" t="s">
        <v>1859</v>
      </c>
      <c r="I21">
        <v>1973</v>
      </c>
      <c r="J21" t="s">
        <v>32</v>
      </c>
      <c r="K21" t="s">
        <v>1235</v>
      </c>
      <c r="L21">
        <v>1973</v>
      </c>
    </row>
    <row r="22" spans="1:12">
      <c r="A22" t="s">
        <v>1860</v>
      </c>
      <c r="C22">
        <v>21</v>
      </c>
      <c r="D22" t="s">
        <v>267</v>
      </c>
      <c r="E22" t="s">
        <v>16</v>
      </c>
      <c r="F22" t="s">
        <v>266</v>
      </c>
      <c r="G22">
        <v>1979</v>
      </c>
      <c r="H22" t="s">
        <v>1861</v>
      </c>
      <c r="I22">
        <v>1979</v>
      </c>
      <c r="J22" t="s">
        <v>32</v>
      </c>
      <c r="K22" t="s">
        <v>200</v>
      </c>
      <c r="L22">
        <v>1979</v>
      </c>
    </row>
    <row r="23" spans="1:12">
      <c r="A23" t="s">
        <v>1862</v>
      </c>
      <c r="C23">
        <v>22</v>
      </c>
      <c r="D23" t="s">
        <v>80</v>
      </c>
      <c r="E23" t="s">
        <v>63</v>
      </c>
      <c r="F23">
        <v>0</v>
      </c>
      <c r="G23">
        <v>1986</v>
      </c>
      <c r="H23" t="s">
        <v>1863</v>
      </c>
      <c r="I23">
        <v>1986</v>
      </c>
      <c r="J23" t="s">
        <v>32</v>
      </c>
      <c r="K23" t="s">
        <v>200</v>
      </c>
      <c r="L23">
        <v>1986</v>
      </c>
    </row>
    <row r="24" spans="1:12">
      <c r="A24" t="s">
        <v>1864</v>
      </c>
      <c r="C24">
        <v>23</v>
      </c>
      <c r="D24" t="s">
        <v>165</v>
      </c>
      <c r="E24" t="s">
        <v>34</v>
      </c>
      <c r="F24" t="s">
        <v>1239</v>
      </c>
      <c r="G24">
        <v>1968</v>
      </c>
      <c r="H24" t="s">
        <v>1865</v>
      </c>
      <c r="I24">
        <v>1968</v>
      </c>
      <c r="J24" t="s">
        <v>32</v>
      </c>
      <c r="K24" t="s">
        <v>200</v>
      </c>
      <c r="L24">
        <v>1968</v>
      </c>
    </row>
    <row r="25" spans="1:12">
      <c r="A25" t="s">
        <v>1866</v>
      </c>
      <c r="C25">
        <v>24</v>
      </c>
      <c r="D25" t="s">
        <v>165</v>
      </c>
      <c r="E25" t="s">
        <v>25</v>
      </c>
      <c r="F25" t="s">
        <v>1240</v>
      </c>
      <c r="G25">
        <v>1967</v>
      </c>
      <c r="H25" t="s">
        <v>1867</v>
      </c>
      <c r="I25">
        <v>1967</v>
      </c>
      <c r="J25" t="s">
        <v>32</v>
      </c>
      <c r="K25" t="s">
        <v>200</v>
      </c>
      <c r="L25">
        <v>1967</v>
      </c>
    </row>
    <row r="26" spans="1:12">
      <c r="A26" t="s">
        <v>1868</v>
      </c>
      <c r="C26">
        <v>25</v>
      </c>
      <c r="D26" t="s">
        <v>180</v>
      </c>
      <c r="E26" t="s">
        <v>141</v>
      </c>
      <c r="F26">
        <v>0</v>
      </c>
      <c r="G26">
        <v>1983</v>
      </c>
      <c r="H26" t="s">
        <v>1869</v>
      </c>
      <c r="I26">
        <v>1983</v>
      </c>
      <c r="J26" t="s">
        <v>32</v>
      </c>
      <c r="K26" t="s">
        <v>200</v>
      </c>
      <c r="L26">
        <v>1983</v>
      </c>
    </row>
    <row r="27" spans="1:12">
      <c r="A27" t="s">
        <v>1870</v>
      </c>
      <c r="C27">
        <v>26</v>
      </c>
      <c r="D27" t="s">
        <v>10</v>
      </c>
      <c r="E27" t="s">
        <v>22</v>
      </c>
      <c r="F27">
        <v>0</v>
      </c>
      <c r="G27">
        <v>1975</v>
      </c>
      <c r="H27" t="s">
        <v>1871</v>
      </c>
      <c r="I27">
        <v>1975</v>
      </c>
      <c r="J27" t="s">
        <v>32</v>
      </c>
      <c r="K27" t="s">
        <v>200</v>
      </c>
      <c r="L27">
        <v>1975</v>
      </c>
    </row>
    <row r="28" spans="1:12">
      <c r="A28" t="s">
        <v>1872</v>
      </c>
      <c r="C28">
        <v>27</v>
      </c>
      <c r="D28" t="s">
        <v>298</v>
      </c>
      <c r="E28" t="s">
        <v>272</v>
      </c>
      <c r="F28">
        <v>0</v>
      </c>
      <c r="G28">
        <v>1972</v>
      </c>
      <c r="H28" t="s">
        <v>1873</v>
      </c>
      <c r="I28">
        <v>1972</v>
      </c>
      <c r="J28" t="s">
        <v>32</v>
      </c>
      <c r="K28" t="s">
        <v>200</v>
      </c>
      <c r="L28">
        <v>1972</v>
      </c>
    </row>
    <row r="29" spans="1:12">
      <c r="A29" t="s">
        <v>1874</v>
      </c>
      <c r="C29">
        <v>28</v>
      </c>
      <c r="D29" t="s">
        <v>152</v>
      </c>
      <c r="E29" t="s">
        <v>151</v>
      </c>
      <c r="F29">
        <v>0</v>
      </c>
      <c r="G29">
        <v>1970</v>
      </c>
      <c r="H29" t="s">
        <v>1875</v>
      </c>
      <c r="I29">
        <v>1970</v>
      </c>
      <c r="J29" t="s">
        <v>32</v>
      </c>
      <c r="K29" t="s">
        <v>200</v>
      </c>
      <c r="L29">
        <v>1970</v>
      </c>
    </row>
    <row r="30" spans="1:12">
      <c r="A30" t="s">
        <v>1876</v>
      </c>
      <c r="C30">
        <v>29</v>
      </c>
      <c r="D30" t="s">
        <v>1217</v>
      </c>
      <c r="E30" t="s">
        <v>269</v>
      </c>
      <c r="F30" t="s">
        <v>1241</v>
      </c>
      <c r="G30">
        <v>1977</v>
      </c>
      <c r="H30" t="s">
        <v>1877</v>
      </c>
      <c r="I30">
        <v>1977</v>
      </c>
      <c r="J30" t="s">
        <v>32</v>
      </c>
      <c r="K30" t="s">
        <v>200</v>
      </c>
      <c r="L30">
        <v>1977</v>
      </c>
    </row>
    <row r="31" spans="1:12">
      <c r="A31" t="s">
        <v>1878</v>
      </c>
      <c r="C31">
        <v>30</v>
      </c>
      <c r="D31" t="s">
        <v>662</v>
      </c>
      <c r="E31" t="s">
        <v>92</v>
      </c>
      <c r="F31" t="s">
        <v>1241</v>
      </c>
      <c r="G31">
        <v>1972</v>
      </c>
      <c r="H31" t="s">
        <v>1879</v>
      </c>
      <c r="I31">
        <v>1972</v>
      </c>
      <c r="J31" t="s">
        <v>32</v>
      </c>
      <c r="K31" t="s">
        <v>200</v>
      </c>
      <c r="L31">
        <v>1972</v>
      </c>
    </row>
    <row r="32" spans="1:12">
      <c r="A32" t="s">
        <v>1880</v>
      </c>
      <c r="C32">
        <v>31</v>
      </c>
      <c r="D32" t="s">
        <v>23</v>
      </c>
      <c r="E32" t="s">
        <v>17</v>
      </c>
      <c r="F32" t="s">
        <v>1242</v>
      </c>
      <c r="G32">
        <v>1969</v>
      </c>
      <c r="H32" t="s">
        <v>1881</v>
      </c>
      <c r="I32">
        <v>1969</v>
      </c>
      <c r="J32" t="s">
        <v>32</v>
      </c>
      <c r="K32" t="s">
        <v>200</v>
      </c>
      <c r="L32">
        <v>1969</v>
      </c>
    </row>
    <row r="33" spans="1:12">
      <c r="A33" t="s">
        <v>1882</v>
      </c>
      <c r="C33">
        <v>32</v>
      </c>
      <c r="D33" t="s">
        <v>50</v>
      </c>
      <c r="E33" t="s">
        <v>49</v>
      </c>
      <c r="F33" t="s">
        <v>135</v>
      </c>
      <c r="G33">
        <v>1967</v>
      </c>
      <c r="H33" t="s">
        <v>1883</v>
      </c>
      <c r="I33">
        <v>1967</v>
      </c>
      <c r="J33" t="s">
        <v>32</v>
      </c>
      <c r="K33" t="s">
        <v>200</v>
      </c>
      <c r="L33">
        <v>1967</v>
      </c>
    </row>
    <row r="34" spans="1:12">
      <c r="A34" t="s">
        <v>1884</v>
      </c>
      <c r="C34">
        <v>33</v>
      </c>
      <c r="D34" t="s">
        <v>67</v>
      </c>
      <c r="E34" t="s">
        <v>15</v>
      </c>
      <c r="F34" t="s">
        <v>1243</v>
      </c>
      <c r="G34">
        <v>1963</v>
      </c>
      <c r="H34" t="s">
        <v>1885</v>
      </c>
      <c r="I34">
        <v>1963</v>
      </c>
      <c r="J34" t="s">
        <v>32</v>
      </c>
      <c r="K34" t="s">
        <v>200</v>
      </c>
      <c r="L34">
        <v>1963</v>
      </c>
    </row>
    <row r="35" spans="1:12">
      <c r="A35" t="s">
        <v>1886</v>
      </c>
      <c r="C35">
        <v>34</v>
      </c>
      <c r="D35" t="s">
        <v>2</v>
      </c>
      <c r="E35" t="s">
        <v>25</v>
      </c>
      <c r="F35">
        <v>0</v>
      </c>
      <c r="G35">
        <v>1958</v>
      </c>
      <c r="H35" t="s">
        <v>1887</v>
      </c>
      <c r="I35">
        <v>1958</v>
      </c>
      <c r="J35" t="s">
        <v>32</v>
      </c>
      <c r="K35" t="s">
        <v>200</v>
      </c>
      <c r="L35">
        <v>1958</v>
      </c>
    </row>
    <row r="36" spans="1:12">
      <c r="A36" t="s">
        <v>1888</v>
      </c>
      <c r="C36">
        <v>35</v>
      </c>
      <c r="D36" t="s">
        <v>183</v>
      </c>
      <c r="E36" t="s">
        <v>51</v>
      </c>
      <c r="F36">
        <v>0</v>
      </c>
      <c r="G36">
        <v>1970</v>
      </c>
      <c r="H36" t="s">
        <v>1889</v>
      </c>
      <c r="I36">
        <v>1970</v>
      </c>
      <c r="J36" t="s">
        <v>32</v>
      </c>
      <c r="K36" t="s">
        <v>200</v>
      </c>
      <c r="L36">
        <v>1970</v>
      </c>
    </row>
    <row r="37" spans="1:12">
      <c r="A37" t="s">
        <v>1890</v>
      </c>
      <c r="C37">
        <v>36</v>
      </c>
      <c r="D37" t="s">
        <v>62</v>
      </c>
      <c r="E37" t="s">
        <v>63</v>
      </c>
      <c r="F37" t="s">
        <v>136</v>
      </c>
      <c r="G37">
        <v>1981</v>
      </c>
      <c r="H37" t="s">
        <v>1891</v>
      </c>
      <c r="I37">
        <v>1981</v>
      </c>
      <c r="J37" t="s">
        <v>32</v>
      </c>
      <c r="K37" t="s">
        <v>200</v>
      </c>
      <c r="L37">
        <v>1981</v>
      </c>
    </row>
    <row r="38" spans="1:12">
      <c r="A38" t="s">
        <v>1892</v>
      </c>
      <c r="C38">
        <v>37</v>
      </c>
      <c r="D38" t="s">
        <v>140</v>
      </c>
      <c r="E38" t="s">
        <v>68</v>
      </c>
      <c r="F38" t="s">
        <v>1244</v>
      </c>
      <c r="G38">
        <v>1980</v>
      </c>
      <c r="H38" t="s">
        <v>1893</v>
      </c>
      <c r="I38">
        <v>1980</v>
      </c>
      <c r="J38" t="s">
        <v>32</v>
      </c>
      <c r="K38" t="s">
        <v>200</v>
      </c>
      <c r="L38">
        <v>1980</v>
      </c>
    </row>
    <row r="39" spans="1:12">
      <c r="A39" t="s">
        <v>1894</v>
      </c>
      <c r="C39">
        <v>38</v>
      </c>
      <c r="D39" t="s">
        <v>163</v>
      </c>
      <c r="E39" t="s">
        <v>70</v>
      </c>
      <c r="F39" t="s">
        <v>1245</v>
      </c>
      <c r="G39">
        <v>1995</v>
      </c>
      <c r="H39" t="s">
        <v>1895</v>
      </c>
      <c r="I39">
        <v>1995</v>
      </c>
      <c r="J39" t="s">
        <v>32</v>
      </c>
      <c r="K39" t="s">
        <v>200</v>
      </c>
      <c r="L39">
        <v>1995</v>
      </c>
    </row>
    <row r="40" spans="1:12">
      <c r="A40" t="s">
        <v>1896</v>
      </c>
      <c r="C40">
        <v>39</v>
      </c>
      <c r="D40" t="s">
        <v>230</v>
      </c>
      <c r="E40" t="s">
        <v>336</v>
      </c>
      <c r="F40" t="s">
        <v>1246</v>
      </c>
      <c r="G40">
        <v>1967</v>
      </c>
      <c r="H40" t="s">
        <v>1897</v>
      </c>
      <c r="I40">
        <v>1967</v>
      </c>
      <c r="J40" t="s">
        <v>32</v>
      </c>
      <c r="K40" t="s">
        <v>200</v>
      </c>
      <c r="L40">
        <v>1967</v>
      </c>
    </row>
    <row r="41" spans="1:12">
      <c r="A41" t="s">
        <v>1898</v>
      </c>
      <c r="C41">
        <v>40</v>
      </c>
      <c r="D41" t="s">
        <v>321</v>
      </c>
      <c r="E41" t="s">
        <v>322</v>
      </c>
      <c r="F41" t="s">
        <v>1247</v>
      </c>
      <c r="G41">
        <v>1973</v>
      </c>
      <c r="H41" t="s">
        <v>1899</v>
      </c>
      <c r="I41">
        <v>1973</v>
      </c>
      <c r="J41" t="s">
        <v>32</v>
      </c>
      <c r="K41" t="s">
        <v>200</v>
      </c>
      <c r="L41">
        <v>1973</v>
      </c>
    </row>
    <row r="42" spans="1:12">
      <c r="A42" t="s">
        <v>1900</v>
      </c>
      <c r="C42">
        <v>41</v>
      </c>
      <c r="D42" t="s">
        <v>102</v>
      </c>
      <c r="E42" t="s">
        <v>103</v>
      </c>
      <c r="F42" t="s">
        <v>1248</v>
      </c>
      <c r="G42">
        <v>1988</v>
      </c>
      <c r="H42" t="s">
        <v>1901</v>
      </c>
      <c r="I42">
        <v>1988</v>
      </c>
      <c r="J42" t="s">
        <v>32</v>
      </c>
      <c r="K42" t="s">
        <v>200</v>
      </c>
      <c r="L42">
        <v>1988</v>
      </c>
    </row>
    <row r="43" spans="1:12">
      <c r="A43" t="s">
        <v>1902</v>
      </c>
      <c r="C43">
        <v>42</v>
      </c>
      <c r="D43" t="s">
        <v>1249</v>
      </c>
      <c r="E43" t="s">
        <v>15</v>
      </c>
      <c r="F43">
        <v>0</v>
      </c>
      <c r="G43">
        <v>1976</v>
      </c>
      <c r="H43" t="s">
        <v>1903</v>
      </c>
      <c r="I43">
        <v>1976</v>
      </c>
      <c r="J43" t="s">
        <v>32</v>
      </c>
      <c r="K43" t="s">
        <v>200</v>
      </c>
      <c r="L43">
        <v>1976</v>
      </c>
    </row>
    <row r="44" spans="1:12">
      <c r="A44" t="s">
        <v>1904</v>
      </c>
      <c r="C44">
        <v>43</v>
      </c>
      <c r="D44" t="s">
        <v>991</v>
      </c>
      <c r="E44" t="s">
        <v>49</v>
      </c>
      <c r="F44" t="s">
        <v>1250</v>
      </c>
      <c r="G44">
        <v>1979</v>
      </c>
      <c r="H44" t="s">
        <v>1905</v>
      </c>
      <c r="I44">
        <v>1979</v>
      </c>
      <c r="J44" t="s">
        <v>32</v>
      </c>
      <c r="K44" t="s">
        <v>200</v>
      </c>
      <c r="L44">
        <v>1979</v>
      </c>
    </row>
    <row r="45" spans="1:12">
      <c r="A45" t="s">
        <v>1906</v>
      </c>
      <c r="C45">
        <v>44</v>
      </c>
      <c r="D45" t="s">
        <v>748</v>
      </c>
      <c r="E45" t="s">
        <v>59</v>
      </c>
      <c r="F45" t="s">
        <v>1251</v>
      </c>
      <c r="G45">
        <v>1978</v>
      </c>
      <c r="H45" t="s">
        <v>1907</v>
      </c>
      <c r="I45">
        <v>1978</v>
      </c>
      <c r="J45" t="s">
        <v>32</v>
      </c>
      <c r="K45" t="s">
        <v>200</v>
      </c>
      <c r="L45">
        <v>1978</v>
      </c>
    </row>
    <row r="46" spans="1:12">
      <c r="A46" t="s">
        <v>1908</v>
      </c>
      <c r="C46">
        <v>45</v>
      </c>
      <c r="D46" t="s">
        <v>87</v>
      </c>
      <c r="E46" t="s">
        <v>19</v>
      </c>
      <c r="F46" t="s">
        <v>1252</v>
      </c>
      <c r="G46">
        <v>1974</v>
      </c>
      <c r="H46" t="s">
        <v>1909</v>
      </c>
      <c r="I46">
        <v>1974</v>
      </c>
      <c r="J46" t="s">
        <v>32</v>
      </c>
      <c r="K46" t="s">
        <v>200</v>
      </c>
      <c r="L46">
        <v>1974</v>
      </c>
    </row>
    <row r="47" spans="1:12">
      <c r="A47" t="s">
        <v>1910</v>
      </c>
      <c r="C47">
        <v>46</v>
      </c>
      <c r="D47" t="s">
        <v>85</v>
      </c>
      <c r="E47" t="s">
        <v>48</v>
      </c>
      <c r="F47" t="s">
        <v>1252</v>
      </c>
      <c r="G47">
        <v>1982</v>
      </c>
      <c r="H47" t="s">
        <v>1911</v>
      </c>
      <c r="I47">
        <v>1982</v>
      </c>
      <c r="J47" t="s">
        <v>32</v>
      </c>
      <c r="K47" t="s">
        <v>200</v>
      </c>
      <c r="L47">
        <v>1982</v>
      </c>
    </row>
    <row r="48" spans="1:12">
      <c r="A48" t="s">
        <v>1912</v>
      </c>
      <c r="C48">
        <v>47</v>
      </c>
      <c r="D48" t="s">
        <v>64</v>
      </c>
      <c r="E48" t="s">
        <v>65</v>
      </c>
      <c r="F48">
        <v>0</v>
      </c>
      <c r="G48">
        <v>1963</v>
      </c>
      <c r="H48" t="s">
        <v>1913</v>
      </c>
      <c r="I48">
        <v>1963</v>
      </c>
      <c r="J48" t="s">
        <v>32</v>
      </c>
      <c r="K48" t="s">
        <v>200</v>
      </c>
      <c r="L48">
        <v>1963</v>
      </c>
    </row>
    <row r="49" spans="1:12">
      <c r="A49" t="s">
        <v>1914</v>
      </c>
      <c r="C49">
        <v>48</v>
      </c>
      <c r="D49" t="s">
        <v>148</v>
      </c>
      <c r="E49" t="s">
        <v>24</v>
      </c>
      <c r="F49" t="s">
        <v>1253</v>
      </c>
      <c r="G49">
        <v>1981</v>
      </c>
      <c r="H49" t="s">
        <v>1915</v>
      </c>
      <c r="I49">
        <v>1981</v>
      </c>
      <c r="J49" t="s">
        <v>32</v>
      </c>
      <c r="K49" t="s">
        <v>200</v>
      </c>
      <c r="L49">
        <v>1981</v>
      </c>
    </row>
    <row r="50" spans="1:12">
      <c r="A50" t="s">
        <v>1916</v>
      </c>
      <c r="C50">
        <v>49</v>
      </c>
      <c r="D50" t="s">
        <v>107</v>
      </c>
      <c r="E50" t="s">
        <v>16</v>
      </c>
      <c r="F50" t="s">
        <v>1254</v>
      </c>
      <c r="G50">
        <v>1984</v>
      </c>
      <c r="H50" t="s">
        <v>1917</v>
      </c>
      <c r="I50">
        <v>1984</v>
      </c>
      <c r="J50" t="s">
        <v>32</v>
      </c>
      <c r="K50" t="s">
        <v>200</v>
      </c>
      <c r="L50">
        <v>1984</v>
      </c>
    </row>
    <row r="51" spans="1:12">
      <c r="A51" t="s">
        <v>1918</v>
      </c>
      <c r="C51">
        <v>50</v>
      </c>
      <c r="D51" t="s">
        <v>239</v>
      </c>
      <c r="E51" t="s">
        <v>17</v>
      </c>
      <c r="F51">
        <v>0</v>
      </c>
      <c r="G51">
        <v>1977</v>
      </c>
      <c r="H51" t="s">
        <v>1919</v>
      </c>
      <c r="I51">
        <v>1977</v>
      </c>
      <c r="J51" t="s">
        <v>32</v>
      </c>
      <c r="K51" t="s">
        <v>200</v>
      </c>
      <c r="L51">
        <v>1977</v>
      </c>
    </row>
    <row r="52" spans="1:12">
      <c r="A52" t="s">
        <v>1920</v>
      </c>
      <c r="C52">
        <v>51</v>
      </c>
      <c r="D52" t="s">
        <v>408</v>
      </c>
      <c r="E52" t="s">
        <v>209</v>
      </c>
      <c r="F52">
        <v>0</v>
      </c>
      <c r="G52">
        <v>1955</v>
      </c>
      <c r="H52" t="s">
        <v>1921</v>
      </c>
      <c r="I52">
        <v>1955</v>
      </c>
      <c r="J52" t="s">
        <v>32</v>
      </c>
      <c r="K52" t="s">
        <v>200</v>
      </c>
      <c r="L52">
        <v>1955</v>
      </c>
    </row>
    <row r="53" spans="1:12">
      <c r="A53" t="s">
        <v>1922</v>
      </c>
      <c r="C53">
        <v>52</v>
      </c>
      <c r="D53" t="s">
        <v>1255</v>
      </c>
      <c r="E53" t="s">
        <v>26</v>
      </c>
      <c r="F53">
        <v>0</v>
      </c>
      <c r="G53">
        <v>1965</v>
      </c>
      <c r="H53" t="s">
        <v>1923</v>
      </c>
      <c r="I53">
        <v>1965</v>
      </c>
      <c r="J53" t="s">
        <v>32</v>
      </c>
      <c r="K53" t="s">
        <v>200</v>
      </c>
      <c r="L53" t="e">
        <v>#N/A</v>
      </c>
    </row>
    <row r="54" spans="1:12">
      <c r="A54" t="s">
        <v>1924</v>
      </c>
      <c r="C54">
        <v>53</v>
      </c>
      <c r="D54" t="s">
        <v>187</v>
      </c>
      <c r="E54" t="s">
        <v>22</v>
      </c>
      <c r="F54" t="s">
        <v>1256</v>
      </c>
      <c r="G54">
        <v>1986</v>
      </c>
      <c r="H54" t="s">
        <v>1925</v>
      </c>
      <c r="I54">
        <v>1986</v>
      </c>
      <c r="J54" t="s">
        <v>32</v>
      </c>
      <c r="K54" t="s">
        <v>200</v>
      </c>
      <c r="L54">
        <v>1986</v>
      </c>
    </row>
    <row r="55" spans="1:12">
      <c r="A55" t="s">
        <v>1926</v>
      </c>
      <c r="C55">
        <v>54</v>
      </c>
      <c r="D55" t="s">
        <v>156</v>
      </c>
      <c r="E55" t="s">
        <v>48</v>
      </c>
      <c r="F55" t="s">
        <v>1256</v>
      </c>
      <c r="G55">
        <v>1974</v>
      </c>
      <c r="H55" t="s">
        <v>1927</v>
      </c>
      <c r="I55">
        <v>1974</v>
      </c>
      <c r="J55" t="s">
        <v>32</v>
      </c>
      <c r="K55" t="s">
        <v>200</v>
      </c>
      <c r="L55">
        <v>1974</v>
      </c>
    </row>
    <row r="56" spans="1:12">
      <c r="A56" t="s">
        <v>1928</v>
      </c>
      <c r="C56">
        <v>55</v>
      </c>
      <c r="D56" t="s">
        <v>93</v>
      </c>
      <c r="E56" t="s">
        <v>92</v>
      </c>
      <c r="F56">
        <v>0</v>
      </c>
      <c r="G56">
        <v>1974</v>
      </c>
      <c r="H56" t="s">
        <v>1929</v>
      </c>
      <c r="I56">
        <v>1974</v>
      </c>
      <c r="J56" t="s">
        <v>32</v>
      </c>
      <c r="K56" t="s">
        <v>200</v>
      </c>
      <c r="L56">
        <v>1974</v>
      </c>
    </row>
    <row r="57" spans="1:12">
      <c r="A57" t="s">
        <v>1930</v>
      </c>
      <c r="C57">
        <v>56</v>
      </c>
      <c r="D57" t="s">
        <v>602</v>
      </c>
      <c r="E57" t="s">
        <v>17</v>
      </c>
      <c r="F57">
        <v>0</v>
      </c>
      <c r="G57">
        <v>1995</v>
      </c>
      <c r="H57" t="s">
        <v>1931</v>
      </c>
      <c r="I57">
        <v>1995</v>
      </c>
      <c r="J57" t="s">
        <v>32</v>
      </c>
      <c r="K57" t="s">
        <v>200</v>
      </c>
      <c r="L57" t="e">
        <v>#N/A</v>
      </c>
    </row>
    <row r="58" spans="1:12">
      <c r="A58" t="s">
        <v>1932</v>
      </c>
      <c r="C58">
        <v>57</v>
      </c>
      <c r="D58" t="s">
        <v>50</v>
      </c>
      <c r="E58" t="s">
        <v>66</v>
      </c>
      <c r="F58" t="s">
        <v>135</v>
      </c>
      <c r="G58">
        <v>1969</v>
      </c>
      <c r="H58" t="s">
        <v>1933</v>
      </c>
      <c r="I58">
        <v>1969</v>
      </c>
      <c r="J58" t="s">
        <v>0</v>
      </c>
      <c r="K58" t="s">
        <v>200</v>
      </c>
      <c r="L58">
        <v>1969</v>
      </c>
    </row>
    <row r="59" spans="1:12">
      <c r="A59" t="s">
        <v>1934</v>
      </c>
      <c r="C59">
        <v>58</v>
      </c>
      <c r="D59" t="s">
        <v>60</v>
      </c>
      <c r="E59" t="s">
        <v>61</v>
      </c>
      <c r="F59" t="s">
        <v>136</v>
      </c>
      <c r="G59">
        <v>1981</v>
      </c>
      <c r="H59" t="s">
        <v>1935</v>
      </c>
      <c r="I59">
        <v>1981</v>
      </c>
      <c r="J59" t="s">
        <v>0</v>
      </c>
      <c r="K59" t="s">
        <v>200</v>
      </c>
      <c r="L59">
        <v>1981</v>
      </c>
    </row>
    <row r="60" spans="1:12">
      <c r="A60" t="s">
        <v>1936</v>
      </c>
      <c r="C60">
        <v>59</v>
      </c>
      <c r="D60" t="s">
        <v>551</v>
      </c>
      <c r="E60" t="s">
        <v>550</v>
      </c>
      <c r="F60">
        <v>0</v>
      </c>
      <c r="G60">
        <v>1988</v>
      </c>
      <c r="H60" t="s">
        <v>1937</v>
      </c>
      <c r="I60">
        <v>1988</v>
      </c>
      <c r="J60" t="s">
        <v>0</v>
      </c>
      <c r="K60" t="s">
        <v>200</v>
      </c>
      <c r="L60">
        <v>1988</v>
      </c>
    </row>
    <row r="61" spans="1:12">
      <c r="A61" t="s">
        <v>1938</v>
      </c>
      <c r="C61">
        <v>60</v>
      </c>
      <c r="D61" t="s">
        <v>198</v>
      </c>
      <c r="E61" t="s">
        <v>199</v>
      </c>
      <c r="F61">
        <v>0</v>
      </c>
      <c r="G61">
        <v>1980</v>
      </c>
      <c r="H61" t="s">
        <v>1264</v>
      </c>
      <c r="I61">
        <v>1980</v>
      </c>
      <c r="J61" t="s">
        <v>0</v>
      </c>
      <c r="K61" t="s">
        <v>200</v>
      </c>
      <c r="L61">
        <v>1980</v>
      </c>
    </row>
    <row r="62" spans="1:12">
      <c r="A62" t="s">
        <v>1939</v>
      </c>
      <c r="C62">
        <v>61</v>
      </c>
      <c r="D62" t="s">
        <v>86</v>
      </c>
      <c r="E62" t="s">
        <v>36</v>
      </c>
      <c r="F62" t="s">
        <v>1257</v>
      </c>
      <c r="G62">
        <v>1970</v>
      </c>
      <c r="H62" t="s">
        <v>1940</v>
      </c>
      <c r="I62">
        <v>1970</v>
      </c>
      <c r="J62" t="s">
        <v>0</v>
      </c>
      <c r="K62" t="s">
        <v>200</v>
      </c>
      <c r="L62">
        <v>1970</v>
      </c>
    </row>
    <row r="63" spans="1:12">
      <c r="A63" t="s">
        <v>1941</v>
      </c>
      <c r="C63">
        <v>62</v>
      </c>
      <c r="D63" t="s">
        <v>602</v>
      </c>
      <c r="E63" t="s">
        <v>657</v>
      </c>
      <c r="F63" t="s">
        <v>656</v>
      </c>
      <c r="G63">
        <v>1972</v>
      </c>
      <c r="H63" t="s">
        <v>1942</v>
      </c>
      <c r="I63">
        <v>1972</v>
      </c>
      <c r="J63" t="s">
        <v>32</v>
      </c>
      <c r="K63" t="s">
        <v>1295</v>
      </c>
      <c r="L63">
        <v>1972</v>
      </c>
    </row>
    <row r="64" spans="1:12">
      <c r="A64" t="s">
        <v>1943</v>
      </c>
      <c r="C64">
        <v>63</v>
      </c>
      <c r="D64" t="s">
        <v>84</v>
      </c>
      <c r="E64" t="s">
        <v>22</v>
      </c>
      <c r="F64">
        <v>0</v>
      </c>
      <c r="G64">
        <v>1986</v>
      </c>
      <c r="H64" t="s">
        <v>1944</v>
      </c>
      <c r="I64">
        <v>1986</v>
      </c>
      <c r="J64" t="s">
        <v>32</v>
      </c>
      <c r="K64" t="s">
        <v>1295</v>
      </c>
      <c r="L64">
        <v>1986</v>
      </c>
    </row>
    <row r="65" spans="1:12">
      <c r="A65" t="s">
        <v>1945</v>
      </c>
      <c r="C65">
        <v>64</v>
      </c>
      <c r="D65" t="s">
        <v>47</v>
      </c>
      <c r="E65" t="s">
        <v>48</v>
      </c>
      <c r="F65" t="s">
        <v>310</v>
      </c>
      <c r="G65">
        <v>1960</v>
      </c>
      <c r="H65" t="s">
        <v>1946</v>
      </c>
      <c r="I65">
        <v>1960</v>
      </c>
      <c r="J65" t="s">
        <v>32</v>
      </c>
      <c r="K65" t="s">
        <v>1295</v>
      </c>
      <c r="L65">
        <v>1960</v>
      </c>
    </row>
    <row r="66" spans="1:12">
      <c r="A66" t="s">
        <v>1947</v>
      </c>
      <c r="C66">
        <v>65</v>
      </c>
      <c r="D66" t="s">
        <v>119</v>
      </c>
      <c r="E66" t="s">
        <v>118</v>
      </c>
      <c r="F66" t="s">
        <v>1287</v>
      </c>
      <c r="G66">
        <v>1988</v>
      </c>
      <c r="H66" t="s">
        <v>1948</v>
      </c>
      <c r="I66">
        <v>1988</v>
      </c>
      <c r="J66" t="s">
        <v>32</v>
      </c>
      <c r="K66" t="s">
        <v>1295</v>
      </c>
      <c r="L66">
        <v>1988</v>
      </c>
    </row>
    <row r="67" spans="1:12">
      <c r="A67" t="s">
        <v>1949</v>
      </c>
      <c r="C67">
        <v>66</v>
      </c>
      <c r="D67" t="s">
        <v>434</v>
      </c>
      <c r="E67" t="s">
        <v>241</v>
      </c>
      <c r="F67" t="s">
        <v>433</v>
      </c>
      <c r="G67">
        <v>1978</v>
      </c>
      <c r="H67" t="s">
        <v>1950</v>
      </c>
      <c r="I67">
        <v>1978</v>
      </c>
      <c r="J67" t="s">
        <v>32</v>
      </c>
      <c r="K67" t="s">
        <v>1295</v>
      </c>
      <c r="L67">
        <v>1978</v>
      </c>
    </row>
    <row r="68" spans="1:12">
      <c r="A68" t="s">
        <v>1951</v>
      </c>
      <c r="C68">
        <v>67</v>
      </c>
      <c r="D68" t="s">
        <v>277</v>
      </c>
      <c r="E68" t="s">
        <v>22</v>
      </c>
      <c r="F68" t="s">
        <v>3</v>
      </c>
      <c r="G68">
        <v>1979</v>
      </c>
      <c r="H68" t="s">
        <v>1952</v>
      </c>
      <c r="I68">
        <v>1979</v>
      </c>
      <c r="J68" t="s">
        <v>32</v>
      </c>
      <c r="K68" t="s">
        <v>1295</v>
      </c>
      <c r="L68">
        <v>1979</v>
      </c>
    </row>
    <row r="69" spans="1:12">
      <c r="A69" t="s">
        <v>1953</v>
      </c>
      <c r="C69">
        <v>68</v>
      </c>
      <c r="D69" t="s">
        <v>874</v>
      </c>
      <c r="E69" t="s">
        <v>51</v>
      </c>
      <c r="F69" t="s">
        <v>873</v>
      </c>
      <c r="G69">
        <v>1989</v>
      </c>
      <c r="H69" t="s">
        <v>1954</v>
      </c>
      <c r="I69">
        <v>1989</v>
      </c>
      <c r="J69" t="s">
        <v>32</v>
      </c>
      <c r="K69" t="s">
        <v>1295</v>
      </c>
      <c r="L69">
        <v>0</v>
      </c>
    </row>
    <row r="70" spans="1:12">
      <c r="A70" t="s">
        <v>1955</v>
      </c>
      <c r="C70">
        <v>69</v>
      </c>
      <c r="D70" t="s">
        <v>98</v>
      </c>
      <c r="E70" t="s">
        <v>83</v>
      </c>
      <c r="F70" t="s">
        <v>873</v>
      </c>
      <c r="G70">
        <v>1989</v>
      </c>
      <c r="H70" t="s">
        <v>1956</v>
      </c>
      <c r="I70">
        <v>1989</v>
      </c>
      <c r="J70" t="s">
        <v>32</v>
      </c>
      <c r="K70" t="s">
        <v>1295</v>
      </c>
      <c r="L70">
        <v>1989</v>
      </c>
    </row>
    <row r="71" spans="1:12">
      <c r="A71" t="s">
        <v>1957</v>
      </c>
      <c r="C71">
        <v>70</v>
      </c>
      <c r="D71" t="s">
        <v>104</v>
      </c>
      <c r="E71" t="s">
        <v>63</v>
      </c>
      <c r="F71" t="s">
        <v>178</v>
      </c>
      <c r="G71">
        <v>1984</v>
      </c>
      <c r="H71" t="s">
        <v>1958</v>
      </c>
      <c r="I71">
        <v>1984</v>
      </c>
      <c r="J71" t="s">
        <v>32</v>
      </c>
      <c r="K71" t="s">
        <v>1295</v>
      </c>
      <c r="L71">
        <v>1984</v>
      </c>
    </row>
    <row r="72" spans="1:12">
      <c r="A72" t="s">
        <v>1959</v>
      </c>
      <c r="C72">
        <v>71</v>
      </c>
      <c r="D72" t="s">
        <v>1278</v>
      </c>
      <c r="E72" t="s">
        <v>467</v>
      </c>
      <c r="F72">
        <v>0</v>
      </c>
      <c r="G72">
        <v>1996</v>
      </c>
      <c r="H72" t="s">
        <v>1960</v>
      </c>
      <c r="I72">
        <v>1996</v>
      </c>
      <c r="J72" t="s">
        <v>32</v>
      </c>
      <c r="K72" t="s">
        <v>1295</v>
      </c>
      <c r="L72" t="e">
        <v>#N/A</v>
      </c>
    </row>
    <row r="73" spans="1:12">
      <c r="A73" t="s">
        <v>1961</v>
      </c>
      <c r="C73">
        <v>72</v>
      </c>
      <c r="D73" t="s">
        <v>88</v>
      </c>
      <c r="E73" t="s">
        <v>121</v>
      </c>
      <c r="F73" t="s">
        <v>1288</v>
      </c>
      <c r="G73">
        <v>1963</v>
      </c>
      <c r="H73" t="s">
        <v>1962</v>
      </c>
      <c r="I73">
        <v>1963</v>
      </c>
      <c r="J73" t="s">
        <v>32</v>
      </c>
      <c r="K73" t="s">
        <v>1295</v>
      </c>
      <c r="L73">
        <v>1963</v>
      </c>
    </row>
    <row r="74" spans="1:12">
      <c r="A74" t="s">
        <v>1963</v>
      </c>
      <c r="C74">
        <v>73</v>
      </c>
      <c r="D74" t="s">
        <v>67</v>
      </c>
      <c r="E74" t="s">
        <v>15</v>
      </c>
      <c r="F74" t="s">
        <v>1289</v>
      </c>
      <c r="G74">
        <v>1945</v>
      </c>
      <c r="H74" t="s">
        <v>1885</v>
      </c>
      <c r="I74">
        <v>1945</v>
      </c>
      <c r="J74" t="s">
        <v>32</v>
      </c>
      <c r="K74" t="s">
        <v>1295</v>
      </c>
      <c r="L74">
        <v>1963</v>
      </c>
    </row>
    <row r="75" spans="1:12">
      <c r="A75" t="s">
        <v>1964</v>
      </c>
      <c r="C75">
        <v>74</v>
      </c>
      <c r="D75" t="s">
        <v>1279</v>
      </c>
      <c r="E75" t="s">
        <v>788</v>
      </c>
      <c r="F75" t="s">
        <v>824</v>
      </c>
      <c r="G75">
        <v>1975</v>
      </c>
      <c r="H75" t="s">
        <v>1965</v>
      </c>
      <c r="I75">
        <v>1975</v>
      </c>
      <c r="J75" t="s">
        <v>32</v>
      </c>
      <c r="K75" t="s">
        <v>1295</v>
      </c>
      <c r="L75">
        <v>1975</v>
      </c>
    </row>
    <row r="76" spans="1:12">
      <c r="A76" t="s">
        <v>1966</v>
      </c>
      <c r="C76">
        <v>75</v>
      </c>
      <c r="D76" t="s">
        <v>837</v>
      </c>
      <c r="E76" t="s">
        <v>22</v>
      </c>
      <c r="F76" t="s">
        <v>871</v>
      </c>
      <c r="G76">
        <v>1963</v>
      </c>
      <c r="H76" t="s">
        <v>1967</v>
      </c>
      <c r="I76">
        <v>1963</v>
      </c>
      <c r="J76" t="s">
        <v>32</v>
      </c>
      <c r="K76" t="s">
        <v>1295</v>
      </c>
      <c r="L76">
        <v>1963</v>
      </c>
    </row>
    <row r="77" spans="1:12">
      <c r="A77" t="s">
        <v>1968</v>
      </c>
      <c r="C77">
        <v>76</v>
      </c>
      <c r="D77" t="s">
        <v>1258</v>
      </c>
      <c r="E77" t="s">
        <v>373</v>
      </c>
      <c r="F77">
        <v>0</v>
      </c>
      <c r="G77">
        <v>0</v>
      </c>
      <c r="H77" t="s">
        <v>1969</v>
      </c>
      <c r="I77">
        <v>0</v>
      </c>
      <c r="J77" t="s">
        <v>32</v>
      </c>
      <c r="K77" t="s">
        <v>1295</v>
      </c>
      <c r="L77" t="e">
        <v>#N/A</v>
      </c>
    </row>
    <row r="78" spans="1:12">
      <c r="A78" t="s">
        <v>1970</v>
      </c>
      <c r="C78">
        <v>77</v>
      </c>
      <c r="D78" t="s">
        <v>746</v>
      </c>
      <c r="E78" t="s">
        <v>45</v>
      </c>
      <c r="F78" t="s">
        <v>744</v>
      </c>
      <c r="G78">
        <v>1981</v>
      </c>
      <c r="H78" t="s">
        <v>1971</v>
      </c>
      <c r="I78">
        <v>1981</v>
      </c>
      <c r="J78" t="s">
        <v>32</v>
      </c>
      <c r="K78" t="s">
        <v>1295</v>
      </c>
      <c r="L78">
        <v>1981</v>
      </c>
    </row>
    <row r="79" spans="1:12">
      <c r="A79" t="s">
        <v>1972</v>
      </c>
      <c r="C79">
        <v>78</v>
      </c>
      <c r="D79" t="s">
        <v>1280</v>
      </c>
      <c r="E79" t="s">
        <v>16</v>
      </c>
      <c r="F79">
        <v>0</v>
      </c>
      <c r="G79">
        <v>1972</v>
      </c>
      <c r="H79" t="s">
        <v>1973</v>
      </c>
      <c r="I79">
        <v>1972</v>
      </c>
      <c r="J79" t="s">
        <v>32</v>
      </c>
      <c r="K79" t="s">
        <v>1295</v>
      </c>
      <c r="L79" t="e">
        <v>#N/A</v>
      </c>
    </row>
    <row r="80" spans="1:12">
      <c r="A80" t="s">
        <v>1974</v>
      </c>
      <c r="C80">
        <v>79</v>
      </c>
      <c r="D80" t="s">
        <v>1084</v>
      </c>
      <c r="E80" t="s">
        <v>68</v>
      </c>
      <c r="F80">
        <v>0</v>
      </c>
      <c r="G80">
        <v>1972</v>
      </c>
      <c r="H80" t="s">
        <v>1975</v>
      </c>
      <c r="I80">
        <v>1972</v>
      </c>
      <c r="J80" t="s">
        <v>32</v>
      </c>
      <c r="K80" t="s">
        <v>1295</v>
      </c>
      <c r="L80">
        <v>1972</v>
      </c>
    </row>
    <row r="81" spans="1:12">
      <c r="A81" t="s">
        <v>1976</v>
      </c>
      <c r="C81">
        <v>80</v>
      </c>
      <c r="D81" t="s">
        <v>89</v>
      </c>
      <c r="E81" t="s">
        <v>70</v>
      </c>
      <c r="F81" t="s">
        <v>1290</v>
      </c>
      <c r="G81">
        <v>1982</v>
      </c>
      <c r="H81" t="s">
        <v>1977</v>
      </c>
      <c r="I81">
        <v>1982</v>
      </c>
      <c r="J81" t="s">
        <v>32</v>
      </c>
      <c r="K81" t="s">
        <v>1295</v>
      </c>
      <c r="L81">
        <v>1982</v>
      </c>
    </row>
    <row r="82" spans="1:12">
      <c r="A82" t="s">
        <v>1978</v>
      </c>
      <c r="C82">
        <v>81</v>
      </c>
      <c r="D82" t="s">
        <v>1281</v>
      </c>
      <c r="E82" t="s">
        <v>26</v>
      </c>
      <c r="F82" t="s">
        <v>1291</v>
      </c>
      <c r="G82">
        <v>1984</v>
      </c>
      <c r="H82" t="s">
        <v>1979</v>
      </c>
      <c r="I82">
        <v>1984</v>
      </c>
      <c r="J82" t="s">
        <v>32</v>
      </c>
      <c r="K82" t="s">
        <v>1295</v>
      </c>
      <c r="L82" t="e">
        <v>#N/A</v>
      </c>
    </row>
    <row r="83" spans="1:12">
      <c r="A83" t="s">
        <v>1980</v>
      </c>
      <c r="C83">
        <v>82</v>
      </c>
      <c r="D83" t="s">
        <v>1282</v>
      </c>
      <c r="E83" t="s">
        <v>788</v>
      </c>
      <c r="F83" t="s">
        <v>1292</v>
      </c>
      <c r="G83">
        <v>1978</v>
      </c>
      <c r="H83" t="s">
        <v>1981</v>
      </c>
      <c r="I83">
        <v>1978</v>
      </c>
      <c r="J83" t="s">
        <v>32</v>
      </c>
      <c r="K83" t="s">
        <v>1295</v>
      </c>
      <c r="L83" t="e">
        <v>#N/A</v>
      </c>
    </row>
    <row r="84" spans="1:12">
      <c r="A84" t="s">
        <v>1982</v>
      </c>
      <c r="C84">
        <v>83</v>
      </c>
      <c r="D84" t="s">
        <v>1284</v>
      </c>
      <c r="E84" t="s">
        <v>16</v>
      </c>
      <c r="F84">
        <v>0</v>
      </c>
      <c r="G84">
        <v>1984</v>
      </c>
      <c r="H84" t="s">
        <v>1983</v>
      </c>
      <c r="I84">
        <v>1984</v>
      </c>
      <c r="J84" t="s">
        <v>32</v>
      </c>
      <c r="K84" t="s">
        <v>1295</v>
      </c>
      <c r="L84" t="e">
        <v>#N/A</v>
      </c>
    </row>
    <row r="85" spans="1:12">
      <c r="A85" t="s">
        <v>1984</v>
      </c>
      <c r="C85">
        <v>84</v>
      </c>
      <c r="D85" t="s">
        <v>110</v>
      </c>
      <c r="E85" t="s">
        <v>16</v>
      </c>
      <c r="F85" t="s">
        <v>1294</v>
      </c>
      <c r="G85">
        <v>1971</v>
      </c>
      <c r="H85" t="s">
        <v>1985</v>
      </c>
      <c r="I85">
        <v>1971</v>
      </c>
      <c r="J85" t="s">
        <v>32</v>
      </c>
      <c r="K85" t="s">
        <v>1295</v>
      </c>
      <c r="L85">
        <v>1971</v>
      </c>
    </row>
    <row r="86" spans="1:12">
      <c r="A86" t="s">
        <v>1986</v>
      </c>
      <c r="C86">
        <v>85</v>
      </c>
      <c r="D86" t="s">
        <v>111</v>
      </c>
      <c r="E86" t="s">
        <v>16</v>
      </c>
      <c r="F86" t="s">
        <v>1294</v>
      </c>
      <c r="G86">
        <v>1968</v>
      </c>
      <c r="H86" t="s">
        <v>1987</v>
      </c>
      <c r="I86">
        <v>1968</v>
      </c>
      <c r="J86" t="s">
        <v>32</v>
      </c>
      <c r="K86" t="s">
        <v>1295</v>
      </c>
      <c r="L86">
        <v>1968</v>
      </c>
    </row>
    <row r="87" spans="1:12">
      <c r="A87" t="s">
        <v>1988</v>
      </c>
      <c r="C87">
        <v>86</v>
      </c>
      <c r="D87" t="s">
        <v>1277</v>
      </c>
      <c r="E87" t="s">
        <v>204</v>
      </c>
      <c r="F87" t="s">
        <v>1287</v>
      </c>
      <c r="G87">
        <v>1988</v>
      </c>
      <c r="H87" t="s">
        <v>1989</v>
      </c>
      <c r="I87">
        <v>1988</v>
      </c>
      <c r="J87" t="s">
        <v>0</v>
      </c>
      <c r="K87" t="s">
        <v>1295</v>
      </c>
      <c r="L87" t="e">
        <v>#N/A</v>
      </c>
    </row>
    <row r="88" spans="1:12">
      <c r="A88" t="s">
        <v>1990</v>
      </c>
      <c r="C88">
        <v>87</v>
      </c>
      <c r="D88" t="s">
        <v>1220</v>
      </c>
      <c r="E88" t="s">
        <v>1219</v>
      </c>
      <c r="F88" t="s">
        <v>824</v>
      </c>
      <c r="G88">
        <v>1976</v>
      </c>
      <c r="H88" t="s">
        <v>1991</v>
      </c>
      <c r="I88">
        <v>1976</v>
      </c>
      <c r="J88" t="s">
        <v>0</v>
      </c>
      <c r="K88" t="s">
        <v>1295</v>
      </c>
      <c r="L88" t="s">
        <v>290</v>
      </c>
    </row>
    <row r="89" spans="1:12">
      <c r="A89" t="s">
        <v>1992</v>
      </c>
      <c r="C89">
        <v>88</v>
      </c>
      <c r="D89" t="s">
        <v>331</v>
      </c>
      <c r="E89" t="s">
        <v>332</v>
      </c>
      <c r="F89" t="s">
        <v>310</v>
      </c>
      <c r="G89">
        <v>1959</v>
      </c>
      <c r="H89" t="s">
        <v>1993</v>
      </c>
      <c r="I89">
        <v>1959</v>
      </c>
      <c r="J89" t="s">
        <v>0</v>
      </c>
      <c r="K89" t="s">
        <v>1295</v>
      </c>
      <c r="L89">
        <v>1959</v>
      </c>
    </row>
    <row r="90" spans="1:12">
      <c r="A90" t="s">
        <v>1994</v>
      </c>
      <c r="C90">
        <v>89</v>
      </c>
      <c r="D90" t="s">
        <v>1283</v>
      </c>
      <c r="E90" t="s">
        <v>550</v>
      </c>
      <c r="F90" t="s">
        <v>1293</v>
      </c>
      <c r="G90">
        <v>1977</v>
      </c>
      <c r="H90" t="s">
        <v>1995</v>
      </c>
      <c r="I90">
        <v>1977</v>
      </c>
      <c r="J90" t="s">
        <v>0</v>
      </c>
      <c r="K90" t="s">
        <v>1295</v>
      </c>
      <c r="L90" t="e">
        <v>#N/A</v>
      </c>
    </row>
    <row r="91" spans="1:12">
      <c r="A91" t="s">
        <v>1996</v>
      </c>
      <c r="C91">
        <v>90</v>
      </c>
      <c r="D91" t="s">
        <v>1285</v>
      </c>
      <c r="E91" t="s">
        <v>489</v>
      </c>
      <c r="F91">
        <v>0</v>
      </c>
      <c r="G91">
        <v>1985</v>
      </c>
      <c r="H91" t="s">
        <v>1997</v>
      </c>
      <c r="I91">
        <v>1985</v>
      </c>
      <c r="J91" t="s">
        <v>0</v>
      </c>
      <c r="K91" t="s">
        <v>1295</v>
      </c>
      <c r="L91" t="e">
        <v>#N/A</v>
      </c>
    </row>
    <row r="92" spans="1:12">
      <c r="A92" t="s">
        <v>1998</v>
      </c>
      <c r="C92">
        <v>91</v>
      </c>
      <c r="D92" t="s">
        <v>1286</v>
      </c>
      <c r="E92" t="s">
        <v>753</v>
      </c>
      <c r="F92">
        <v>0</v>
      </c>
      <c r="G92">
        <v>1971</v>
      </c>
      <c r="H92" t="s">
        <v>1999</v>
      </c>
      <c r="I92">
        <v>1971</v>
      </c>
      <c r="J92" t="s">
        <v>0</v>
      </c>
      <c r="K92" t="s">
        <v>1295</v>
      </c>
      <c r="L92" t="e">
        <v>#N/A</v>
      </c>
    </row>
    <row r="93" spans="1:12">
      <c r="A93" t="s">
        <v>2000</v>
      </c>
      <c r="C93">
        <v>92</v>
      </c>
      <c r="D93" t="s">
        <v>847</v>
      </c>
      <c r="E93" t="s">
        <v>489</v>
      </c>
      <c r="F93">
        <v>0</v>
      </c>
      <c r="G93">
        <v>1972</v>
      </c>
      <c r="H93" t="s">
        <v>2001</v>
      </c>
      <c r="I93">
        <v>1972</v>
      </c>
      <c r="J93" t="s">
        <v>0</v>
      </c>
      <c r="K93" t="s">
        <v>1295</v>
      </c>
      <c r="L93">
        <v>1972</v>
      </c>
    </row>
    <row r="94" spans="1:12">
      <c r="A94" t="s">
        <v>2002</v>
      </c>
      <c r="C94">
        <v>93</v>
      </c>
      <c r="D94" t="s">
        <v>20</v>
      </c>
      <c r="E94" t="s">
        <v>21</v>
      </c>
      <c r="F94" t="s">
        <v>240</v>
      </c>
      <c r="G94">
        <v>1973</v>
      </c>
      <c r="H94" t="s">
        <v>2003</v>
      </c>
      <c r="I94">
        <v>1973</v>
      </c>
      <c r="J94" t="s">
        <v>32</v>
      </c>
      <c r="K94" t="s">
        <v>1297</v>
      </c>
      <c r="L94">
        <v>1973</v>
      </c>
    </row>
    <row r="95" spans="1:12">
      <c r="A95" t="s">
        <v>2004</v>
      </c>
      <c r="C95">
        <v>94</v>
      </c>
      <c r="D95" t="s">
        <v>8</v>
      </c>
      <c r="E95" t="s">
        <v>17</v>
      </c>
      <c r="F95" t="s">
        <v>1262</v>
      </c>
      <c r="G95">
        <v>1978</v>
      </c>
      <c r="H95" t="s">
        <v>2005</v>
      </c>
      <c r="I95">
        <v>1978</v>
      </c>
      <c r="J95" t="s">
        <v>32</v>
      </c>
      <c r="K95" t="s">
        <v>1297</v>
      </c>
      <c r="L95">
        <v>1978</v>
      </c>
    </row>
    <row r="96" spans="1:12">
      <c r="A96" t="s">
        <v>2006</v>
      </c>
      <c r="C96">
        <v>95</v>
      </c>
      <c r="D96" t="s">
        <v>138</v>
      </c>
      <c r="E96" t="s">
        <v>151</v>
      </c>
      <c r="F96" t="s">
        <v>1261</v>
      </c>
      <c r="G96">
        <v>1977</v>
      </c>
      <c r="H96" t="s">
        <v>2007</v>
      </c>
      <c r="I96">
        <v>1977</v>
      </c>
      <c r="J96" t="s">
        <v>32</v>
      </c>
      <c r="K96" t="s">
        <v>1297</v>
      </c>
      <c r="L96">
        <v>1977</v>
      </c>
    </row>
    <row r="97" spans="1:12">
      <c r="A97" t="s">
        <v>2008</v>
      </c>
      <c r="C97">
        <v>96</v>
      </c>
      <c r="D97" t="s">
        <v>1296</v>
      </c>
      <c r="E97" t="s">
        <v>383</v>
      </c>
      <c r="F97" t="s">
        <v>827</v>
      </c>
      <c r="G97">
        <v>1980</v>
      </c>
      <c r="H97" t="s">
        <v>2009</v>
      </c>
      <c r="I97">
        <v>1980</v>
      </c>
      <c r="J97" t="s">
        <v>32</v>
      </c>
      <c r="K97" t="s">
        <v>1297</v>
      </c>
      <c r="L97">
        <v>1980</v>
      </c>
    </row>
    <row r="98" spans="1:12">
      <c r="A98" t="s">
        <v>2010</v>
      </c>
      <c r="C98">
        <v>97</v>
      </c>
      <c r="D98" t="s">
        <v>393</v>
      </c>
      <c r="E98" t="s">
        <v>392</v>
      </c>
      <c r="F98" t="s">
        <v>343</v>
      </c>
      <c r="G98">
        <v>1969</v>
      </c>
      <c r="H98" t="s">
        <v>2011</v>
      </c>
      <c r="I98">
        <v>1969</v>
      </c>
      <c r="J98" t="s">
        <v>32</v>
      </c>
      <c r="K98" t="s">
        <v>1297</v>
      </c>
      <c r="L98">
        <v>1969</v>
      </c>
    </row>
    <row r="99" spans="1:12">
      <c r="A99" t="s">
        <v>2012</v>
      </c>
      <c r="C99">
        <v>98</v>
      </c>
      <c r="D99" t="s">
        <v>97</v>
      </c>
      <c r="E99" t="s">
        <v>19</v>
      </c>
      <c r="F99" t="s">
        <v>195</v>
      </c>
      <c r="G99">
        <v>1977</v>
      </c>
      <c r="H99" t="s">
        <v>2013</v>
      </c>
      <c r="I99">
        <v>1977</v>
      </c>
      <c r="J99" t="s">
        <v>32</v>
      </c>
      <c r="K99" t="s">
        <v>1297</v>
      </c>
      <c r="L99">
        <v>1977</v>
      </c>
    </row>
    <row r="100" spans="1:12">
      <c r="A100" t="s">
        <v>2014</v>
      </c>
      <c r="C100">
        <v>99</v>
      </c>
      <c r="D100" t="s">
        <v>309</v>
      </c>
      <c r="E100" t="s">
        <v>48</v>
      </c>
      <c r="F100" t="s">
        <v>158</v>
      </c>
      <c r="G100">
        <v>1967</v>
      </c>
      <c r="H100" t="s">
        <v>2015</v>
      </c>
      <c r="I100">
        <v>1967</v>
      </c>
      <c r="J100" t="s">
        <v>32</v>
      </c>
      <c r="K100" t="s">
        <v>1297</v>
      </c>
      <c r="L100">
        <v>1967</v>
      </c>
    </row>
    <row r="101" spans="1:12">
      <c r="A101" t="s">
        <v>2016</v>
      </c>
      <c r="C101">
        <v>100</v>
      </c>
      <c r="D101" t="s">
        <v>317</v>
      </c>
      <c r="E101" t="s">
        <v>17</v>
      </c>
      <c r="F101" t="s">
        <v>1260</v>
      </c>
      <c r="G101">
        <v>1980</v>
      </c>
      <c r="H101" t="s">
        <v>2017</v>
      </c>
      <c r="I101">
        <v>1980</v>
      </c>
      <c r="J101" t="s">
        <v>32</v>
      </c>
      <c r="K101" t="s">
        <v>1297</v>
      </c>
      <c r="L101">
        <v>1980</v>
      </c>
    </row>
    <row r="102" spans="1:12">
      <c r="A102" t="s">
        <v>2018</v>
      </c>
      <c r="C102">
        <v>101</v>
      </c>
      <c r="D102" t="s">
        <v>319</v>
      </c>
      <c r="E102" t="s">
        <v>90</v>
      </c>
      <c r="F102" t="s">
        <v>1259</v>
      </c>
      <c r="G102">
        <v>1982</v>
      </c>
      <c r="H102" t="s">
        <v>2019</v>
      </c>
      <c r="I102">
        <v>1982</v>
      </c>
      <c r="J102" t="s">
        <v>32</v>
      </c>
      <c r="K102" t="s">
        <v>1297</v>
      </c>
      <c r="L102">
        <v>1982</v>
      </c>
    </row>
    <row r="103" spans="1:12">
      <c r="A103" t="s">
        <v>2020</v>
      </c>
      <c r="C103">
        <v>102</v>
      </c>
      <c r="D103" t="s">
        <v>580</v>
      </c>
      <c r="E103" t="s">
        <v>63</v>
      </c>
      <c r="F103">
        <v>0</v>
      </c>
      <c r="G103">
        <v>1979</v>
      </c>
      <c r="H103" t="s">
        <v>2021</v>
      </c>
      <c r="I103">
        <v>1979</v>
      </c>
      <c r="J103" t="s">
        <v>32</v>
      </c>
      <c r="K103" t="s">
        <v>1297</v>
      </c>
      <c r="L103">
        <v>1979</v>
      </c>
    </row>
    <row r="104" spans="1:12">
      <c r="A104" t="s">
        <v>2022</v>
      </c>
      <c r="C104">
        <v>103</v>
      </c>
      <c r="D104" t="s">
        <v>582</v>
      </c>
      <c r="E104" t="s">
        <v>365</v>
      </c>
      <c r="F104">
        <v>0</v>
      </c>
      <c r="G104">
        <v>1984</v>
      </c>
      <c r="H104" t="s">
        <v>2023</v>
      </c>
      <c r="I104">
        <v>1984</v>
      </c>
      <c r="J104" t="s">
        <v>32</v>
      </c>
      <c r="K104" t="s">
        <v>1297</v>
      </c>
      <c r="L104">
        <v>1984</v>
      </c>
    </row>
    <row r="105" spans="1:12">
      <c r="A105" t="s">
        <v>2024</v>
      </c>
      <c r="C105">
        <v>104</v>
      </c>
      <c r="D105" t="s">
        <v>581</v>
      </c>
      <c r="E105" t="s">
        <v>151</v>
      </c>
      <c r="F105">
        <v>0</v>
      </c>
      <c r="G105">
        <v>1975</v>
      </c>
      <c r="H105" t="s">
        <v>2025</v>
      </c>
      <c r="I105">
        <v>1975</v>
      </c>
      <c r="J105" t="s">
        <v>32</v>
      </c>
      <c r="K105" t="s">
        <v>1297</v>
      </c>
      <c r="L105">
        <v>1975</v>
      </c>
    </row>
    <row r="106" spans="1:12">
      <c r="A106" t="s">
        <v>2026</v>
      </c>
      <c r="C106">
        <v>105</v>
      </c>
      <c r="D106" t="s">
        <v>142</v>
      </c>
      <c r="E106" t="s">
        <v>15</v>
      </c>
      <c r="F106" t="s">
        <v>184</v>
      </c>
      <c r="G106">
        <v>1976</v>
      </c>
      <c r="H106" t="s">
        <v>2027</v>
      </c>
      <c r="I106">
        <v>1976</v>
      </c>
      <c r="J106" t="s">
        <v>32</v>
      </c>
      <c r="K106" t="s">
        <v>1297</v>
      </c>
      <c r="L106">
        <v>1976</v>
      </c>
    </row>
    <row r="107" spans="1:12">
      <c r="A107" t="s">
        <v>2028</v>
      </c>
      <c r="C107">
        <v>106</v>
      </c>
      <c r="D107" t="s">
        <v>1298</v>
      </c>
      <c r="E107" t="s">
        <v>768</v>
      </c>
      <c r="G107">
        <v>1982</v>
      </c>
      <c r="H107" t="s">
        <v>2029</v>
      </c>
      <c r="I107">
        <v>1982</v>
      </c>
      <c r="J107" t="s">
        <v>0</v>
      </c>
      <c r="K107" t="s">
        <v>1297</v>
      </c>
      <c r="L107">
        <v>1982</v>
      </c>
    </row>
    <row r="108" spans="1:12">
      <c r="A108" t="s">
        <v>2030</v>
      </c>
      <c r="C108">
        <v>107</v>
      </c>
      <c r="D108" t="s">
        <v>437</v>
      </c>
      <c r="E108" t="s">
        <v>144</v>
      </c>
      <c r="F108" t="s">
        <v>294</v>
      </c>
      <c r="G108">
        <v>1977</v>
      </c>
      <c r="H108" t="s">
        <v>2031</v>
      </c>
      <c r="I108">
        <v>1977</v>
      </c>
      <c r="J108" t="s">
        <v>32</v>
      </c>
      <c r="K108" t="s">
        <v>1312</v>
      </c>
      <c r="L108">
        <v>1977</v>
      </c>
    </row>
    <row r="109" spans="1:12">
      <c r="A109" t="s">
        <v>2032</v>
      </c>
      <c r="C109">
        <v>108</v>
      </c>
      <c r="D109" t="s">
        <v>300</v>
      </c>
      <c r="E109" t="s">
        <v>83</v>
      </c>
      <c r="F109" t="s">
        <v>299</v>
      </c>
      <c r="G109">
        <v>1984</v>
      </c>
      <c r="H109" t="s">
        <v>2033</v>
      </c>
      <c r="I109">
        <v>1984</v>
      </c>
      <c r="J109" t="s">
        <v>32</v>
      </c>
      <c r="K109" t="s">
        <v>1312</v>
      </c>
      <c r="L109">
        <v>1984</v>
      </c>
    </row>
    <row r="110" spans="1:12">
      <c r="A110" t="s">
        <v>2034</v>
      </c>
      <c r="C110">
        <v>109</v>
      </c>
      <c r="D110" t="s">
        <v>302</v>
      </c>
      <c r="E110" t="s">
        <v>15</v>
      </c>
      <c r="F110" t="s">
        <v>294</v>
      </c>
      <c r="G110">
        <v>1979</v>
      </c>
      <c r="H110" t="s">
        <v>2035</v>
      </c>
      <c r="I110">
        <v>1979</v>
      </c>
      <c r="J110" t="s">
        <v>32</v>
      </c>
      <c r="K110" t="s">
        <v>1312</v>
      </c>
      <c r="L110">
        <v>1979</v>
      </c>
    </row>
    <row r="111" spans="1:12">
      <c r="A111" t="s">
        <v>2036</v>
      </c>
      <c r="C111">
        <v>110</v>
      </c>
      <c r="D111" t="s">
        <v>749</v>
      </c>
      <c r="E111" t="s">
        <v>17</v>
      </c>
      <c r="F111" t="s">
        <v>1276</v>
      </c>
      <c r="G111">
        <v>1972</v>
      </c>
      <c r="H111" t="s">
        <v>2037</v>
      </c>
      <c r="I111">
        <v>1972</v>
      </c>
      <c r="J111" t="s">
        <v>32</v>
      </c>
      <c r="K111" t="s">
        <v>1312</v>
      </c>
      <c r="L111">
        <v>1972</v>
      </c>
    </row>
    <row r="112" spans="1:12">
      <c r="A112" t="s">
        <v>2038</v>
      </c>
      <c r="C112">
        <v>111</v>
      </c>
      <c r="D112" t="s">
        <v>297</v>
      </c>
      <c r="E112" t="s">
        <v>16</v>
      </c>
      <c r="F112" t="s">
        <v>296</v>
      </c>
      <c r="G112">
        <v>1990</v>
      </c>
      <c r="H112" t="s">
        <v>2039</v>
      </c>
      <c r="I112">
        <v>1990</v>
      </c>
      <c r="J112" t="s">
        <v>32</v>
      </c>
      <c r="K112" t="s">
        <v>1312</v>
      </c>
      <c r="L112">
        <v>1990</v>
      </c>
    </row>
    <row r="113" spans="1:12">
      <c r="A113" t="s">
        <v>2040</v>
      </c>
      <c r="C113">
        <v>112</v>
      </c>
      <c r="D113" t="s">
        <v>281</v>
      </c>
      <c r="E113" t="s">
        <v>282</v>
      </c>
      <c r="F113" t="s">
        <v>1275</v>
      </c>
      <c r="G113">
        <v>1979</v>
      </c>
      <c r="H113" t="s">
        <v>2041</v>
      </c>
      <c r="I113">
        <v>1979</v>
      </c>
      <c r="J113" t="s">
        <v>32</v>
      </c>
      <c r="K113" t="s">
        <v>1312</v>
      </c>
      <c r="L113">
        <v>1979</v>
      </c>
    </row>
    <row r="114" spans="1:12">
      <c r="A114" t="s">
        <v>2042</v>
      </c>
      <c r="C114">
        <v>113</v>
      </c>
      <c r="D114" t="s">
        <v>1299</v>
      </c>
      <c r="E114" t="s">
        <v>16</v>
      </c>
      <c r="F114" t="s">
        <v>1274</v>
      </c>
      <c r="G114">
        <v>1968</v>
      </c>
      <c r="H114" t="s">
        <v>2043</v>
      </c>
      <c r="I114">
        <v>1968</v>
      </c>
      <c r="J114" t="s">
        <v>32</v>
      </c>
      <c r="K114" t="s">
        <v>1312</v>
      </c>
      <c r="L114">
        <v>1968</v>
      </c>
    </row>
    <row r="115" spans="1:12">
      <c r="A115" t="s">
        <v>2044</v>
      </c>
      <c r="C115">
        <v>114</v>
      </c>
      <c r="D115" t="s">
        <v>1300</v>
      </c>
      <c r="E115" t="s">
        <v>63</v>
      </c>
      <c r="F115" t="s">
        <v>1273</v>
      </c>
      <c r="G115">
        <v>1976</v>
      </c>
      <c r="H115" t="s">
        <v>2045</v>
      </c>
      <c r="I115">
        <v>1976</v>
      </c>
      <c r="J115" t="s">
        <v>32</v>
      </c>
      <c r="K115" t="s">
        <v>1312</v>
      </c>
      <c r="L115" t="e">
        <v>#N/A</v>
      </c>
    </row>
    <row r="116" spans="1:12">
      <c r="A116" t="s">
        <v>2046</v>
      </c>
      <c r="C116">
        <v>115</v>
      </c>
      <c r="D116" t="s">
        <v>1301</v>
      </c>
      <c r="E116" t="s">
        <v>15</v>
      </c>
      <c r="F116" t="s">
        <v>1272</v>
      </c>
      <c r="G116">
        <v>1973</v>
      </c>
      <c r="H116" t="s">
        <v>2047</v>
      </c>
      <c r="I116">
        <v>1973</v>
      </c>
      <c r="J116" t="s">
        <v>32</v>
      </c>
      <c r="K116" t="s">
        <v>1312</v>
      </c>
      <c r="L116" t="e">
        <v>#N/A</v>
      </c>
    </row>
    <row r="117" spans="1:12">
      <c r="A117" t="s">
        <v>2048</v>
      </c>
      <c r="C117">
        <v>116</v>
      </c>
      <c r="D117" t="s">
        <v>1302</v>
      </c>
      <c r="E117" t="s">
        <v>63</v>
      </c>
      <c r="F117" t="s">
        <v>1271</v>
      </c>
      <c r="G117">
        <v>1977</v>
      </c>
      <c r="H117" t="s">
        <v>2049</v>
      </c>
      <c r="I117">
        <v>1977</v>
      </c>
      <c r="J117" t="s">
        <v>32</v>
      </c>
      <c r="K117" t="s">
        <v>1312</v>
      </c>
      <c r="L117" t="e">
        <v>#N/A</v>
      </c>
    </row>
    <row r="118" spans="1:12">
      <c r="A118" t="s">
        <v>2050</v>
      </c>
      <c r="C118">
        <v>117</v>
      </c>
      <c r="D118" t="s">
        <v>1303</v>
      </c>
      <c r="E118" t="s">
        <v>363</v>
      </c>
      <c r="F118" t="s">
        <v>1270</v>
      </c>
      <c r="G118">
        <v>1974</v>
      </c>
      <c r="H118" t="s">
        <v>2051</v>
      </c>
      <c r="I118">
        <v>1974</v>
      </c>
      <c r="J118" t="s">
        <v>32</v>
      </c>
      <c r="K118" t="s">
        <v>1312</v>
      </c>
      <c r="L118" t="e">
        <v>#N/A</v>
      </c>
    </row>
    <row r="119" spans="1:12">
      <c r="A119" t="s">
        <v>2052</v>
      </c>
      <c r="C119">
        <v>118</v>
      </c>
      <c r="D119" t="s">
        <v>1304</v>
      </c>
      <c r="E119" t="s">
        <v>21</v>
      </c>
      <c r="F119" t="s">
        <v>1269</v>
      </c>
      <c r="G119">
        <v>1966</v>
      </c>
      <c r="H119" t="s">
        <v>2053</v>
      </c>
      <c r="I119">
        <v>1966</v>
      </c>
      <c r="J119" t="s">
        <v>32</v>
      </c>
      <c r="K119" t="s">
        <v>1312</v>
      </c>
      <c r="L119">
        <v>1966</v>
      </c>
    </row>
    <row r="120" spans="1:12">
      <c r="A120" t="s">
        <v>2054</v>
      </c>
      <c r="C120">
        <v>119</v>
      </c>
      <c r="D120" t="s">
        <v>1306</v>
      </c>
      <c r="E120" t="s">
        <v>15</v>
      </c>
      <c r="F120" t="s">
        <v>1268</v>
      </c>
      <c r="G120">
        <v>1982</v>
      </c>
      <c r="H120" t="s">
        <v>2055</v>
      </c>
      <c r="I120">
        <v>1982</v>
      </c>
      <c r="J120" t="s">
        <v>32</v>
      </c>
      <c r="K120" t="s">
        <v>1312</v>
      </c>
      <c r="L120" t="e">
        <v>#N/A</v>
      </c>
    </row>
    <row r="121" spans="1:12">
      <c r="A121" t="s">
        <v>2056</v>
      </c>
      <c r="C121">
        <v>120</v>
      </c>
      <c r="D121" t="s">
        <v>183</v>
      </c>
      <c r="E121" t="s">
        <v>279</v>
      </c>
      <c r="F121" t="s">
        <v>278</v>
      </c>
      <c r="G121">
        <v>1988</v>
      </c>
      <c r="H121" t="s">
        <v>2057</v>
      </c>
      <c r="I121">
        <v>1988</v>
      </c>
      <c r="J121" t="s">
        <v>32</v>
      </c>
      <c r="K121" t="s">
        <v>1312</v>
      </c>
      <c r="L121">
        <v>1998</v>
      </c>
    </row>
    <row r="122" spans="1:12">
      <c r="A122" t="s">
        <v>2058</v>
      </c>
      <c r="C122">
        <v>121</v>
      </c>
      <c r="D122" t="s">
        <v>1054</v>
      </c>
      <c r="E122" t="s">
        <v>26</v>
      </c>
      <c r="F122" t="s">
        <v>1055</v>
      </c>
      <c r="G122">
        <v>1967</v>
      </c>
      <c r="H122" t="s">
        <v>2059</v>
      </c>
      <c r="I122">
        <v>1967</v>
      </c>
      <c r="J122" t="s">
        <v>32</v>
      </c>
      <c r="K122" t="s">
        <v>1312</v>
      </c>
      <c r="L122">
        <v>1967</v>
      </c>
    </row>
    <row r="123" spans="1:12">
      <c r="A123" t="s">
        <v>2060</v>
      </c>
      <c r="C123">
        <v>122</v>
      </c>
      <c r="D123" t="s">
        <v>1054</v>
      </c>
      <c r="E123" t="s">
        <v>45</v>
      </c>
      <c r="F123" t="s">
        <v>1055</v>
      </c>
      <c r="G123">
        <v>2000</v>
      </c>
      <c r="H123" t="s">
        <v>2061</v>
      </c>
      <c r="I123">
        <v>2000</v>
      </c>
      <c r="J123" t="s">
        <v>32</v>
      </c>
      <c r="K123" t="s">
        <v>1312</v>
      </c>
      <c r="L123">
        <v>2000</v>
      </c>
    </row>
    <row r="124" spans="1:12">
      <c r="A124" t="s">
        <v>2062</v>
      </c>
      <c r="C124">
        <v>123</v>
      </c>
      <c r="D124" t="s">
        <v>1309</v>
      </c>
      <c r="E124" t="s">
        <v>48</v>
      </c>
      <c r="F124" t="s">
        <v>1265</v>
      </c>
      <c r="G124">
        <v>1981</v>
      </c>
      <c r="H124" t="s">
        <v>2063</v>
      </c>
      <c r="I124">
        <v>1981</v>
      </c>
      <c r="J124" t="s">
        <v>32</v>
      </c>
      <c r="K124" t="s">
        <v>1312</v>
      </c>
      <c r="L124" t="e">
        <v>#N/A</v>
      </c>
    </row>
    <row r="125" spans="1:12">
      <c r="A125" t="s">
        <v>2064</v>
      </c>
      <c r="C125">
        <v>124</v>
      </c>
      <c r="D125" t="s">
        <v>1311</v>
      </c>
      <c r="E125" t="s">
        <v>1310</v>
      </c>
      <c r="F125" t="s">
        <v>1265</v>
      </c>
      <c r="G125">
        <v>1975</v>
      </c>
      <c r="H125" t="s">
        <v>2065</v>
      </c>
      <c r="I125">
        <v>1975</v>
      </c>
      <c r="J125" t="s">
        <v>32</v>
      </c>
      <c r="K125" t="s">
        <v>1312</v>
      </c>
      <c r="L125" t="e">
        <v>#N/A</v>
      </c>
    </row>
    <row r="126" spans="1:12">
      <c r="A126" t="s">
        <v>2066</v>
      </c>
      <c r="C126">
        <v>125</v>
      </c>
      <c r="D126" t="s">
        <v>275</v>
      </c>
      <c r="E126" t="s">
        <v>276</v>
      </c>
      <c r="F126" t="s">
        <v>3</v>
      </c>
      <c r="G126">
        <v>1982</v>
      </c>
      <c r="H126" t="s">
        <v>2067</v>
      </c>
      <c r="I126">
        <v>1982</v>
      </c>
      <c r="J126" t="s">
        <v>0</v>
      </c>
      <c r="K126" t="s">
        <v>1312</v>
      </c>
      <c r="L126">
        <v>1982</v>
      </c>
    </row>
    <row r="127" spans="1:12">
      <c r="A127" t="s">
        <v>2068</v>
      </c>
      <c r="C127">
        <v>126</v>
      </c>
      <c r="D127" t="s">
        <v>1305</v>
      </c>
      <c r="E127" t="s">
        <v>483</v>
      </c>
      <c r="F127" t="s">
        <v>1268</v>
      </c>
      <c r="G127">
        <v>1980</v>
      </c>
      <c r="H127" t="s">
        <v>2069</v>
      </c>
      <c r="I127">
        <v>1980</v>
      </c>
      <c r="J127" t="s">
        <v>0</v>
      </c>
      <c r="K127" t="s">
        <v>1312</v>
      </c>
      <c r="L127" t="e">
        <v>#N/A</v>
      </c>
    </row>
    <row r="128" spans="1:12">
      <c r="A128" t="s">
        <v>2070</v>
      </c>
      <c r="C128">
        <v>127</v>
      </c>
      <c r="D128" t="s">
        <v>767</v>
      </c>
      <c r="E128" t="s">
        <v>768</v>
      </c>
      <c r="F128" t="s">
        <v>1267</v>
      </c>
      <c r="G128">
        <v>1982</v>
      </c>
      <c r="H128" t="s">
        <v>2071</v>
      </c>
      <c r="I128">
        <v>1982</v>
      </c>
      <c r="J128" t="s">
        <v>0</v>
      </c>
      <c r="K128" t="s">
        <v>1312</v>
      </c>
      <c r="L128">
        <v>1982</v>
      </c>
    </row>
    <row r="129" spans="1:12">
      <c r="A129" t="s">
        <v>2072</v>
      </c>
      <c r="C129">
        <v>128</v>
      </c>
      <c r="D129" t="s">
        <v>1307</v>
      </c>
      <c r="E129" t="s">
        <v>768</v>
      </c>
      <c r="F129" t="s">
        <v>253</v>
      </c>
      <c r="G129">
        <v>1988</v>
      </c>
      <c r="H129" t="s">
        <v>2073</v>
      </c>
      <c r="I129">
        <v>1988</v>
      </c>
      <c r="J129" t="s">
        <v>0</v>
      </c>
      <c r="K129" t="s">
        <v>1312</v>
      </c>
      <c r="L129">
        <v>1988</v>
      </c>
    </row>
    <row r="130" spans="1:12">
      <c r="A130" t="s">
        <v>2074</v>
      </c>
      <c r="C130">
        <v>129</v>
      </c>
      <c r="D130" t="s">
        <v>943</v>
      </c>
      <c r="E130" t="s">
        <v>940</v>
      </c>
      <c r="F130" t="s">
        <v>747</v>
      </c>
      <c r="G130">
        <v>1977</v>
      </c>
      <c r="H130" t="s">
        <v>2075</v>
      </c>
      <c r="I130">
        <v>1977</v>
      </c>
      <c r="J130" t="s">
        <v>0</v>
      </c>
      <c r="K130" t="s">
        <v>1312</v>
      </c>
      <c r="L130">
        <v>1977</v>
      </c>
    </row>
    <row r="131" spans="1:12">
      <c r="A131" t="s">
        <v>2076</v>
      </c>
      <c r="C131">
        <v>130</v>
      </c>
      <c r="D131" t="s">
        <v>748</v>
      </c>
      <c r="E131" t="s">
        <v>276</v>
      </c>
      <c r="F131" t="s">
        <v>747</v>
      </c>
      <c r="G131">
        <v>1983</v>
      </c>
      <c r="H131" t="s">
        <v>2077</v>
      </c>
      <c r="I131">
        <v>1983</v>
      </c>
      <c r="J131" t="s">
        <v>0</v>
      </c>
      <c r="K131" t="s">
        <v>1312</v>
      </c>
      <c r="L131">
        <v>1983</v>
      </c>
    </row>
    <row r="132" spans="1:12">
      <c r="A132" t="s">
        <v>2078</v>
      </c>
      <c r="C132">
        <v>131</v>
      </c>
      <c r="D132" t="s">
        <v>1308</v>
      </c>
      <c r="E132" t="s">
        <v>500</v>
      </c>
      <c r="F132" t="s">
        <v>1266</v>
      </c>
      <c r="G132">
        <v>1973</v>
      </c>
      <c r="H132" t="s">
        <v>2079</v>
      </c>
      <c r="I132">
        <v>1973</v>
      </c>
      <c r="J132" t="s">
        <v>0</v>
      </c>
      <c r="K132" t="s">
        <v>1312</v>
      </c>
      <c r="L132" t="e">
        <v>#N/A</v>
      </c>
    </row>
    <row r="133" spans="1:12">
      <c r="A133" t="s">
        <v>2080</v>
      </c>
      <c r="C133">
        <v>132</v>
      </c>
      <c r="D133" t="s">
        <v>270</v>
      </c>
      <c r="E133" t="s">
        <v>1331</v>
      </c>
      <c r="F133" t="s">
        <v>1330</v>
      </c>
      <c r="G133">
        <v>1973</v>
      </c>
      <c r="H133" t="s">
        <v>2081</v>
      </c>
      <c r="I133">
        <v>1973</v>
      </c>
      <c r="J133" t="s">
        <v>32</v>
      </c>
      <c r="K133" t="s">
        <v>271</v>
      </c>
      <c r="L133" t="e">
        <v>#N/A</v>
      </c>
    </row>
    <row r="134" spans="1:12">
      <c r="A134" t="s">
        <v>2082</v>
      </c>
      <c r="C134">
        <v>133</v>
      </c>
      <c r="D134" t="s">
        <v>257</v>
      </c>
      <c r="E134" t="s">
        <v>15</v>
      </c>
      <c r="F134">
        <v>0</v>
      </c>
      <c r="G134">
        <v>1969</v>
      </c>
      <c r="H134" t="s">
        <v>2083</v>
      </c>
      <c r="I134">
        <v>1969</v>
      </c>
      <c r="J134" t="s">
        <v>32</v>
      </c>
      <c r="K134" t="s">
        <v>271</v>
      </c>
      <c r="L134">
        <v>1969</v>
      </c>
    </row>
    <row r="135" spans="1:12">
      <c r="A135" t="s">
        <v>2084</v>
      </c>
      <c r="C135">
        <v>134</v>
      </c>
      <c r="D135" t="s">
        <v>1332</v>
      </c>
      <c r="E135" t="s">
        <v>91</v>
      </c>
      <c r="F135" t="s">
        <v>1328</v>
      </c>
      <c r="G135">
        <v>1990</v>
      </c>
      <c r="H135" t="s">
        <v>2085</v>
      </c>
      <c r="I135">
        <v>1990</v>
      </c>
      <c r="J135" t="s">
        <v>32</v>
      </c>
      <c r="K135" t="s">
        <v>271</v>
      </c>
      <c r="L135" t="e">
        <v>#N/A</v>
      </c>
    </row>
    <row r="136" spans="1:12">
      <c r="A136" t="s">
        <v>2086</v>
      </c>
      <c r="C136">
        <v>135</v>
      </c>
      <c r="D136" t="s">
        <v>854</v>
      </c>
      <c r="E136" t="s">
        <v>15</v>
      </c>
      <c r="F136" t="s">
        <v>260</v>
      </c>
      <c r="G136">
        <v>1989</v>
      </c>
      <c r="H136" t="s">
        <v>2087</v>
      </c>
      <c r="I136">
        <v>1989</v>
      </c>
      <c r="J136" t="s">
        <v>32</v>
      </c>
      <c r="K136" t="s">
        <v>271</v>
      </c>
      <c r="L136">
        <v>1989</v>
      </c>
    </row>
    <row r="137" spans="1:12">
      <c r="A137" t="s">
        <v>2088</v>
      </c>
      <c r="C137">
        <v>136</v>
      </c>
      <c r="D137" t="s">
        <v>154</v>
      </c>
      <c r="E137" t="s">
        <v>151</v>
      </c>
      <c r="F137">
        <v>0</v>
      </c>
      <c r="G137">
        <v>1978</v>
      </c>
      <c r="H137" t="s">
        <v>2089</v>
      </c>
      <c r="I137">
        <v>1978</v>
      </c>
      <c r="J137" t="s">
        <v>32</v>
      </c>
      <c r="K137" t="s">
        <v>271</v>
      </c>
      <c r="L137">
        <v>1978</v>
      </c>
    </row>
    <row r="138" spans="1:12">
      <c r="A138" t="s">
        <v>2090</v>
      </c>
      <c r="C138">
        <v>137</v>
      </c>
      <c r="D138" t="s">
        <v>226</v>
      </c>
      <c r="E138" t="s">
        <v>19</v>
      </c>
      <c r="F138" t="s">
        <v>1327</v>
      </c>
      <c r="G138">
        <v>1976</v>
      </c>
      <c r="H138" t="s">
        <v>2091</v>
      </c>
      <c r="I138">
        <v>1976</v>
      </c>
      <c r="J138" t="s">
        <v>32</v>
      </c>
      <c r="K138" t="s">
        <v>271</v>
      </c>
      <c r="L138">
        <v>1976</v>
      </c>
    </row>
    <row r="139" spans="1:12">
      <c r="A139" t="s">
        <v>2092</v>
      </c>
      <c r="C139">
        <v>138</v>
      </c>
      <c r="D139" t="s">
        <v>1326</v>
      </c>
      <c r="E139" t="s">
        <v>59</v>
      </c>
      <c r="F139" t="s">
        <v>1323</v>
      </c>
      <c r="G139">
        <v>1986</v>
      </c>
      <c r="H139" t="s">
        <v>2093</v>
      </c>
      <c r="I139">
        <v>1986</v>
      </c>
      <c r="J139" t="s">
        <v>32</v>
      </c>
      <c r="K139" t="s">
        <v>271</v>
      </c>
      <c r="L139" t="e">
        <v>#N/A</v>
      </c>
    </row>
    <row r="140" spans="1:12">
      <c r="A140" t="s">
        <v>2094</v>
      </c>
      <c r="C140">
        <v>139</v>
      </c>
      <c r="D140" t="s">
        <v>256</v>
      </c>
      <c r="E140" t="s">
        <v>91</v>
      </c>
      <c r="F140" t="s">
        <v>1325</v>
      </c>
      <c r="G140">
        <v>1987</v>
      </c>
      <c r="H140" t="s">
        <v>2095</v>
      </c>
      <c r="I140">
        <v>1987</v>
      </c>
      <c r="J140" t="s">
        <v>32</v>
      </c>
      <c r="K140" t="s">
        <v>271</v>
      </c>
      <c r="L140">
        <v>1987</v>
      </c>
    </row>
    <row r="141" spans="1:12">
      <c r="A141" t="s">
        <v>2096</v>
      </c>
      <c r="C141">
        <v>140</v>
      </c>
      <c r="D141" t="s">
        <v>967</v>
      </c>
      <c r="E141" t="s">
        <v>234</v>
      </c>
      <c r="F141" t="s">
        <v>966</v>
      </c>
      <c r="G141">
        <v>1955</v>
      </c>
      <c r="H141" t="s">
        <v>2097</v>
      </c>
      <c r="I141">
        <v>1955</v>
      </c>
      <c r="J141" t="s">
        <v>32</v>
      </c>
      <c r="K141" t="s">
        <v>271</v>
      </c>
      <c r="L141">
        <v>1955</v>
      </c>
    </row>
    <row r="142" spans="1:12">
      <c r="A142" t="s">
        <v>2098</v>
      </c>
      <c r="C142">
        <v>141</v>
      </c>
      <c r="D142" t="s">
        <v>244</v>
      </c>
      <c r="E142" t="s">
        <v>70</v>
      </c>
      <c r="F142" t="s">
        <v>243</v>
      </c>
      <c r="G142">
        <v>1984</v>
      </c>
      <c r="H142" t="s">
        <v>2099</v>
      </c>
      <c r="I142">
        <v>1984</v>
      </c>
      <c r="J142" t="s">
        <v>32</v>
      </c>
      <c r="K142" t="s">
        <v>271</v>
      </c>
      <c r="L142">
        <v>1984</v>
      </c>
    </row>
    <row r="143" spans="1:12">
      <c r="A143" t="s">
        <v>2100</v>
      </c>
      <c r="C143">
        <v>142</v>
      </c>
      <c r="D143" t="s">
        <v>235</v>
      </c>
      <c r="E143" t="s">
        <v>234</v>
      </c>
      <c r="F143">
        <v>0</v>
      </c>
      <c r="G143">
        <v>1968</v>
      </c>
      <c r="H143" t="s">
        <v>2101</v>
      </c>
      <c r="I143">
        <v>1968</v>
      </c>
      <c r="J143" t="s">
        <v>32</v>
      </c>
      <c r="K143" t="s">
        <v>271</v>
      </c>
      <c r="L143">
        <v>1968</v>
      </c>
    </row>
    <row r="144" spans="1:12">
      <c r="A144" t="s">
        <v>2102</v>
      </c>
      <c r="C144">
        <v>143</v>
      </c>
      <c r="D144" t="s">
        <v>252</v>
      </c>
      <c r="E144" t="s">
        <v>70</v>
      </c>
      <c r="F144" t="s">
        <v>1320</v>
      </c>
      <c r="G144">
        <v>1969</v>
      </c>
      <c r="H144" t="s">
        <v>2103</v>
      </c>
      <c r="I144">
        <v>1969</v>
      </c>
      <c r="J144" t="s">
        <v>32</v>
      </c>
      <c r="K144" t="s">
        <v>271</v>
      </c>
      <c r="L144">
        <v>1969</v>
      </c>
    </row>
    <row r="145" spans="1:12">
      <c r="A145" t="s">
        <v>2104</v>
      </c>
      <c r="C145">
        <v>144</v>
      </c>
      <c r="D145" t="s">
        <v>807</v>
      </c>
      <c r="E145" t="s">
        <v>19</v>
      </c>
      <c r="F145" t="s">
        <v>805</v>
      </c>
      <c r="G145">
        <v>1984</v>
      </c>
      <c r="H145" t="s">
        <v>2105</v>
      </c>
      <c r="I145">
        <v>1984</v>
      </c>
      <c r="J145" t="s">
        <v>32</v>
      </c>
      <c r="K145" t="s">
        <v>271</v>
      </c>
      <c r="L145">
        <v>1984</v>
      </c>
    </row>
    <row r="146" spans="1:12">
      <c r="A146" t="s">
        <v>2106</v>
      </c>
      <c r="C146">
        <v>145</v>
      </c>
      <c r="D146" t="s">
        <v>245</v>
      </c>
      <c r="E146" t="s">
        <v>241</v>
      </c>
      <c r="F146" t="s">
        <v>236</v>
      </c>
      <c r="G146">
        <v>1979</v>
      </c>
      <c r="H146" t="s">
        <v>2107</v>
      </c>
      <c r="I146">
        <v>1979</v>
      </c>
      <c r="J146" t="s">
        <v>32</v>
      </c>
      <c r="K146" t="s">
        <v>271</v>
      </c>
      <c r="L146">
        <v>1979</v>
      </c>
    </row>
    <row r="147" spans="1:12">
      <c r="A147" t="s">
        <v>2108</v>
      </c>
      <c r="C147">
        <v>146</v>
      </c>
      <c r="D147" t="s">
        <v>714</v>
      </c>
      <c r="E147" t="s">
        <v>15</v>
      </c>
      <c r="F147">
        <v>0</v>
      </c>
      <c r="G147">
        <v>1985</v>
      </c>
      <c r="H147" t="s">
        <v>2109</v>
      </c>
      <c r="I147">
        <v>1985</v>
      </c>
      <c r="J147" t="s">
        <v>32</v>
      </c>
      <c r="K147" t="s">
        <v>271</v>
      </c>
      <c r="L147">
        <v>0</v>
      </c>
    </row>
    <row r="148" spans="1:12">
      <c r="A148" t="s">
        <v>2110</v>
      </c>
      <c r="C148">
        <v>147</v>
      </c>
      <c r="D148" t="s">
        <v>804</v>
      </c>
      <c r="E148" t="s">
        <v>26</v>
      </c>
      <c r="F148" t="s">
        <v>1323</v>
      </c>
      <c r="G148">
        <v>1986</v>
      </c>
      <c r="H148" t="s">
        <v>2111</v>
      </c>
      <c r="I148">
        <v>1986</v>
      </c>
      <c r="J148" t="s">
        <v>32</v>
      </c>
      <c r="K148" t="s">
        <v>271</v>
      </c>
      <c r="L148">
        <v>1986</v>
      </c>
    </row>
    <row r="149" spans="1:12">
      <c r="A149" t="s">
        <v>2112</v>
      </c>
      <c r="C149">
        <v>148</v>
      </c>
      <c r="D149" t="s">
        <v>1322</v>
      </c>
      <c r="E149" t="s">
        <v>22</v>
      </c>
      <c r="F149" t="s">
        <v>1320</v>
      </c>
      <c r="G149">
        <v>1976</v>
      </c>
      <c r="H149" t="s">
        <v>2113</v>
      </c>
      <c r="I149">
        <v>1976</v>
      </c>
      <c r="J149" t="s">
        <v>32</v>
      </c>
      <c r="K149" t="s">
        <v>271</v>
      </c>
      <c r="L149" t="e">
        <v>#N/A</v>
      </c>
    </row>
    <row r="150" spans="1:12">
      <c r="A150" t="s">
        <v>2114</v>
      </c>
      <c r="C150">
        <v>149</v>
      </c>
      <c r="D150" t="s">
        <v>1321</v>
      </c>
      <c r="E150" t="s">
        <v>91</v>
      </c>
      <c r="F150" t="s">
        <v>1320</v>
      </c>
      <c r="G150">
        <v>1980</v>
      </c>
      <c r="H150" t="s">
        <v>2115</v>
      </c>
      <c r="I150">
        <v>1980</v>
      </c>
      <c r="J150" t="s">
        <v>32</v>
      </c>
      <c r="K150" t="s">
        <v>271</v>
      </c>
      <c r="L150" t="e">
        <v>#N/A</v>
      </c>
    </row>
    <row r="151" spans="1:12">
      <c r="A151" t="s">
        <v>2116</v>
      </c>
      <c r="C151">
        <v>150</v>
      </c>
      <c r="D151" t="s">
        <v>228</v>
      </c>
      <c r="E151" t="s">
        <v>227</v>
      </c>
      <c r="F151" t="s">
        <v>1316</v>
      </c>
      <c r="G151">
        <v>1978</v>
      </c>
      <c r="H151" t="s">
        <v>2117</v>
      </c>
      <c r="I151">
        <v>1978</v>
      </c>
      <c r="J151" t="s">
        <v>32</v>
      </c>
      <c r="K151" t="s">
        <v>271</v>
      </c>
      <c r="L151">
        <v>1978</v>
      </c>
    </row>
    <row r="152" spans="1:12">
      <c r="A152" t="s">
        <v>2118</v>
      </c>
      <c r="C152">
        <v>151</v>
      </c>
      <c r="D152" t="s">
        <v>954</v>
      </c>
      <c r="E152" t="s">
        <v>955</v>
      </c>
      <c r="F152" t="s">
        <v>1318</v>
      </c>
      <c r="G152">
        <v>1979</v>
      </c>
      <c r="H152" t="s">
        <v>2119</v>
      </c>
      <c r="I152">
        <v>1979</v>
      </c>
      <c r="J152" t="s">
        <v>32</v>
      </c>
      <c r="K152" t="s">
        <v>271</v>
      </c>
      <c r="L152">
        <v>1979</v>
      </c>
    </row>
    <row r="153" spans="1:12">
      <c r="A153" t="s">
        <v>2120</v>
      </c>
      <c r="C153">
        <v>152</v>
      </c>
      <c r="D153" t="s">
        <v>203</v>
      </c>
      <c r="E153" t="s">
        <v>1317</v>
      </c>
      <c r="F153" t="s">
        <v>1316</v>
      </c>
      <c r="G153">
        <v>1973</v>
      </c>
      <c r="H153" t="s">
        <v>2121</v>
      </c>
      <c r="I153">
        <v>1973</v>
      </c>
      <c r="J153" t="s">
        <v>32</v>
      </c>
      <c r="K153" t="s">
        <v>271</v>
      </c>
      <c r="L153" t="e">
        <v>#N/A</v>
      </c>
    </row>
    <row r="154" spans="1:12">
      <c r="A154" t="s">
        <v>2122</v>
      </c>
      <c r="C154">
        <v>153</v>
      </c>
      <c r="D154" t="s">
        <v>221</v>
      </c>
      <c r="E154" t="s">
        <v>220</v>
      </c>
      <c r="F154">
        <v>0</v>
      </c>
      <c r="G154">
        <v>1962</v>
      </c>
      <c r="H154" t="s">
        <v>2123</v>
      </c>
      <c r="I154">
        <v>1962</v>
      </c>
      <c r="J154" t="s">
        <v>32</v>
      </c>
      <c r="K154" t="s">
        <v>271</v>
      </c>
      <c r="L154">
        <v>1962</v>
      </c>
    </row>
    <row r="155" spans="1:12">
      <c r="A155" t="s">
        <v>2124</v>
      </c>
      <c r="C155">
        <v>154</v>
      </c>
      <c r="D155" t="s">
        <v>1315</v>
      </c>
      <c r="E155" t="s">
        <v>1210</v>
      </c>
      <c r="F155">
        <v>0</v>
      </c>
      <c r="G155">
        <v>1969</v>
      </c>
      <c r="H155" t="s">
        <v>2125</v>
      </c>
      <c r="I155">
        <v>1969</v>
      </c>
      <c r="J155" t="s">
        <v>32</v>
      </c>
      <c r="K155" t="s">
        <v>271</v>
      </c>
      <c r="L155" t="e">
        <v>#N/A</v>
      </c>
    </row>
    <row r="156" spans="1:12">
      <c r="A156" t="s">
        <v>2126</v>
      </c>
      <c r="C156">
        <v>155</v>
      </c>
      <c r="D156" t="s">
        <v>215</v>
      </c>
      <c r="E156" t="s">
        <v>214</v>
      </c>
      <c r="F156">
        <v>0</v>
      </c>
      <c r="G156">
        <v>1965</v>
      </c>
      <c r="H156" t="s">
        <v>2127</v>
      </c>
      <c r="I156">
        <v>1965</v>
      </c>
      <c r="J156" t="s">
        <v>32</v>
      </c>
      <c r="K156" t="s">
        <v>271</v>
      </c>
      <c r="L156">
        <v>1965</v>
      </c>
    </row>
    <row r="157" spans="1:12">
      <c r="A157" t="s">
        <v>2128</v>
      </c>
      <c r="C157">
        <v>156</v>
      </c>
      <c r="D157" t="s">
        <v>211</v>
      </c>
      <c r="E157" t="s">
        <v>48</v>
      </c>
      <c r="F157" t="s">
        <v>206</v>
      </c>
      <c r="G157">
        <v>1982</v>
      </c>
      <c r="H157" t="s">
        <v>2129</v>
      </c>
      <c r="I157">
        <v>1982</v>
      </c>
      <c r="J157" t="s">
        <v>32</v>
      </c>
      <c r="K157" t="s">
        <v>271</v>
      </c>
      <c r="L157">
        <v>1982</v>
      </c>
    </row>
    <row r="158" spans="1:12">
      <c r="A158" t="s">
        <v>2130</v>
      </c>
      <c r="C158">
        <v>157</v>
      </c>
      <c r="D158" t="s">
        <v>250</v>
      </c>
      <c r="E158" t="s">
        <v>34</v>
      </c>
      <c r="F158" t="s">
        <v>1314</v>
      </c>
      <c r="G158">
        <v>1993</v>
      </c>
      <c r="H158" t="s">
        <v>2131</v>
      </c>
      <c r="I158">
        <v>1993</v>
      </c>
      <c r="J158" t="s">
        <v>32</v>
      </c>
      <c r="K158" t="s">
        <v>271</v>
      </c>
      <c r="L158">
        <v>1993</v>
      </c>
    </row>
    <row r="159" spans="1:12">
      <c r="A159" t="s">
        <v>2132</v>
      </c>
      <c r="C159">
        <v>158</v>
      </c>
      <c r="D159" t="s">
        <v>213</v>
      </c>
      <c r="E159" t="s">
        <v>144</v>
      </c>
      <c r="F159" t="s">
        <v>1313</v>
      </c>
      <c r="G159">
        <v>1971</v>
      </c>
      <c r="H159" t="s">
        <v>2133</v>
      </c>
      <c r="I159">
        <v>1971</v>
      </c>
      <c r="J159" t="s">
        <v>32</v>
      </c>
      <c r="K159" t="s">
        <v>271</v>
      </c>
      <c r="L159">
        <v>1971</v>
      </c>
    </row>
    <row r="160" spans="1:12">
      <c r="A160" t="s">
        <v>2134</v>
      </c>
      <c r="C160">
        <v>159</v>
      </c>
      <c r="D160" t="s">
        <v>807</v>
      </c>
      <c r="E160" t="s">
        <v>806</v>
      </c>
      <c r="F160" t="s">
        <v>805</v>
      </c>
      <c r="G160">
        <v>1982</v>
      </c>
      <c r="H160" t="s">
        <v>2135</v>
      </c>
      <c r="I160">
        <v>1982</v>
      </c>
      <c r="J160" t="s">
        <v>0</v>
      </c>
      <c r="K160" t="s">
        <v>271</v>
      </c>
      <c r="L160">
        <v>1982</v>
      </c>
    </row>
    <row r="161" spans="1:12">
      <c r="A161" t="s">
        <v>2136</v>
      </c>
      <c r="C161">
        <v>160</v>
      </c>
      <c r="D161" t="s">
        <v>230</v>
      </c>
      <c r="E161" t="s">
        <v>334</v>
      </c>
      <c r="F161" t="s">
        <v>335</v>
      </c>
      <c r="G161">
        <v>1975</v>
      </c>
      <c r="H161" t="s">
        <v>2137</v>
      </c>
      <c r="I161">
        <v>1975</v>
      </c>
      <c r="J161" t="s">
        <v>0</v>
      </c>
      <c r="K161" t="s">
        <v>271</v>
      </c>
      <c r="L161">
        <v>1975</v>
      </c>
    </row>
    <row r="162" spans="1:12">
      <c r="A162" t="s">
        <v>2138</v>
      </c>
      <c r="C162">
        <v>161</v>
      </c>
      <c r="D162" t="s">
        <v>205</v>
      </c>
      <c r="E162" t="s">
        <v>204</v>
      </c>
      <c r="F162">
        <v>0</v>
      </c>
      <c r="G162">
        <v>1977</v>
      </c>
      <c r="H162" t="s">
        <v>2139</v>
      </c>
      <c r="I162">
        <v>1977</v>
      </c>
      <c r="J162" t="s">
        <v>0</v>
      </c>
      <c r="K162" t="s">
        <v>271</v>
      </c>
      <c r="L162">
        <v>1977</v>
      </c>
    </row>
    <row r="163" spans="1:12">
      <c r="A163" t="s">
        <v>2140</v>
      </c>
      <c r="C163">
        <v>162</v>
      </c>
      <c r="D163" t="s">
        <v>208</v>
      </c>
      <c r="E163" t="s">
        <v>207</v>
      </c>
      <c r="F163" t="s">
        <v>206</v>
      </c>
      <c r="G163">
        <v>1978</v>
      </c>
      <c r="H163" t="s">
        <v>2141</v>
      </c>
      <c r="I163">
        <v>1978</v>
      </c>
      <c r="J163" t="s">
        <v>0</v>
      </c>
      <c r="K163" t="s">
        <v>271</v>
      </c>
      <c r="L163">
        <v>1978</v>
      </c>
    </row>
    <row r="164" spans="1:12">
      <c r="A164" t="s">
        <v>2142</v>
      </c>
      <c r="C164">
        <v>163</v>
      </c>
      <c r="D164" t="s">
        <v>1339</v>
      </c>
      <c r="E164" t="s">
        <v>1338</v>
      </c>
      <c r="G164">
        <v>0</v>
      </c>
      <c r="H164" t="s">
        <v>2143</v>
      </c>
      <c r="I164">
        <v>0</v>
      </c>
      <c r="J164" t="s">
        <v>0</v>
      </c>
      <c r="K164" t="s">
        <v>1227</v>
      </c>
      <c r="L164" t="e">
        <v>#N/A</v>
      </c>
    </row>
    <row r="165" spans="1:12">
      <c r="A165" t="s">
        <v>2144</v>
      </c>
      <c r="C165">
        <v>164</v>
      </c>
      <c r="D165" t="s">
        <v>1341</v>
      </c>
      <c r="E165" t="s">
        <v>1340</v>
      </c>
      <c r="G165">
        <v>0</v>
      </c>
      <c r="H165" t="s">
        <v>2145</v>
      </c>
      <c r="I165">
        <v>0</v>
      </c>
      <c r="J165" t="s">
        <v>0</v>
      </c>
      <c r="K165" t="s">
        <v>1227</v>
      </c>
      <c r="L165" t="e">
        <v>#N/A</v>
      </c>
    </row>
    <row r="166" spans="1:12">
      <c r="A166" t="s">
        <v>2146</v>
      </c>
      <c r="C166">
        <v>165</v>
      </c>
      <c r="D166" t="s">
        <v>1343</v>
      </c>
      <c r="E166" t="s">
        <v>276</v>
      </c>
      <c r="G166">
        <v>0</v>
      </c>
      <c r="H166" t="s">
        <v>2147</v>
      </c>
      <c r="I166">
        <v>0</v>
      </c>
      <c r="J166" t="s">
        <v>0</v>
      </c>
      <c r="K166" t="s">
        <v>1227</v>
      </c>
      <c r="L166" t="e">
        <v>#N/A</v>
      </c>
    </row>
    <row r="167" spans="1:12">
      <c r="A167" t="s">
        <v>2148</v>
      </c>
      <c r="C167">
        <v>166</v>
      </c>
      <c r="D167" t="s">
        <v>1347</v>
      </c>
      <c r="E167" t="s">
        <v>1346</v>
      </c>
      <c r="G167">
        <v>0</v>
      </c>
      <c r="H167" t="s">
        <v>2149</v>
      </c>
      <c r="I167">
        <v>0</v>
      </c>
      <c r="J167" t="s">
        <v>0</v>
      </c>
      <c r="K167" t="s">
        <v>1227</v>
      </c>
      <c r="L167" t="e">
        <v>#N/A</v>
      </c>
    </row>
    <row r="168" spans="1:12">
      <c r="A168" t="s">
        <v>2150</v>
      </c>
      <c r="C168">
        <v>167</v>
      </c>
      <c r="D168" t="s">
        <v>98</v>
      </c>
      <c r="E168" t="s">
        <v>22</v>
      </c>
      <c r="F168" t="s">
        <v>873</v>
      </c>
      <c r="G168">
        <v>1964</v>
      </c>
      <c r="H168" t="s">
        <v>2151</v>
      </c>
      <c r="I168">
        <v>1964</v>
      </c>
      <c r="J168" t="s">
        <v>32</v>
      </c>
      <c r="K168" t="s">
        <v>1227</v>
      </c>
      <c r="L168" t="e">
        <v>#N/A</v>
      </c>
    </row>
    <row r="169" spans="1:12">
      <c r="A169" t="s">
        <v>2152</v>
      </c>
      <c r="C169">
        <v>168</v>
      </c>
      <c r="D169" t="s">
        <v>880</v>
      </c>
      <c r="E169" t="s">
        <v>90</v>
      </c>
      <c r="F169" t="s">
        <v>873</v>
      </c>
      <c r="G169">
        <v>1971</v>
      </c>
      <c r="H169" t="s">
        <v>2153</v>
      </c>
      <c r="I169">
        <v>1971</v>
      </c>
      <c r="J169" t="s">
        <v>32</v>
      </c>
      <c r="K169" t="s">
        <v>1227</v>
      </c>
      <c r="L169">
        <v>0</v>
      </c>
    </row>
    <row r="170" spans="1:12">
      <c r="A170" t="s">
        <v>2154</v>
      </c>
      <c r="C170">
        <v>169</v>
      </c>
      <c r="D170" t="s">
        <v>108</v>
      </c>
      <c r="E170" t="s">
        <v>91</v>
      </c>
      <c r="G170">
        <v>1991</v>
      </c>
      <c r="H170" t="s">
        <v>2155</v>
      </c>
      <c r="I170">
        <v>1991</v>
      </c>
      <c r="J170" t="s">
        <v>32</v>
      </c>
      <c r="K170" t="s">
        <v>1227</v>
      </c>
      <c r="L170">
        <v>1991</v>
      </c>
    </row>
    <row r="171" spans="1:12">
      <c r="A171" t="s">
        <v>2156</v>
      </c>
      <c r="C171">
        <v>170</v>
      </c>
      <c r="D171" t="s">
        <v>1333</v>
      </c>
      <c r="E171" t="s">
        <v>46</v>
      </c>
      <c r="G171">
        <v>0</v>
      </c>
      <c r="H171" t="s">
        <v>2157</v>
      </c>
      <c r="I171">
        <v>0</v>
      </c>
      <c r="J171" t="s">
        <v>32</v>
      </c>
      <c r="K171" t="s">
        <v>1227</v>
      </c>
      <c r="L171" t="e">
        <v>#N/A</v>
      </c>
    </row>
    <row r="172" spans="1:12">
      <c r="A172" t="s">
        <v>2158</v>
      </c>
      <c r="C172">
        <v>171</v>
      </c>
      <c r="D172" t="s">
        <v>1334</v>
      </c>
      <c r="E172" t="s">
        <v>83</v>
      </c>
      <c r="G172">
        <v>0</v>
      </c>
      <c r="H172" t="s">
        <v>2159</v>
      </c>
      <c r="I172">
        <v>0</v>
      </c>
      <c r="J172" t="s">
        <v>32</v>
      </c>
      <c r="K172" t="s">
        <v>1227</v>
      </c>
      <c r="L172" t="e">
        <v>#N/A</v>
      </c>
    </row>
    <row r="173" spans="1:12">
      <c r="A173" t="s">
        <v>2160</v>
      </c>
      <c r="C173">
        <v>172</v>
      </c>
      <c r="D173" t="s">
        <v>540</v>
      </c>
      <c r="E173" t="s">
        <v>63</v>
      </c>
      <c r="G173">
        <v>0</v>
      </c>
      <c r="H173" t="s">
        <v>2161</v>
      </c>
      <c r="I173">
        <v>0</v>
      </c>
      <c r="J173" t="s">
        <v>32</v>
      </c>
      <c r="K173" t="s">
        <v>1227</v>
      </c>
      <c r="L173" t="e">
        <v>#N/A</v>
      </c>
    </row>
    <row r="174" spans="1:12">
      <c r="A174" t="s">
        <v>2162</v>
      </c>
      <c r="C174">
        <v>173</v>
      </c>
      <c r="D174" t="s">
        <v>1335</v>
      </c>
      <c r="E174" t="s">
        <v>322</v>
      </c>
      <c r="G174">
        <v>0</v>
      </c>
      <c r="H174" t="s">
        <v>2163</v>
      </c>
      <c r="I174">
        <v>0</v>
      </c>
      <c r="J174" t="s">
        <v>32</v>
      </c>
      <c r="K174" t="s">
        <v>1227</v>
      </c>
      <c r="L174" t="e">
        <v>#N/A</v>
      </c>
    </row>
    <row r="175" spans="1:12">
      <c r="A175" t="s">
        <v>2164</v>
      </c>
      <c r="C175">
        <v>174</v>
      </c>
      <c r="D175" t="s">
        <v>1336</v>
      </c>
      <c r="E175" t="s">
        <v>241</v>
      </c>
      <c r="G175">
        <v>0</v>
      </c>
      <c r="H175" t="s">
        <v>2165</v>
      </c>
      <c r="I175">
        <v>0</v>
      </c>
      <c r="J175" t="s">
        <v>32</v>
      </c>
      <c r="K175" t="s">
        <v>1227</v>
      </c>
      <c r="L175" t="e">
        <v>#N/A</v>
      </c>
    </row>
    <row r="176" spans="1:12">
      <c r="A176" t="s">
        <v>2166</v>
      </c>
      <c r="C176">
        <v>175</v>
      </c>
      <c r="D176" t="s">
        <v>1337</v>
      </c>
      <c r="E176" t="s">
        <v>48</v>
      </c>
      <c r="G176">
        <v>0</v>
      </c>
      <c r="H176" t="s">
        <v>2167</v>
      </c>
      <c r="I176">
        <v>0</v>
      </c>
      <c r="J176" t="s">
        <v>32</v>
      </c>
      <c r="K176" t="s">
        <v>1227</v>
      </c>
      <c r="L176" t="e">
        <v>#N/A</v>
      </c>
    </row>
    <row r="177" spans="1:12">
      <c r="A177" t="s">
        <v>2168</v>
      </c>
      <c r="C177">
        <v>176</v>
      </c>
      <c r="D177" t="s">
        <v>1342</v>
      </c>
      <c r="E177" t="s">
        <v>70</v>
      </c>
      <c r="G177">
        <v>0</v>
      </c>
      <c r="H177" t="s">
        <v>2169</v>
      </c>
      <c r="I177">
        <v>0</v>
      </c>
      <c r="J177" t="s">
        <v>32</v>
      </c>
      <c r="K177" t="s">
        <v>1227</v>
      </c>
      <c r="L177" t="e">
        <v>#N/A</v>
      </c>
    </row>
    <row r="178" spans="1:12">
      <c r="A178" t="s">
        <v>2170</v>
      </c>
      <c r="C178">
        <v>177</v>
      </c>
      <c r="D178" t="s">
        <v>1345</v>
      </c>
      <c r="E178" t="s">
        <v>1344</v>
      </c>
      <c r="G178">
        <v>0</v>
      </c>
      <c r="H178" t="s">
        <v>2171</v>
      </c>
      <c r="I178">
        <v>0</v>
      </c>
      <c r="J178" t="s">
        <v>32</v>
      </c>
      <c r="K178" t="s">
        <v>1227</v>
      </c>
      <c r="L178" t="e">
        <v>#N/A</v>
      </c>
    </row>
    <row r="179" spans="1:12">
      <c r="A179" t="s">
        <v>2172</v>
      </c>
      <c r="C179">
        <v>178</v>
      </c>
      <c r="D179" t="s">
        <v>1349</v>
      </c>
      <c r="E179" t="s">
        <v>1348</v>
      </c>
      <c r="G179">
        <v>0</v>
      </c>
      <c r="H179" t="s">
        <v>2173</v>
      </c>
      <c r="I179">
        <v>0</v>
      </c>
      <c r="J179" t="s">
        <v>32</v>
      </c>
      <c r="K179" t="s">
        <v>1227</v>
      </c>
      <c r="L179" t="e">
        <v>#N/A</v>
      </c>
    </row>
    <row r="180" spans="1:12">
      <c r="A180" t="s">
        <v>2174</v>
      </c>
      <c r="C180">
        <v>179</v>
      </c>
      <c r="D180" t="s">
        <v>1350</v>
      </c>
      <c r="E180" t="s">
        <v>21</v>
      </c>
      <c r="G180">
        <v>0</v>
      </c>
      <c r="H180" t="s">
        <v>2175</v>
      </c>
      <c r="I180">
        <v>0</v>
      </c>
      <c r="J180" t="s">
        <v>32</v>
      </c>
      <c r="K180" t="s">
        <v>1227</v>
      </c>
      <c r="L180" t="e">
        <v>#N/A</v>
      </c>
    </row>
    <row r="181" spans="1:12">
      <c r="A181" t="s">
        <v>2176</v>
      </c>
      <c r="C181">
        <v>180</v>
      </c>
      <c r="D181" t="s">
        <v>1351</v>
      </c>
      <c r="E181" t="s">
        <v>46</v>
      </c>
      <c r="G181">
        <v>0</v>
      </c>
      <c r="H181" t="s">
        <v>2177</v>
      </c>
      <c r="I181">
        <v>0</v>
      </c>
      <c r="J181" t="s">
        <v>32</v>
      </c>
      <c r="K181" t="s">
        <v>1227</v>
      </c>
      <c r="L181" t="e">
        <v>#N/A</v>
      </c>
    </row>
    <row r="182" spans="1:12">
      <c r="A182" t="s">
        <v>2178</v>
      </c>
      <c r="C182">
        <v>181</v>
      </c>
      <c r="D182" t="s">
        <v>438</v>
      </c>
      <c r="E182" t="s">
        <v>90</v>
      </c>
      <c r="F182">
        <v>0</v>
      </c>
      <c r="G182">
        <v>1958</v>
      </c>
      <c r="H182" t="s">
        <v>2179</v>
      </c>
      <c r="I182">
        <v>1958</v>
      </c>
      <c r="J182" t="s">
        <v>32</v>
      </c>
      <c r="K182" t="s">
        <v>1469</v>
      </c>
      <c r="L182">
        <v>1958</v>
      </c>
    </row>
    <row r="183" spans="1:12">
      <c r="A183" t="s">
        <v>2180</v>
      </c>
      <c r="C183">
        <v>182</v>
      </c>
      <c r="D183" t="s">
        <v>424</v>
      </c>
      <c r="E183" t="s">
        <v>45</v>
      </c>
      <c r="F183" t="s">
        <v>423</v>
      </c>
      <c r="G183">
        <v>1983</v>
      </c>
      <c r="H183" t="s">
        <v>2181</v>
      </c>
      <c r="I183">
        <v>1983</v>
      </c>
      <c r="J183" t="s">
        <v>32</v>
      </c>
      <c r="K183" t="s">
        <v>1469</v>
      </c>
      <c r="L183">
        <v>1983</v>
      </c>
    </row>
    <row r="184" spans="1:12">
      <c r="A184" t="s">
        <v>2182</v>
      </c>
      <c r="C184">
        <v>183</v>
      </c>
      <c r="D184" t="s">
        <v>424</v>
      </c>
      <c r="E184" t="s">
        <v>83</v>
      </c>
      <c r="F184" t="s">
        <v>425</v>
      </c>
      <c r="G184">
        <v>1956</v>
      </c>
      <c r="H184" t="s">
        <v>2183</v>
      </c>
      <c r="I184">
        <v>1956</v>
      </c>
      <c r="J184" t="s">
        <v>32</v>
      </c>
      <c r="K184" t="s">
        <v>1469</v>
      </c>
      <c r="L184">
        <v>1956</v>
      </c>
    </row>
    <row r="185" spans="1:12">
      <c r="A185" t="s">
        <v>2184</v>
      </c>
      <c r="C185">
        <v>184</v>
      </c>
      <c r="D185" t="s">
        <v>436</v>
      </c>
      <c r="E185" t="s">
        <v>279</v>
      </c>
      <c r="F185" t="s">
        <v>435</v>
      </c>
      <c r="G185">
        <v>1983</v>
      </c>
      <c r="H185" t="s">
        <v>2185</v>
      </c>
      <c r="I185">
        <v>1983</v>
      </c>
      <c r="J185" t="s">
        <v>32</v>
      </c>
      <c r="K185" t="s">
        <v>1469</v>
      </c>
      <c r="L185">
        <v>1983</v>
      </c>
    </row>
    <row r="186" spans="1:12">
      <c r="A186" t="s">
        <v>2186</v>
      </c>
      <c r="C186">
        <v>185</v>
      </c>
      <c r="D186" t="s">
        <v>416</v>
      </c>
      <c r="E186" t="s">
        <v>48</v>
      </c>
      <c r="F186">
        <v>0</v>
      </c>
      <c r="G186">
        <v>1974</v>
      </c>
      <c r="H186" t="s">
        <v>2187</v>
      </c>
      <c r="I186">
        <v>1974</v>
      </c>
      <c r="J186" t="s">
        <v>32</v>
      </c>
      <c r="K186" t="s">
        <v>1469</v>
      </c>
      <c r="L186">
        <v>1974</v>
      </c>
    </row>
    <row r="187" spans="1:12">
      <c r="A187" t="s">
        <v>2188</v>
      </c>
      <c r="C187">
        <v>186</v>
      </c>
      <c r="D187" t="s">
        <v>432</v>
      </c>
      <c r="E187" t="s">
        <v>431</v>
      </c>
      <c r="F187" t="s">
        <v>1381</v>
      </c>
      <c r="G187">
        <v>1978</v>
      </c>
      <c r="H187" t="s">
        <v>2189</v>
      </c>
      <c r="I187">
        <v>1978</v>
      </c>
      <c r="J187" t="s">
        <v>32</v>
      </c>
      <c r="K187" t="s">
        <v>1469</v>
      </c>
      <c r="L187">
        <v>1978</v>
      </c>
    </row>
    <row r="188" spans="1:12">
      <c r="A188" t="s">
        <v>2190</v>
      </c>
      <c r="C188">
        <v>187</v>
      </c>
      <c r="D188" t="s">
        <v>1380</v>
      </c>
      <c r="E188" t="s">
        <v>34</v>
      </c>
      <c r="F188" t="s">
        <v>1379</v>
      </c>
      <c r="G188">
        <v>1979</v>
      </c>
      <c r="H188" t="s">
        <v>2191</v>
      </c>
      <c r="I188">
        <v>1979</v>
      </c>
      <c r="J188" t="s">
        <v>32</v>
      </c>
      <c r="K188" t="s">
        <v>1469</v>
      </c>
      <c r="L188" t="e">
        <v>#N/A</v>
      </c>
    </row>
    <row r="189" spans="1:12">
      <c r="A189" t="s">
        <v>2192</v>
      </c>
      <c r="C189">
        <v>188</v>
      </c>
      <c r="D189" t="s">
        <v>439</v>
      </c>
      <c r="E189" t="s">
        <v>45</v>
      </c>
      <c r="F189">
        <v>0</v>
      </c>
      <c r="G189">
        <v>1975</v>
      </c>
      <c r="H189" t="s">
        <v>2193</v>
      </c>
      <c r="I189">
        <v>1975</v>
      </c>
      <c r="J189" t="s">
        <v>32</v>
      </c>
      <c r="K189" t="s">
        <v>1469</v>
      </c>
      <c r="L189">
        <v>1975</v>
      </c>
    </row>
    <row r="190" spans="1:12">
      <c r="A190" t="s">
        <v>2194</v>
      </c>
      <c r="C190">
        <v>189</v>
      </c>
      <c r="D190" t="s">
        <v>359</v>
      </c>
      <c r="E190" t="s">
        <v>48</v>
      </c>
      <c r="F190">
        <v>0</v>
      </c>
      <c r="G190">
        <v>1983</v>
      </c>
      <c r="H190" t="s">
        <v>2195</v>
      </c>
      <c r="I190">
        <v>1983</v>
      </c>
      <c r="J190" t="s">
        <v>32</v>
      </c>
      <c r="K190" t="s">
        <v>1469</v>
      </c>
      <c r="L190">
        <v>1983</v>
      </c>
    </row>
    <row r="191" spans="1:12">
      <c r="A191" t="s">
        <v>2196</v>
      </c>
      <c r="C191">
        <v>190</v>
      </c>
      <c r="D191" t="s">
        <v>330</v>
      </c>
      <c r="E191" t="s">
        <v>322</v>
      </c>
      <c r="F191">
        <v>0</v>
      </c>
      <c r="G191">
        <v>1984</v>
      </c>
      <c r="H191" t="s">
        <v>2197</v>
      </c>
      <c r="I191">
        <v>1984</v>
      </c>
      <c r="J191" t="s">
        <v>32</v>
      </c>
      <c r="K191" t="s">
        <v>1469</v>
      </c>
      <c r="L191">
        <v>1984</v>
      </c>
    </row>
    <row r="192" spans="1:12">
      <c r="A192" t="s">
        <v>2198</v>
      </c>
      <c r="C192">
        <v>191</v>
      </c>
      <c r="D192" t="s">
        <v>314</v>
      </c>
      <c r="E192" t="s">
        <v>315</v>
      </c>
      <c r="F192">
        <v>0</v>
      </c>
      <c r="G192">
        <v>1973</v>
      </c>
      <c r="H192" t="s">
        <v>2199</v>
      </c>
      <c r="I192">
        <v>1973</v>
      </c>
      <c r="J192" t="s">
        <v>32</v>
      </c>
      <c r="K192" t="s">
        <v>1469</v>
      </c>
      <c r="L192">
        <v>1973</v>
      </c>
    </row>
    <row r="193" spans="1:12">
      <c r="A193" t="s">
        <v>2200</v>
      </c>
      <c r="C193">
        <v>192</v>
      </c>
      <c r="D193" t="s">
        <v>1378</v>
      </c>
      <c r="E193" t="s">
        <v>17</v>
      </c>
      <c r="F193" t="s">
        <v>1377</v>
      </c>
      <c r="G193">
        <v>1979</v>
      </c>
      <c r="H193" t="s">
        <v>2201</v>
      </c>
      <c r="I193">
        <v>1979</v>
      </c>
      <c r="J193" t="s">
        <v>32</v>
      </c>
      <c r="K193" t="s">
        <v>1469</v>
      </c>
      <c r="L193">
        <v>1979</v>
      </c>
    </row>
    <row r="194" spans="1:12">
      <c r="A194" t="s">
        <v>2202</v>
      </c>
      <c r="C194">
        <v>193</v>
      </c>
      <c r="D194" t="s">
        <v>645</v>
      </c>
      <c r="E194" t="s">
        <v>21</v>
      </c>
      <c r="F194" t="s">
        <v>646</v>
      </c>
      <c r="G194">
        <v>1982</v>
      </c>
      <c r="H194" t="s">
        <v>2203</v>
      </c>
      <c r="I194">
        <v>1982</v>
      </c>
      <c r="J194" t="s">
        <v>32</v>
      </c>
      <c r="K194" t="s">
        <v>1469</v>
      </c>
      <c r="L194">
        <v>1982</v>
      </c>
    </row>
    <row r="195" spans="1:12">
      <c r="A195" t="s">
        <v>2204</v>
      </c>
      <c r="C195">
        <v>194</v>
      </c>
      <c r="D195" t="s">
        <v>1376</v>
      </c>
      <c r="E195" t="s">
        <v>1375</v>
      </c>
      <c r="F195">
        <v>0</v>
      </c>
      <c r="G195">
        <v>1981</v>
      </c>
      <c r="H195" t="s">
        <v>2205</v>
      </c>
      <c r="I195">
        <v>1981</v>
      </c>
      <c r="J195" t="s">
        <v>32</v>
      </c>
      <c r="K195" t="s">
        <v>1469</v>
      </c>
      <c r="L195" t="e">
        <v>#N/A</v>
      </c>
    </row>
    <row r="196" spans="1:12">
      <c r="A196" t="s">
        <v>2206</v>
      </c>
      <c r="C196">
        <v>195</v>
      </c>
      <c r="D196" t="s">
        <v>377</v>
      </c>
      <c r="E196" t="s">
        <v>151</v>
      </c>
      <c r="F196" t="s">
        <v>375</v>
      </c>
      <c r="G196">
        <v>1971</v>
      </c>
      <c r="H196" t="s">
        <v>2207</v>
      </c>
      <c r="I196">
        <v>1971</v>
      </c>
      <c r="J196" t="s">
        <v>32</v>
      </c>
      <c r="K196" t="s">
        <v>1469</v>
      </c>
      <c r="L196">
        <v>1971</v>
      </c>
    </row>
    <row r="197" spans="1:12">
      <c r="A197" t="s">
        <v>2208</v>
      </c>
      <c r="C197">
        <v>196</v>
      </c>
      <c r="D197" t="s">
        <v>1192</v>
      </c>
      <c r="E197" t="s">
        <v>383</v>
      </c>
      <c r="F197" t="s">
        <v>1187</v>
      </c>
      <c r="G197">
        <v>1973</v>
      </c>
      <c r="H197" t="s">
        <v>2209</v>
      </c>
      <c r="I197">
        <v>1973</v>
      </c>
      <c r="J197" t="s">
        <v>32</v>
      </c>
      <c r="K197" t="s">
        <v>1469</v>
      </c>
      <c r="L197">
        <v>1973</v>
      </c>
    </row>
    <row r="198" spans="1:12">
      <c r="A198" t="s">
        <v>2210</v>
      </c>
      <c r="C198">
        <v>197</v>
      </c>
      <c r="D198" t="s">
        <v>406</v>
      </c>
      <c r="E198" t="s">
        <v>26</v>
      </c>
      <c r="F198" t="s">
        <v>405</v>
      </c>
      <c r="G198">
        <v>1971</v>
      </c>
      <c r="H198" t="s">
        <v>2211</v>
      </c>
      <c r="I198">
        <v>1971</v>
      </c>
      <c r="J198" t="s">
        <v>32</v>
      </c>
      <c r="K198" t="s">
        <v>1469</v>
      </c>
      <c r="L198">
        <v>1971</v>
      </c>
    </row>
    <row r="199" spans="1:12">
      <c r="A199" t="s">
        <v>2212</v>
      </c>
      <c r="C199">
        <v>198</v>
      </c>
      <c r="D199" t="s">
        <v>606</v>
      </c>
      <c r="E199" t="s">
        <v>15</v>
      </c>
      <c r="F199" t="s">
        <v>603</v>
      </c>
      <c r="G199">
        <v>1971</v>
      </c>
      <c r="H199" t="s">
        <v>2213</v>
      </c>
      <c r="I199">
        <v>1971</v>
      </c>
      <c r="J199" t="s">
        <v>32</v>
      </c>
      <c r="K199" t="s">
        <v>1469</v>
      </c>
      <c r="L199">
        <v>1971</v>
      </c>
    </row>
    <row r="200" spans="1:12">
      <c r="A200" t="s">
        <v>2214</v>
      </c>
      <c r="C200">
        <v>199</v>
      </c>
      <c r="D200" t="s">
        <v>607</v>
      </c>
      <c r="E200" t="s">
        <v>21</v>
      </c>
      <c r="F200" t="s">
        <v>603</v>
      </c>
      <c r="G200">
        <v>1971</v>
      </c>
      <c r="H200" t="s">
        <v>2215</v>
      </c>
      <c r="I200">
        <v>1971</v>
      </c>
      <c r="J200" t="s">
        <v>32</v>
      </c>
      <c r="K200" t="s">
        <v>1469</v>
      </c>
      <c r="L200">
        <v>1971</v>
      </c>
    </row>
    <row r="201" spans="1:12">
      <c r="A201" t="s">
        <v>2216</v>
      </c>
      <c r="C201">
        <v>200</v>
      </c>
      <c r="D201" t="s">
        <v>252</v>
      </c>
      <c r="E201" t="s">
        <v>19</v>
      </c>
      <c r="F201" t="s">
        <v>1367</v>
      </c>
      <c r="G201">
        <v>1980</v>
      </c>
      <c r="H201" t="s">
        <v>2217</v>
      </c>
      <c r="I201">
        <v>1980</v>
      </c>
      <c r="J201" t="s">
        <v>32</v>
      </c>
      <c r="K201" t="s">
        <v>1469</v>
      </c>
      <c r="L201" t="e">
        <v>#N/A</v>
      </c>
    </row>
    <row r="202" spans="1:12">
      <c r="A202" t="s">
        <v>2218</v>
      </c>
      <c r="C202">
        <v>201</v>
      </c>
      <c r="D202" t="s">
        <v>1372</v>
      </c>
      <c r="E202" t="s">
        <v>17</v>
      </c>
      <c r="F202">
        <v>0</v>
      </c>
      <c r="G202">
        <v>1992</v>
      </c>
      <c r="H202" t="s">
        <v>2219</v>
      </c>
      <c r="I202">
        <v>1992</v>
      </c>
      <c r="J202" t="s">
        <v>32</v>
      </c>
      <c r="K202" t="s">
        <v>1469</v>
      </c>
      <c r="L202" t="e">
        <v>#N/A</v>
      </c>
    </row>
    <row r="203" spans="1:12">
      <c r="A203" t="s">
        <v>2220</v>
      </c>
      <c r="C203">
        <v>202</v>
      </c>
      <c r="D203" t="s">
        <v>356</v>
      </c>
      <c r="E203" t="s">
        <v>144</v>
      </c>
      <c r="F203" t="s">
        <v>1369</v>
      </c>
      <c r="G203">
        <v>1962</v>
      </c>
      <c r="H203" t="s">
        <v>2221</v>
      </c>
      <c r="I203">
        <v>1962</v>
      </c>
      <c r="J203" t="s">
        <v>32</v>
      </c>
      <c r="K203" t="s">
        <v>1469</v>
      </c>
      <c r="L203">
        <v>1962</v>
      </c>
    </row>
    <row r="204" spans="1:12">
      <c r="A204" t="s">
        <v>2222</v>
      </c>
      <c r="C204">
        <v>203</v>
      </c>
      <c r="D204" t="s">
        <v>645</v>
      </c>
      <c r="E204" t="s">
        <v>644</v>
      </c>
      <c r="F204">
        <v>0</v>
      </c>
      <c r="G204">
        <v>1952</v>
      </c>
      <c r="H204" t="s">
        <v>2223</v>
      </c>
      <c r="I204">
        <v>1952</v>
      </c>
      <c r="J204" t="s">
        <v>32</v>
      </c>
      <c r="K204" t="s">
        <v>1469</v>
      </c>
      <c r="L204">
        <v>1952</v>
      </c>
    </row>
    <row r="205" spans="1:12">
      <c r="A205" t="s">
        <v>2224</v>
      </c>
      <c r="C205">
        <v>204</v>
      </c>
      <c r="D205" t="s">
        <v>1368</v>
      </c>
      <c r="E205" t="s">
        <v>70</v>
      </c>
      <c r="F205" t="s">
        <v>1367</v>
      </c>
      <c r="G205">
        <v>1975</v>
      </c>
      <c r="H205" t="s">
        <v>2225</v>
      </c>
      <c r="I205">
        <v>1975</v>
      </c>
      <c r="J205" t="s">
        <v>32</v>
      </c>
      <c r="K205" t="s">
        <v>1469</v>
      </c>
      <c r="L205" t="e">
        <v>#N/A</v>
      </c>
    </row>
    <row r="206" spans="1:12">
      <c r="A206" t="s">
        <v>2226</v>
      </c>
      <c r="C206">
        <v>205</v>
      </c>
      <c r="D206" t="s">
        <v>401</v>
      </c>
      <c r="E206" t="s">
        <v>218</v>
      </c>
      <c r="F206">
        <v>0</v>
      </c>
      <c r="G206">
        <v>1974</v>
      </c>
      <c r="H206" t="s">
        <v>2227</v>
      </c>
      <c r="I206">
        <v>1974</v>
      </c>
      <c r="J206" t="s">
        <v>32</v>
      </c>
      <c r="K206" t="s">
        <v>1469</v>
      </c>
      <c r="L206">
        <v>1974</v>
      </c>
    </row>
    <row r="207" spans="1:12">
      <c r="A207" t="s">
        <v>2228</v>
      </c>
      <c r="C207">
        <v>206</v>
      </c>
      <c r="D207" t="s">
        <v>402</v>
      </c>
      <c r="E207" t="s">
        <v>46</v>
      </c>
      <c r="F207" t="s">
        <v>1366</v>
      </c>
      <c r="G207">
        <v>1973</v>
      </c>
      <c r="H207" t="s">
        <v>2229</v>
      </c>
      <c r="I207">
        <v>1973</v>
      </c>
      <c r="J207" t="s">
        <v>32</v>
      </c>
      <c r="K207" t="s">
        <v>1469</v>
      </c>
      <c r="L207">
        <v>1973</v>
      </c>
    </row>
    <row r="208" spans="1:12">
      <c r="A208" t="s">
        <v>2230</v>
      </c>
      <c r="C208">
        <v>207</v>
      </c>
      <c r="D208" t="s">
        <v>403</v>
      </c>
      <c r="E208" t="s">
        <v>383</v>
      </c>
      <c r="F208" t="s">
        <v>1366</v>
      </c>
      <c r="G208">
        <v>1968</v>
      </c>
      <c r="H208" t="s">
        <v>2231</v>
      </c>
      <c r="I208">
        <v>1968</v>
      </c>
      <c r="J208" t="s">
        <v>32</v>
      </c>
      <c r="K208" t="s">
        <v>1469</v>
      </c>
      <c r="L208">
        <v>1968</v>
      </c>
    </row>
    <row r="209" spans="1:12">
      <c r="A209" t="s">
        <v>2232</v>
      </c>
      <c r="C209">
        <v>208</v>
      </c>
      <c r="D209" t="s">
        <v>1365</v>
      </c>
      <c r="E209" t="s">
        <v>17</v>
      </c>
      <c r="F209">
        <v>0</v>
      </c>
      <c r="G209">
        <v>1981</v>
      </c>
      <c r="H209" t="s">
        <v>2233</v>
      </c>
      <c r="I209">
        <v>1981</v>
      </c>
      <c r="J209" t="s">
        <v>32</v>
      </c>
      <c r="K209" t="s">
        <v>1469</v>
      </c>
      <c r="L209" t="e">
        <v>#N/A</v>
      </c>
    </row>
    <row r="210" spans="1:12">
      <c r="A210" t="s">
        <v>2234</v>
      </c>
      <c r="C210">
        <v>209</v>
      </c>
      <c r="D210" t="s">
        <v>368</v>
      </c>
      <c r="E210" t="s">
        <v>24</v>
      </c>
      <c r="F210" t="s">
        <v>369</v>
      </c>
      <c r="G210">
        <v>1972</v>
      </c>
      <c r="H210" t="s">
        <v>2235</v>
      </c>
      <c r="I210">
        <v>1972</v>
      </c>
      <c r="J210" t="s">
        <v>32</v>
      </c>
      <c r="K210" t="s">
        <v>1469</v>
      </c>
      <c r="L210">
        <v>1972</v>
      </c>
    </row>
    <row r="211" spans="1:12">
      <c r="A211" t="s">
        <v>2236</v>
      </c>
      <c r="C211">
        <v>210</v>
      </c>
      <c r="D211" t="s">
        <v>381</v>
      </c>
      <c r="E211" t="s">
        <v>21</v>
      </c>
      <c r="F211">
        <v>0</v>
      </c>
      <c r="G211">
        <v>1968</v>
      </c>
      <c r="H211" t="s">
        <v>2237</v>
      </c>
      <c r="I211">
        <v>1968</v>
      </c>
      <c r="J211" t="s">
        <v>32</v>
      </c>
      <c r="K211" t="s">
        <v>1469</v>
      </c>
      <c r="L211">
        <v>1968</v>
      </c>
    </row>
    <row r="212" spans="1:12">
      <c r="A212" t="s">
        <v>2238</v>
      </c>
      <c r="C212">
        <v>211</v>
      </c>
      <c r="D212" t="s">
        <v>345</v>
      </c>
      <c r="E212" t="s">
        <v>34</v>
      </c>
      <c r="F212" t="s">
        <v>347</v>
      </c>
      <c r="G212">
        <v>1971</v>
      </c>
      <c r="H212" t="s">
        <v>2239</v>
      </c>
      <c r="I212">
        <v>1971</v>
      </c>
      <c r="J212" t="s">
        <v>32</v>
      </c>
      <c r="K212" t="s">
        <v>1469</v>
      </c>
      <c r="L212">
        <v>1971</v>
      </c>
    </row>
    <row r="213" spans="1:12">
      <c r="A213" t="s">
        <v>2240</v>
      </c>
      <c r="C213">
        <v>212</v>
      </c>
      <c r="D213" t="s">
        <v>357</v>
      </c>
      <c r="E213" t="s">
        <v>34</v>
      </c>
      <c r="F213" t="s">
        <v>1364</v>
      </c>
      <c r="G213">
        <v>1951</v>
      </c>
      <c r="H213" t="s">
        <v>2241</v>
      </c>
      <c r="I213">
        <v>1951</v>
      </c>
      <c r="J213" t="s">
        <v>32</v>
      </c>
      <c r="K213" t="s">
        <v>1469</v>
      </c>
      <c r="L213">
        <v>1951</v>
      </c>
    </row>
    <row r="214" spans="1:12">
      <c r="A214" t="s">
        <v>2242</v>
      </c>
      <c r="C214">
        <v>213</v>
      </c>
      <c r="D214" t="s">
        <v>1363</v>
      </c>
      <c r="E214" t="s">
        <v>48</v>
      </c>
      <c r="F214">
        <v>0</v>
      </c>
      <c r="G214">
        <v>1966</v>
      </c>
      <c r="H214" t="s">
        <v>2243</v>
      </c>
      <c r="I214">
        <v>1966</v>
      </c>
      <c r="J214" t="s">
        <v>32</v>
      </c>
      <c r="K214" t="s">
        <v>1469</v>
      </c>
      <c r="L214" t="e">
        <v>#N/A</v>
      </c>
    </row>
    <row r="215" spans="1:12">
      <c r="A215" t="s">
        <v>2244</v>
      </c>
      <c r="C215">
        <v>214</v>
      </c>
      <c r="D215" t="s">
        <v>1362</v>
      </c>
      <c r="E215" t="s">
        <v>59</v>
      </c>
      <c r="F215">
        <v>0</v>
      </c>
      <c r="G215">
        <v>1972</v>
      </c>
      <c r="H215" t="s">
        <v>2245</v>
      </c>
      <c r="I215">
        <v>1972</v>
      </c>
      <c r="J215" t="s">
        <v>32</v>
      </c>
      <c r="K215" t="s">
        <v>1469</v>
      </c>
      <c r="L215" t="e">
        <v>#N/A</v>
      </c>
    </row>
    <row r="216" spans="1:12">
      <c r="A216" t="s">
        <v>2246</v>
      </c>
      <c r="C216">
        <v>215</v>
      </c>
      <c r="D216" t="s">
        <v>1010</v>
      </c>
      <c r="E216" t="s">
        <v>45</v>
      </c>
      <c r="F216" t="s">
        <v>1009</v>
      </c>
      <c r="G216">
        <v>1983</v>
      </c>
      <c r="H216" t="s">
        <v>2247</v>
      </c>
      <c r="I216">
        <v>1983</v>
      </c>
      <c r="J216" t="s">
        <v>32</v>
      </c>
      <c r="K216" t="s">
        <v>1469</v>
      </c>
      <c r="L216">
        <v>1983</v>
      </c>
    </row>
    <row r="217" spans="1:12">
      <c r="A217" t="s">
        <v>2248</v>
      </c>
      <c r="C217">
        <v>216</v>
      </c>
      <c r="D217" t="s">
        <v>412</v>
      </c>
      <c r="E217" t="s">
        <v>95</v>
      </c>
      <c r="F217">
        <v>0</v>
      </c>
      <c r="G217">
        <v>1981</v>
      </c>
      <c r="H217" t="s">
        <v>2249</v>
      </c>
      <c r="I217">
        <v>1981</v>
      </c>
      <c r="J217" t="s">
        <v>32</v>
      </c>
      <c r="K217" t="s">
        <v>1469</v>
      </c>
      <c r="L217">
        <v>1981</v>
      </c>
    </row>
    <row r="218" spans="1:12">
      <c r="A218" t="s">
        <v>2250</v>
      </c>
      <c r="C218">
        <v>217</v>
      </c>
      <c r="D218" t="s">
        <v>948</v>
      </c>
      <c r="E218" t="s">
        <v>26</v>
      </c>
      <c r="F218">
        <v>0</v>
      </c>
      <c r="G218">
        <v>1982</v>
      </c>
      <c r="H218" t="s">
        <v>2251</v>
      </c>
      <c r="I218">
        <v>1982</v>
      </c>
      <c r="J218" t="s">
        <v>32</v>
      </c>
      <c r="K218" t="s">
        <v>1469</v>
      </c>
      <c r="L218">
        <v>1982</v>
      </c>
    </row>
    <row r="219" spans="1:12">
      <c r="A219" t="s">
        <v>2252</v>
      </c>
      <c r="C219">
        <v>218</v>
      </c>
      <c r="D219" t="s">
        <v>345</v>
      </c>
      <c r="E219" t="s">
        <v>19</v>
      </c>
      <c r="F219" t="s">
        <v>347</v>
      </c>
      <c r="G219">
        <v>1976</v>
      </c>
      <c r="H219" t="s">
        <v>2253</v>
      </c>
      <c r="I219">
        <v>1976</v>
      </c>
      <c r="J219" t="s">
        <v>32</v>
      </c>
      <c r="K219" t="s">
        <v>1469</v>
      </c>
      <c r="L219">
        <v>1976</v>
      </c>
    </row>
    <row r="220" spans="1:12">
      <c r="A220" t="s">
        <v>2254</v>
      </c>
      <c r="C220">
        <v>219</v>
      </c>
      <c r="D220" t="s">
        <v>366</v>
      </c>
      <c r="E220" t="s">
        <v>365</v>
      </c>
      <c r="F220" t="s">
        <v>1360</v>
      </c>
      <c r="G220">
        <v>1970</v>
      </c>
      <c r="H220" t="s">
        <v>2255</v>
      </c>
      <c r="I220">
        <v>1970</v>
      </c>
      <c r="J220" t="s">
        <v>32</v>
      </c>
      <c r="K220" t="s">
        <v>1469</v>
      </c>
      <c r="L220">
        <v>1970</v>
      </c>
    </row>
    <row r="221" spans="1:12">
      <c r="A221" t="s">
        <v>2256</v>
      </c>
      <c r="C221">
        <v>220</v>
      </c>
      <c r="D221" t="s">
        <v>362</v>
      </c>
      <c r="E221" t="s">
        <v>26</v>
      </c>
      <c r="F221" t="s">
        <v>1360</v>
      </c>
      <c r="G221">
        <v>1970</v>
      </c>
      <c r="H221" t="s">
        <v>2257</v>
      </c>
      <c r="I221">
        <v>1970</v>
      </c>
      <c r="J221" t="s">
        <v>32</v>
      </c>
      <c r="K221" t="s">
        <v>1469</v>
      </c>
      <c r="L221">
        <v>1970</v>
      </c>
    </row>
    <row r="222" spans="1:12">
      <c r="A222" t="s">
        <v>2258</v>
      </c>
      <c r="C222">
        <v>221</v>
      </c>
      <c r="D222" t="s">
        <v>154</v>
      </c>
      <c r="E222" t="s">
        <v>363</v>
      </c>
      <c r="F222" t="s">
        <v>1360</v>
      </c>
      <c r="G222">
        <v>1975</v>
      </c>
      <c r="H222" t="s">
        <v>2259</v>
      </c>
      <c r="I222">
        <v>1975</v>
      </c>
      <c r="J222" t="s">
        <v>32</v>
      </c>
      <c r="K222" t="s">
        <v>1469</v>
      </c>
      <c r="L222" t="e">
        <v>#N/A</v>
      </c>
    </row>
    <row r="223" spans="1:12">
      <c r="A223" t="s">
        <v>2260</v>
      </c>
      <c r="C223">
        <v>222</v>
      </c>
      <c r="D223" t="s">
        <v>1361</v>
      </c>
      <c r="E223" t="s">
        <v>90</v>
      </c>
      <c r="F223" t="s">
        <v>1360</v>
      </c>
      <c r="G223">
        <v>1962</v>
      </c>
      <c r="H223" t="s">
        <v>2261</v>
      </c>
      <c r="I223">
        <v>1962</v>
      </c>
      <c r="J223" t="s">
        <v>32</v>
      </c>
      <c r="K223" t="s">
        <v>1469</v>
      </c>
      <c r="L223" t="e">
        <v>#N/A</v>
      </c>
    </row>
    <row r="224" spans="1:12">
      <c r="A224" t="s">
        <v>2262</v>
      </c>
      <c r="C224">
        <v>223</v>
      </c>
      <c r="D224" t="s">
        <v>376</v>
      </c>
      <c r="E224" t="s">
        <v>151</v>
      </c>
      <c r="F224" t="s">
        <v>375</v>
      </c>
      <c r="G224">
        <v>1965</v>
      </c>
      <c r="H224" t="s">
        <v>2263</v>
      </c>
      <c r="I224">
        <v>1965</v>
      </c>
      <c r="J224" t="s">
        <v>32</v>
      </c>
      <c r="K224" t="s">
        <v>1469</v>
      </c>
      <c r="L224">
        <v>1965</v>
      </c>
    </row>
    <row r="225" spans="1:12">
      <c r="A225" t="s">
        <v>2264</v>
      </c>
      <c r="C225">
        <v>224</v>
      </c>
      <c r="D225" t="s">
        <v>360</v>
      </c>
      <c r="E225" t="s">
        <v>269</v>
      </c>
      <c r="F225">
        <v>0</v>
      </c>
      <c r="G225">
        <v>1958</v>
      </c>
      <c r="H225" t="s">
        <v>2265</v>
      </c>
      <c r="I225">
        <v>1958</v>
      </c>
      <c r="J225" t="s">
        <v>32</v>
      </c>
      <c r="K225" t="s">
        <v>1469</v>
      </c>
      <c r="L225">
        <v>1958</v>
      </c>
    </row>
    <row r="226" spans="1:12">
      <c r="A226" t="s">
        <v>2266</v>
      </c>
      <c r="C226">
        <v>225</v>
      </c>
      <c r="D226" t="s">
        <v>1358</v>
      </c>
      <c r="E226" t="s">
        <v>365</v>
      </c>
      <c r="F226">
        <v>0</v>
      </c>
      <c r="G226">
        <v>1964</v>
      </c>
      <c r="H226" t="s">
        <v>2267</v>
      </c>
      <c r="I226">
        <v>1964</v>
      </c>
      <c r="J226" t="s">
        <v>32</v>
      </c>
      <c r="K226" t="s">
        <v>1469</v>
      </c>
      <c r="L226" t="e">
        <v>#N/A</v>
      </c>
    </row>
    <row r="227" spans="1:12">
      <c r="A227" t="s">
        <v>2268</v>
      </c>
      <c r="C227">
        <v>226</v>
      </c>
      <c r="D227" t="s">
        <v>987</v>
      </c>
      <c r="E227" t="s">
        <v>22</v>
      </c>
      <c r="F227">
        <v>0</v>
      </c>
      <c r="G227">
        <v>1969</v>
      </c>
      <c r="H227" t="s">
        <v>2269</v>
      </c>
      <c r="I227">
        <v>1969</v>
      </c>
      <c r="J227" t="s">
        <v>32</v>
      </c>
      <c r="K227" t="s">
        <v>1469</v>
      </c>
      <c r="L227" t="e">
        <v>#N/A</v>
      </c>
    </row>
    <row r="228" spans="1:12">
      <c r="A228" t="s">
        <v>2270</v>
      </c>
      <c r="C228">
        <v>227</v>
      </c>
      <c r="D228" t="s">
        <v>355</v>
      </c>
      <c r="E228" t="s">
        <v>91</v>
      </c>
      <c r="F228" t="s">
        <v>372</v>
      </c>
      <c r="G228">
        <v>1991</v>
      </c>
      <c r="H228" t="s">
        <v>2271</v>
      </c>
      <c r="I228">
        <v>1991</v>
      </c>
      <c r="J228" t="s">
        <v>32</v>
      </c>
      <c r="K228" t="s">
        <v>1469</v>
      </c>
      <c r="L228">
        <v>1991</v>
      </c>
    </row>
    <row r="229" spans="1:12">
      <c r="A229" t="s">
        <v>2272</v>
      </c>
      <c r="C229">
        <v>228</v>
      </c>
      <c r="D229" t="s">
        <v>1127</v>
      </c>
      <c r="E229" t="s">
        <v>48</v>
      </c>
      <c r="F229" t="s">
        <v>1122</v>
      </c>
      <c r="G229">
        <v>1987</v>
      </c>
      <c r="H229" t="s">
        <v>2273</v>
      </c>
      <c r="I229">
        <v>1987</v>
      </c>
      <c r="J229" t="s">
        <v>32</v>
      </c>
      <c r="K229" t="s">
        <v>1469</v>
      </c>
      <c r="L229">
        <v>1987</v>
      </c>
    </row>
    <row r="230" spans="1:12">
      <c r="A230" t="s">
        <v>2274</v>
      </c>
      <c r="C230">
        <v>229</v>
      </c>
      <c r="D230" t="s">
        <v>1357</v>
      </c>
      <c r="E230" t="s">
        <v>46</v>
      </c>
      <c r="F230">
        <v>0</v>
      </c>
      <c r="G230">
        <v>1984</v>
      </c>
      <c r="H230" t="s">
        <v>2275</v>
      </c>
      <c r="I230">
        <v>1984</v>
      </c>
      <c r="J230" t="s">
        <v>32</v>
      </c>
      <c r="K230" t="s">
        <v>1469</v>
      </c>
      <c r="L230" t="e">
        <v>#N/A</v>
      </c>
    </row>
    <row r="231" spans="1:12">
      <c r="A231" t="s">
        <v>2276</v>
      </c>
      <c r="C231">
        <v>230</v>
      </c>
      <c r="D231" t="s">
        <v>395</v>
      </c>
      <c r="E231" t="s">
        <v>394</v>
      </c>
      <c r="F231" t="s">
        <v>1003</v>
      </c>
      <c r="G231">
        <v>1971</v>
      </c>
      <c r="H231" t="s">
        <v>2277</v>
      </c>
      <c r="I231">
        <v>1971</v>
      </c>
      <c r="J231" t="s">
        <v>32</v>
      </c>
      <c r="K231" t="s">
        <v>1469</v>
      </c>
      <c r="L231">
        <v>1971</v>
      </c>
    </row>
    <row r="232" spans="1:12">
      <c r="A232" t="s">
        <v>2278</v>
      </c>
      <c r="C232">
        <v>231</v>
      </c>
      <c r="D232" t="s">
        <v>508</v>
      </c>
      <c r="E232" t="s">
        <v>17</v>
      </c>
      <c r="F232" t="s">
        <v>1356</v>
      </c>
      <c r="G232">
        <v>1974</v>
      </c>
      <c r="H232" t="s">
        <v>2279</v>
      </c>
      <c r="I232">
        <v>1974</v>
      </c>
      <c r="J232" t="s">
        <v>32</v>
      </c>
      <c r="K232" t="s">
        <v>1469</v>
      </c>
      <c r="L232">
        <v>1974</v>
      </c>
    </row>
    <row r="233" spans="1:12">
      <c r="A233" t="s">
        <v>2280</v>
      </c>
      <c r="C233">
        <v>232</v>
      </c>
      <c r="D233" t="s">
        <v>1355</v>
      </c>
      <c r="E233" t="s">
        <v>49</v>
      </c>
      <c r="F233">
        <v>0</v>
      </c>
      <c r="G233">
        <v>1960</v>
      </c>
      <c r="H233" t="s">
        <v>2281</v>
      </c>
      <c r="I233">
        <v>1960</v>
      </c>
      <c r="J233" t="s">
        <v>32</v>
      </c>
      <c r="K233" t="s">
        <v>1469</v>
      </c>
      <c r="L233" t="e">
        <v>#N/A</v>
      </c>
    </row>
    <row r="234" spans="1:12">
      <c r="A234" t="s">
        <v>2282</v>
      </c>
      <c r="C234">
        <v>233</v>
      </c>
      <c r="D234" t="s">
        <v>350</v>
      </c>
      <c r="E234" t="s">
        <v>349</v>
      </c>
      <c r="F234" t="s">
        <v>1354</v>
      </c>
      <c r="G234">
        <v>1976</v>
      </c>
      <c r="H234" t="s">
        <v>2283</v>
      </c>
      <c r="I234">
        <v>1976</v>
      </c>
      <c r="J234" t="s">
        <v>32</v>
      </c>
      <c r="K234" t="s">
        <v>1469</v>
      </c>
      <c r="L234">
        <v>1976</v>
      </c>
    </row>
    <row r="235" spans="1:12">
      <c r="A235" t="s">
        <v>2284</v>
      </c>
      <c r="C235">
        <v>234</v>
      </c>
      <c r="D235" t="s">
        <v>1123</v>
      </c>
      <c r="E235" t="s">
        <v>95</v>
      </c>
      <c r="F235" t="s">
        <v>1122</v>
      </c>
      <c r="G235">
        <v>1986</v>
      </c>
      <c r="H235" t="s">
        <v>2285</v>
      </c>
      <c r="I235">
        <v>1986</v>
      </c>
      <c r="J235" t="s">
        <v>32</v>
      </c>
      <c r="K235" t="s">
        <v>1469</v>
      </c>
      <c r="L235">
        <v>1986</v>
      </c>
    </row>
    <row r="236" spans="1:12">
      <c r="A236" t="s">
        <v>2286</v>
      </c>
      <c r="C236">
        <v>235</v>
      </c>
      <c r="D236" t="s">
        <v>1353</v>
      </c>
      <c r="E236" t="s">
        <v>17</v>
      </c>
      <c r="F236" t="s">
        <v>414</v>
      </c>
      <c r="G236">
        <v>1975</v>
      </c>
      <c r="H236" t="s">
        <v>2287</v>
      </c>
      <c r="I236">
        <v>1975</v>
      </c>
      <c r="J236" t="s">
        <v>32</v>
      </c>
      <c r="K236" t="s">
        <v>1469</v>
      </c>
      <c r="L236" t="e">
        <v>#N/A</v>
      </c>
    </row>
    <row r="237" spans="1:12">
      <c r="A237" t="s">
        <v>2288</v>
      </c>
      <c r="C237">
        <v>236</v>
      </c>
      <c r="D237" t="s">
        <v>415</v>
      </c>
      <c r="E237" t="s">
        <v>96</v>
      </c>
      <c r="F237" t="s">
        <v>414</v>
      </c>
      <c r="G237">
        <v>1982</v>
      </c>
      <c r="H237" t="s">
        <v>2289</v>
      </c>
      <c r="I237">
        <v>1982</v>
      </c>
      <c r="J237" t="s">
        <v>32</v>
      </c>
      <c r="K237" t="s">
        <v>1469</v>
      </c>
      <c r="L237">
        <v>1982</v>
      </c>
    </row>
    <row r="238" spans="1:12">
      <c r="A238" t="s">
        <v>2290</v>
      </c>
      <c r="C238">
        <v>237</v>
      </c>
      <c r="D238" t="s">
        <v>1371</v>
      </c>
      <c r="E238" t="s">
        <v>1370</v>
      </c>
      <c r="F238">
        <v>0</v>
      </c>
      <c r="G238">
        <v>1992</v>
      </c>
      <c r="H238" t="s">
        <v>2291</v>
      </c>
      <c r="I238">
        <v>1992</v>
      </c>
      <c r="J238" t="s">
        <v>0</v>
      </c>
      <c r="K238" t="s">
        <v>1469</v>
      </c>
      <c r="L238" t="e">
        <v>#N/A</v>
      </c>
    </row>
    <row r="239" spans="1:12">
      <c r="A239" t="s">
        <v>2292</v>
      </c>
      <c r="C239">
        <v>238</v>
      </c>
      <c r="D239" t="s">
        <v>1023</v>
      </c>
      <c r="E239" t="s">
        <v>1022</v>
      </c>
      <c r="F239" t="s">
        <v>369</v>
      </c>
      <c r="G239">
        <v>1972</v>
      </c>
      <c r="H239" t="s">
        <v>2293</v>
      </c>
      <c r="I239">
        <v>1972</v>
      </c>
      <c r="J239" t="s">
        <v>0</v>
      </c>
      <c r="K239" t="s">
        <v>1469</v>
      </c>
      <c r="L239">
        <v>1972</v>
      </c>
    </row>
    <row r="240" spans="1:12">
      <c r="A240" t="s">
        <v>2294</v>
      </c>
      <c r="C240">
        <v>239</v>
      </c>
      <c r="D240" t="s">
        <v>371</v>
      </c>
      <c r="E240" t="s">
        <v>370</v>
      </c>
      <c r="F240">
        <v>0</v>
      </c>
      <c r="G240">
        <v>1973</v>
      </c>
      <c r="H240" t="s">
        <v>2295</v>
      </c>
      <c r="I240">
        <v>1973</v>
      </c>
      <c r="J240" t="s">
        <v>0</v>
      </c>
      <c r="K240" t="s">
        <v>1469</v>
      </c>
      <c r="L240">
        <v>1973</v>
      </c>
    </row>
    <row r="241" spans="1:12">
      <c r="A241" t="s">
        <v>2296</v>
      </c>
      <c r="C241">
        <v>240</v>
      </c>
      <c r="D241" t="s">
        <v>1352</v>
      </c>
      <c r="E241" t="s">
        <v>1219</v>
      </c>
      <c r="F241">
        <v>0</v>
      </c>
      <c r="G241">
        <v>1980</v>
      </c>
      <c r="H241" t="s">
        <v>2297</v>
      </c>
      <c r="I241">
        <v>1980</v>
      </c>
      <c r="J241" t="s">
        <v>0</v>
      </c>
      <c r="K241" t="s">
        <v>1469</v>
      </c>
      <c r="L241" t="e">
        <v>#N/A</v>
      </c>
    </row>
    <row r="242" spans="1:12">
      <c r="A242" t="s">
        <v>2298</v>
      </c>
      <c r="C242">
        <v>241</v>
      </c>
      <c r="D242" t="s">
        <v>393</v>
      </c>
      <c r="E242" t="s">
        <v>49</v>
      </c>
      <c r="F242">
        <v>0</v>
      </c>
      <c r="G242">
        <v>1974</v>
      </c>
      <c r="H242" t="s">
        <v>2299</v>
      </c>
      <c r="I242">
        <v>1974</v>
      </c>
      <c r="J242" t="s">
        <v>32</v>
      </c>
      <c r="K242" t="s">
        <v>1470</v>
      </c>
      <c r="L242">
        <v>1974</v>
      </c>
    </row>
    <row r="243" spans="1:12">
      <c r="A243" t="s">
        <v>2300</v>
      </c>
      <c r="C243">
        <v>242</v>
      </c>
      <c r="D243" t="s">
        <v>628</v>
      </c>
      <c r="E243" t="s">
        <v>26</v>
      </c>
      <c r="F243" t="s">
        <v>1458</v>
      </c>
      <c r="G243">
        <v>1979</v>
      </c>
      <c r="H243" t="s">
        <v>2301</v>
      </c>
      <c r="I243">
        <v>1979</v>
      </c>
      <c r="J243" t="s">
        <v>32</v>
      </c>
      <c r="K243" t="s">
        <v>1470</v>
      </c>
      <c r="L243">
        <v>1979</v>
      </c>
    </row>
    <row r="244" spans="1:12">
      <c r="A244" t="s">
        <v>2302</v>
      </c>
      <c r="C244">
        <v>243</v>
      </c>
      <c r="D244" t="s">
        <v>1468</v>
      </c>
      <c r="E244" t="s">
        <v>218</v>
      </c>
      <c r="F244" t="s">
        <v>1467</v>
      </c>
      <c r="G244">
        <v>1960</v>
      </c>
      <c r="H244" t="s">
        <v>2303</v>
      </c>
      <c r="I244">
        <v>1960</v>
      </c>
      <c r="J244" t="s">
        <v>32</v>
      </c>
      <c r="K244" t="s">
        <v>1470</v>
      </c>
      <c r="L244" t="e">
        <v>#N/A</v>
      </c>
    </row>
    <row r="245" spans="1:12">
      <c r="A245" t="s">
        <v>2304</v>
      </c>
      <c r="C245">
        <v>244</v>
      </c>
      <c r="D245" t="s">
        <v>587</v>
      </c>
      <c r="E245" t="s">
        <v>336</v>
      </c>
      <c r="F245">
        <v>0</v>
      </c>
      <c r="G245">
        <v>1983</v>
      </c>
      <c r="H245" t="s">
        <v>2305</v>
      </c>
      <c r="I245">
        <v>1983</v>
      </c>
      <c r="J245" t="s">
        <v>32</v>
      </c>
      <c r="K245" t="s">
        <v>1470</v>
      </c>
      <c r="L245">
        <v>1983</v>
      </c>
    </row>
    <row r="246" spans="1:12">
      <c r="A246" t="s">
        <v>2306</v>
      </c>
      <c r="C246">
        <v>245</v>
      </c>
      <c r="D246" t="s">
        <v>876</v>
      </c>
      <c r="E246" t="s">
        <v>59</v>
      </c>
      <c r="F246" t="s">
        <v>875</v>
      </c>
      <c r="G246">
        <v>1981</v>
      </c>
      <c r="H246" t="s">
        <v>2307</v>
      </c>
      <c r="I246">
        <v>1981</v>
      </c>
      <c r="J246" t="s">
        <v>32</v>
      </c>
      <c r="K246" t="s">
        <v>1470</v>
      </c>
      <c r="L246">
        <v>1981</v>
      </c>
    </row>
    <row r="247" spans="1:12">
      <c r="A247" t="s">
        <v>2308</v>
      </c>
      <c r="C247">
        <v>246</v>
      </c>
      <c r="D247" t="s">
        <v>192</v>
      </c>
      <c r="E247" t="s">
        <v>193</v>
      </c>
      <c r="F247" t="s">
        <v>191</v>
      </c>
      <c r="G247">
        <v>1990</v>
      </c>
      <c r="H247" t="s">
        <v>2309</v>
      </c>
      <c r="I247">
        <v>1990</v>
      </c>
      <c r="J247" t="s">
        <v>32</v>
      </c>
      <c r="K247" t="s">
        <v>1470</v>
      </c>
      <c r="L247">
        <v>1990</v>
      </c>
    </row>
    <row r="248" spans="1:12">
      <c r="A248" t="s">
        <v>2310</v>
      </c>
      <c r="C248">
        <v>247</v>
      </c>
      <c r="D248" t="s">
        <v>190</v>
      </c>
      <c r="E248" t="s">
        <v>70</v>
      </c>
      <c r="F248" t="s">
        <v>191</v>
      </c>
      <c r="G248">
        <v>1990</v>
      </c>
      <c r="H248" t="s">
        <v>2311</v>
      </c>
      <c r="I248">
        <v>1990</v>
      </c>
      <c r="J248" t="s">
        <v>32</v>
      </c>
      <c r="K248" t="s">
        <v>1470</v>
      </c>
      <c r="L248">
        <v>1990</v>
      </c>
    </row>
    <row r="249" spans="1:12">
      <c r="A249" t="s">
        <v>2312</v>
      </c>
      <c r="C249">
        <v>248</v>
      </c>
      <c r="D249" t="s">
        <v>555</v>
      </c>
      <c r="E249" t="s">
        <v>554</v>
      </c>
      <c r="F249" t="s">
        <v>553</v>
      </c>
      <c r="G249">
        <v>1971</v>
      </c>
      <c r="H249" t="s">
        <v>2313</v>
      </c>
      <c r="I249">
        <v>1971</v>
      </c>
      <c r="J249" t="s">
        <v>32</v>
      </c>
      <c r="K249" t="s">
        <v>1470</v>
      </c>
      <c r="L249">
        <v>1971</v>
      </c>
    </row>
    <row r="250" spans="1:12">
      <c r="A250" t="s">
        <v>2314</v>
      </c>
      <c r="C250">
        <v>249</v>
      </c>
      <c r="D250" t="s">
        <v>591</v>
      </c>
      <c r="E250" t="s">
        <v>51</v>
      </c>
      <c r="F250" t="s">
        <v>590</v>
      </c>
      <c r="G250">
        <v>1962</v>
      </c>
      <c r="H250" t="s">
        <v>2315</v>
      </c>
      <c r="I250">
        <v>1962</v>
      </c>
      <c r="J250" t="s">
        <v>32</v>
      </c>
      <c r="K250" t="s">
        <v>1470</v>
      </c>
      <c r="L250">
        <v>1962</v>
      </c>
    </row>
    <row r="251" spans="1:12">
      <c r="A251" t="s">
        <v>2316</v>
      </c>
      <c r="C251">
        <v>250</v>
      </c>
      <c r="D251" t="s">
        <v>638</v>
      </c>
      <c r="E251" t="s">
        <v>21</v>
      </c>
      <c r="F251" t="s">
        <v>637</v>
      </c>
      <c r="G251">
        <v>1968</v>
      </c>
      <c r="H251" t="s">
        <v>2317</v>
      </c>
      <c r="I251">
        <v>1968</v>
      </c>
      <c r="J251" t="s">
        <v>32</v>
      </c>
      <c r="K251" t="s">
        <v>1470</v>
      </c>
      <c r="L251">
        <v>1968</v>
      </c>
    </row>
    <row r="252" spans="1:12">
      <c r="A252" t="s">
        <v>2318</v>
      </c>
      <c r="C252">
        <v>251</v>
      </c>
      <c r="D252" t="s">
        <v>1117</v>
      </c>
      <c r="E252" t="s">
        <v>22</v>
      </c>
      <c r="F252">
        <v>0</v>
      </c>
      <c r="G252">
        <v>1963</v>
      </c>
      <c r="H252" t="s">
        <v>2319</v>
      </c>
      <c r="I252">
        <v>1963</v>
      </c>
      <c r="J252" t="s">
        <v>32</v>
      </c>
      <c r="K252" t="s">
        <v>1470</v>
      </c>
      <c r="L252">
        <v>1963</v>
      </c>
    </row>
    <row r="253" spans="1:12">
      <c r="A253" t="s">
        <v>2320</v>
      </c>
      <c r="C253">
        <v>252</v>
      </c>
      <c r="D253" t="s">
        <v>476</v>
      </c>
      <c r="E253" t="s">
        <v>48</v>
      </c>
      <c r="F253">
        <v>0</v>
      </c>
      <c r="G253">
        <v>1975</v>
      </c>
      <c r="H253" t="s">
        <v>2321</v>
      </c>
      <c r="I253">
        <v>1975</v>
      </c>
      <c r="J253" t="s">
        <v>32</v>
      </c>
      <c r="K253" t="s">
        <v>1470</v>
      </c>
      <c r="L253">
        <v>1985</v>
      </c>
    </row>
    <row r="254" spans="1:12">
      <c r="A254" t="s">
        <v>2322</v>
      </c>
      <c r="C254">
        <v>253</v>
      </c>
      <c r="D254" t="s">
        <v>165</v>
      </c>
      <c r="E254" t="s">
        <v>90</v>
      </c>
      <c r="F254" t="s">
        <v>391</v>
      </c>
      <c r="G254">
        <v>1964</v>
      </c>
      <c r="H254" t="s">
        <v>2323</v>
      </c>
      <c r="I254">
        <v>1964</v>
      </c>
      <c r="J254" t="s">
        <v>32</v>
      </c>
      <c r="K254" t="s">
        <v>1470</v>
      </c>
      <c r="L254">
        <v>1964</v>
      </c>
    </row>
    <row r="255" spans="1:12">
      <c r="A255" t="s">
        <v>2324</v>
      </c>
      <c r="C255">
        <v>254</v>
      </c>
      <c r="D255" t="s">
        <v>624</v>
      </c>
      <c r="E255" t="s">
        <v>16</v>
      </c>
      <c r="F255">
        <v>0</v>
      </c>
      <c r="G255">
        <v>1977</v>
      </c>
      <c r="H255" t="s">
        <v>2325</v>
      </c>
      <c r="I255">
        <v>1977</v>
      </c>
      <c r="J255" t="s">
        <v>32</v>
      </c>
      <c r="K255" t="s">
        <v>1470</v>
      </c>
      <c r="L255">
        <v>1977</v>
      </c>
    </row>
    <row r="256" spans="1:12">
      <c r="A256" t="s">
        <v>2326</v>
      </c>
      <c r="C256">
        <v>255</v>
      </c>
      <c r="D256" t="s">
        <v>490</v>
      </c>
      <c r="E256" t="s">
        <v>491</v>
      </c>
      <c r="F256" t="s">
        <v>1466</v>
      </c>
      <c r="G256">
        <v>1981</v>
      </c>
      <c r="H256" t="s">
        <v>2327</v>
      </c>
      <c r="I256">
        <v>1981</v>
      </c>
      <c r="J256" t="s">
        <v>32</v>
      </c>
      <c r="K256" t="s">
        <v>1470</v>
      </c>
      <c r="L256">
        <v>1981</v>
      </c>
    </row>
    <row r="257" spans="1:12">
      <c r="A257" t="s">
        <v>2328</v>
      </c>
      <c r="C257">
        <v>256</v>
      </c>
      <c r="D257" t="s">
        <v>386</v>
      </c>
      <c r="E257" t="s">
        <v>24</v>
      </c>
      <c r="F257" t="s">
        <v>1466</v>
      </c>
      <c r="G257">
        <v>1978</v>
      </c>
      <c r="H257" t="s">
        <v>2329</v>
      </c>
      <c r="I257">
        <v>1978</v>
      </c>
      <c r="J257" t="s">
        <v>32</v>
      </c>
      <c r="K257" t="s">
        <v>1470</v>
      </c>
      <c r="L257">
        <v>1978</v>
      </c>
    </row>
    <row r="258" spans="1:12">
      <c r="A258" t="s">
        <v>2330</v>
      </c>
      <c r="C258">
        <v>257</v>
      </c>
      <c r="D258" t="s">
        <v>1163</v>
      </c>
      <c r="E258" t="s">
        <v>59</v>
      </c>
      <c r="F258" t="s">
        <v>625</v>
      </c>
      <c r="G258">
        <v>1976</v>
      </c>
      <c r="H258" t="s">
        <v>2331</v>
      </c>
      <c r="I258">
        <v>1976</v>
      </c>
      <c r="J258" t="s">
        <v>32</v>
      </c>
      <c r="K258" t="s">
        <v>1470</v>
      </c>
      <c r="L258">
        <v>1976</v>
      </c>
    </row>
    <row r="259" spans="1:12">
      <c r="A259" t="s">
        <v>2332</v>
      </c>
      <c r="C259">
        <v>258</v>
      </c>
      <c r="D259" t="s">
        <v>626</v>
      </c>
      <c r="E259" t="s">
        <v>1162</v>
      </c>
      <c r="F259" t="s">
        <v>625</v>
      </c>
      <c r="G259">
        <v>1974</v>
      </c>
      <c r="H259" t="s">
        <v>2333</v>
      </c>
      <c r="I259">
        <v>1974</v>
      </c>
      <c r="J259" t="s">
        <v>32</v>
      </c>
      <c r="K259" t="s">
        <v>1470</v>
      </c>
      <c r="L259">
        <v>1974</v>
      </c>
    </row>
    <row r="260" spans="1:12">
      <c r="A260" t="s">
        <v>2334</v>
      </c>
      <c r="C260">
        <v>259</v>
      </c>
      <c r="D260" t="s">
        <v>562</v>
      </c>
      <c r="E260" t="s">
        <v>49</v>
      </c>
      <c r="F260">
        <v>0</v>
      </c>
      <c r="G260">
        <v>1979</v>
      </c>
      <c r="H260" t="s">
        <v>2335</v>
      </c>
      <c r="I260">
        <v>1979</v>
      </c>
      <c r="J260" t="s">
        <v>32</v>
      </c>
      <c r="K260" t="s">
        <v>1470</v>
      </c>
      <c r="L260">
        <v>1979</v>
      </c>
    </row>
    <row r="261" spans="1:12">
      <c r="A261" t="s">
        <v>2336</v>
      </c>
      <c r="C261">
        <v>260</v>
      </c>
      <c r="D261" t="s">
        <v>632</v>
      </c>
      <c r="E261" t="s">
        <v>46</v>
      </c>
      <c r="F261" t="s">
        <v>1465</v>
      </c>
      <c r="G261">
        <v>1976</v>
      </c>
      <c r="H261" t="s">
        <v>2337</v>
      </c>
      <c r="I261">
        <v>1976</v>
      </c>
      <c r="J261" t="s">
        <v>32</v>
      </c>
      <c r="K261" t="s">
        <v>1470</v>
      </c>
      <c r="L261">
        <v>1976</v>
      </c>
    </row>
    <row r="262" spans="1:12">
      <c r="A262" t="s">
        <v>2338</v>
      </c>
      <c r="C262">
        <v>261</v>
      </c>
      <c r="D262" t="s">
        <v>1464</v>
      </c>
      <c r="E262" t="s">
        <v>241</v>
      </c>
      <c r="F262" t="s">
        <v>553</v>
      </c>
      <c r="G262">
        <v>1974</v>
      </c>
      <c r="H262" t="s">
        <v>2339</v>
      </c>
      <c r="I262">
        <v>1974</v>
      </c>
      <c r="J262" t="s">
        <v>32</v>
      </c>
      <c r="K262" t="s">
        <v>1470</v>
      </c>
      <c r="L262" t="e">
        <v>#N/A</v>
      </c>
    </row>
    <row r="263" spans="1:12">
      <c r="A263" t="s">
        <v>2340</v>
      </c>
      <c r="C263">
        <v>262</v>
      </c>
      <c r="D263" t="s">
        <v>1463</v>
      </c>
      <c r="E263" t="s">
        <v>59</v>
      </c>
      <c r="F263" t="s">
        <v>453</v>
      </c>
      <c r="G263">
        <v>1977</v>
      </c>
      <c r="H263" t="s">
        <v>2341</v>
      </c>
      <c r="I263">
        <v>1977</v>
      </c>
      <c r="J263" t="s">
        <v>32</v>
      </c>
      <c r="K263" t="s">
        <v>1470</v>
      </c>
      <c r="L263" t="e">
        <v>#N/A</v>
      </c>
    </row>
    <row r="264" spans="1:12">
      <c r="A264" t="s">
        <v>2342</v>
      </c>
      <c r="C264">
        <v>263</v>
      </c>
      <c r="D264" t="s">
        <v>585</v>
      </c>
      <c r="E264" t="s">
        <v>70</v>
      </c>
      <c r="F264" t="s">
        <v>1452</v>
      </c>
      <c r="G264">
        <v>1979</v>
      </c>
      <c r="H264" t="s">
        <v>2343</v>
      </c>
      <c r="I264">
        <v>1979</v>
      </c>
      <c r="J264" t="s">
        <v>32</v>
      </c>
      <c r="K264" t="s">
        <v>1470</v>
      </c>
      <c r="L264">
        <v>1979</v>
      </c>
    </row>
    <row r="265" spans="1:12">
      <c r="A265" t="s">
        <v>2344</v>
      </c>
      <c r="C265">
        <v>264</v>
      </c>
      <c r="D265" t="s">
        <v>1462</v>
      </c>
      <c r="E265" t="s">
        <v>45</v>
      </c>
      <c r="F265" t="s">
        <v>1461</v>
      </c>
      <c r="G265">
        <v>1989</v>
      </c>
      <c r="H265" t="s">
        <v>2345</v>
      </c>
      <c r="I265">
        <v>1989</v>
      </c>
      <c r="J265" t="s">
        <v>32</v>
      </c>
      <c r="K265" t="s">
        <v>1470</v>
      </c>
      <c r="L265" t="e">
        <v>#N/A</v>
      </c>
    </row>
    <row r="266" spans="1:12">
      <c r="A266" t="s">
        <v>2346</v>
      </c>
      <c r="C266">
        <v>265</v>
      </c>
      <c r="D266" t="s">
        <v>577</v>
      </c>
      <c r="E266" t="s">
        <v>241</v>
      </c>
      <c r="F266" t="s">
        <v>1083</v>
      </c>
      <c r="G266">
        <v>1976</v>
      </c>
      <c r="H266" t="s">
        <v>2347</v>
      </c>
      <c r="I266">
        <v>1976</v>
      </c>
      <c r="J266" t="s">
        <v>32</v>
      </c>
      <c r="K266" t="s">
        <v>1470</v>
      </c>
      <c r="L266" t="e">
        <v>#N/A</v>
      </c>
    </row>
    <row r="267" spans="1:12">
      <c r="A267" t="s">
        <v>2348</v>
      </c>
      <c r="C267">
        <v>266</v>
      </c>
      <c r="D267" t="s">
        <v>1091</v>
      </c>
      <c r="E267" t="s">
        <v>59</v>
      </c>
      <c r="F267" t="s">
        <v>1460</v>
      </c>
      <c r="G267">
        <v>1979</v>
      </c>
      <c r="H267" t="s">
        <v>2349</v>
      </c>
      <c r="I267">
        <v>1979</v>
      </c>
      <c r="J267" t="s">
        <v>32</v>
      </c>
      <c r="K267" t="s">
        <v>1470</v>
      </c>
      <c r="L267" t="e">
        <v>#N/A</v>
      </c>
    </row>
    <row r="268" spans="1:12">
      <c r="A268" t="s">
        <v>2350</v>
      </c>
      <c r="C268">
        <v>267</v>
      </c>
      <c r="D268" t="s">
        <v>564</v>
      </c>
      <c r="E268" t="s">
        <v>25</v>
      </c>
      <c r="F268">
        <v>0</v>
      </c>
      <c r="G268">
        <v>1979</v>
      </c>
      <c r="H268" t="s">
        <v>2351</v>
      </c>
      <c r="I268">
        <v>1979</v>
      </c>
      <c r="J268" t="s">
        <v>32</v>
      </c>
      <c r="K268" t="s">
        <v>1470</v>
      </c>
      <c r="L268">
        <v>1979</v>
      </c>
    </row>
    <row r="269" spans="1:12">
      <c r="A269" t="s">
        <v>2352</v>
      </c>
      <c r="C269">
        <v>268</v>
      </c>
      <c r="D269" t="s">
        <v>1065</v>
      </c>
      <c r="E269" t="s">
        <v>734</v>
      </c>
      <c r="F269">
        <v>0</v>
      </c>
      <c r="G269">
        <v>1990</v>
      </c>
      <c r="H269" t="s">
        <v>2353</v>
      </c>
      <c r="I269">
        <v>1990</v>
      </c>
      <c r="J269" t="s">
        <v>32</v>
      </c>
      <c r="K269" t="s">
        <v>1470</v>
      </c>
      <c r="L269" t="e">
        <v>#N/A</v>
      </c>
    </row>
    <row r="270" spans="1:12">
      <c r="A270" t="s">
        <v>2354</v>
      </c>
      <c r="C270">
        <v>269</v>
      </c>
      <c r="D270" t="s">
        <v>1065</v>
      </c>
      <c r="E270" t="s">
        <v>139</v>
      </c>
      <c r="F270">
        <v>0</v>
      </c>
      <c r="G270">
        <v>1986</v>
      </c>
      <c r="H270" t="s">
        <v>2355</v>
      </c>
      <c r="I270">
        <v>1986</v>
      </c>
      <c r="J270" t="s">
        <v>32</v>
      </c>
      <c r="K270" t="s">
        <v>1470</v>
      </c>
      <c r="L270" t="e">
        <v>#N/A</v>
      </c>
    </row>
    <row r="271" spans="1:12">
      <c r="A271" t="s">
        <v>2356</v>
      </c>
      <c r="C271">
        <v>270</v>
      </c>
      <c r="D271" t="s">
        <v>1065</v>
      </c>
      <c r="E271" t="s">
        <v>175</v>
      </c>
      <c r="F271">
        <v>0</v>
      </c>
      <c r="G271">
        <v>1969</v>
      </c>
      <c r="H271" t="s">
        <v>2357</v>
      </c>
      <c r="I271">
        <v>1969</v>
      </c>
      <c r="J271" t="s">
        <v>32</v>
      </c>
      <c r="K271" t="s">
        <v>1470</v>
      </c>
      <c r="L271" t="e">
        <v>#N/A</v>
      </c>
    </row>
    <row r="272" spans="1:12">
      <c r="A272" t="s">
        <v>2358</v>
      </c>
      <c r="C272">
        <v>271</v>
      </c>
      <c r="D272" t="s">
        <v>612</v>
      </c>
      <c r="E272" t="s">
        <v>144</v>
      </c>
      <c r="F272" t="s">
        <v>611</v>
      </c>
      <c r="G272">
        <v>1962</v>
      </c>
      <c r="H272" t="s">
        <v>2359</v>
      </c>
      <c r="I272">
        <v>1962</v>
      </c>
      <c r="J272" t="s">
        <v>32</v>
      </c>
      <c r="K272" t="s">
        <v>1470</v>
      </c>
      <c r="L272">
        <v>1962</v>
      </c>
    </row>
    <row r="273" spans="1:12">
      <c r="A273" t="s">
        <v>2360</v>
      </c>
      <c r="C273">
        <v>272</v>
      </c>
      <c r="D273" t="s">
        <v>309</v>
      </c>
      <c r="E273" t="s">
        <v>70</v>
      </c>
      <c r="F273" t="s">
        <v>158</v>
      </c>
      <c r="G273">
        <v>1976</v>
      </c>
      <c r="H273" t="s">
        <v>2361</v>
      </c>
      <c r="I273">
        <v>1976</v>
      </c>
      <c r="J273" t="s">
        <v>32</v>
      </c>
      <c r="K273" t="s">
        <v>1470</v>
      </c>
      <c r="L273">
        <v>1976</v>
      </c>
    </row>
    <row r="274" spans="1:12">
      <c r="A274" t="s">
        <v>2362</v>
      </c>
      <c r="C274">
        <v>273</v>
      </c>
      <c r="D274" t="s">
        <v>413</v>
      </c>
      <c r="E274" t="s">
        <v>46</v>
      </c>
      <c r="F274" t="s">
        <v>1459</v>
      </c>
      <c r="G274">
        <v>1975</v>
      </c>
      <c r="H274" t="s">
        <v>2363</v>
      </c>
      <c r="I274">
        <v>1975</v>
      </c>
      <c r="J274" t="s">
        <v>32</v>
      </c>
      <c r="K274" t="s">
        <v>1470</v>
      </c>
      <c r="L274">
        <v>1975</v>
      </c>
    </row>
    <row r="275" spans="1:12">
      <c r="A275" t="s">
        <v>2364</v>
      </c>
      <c r="C275">
        <v>274</v>
      </c>
      <c r="D275" t="s">
        <v>835</v>
      </c>
      <c r="E275" t="s">
        <v>49</v>
      </c>
      <c r="F275" t="s">
        <v>1180</v>
      </c>
      <c r="G275">
        <v>1970</v>
      </c>
      <c r="H275" t="s">
        <v>2365</v>
      </c>
      <c r="I275">
        <v>1970</v>
      </c>
      <c r="J275" t="s">
        <v>32</v>
      </c>
      <c r="K275" t="s">
        <v>1470</v>
      </c>
      <c r="L275">
        <v>1970</v>
      </c>
    </row>
    <row r="276" spans="1:12">
      <c r="A276" t="s">
        <v>2366</v>
      </c>
      <c r="C276">
        <v>275</v>
      </c>
      <c r="D276" t="s">
        <v>614</v>
      </c>
      <c r="E276" t="s">
        <v>77</v>
      </c>
      <c r="F276" t="s">
        <v>613</v>
      </c>
      <c r="G276">
        <v>1987</v>
      </c>
      <c r="H276" t="s">
        <v>2367</v>
      </c>
      <c r="I276">
        <v>1987</v>
      </c>
      <c r="J276" t="s">
        <v>32</v>
      </c>
      <c r="K276" t="s">
        <v>1470</v>
      </c>
      <c r="L276">
        <v>1987</v>
      </c>
    </row>
    <row r="277" spans="1:12">
      <c r="A277" t="s">
        <v>2368</v>
      </c>
      <c r="C277">
        <v>276</v>
      </c>
      <c r="D277" t="s">
        <v>522</v>
      </c>
      <c r="E277" t="s">
        <v>96</v>
      </c>
      <c r="F277" t="s">
        <v>523</v>
      </c>
      <c r="G277">
        <v>1999</v>
      </c>
      <c r="H277" t="s">
        <v>2369</v>
      </c>
      <c r="I277">
        <v>1999</v>
      </c>
      <c r="J277" t="s">
        <v>32</v>
      </c>
      <c r="K277" t="s">
        <v>1470</v>
      </c>
      <c r="L277">
        <v>1999</v>
      </c>
    </row>
    <row r="278" spans="1:12">
      <c r="A278" t="s">
        <v>2370</v>
      </c>
      <c r="C278">
        <v>277</v>
      </c>
      <c r="D278" t="s">
        <v>609</v>
      </c>
      <c r="E278" t="s">
        <v>91</v>
      </c>
      <c r="F278">
        <v>0</v>
      </c>
      <c r="G278">
        <v>1987</v>
      </c>
      <c r="H278" t="s">
        <v>2371</v>
      </c>
      <c r="I278">
        <v>1987</v>
      </c>
      <c r="J278" t="s">
        <v>32</v>
      </c>
      <c r="K278" t="s">
        <v>1470</v>
      </c>
      <c r="L278">
        <v>1987</v>
      </c>
    </row>
    <row r="279" spans="1:12">
      <c r="A279" t="s">
        <v>2372</v>
      </c>
      <c r="C279">
        <v>278</v>
      </c>
      <c r="D279" t="s">
        <v>629</v>
      </c>
      <c r="E279" t="s">
        <v>19</v>
      </c>
      <c r="F279" t="s">
        <v>1458</v>
      </c>
      <c r="G279">
        <v>1972</v>
      </c>
      <c r="H279" t="s">
        <v>2373</v>
      </c>
      <c r="I279">
        <v>1972</v>
      </c>
      <c r="J279" t="s">
        <v>32</v>
      </c>
      <c r="K279" t="s">
        <v>1470</v>
      </c>
      <c r="L279">
        <v>1972</v>
      </c>
    </row>
    <row r="280" spans="1:12">
      <c r="A280" t="s">
        <v>2374</v>
      </c>
      <c r="C280">
        <v>279</v>
      </c>
      <c r="D280" t="s">
        <v>440</v>
      </c>
      <c r="E280" t="s">
        <v>22</v>
      </c>
      <c r="F280">
        <v>0</v>
      </c>
      <c r="G280">
        <v>1984</v>
      </c>
      <c r="H280" t="s">
        <v>2375</v>
      </c>
      <c r="I280">
        <v>1984</v>
      </c>
      <c r="J280" t="s">
        <v>32</v>
      </c>
      <c r="K280" t="s">
        <v>1470</v>
      </c>
      <c r="L280">
        <v>1984</v>
      </c>
    </row>
    <row r="281" spans="1:12">
      <c r="A281" t="s">
        <v>2376</v>
      </c>
      <c r="C281">
        <v>280</v>
      </c>
      <c r="D281" t="s">
        <v>1457</v>
      </c>
      <c r="E281" t="s">
        <v>90</v>
      </c>
      <c r="F281">
        <v>0</v>
      </c>
      <c r="G281">
        <v>1976</v>
      </c>
      <c r="H281" t="s">
        <v>2377</v>
      </c>
      <c r="I281">
        <v>1976</v>
      </c>
      <c r="J281" t="s">
        <v>32</v>
      </c>
      <c r="K281" t="s">
        <v>1470</v>
      </c>
      <c r="L281" t="e">
        <v>#N/A</v>
      </c>
    </row>
    <row r="282" spans="1:12">
      <c r="A282" t="s">
        <v>2378</v>
      </c>
      <c r="C282">
        <v>281</v>
      </c>
      <c r="D282" t="s">
        <v>1456</v>
      </c>
      <c r="E282" t="s">
        <v>17</v>
      </c>
      <c r="F282">
        <v>0</v>
      </c>
      <c r="G282">
        <v>1976</v>
      </c>
      <c r="H282" t="s">
        <v>2379</v>
      </c>
      <c r="I282">
        <v>1976</v>
      </c>
      <c r="J282" t="s">
        <v>32</v>
      </c>
      <c r="K282" t="s">
        <v>1470</v>
      </c>
      <c r="L282" t="e">
        <v>#N/A</v>
      </c>
    </row>
    <row r="283" spans="1:12">
      <c r="A283" t="s">
        <v>2380</v>
      </c>
      <c r="C283">
        <v>282</v>
      </c>
      <c r="D283" t="s">
        <v>1455</v>
      </c>
      <c r="E283" t="s">
        <v>63</v>
      </c>
      <c r="F283">
        <v>0</v>
      </c>
      <c r="G283">
        <v>1991</v>
      </c>
      <c r="H283" t="s">
        <v>2381</v>
      </c>
      <c r="I283">
        <v>1991</v>
      </c>
      <c r="J283" t="s">
        <v>32</v>
      </c>
      <c r="K283" t="s">
        <v>1470</v>
      </c>
      <c r="L283" t="e">
        <v>#N/A</v>
      </c>
    </row>
    <row r="284" spans="1:12">
      <c r="A284" t="s">
        <v>2382</v>
      </c>
      <c r="C284">
        <v>283</v>
      </c>
      <c r="D284" t="s">
        <v>1454</v>
      </c>
      <c r="E284" t="s">
        <v>68</v>
      </c>
      <c r="F284">
        <v>0</v>
      </c>
      <c r="G284">
        <v>1992</v>
      </c>
      <c r="H284" t="s">
        <v>2383</v>
      </c>
      <c r="I284">
        <v>1992</v>
      </c>
      <c r="J284" t="s">
        <v>32</v>
      </c>
      <c r="K284" t="s">
        <v>1470</v>
      </c>
      <c r="L284" t="e">
        <v>#N/A</v>
      </c>
    </row>
    <row r="285" spans="1:12">
      <c r="A285" t="s">
        <v>2384</v>
      </c>
      <c r="C285">
        <v>284</v>
      </c>
      <c r="D285" t="s">
        <v>552</v>
      </c>
      <c r="E285" t="s">
        <v>15</v>
      </c>
      <c r="F285" t="s">
        <v>385</v>
      </c>
      <c r="G285">
        <v>1977</v>
      </c>
      <c r="H285" t="s">
        <v>2385</v>
      </c>
      <c r="I285">
        <v>1977</v>
      </c>
      <c r="J285" t="s">
        <v>32</v>
      </c>
      <c r="K285" t="s">
        <v>1470</v>
      </c>
      <c r="L285">
        <v>1977</v>
      </c>
    </row>
    <row r="286" spans="1:12">
      <c r="A286" t="s">
        <v>2386</v>
      </c>
      <c r="C286">
        <v>285</v>
      </c>
      <c r="D286" t="s">
        <v>1453</v>
      </c>
      <c r="E286" t="s">
        <v>45</v>
      </c>
      <c r="F286" t="s">
        <v>1452</v>
      </c>
      <c r="G286">
        <v>1978</v>
      </c>
      <c r="H286" t="s">
        <v>2387</v>
      </c>
      <c r="I286">
        <v>1978</v>
      </c>
      <c r="J286" t="s">
        <v>32</v>
      </c>
      <c r="K286" t="s">
        <v>1470</v>
      </c>
      <c r="L286" t="e">
        <v>#N/A</v>
      </c>
    </row>
    <row r="287" spans="1:12">
      <c r="A287" t="s">
        <v>2388</v>
      </c>
      <c r="C287">
        <v>286</v>
      </c>
      <c r="D287" t="s">
        <v>1451</v>
      </c>
      <c r="E287" t="s">
        <v>16</v>
      </c>
      <c r="F287" t="s">
        <v>1450</v>
      </c>
      <c r="G287">
        <v>1983</v>
      </c>
      <c r="H287" t="s">
        <v>2389</v>
      </c>
      <c r="I287">
        <v>1983</v>
      </c>
      <c r="J287" t="s">
        <v>32</v>
      </c>
      <c r="K287" t="s">
        <v>1470</v>
      </c>
      <c r="L287" t="e">
        <v>#N/A</v>
      </c>
    </row>
    <row r="288" spans="1:12">
      <c r="A288" t="s">
        <v>2390</v>
      </c>
      <c r="C288">
        <v>287</v>
      </c>
      <c r="D288" t="s">
        <v>640</v>
      </c>
      <c r="E288" t="s">
        <v>48</v>
      </c>
      <c r="F288" t="s">
        <v>1449</v>
      </c>
      <c r="G288">
        <v>1975</v>
      </c>
      <c r="H288" t="s">
        <v>2391</v>
      </c>
      <c r="I288">
        <v>1975</v>
      </c>
      <c r="J288" t="s">
        <v>32</v>
      </c>
      <c r="K288" t="s">
        <v>1470</v>
      </c>
      <c r="L288">
        <v>1975</v>
      </c>
    </row>
    <row r="289" spans="1:12">
      <c r="A289" t="s">
        <v>2392</v>
      </c>
      <c r="C289">
        <v>288</v>
      </c>
      <c r="D289" t="s">
        <v>1448</v>
      </c>
      <c r="E289" t="s">
        <v>83</v>
      </c>
      <c r="F289">
        <v>0</v>
      </c>
      <c r="G289">
        <v>1977</v>
      </c>
      <c r="H289" t="s">
        <v>2393</v>
      </c>
      <c r="I289">
        <v>1977</v>
      </c>
      <c r="J289" t="s">
        <v>32</v>
      </c>
      <c r="K289" t="s">
        <v>1470</v>
      </c>
      <c r="L289" t="e">
        <v>#N/A</v>
      </c>
    </row>
    <row r="290" spans="1:12">
      <c r="A290" t="s">
        <v>2394</v>
      </c>
      <c r="C290">
        <v>289</v>
      </c>
      <c r="D290" t="s">
        <v>1447</v>
      </c>
      <c r="E290" t="s">
        <v>63</v>
      </c>
      <c r="F290" t="s">
        <v>1446</v>
      </c>
      <c r="G290">
        <v>1995</v>
      </c>
      <c r="H290" t="s">
        <v>2395</v>
      </c>
      <c r="I290">
        <v>1995</v>
      </c>
      <c r="J290" t="s">
        <v>32</v>
      </c>
      <c r="K290" t="s">
        <v>1470</v>
      </c>
      <c r="L290" t="e">
        <v>#N/A</v>
      </c>
    </row>
    <row r="291" spans="1:12">
      <c r="A291" t="s">
        <v>2396</v>
      </c>
      <c r="C291">
        <v>290</v>
      </c>
      <c r="D291" t="s">
        <v>1447</v>
      </c>
      <c r="E291" t="s">
        <v>398</v>
      </c>
      <c r="F291" t="s">
        <v>1446</v>
      </c>
      <c r="G291">
        <v>1989</v>
      </c>
      <c r="H291" t="s">
        <v>2397</v>
      </c>
      <c r="I291">
        <v>1989</v>
      </c>
      <c r="J291" t="s">
        <v>32</v>
      </c>
      <c r="K291" t="s">
        <v>1470</v>
      </c>
      <c r="L291" t="e">
        <v>#N/A</v>
      </c>
    </row>
    <row r="292" spans="1:12">
      <c r="A292" t="s">
        <v>2398</v>
      </c>
      <c r="C292">
        <v>291</v>
      </c>
      <c r="D292" t="s">
        <v>1086</v>
      </c>
      <c r="E292" t="s">
        <v>59</v>
      </c>
      <c r="F292">
        <v>0</v>
      </c>
      <c r="G292">
        <v>1973</v>
      </c>
      <c r="H292" t="s">
        <v>2399</v>
      </c>
      <c r="I292">
        <v>1973</v>
      </c>
      <c r="J292" t="s">
        <v>32</v>
      </c>
      <c r="K292" t="s">
        <v>1470</v>
      </c>
      <c r="L292">
        <v>1973</v>
      </c>
    </row>
    <row r="293" spans="1:12">
      <c r="A293" t="s">
        <v>2400</v>
      </c>
      <c r="C293">
        <v>292</v>
      </c>
      <c r="D293" t="s">
        <v>1104</v>
      </c>
      <c r="E293" t="s">
        <v>19</v>
      </c>
      <c r="F293">
        <v>0</v>
      </c>
      <c r="G293">
        <v>1964</v>
      </c>
      <c r="H293" t="s">
        <v>2401</v>
      </c>
      <c r="I293">
        <v>1964</v>
      </c>
      <c r="J293" t="s">
        <v>32</v>
      </c>
      <c r="K293" t="s">
        <v>1470</v>
      </c>
      <c r="L293">
        <v>1964</v>
      </c>
    </row>
    <row r="294" spans="1:12">
      <c r="A294" t="s">
        <v>2402</v>
      </c>
      <c r="C294">
        <v>293</v>
      </c>
      <c r="D294" t="s">
        <v>1104</v>
      </c>
      <c r="E294" t="s">
        <v>209</v>
      </c>
      <c r="F294">
        <v>0</v>
      </c>
      <c r="G294">
        <v>1962</v>
      </c>
      <c r="H294" t="s">
        <v>2403</v>
      </c>
      <c r="I294">
        <v>1962</v>
      </c>
      <c r="J294" t="s">
        <v>32</v>
      </c>
      <c r="K294" t="s">
        <v>1470</v>
      </c>
      <c r="L294">
        <v>1962</v>
      </c>
    </row>
    <row r="295" spans="1:12">
      <c r="A295" t="s">
        <v>2404</v>
      </c>
      <c r="C295">
        <v>294</v>
      </c>
      <c r="D295" t="s">
        <v>576</v>
      </c>
      <c r="E295" t="s">
        <v>91</v>
      </c>
      <c r="F295" t="s">
        <v>1083</v>
      </c>
      <c r="G295">
        <v>1982</v>
      </c>
      <c r="H295" t="s">
        <v>2405</v>
      </c>
      <c r="I295">
        <v>1982</v>
      </c>
      <c r="J295" t="s">
        <v>32</v>
      </c>
      <c r="K295" t="s">
        <v>1470</v>
      </c>
      <c r="L295">
        <v>1982</v>
      </c>
    </row>
    <row r="296" spans="1:12">
      <c r="A296" t="s">
        <v>2406</v>
      </c>
      <c r="C296">
        <v>295</v>
      </c>
      <c r="D296" t="s">
        <v>617</v>
      </c>
      <c r="E296" t="s">
        <v>48</v>
      </c>
      <c r="F296" t="s">
        <v>1445</v>
      </c>
      <c r="G296">
        <v>1978</v>
      </c>
      <c r="H296" t="s">
        <v>2407</v>
      </c>
      <c r="I296">
        <v>1978</v>
      </c>
      <c r="J296" t="s">
        <v>32</v>
      </c>
      <c r="K296" t="s">
        <v>1470</v>
      </c>
      <c r="L296">
        <v>1978</v>
      </c>
    </row>
    <row r="297" spans="1:12">
      <c r="A297" t="s">
        <v>2408</v>
      </c>
      <c r="C297">
        <v>296</v>
      </c>
      <c r="D297" t="s">
        <v>1103</v>
      </c>
      <c r="E297" t="s">
        <v>16</v>
      </c>
      <c r="F297" t="s">
        <v>1444</v>
      </c>
      <c r="G297">
        <v>1984</v>
      </c>
      <c r="H297" t="s">
        <v>2409</v>
      </c>
      <c r="I297">
        <v>1984</v>
      </c>
      <c r="J297" t="s">
        <v>32</v>
      </c>
      <c r="K297" t="s">
        <v>1470</v>
      </c>
      <c r="L297">
        <v>1984</v>
      </c>
    </row>
    <row r="298" spans="1:12">
      <c r="A298" t="s">
        <v>2410</v>
      </c>
      <c r="C298">
        <v>297</v>
      </c>
      <c r="D298" t="s">
        <v>641</v>
      </c>
      <c r="E298" t="s">
        <v>141</v>
      </c>
      <c r="F298">
        <v>0</v>
      </c>
      <c r="G298">
        <v>1984</v>
      </c>
      <c r="H298" t="s">
        <v>2411</v>
      </c>
      <c r="I298">
        <v>1984</v>
      </c>
      <c r="J298" t="s">
        <v>32</v>
      </c>
      <c r="K298" t="s">
        <v>1470</v>
      </c>
      <c r="L298">
        <v>1984</v>
      </c>
    </row>
    <row r="299" spans="1:12">
      <c r="A299" t="s">
        <v>2412</v>
      </c>
      <c r="C299">
        <v>298</v>
      </c>
      <c r="D299" t="s">
        <v>540</v>
      </c>
      <c r="E299" t="s">
        <v>22</v>
      </c>
      <c r="F299">
        <v>0</v>
      </c>
      <c r="G299">
        <v>1955</v>
      </c>
      <c r="H299" t="s">
        <v>2413</v>
      </c>
      <c r="I299">
        <v>1955</v>
      </c>
      <c r="J299" t="s">
        <v>32</v>
      </c>
      <c r="K299" t="s">
        <v>1470</v>
      </c>
      <c r="L299">
        <v>1955</v>
      </c>
    </row>
    <row r="300" spans="1:12">
      <c r="A300" t="s">
        <v>2414</v>
      </c>
      <c r="C300">
        <v>299</v>
      </c>
      <c r="D300" t="s">
        <v>444</v>
      </c>
      <c r="E300" t="s">
        <v>89</v>
      </c>
      <c r="F300">
        <v>0</v>
      </c>
      <c r="G300">
        <v>1955</v>
      </c>
      <c r="H300" t="s">
        <v>2415</v>
      </c>
      <c r="I300">
        <v>1955</v>
      </c>
      <c r="J300" t="s">
        <v>32</v>
      </c>
      <c r="K300" t="s">
        <v>1470</v>
      </c>
      <c r="L300">
        <v>1955</v>
      </c>
    </row>
    <row r="301" spans="1:12">
      <c r="A301" t="s">
        <v>2416</v>
      </c>
      <c r="C301">
        <v>300</v>
      </c>
      <c r="D301" t="s">
        <v>1442</v>
      </c>
      <c r="E301" t="s">
        <v>383</v>
      </c>
      <c r="F301">
        <v>0</v>
      </c>
      <c r="G301">
        <v>1973</v>
      </c>
      <c r="H301" t="s">
        <v>2417</v>
      </c>
      <c r="I301">
        <v>1973</v>
      </c>
      <c r="J301" t="s">
        <v>32</v>
      </c>
      <c r="K301" t="s">
        <v>1470</v>
      </c>
      <c r="L301" t="e">
        <v>#N/A</v>
      </c>
    </row>
    <row r="302" spans="1:12">
      <c r="A302" t="s">
        <v>2418</v>
      </c>
      <c r="C302">
        <v>301</v>
      </c>
      <c r="D302" t="s">
        <v>522</v>
      </c>
      <c r="E302" t="s">
        <v>269</v>
      </c>
      <c r="F302" t="s">
        <v>523</v>
      </c>
      <c r="G302">
        <v>1960</v>
      </c>
      <c r="H302" t="s">
        <v>2419</v>
      </c>
      <c r="I302">
        <v>1960</v>
      </c>
      <c r="J302" t="s">
        <v>32</v>
      </c>
      <c r="K302" t="s">
        <v>1470</v>
      </c>
      <c r="L302">
        <v>1960</v>
      </c>
    </row>
    <row r="303" spans="1:12">
      <c r="A303" t="s">
        <v>2420</v>
      </c>
      <c r="C303">
        <v>302</v>
      </c>
      <c r="D303" t="s">
        <v>884</v>
      </c>
      <c r="E303" t="s">
        <v>103</v>
      </c>
      <c r="F303" t="s">
        <v>1440</v>
      </c>
      <c r="G303">
        <v>1978</v>
      </c>
      <c r="H303" t="s">
        <v>2421</v>
      </c>
      <c r="I303">
        <v>1978</v>
      </c>
      <c r="J303" t="s">
        <v>32</v>
      </c>
      <c r="K303" t="s">
        <v>1470</v>
      </c>
      <c r="L303">
        <v>1978</v>
      </c>
    </row>
    <row r="304" spans="1:12">
      <c r="A304" t="s">
        <v>2422</v>
      </c>
      <c r="C304">
        <v>303</v>
      </c>
      <c r="D304" t="s">
        <v>1062</v>
      </c>
      <c r="E304" t="s">
        <v>83</v>
      </c>
      <c r="F304">
        <v>0</v>
      </c>
      <c r="G304">
        <v>1978</v>
      </c>
      <c r="H304" t="s">
        <v>2423</v>
      </c>
      <c r="I304">
        <v>1978</v>
      </c>
      <c r="J304" t="s">
        <v>32</v>
      </c>
      <c r="K304" t="s">
        <v>1470</v>
      </c>
      <c r="L304">
        <v>1978</v>
      </c>
    </row>
    <row r="305" spans="1:12">
      <c r="A305" t="s">
        <v>2424</v>
      </c>
      <c r="C305">
        <v>304</v>
      </c>
      <c r="D305" t="s">
        <v>1063</v>
      </c>
      <c r="E305" t="s">
        <v>16</v>
      </c>
      <c r="F305">
        <v>0</v>
      </c>
      <c r="G305">
        <v>1983</v>
      </c>
      <c r="H305" t="s">
        <v>2425</v>
      </c>
      <c r="I305">
        <v>1983</v>
      </c>
      <c r="J305" t="s">
        <v>32</v>
      </c>
      <c r="K305" t="s">
        <v>1470</v>
      </c>
      <c r="L305">
        <v>1983</v>
      </c>
    </row>
    <row r="306" spans="1:12">
      <c r="A306" t="s">
        <v>2426</v>
      </c>
      <c r="C306">
        <v>305</v>
      </c>
      <c r="D306" t="s">
        <v>1439</v>
      </c>
      <c r="E306" t="s">
        <v>45</v>
      </c>
      <c r="F306">
        <v>0</v>
      </c>
      <c r="G306">
        <v>1973</v>
      </c>
      <c r="H306" t="s">
        <v>2427</v>
      </c>
      <c r="I306">
        <v>1973</v>
      </c>
      <c r="J306" t="s">
        <v>32</v>
      </c>
      <c r="K306" t="s">
        <v>1470</v>
      </c>
      <c r="L306" t="e">
        <v>#N/A</v>
      </c>
    </row>
    <row r="307" spans="1:12">
      <c r="A307" t="s">
        <v>2428</v>
      </c>
      <c r="C307">
        <v>306</v>
      </c>
      <c r="D307" t="s">
        <v>1438</v>
      </c>
      <c r="E307" t="s">
        <v>49</v>
      </c>
      <c r="F307">
        <v>0</v>
      </c>
      <c r="G307">
        <v>1984</v>
      </c>
      <c r="H307" t="s">
        <v>2429</v>
      </c>
      <c r="I307">
        <v>1984</v>
      </c>
      <c r="J307" t="s">
        <v>32</v>
      </c>
      <c r="K307" t="s">
        <v>1470</v>
      </c>
      <c r="L307" t="e">
        <v>#N/A</v>
      </c>
    </row>
    <row r="308" spans="1:12">
      <c r="A308" t="s">
        <v>2430</v>
      </c>
      <c r="C308">
        <v>307</v>
      </c>
      <c r="D308" t="s">
        <v>1437</v>
      </c>
      <c r="E308" t="s">
        <v>48</v>
      </c>
      <c r="F308" t="s">
        <v>1436</v>
      </c>
      <c r="G308">
        <v>1986</v>
      </c>
      <c r="H308" t="s">
        <v>2431</v>
      </c>
      <c r="I308">
        <v>1986</v>
      </c>
      <c r="J308" t="s">
        <v>32</v>
      </c>
      <c r="K308" t="s">
        <v>1470</v>
      </c>
      <c r="L308" t="e">
        <v>#N/A</v>
      </c>
    </row>
    <row r="309" spans="1:12">
      <c r="A309" t="s">
        <v>2432</v>
      </c>
      <c r="C309">
        <v>308</v>
      </c>
      <c r="D309" t="s">
        <v>1435</v>
      </c>
      <c r="E309" t="s">
        <v>1434</v>
      </c>
      <c r="F309">
        <v>0</v>
      </c>
      <c r="G309">
        <v>1958</v>
      </c>
      <c r="H309" t="s">
        <v>2433</v>
      </c>
      <c r="I309">
        <v>1958</v>
      </c>
      <c r="J309" t="s">
        <v>32</v>
      </c>
      <c r="K309" t="s">
        <v>1470</v>
      </c>
      <c r="L309" t="e">
        <v>#N/A</v>
      </c>
    </row>
    <row r="310" spans="1:12">
      <c r="A310" t="s">
        <v>2434</v>
      </c>
      <c r="C310">
        <v>309</v>
      </c>
      <c r="D310" t="s">
        <v>1433</v>
      </c>
      <c r="E310" t="s">
        <v>34</v>
      </c>
      <c r="F310" t="s">
        <v>1391</v>
      </c>
      <c r="G310">
        <v>1977</v>
      </c>
      <c r="H310" t="s">
        <v>2435</v>
      </c>
      <c r="I310">
        <v>1977</v>
      </c>
      <c r="J310" t="s">
        <v>32</v>
      </c>
      <c r="K310" t="s">
        <v>1470</v>
      </c>
      <c r="L310" t="e">
        <v>#N/A</v>
      </c>
    </row>
    <row r="311" spans="1:12">
      <c r="A311" t="s">
        <v>2436</v>
      </c>
      <c r="C311">
        <v>310</v>
      </c>
      <c r="D311" t="s">
        <v>507</v>
      </c>
      <c r="E311" t="s">
        <v>15</v>
      </c>
      <c r="F311">
        <v>0</v>
      </c>
      <c r="G311">
        <v>1982</v>
      </c>
      <c r="H311" t="s">
        <v>2437</v>
      </c>
      <c r="I311">
        <v>1982</v>
      </c>
      <c r="J311" t="s">
        <v>32</v>
      </c>
      <c r="K311" t="s">
        <v>1470</v>
      </c>
      <c r="L311">
        <v>1982</v>
      </c>
    </row>
    <row r="312" spans="1:12">
      <c r="A312" t="s">
        <v>2438</v>
      </c>
      <c r="C312">
        <v>311</v>
      </c>
      <c r="D312" t="s">
        <v>655</v>
      </c>
      <c r="E312" t="s">
        <v>22</v>
      </c>
      <c r="F312" t="s">
        <v>453</v>
      </c>
      <c r="G312">
        <v>1975</v>
      </c>
      <c r="H312" t="s">
        <v>2439</v>
      </c>
      <c r="I312">
        <v>1975</v>
      </c>
      <c r="J312" t="s">
        <v>32</v>
      </c>
      <c r="K312" t="s">
        <v>1470</v>
      </c>
      <c r="L312">
        <v>1975</v>
      </c>
    </row>
    <row r="313" spans="1:12">
      <c r="A313" t="s">
        <v>2440</v>
      </c>
      <c r="C313">
        <v>312</v>
      </c>
      <c r="D313" t="s">
        <v>506</v>
      </c>
      <c r="E313" t="s">
        <v>144</v>
      </c>
      <c r="F313">
        <v>0</v>
      </c>
      <c r="G313">
        <v>1965</v>
      </c>
      <c r="H313" t="s">
        <v>2441</v>
      </c>
      <c r="I313">
        <v>1965</v>
      </c>
      <c r="J313" t="s">
        <v>32</v>
      </c>
      <c r="K313" t="s">
        <v>1470</v>
      </c>
      <c r="L313">
        <v>1965</v>
      </c>
    </row>
    <row r="314" spans="1:12">
      <c r="A314" t="s">
        <v>2442</v>
      </c>
      <c r="C314">
        <v>313</v>
      </c>
      <c r="D314" t="s">
        <v>506</v>
      </c>
      <c r="E314" t="s">
        <v>19</v>
      </c>
      <c r="F314">
        <v>0</v>
      </c>
      <c r="G314">
        <v>1963</v>
      </c>
      <c r="H314" t="s">
        <v>2443</v>
      </c>
      <c r="I314">
        <v>1963</v>
      </c>
      <c r="J314" t="s">
        <v>32</v>
      </c>
      <c r="K314" t="s">
        <v>1470</v>
      </c>
      <c r="L314">
        <v>1963</v>
      </c>
    </row>
    <row r="315" spans="1:12">
      <c r="A315" t="s">
        <v>2444</v>
      </c>
      <c r="C315">
        <v>314</v>
      </c>
      <c r="D315" t="s">
        <v>566</v>
      </c>
      <c r="E315" t="s">
        <v>83</v>
      </c>
      <c r="F315" t="s">
        <v>565</v>
      </c>
      <c r="G315">
        <v>1975</v>
      </c>
      <c r="H315" t="s">
        <v>2445</v>
      </c>
      <c r="I315">
        <v>1975</v>
      </c>
      <c r="J315" t="s">
        <v>32</v>
      </c>
      <c r="K315" t="s">
        <v>1470</v>
      </c>
      <c r="L315">
        <v>1975</v>
      </c>
    </row>
    <row r="316" spans="1:12">
      <c r="A316" t="s">
        <v>2446</v>
      </c>
      <c r="C316">
        <v>315</v>
      </c>
      <c r="D316" t="s">
        <v>486</v>
      </c>
      <c r="E316" t="s">
        <v>26</v>
      </c>
      <c r="F316">
        <v>0</v>
      </c>
      <c r="G316">
        <v>1962</v>
      </c>
      <c r="H316" t="s">
        <v>2447</v>
      </c>
      <c r="I316">
        <v>1962</v>
      </c>
      <c r="J316" t="s">
        <v>32</v>
      </c>
      <c r="K316" t="s">
        <v>1470</v>
      </c>
      <c r="L316">
        <v>1962</v>
      </c>
    </row>
    <row r="317" spans="1:12">
      <c r="A317" t="s">
        <v>2448</v>
      </c>
      <c r="C317">
        <v>316</v>
      </c>
      <c r="D317" t="s">
        <v>759</v>
      </c>
      <c r="E317" t="s">
        <v>17</v>
      </c>
      <c r="F317" t="s">
        <v>1430</v>
      </c>
      <c r="G317">
        <v>1978</v>
      </c>
      <c r="H317" t="s">
        <v>2449</v>
      </c>
      <c r="I317">
        <v>1978</v>
      </c>
      <c r="J317" t="s">
        <v>32</v>
      </c>
      <c r="K317" t="s">
        <v>1470</v>
      </c>
      <c r="L317">
        <v>1978</v>
      </c>
    </row>
    <row r="318" spans="1:12">
      <c r="A318" t="s">
        <v>2450</v>
      </c>
      <c r="C318">
        <v>317</v>
      </c>
      <c r="D318" t="s">
        <v>1429</v>
      </c>
      <c r="E318" t="s">
        <v>141</v>
      </c>
      <c r="F318" t="s">
        <v>1415</v>
      </c>
      <c r="G318">
        <v>1988</v>
      </c>
      <c r="H318" t="s">
        <v>2451</v>
      </c>
      <c r="I318">
        <v>1988</v>
      </c>
      <c r="J318" t="s">
        <v>32</v>
      </c>
      <c r="K318" t="s">
        <v>1470</v>
      </c>
      <c r="L318" t="e">
        <v>#N/A</v>
      </c>
    </row>
    <row r="319" spans="1:12">
      <c r="A319" t="s">
        <v>2452</v>
      </c>
      <c r="C319">
        <v>318</v>
      </c>
      <c r="D319" t="s">
        <v>538</v>
      </c>
      <c r="E319" t="s">
        <v>90</v>
      </c>
      <c r="F319">
        <v>0</v>
      </c>
      <c r="G319">
        <v>1976</v>
      </c>
      <c r="H319" t="s">
        <v>2453</v>
      </c>
      <c r="I319">
        <v>1976</v>
      </c>
      <c r="J319" t="s">
        <v>32</v>
      </c>
      <c r="K319" t="s">
        <v>1470</v>
      </c>
      <c r="L319">
        <v>1976</v>
      </c>
    </row>
    <row r="320" spans="1:12">
      <c r="A320" t="s">
        <v>2454</v>
      </c>
      <c r="C320">
        <v>319</v>
      </c>
      <c r="D320" t="s">
        <v>537</v>
      </c>
      <c r="E320" t="s">
        <v>95</v>
      </c>
      <c r="F320">
        <v>0</v>
      </c>
      <c r="G320">
        <v>1985</v>
      </c>
      <c r="H320" t="s">
        <v>2455</v>
      </c>
      <c r="I320">
        <v>1985</v>
      </c>
      <c r="J320" t="s">
        <v>32</v>
      </c>
      <c r="K320" t="s">
        <v>1470</v>
      </c>
      <c r="L320">
        <v>1985</v>
      </c>
    </row>
    <row r="321" spans="1:12">
      <c r="A321" t="s">
        <v>2456</v>
      </c>
      <c r="C321">
        <v>320</v>
      </c>
      <c r="D321" t="s">
        <v>1095</v>
      </c>
      <c r="E321" t="s">
        <v>59</v>
      </c>
      <c r="F321">
        <v>0</v>
      </c>
      <c r="G321">
        <v>1980</v>
      </c>
      <c r="H321" t="s">
        <v>2457</v>
      </c>
      <c r="I321">
        <v>1980</v>
      </c>
      <c r="J321" t="s">
        <v>32</v>
      </c>
      <c r="K321" t="s">
        <v>1470</v>
      </c>
      <c r="L321">
        <v>1980</v>
      </c>
    </row>
    <row r="322" spans="1:12">
      <c r="A322" t="s">
        <v>2458</v>
      </c>
      <c r="C322">
        <v>321</v>
      </c>
      <c r="D322" t="s">
        <v>1094</v>
      </c>
      <c r="E322" t="s">
        <v>22</v>
      </c>
      <c r="F322">
        <v>0</v>
      </c>
      <c r="G322">
        <v>1978</v>
      </c>
      <c r="H322" t="s">
        <v>2459</v>
      </c>
      <c r="I322">
        <v>1978</v>
      </c>
      <c r="J322" t="s">
        <v>32</v>
      </c>
      <c r="K322" t="s">
        <v>1470</v>
      </c>
      <c r="L322">
        <v>1978</v>
      </c>
    </row>
    <row r="323" spans="1:12">
      <c r="A323" t="s">
        <v>2460</v>
      </c>
      <c r="C323">
        <v>322</v>
      </c>
      <c r="D323" t="s">
        <v>1427</v>
      </c>
      <c r="E323" t="s">
        <v>25</v>
      </c>
      <c r="F323">
        <v>0</v>
      </c>
      <c r="G323">
        <v>1981</v>
      </c>
      <c r="H323" t="s">
        <v>2461</v>
      </c>
      <c r="I323">
        <v>1981</v>
      </c>
      <c r="J323" t="s">
        <v>32</v>
      </c>
      <c r="K323" t="s">
        <v>1470</v>
      </c>
      <c r="L323" t="e">
        <v>#N/A</v>
      </c>
    </row>
    <row r="324" spans="1:12">
      <c r="A324" t="s">
        <v>2462</v>
      </c>
      <c r="C324">
        <v>323</v>
      </c>
      <c r="D324" t="s">
        <v>546</v>
      </c>
      <c r="E324" t="s">
        <v>48</v>
      </c>
      <c r="F324">
        <v>0</v>
      </c>
      <c r="G324">
        <v>1971</v>
      </c>
      <c r="H324" t="s">
        <v>2463</v>
      </c>
      <c r="I324">
        <v>1971</v>
      </c>
      <c r="J324" t="s">
        <v>32</v>
      </c>
      <c r="K324" t="s">
        <v>1470</v>
      </c>
      <c r="L324">
        <v>1971</v>
      </c>
    </row>
    <row r="325" spans="1:12">
      <c r="A325" t="s">
        <v>2464</v>
      </c>
      <c r="C325">
        <v>324</v>
      </c>
      <c r="D325" t="s">
        <v>1137</v>
      </c>
      <c r="E325" t="s">
        <v>383</v>
      </c>
      <c r="F325" t="s">
        <v>1426</v>
      </c>
      <c r="G325">
        <v>1971</v>
      </c>
      <c r="H325" t="s">
        <v>2465</v>
      </c>
      <c r="I325">
        <v>1971</v>
      </c>
      <c r="J325" t="s">
        <v>32</v>
      </c>
      <c r="K325" t="s">
        <v>1470</v>
      </c>
      <c r="L325">
        <v>1971</v>
      </c>
    </row>
    <row r="326" spans="1:12">
      <c r="A326" t="s">
        <v>2466</v>
      </c>
      <c r="C326">
        <v>325</v>
      </c>
      <c r="D326" t="s">
        <v>1425</v>
      </c>
      <c r="E326" t="s">
        <v>1424</v>
      </c>
      <c r="F326">
        <v>0</v>
      </c>
      <c r="G326">
        <v>1964</v>
      </c>
      <c r="H326" t="s">
        <v>2467</v>
      </c>
      <c r="I326">
        <v>1964</v>
      </c>
      <c r="J326" t="s">
        <v>32</v>
      </c>
      <c r="K326" t="s">
        <v>1470</v>
      </c>
      <c r="L326" t="e">
        <v>#N/A</v>
      </c>
    </row>
    <row r="327" spans="1:12">
      <c r="A327" t="s">
        <v>2468</v>
      </c>
      <c r="C327">
        <v>326</v>
      </c>
      <c r="D327" t="s">
        <v>1423</v>
      </c>
      <c r="E327" t="s">
        <v>25</v>
      </c>
      <c r="F327">
        <v>0</v>
      </c>
      <c r="G327">
        <v>1964</v>
      </c>
      <c r="H327" t="s">
        <v>2469</v>
      </c>
      <c r="I327">
        <v>1964</v>
      </c>
      <c r="J327" t="s">
        <v>32</v>
      </c>
      <c r="K327" t="s">
        <v>1470</v>
      </c>
      <c r="L327" t="e">
        <v>#N/A</v>
      </c>
    </row>
    <row r="328" spans="1:12">
      <c r="A328" t="s">
        <v>2470</v>
      </c>
      <c r="C328">
        <v>327</v>
      </c>
      <c r="D328" t="s">
        <v>1422</v>
      </c>
      <c r="E328" t="s">
        <v>48</v>
      </c>
      <c r="F328" t="s">
        <v>1421</v>
      </c>
      <c r="G328">
        <v>1985</v>
      </c>
      <c r="H328" t="s">
        <v>2471</v>
      </c>
      <c r="I328">
        <v>1985</v>
      </c>
      <c r="J328" t="s">
        <v>32</v>
      </c>
      <c r="K328" t="s">
        <v>1470</v>
      </c>
      <c r="L328" t="e">
        <v>#N/A</v>
      </c>
    </row>
    <row r="329" spans="1:12">
      <c r="A329" t="s">
        <v>2472</v>
      </c>
      <c r="C329">
        <v>328</v>
      </c>
      <c r="D329" t="s">
        <v>1419</v>
      </c>
      <c r="E329" t="s">
        <v>70</v>
      </c>
      <c r="F329" t="s">
        <v>1418</v>
      </c>
      <c r="G329">
        <v>1970</v>
      </c>
      <c r="H329" t="s">
        <v>2473</v>
      </c>
      <c r="I329">
        <v>1970</v>
      </c>
      <c r="J329" t="s">
        <v>32</v>
      </c>
      <c r="K329" t="s">
        <v>1470</v>
      </c>
      <c r="L329" t="e">
        <v>#N/A</v>
      </c>
    </row>
    <row r="330" spans="1:12">
      <c r="A330" t="s">
        <v>2474</v>
      </c>
      <c r="C330">
        <v>329</v>
      </c>
      <c r="D330" t="s">
        <v>1417</v>
      </c>
      <c r="E330" t="s">
        <v>22</v>
      </c>
      <c r="F330" t="s">
        <v>158</v>
      </c>
      <c r="G330">
        <v>1978</v>
      </c>
      <c r="H330" t="s">
        <v>2475</v>
      </c>
      <c r="I330">
        <v>1978</v>
      </c>
      <c r="J330" t="s">
        <v>32</v>
      </c>
      <c r="K330" t="s">
        <v>1470</v>
      </c>
      <c r="L330" t="e">
        <v>#N/A</v>
      </c>
    </row>
    <row r="331" spans="1:12">
      <c r="A331" t="s">
        <v>2476</v>
      </c>
      <c r="C331">
        <v>330</v>
      </c>
      <c r="D331" t="s">
        <v>1416</v>
      </c>
      <c r="E331" t="s">
        <v>22</v>
      </c>
      <c r="F331" t="s">
        <v>1415</v>
      </c>
      <c r="G331">
        <v>1989</v>
      </c>
      <c r="H331" t="s">
        <v>2477</v>
      </c>
      <c r="I331">
        <v>1989</v>
      </c>
      <c r="J331" t="s">
        <v>32</v>
      </c>
      <c r="K331" t="s">
        <v>1470</v>
      </c>
      <c r="L331" t="e">
        <v>#N/A</v>
      </c>
    </row>
    <row r="332" spans="1:12">
      <c r="A332" t="s">
        <v>2478</v>
      </c>
      <c r="C332">
        <v>331</v>
      </c>
      <c r="D332" t="s">
        <v>508</v>
      </c>
      <c r="E332" t="s">
        <v>15</v>
      </c>
      <c r="F332" t="s">
        <v>477</v>
      </c>
      <c r="G332">
        <v>1983</v>
      </c>
      <c r="H332" t="s">
        <v>2479</v>
      </c>
      <c r="I332">
        <v>1983</v>
      </c>
      <c r="J332" t="s">
        <v>32</v>
      </c>
      <c r="K332" t="s">
        <v>1470</v>
      </c>
      <c r="L332">
        <v>1983</v>
      </c>
    </row>
    <row r="333" spans="1:12">
      <c r="A333" t="s">
        <v>2480</v>
      </c>
      <c r="C333">
        <v>332</v>
      </c>
      <c r="D333" t="s">
        <v>1414</v>
      </c>
      <c r="E333" t="s">
        <v>63</v>
      </c>
      <c r="F333">
        <v>0</v>
      </c>
      <c r="G333">
        <v>1991</v>
      </c>
      <c r="H333" t="s">
        <v>2481</v>
      </c>
      <c r="I333">
        <v>1991</v>
      </c>
      <c r="J333" t="s">
        <v>32</v>
      </c>
      <c r="K333" t="s">
        <v>1470</v>
      </c>
      <c r="L333" t="e">
        <v>#N/A</v>
      </c>
    </row>
    <row r="334" spans="1:12">
      <c r="A334" t="s">
        <v>2482</v>
      </c>
      <c r="C334">
        <v>333</v>
      </c>
      <c r="D334" t="s">
        <v>1400</v>
      </c>
      <c r="E334" t="s">
        <v>431</v>
      </c>
      <c r="F334" t="s">
        <v>1413</v>
      </c>
      <c r="G334">
        <v>1988</v>
      </c>
      <c r="H334" t="s">
        <v>2483</v>
      </c>
      <c r="I334">
        <v>1988</v>
      </c>
      <c r="J334" t="s">
        <v>32</v>
      </c>
      <c r="K334" t="s">
        <v>1470</v>
      </c>
      <c r="L334" t="e">
        <v>#N/A</v>
      </c>
    </row>
    <row r="335" spans="1:12">
      <c r="A335" t="s">
        <v>2484</v>
      </c>
      <c r="C335">
        <v>334</v>
      </c>
      <c r="D335" t="s">
        <v>1134</v>
      </c>
      <c r="E335" t="s">
        <v>282</v>
      </c>
      <c r="F335">
        <v>0</v>
      </c>
      <c r="G335">
        <v>1980</v>
      </c>
      <c r="H335" t="s">
        <v>2485</v>
      </c>
      <c r="I335">
        <v>1980</v>
      </c>
      <c r="J335" t="s">
        <v>32</v>
      </c>
      <c r="K335" t="s">
        <v>1470</v>
      </c>
      <c r="L335">
        <v>1980</v>
      </c>
    </row>
    <row r="336" spans="1:12">
      <c r="A336" t="s">
        <v>2486</v>
      </c>
      <c r="C336">
        <v>335</v>
      </c>
      <c r="D336" t="s">
        <v>586</v>
      </c>
      <c r="E336" t="s">
        <v>48</v>
      </c>
      <c r="F336">
        <v>0</v>
      </c>
      <c r="G336">
        <v>1971</v>
      </c>
      <c r="H336" t="s">
        <v>2487</v>
      </c>
      <c r="I336">
        <v>1971</v>
      </c>
      <c r="J336" t="s">
        <v>32</v>
      </c>
      <c r="K336" t="s">
        <v>1470</v>
      </c>
      <c r="L336">
        <v>1971</v>
      </c>
    </row>
    <row r="337" spans="1:12">
      <c r="A337" t="s">
        <v>2488</v>
      </c>
      <c r="C337">
        <v>336</v>
      </c>
      <c r="D337" t="s">
        <v>1412</v>
      </c>
      <c r="E337" t="s">
        <v>63</v>
      </c>
      <c r="F337" t="s">
        <v>477</v>
      </c>
      <c r="G337">
        <v>1989</v>
      </c>
      <c r="H337" t="s">
        <v>2489</v>
      </c>
      <c r="I337">
        <v>1989</v>
      </c>
      <c r="J337" t="s">
        <v>32</v>
      </c>
      <c r="K337" t="s">
        <v>1470</v>
      </c>
      <c r="L337" t="e">
        <v>#N/A</v>
      </c>
    </row>
    <row r="338" spans="1:12">
      <c r="A338" t="s">
        <v>2490</v>
      </c>
      <c r="C338">
        <v>337</v>
      </c>
      <c r="D338" t="s">
        <v>1165</v>
      </c>
      <c r="E338" t="s">
        <v>141</v>
      </c>
      <c r="F338">
        <v>0</v>
      </c>
      <c r="G338">
        <v>1975</v>
      </c>
      <c r="H338" t="s">
        <v>2491</v>
      </c>
      <c r="I338">
        <v>1975</v>
      </c>
      <c r="J338" t="s">
        <v>32</v>
      </c>
      <c r="K338" t="s">
        <v>1470</v>
      </c>
      <c r="L338">
        <v>1975</v>
      </c>
    </row>
    <row r="339" spans="1:12">
      <c r="A339" t="s">
        <v>2492</v>
      </c>
      <c r="C339">
        <v>338</v>
      </c>
      <c r="D339" t="s">
        <v>1411</v>
      </c>
      <c r="E339" t="s">
        <v>139</v>
      </c>
      <c r="F339">
        <v>0</v>
      </c>
      <c r="G339">
        <v>1985</v>
      </c>
      <c r="H339" t="s">
        <v>2493</v>
      </c>
      <c r="I339">
        <v>1985</v>
      </c>
      <c r="J339" t="s">
        <v>32</v>
      </c>
      <c r="K339" t="s">
        <v>1470</v>
      </c>
      <c r="L339" t="e">
        <v>#N/A</v>
      </c>
    </row>
    <row r="340" spans="1:12">
      <c r="A340" t="s">
        <v>2494</v>
      </c>
      <c r="C340">
        <v>339</v>
      </c>
      <c r="D340" t="s">
        <v>1410</v>
      </c>
      <c r="E340" t="s">
        <v>958</v>
      </c>
      <c r="F340">
        <v>0</v>
      </c>
      <c r="G340">
        <v>1969</v>
      </c>
      <c r="H340" t="s">
        <v>2495</v>
      </c>
      <c r="I340">
        <v>1969</v>
      </c>
      <c r="J340" t="s">
        <v>32</v>
      </c>
      <c r="K340" t="s">
        <v>1470</v>
      </c>
      <c r="L340" t="e">
        <v>#N/A</v>
      </c>
    </row>
    <row r="341" spans="1:12">
      <c r="A341" t="s">
        <v>2496</v>
      </c>
      <c r="C341">
        <v>340</v>
      </c>
      <c r="D341" t="s">
        <v>598</v>
      </c>
      <c r="E341" t="s">
        <v>1471</v>
      </c>
      <c r="F341">
        <v>0</v>
      </c>
      <c r="G341">
        <v>1974</v>
      </c>
      <c r="H341" t="s">
        <v>2497</v>
      </c>
      <c r="I341">
        <v>1974</v>
      </c>
      <c r="J341" t="s">
        <v>32</v>
      </c>
      <c r="K341" t="s">
        <v>1470</v>
      </c>
      <c r="L341" t="e">
        <v>#N/A</v>
      </c>
    </row>
    <row r="342" spans="1:12">
      <c r="A342" t="s">
        <v>2498</v>
      </c>
      <c r="C342">
        <v>341</v>
      </c>
      <c r="D342" t="s">
        <v>560</v>
      </c>
      <c r="E342" t="s">
        <v>34</v>
      </c>
      <c r="F342">
        <v>0</v>
      </c>
      <c r="G342">
        <v>1954</v>
      </c>
      <c r="H342" t="s">
        <v>2499</v>
      </c>
      <c r="I342">
        <v>1954</v>
      </c>
      <c r="J342" t="s">
        <v>32</v>
      </c>
      <c r="K342" t="s">
        <v>1470</v>
      </c>
      <c r="L342">
        <v>1955</v>
      </c>
    </row>
    <row r="343" spans="1:12">
      <c r="A343" t="s">
        <v>2500</v>
      </c>
      <c r="C343">
        <v>342</v>
      </c>
      <c r="D343" t="s">
        <v>450</v>
      </c>
      <c r="E343" t="s">
        <v>63</v>
      </c>
      <c r="F343" t="s">
        <v>1409</v>
      </c>
      <c r="G343">
        <v>1976</v>
      </c>
      <c r="H343" t="s">
        <v>2501</v>
      </c>
      <c r="I343">
        <v>1976</v>
      </c>
      <c r="J343" t="s">
        <v>32</v>
      </c>
      <c r="K343" t="s">
        <v>1470</v>
      </c>
      <c r="L343">
        <v>1976</v>
      </c>
    </row>
    <row r="344" spans="1:12">
      <c r="A344" t="s">
        <v>2502</v>
      </c>
      <c r="C344">
        <v>343</v>
      </c>
      <c r="D344" t="s">
        <v>451</v>
      </c>
      <c r="E344" t="s">
        <v>21</v>
      </c>
      <c r="F344" t="s">
        <v>1409</v>
      </c>
      <c r="G344">
        <v>1982</v>
      </c>
      <c r="H344" t="s">
        <v>2503</v>
      </c>
      <c r="I344">
        <v>1982</v>
      </c>
      <c r="J344" t="s">
        <v>32</v>
      </c>
      <c r="K344" t="s">
        <v>1470</v>
      </c>
      <c r="L344">
        <v>1982</v>
      </c>
    </row>
    <row r="345" spans="1:12">
      <c r="A345" t="s">
        <v>2504</v>
      </c>
      <c r="C345">
        <v>344</v>
      </c>
      <c r="D345" t="s">
        <v>621</v>
      </c>
      <c r="E345" t="s">
        <v>398</v>
      </c>
      <c r="F345" t="s">
        <v>1408</v>
      </c>
      <c r="G345">
        <v>1978</v>
      </c>
      <c r="H345" t="s">
        <v>2505</v>
      </c>
      <c r="I345">
        <v>1978</v>
      </c>
      <c r="J345" t="s">
        <v>32</v>
      </c>
      <c r="K345" t="s">
        <v>1470</v>
      </c>
      <c r="L345">
        <v>1978</v>
      </c>
    </row>
    <row r="346" spans="1:12">
      <c r="A346" t="s">
        <v>2506</v>
      </c>
      <c r="C346">
        <v>345</v>
      </c>
      <c r="D346" t="s">
        <v>1407</v>
      </c>
      <c r="E346" t="s">
        <v>1406</v>
      </c>
      <c r="F346" t="s">
        <v>1405</v>
      </c>
      <c r="G346">
        <v>1978</v>
      </c>
      <c r="H346" t="s">
        <v>2507</v>
      </c>
      <c r="I346">
        <v>1978</v>
      </c>
      <c r="J346" t="s">
        <v>32</v>
      </c>
      <c r="K346" t="s">
        <v>1470</v>
      </c>
      <c r="L346" t="e">
        <v>#N/A</v>
      </c>
    </row>
    <row r="347" spans="1:12">
      <c r="A347" t="s">
        <v>2508</v>
      </c>
      <c r="C347">
        <v>346</v>
      </c>
      <c r="D347" t="s">
        <v>842</v>
      </c>
      <c r="E347" t="s">
        <v>734</v>
      </c>
      <c r="F347" t="s">
        <v>1404</v>
      </c>
      <c r="G347">
        <v>1987</v>
      </c>
      <c r="H347" t="s">
        <v>2509</v>
      </c>
      <c r="I347">
        <v>1987</v>
      </c>
      <c r="J347" t="s">
        <v>32</v>
      </c>
      <c r="K347" t="s">
        <v>1470</v>
      </c>
      <c r="L347" t="e">
        <v>#N/A</v>
      </c>
    </row>
    <row r="348" spans="1:12">
      <c r="A348" t="s">
        <v>2510</v>
      </c>
      <c r="C348">
        <v>347</v>
      </c>
      <c r="D348" t="s">
        <v>1403</v>
      </c>
      <c r="E348" t="s">
        <v>175</v>
      </c>
      <c r="F348" t="s">
        <v>1402</v>
      </c>
      <c r="G348">
        <v>1975</v>
      </c>
      <c r="H348" t="s">
        <v>2511</v>
      </c>
      <c r="I348">
        <v>1975</v>
      </c>
      <c r="J348" t="s">
        <v>32</v>
      </c>
      <c r="K348" t="s">
        <v>1470</v>
      </c>
      <c r="L348" t="e">
        <v>#N/A</v>
      </c>
    </row>
    <row r="349" spans="1:12">
      <c r="A349" t="s">
        <v>2512</v>
      </c>
      <c r="C349">
        <v>348</v>
      </c>
      <c r="D349" t="s">
        <v>1140</v>
      </c>
      <c r="E349" t="s">
        <v>17</v>
      </c>
      <c r="F349">
        <v>0</v>
      </c>
      <c r="G349">
        <v>1976</v>
      </c>
      <c r="H349" t="s">
        <v>2513</v>
      </c>
      <c r="I349">
        <v>1976</v>
      </c>
      <c r="J349" t="s">
        <v>32</v>
      </c>
      <c r="K349" t="s">
        <v>1470</v>
      </c>
      <c r="L349">
        <v>1969</v>
      </c>
    </row>
    <row r="350" spans="1:12">
      <c r="A350" t="s">
        <v>2514</v>
      </c>
      <c r="C350">
        <v>349</v>
      </c>
      <c r="D350" t="s">
        <v>643</v>
      </c>
      <c r="E350" t="s">
        <v>17</v>
      </c>
      <c r="F350" t="s">
        <v>1401</v>
      </c>
      <c r="G350">
        <v>1972</v>
      </c>
      <c r="H350" t="s">
        <v>2515</v>
      </c>
      <c r="I350">
        <v>1972</v>
      </c>
      <c r="J350" t="s">
        <v>32</v>
      </c>
      <c r="K350" t="s">
        <v>1470</v>
      </c>
      <c r="L350">
        <v>1972</v>
      </c>
    </row>
    <row r="351" spans="1:12">
      <c r="A351" t="s">
        <v>2516</v>
      </c>
      <c r="C351">
        <v>350</v>
      </c>
      <c r="D351" t="s">
        <v>1400</v>
      </c>
      <c r="E351" t="s">
        <v>24</v>
      </c>
      <c r="F351">
        <v>0</v>
      </c>
      <c r="G351">
        <v>1962</v>
      </c>
      <c r="H351" t="s">
        <v>2517</v>
      </c>
      <c r="I351">
        <v>1962</v>
      </c>
      <c r="J351" t="s">
        <v>32</v>
      </c>
      <c r="K351" t="s">
        <v>1470</v>
      </c>
      <c r="L351" t="e">
        <v>#N/A</v>
      </c>
    </row>
    <row r="352" spans="1:12">
      <c r="A352" t="s">
        <v>2518</v>
      </c>
      <c r="C352">
        <v>351</v>
      </c>
      <c r="D352" t="s">
        <v>1115</v>
      </c>
      <c r="E352" t="s">
        <v>22</v>
      </c>
      <c r="F352">
        <v>0</v>
      </c>
      <c r="G352">
        <v>1978</v>
      </c>
      <c r="H352" t="s">
        <v>2519</v>
      </c>
      <c r="I352">
        <v>1978</v>
      </c>
      <c r="J352" t="s">
        <v>32</v>
      </c>
      <c r="K352" t="s">
        <v>1470</v>
      </c>
      <c r="L352">
        <v>1978</v>
      </c>
    </row>
    <row r="353" spans="1:12">
      <c r="A353" t="s">
        <v>2520</v>
      </c>
      <c r="C353">
        <v>352</v>
      </c>
      <c r="D353" t="s">
        <v>1081</v>
      </c>
      <c r="E353" t="s">
        <v>92</v>
      </c>
      <c r="F353">
        <v>0</v>
      </c>
      <c r="G353">
        <v>1981</v>
      </c>
      <c r="H353" t="s">
        <v>2521</v>
      </c>
      <c r="I353">
        <v>1981</v>
      </c>
      <c r="J353" t="s">
        <v>32</v>
      </c>
      <c r="K353" t="s">
        <v>1470</v>
      </c>
      <c r="L353">
        <v>1981</v>
      </c>
    </row>
    <row r="354" spans="1:12">
      <c r="A354" t="s">
        <v>2522</v>
      </c>
      <c r="C354">
        <v>353</v>
      </c>
      <c r="D354" t="s">
        <v>146</v>
      </c>
      <c r="E354" t="s">
        <v>431</v>
      </c>
      <c r="F354" t="s">
        <v>1399</v>
      </c>
      <c r="G354">
        <v>1975</v>
      </c>
      <c r="H354" t="s">
        <v>2523</v>
      </c>
      <c r="I354">
        <v>1975</v>
      </c>
      <c r="J354" t="s">
        <v>32</v>
      </c>
      <c r="K354" t="s">
        <v>1470</v>
      </c>
      <c r="L354">
        <v>1975</v>
      </c>
    </row>
    <row r="355" spans="1:12">
      <c r="A355" t="s">
        <v>2524</v>
      </c>
      <c r="C355">
        <v>354</v>
      </c>
      <c r="D355" t="s">
        <v>468</v>
      </c>
      <c r="E355" t="s">
        <v>91</v>
      </c>
      <c r="F355" t="s">
        <v>1072</v>
      </c>
      <c r="G355">
        <v>1989</v>
      </c>
      <c r="H355" t="s">
        <v>2525</v>
      </c>
      <c r="I355">
        <v>1989</v>
      </c>
      <c r="J355" t="s">
        <v>32</v>
      </c>
      <c r="K355" t="s">
        <v>1470</v>
      </c>
      <c r="L355">
        <v>1989</v>
      </c>
    </row>
    <row r="356" spans="1:12">
      <c r="A356" t="s">
        <v>2526</v>
      </c>
      <c r="C356">
        <v>355</v>
      </c>
      <c r="D356" t="s">
        <v>542</v>
      </c>
      <c r="E356" t="s">
        <v>22</v>
      </c>
      <c r="F356">
        <v>0</v>
      </c>
      <c r="G356">
        <v>1978</v>
      </c>
      <c r="H356" t="s">
        <v>2527</v>
      </c>
      <c r="I356">
        <v>1978</v>
      </c>
      <c r="J356" t="s">
        <v>32</v>
      </c>
      <c r="K356" t="s">
        <v>1470</v>
      </c>
      <c r="L356">
        <v>1978</v>
      </c>
    </row>
    <row r="357" spans="1:12">
      <c r="A357" t="s">
        <v>2528</v>
      </c>
      <c r="C357">
        <v>356</v>
      </c>
      <c r="D357" t="s">
        <v>1397</v>
      </c>
      <c r="E357" t="s">
        <v>95</v>
      </c>
      <c r="F357" t="s">
        <v>1391</v>
      </c>
      <c r="G357">
        <v>1980</v>
      </c>
      <c r="H357" t="s">
        <v>2529</v>
      </c>
      <c r="I357">
        <v>1980</v>
      </c>
      <c r="J357" t="s">
        <v>32</v>
      </c>
      <c r="K357" t="s">
        <v>1470</v>
      </c>
      <c r="L357" t="e">
        <v>#N/A</v>
      </c>
    </row>
    <row r="358" spans="1:12">
      <c r="A358" t="s">
        <v>2530</v>
      </c>
      <c r="C358">
        <v>357</v>
      </c>
      <c r="D358" t="s">
        <v>1396</v>
      </c>
      <c r="E358" t="s">
        <v>17</v>
      </c>
      <c r="F358">
        <v>0</v>
      </c>
      <c r="G358">
        <v>1982</v>
      </c>
      <c r="H358" t="s">
        <v>2531</v>
      </c>
      <c r="I358">
        <v>1982</v>
      </c>
      <c r="J358" t="s">
        <v>32</v>
      </c>
      <c r="K358" t="s">
        <v>1470</v>
      </c>
      <c r="L358" t="e">
        <v>#N/A</v>
      </c>
    </row>
    <row r="359" spans="1:12">
      <c r="A359" t="s">
        <v>2532</v>
      </c>
      <c r="C359">
        <v>358</v>
      </c>
      <c r="D359" t="s">
        <v>542</v>
      </c>
      <c r="E359" t="s">
        <v>34</v>
      </c>
      <c r="F359">
        <v>0</v>
      </c>
      <c r="G359">
        <v>1973</v>
      </c>
      <c r="H359" t="s">
        <v>2533</v>
      </c>
      <c r="I359">
        <v>1973</v>
      </c>
      <c r="J359" t="s">
        <v>32</v>
      </c>
      <c r="K359" t="s">
        <v>1470</v>
      </c>
      <c r="L359" t="e">
        <v>#N/A</v>
      </c>
    </row>
    <row r="360" spans="1:12">
      <c r="A360" t="s">
        <v>2534</v>
      </c>
      <c r="C360">
        <v>359</v>
      </c>
      <c r="D360" t="s">
        <v>471</v>
      </c>
      <c r="E360" t="s">
        <v>34</v>
      </c>
      <c r="F360" t="s">
        <v>1072</v>
      </c>
      <c r="G360">
        <v>1983</v>
      </c>
      <c r="H360" t="s">
        <v>2535</v>
      </c>
      <c r="I360">
        <v>1983</v>
      </c>
      <c r="J360" t="s">
        <v>32</v>
      </c>
      <c r="K360" t="s">
        <v>1470</v>
      </c>
      <c r="L360">
        <v>1983</v>
      </c>
    </row>
    <row r="361" spans="1:12">
      <c r="A361" t="s">
        <v>2536</v>
      </c>
      <c r="C361">
        <v>360</v>
      </c>
      <c r="D361" t="s">
        <v>466</v>
      </c>
      <c r="E361" t="s">
        <v>48</v>
      </c>
      <c r="F361" t="s">
        <v>1072</v>
      </c>
      <c r="G361">
        <v>1973</v>
      </c>
      <c r="H361" t="s">
        <v>2537</v>
      </c>
      <c r="I361">
        <v>1973</v>
      </c>
      <c r="J361" t="s">
        <v>32</v>
      </c>
      <c r="K361" t="s">
        <v>1470</v>
      </c>
      <c r="L361">
        <v>1973</v>
      </c>
    </row>
    <row r="362" spans="1:12">
      <c r="A362" t="s">
        <v>2538</v>
      </c>
      <c r="C362">
        <v>361</v>
      </c>
      <c r="D362" t="s">
        <v>466</v>
      </c>
      <c r="E362" t="s">
        <v>467</v>
      </c>
      <c r="F362" t="s">
        <v>1072</v>
      </c>
      <c r="G362">
        <v>1983</v>
      </c>
      <c r="H362" t="s">
        <v>2539</v>
      </c>
      <c r="I362">
        <v>1983</v>
      </c>
      <c r="J362" t="s">
        <v>32</v>
      </c>
      <c r="K362" t="s">
        <v>1470</v>
      </c>
      <c r="L362">
        <v>1983</v>
      </c>
    </row>
    <row r="363" spans="1:12">
      <c r="A363" t="s">
        <v>2540</v>
      </c>
      <c r="C363">
        <v>362</v>
      </c>
      <c r="D363" t="s">
        <v>1394</v>
      </c>
      <c r="E363" t="s">
        <v>91</v>
      </c>
      <c r="F363" t="s">
        <v>1391</v>
      </c>
      <c r="G363">
        <v>1989</v>
      </c>
      <c r="H363" t="s">
        <v>2541</v>
      </c>
      <c r="I363">
        <v>1989</v>
      </c>
      <c r="J363" t="s">
        <v>32</v>
      </c>
      <c r="K363" t="s">
        <v>1470</v>
      </c>
      <c r="L363" t="e">
        <v>#N/A</v>
      </c>
    </row>
    <row r="364" spans="1:12">
      <c r="A364" t="s">
        <v>2542</v>
      </c>
      <c r="C364">
        <v>363</v>
      </c>
      <c r="D364" t="s">
        <v>1392</v>
      </c>
      <c r="E364" t="s">
        <v>17</v>
      </c>
      <c r="F364" t="s">
        <v>1391</v>
      </c>
      <c r="G364">
        <v>1973</v>
      </c>
      <c r="H364" t="s">
        <v>2543</v>
      </c>
      <c r="I364">
        <v>1973</v>
      </c>
      <c r="J364" t="s">
        <v>32</v>
      </c>
      <c r="K364" t="s">
        <v>1470</v>
      </c>
      <c r="L364" t="e">
        <v>#N/A</v>
      </c>
    </row>
    <row r="365" spans="1:12">
      <c r="A365" t="s">
        <v>2544</v>
      </c>
      <c r="C365">
        <v>364</v>
      </c>
      <c r="D365" t="s">
        <v>1390</v>
      </c>
      <c r="E365" t="s">
        <v>92</v>
      </c>
      <c r="F365">
        <v>0</v>
      </c>
      <c r="G365">
        <v>1962</v>
      </c>
      <c r="H365" t="s">
        <v>2545</v>
      </c>
      <c r="I365">
        <v>1962</v>
      </c>
      <c r="J365" t="s">
        <v>32</v>
      </c>
      <c r="K365" t="s">
        <v>1470</v>
      </c>
      <c r="L365" t="e">
        <v>#N/A</v>
      </c>
    </row>
    <row r="366" spans="1:12">
      <c r="A366" t="s">
        <v>2546</v>
      </c>
      <c r="C366">
        <v>365</v>
      </c>
      <c r="D366" t="s">
        <v>709</v>
      </c>
      <c r="E366" t="s">
        <v>193</v>
      </c>
      <c r="F366" t="s">
        <v>1133</v>
      </c>
      <c r="G366">
        <v>1985</v>
      </c>
      <c r="H366" t="s">
        <v>2547</v>
      </c>
      <c r="I366">
        <v>1985</v>
      </c>
      <c r="J366" t="s">
        <v>32</v>
      </c>
      <c r="K366" t="s">
        <v>1470</v>
      </c>
      <c r="L366">
        <v>1985</v>
      </c>
    </row>
    <row r="367" spans="1:12">
      <c r="A367" t="s">
        <v>2548</v>
      </c>
      <c r="C367">
        <v>366</v>
      </c>
      <c r="D367" t="s">
        <v>1132</v>
      </c>
      <c r="E367" t="s">
        <v>151</v>
      </c>
      <c r="F367">
        <v>0</v>
      </c>
      <c r="G367">
        <v>1959</v>
      </c>
      <c r="H367" t="s">
        <v>2549</v>
      </c>
      <c r="I367">
        <v>1959</v>
      </c>
      <c r="J367" t="s">
        <v>32</v>
      </c>
      <c r="K367" t="s">
        <v>1470</v>
      </c>
      <c r="L367">
        <v>1959</v>
      </c>
    </row>
    <row r="368" spans="1:12">
      <c r="A368" t="s">
        <v>2550</v>
      </c>
      <c r="C368">
        <v>367</v>
      </c>
      <c r="D368" t="s">
        <v>374</v>
      </c>
      <c r="E368" t="s">
        <v>467</v>
      </c>
      <c r="F368">
        <v>0</v>
      </c>
      <c r="G368">
        <v>1976</v>
      </c>
      <c r="H368" t="s">
        <v>2551</v>
      </c>
      <c r="I368">
        <v>1976</v>
      </c>
      <c r="J368" t="s">
        <v>32</v>
      </c>
      <c r="K368" t="s">
        <v>1470</v>
      </c>
      <c r="L368" t="e">
        <v>#N/A</v>
      </c>
    </row>
    <row r="369" spans="1:12">
      <c r="A369" t="s">
        <v>2552</v>
      </c>
      <c r="C369">
        <v>368</v>
      </c>
      <c r="D369" t="s">
        <v>1389</v>
      </c>
      <c r="E369" t="s">
        <v>22</v>
      </c>
      <c r="F369">
        <v>0</v>
      </c>
      <c r="G369">
        <v>1970</v>
      </c>
      <c r="H369" t="s">
        <v>2553</v>
      </c>
      <c r="I369">
        <v>1970</v>
      </c>
      <c r="J369" t="s">
        <v>32</v>
      </c>
      <c r="K369" t="s">
        <v>1470</v>
      </c>
      <c r="L369" t="e">
        <v>#N/A</v>
      </c>
    </row>
    <row r="370" spans="1:12">
      <c r="A370" t="s">
        <v>2554</v>
      </c>
      <c r="C370">
        <v>369</v>
      </c>
      <c r="D370" t="s">
        <v>527</v>
      </c>
      <c r="E370" t="s">
        <v>526</v>
      </c>
      <c r="F370">
        <v>0</v>
      </c>
      <c r="G370">
        <v>1954</v>
      </c>
      <c r="H370" t="s">
        <v>2555</v>
      </c>
      <c r="I370">
        <v>1954</v>
      </c>
      <c r="J370" t="s">
        <v>32</v>
      </c>
      <c r="K370" t="s">
        <v>1470</v>
      </c>
      <c r="L370">
        <v>1954</v>
      </c>
    </row>
    <row r="371" spans="1:12">
      <c r="A371" t="s">
        <v>2556</v>
      </c>
      <c r="C371">
        <v>370</v>
      </c>
      <c r="D371" t="s">
        <v>1388</v>
      </c>
      <c r="E371" t="s">
        <v>282</v>
      </c>
      <c r="F371">
        <v>0</v>
      </c>
      <c r="G371">
        <v>1996</v>
      </c>
      <c r="H371" t="s">
        <v>2557</v>
      </c>
      <c r="I371">
        <v>1996</v>
      </c>
      <c r="J371" t="s">
        <v>32</v>
      </c>
      <c r="K371" t="s">
        <v>1470</v>
      </c>
      <c r="L371" t="e">
        <v>#N/A</v>
      </c>
    </row>
    <row r="372" spans="1:12">
      <c r="A372" t="s">
        <v>2558</v>
      </c>
      <c r="C372">
        <v>371</v>
      </c>
      <c r="D372" t="s">
        <v>1387</v>
      </c>
      <c r="E372" t="s">
        <v>144</v>
      </c>
      <c r="F372" t="s">
        <v>1386</v>
      </c>
      <c r="G372">
        <v>1962</v>
      </c>
      <c r="H372" t="s">
        <v>2559</v>
      </c>
      <c r="I372">
        <v>1962</v>
      </c>
      <c r="J372" t="s">
        <v>32</v>
      </c>
      <c r="K372" t="s">
        <v>1470</v>
      </c>
      <c r="L372" t="e">
        <v>#N/A</v>
      </c>
    </row>
    <row r="373" spans="1:12">
      <c r="A373" t="s">
        <v>2560</v>
      </c>
      <c r="C373">
        <v>372</v>
      </c>
      <c r="D373" t="s">
        <v>1065</v>
      </c>
      <c r="E373" t="s">
        <v>151</v>
      </c>
      <c r="F373" t="s">
        <v>1064</v>
      </c>
      <c r="G373">
        <v>1981</v>
      </c>
      <c r="H373" t="s">
        <v>2561</v>
      </c>
      <c r="I373">
        <v>1981</v>
      </c>
      <c r="J373" t="s">
        <v>32</v>
      </c>
      <c r="K373" t="s">
        <v>1470</v>
      </c>
      <c r="L373">
        <v>1981</v>
      </c>
    </row>
    <row r="374" spans="1:12">
      <c r="A374" t="s">
        <v>2562</v>
      </c>
      <c r="C374">
        <v>373</v>
      </c>
      <c r="D374" s="15" t="s">
        <v>1387</v>
      </c>
      <c r="E374" s="15" t="s">
        <v>34</v>
      </c>
      <c r="F374" s="9" t="s">
        <v>1386</v>
      </c>
      <c r="G374" s="9">
        <v>1992</v>
      </c>
      <c r="H374" t="s">
        <v>2563</v>
      </c>
      <c r="I374">
        <v>1992</v>
      </c>
      <c r="J374" t="s">
        <v>32</v>
      </c>
      <c r="K374" t="s">
        <v>1470</v>
      </c>
      <c r="L374" t="e">
        <v>#N/A</v>
      </c>
    </row>
    <row r="375" spans="1:12">
      <c r="A375" t="s">
        <v>2564</v>
      </c>
      <c r="C375">
        <v>374</v>
      </c>
      <c r="D375" s="15" t="s">
        <v>1385</v>
      </c>
      <c r="E375" s="15" t="s">
        <v>63</v>
      </c>
      <c r="F375" s="15">
        <v>0</v>
      </c>
      <c r="G375" s="9">
        <v>1983</v>
      </c>
      <c r="H375" t="s">
        <v>2565</v>
      </c>
      <c r="I375">
        <v>1983</v>
      </c>
      <c r="J375" t="s">
        <v>32</v>
      </c>
      <c r="K375" t="s">
        <v>1470</v>
      </c>
      <c r="L375" t="e">
        <v>#N/A</v>
      </c>
    </row>
    <row r="376" spans="1:12">
      <c r="A376" t="s">
        <v>2566</v>
      </c>
      <c r="C376">
        <v>375</v>
      </c>
      <c r="D376" s="15" t="s">
        <v>1384</v>
      </c>
      <c r="E376" s="15" t="s">
        <v>788</v>
      </c>
      <c r="F376" s="9">
        <v>0</v>
      </c>
      <c r="G376" s="9">
        <v>1974</v>
      </c>
      <c r="H376" t="s">
        <v>2567</v>
      </c>
      <c r="I376">
        <v>1974</v>
      </c>
      <c r="J376" t="s">
        <v>32</v>
      </c>
      <c r="K376" t="s">
        <v>1470</v>
      </c>
      <c r="L376" t="e">
        <v>#N/A</v>
      </c>
    </row>
    <row r="377" spans="1:12">
      <c r="A377" t="s">
        <v>2568</v>
      </c>
      <c r="C377">
        <v>376</v>
      </c>
      <c r="D377" s="15" t="s">
        <v>1135</v>
      </c>
      <c r="E377" s="15" t="s">
        <v>95</v>
      </c>
      <c r="F377" s="9" t="s">
        <v>1133</v>
      </c>
      <c r="G377" s="9">
        <v>1971</v>
      </c>
      <c r="H377" t="s">
        <v>2569</v>
      </c>
      <c r="I377">
        <v>1971</v>
      </c>
      <c r="J377" t="s">
        <v>32</v>
      </c>
      <c r="K377" t="s">
        <v>1470</v>
      </c>
      <c r="L377">
        <v>1971</v>
      </c>
    </row>
    <row r="378" spans="1:12">
      <c r="A378" t="s">
        <v>2570</v>
      </c>
      <c r="C378">
        <v>377</v>
      </c>
      <c r="D378" s="15" t="s">
        <v>1136</v>
      </c>
      <c r="E378" s="15" t="s">
        <v>70</v>
      </c>
      <c r="F378" s="9">
        <v>0</v>
      </c>
      <c r="G378" s="9">
        <v>1964</v>
      </c>
      <c r="H378" t="s">
        <v>2571</v>
      </c>
      <c r="I378">
        <v>1964</v>
      </c>
      <c r="J378" t="s">
        <v>32</v>
      </c>
      <c r="K378" t="s">
        <v>1470</v>
      </c>
      <c r="L378">
        <v>1964</v>
      </c>
    </row>
    <row r="379" spans="1:12">
      <c r="A379" t="s">
        <v>2572</v>
      </c>
      <c r="C379">
        <v>378</v>
      </c>
      <c r="D379" s="15" t="s">
        <v>309</v>
      </c>
      <c r="E379" s="15" t="s">
        <v>383</v>
      </c>
      <c r="F379" s="9" t="s">
        <v>1157</v>
      </c>
      <c r="G379" s="9">
        <v>1968</v>
      </c>
      <c r="H379" t="s">
        <v>2573</v>
      </c>
      <c r="I379">
        <v>1968</v>
      </c>
      <c r="J379" t="s">
        <v>32</v>
      </c>
      <c r="K379" t="s">
        <v>1470</v>
      </c>
      <c r="L379">
        <v>1968</v>
      </c>
    </row>
    <row r="380" spans="1:12">
      <c r="A380" t="s">
        <v>2574</v>
      </c>
      <c r="C380">
        <v>379</v>
      </c>
      <c r="D380" s="15" t="s">
        <v>1149</v>
      </c>
      <c r="E380" s="15" t="s">
        <v>269</v>
      </c>
      <c r="F380" s="9" t="s">
        <v>1148</v>
      </c>
      <c r="G380" s="9">
        <v>1969</v>
      </c>
      <c r="H380" t="s">
        <v>2575</v>
      </c>
      <c r="I380">
        <v>1969</v>
      </c>
      <c r="J380" t="s">
        <v>32</v>
      </c>
      <c r="K380" t="s">
        <v>1470</v>
      </c>
      <c r="L380">
        <v>1969</v>
      </c>
    </row>
    <row r="381" spans="1:12">
      <c r="A381" t="s">
        <v>2576</v>
      </c>
      <c r="C381">
        <v>380</v>
      </c>
      <c r="D381" s="15" t="s">
        <v>577</v>
      </c>
      <c r="E381" s="15" t="s">
        <v>500</v>
      </c>
      <c r="F381" s="9" t="s">
        <v>1083</v>
      </c>
      <c r="G381" s="9">
        <v>1979</v>
      </c>
      <c r="H381" t="s">
        <v>2577</v>
      </c>
      <c r="I381">
        <v>1979</v>
      </c>
      <c r="J381" t="s">
        <v>0</v>
      </c>
      <c r="K381" t="s">
        <v>1470</v>
      </c>
      <c r="L381">
        <v>1979</v>
      </c>
    </row>
    <row r="382" spans="1:12">
      <c r="A382" t="s">
        <v>2578</v>
      </c>
      <c r="C382">
        <v>381</v>
      </c>
      <c r="D382" s="15" t="s">
        <v>1089</v>
      </c>
      <c r="E382" s="15" t="s">
        <v>231</v>
      </c>
      <c r="F382" s="9">
        <v>0</v>
      </c>
      <c r="G382" s="9">
        <v>1983</v>
      </c>
      <c r="H382" t="s">
        <v>2579</v>
      </c>
      <c r="I382">
        <v>1983</v>
      </c>
      <c r="J382" t="s">
        <v>0</v>
      </c>
      <c r="K382" t="s">
        <v>1470</v>
      </c>
      <c r="L382">
        <v>1983</v>
      </c>
    </row>
    <row r="383" spans="1:12">
      <c r="A383" t="s">
        <v>2580</v>
      </c>
      <c r="C383">
        <v>382</v>
      </c>
      <c r="D383" s="15" t="s">
        <v>403</v>
      </c>
      <c r="E383" s="15" t="s">
        <v>635</v>
      </c>
      <c r="F383" s="9" t="s">
        <v>1443</v>
      </c>
      <c r="G383" s="9">
        <v>1987</v>
      </c>
      <c r="H383" t="s">
        <v>2581</v>
      </c>
      <c r="I383">
        <v>1987</v>
      </c>
      <c r="J383" t="s">
        <v>0</v>
      </c>
      <c r="K383" t="s">
        <v>1470</v>
      </c>
      <c r="L383">
        <v>1987</v>
      </c>
    </row>
    <row r="384" spans="1:12">
      <c r="A384" t="s">
        <v>2582</v>
      </c>
      <c r="C384">
        <v>383</v>
      </c>
      <c r="D384" s="15" t="s">
        <v>1441</v>
      </c>
      <c r="E384" s="15" t="s">
        <v>409</v>
      </c>
      <c r="F384" s="9" t="s">
        <v>372</v>
      </c>
      <c r="G384" s="9">
        <v>1990</v>
      </c>
      <c r="H384" t="s">
        <v>2583</v>
      </c>
      <c r="I384">
        <v>1990</v>
      </c>
      <c r="J384" t="s">
        <v>0</v>
      </c>
      <c r="K384" t="s">
        <v>1470</v>
      </c>
      <c r="L384" t="e">
        <v>#N/A</v>
      </c>
    </row>
    <row r="385" spans="1:12">
      <c r="A385" t="s">
        <v>2584</v>
      </c>
      <c r="C385">
        <v>384</v>
      </c>
      <c r="D385" s="15" t="s">
        <v>1432</v>
      </c>
      <c r="E385" s="15" t="s">
        <v>497</v>
      </c>
      <c r="F385" s="9" t="s">
        <v>1386</v>
      </c>
      <c r="G385" s="9">
        <v>1978</v>
      </c>
      <c r="H385" t="s">
        <v>2585</v>
      </c>
      <c r="I385">
        <v>1978</v>
      </c>
      <c r="J385" t="s">
        <v>0</v>
      </c>
      <c r="K385" t="s">
        <v>1470</v>
      </c>
      <c r="L385" t="e">
        <v>#N/A</v>
      </c>
    </row>
    <row r="386" spans="1:12">
      <c r="A386" t="s">
        <v>2586</v>
      </c>
      <c r="C386">
        <v>385</v>
      </c>
      <c r="D386" s="15" t="s">
        <v>1431</v>
      </c>
      <c r="E386" s="15" t="s">
        <v>276</v>
      </c>
      <c r="F386" s="9" t="s">
        <v>1391</v>
      </c>
      <c r="G386" s="9">
        <v>1983</v>
      </c>
      <c r="H386" t="s">
        <v>2587</v>
      </c>
      <c r="I386">
        <v>1983</v>
      </c>
      <c r="J386" t="s">
        <v>0</v>
      </c>
      <c r="K386" t="s">
        <v>1470</v>
      </c>
      <c r="L386" t="e">
        <v>#N/A</v>
      </c>
    </row>
    <row r="387" spans="1:12">
      <c r="A387" t="s">
        <v>2588</v>
      </c>
      <c r="C387">
        <v>386</v>
      </c>
      <c r="D387" s="15" t="s">
        <v>1049</v>
      </c>
      <c r="E387" s="15" t="s">
        <v>207</v>
      </c>
      <c r="F387" s="9" t="s">
        <v>1430</v>
      </c>
      <c r="G387" s="9">
        <v>1986</v>
      </c>
      <c r="H387" t="s">
        <v>2589</v>
      </c>
      <c r="I387">
        <v>1986</v>
      </c>
      <c r="J387" t="s">
        <v>0</v>
      </c>
      <c r="K387" t="s">
        <v>1470</v>
      </c>
      <c r="L387">
        <v>1986</v>
      </c>
    </row>
    <row r="388" spans="1:12">
      <c r="A388" t="s">
        <v>2590</v>
      </c>
      <c r="C388">
        <v>387</v>
      </c>
      <c r="D388" s="15" t="s">
        <v>1050</v>
      </c>
      <c r="E388" s="15" t="s">
        <v>635</v>
      </c>
      <c r="F388" s="9" t="s">
        <v>1430</v>
      </c>
      <c r="G388" s="9">
        <v>1976</v>
      </c>
      <c r="H388" t="s">
        <v>2591</v>
      </c>
      <c r="I388">
        <v>1976</v>
      </c>
      <c r="J388" t="s">
        <v>0</v>
      </c>
      <c r="K388" t="s">
        <v>1470</v>
      </c>
      <c r="L388">
        <v>1976</v>
      </c>
    </row>
    <row r="389" spans="1:12">
      <c r="A389" t="s">
        <v>2592</v>
      </c>
      <c r="C389">
        <v>388</v>
      </c>
      <c r="D389" s="15" t="s">
        <v>1428</v>
      </c>
      <c r="E389" s="15" t="s">
        <v>207</v>
      </c>
      <c r="F389" s="9">
        <v>0</v>
      </c>
      <c r="G389" s="9">
        <v>1987</v>
      </c>
      <c r="H389" t="s">
        <v>2593</v>
      </c>
      <c r="I389">
        <v>1987</v>
      </c>
      <c r="J389" t="s">
        <v>0</v>
      </c>
      <c r="K389" t="s">
        <v>1470</v>
      </c>
      <c r="L389" t="e">
        <v>#N/A</v>
      </c>
    </row>
    <row r="390" spans="1:12">
      <c r="A390" t="s">
        <v>2594</v>
      </c>
      <c r="C390">
        <v>389</v>
      </c>
      <c r="D390" s="15" t="s">
        <v>1420</v>
      </c>
      <c r="E390" t="s">
        <v>635</v>
      </c>
      <c r="F390" t="s">
        <v>1418</v>
      </c>
      <c r="G390" s="9">
        <v>2000</v>
      </c>
      <c r="H390" t="s">
        <v>2595</v>
      </c>
      <c r="I390">
        <v>2000</v>
      </c>
      <c r="J390" t="s">
        <v>0</v>
      </c>
      <c r="K390" t="s">
        <v>1470</v>
      </c>
      <c r="L390" t="e">
        <v>#N/A</v>
      </c>
    </row>
    <row r="391" spans="1:12">
      <c r="A391" t="s">
        <v>2596</v>
      </c>
      <c r="C391">
        <v>390</v>
      </c>
      <c r="D391" s="15" t="s">
        <v>1398</v>
      </c>
      <c r="E391" s="15" t="s">
        <v>276</v>
      </c>
      <c r="F391" s="9" t="s">
        <v>1391</v>
      </c>
      <c r="G391" s="9">
        <v>1979</v>
      </c>
      <c r="H391" t="s">
        <v>2597</v>
      </c>
      <c r="I391">
        <v>1979</v>
      </c>
      <c r="J391" t="s">
        <v>0</v>
      </c>
      <c r="K391" t="s">
        <v>1470</v>
      </c>
      <c r="L391" t="e">
        <v>#N/A</v>
      </c>
    </row>
    <row r="392" spans="1:12">
      <c r="A392" t="s">
        <v>2598</v>
      </c>
      <c r="C392">
        <v>391</v>
      </c>
      <c r="D392" s="15" t="s">
        <v>1392</v>
      </c>
      <c r="E392" s="15" t="s">
        <v>785</v>
      </c>
      <c r="F392" s="9" t="s">
        <v>1391</v>
      </c>
      <c r="G392" s="9">
        <v>1973</v>
      </c>
      <c r="H392" t="s">
        <v>2599</v>
      </c>
      <c r="I392">
        <v>1973</v>
      </c>
      <c r="J392" t="s">
        <v>0</v>
      </c>
      <c r="K392" t="s">
        <v>1470</v>
      </c>
      <c r="L392" t="e">
        <v>#N/A</v>
      </c>
    </row>
    <row r="393" spans="1:12">
      <c r="A393" t="s">
        <v>2600</v>
      </c>
      <c r="C393">
        <v>392</v>
      </c>
      <c r="D393" t="s">
        <v>1395</v>
      </c>
      <c r="E393" t="s">
        <v>768</v>
      </c>
      <c r="F393">
        <v>0</v>
      </c>
      <c r="G393">
        <v>1977</v>
      </c>
      <c r="H393" t="s">
        <v>2601</v>
      </c>
      <c r="I393">
        <v>1977</v>
      </c>
      <c r="J393" t="s">
        <v>0</v>
      </c>
      <c r="K393" t="s">
        <v>1470</v>
      </c>
      <c r="L393" t="e">
        <v>#N/A</v>
      </c>
    </row>
    <row r="394" spans="1:12">
      <c r="A394" t="s">
        <v>2602</v>
      </c>
      <c r="C394">
        <v>393</v>
      </c>
      <c r="D394" t="s">
        <v>1393</v>
      </c>
      <c r="E394" t="s">
        <v>334</v>
      </c>
      <c r="F394" t="s">
        <v>1386</v>
      </c>
      <c r="G394">
        <v>1973</v>
      </c>
      <c r="H394" t="s">
        <v>2603</v>
      </c>
      <c r="I394">
        <v>1973</v>
      </c>
      <c r="J394" t="s">
        <v>0</v>
      </c>
      <c r="K394" t="s">
        <v>1470</v>
      </c>
      <c r="L394" t="e">
        <v>#N/A</v>
      </c>
    </row>
    <row r="395" spans="1:12">
      <c r="A395" t="s">
        <v>2604</v>
      </c>
      <c r="C395">
        <v>394</v>
      </c>
      <c r="D395" t="s">
        <v>840</v>
      </c>
      <c r="E395" t="s">
        <v>483</v>
      </c>
      <c r="F395" t="s">
        <v>1064</v>
      </c>
      <c r="G395">
        <v>1978</v>
      </c>
      <c r="H395" t="s">
        <v>2605</v>
      </c>
      <c r="I395">
        <v>1978</v>
      </c>
      <c r="J395" t="s">
        <v>0</v>
      </c>
      <c r="K395" t="s">
        <v>1470</v>
      </c>
      <c r="L395">
        <v>1994</v>
      </c>
    </row>
    <row r="396" spans="1:12">
      <c r="A396" t="s">
        <v>2606</v>
      </c>
      <c r="C396">
        <v>395</v>
      </c>
      <c r="D396" t="s">
        <v>1489</v>
      </c>
      <c r="E396" t="s">
        <v>92</v>
      </c>
      <c r="F396" t="s">
        <v>673</v>
      </c>
      <c r="G396">
        <v>1972</v>
      </c>
      <c r="H396" t="s">
        <v>2607</v>
      </c>
      <c r="I396">
        <v>1972</v>
      </c>
      <c r="J396" t="s">
        <v>32</v>
      </c>
      <c r="K396" t="s">
        <v>56</v>
      </c>
      <c r="L396">
        <v>1972</v>
      </c>
    </row>
    <row r="397" spans="1:12">
      <c r="A397" t="s">
        <v>2608</v>
      </c>
      <c r="C397">
        <v>396</v>
      </c>
      <c r="D397" t="s">
        <v>1489</v>
      </c>
      <c r="E397" t="s">
        <v>710</v>
      </c>
      <c r="F397" t="s">
        <v>673</v>
      </c>
      <c r="G397">
        <v>1996</v>
      </c>
      <c r="H397" t="s">
        <v>2609</v>
      </c>
      <c r="I397">
        <v>1996</v>
      </c>
      <c r="J397" t="s">
        <v>32</v>
      </c>
      <c r="K397" t="s">
        <v>56</v>
      </c>
      <c r="L397">
        <v>1996</v>
      </c>
    </row>
    <row r="398" spans="1:12">
      <c r="A398" t="s">
        <v>2610</v>
      </c>
      <c r="C398">
        <v>397</v>
      </c>
      <c r="D398" t="s">
        <v>1489</v>
      </c>
      <c r="E398" t="s">
        <v>1490</v>
      </c>
      <c r="F398" t="s">
        <v>673</v>
      </c>
      <c r="G398">
        <v>1999</v>
      </c>
      <c r="H398" t="s">
        <v>2611</v>
      </c>
      <c r="I398">
        <v>1999</v>
      </c>
      <c r="J398" t="s">
        <v>32</v>
      </c>
      <c r="K398" t="s">
        <v>56</v>
      </c>
      <c r="L398">
        <v>1999</v>
      </c>
    </row>
    <row r="399" spans="1:12">
      <c r="A399" t="s">
        <v>2612</v>
      </c>
      <c r="C399">
        <v>398</v>
      </c>
      <c r="D399" t="s">
        <v>639</v>
      </c>
      <c r="E399" t="s">
        <v>21</v>
      </c>
      <c r="F399">
        <v>0</v>
      </c>
      <c r="G399">
        <v>1979</v>
      </c>
      <c r="H399" t="s">
        <v>2613</v>
      </c>
      <c r="I399">
        <v>1979</v>
      </c>
      <c r="J399" t="s">
        <v>32</v>
      </c>
      <c r="K399" t="s">
        <v>56</v>
      </c>
      <c r="L399">
        <v>1979</v>
      </c>
    </row>
    <row r="400" spans="1:12">
      <c r="A400" t="s">
        <v>2614</v>
      </c>
      <c r="C400">
        <v>399</v>
      </c>
      <c r="D400" t="s">
        <v>288</v>
      </c>
      <c r="E400" t="s">
        <v>22</v>
      </c>
      <c r="F400">
        <v>0</v>
      </c>
      <c r="G400">
        <v>1979</v>
      </c>
      <c r="H400" t="s">
        <v>2615</v>
      </c>
      <c r="I400">
        <v>1979</v>
      </c>
      <c r="J400" t="s">
        <v>32</v>
      </c>
      <c r="K400" t="s">
        <v>56</v>
      </c>
      <c r="L400">
        <v>1979</v>
      </c>
    </row>
    <row r="401" spans="1:12">
      <c r="A401" t="s">
        <v>2616</v>
      </c>
      <c r="C401">
        <v>400</v>
      </c>
      <c r="D401" t="s">
        <v>1491</v>
      </c>
      <c r="E401" t="s">
        <v>19</v>
      </c>
      <c r="F401" t="s">
        <v>671</v>
      </c>
      <c r="G401">
        <v>1976</v>
      </c>
      <c r="H401" t="s">
        <v>2617</v>
      </c>
      <c r="I401">
        <v>1976</v>
      </c>
      <c r="J401" t="s">
        <v>32</v>
      </c>
      <c r="K401" t="s">
        <v>56</v>
      </c>
      <c r="L401">
        <v>1976</v>
      </c>
    </row>
    <row r="402" spans="1:12">
      <c r="A402" t="s">
        <v>2618</v>
      </c>
      <c r="C402">
        <v>401</v>
      </c>
      <c r="D402" t="s">
        <v>216</v>
      </c>
      <c r="E402" t="s">
        <v>24</v>
      </c>
      <c r="F402">
        <v>0</v>
      </c>
      <c r="G402">
        <v>1978</v>
      </c>
      <c r="H402" t="s">
        <v>2619</v>
      </c>
      <c r="I402">
        <v>1978</v>
      </c>
      <c r="J402" t="s">
        <v>32</v>
      </c>
      <c r="K402" t="s">
        <v>56</v>
      </c>
      <c r="L402">
        <v>1978</v>
      </c>
    </row>
    <row r="403" spans="1:12">
      <c r="A403" t="s">
        <v>2620</v>
      </c>
      <c r="C403">
        <v>402</v>
      </c>
      <c r="D403" t="s">
        <v>765</v>
      </c>
      <c r="E403" t="s">
        <v>17</v>
      </c>
      <c r="F403" t="s">
        <v>1488</v>
      </c>
      <c r="G403">
        <v>1978</v>
      </c>
      <c r="H403" t="s">
        <v>2621</v>
      </c>
      <c r="I403">
        <v>1978</v>
      </c>
      <c r="J403" t="s">
        <v>32</v>
      </c>
      <c r="K403" t="s">
        <v>56</v>
      </c>
      <c r="L403">
        <v>1978</v>
      </c>
    </row>
    <row r="404" spans="1:12">
      <c r="A404" t="s">
        <v>2622</v>
      </c>
      <c r="C404">
        <v>403</v>
      </c>
      <c r="D404" t="s">
        <v>1491</v>
      </c>
      <c r="E404" t="s">
        <v>133</v>
      </c>
      <c r="F404" t="s">
        <v>671</v>
      </c>
      <c r="G404">
        <v>1977</v>
      </c>
      <c r="H404" t="s">
        <v>2623</v>
      </c>
      <c r="I404">
        <v>1977</v>
      </c>
      <c r="J404" t="s">
        <v>0</v>
      </c>
      <c r="K404" t="s">
        <v>56</v>
      </c>
      <c r="L404">
        <v>1977</v>
      </c>
    </row>
    <row r="405" spans="1:12">
      <c r="A405" t="s">
        <v>2624</v>
      </c>
      <c r="C405">
        <v>404</v>
      </c>
      <c r="D405" t="s">
        <v>124</v>
      </c>
      <c r="E405" t="s">
        <v>1493</v>
      </c>
      <c r="F405" t="s">
        <v>172</v>
      </c>
      <c r="G405">
        <v>1973</v>
      </c>
      <c r="H405" t="s">
        <v>2625</v>
      </c>
      <c r="I405">
        <v>1973</v>
      </c>
      <c r="J405" t="s">
        <v>32</v>
      </c>
      <c r="K405" t="s">
        <v>1495</v>
      </c>
      <c r="L405" t="e">
        <v>#N/A</v>
      </c>
    </row>
    <row r="406" spans="1:12">
      <c r="A406" t="s">
        <v>2626</v>
      </c>
      <c r="C406">
        <v>406</v>
      </c>
      <c r="D406" t="s">
        <v>1494</v>
      </c>
      <c r="E406" t="s">
        <v>51</v>
      </c>
      <c r="F406" t="s">
        <v>172</v>
      </c>
      <c r="G406">
        <v>1989</v>
      </c>
      <c r="H406" t="s">
        <v>2627</v>
      </c>
      <c r="I406">
        <v>1989</v>
      </c>
      <c r="J406" t="s">
        <v>32</v>
      </c>
      <c r="K406" t="s">
        <v>1495</v>
      </c>
      <c r="L406" t="e">
        <v>#N/A</v>
      </c>
    </row>
    <row r="407" spans="1:12">
      <c r="A407" t="s">
        <v>2628</v>
      </c>
      <c r="C407">
        <v>407</v>
      </c>
      <c r="D407" t="s">
        <v>1473</v>
      </c>
      <c r="E407" t="s">
        <v>70</v>
      </c>
      <c r="F407" t="s">
        <v>1483</v>
      </c>
      <c r="G407">
        <v>0</v>
      </c>
      <c r="H407" t="s">
        <v>2629</v>
      </c>
      <c r="I407">
        <v>0</v>
      </c>
      <c r="J407" t="s">
        <v>32</v>
      </c>
      <c r="K407" t="s">
        <v>730</v>
      </c>
      <c r="L407" t="e">
        <v>#N/A</v>
      </c>
    </row>
    <row r="408" spans="1:12">
      <c r="A408" t="s">
        <v>2630</v>
      </c>
      <c r="C408">
        <v>408</v>
      </c>
      <c r="D408" t="s">
        <v>729</v>
      </c>
      <c r="E408" t="s">
        <v>21</v>
      </c>
      <c r="F408" t="s">
        <v>1484</v>
      </c>
      <c r="G408">
        <v>0</v>
      </c>
      <c r="H408" t="s">
        <v>2631</v>
      </c>
      <c r="I408">
        <v>0</v>
      </c>
      <c r="J408" t="s">
        <v>32</v>
      </c>
      <c r="K408" t="s">
        <v>730</v>
      </c>
      <c r="L408">
        <v>0</v>
      </c>
    </row>
    <row r="409" spans="1:12">
      <c r="A409" t="s">
        <v>2632</v>
      </c>
      <c r="C409">
        <v>409</v>
      </c>
      <c r="D409" t="s">
        <v>1474</v>
      </c>
      <c r="E409" t="s">
        <v>144</v>
      </c>
      <c r="F409" t="s">
        <v>1484</v>
      </c>
      <c r="G409">
        <v>0</v>
      </c>
      <c r="H409" t="s">
        <v>2633</v>
      </c>
      <c r="I409">
        <v>0</v>
      </c>
      <c r="J409" t="s">
        <v>32</v>
      </c>
      <c r="K409" t="s">
        <v>730</v>
      </c>
      <c r="L409" t="e">
        <v>#N/A</v>
      </c>
    </row>
    <row r="410" spans="1:12">
      <c r="A410" t="s">
        <v>2634</v>
      </c>
      <c r="C410">
        <v>410</v>
      </c>
      <c r="D410" t="s">
        <v>1475</v>
      </c>
      <c r="E410" t="s">
        <v>22</v>
      </c>
      <c r="F410" t="s">
        <v>1477</v>
      </c>
      <c r="G410">
        <v>0</v>
      </c>
      <c r="H410" t="s">
        <v>2635</v>
      </c>
      <c r="I410">
        <v>0</v>
      </c>
      <c r="J410" t="s">
        <v>32</v>
      </c>
      <c r="K410" t="s">
        <v>730</v>
      </c>
      <c r="L410" t="e">
        <v>#N/A</v>
      </c>
    </row>
    <row r="411" spans="1:12">
      <c r="A411" t="s">
        <v>2636</v>
      </c>
      <c r="C411">
        <v>411</v>
      </c>
      <c r="D411" t="s">
        <v>1476</v>
      </c>
      <c r="E411" t="s">
        <v>644</v>
      </c>
      <c r="F411" t="s">
        <v>1477</v>
      </c>
      <c r="G411">
        <v>0</v>
      </c>
      <c r="H411" t="s">
        <v>2637</v>
      </c>
      <c r="I411">
        <v>0</v>
      </c>
      <c r="J411" t="s">
        <v>32</v>
      </c>
      <c r="K411" t="s">
        <v>730</v>
      </c>
      <c r="L411" t="e">
        <v>#N/A</v>
      </c>
    </row>
    <row r="412" spans="1:12">
      <c r="A412" t="s">
        <v>2638</v>
      </c>
      <c r="C412">
        <v>412</v>
      </c>
      <c r="D412" t="s">
        <v>725</v>
      </c>
      <c r="E412" t="s">
        <v>15</v>
      </c>
      <c r="F412" t="s">
        <v>724</v>
      </c>
      <c r="G412">
        <v>0</v>
      </c>
      <c r="H412" t="s">
        <v>2639</v>
      </c>
      <c r="I412">
        <v>0</v>
      </c>
      <c r="J412" t="s">
        <v>32</v>
      </c>
      <c r="K412" t="s">
        <v>730</v>
      </c>
      <c r="L412">
        <v>0</v>
      </c>
    </row>
    <row r="413" spans="1:12">
      <c r="A413" t="s">
        <v>2640</v>
      </c>
      <c r="C413">
        <v>413</v>
      </c>
      <c r="D413" t="s">
        <v>1478</v>
      </c>
      <c r="E413" t="s">
        <v>19</v>
      </c>
      <c r="F413" t="s">
        <v>1485</v>
      </c>
      <c r="G413">
        <v>1980</v>
      </c>
      <c r="H413" t="s">
        <v>2641</v>
      </c>
      <c r="I413">
        <v>1980</v>
      </c>
      <c r="J413" t="s">
        <v>32</v>
      </c>
      <c r="K413" t="s">
        <v>730</v>
      </c>
      <c r="L413" t="e">
        <v>#N/A</v>
      </c>
    </row>
    <row r="414" spans="1:12">
      <c r="A414" t="s">
        <v>2642</v>
      </c>
      <c r="C414">
        <v>414</v>
      </c>
      <c r="D414" t="s">
        <v>964</v>
      </c>
      <c r="E414" t="s">
        <v>95</v>
      </c>
      <c r="F414" t="s">
        <v>1485</v>
      </c>
      <c r="G414">
        <v>1980</v>
      </c>
      <c r="H414" t="s">
        <v>2643</v>
      </c>
      <c r="I414">
        <v>1980</v>
      </c>
      <c r="J414" t="s">
        <v>32</v>
      </c>
      <c r="K414" t="s">
        <v>730</v>
      </c>
      <c r="L414">
        <v>1980</v>
      </c>
    </row>
    <row r="415" spans="1:12">
      <c r="A415" t="s">
        <v>2644</v>
      </c>
      <c r="C415">
        <v>415</v>
      </c>
      <c r="D415" t="s">
        <v>1479</v>
      </c>
      <c r="E415" t="s">
        <v>279</v>
      </c>
      <c r="F415" t="s">
        <v>1486</v>
      </c>
      <c r="G415">
        <v>0</v>
      </c>
      <c r="H415" t="s">
        <v>2645</v>
      </c>
      <c r="I415">
        <v>0</v>
      </c>
      <c r="J415" t="s">
        <v>32</v>
      </c>
      <c r="K415" t="s">
        <v>730</v>
      </c>
      <c r="L415" t="e">
        <v>#N/A</v>
      </c>
    </row>
    <row r="416" spans="1:12">
      <c r="A416" t="s">
        <v>2646</v>
      </c>
      <c r="C416">
        <v>416</v>
      </c>
      <c r="D416" t="s">
        <v>1480</v>
      </c>
      <c r="E416" t="s">
        <v>19</v>
      </c>
      <c r="F416">
        <v>0</v>
      </c>
      <c r="G416">
        <v>0</v>
      </c>
      <c r="H416" t="s">
        <v>2647</v>
      </c>
      <c r="I416">
        <v>0</v>
      </c>
      <c r="J416" t="s">
        <v>32</v>
      </c>
      <c r="K416" t="s">
        <v>730</v>
      </c>
      <c r="L416" t="e">
        <v>#N/A</v>
      </c>
    </row>
    <row r="417" spans="1:12">
      <c r="A417" t="s">
        <v>2648</v>
      </c>
      <c r="C417">
        <v>417</v>
      </c>
      <c r="D417" t="s">
        <v>1481</v>
      </c>
      <c r="E417" t="s">
        <v>45</v>
      </c>
      <c r="F417" t="s">
        <v>1487</v>
      </c>
      <c r="G417">
        <v>0</v>
      </c>
      <c r="H417" t="s">
        <v>2649</v>
      </c>
      <c r="I417">
        <v>0</v>
      </c>
      <c r="J417" t="s">
        <v>32</v>
      </c>
      <c r="K417" t="s">
        <v>730</v>
      </c>
      <c r="L417" t="e">
        <v>#N/A</v>
      </c>
    </row>
    <row r="418" spans="1:12">
      <c r="A418" t="s">
        <v>2650</v>
      </c>
      <c r="C418">
        <v>418</v>
      </c>
      <c r="D418" t="s">
        <v>717</v>
      </c>
      <c r="E418" t="s">
        <v>21</v>
      </c>
      <c r="F418" t="s">
        <v>1487</v>
      </c>
      <c r="G418">
        <v>0</v>
      </c>
      <c r="H418" t="s">
        <v>2651</v>
      </c>
      <c r="I418">
        <v>0</v>
      </c>
      <c r="J418" t="s">
        <v>32</v>
      </c>
      <c r="K418" t="s">
        <v>730</v>
      </c>
      <c r="L418">
        <v>0</v>
      </c>
    </row>
    <row r="419" spans="1:12">
      <c r="A419" t="s">
        <v>2652</v>
      </c>
      <c r="C419">
        <v>419</v>
      </c>
      <c r="D419" t="s">
        <v>230</v>
      </c>
      <c r="E419" t="s">
        <v>46</v>
      </c>
      <c r="F419" t="s">
        <v>229</v>
      </c>
      <c r="G419">
        <v>1980</v>
      </c>
      <c r="H419" t="s">
        <v>2653</v>
      </c>
      <c r="I419">
        <v>1980</v>
      </c>
      <c r="J419" t="s">
        <v>32</v>
      </c>
      <c r="K419" t="s">
        <v>730</v>
      </c>
      <c r="L419">
        <v>1980</v>
      </c>
    </row>
    <row r="420" spans="1:12">
      <c r="A420" t="s">
        <v>2654</v>
      </c>
      <c r="C420">
        <v>420</v>
      </c>
      <c r="D420" t="s">
        <v>1383</v>
      </c>
      <c r="E420" t="s">
        <v>383</v>
      </c>
      <c r="F420">
        <v>0</v>
      </c>
      <c r="G420">
        <v>0</v>
      </c>
      <c r="H420" t="s">
        <v>2655</v>
      </c>
      <c r="I420">
        <v>0</v>
      </c>
      <c r="J420" t="s">
        <v>32</v>
      </c>
      <c r="K420" t="s">
        <v>730</v>
      </c>
      <c r="L420" t="e">
        <v>#N/A</v>
      </c>
    </row>
    <row r="421" spans="1:12">
      <c r="A421" t="s">
        <v>2656</v>
      </c>
      <c r="C421">
        <v>421</v>
      </c>
      <c r="D421" t="s">
        <v>1482</v>
      </c>
      <c r="E421" t="s">
        <v>214</v>
      </c>
      <c r="F421">
        <v>0</v>
      </c>
      <c r="G421">
        <v>0</v>
      </c>
      <c r="H421" t="s">
        <v>2657</v>
      </c>
      <c r="I421">
        <v>0</v>
      </c>
      <c r="J421" t="s">
        <v>32</v>
      </c>
      <c r="K421" t="s">
        <v>730</v>
      </c>
      <c r="L421" t="e">
        <v>#N/A</v>
      </c>
    </row>
    <row r="422" spans="1:12">
      <c r="A422" t="s">
        <v>2658</v>
      </c>
      <c r="C422">
        <v>422</v>
      </c>
      <c r="D422" t="s">
        <v>1473</v>
      </c>
      <c r="E422" t="s">
        <v>1472</v>
      </c>
      <c r="F422" t="s">
        <v>1483</v>
      </c>
      <c r="G422">
        <v>0</v>
      </c>
      <c r="H422" t="s">
        <v>2659</v>
      </c>
      <c r="I422">
        <v>0</v>
      </c>
      <c r="J422" t="s">
        <v>0</v>
      </c>
      <c r="K422" t="s">
        <v>730</v>
      </c>
      <c r="L422" t="e">
        <v>#N/A</v>
      </c>
    </row>
    <row r="423" spans="1:12">
      <c r="A423" t="s">
        <v>2660</v>
      </c>
      <c r="C423">
        <v>423</v>
      </c>
      <c r="D423" t="s">
        <v>725</v>
      </c>
      <c r="E423" t="s">
        <v>550</v>
      </c>
      <c r="F423" t="s">
        <v>724</v>
      </c>
      <c r="G423">
        <v>0</v>
      </c>
      <c r="H423" t="s">
        <v>2661</v>
      </c>
      <c r="I423">
        <v>0</v>
      </c>
      <c r="J423" t="s">
        <v>0</v>
      </c>
      <c r="K423" t="s">
        <v>730</v>
      </c>
      <c r="L423" t="e">
        <v>#N/A</v>
      </c>
    </row>
    <row r="424" spans="1:12">
      <c r="A424" t="s">
        <v>2662</v>
      </c>
      <c r="C424">
        <v>424</v>
      </c>
      <c r="D424" s="9" t="s">
        <v>232</v>
      </c>
      <c r="E424" s="9" t="s">
        <v>231</v>
      </c>
      <c r="F424" s="9" t="s">
        <v>229</v>
      </c>
      <c r="G424" s="9">
        <v>1979</v>
      </c>
      <c r="H424" t="s">
        <v>2663</v>
      </c>
      <c r="I424">
        <v>1979</v>
      </c>
      <c r="J424" t="s">
        <v>0</v>
      </c>
      <c r="K424" t="s">
        <v>730</v>
      </c>
      <c r="L424">
        <v>1979</v>
      </c>
    </row>
    <row r="425" spans="1:12">
      <c r="A425" t="s">
        <v>2664</v>
      </c>
      <c r="C425">
        <v>425</v>
      </c>
      <c r="D425" s="9" t="s">
        <v>339</v>
      </c>
      <c r="E425" s="9" t="s">
        <v>70</v>
      </c>
      <c r="F425" s="9" t="s">
        <v>1496</v>
      </c>
      <c r="G425" s="9">
        <v>1970</v>
      </c>
      <c r="H425" t="s">
        <v>2665</v>
      </c>
      <c r="I425">
        <v>1970</v>
      </c>
      <c r="J425" t="s">
        <v>32</v>
      </c>
      <c r="K425" t="s">
        <v>1505</v>
      </c>
      <c r="L425">
        <v>1970</v>
      </c>
    </row>
    <row r="426" spans="1:12">
      <c r="A426" t="s">
        <v>2666</v>
      </c>
      <c r="C426">
        <v>426</v>
      </c>
      <c r="D426" s="9" t="s">
        <v>1499</v>
      </c>
      <c r="E426" s="9" t="s">
        <v>151</v>
      </c>
      <c r="F426" s="9" t="s">
        <v>1497</v>
      </c>
      <c r="G426" s="9">
        <v>1985</v>
      </c>
      <c r="H426" t="s">
        <v>2667</v>
      </c>
      <c r="I426">
        <v>1985</v>
      </c>
      <c r="J426" t="s">
        <v>32</v>
      </c>
      <c r="K426" t="s">
        <v>1505</v>
      </c>
      <c r="L426" t="e">
        <v>#N/A</v>
      </c>
    </row>
    <row r="427" spans="1:12">
      <c r="A427" t="s">
        <v>2668</v>
      </c>
      <c r="C427">
        <v>427</v>
      </c>
      <c r="D427" t="s">
        <v>1500</v>
      </c>
      <c r="E427" t="s">
        <v>17</v>
      </c>
      <c r="F427" t="s">
        <v>1497</v>
      </c>
      <c r="G427">
        <v>1978</v>
      </c>
      <c r="H427" t="s">
        <v>2669</v>
      </c>
      <c r="I427">
        <v>1978</v>
      </c>
      <c r="J427" t="s">
        <v>32</v>
      </c>
      <c r="K427" t="s">
        <v>1505</v>
      </c>
      <c r="L427" t="e">
        <v>#N/A</v>
      </c>
    </row>
    <row r="428" spans="1:12">
      <c r="A428" t="s">
        <v>2670</v>
      </c>
      <c r="C428">
        <v>428</v>
      </c>
      <c r="D428" t="s">
        <v>1501</v>
      </c>
      <c r="E428" t="s">
        <v>63</v>
      </c>
      <c r="F428" t="s">
        <v>1497</v>
      </c>
      <c r="G428">
        <v>1982</v>
      </c>
      <c r="H428" t="s">
        <v>2671</v>
      </c>
      <c r="I428">
        <v>1982</v>
      </c>
      <c r="J428" t="s">
        <v>32</v>
      </c>
      <c r="K428" t="s">
        <v>1505</v>
      </c>
      <c r="L428" t="e">
        <v>#N/A</v>
      </c>
    </row>
    <row r="429" spans="1:12">
      <c r="A429" t="s">
        <v>2672</v>
      </c>
      <c r="C429">
        <v>429</v>
      </c>
      <c r="D429" t="s">
        <v>29</v>
      </c>
      <c r="E429" t="s">
        <v>544</v>
      </c>
      <c r="F429">
        <v>0</v>
      </c>
      <c r="G429">
        <v>1999</v>
      </c>
      <c r="H429" t="s">
        <v>2673</v>
      </c>
      <c r="I429">
        <v>1999</v>
      </c>
      <c r="J429" t="s">
        <v>32</v>
      </c>
      <c r="K429" t="s">
        <v>1505</v>
      </c>
      <c r="L429">
        <v>1999</v>
      </c>
    </row>
    <row r="430" spans="1:12">
      <c r="A430" t="s">
        <v>2674</v>
      </c>
      <c r="C430">
        <v>430</v>
      </c>
      <c r="D430" t="s">
        <v>1502</v>
      </c>
      <c r="E430" t="s">
        <v>491</v>
      </c>
      <c r="F430" t="s">
        <v>1498</v>
      </c>
      <c r="G430">
        <v>1980</v>
      </c>
      <c r="H430" t="s">
        <v>2675</v>
      </c>
      <c r="I430">
        <v>1980</v>
      </c>
      <c r="J430" t="s">
        <v>32</v>
      </c>
      <c r="K430" t="s">
        <v>1505</v>
      </c>
      <c r="L430" t="e">
        <v>#N/A</v>
      </c>
    </row>
    <row r="431" spans="1:12">
      <c r="A431" t="s">
        <v>2676</v>
      </c>
      <c r="C431">
        <v>431</v>
      </c>
      <c r="D431" t="s">
        <v>877</v>
      </c>
      <c r="E431" t="s">
        <v>59</v>
      </c>
      <c r="F431">
        <v>0</v>
      </c>
      <c r="G431">
        <v>1983</v>
      </c>
      <c r="H431" t="s">
        <v>2677</v>
      </c>
      <c r="I431">
        <v>1983</v>
      </c>
      <c r="J431" t="s">
        <v>32</v>
      </c>
      <c r="K431" t="s">
        <v>1505</v>
      </c>
      <c r="L431">
        <v>0</v>
      </c>
    </row>
    <row r="432" spans="1:12">
      <c r="A432" t="s">
        <v>2678</v>
      </c>
      <c r="C432">
        <v>432</v>
      </c>
      <c r="D432" t="s">
        <v>146</v>
      </c>
      <c r="E432" t="s">
        <v>15</v>
      </c>
      <c r="F432">
        <v>0</v>
      </c>
      <c r="G432">
        <v>1959</v>
      </c>
      <c r="H432" t="s">
        <v>2679</v>
      </c>
      <c r="I432">
        <v>1959</v>
      </c>
      <c r="J432" t="s">
        <v>32</v>
      </c>
      <c r="K432" t="s">
        <v>1505</v>
      </c>
      <c r="L432">
        <v>1959</v>
      </c>
    </row>
    <row r="433" spans="1:12">
      <c r="A433" t="s">
        <v>290</v>
      </c>
      <c r="C433">
        <v>433</v>
      </c>
      <c r="G433">
        <v>1976</v>
      </c>
      <c r="H433" t="s">
        <v>1184</v>
      </c>
      <c r="I433">
        <v>1976</v>
      </c>
      <c r="J433" t="s">
        <v>32</v>
      </c>
      <c r="K433" t="s">
        <v>1505</v>
      </c>
      <c r="L433">
        <v>0</v>
      </c>
    </row>
    <row r="434" spans="1:12">
      <c r="A434" t="s">
        <v>2680</v>
      </c>
      <c r="C434">
        <v>434</v>
      </c>
      <c r="D434" t="s">
        <v>1503</v>
      </c>
      <c r="E434" t="s">
        <v>19</v>
      </c>
      <c r="F434">
        <v>0</v>
      </c>
      <c r="G434">
        <v>1973</v>
      </c>
      <c r="H434" t="s">
        <v>2681</v>
      </c>
      <c r="I434">
        <v>1973</v>
      </c>
      <c r="J434" t="s">
        <v>32</v>
      </c>
      <c r="K434" t="s">
        <v>1505</v>
      </c>
      <c r="L434" t="e">
        <v>#N/A</v>
      </c>
    </row>
    <row r="435" spans="1:12">
      <c r="A435" t="s">
        <v>2682</v>
      </c>
      <c r="C435">
        <v>435</v>
      </c>
      <c r="D435" t="s">
        <v>138</v>
      </c>
      <c r="E435" t="s">
        <v>26</v>
      </c>
      <c r="F435" t="s">
        <v>143</v>
      </c>
      <c r="G435">
        <v>1951</v>
      </c>
      <c r="H435" t="s">
        <v>2683</v>
      </c>
      <c r="I435">
        <v>1951</v>
      </c>
      <c r="J435" t="s">
        <v>32</v>
      </c>
      <c r="K435" t="s">
        <v>1505</v>
      </c>
      <c r="L435">
        <v>1951</v>
      </c>
    </row>
    <row r="436" spans="1:12">
      <c r="A436" t="s">
        <v>2684</v>
      </c>
      <c r="C436">
        <v>436</v>
      </c>
      <c r="D436" t="s">
        <v>328</v>
      </c>
      <c r="E436" t="s">
        <v>17</v>
      </c>
      <c r="F436" t="s">
        <v>329</v>
      </c>
      <c r="G436">
        <v>1979</v>
      </c>
      <c r="H436" t="s">
        <v>2685</v>
      </c>
      <c r="I436">
        <v>1979</v>
      </c>
      <c r="J436" t="s">
        <v>32</v>
      </c>
      <c r="K436" t="s">
        <v>1505</v>
      </c>
      <c r="L436">
        <v>1979</v>
      </c>
    </row>
    <row r="437" spans="1:12">
      <c r="A437" t="s">
        <v>2686</v>
      </c>
      <c r="C437">
        <v>437</v>
      </c>
      <c r="D437" t="s">
        <v>1504</v>
      </c>
      <c r="E437" t="s">
        <v>958</v>
      </c>
      <c r="F437">
        <v>0</v>
      </c>
      <c r="G437">
        <v>1987</v>
      </c>
      <c r="H437" t="s">
        <v>2687</v>
      </c>
      <c r="I437">
        <v>1987</v>
      </c>
      <c r="J437" t="s">
        <v>32</v>
      </c>
      <c r="K437" t="s">
        <v>1505</v>
      </c>
      <c r="L437" t="e">
        <v>#N/A</v>
      </c>
    </row>
    <row r="438" spans="1:12">
      <c r="A438" t="s">
        <v>2688</v>
      </c>
      <c r="C438">
        <v>438</v>
      </c>
      <c r="D438" t="s">
        <v>331</v>
      </c>
      <c r="E438" t="s">
        <v>489</v>
      </c>
      <c r="F438" t="s">
        <v>310</v>
      </c>
      <c r="G438">
        <v>1988</v>
      </c>
      <c r="H438" t="s">
        <v>2689</v>
      </c>
      <c r="I438">
        <v>1988</v>
      </c>
      <c r="J438" t="s">
        <v>0</v>
      </c>
      <c r="K438" t="s">
        <v>1505</v>
      </c>
      <c r="L438">
        <v>1988</v>
      </c>
    </row>
    <row r="439" spans="1:12">
      <c r="A439" t="s">
        <v>2690</v>
      </c>
      <c r="C439">
        <v>439</v>
      </c>
      <c r="D439" t="s">
        <v>1507</v>
      </c>
      <c r="E439" t="s">
        <v>1508</v>
      </c>
      <c r="G439">
        <v>1977</v>
      </c>
      <c r="H439" t="s">
        <v>2691</v>
      </c>
      <c r="I439">
        <v>1977</v>
      </c>
      <c r="J439" t="s">
        <v>0</v>
      </c>
      <c r="K439" t="s">
        <v>750</v>
      </c>
      <c r="L439" t="e">
        <v>#N/A</v>
      </c>
    </row>
    <row r="440" spans="1:12">
      <c r="A440" t="s">
        <v>2692</v>
      </c>
      <c r="C440">
        <v>440</v>
      </c>
      <c r="D440" t="s">
        <v>738</v>
      </c>
      <c r="E440" t="s">
        <v>467</v>
      </c>
      <c r="G440">
        <v>1989</v>
      </c>
      <c r="H440" t="s">
        <v>2693</v>
      </c>
      <c r="I440">
        <v>1989</v>
      </c>
      <c r="J440" t="s">
        <v>32</v>
      </c>
      <c r="K440" t="s">
        <v>750</v>
      </c>
      <c r="L440">
        <v>1989</v>
      </c>
    </row>
    <row r="441" spans="1:12">
      <c r="A441" t="s">
        <v>2694</v>
      </c>
      <c r="C441">
        <v>441</v>
      </c>
      <c r="D441" t="s">
        <v>101</v>
      </c>
      <c r="E441" t="s">
        <v>48</v>
      </c>
      <c r="G441">
        <v>1978</v>
      </c>
      <c r="H441" t="s">
        <v>2695</v>
      </c>
      <c r="I441">
        <v>1978</v>
      </c>
      <c r="J441" t="s">
        <v>32</v>
      </c>
      <c r="K441" t="s">
        <v>750</v>
      </c>
      <c r="L441">
        <v>1978</v>
      </c>
    </row>
    <row r="442" spans="1:12">
      <c r="A442" t="s">
        <v>2696</v>
      </c>
      <c r="C442">
        <v>442</v>
      </c>
      <c r="D442" t="s">
        <v>1506</v>
      </c>
      <c r="E442" t="s">
        <v>92</v>
      </c>
      <c r="G442">
        <v>1972</v>
      </c>
      <c r="H442" t="s">
        <v>2697</v>
      </c>
      <c r="I442">
        <v>1972</v>
      </c>
      <c r="J442" t="s">
        <v>32</v>
      </c>
      <c r="K442" t="s">
        <v>750</v>
      </c>
      <c r="L442" t="e">
        <v>#N/A</v>
      </c>
    </row>
    <row r="443" spans="1:12">
      <c r="A443" t="s">
        <v>2698</v>
      </c>
      <c r="C443">
        <v>443</v>
      </c>
      <c r="D443" t="s">
        <v>28</v>
      </c>
      <c r="E443" t="s">
        <v>25</v>
      </c>
      <c r="G443">
        <v>1958</v>
      </c>
      <c r="H443" t="s">
        <v>2699</v>
      </c>
      <c r="I443">
        <v>1958</v>
      </c>
      <c r="J443" t="s">
        <v>32</v>
      </c>
      <c r="K443" t="s">
        <v>750</v>
      </c>
      <c r="L443">
        <v>1958</v>
      </c>
    </row>
    <row r="444" spans="1:12">
      <c r="A444" t="s">
        <v>2700</v>
      </c>
      <c r="C444">
        <v>444</v>
      </c>
      <c r="D444" t="s">
        <v>27</v>
      </c>
      <c r="E444" t="s">
        <v>25</v>
      </c>
      <c r="G444">
        <v>1958</v>
      </c>
      <c r="H444" t="s">
        <v>2701</v>
      </c>
      <c r="I444">
        <v>1958</v>
      </c>
      <c r="J444" t="s">
        <v>32</v>
      </c>
      <c r="K444" t="s">
        <v>750</v>
      </c>
      <c r="L444">
        <v>1958</v>
      </c>
    </row>
    <row r="445" spans="1:12">
      <c r="A445" t="s">
        <v>2702</v>
      </c>
      <c r="C445">
        <v>445</v>
      </c>
      <c r="D445" t="s">
        <v>844</v>
      </c>
      <c r="E445" t="s">
        <v>17</v>
      </c>
      <c r="G445">
        <v>1998</v>
      </c>
      <c r="H445" t="s">
        <v>2703</v>
      </c>
      <c r="I445">
        <v>1998</v>
      </c>
      <c r="J445" t="s">
        <v>32</v>
      </c>
      <c r="K445" t="s">
        <v>750</v>
      </c>
      <c r="L445" t="e">
        <v>#N/A</v>
      </c>
    </row>
    <row r="446" spans="1:12">
      <c r="A446" t="s">
        <v>2704</v>
      </c>
      <c r="C446">
        <v>446</v>
      </c>
      <c r="D446" t="s">
        <v>353</v>
      </c>
      <c r="E446" t="s">
        <v>144</v>
      </c>
      <c r="G446">
        <v>1963</v>
      </c>
      <c r="H446" t="s">
        <v>2705</v>
      </c>
      <c r="I446">
        <v>1963</v>
      </c>
      <c r="J446" t="s">
        <v>32</v>
      </c>
      <c r="K446" t="s">
        <v>750</v>
      </c>
      <c r="L446">
        <v>1963</v>
      </c>
    </row>
    <row r="447" spans="1:12">
      <c r="A447" t="s">
        <v>2706</v>
      </c>
      <c r="C447">
        <v>447</v>
      </c>
      <c r="D447" t="s">
        <v>1509</v>
      </c>
      <c r="E447" t="s">
        <v>22</v>
      </c>
      <c r="G447">
        <v>1972</v>
      </c>
      <c r="H447" t="s">
        <v>2707</v>
      </c>
      <c r="I447">
        <v>1972</v>
      </c>
      <c r="J447" t="s">
        <v>32</v>
      </c>
      <c r="K447" t="s">
        <v>750</v>
      </c>
      <c r="L447" t="e">
        <v>#N/A</v>
      </c>
    </row>
    <row r="448" spans="1:12">
      <c r="A448" t="s">
        <v>2708</v>
      </c>
      <c r="C448">
        <v>448</v>
      </c>
      <c r="D448" t="s">
        <v>1530</v>
      </c>
      <c r="E448" t="s">
        <v>26</v>
      </c>
      <c r="F448" t="s">
        <v>1529</v>
      </c>
      <c r="G448">
        <v>1966</v>
      </c>
      <c r="H448" t="s">
        <v>2709</v>
      </c>
      <c r="I448">
        <v>1966</v>
      </c>
      <c r="J448" t="s">
        <v>32</v>
      </c>
      <c r="K448" t="s">
        <v>776</v>
      </c>
      <c r="L448" t="e">
        <v>#N/A</v>
      </c>
    </row>
    <row r="449" spans="1:12">
      <c r="A449" t="s">
        <v>2710</v>
      </c>
      <c r="C449">
        <v>449</v>
      </c>
      <c r="D449" t="s">
        <v>1527</v>
      </c>
      <c r="E449" t="s">
        <v>1528</v>
      </c>
      <c r="F449" t="s">
        <v>670</v>
      </c>
      <c r="G449">
        <v>1975</v>
      </c>
      <c r="H449" t="s">
        <v>2711</v>
      </c>
      <c r="I449">
        <v>1975</v>
      </c>
      <c r="J449" t="s">
        <v>32</v>
      </c>
      <c r="K449" t="s">
        <v>776</v>
      </c>
      <c r="L449">
        <v>1975</v>
      </c>
    </row>
    <row r="450" spans="1:12">
      <c r="A450" t="s">
        <v>2712</v>
      </c>
      <c r="C450">
        <v>450</v>
      </c>
      <c r="D450" t="s">
        <v>1526</v>
      </c>
      <c r="E450" t="s">
        <v>45</v>
      </c>
      <c r="F450" t="s">
        <v>1525</v>
      </c>
      <c r="G450">
        <v>1984</v>
      </c>
      <c r="H450" t="s">
        <v>2713</v>
      </c>
      <c r="I450">
        <v>1984</v>
      </c>
      <c r="J450" t="s">
        <v>32</v>
      </c>
      <c r="K450" t="s">
        <v>776</v>
      </c>
      <c r="L450" t="e">
        <v>#N/A</v>
      </c>
    </row>
    <row r="451" spans="1:12">
      <c r="A451" t="s">
        <v>2714</v>
      </c>
      <c r="C451">
        <v>451</v>
      </c>
      <c r="D451" t="s">
        <v>1524</v>
      </c>
      <c r="E451" t="s">
        <v>734</v>
      </c>
      <c r="F451" t="s">
        <v>1523</v>
      </c>
      <c r="G451">
        <v>1985</v>
      </c>
      <c r="H451" t="s">
        <v>2715</v>
      </c>
      <c r="I451">
        <v>1985</v>
      </c>
      <c r="J451" t="s">
        <v>32</v>
      </c>
      <c r="K451" t="s">
        <v>776</v>
      </c>
      <c r="L451" t="e">
        <v>#N/A</v>
      </c>
    </row>
    <row r="452" spans="1:12">
      <c r="A452" t="s">
        <v>2716</v>
      </c>
      <c r="C452">
        <v>452</v>
      </c>
      <c r="D452" t="s">
        <v>1521</v>
      </c>
      <c r="E452" t="s">
        <v>96</v>
      </c>
      <c r="F452">
        <v>0</v>
      </c>
      <c r="G452">
        <v>1988</v>
      </c>
      <c r="H452" t="s">
        <v>2717</v>
      </c>
      <c r="I452">
        <v>1988</v>
      </c>
      <c r="J452" t="s">
        <v>32</v>
      </c>
      <c r="K452" t="s">
        <v>776</v>
      </c>
      <c r="L452" t="e">
        <v>#N/A</v>
      </c>
    </row>
    <row r="453" spans="1:12">
      <c r="A453" t="s">
        <v>2718</v>
      </c>
      <c r="C453">
        <v>453</v>
      </c>
      <c r="D453" t="s">
        <v>1520</v>
      </c>
      <c r="E453" t="s">
        <v>96</v>
      </c>
      <c r="F453" t="s">
        <v>1519</v>
      </c>
      <c r="G453">
        <v>1990</v>
      </c>
      <c r="H453" t="s">
        <v>2719</v>
      </c>
      <c r="I453">
        <v>1990</v>
      </c>
      <c r="J453" t="s">
        <v>32</v>
      </c>
      <c r="K453" t="s">
        <v>776</v>
      </c>
      <c r="L453" t="e">
        <v>#N/A</v>
      </c>
    </row>
    <row r="454" spans="1:12">
      <c r="A454" t="s">
        <v>2720</v>
      </c>
      <c r="C454">
        <v>454</v>
      </c>
      <c r="D454" t="s">
        <v>1518</v>
      </c>
      <c r="E454" t="s">
        <v>59</v>
      </c>
      <c r="F454" t="s">
        <v>1517</v>
      </c>
      <c r="G454">
        <v>1990</v>
      </c>
      <c r="H454" t="s">
        <v>2721</v>
      </c>
      <c r="I454">
        <v>1990</v>
      </c>
      <c r="J454" t="s">
        <v>32</v>
      </c>
      <c r="K454" t="s">
        <v>776</v>
      </c>
      <c r="L454" t="e">
        <v>#N/A</v>
      </c>
    </row>
    <row r="455" spans="1:12">
      <c r="A455" t="s">
        <v>2722</v>
      </c>
      <c r="C455">
        <v>455</v>
      </c>
      <c r="D455" t="s">
        <v>761</v>
      </c>
      <c r="E455" t="s">
        <v>15</v>
      </c>
      <c r="F455" t="s">
        <v>756</v>
      </c>
      <c r="G455">
        <v>1975</v>
      </c>
      <c r="H455" t="s">
        <v>2723</v>
      </c>
      <c r="I455">
        <v>1975</v>
      </c>
      <c r="J455" t="s">
        <v>32</v>
      </c>
      <c r="K455" t="s">
        <v>776</v>
      </c>
      <c r="L455">
        <v>1975</v>
      </c>
    </row>
    <row r="456" spans="1:12">
      <c r="A456" t="s">
        <v>2724</v>
      </c>
      <c r="C456">
        <v>456</v>
      </c>
      <c r="D456" t="s">
        <v>1515</v>
      </c>
      <c r="E456" t="s">
        <v>95</v>
      </c>
      <c r="F456" t="s">
        <v>756</v>
      </c>
      <c r="G456">
        <v>1980</v>
      </c>
      <c r="H456" t="s">
        <v>2725</v>
      </c>
      <c r="I456">
        <v>1980</v>
      </c>
      <c r="J456" t="s">
        <v>32</v>
      </c>
      <c r="K456" t="s">
        <v>776</v>
      </c>
      <c r="L456" t="e">
        <v>#N/A</v>
      </c>
    </row>
    <row r="457" spans="1:12">
      <c r="A457" t="s">
        <v>2726</v>
      </c>
      <c r="C457">
        <v>457</v>
      </c>
      <c r="D457" t="s">
        <v>759</v>
      </c>
      <c r="E457" t="s">
        <v>34</v>
      </c>
      <c r="F457" t="s">
        <v>756</v>
      </c>
      <c r="G457">
        <v>1975</v>
      </c>
      <c r="H457" t="s">
        <v>2727</v>
      </c>
      <c r="I457">
        <v>1975</v>
      </c>
      <c r="J457" t="s">
        <v>32</v>
      </c>
      <c r="K457" t="s">
        <v>776</v>
      </c>
      <c r="L457">
        <v>1975</v>
      </c>
    </row>
    <row r="458" spans="1:12">
      <c r="A458" t="s">
        <v>2728</v>
      </c>
      <c r="C458">
        <v>458</v>
      </c>
      <c r="D458" s="9" t="s">
        <v>1514</v>
      </c>
      <c r="E458" s="9" t="s">
        <v>83</v>
      </c>
      <c r="F458" s="9" t="s">
        <v>1374</v>
      </c>
      <c r="G458" s="9">
        <v>1985</v>
      </c>
      <c r="H458" t="s">
        <v>2729</v>
      </c>
      <c r="I458">
        <v>1985</v>
      </c>
      <c r="J458" t="s">
        <v>32</v>
      </c>
      <c r="K458" t="s">
        <v>776</v>
      </c>
      <c r="L458" t="e">
        <v>#N/A</v>
      </c>
    </row>
    <row r="459" spans="1:12">
      <c r="A459" t="s">
        <v>2730</v>
      </c>
      <c r="C459">
        <v>459</v>
      </c>
      <c r="D459" s="9" t="s">
        <v>1514</v>
      </c>
      <c r="E459" s="9" t="s">
        <v>19</v>
      </c>
      <c r="F459" s="9" t="s">
        <v>1374</v>
      </c>
      <c r="G459" s="9">
        <v>1964</v>
      </c>
      <c r="H459" t="s">
        <v>2731</v>
      </c>
      <c r="I459">
        <v>1964</v>
      </c>
      <c r="J459" t="s">
        <v>32</v>
      </c>
      <c r="K459" t="s">
        <v>776</v>
      </c>
      <c r="L459" t="e">
        <v>#N/A</v>
      </c>
    </row>
    <row r="460" spans="1:12">
      <c r="A460" t="s">
        <v>2732</v>
      </c>
      <c r="C460">
        <v>460</v>
      </c>
      <c r="D460" s="9" t="s">
        <v>457</v>
      </c>
      <c r="E460" s="9" t="s">
        <v>63</v>
      </c>
      <c r="F460" s="9">
        <v>0</v>
      </c>
      <c r="G460" s="9">
        <v>1976</v>
      </c>
      <c r="H460" t="s">
        <v>2733</v>
      </c>
      <c r="I460">
        <v>1976</v>
      </c>
      <c r="J460" t="s">
        <v>32</v>
      </c>
      <c r="K460" t="s">
        <v>776</v>
      </c>
      <c r="L460">
        <v>1976</v>
      </c>
    </row>
    <row r="461" spans="1:12">
      <c r="A461" t="s">
        <v>2734</v>
      </c>
      <c r="C461">
        <v>461</v>
      </c>
      <c r="D461" s="9" t="s">
        <v>1511</v>
      </c>
      <c r="E461" s="9" t="s">
        <v>46</v>
      </c>
      <c r="F461" s="9">
        <v>0</v>
      </c>
      <c r="G461" s="9">
        <v>1976</v>
      </c>
      <c r="H461" t="s">
        <v>2735</v>
      </c>
      <c r="I461">
        <v>1976</v>
      </c>
      <c r="J461" t="s">
        <v>32</v>
      </c>
      <c r="K461" t="s">
        <v>776</v>
      </c>
      <c r="L461" t="e">
        <v>#N/A</v>
      </c>
    </row>
    <row r="462" spans="1:12">
      <c r="A462" t="s">
        <v>2736</v>
      </c>
      <c r="C462">
        <v>462</v>
      </c>
      <c r="D462" s="9" t="s">
        <v>757</v>
      </c>
      <c r="E462" s="9" t="s">
        <v>193</v>
      </c>
      <c r="F462" s="9" t="s">
        <v>1510</v>
      </c>
      <c r="G462" s="9">
        <v>1975</v>
      </c>
      <c r="H462" t="s">
        <v>2737</v>
      </c>
      <c r="I462">
        <v>1975</v>
      </c>
      <c r="J462" t="s">
        <v>32</v>
      </c>
      <c r="K462" t="s">
        <v>776</v>
      </c>
      <c r="L462">
        <v>1975</v>
      </c>
    </row>
    <row r="463" spans="1:12">
      <c r="A463" t="s">
        <v>2738</v>
      </c>
      <c r="C463">
        <v>463</v>
      </c>
      <c r="D463" t="s">
        <v>1522</v>
      </c>
      <c r="E463" t="s">
        <v>487</v>
      </c>
      <c r="F463">
        <v>0</v>
      </c>
      <c r="G463">
        <v>1987</v>
      </c>
      <c r="H463" t="s">
        <v>2739</v>
      </c>
      <c r="I463">
        <v>1987</v>
      </c>
      <c r="J463" t="s">
        <v>0</v>
      </c>
      <c r="K463" t="s">
        <v>776</v>
      </c>
      <c r="L463" t="e">
        <v>#N/A</v>
      </c>
    </row>
    <row r="464" spans="1:12">
      <c r="A464" t="s">
        <v>2740</v>
      </c>
      <c r="C464">
        <v>464</v>
      </c>
      <c r="D464" t="s">
        <v>769</v>
      </c>
      <c r="E464" t="s">
        <v>1516</v>
      </c>
      <c r="F464" t="s">
        <v>549</v>
      </c>
      <c r="G464">
        <v>1969</v>
      </c>
      <c r="H464" t="s">
        <v>2741</v>
      </c>
      <c r="I464">
        <v>1969</v>
      </c>
      <c r="J464" t="s">
        <v>0</v>
      </c>
      <c r="K464" t="s">
        <v>776</v>
      </c>
      <c r="L464" t="e">
        <v>#N/A</v>
      </c>
    </row>
    <row r="465" spans="1:12">
      <c r="A465" t="s">
        <v>2742</v>
      </c>
      <c r="C465">
        <v>465</v>
      </c>
      <c r="D465" t="s">
        <v>1512</v>
      </c>
      <c r="E465" t="s">
        <v>1513</v>
      </c>
      <c r="F465">
        <v>0</v>
      </c>
      <c r="G465">
        <v>1980</v>
      </c>
      <c r="H465" t="s">
        <v>2743</v>
      </c>
      <c r="I465">
        <v>1980</v>
      </c>
      <c r="J465" t="s">
        <v>0</v>
      </c>
      <c r="K465" t="s">
        <v>776</v>
      </c>
      <c r="L465">
        <v>1980</v>
      </c>
    </row>
    <row r="466" spans="1:12">
      <c r="A466" t="s">
        <v>2744</v>
      </c>
      <c r="C466">
        <v>466</v>
      </c>
      <c r="D466" t="s">
        <v>754</v>
      </c>
      <c r="E466" t="s">
        <v>755</v>
      </c>
      <c r="F466" t="s">
        <v>751</v>
      </c>
      <c r="G466">
        <v>1983</v>
      </c>
      <c r="H466" t="s">
        <v>2745</v>
      </c>
      <c r="I466">
        <v>1983</v>
      </c>
      <c r="J466" t="s">
        <v>0</v>
      </c>
      <c r="K466" t="s">
        <v>776</v>
      </c>
      <c r="L466">
        <v>1983</v>
      </c>
    </row>
    <row r="467" spans="1:12">
      <c r="A467" t="s">
        <v>2746</v>
      </c>
      <c r="C467">
        <v>467</v>
      </c>
      <c r="D467" t="s">
        <v>328</v>
      </c>
      <c r="E467" t="s">
        <v>63</v>
      </c>
      <c r="F467" t="s">
        <v>329</v>
      </c>
      <c r="G467">
        <v>1984</v>
      </c>
      <c r="H467" t="s">
        <v>2747</v>
      </c>
      <c r="I467">
        <v>1984</v>
      </c>
      <c r="J467" t="s">
        <v>32</v>
      </c>
      <c r="K467" t="s">
        <v>779</v>
      </c>
      <c r="L467">
        <v>1984</v>
      </c>
    </row>
    <row r="468" spans="1:12">
      <c r="A468" t="s">
        <v>2748</v>
      </c>
      <c r="C468">
        <v>468</v>
      </c>
      <c r="D468" t="s">
        <v>1535</v>
      </c>
      <c r="E468" t="s">
        <v>59</v>
      </c>
      <c r="F468" t="s">
        <v>1534</v>
      </c>
      <c r="G468">
        <v>1980</v>
      </c>
      <c r="H468" t="s">
        <v>2749</v>
      </c>
      <c r="I468">
        <v>1980</v>
      </c>
      <c r="J468" t="s">
        <v>32</v>
      </c>
      <c r="K468" t="s">
        <v>779</v>
      </c>
      <c r="L468" t="e">
        <v>#N/A</v>
      </c>
    </row>
    <row r="469" spans="1:12">
      <c r="A469" t="s">
        <v>2750</v>
      </c>
      <c r="C469">
        <v>469</v>
      </c>
      <c r="D469" t="s">
        <v>1533</v>
      </c>
      <c r="E469" t="s">
        <v>77</v>
      </c>
      <c r="F469">
        <v>0</v>
      </c>
      <c r="G469">
        <v>1979</v>
      </c>
      <c r="H469" t="s">
        <v>2751</v>
      </c>
      <c r="I469">
        <v>1979</v>
      </c>
      <c r="J469" t="s">
        <v>32</v>
      </c>
      <c r="K469" t="s">
        <v>779</v>
      </c>
      <c r="L469" t="e">
        <v>#N/A</v>
      </c>
    </row>
    <row r="470" spans="1:12">
      <c r="A470" t="s">
        <v>2752</v>
      </c>
      <c r="C470">
        <v>470</v>
      </c>
      <c r="D470" t="s">
        <v>1532</v>
      </c>
      <c r="E470" t="s">
        <v>1375</v>
      </c>
      <c r="F470" t="s">
        <v>1531</v>
      </c>
      <c r="G470">
        <v>1989</v>
      </c>
      <c r="H470" t="s">
        <v>2753</v>
      </c>
      <c r="I470">
        <v>1989</v>
      </c>
      <c r="J470" t="s">
        <v>32</v>
      </c>
      <c r="K470" t="s">
        <v>779</v>
      </c>
      <c r="L470" t="e">
        <v>#N/A</v>
      </c>
    </row>
    <row r="471" spans="1:12">
      <c r="A471" t="s">
        <v>2754</v>
      </c>
      <c r="C471">
        <v>471</v>
      </c>
      <c r="D471" t="s">
        <v>1549</v>
      </c>
      <c r="E471" t="s">
        <v>1548</v>
      </c>
      <c r="F471" t="s">
        <v>1539</v>
      </c>
      <c r="G471">
        <v>1972</v>
      </c>
      <c r="H471" t="s">
        <v>2755</v>
      </c>
      <c r="I471">
        <v>1972</v>
      </c>
      <c r="J471" t="s">
        <v>0</v>
      </c>
      <c r="K471" t="s">
        <v>815</v>
      </c>
      <c r="L471" t="e">
        <v>#N/A</v>
      </c>
    </row>
    <row r="472" spans="1:12">
      <c r="A472" t="s">
        <v>2756</v>
      </c>
      <c r="C472">
        <v>472</v>
      </c>
      <c r="D472" t="s">
        <v>1550</v>
      </c>
      <c r="E472" t="s">
        <v>36</v>
      </c>
      <c r="F472">
        <v>0</v>
      </c>
      <c r="G472">
        <v>1988</v>
      </c>
      <c r="H472" t="s">
        <v>2757</v>
      </c>
      <c r="I472">
        <v>1988</v>
      </c>
      <c r="J472" t="s">
        <v>0</v>
      </c>
      <c r="K472" t="s">
        <v>815</v>
      </c>
      <c r="L472" t="e">
        <v>#N/A</v>
      </c>
    </row>
    <row r="473" spans="1:12">
      <c r="A473" t="s">
        <v>2758</v>
      </c>
      <c r="C473">
        <v>473</v>
      </c>
      <c r="D473" t="s">
        <v>593</v>
      </c>
      <c r="E473" t="s">
        <v>497</v>
      </c>
      <c r="F473" t="s">
        <v>592</v>
      </c>
      <c r="G473">
        <v>1982</v>
      </c>
      <c r="H473" t="s">
        <v>2759</v>
      </c>
      <c r="I473">
        <v>1982</v>
      </c>
      <c r="J473" t="s">
        <v>0</v>
      </c>
      <c r="K473" t="s">
        <v>815</v>
      </c>
      <c r="L473">
        <v>1982</v>
      </c>
    </row>
    <row r="474" spans="1:12">
      <c r="A474" t="s">
        <v>2760</v>
      </c>
      <c r="C474">
        <v>474</v>
      </c>
      <c r="D474" t="s">
        <v>1551</v>
      </c>
      <c r="E474" t="s">
        <v>334</v>
      </c>
      <c r="F474" t="s">
        <v>1547</v>
      </c>
      <c r="G474">
        <v>1974</v>
      </c>
      <c r="H474" t="s">
        <v>2761</v>
      </c>
      <c r="I474">
        <v>1974</v>
      </c>
      <c r="J474" t="s">
        <v>0</v>
      </c>
      <c r="K474" t="s">
        <v>815</v>
      </c>
      <c r="L474" t="e">
        <v>#N/A</v>
      </c>
    </row>
    <row r="475" spans="1:12">
      <c r="A475" t="s">
        <v>2762</v>
      </c>
      <c r="C475">
        <v>475</v>
      </c>
      <c r="D475" t="s">
        <v>1552</v>
      </c>
      <c r="E475" t="s">
        <v>851</v>
      </c>
      <c r="F475">
        <v>0</v>
      </c>
      <c r="G475">
        <v>1983</v>
      </c>
      <c r="H475" t="s">
        <v>2763</v>
      </c>
      <c r="I475">
        <v>1983</v>
      </c>
      <c r="J475" t="s">
        <v>0</v>
      </c>
      <c r="K475" t="s">
        <v>815</v>
      </c>
      <c r="L475" t="e">
        <v>#N/A</v>
      </c>
    </row>
    <row r="476" spans="1:12">
      <c r="A476" t="s">
        <v>2764</v>
      </c>
      <c r="C476">
        <v>476</v>
      </c>
      <c r="D476" t="s">
        <v>1153</v>
      </c>
      <c r="E476" t="s">
        <v>276</v>
      </c>
      <c r="F476">
        <v>0</v>
      </c>
      <c r="G476">
        <v>1974</v>
      </c>
      <c r="H476" t="s">
        <v>2765</v>
      </c>
      <c r="I476">
        <v>1974</v>
      </c>
      <c r="J476" t="s">
        <v>0</v>
      </c>
      <c r="K476" t="s">
        <v>815</v>
      </c>
      <c r="L476" t="e">
        <v>#N/A</v>
      </c>
    </row>
    <row r="477" spans="1:12">
      <c r="A477" t="s">
        <v>2766</v>
      </c>
      <c r="C477">
        <v>477</v>
      </c>
      <c r="D477" t="s">
        <v>1553</v>
      </c>
      <c r="E477" t="s">
        <v>133</v>
      </c>
      <c r="F477">
        <v>0</v>
      </c>
      <c r="G477">
        <v>1963</v>
      </c>
      <c r="H477" t="s">
        <v>2767</v>
      </c>
      <c r="I477">
        <v>1963</v>
      </c>
      <c r="J477" t="s">
        <v>0</v>
      </c>
      <c r="K477" t="s">
        <v>815</v>
      </c>
      <c r="L477" t="e">
        <v>#N/A</v>
      </c>
    </row>
    <row r="478" spans="1:12">
      <c r="A478" t="s">
        <v>2768</v>
      </c>
      <c r="C478">
        <v>478</v>
      </c>
      <c r="D478" t="s">
        <v>1554</v>
      </c>
      <c r="E478" t="s">
        <v>753</v>
      </c>
      <c r="F478" t="s">
        <v>1545</v>
      </c>
      <c r="G478">
        <v>1984</v>
      </c>
      <c r="H478" t="s">
        <v>2769</v>
      </c>
      <c r="I478">
        <v>1984</v>
      </c>
      <c r="J478" t="s">
        <v>0</v>
      </c>
      <c r="K478" t="s">
        <v>815</v>
      </c>
      <c r="L478" t="e">
        <v>#N/A</v>
      </c>
    </row>
    <row r="479" spans="1:12">
      <c r="A479" t="s">
        <v>2770</v>
      </c>
      <c r="C479">
        <v>479</v>
      </c>
      <c r="D479" t="s">
        <v>879</v>
      </c>
      <c r="E479" t="s">
        <v>36</v>
      </c>
      <c r="F479" t="s">
        <v>873</v>
      </c>
      <c r="G479">
        <v>1971</v>
      </c>
      <c r="H479" t="s">
        <v>2771</v>
      </c>
      <c r="I479">
        <v>1971</v>
      </c>
      <c r="J479" t="s">
        <v>0</v>
      </c>
      <c r="K479" t="s">
        <v>815</v>
      </c>
      <c r="L479">
        <v>0</v>
      </c>
    </row>
    <row r="480" spans="1:12">
      <c r="A480" t="s">
        <v>2772</v>
      </c>
      <c r="C480">
        <v>480</v>
      </c>
      <c r="D480" t="s">
        <v>79</v>
      </c>
      <c r="E480" t="s">
        <v>90</v>
      </c>
      <c r="F480" t="s">
        <v>1538</v>
      </c>
      <c r="G480">
        <v>1984</v>
      </c>
      <c r="H480" t="s">
        <v>2773</v>
      </c>
      <c r="I480">
        <v>1984</v>
      </c>
      <c r="J480" t="s">
        <v>32</v>
      </c>
      <c r="K480" t="s">
        <v>815</v>
      </c>
      <c r="L480">
        <v>1984</v>
      </c>
    </row>
    <row r="481" spans="1:12">
      <c r="A481" t="s">
        <v>2774</v>
      </c>
      <c r="C481">
        <v>481</v>
      </c>
      <c r="D481" t="s">
        <v>1549</v>
      </c>
      <c r="E481" t="s">
        <v>363</v>
      </c>
      <c r="F481" t="s">
        <v>1539</v>
      </c>
      <c r="G481">
        <v>1972</v>
      </c>
      <c r="H481" t="s">
        <v>2775</v>
      </c>
      <c r="I481">
        <v>1972</v>
      </c>
      <c r="J481" t="s">
        <v>32</v>
      </c>
      <c r="K481" t="s">
        <v>815</v>
      </c>
      <c r="L481" t="e">
        <v>#N/A</v>
      </c>
    </row>
    <row r="482" spans="1:12">
      <c r="A482" t="s">
        <v>2776</v>
      </c>
      <c r="C482">
        <v>482</v>
      </c>
      <c r="D482" t="s">
        <v>812</v>
      </c>
      <c r="E482" t="s">
        <v>1162</v>
      </c>
      <c r="F482">
        <v>0</v>
      </c>
      <c r="G482">
        <v>1982</v>
      </c>
      <c r="H482" t="s">
        <v>2777</v>
      </c>
      <c r="I482">
        <v>1982</v>
      </c>
      <c r="J482" t="s">
        <v>32</v>
      </c>
      <c r="K482" t="s">
        <v>815</v>
      </c>
      <c r="L482" t="e">
        <v>#N/A</v>
      </c>
    </row>
    <row r="483" spans="1:12">
      <c r="A483" t="s">
        <v>2778</v>
      </c>
      <c r="C483">
        <v>483</v>
      </c>
      <c r="D483" t="s">
        <v>970</v>
      </c>
      <c r="E483" t="s">
        <v>70</v>
      </c>
      <c r="F483" t="s">
        <v>549</v>
      </c>
      <c r="G483">
        <v>1970</v>
      </c>
      <c r="H483" t="s">
        <v>2779</v>
      </c>
      <c r="I483">
        <v>1970</v>
      </c>
      <c r="J483" t="s">
        <v>32</v>
      </c>
      <c r="K483" t="s">
        <v>815</v>
      </c>
      <c r="L483">
        <v>1970</v>
      </c>
    </row>
    <row r="484" spans="1:12">
      <c r="A484" t="s">
        <v>2780</v>
      </c>
      <c r="C484">
        <v>484</v>
      </c>
      <c r="D484" t="s">
        <v>1555</v>
      </c>
      <c r="E484" t="s">
        <v>15</v>
      </c>
      <c r="F484" t="s">
        <v>549</v>
      </c>
      <c r="G484">
        <v>1962</v>
      </c>
      <c r="H484" t="s">
        <v>2781</v>
      </c>
      <c r="I484">
        <v>1962</v>
      </c>
      <c r="J484" t="s">
        <v>32</v>
      </c>
      <c r="K484" t="s">
        <v>815</v>
      </c>
      <c r="L484" t="e">
        <v>#N/A</v>
      </c>
    </row>
    <row r="485" spans="1:12">
      <c r="A485" t="s">
        <v>2782</v>
      </c>
      <c r="C485">
        <v>485</v>
      </c>
      <c r="D485" t="s">
        <v>183</v>
      </c>
      <c r="E485" t="s">
        <v>279</v>
      </c>
      <c r="F485">
        <v>0</v>
      </c>
      <c r="G485">
        <v>1998</v>
      </c>
      <c r="H485" t="s">
        <v>2057</v>
      </c>
      <c r="I485">
        <v>1998</v>
      </c>
      <c r="J485" t="s">
        <v>32</v>
      </c>
      <c r="K485" t="s">
        <v>815</v>
      </c>
      <c r="L485">
        <v>1998</v>
      </c>
    </row>
    <row r="486" spans="1:12">
      <c r="A486" t="s">
        <v>2783</v>
      </c>
      <c r="C486">
        <v>486</v>
      </c>
      <c r="D486" t="s">
        <v>1419</v>
      </c>
      <c r="E486" t="s">
        <v>91</v>
      </c>
      <c r="F486">
        <v>0</v>
      </c>
      <c r="G486">
        <v>1986</v>
      </c>
      <c r="H486" t="s">
        <v>2784</v>
      </c>
      <c r="I486">
        <v>1986</v>
      </c>
      <c r="J486" t="s">
        <v>32</v>
      </c>
      <c r="K486" t="s">
        <v>815</v>
      </c>
      <c r="L486" t="e">
        <v>#N/A</v>
      </c>
    </row>
    <row r="487" spans="1:12">
      <c r="A487" t="s">
        <v>2785</v>
      </c>
      <c r="C487">
        <v>487</v>
      </c>
      <c r="D487" t="s">
        <v>237</v>
      </c>
      <c r="E487" t="s">
        <v>22</v>
      </c>
      <c r="F487" t="s">
        <v>236</v>
      </c>
      <c r="G487">
        <v>1975</v>
      </c>
      <c r="H487" t="s">
        <v>2786</v>
      </c>
      <c r="I487">
        <v>1975</v>
      </c>
      <c r="J487" t="s">
        <v>32</v>
      </c>
      <c r="K487" t="s">
        <v>815</v>
      </c>
      <c r="L487">
        <v>1975</v>
      </c>
    </row>
    <row r="488" spans="1:12">
      <c r="A488" t="s">
        <v>2787</v>
      </c>
      <c r="C488">
        <v>488</v>
      </c>
      <c r="D488" t="s">
        <v>1033</v>
      </c>
      <c r="E488" t="s">
        <v>96</v>
      </c>
      <c r="F488">
        <v>0</v>
      </c>
      <c r="G488">
        <v>1981</v>
      </c>
      <c r="H488" t="s">
        <v>2788</v>
      </c>
      <c r="I488">
        <v>1981</v>
      </c>
      <c r="J488" t="s">
        <v>32</v>
      </c>
      <c r="K488" t="s">
        <v>815</v>
      </c>
      <c r="L488">
        <v>1981</v>
      </c>
    </row>
    <row r="489" spans="1:12">
      <c r="A489" t="s">
        <v>2789</v>
      </c>
      <c r="C489">
        <v>489</v>
      </c>
      <c r="D489" t="s">
        <v>1556</v>
      </c>
      <c r="E489" t="s">
        <v>788</v>
      </c>
      <c r="F489" t="s">
        <v>1540</v>
      </c>
      <c r="G489">
        <v>1974</v>
      </c>
      <c r="H489" t="s">
        <v>2790</v>
      </c>
      <c r="I489">
        <v>1974</v>
      </c>
      <c r="J489" t="s">
        <v>32</v>
      </c>
      <c r="K489" t="s">
        <v>815</v>
      </c>
      <c r="L489" t="e">
        <v>#N/A</v>
      </c>
    </row>
    <row r="490" spans="1:12">
      <c r="A490" t="s">
        <v>2791</v>
      </c>
      <c r="C490">
        <v>490</v>
      </c>
      <c r="D490" t="s">
        <v>1557</v>
      </c>
      <c r="E490" t="s">
        <v>151</v>
      </c>
      <c r="F490">
        <v>0</v>
      </c>
      <c r="G490">
        <v>1981</v>
      </c>
      <c r="H490" t="s">
        <v>2792</v>
      </c>
      <c r="I490">
        <v>1981</v>
      </c>
      <c r="J490" t="s">
        <v>32</v>
      </c>
      <c r="K490" t="s">
        <v>815</v>
      </c>
      <c r="L490" t="e">
        <v>#N/A</v>
      </c>
    </row>
    <row r="491" spans="1:12">
      <c r="A491" t="s">
        <v>2793</v>
      </c>
      <c r="C491">
        <v>491</v>
      </c>
      <c r="D491" t="s">
        <v>594</v>
      </c>
      <c r="E491" t="s">
        <v>398</v>
      </c>
      <c r="F491" t="s">
        <v>592</v>
      </c>
      <c r="G491">
        <v>1981</v>
      </c>
      <c r="H491" t="s">
        <v>2794</v>
      </c>
      <c r="I491">
        <v>1981</v>
      </c>
      <c r="J491" t="s">
        <v>32</v>
      </c>
      <c r="K491" t="s">
        <v>815</v>
      </c>
      <c r="L491">
        <v>1981</v>
      </c>
    </row>
    <row r="492" spans="1:12">
      <c r="A492" t="s">
        <v>2795</v>
      </c>
      <c r="C492">
        <v>492</v>
      </c>
      <c r="D492" t="s">
        <v>1558</v>
      </c>
      <c r="E492" t="s">
        <v>16</v>
      </c>
      <c r="F492" t="s">
        <v>1541</v>
      </c>
      <c r="G492">
        <v>1983</v>
      </c>
      <c r="H492" t="s">
        <v>2796</v>
      </c>
      <c r="I492">
        <v>1983</v>
      </c>
      <c r="J492" t="s">
        <v>32</v>
      </c>
      <c r="K492" t="s">
        <v>815</v>
      </c>
      <c r="L492" t="e">
        <v>#N/A</v>
      </c>
    </row>
    <row r="493" spans="1:12">
      <c r="A493" t="s">
        <v>2797</v>
      </c>
      <c r="C493">
        <v>493</v>
      </c>
      <c r="D493" t="s">
        <v>1559</v>
      </c>
      <c r="E493" t="s">
        <v>46</v>
      </c>
      <c r="F493" t="s">
        <v>1542</v>
      </c>
      <c r="G493">
        <v>1977</v>
      </c>
      <c r="H493" t="s">
        <v>2798</v>
      </c>
      <c r="I493">
        <v>1977</v>
      </c>
      <c r="J493" t="s">
        <v>32</v>
      </c>
      <c r="K493" t="s">
        <v>815</v>
      </c>
      <c r="L493" t="e">
        <v>#N/A</v>
      </c>
    </row>
    <row r="494" spans="1:12">
      <c r="A494" t="s">
        <v>2799</v>
      </c>
      <c r="C494">
        <v>494</v>
      </c>
      <c r="D494" t="s">
        <v>503</v>
      </c>
      <c r="E494" t="s">
        <v>710</v>
      </c>
      <c r="F494" t="s">
        <v>1543</v>
      </c>
      <c r="G494">
        <v>1987</v>
      </c>
      <c r="H494" t="s">
        <v>2800</v>
      </c>
      <c r="I494">
        <v>1987</v>
      </c>
      <c r="J494" t="s">
        <v>32</v>
      </c>
      <c r="K494" t="s">
        <v>815</v>
      </c>
      <c r="L494">
        <v>1987</v>
      </c>
    </row>
    <row r="495" spans="1:12">
      <c r="A495" t="s">
        <v>2801</v>
      </c>
      <c r="C495">
        <v>495</v>
      </c>
      <c r="D495" t="s">
        <v>916</v>
      </c>
      <c r="E495" t="s">
        <v>151</v>
      </c>
      <c r="F495" t="s">
        <v>1544</v>
      </c>
      <c r="G495">
        <v>1970</v>
      </c>
      <c r="H495" t="s">
        <v>2802</v>
      </c>
      <c r="I495">
        <v>1970</v>
      </c>
      <c r="J495" t="s">
        <v>32</v>
      </c>
      <c r="K495" t="s">
        <v>815</v>
      </c>
      <c r="L495">
        <v>1970</v>
      </c>
    </row>
    <row r="496" spans="1:12">
      <c r="A496" t="s">
        <v>2803</v>
      </c>
      <c r="C496">
        <v>496</v>
      </c>
      <c r="D496" t="s">
        <v>1560</v>
      </c>
      <c r="E496" t="s">
        <v>48</v>
      </c>
      <c r="F496">
        <v>0</v>
      </c>
      <c r="G496">
        <v>0</v>
      </c>
      <c r="H496" t="s">
        <v>2804</v>
      </c>
      <c r="I496">
        <v>0</v>
      </c>
      <c r="J496" t="s">
        <v>32</v>
      </c>
      <c r="K496" t="s">
        <v>815</v>
      </c>
      <c r="L496" t="e">
        <v>#N/A</v>
      </c>
    </row>
    <row r="497" spans="1:12">
      <c r="A497" t="s">
        <v>2805</v>
      </c>
      <c r="C497">
        <v>497</v>
      </c>
      <c r="D497" t="s">
        <v>214</v>
      </c>
      <c r="E497" t="s">
        <v>49</v>
      </c>
      <c r="F497" t="s">
        <v>1545</v>
      </c>
      <c r="G497">
        <v>1976</v>
      </c>
      <c r="H497" t="s">
        <v>2806</v>
      </c>
      <c r="I497">
        <v>1976</v>
      </c>
      <c r="J497" t="s">
        <v>32</v>
      </c>
      <c r="K497" t="s">
        <v>815</v>
      </c>
      <c r="L497" t="e">
        <v>#N/A</v>
      </c>
    </row>
    <row r="498" spans="1:12">
      <c r="A498" t="s">
        <v>2807</v>
      </c>
      <c r="C498">
        <v>498</v>
      </c>
      <c r="D498" t="s">
        <v>792</v>
      </c>
      <c r="E498" t="s">
        <v>51</v>
      </c>
      <c r="F498" t="s">
        <v>1546</v>
      </c>
      <c r="G498">
        <v>1974</v>
      </c>
      <c r="H498" t="s">
        <v>2808</v>
      </c>
      <c r="I498">
        <v>1974</v>
      </c>
      <c r="J498" t="s">
        <v>32</v>
      </c>
      <c r="K498" t="s">
        <v>815</v>
      </c>
      <c r="L498">
        <v>1974</v>
      </c>
    </row>
    <row r="499" spans="1:12">
      <c r="A499" t="s">
        <v>2809</v>
      </c>
      <c r="C499">
        <v>499</v>
      </c>
      <c r="D499" t="s">
        <v>1561</v>
      </c>
      <c r="E499" t="s">
        <v>17</v>
      </c>
      <c r="F499" t="s">
        <v>1546</v>
      </c>
      <c r="G499">
        <v>1974</v>
      </c>
      <c r="H499" t="s">
        <v>2810</v>
      </c>
      <c r="I499">
        <v>1974</v>
      </c>
      <c r="J499" t="s">
        <v>32</v>
      </c>
      <c r="K499" t="s">
        <v>815</v>
      </c>
      <c r="L499" t="e">
        <v>#N/A</v>
      </c>
    </row>
    <row r="500" spans="1:12">
      <c r="A500" t="s">
        <v>2811</v>
      </c>
      <c r="C500">
        <v>500</v>
      </c>
      <c r="D500" t="s">
        <v>791</v>
      </c>
      <c r="E500" t="s">
        <v>21</v>
      </c>
      <c r="F500" t="s">
        <v>1546</v>
      </c>
      <c r="G500">
        <v>1977</v>
      </c>
      <c r="H500" t="s">
        <v>2812</v>
      </c>
      <c r="I500">
        <v>1977</v>
      </c>
      <c r="J500" t="s">
        <v>32</v>
      </c>
      <c r="K500" t="s">
        <v>815</v>
      </c>
      <c r="L500">
        <v>1977</v>
      </c>
    </row>
    <row r="501" spans="1:12">
      <c r="A501" t="s">
        <v>2813</v>
      </c>
      <c r="C501">
        <v>501</v>
      </c>
      <c r="D501" t="s">
        <v>1422</v>
      </c>
      <c r="E501" t="s">
        <v>1210</v>
      </c>
      <c r="F501" t="s">
        <v>1547</v>
      </c>
      <c r="G501">
        <v>1981</v>
      </c>
      <c r="H501" t="s">
        <v>2814</v>
      </c>
      <c r="I501">
        <v>1981</v>
      </c>
      <c r="J501" t="s">
        <v>32</v>
      </c>
      <c r="K501" t="s">
        <v>815</v>
      </c>
      <c r="L501" t="e">
        <v>#N/A</v>
      </c>
    </row>
    <row r="502" spans="1:12">
      <c r="A502" t="s">
        <v>2815</v>
      </c>
      <c r="C502">
        <v>502</v>
      </c>
      <c r="D502" t="s">
        <v>1562</v>
      </c>
      <c r="E502" t="s">
        <v>19</v>
      </c>
      <c r="F502" t="s">
        <v>1547</v>
      </c>
      <c r="G502">
        <v>1971</v>
      </c>
      <c r="H502" t="s">
        <v>2816</v>
      </c>
      <c r="I502">
        <v>1971</v>
      </c>
      <c r="J502" t="s">
        <v>32</v>
      </c>
      <c r="K502" t="s">
        <v>815</v>
      </c>
      <c r="L502" t="e">
        <v>#N/A</v>
      </c>
    </row>
    <row r="503" spans="1:12">
      <c r="A503" t="s">
        <v>2817</v>
      </c>
      <c r="C503">
        <v>503</v>
      </c>
      <c r="D503" t="s">
        <v>933</v>
      </c>
      <c r="E503" t="s">
        <v>363</v>
      </c>
      <c r="F503">
        <v>0</v>
      </c>
      <c r="G503">
        <v>1981</v>
      </c>
      <c r="H503" t="s">
        <v>2818</v>
      </c>
      <c r="I503">
        <v>1981</v>
      </c>
      <c r="J503" t="s">
        <v>32</v>
      </c>
      <c r="K503" t="s">
        <v>815</v>
      </c>
      <c r="L503">
        <v>1981</v>
      </c>
    </row>
    <row r="504" spans="1:12">
      <c r="A504" t="s">
        <v>2819</v>
      </c>
      <c r="C504">
        <v>504</v>
      </c>
      <c r="D504" t="s">
        <v>1563</v>
      </c>
      <c r="E504" t="s">
        <v>431</v>
      </c>
      <c r="F504">
        <v>0</v>
      </c>
      <c r="G504">
        <v>2006</v>
      </c>
      <c r="H504" t="s">
        <v>2820</v>
      </c>
      <c r="I504">
        <v>2006</v>
      </c>
      <c r="J504" t="s">
        <v>32</v>
      </c>
      <c r="K504" t="s">
        <v>815</v>
      </c>
      <c r="L504" t="e">
        <v>#N/A</v>
      </c>
    </row>
    <row r="505" spans="1:12">
      <c r="A505" t="s">
        <v>2821</v>
      </c>
      <c r="C505">
        <v>505</v>
      </c>
      <c r="D505" t="s">
        <v>1153</v>
      </c>
      <c r="E505" t="s">
        <v>22</v>
      </c>
      <c r="F505">
        <v>0</v>
      </c>
      <c r="G505">
        <v>1974</v>
      </c>
      <c r="H505" t="s">
        <v>2822</v>
      </c>
      <c r="I505">
        <v>1974</v>
      </c>
      <c r="J505" t="s">
        <v>32</v>
      </c>
      <c r="K505" t="s">
        <v>815</v>
      </c>
      <c r="L505" t="e">
        <v>#N/A</v>
      </c>
    </row>
    <row r="506" spans="1:12">
      <c r="A506" t="s">
        <v>2823</v>
      </c>
      <c r="C506">
        <v>506</v>
      </c>
      <c r="D506" t="s">
        <v>1554</v>
      </c>
      <c r="E506" t="s">
        <v>34</v>
      </c>
      <c r="F506" t="s">
        <v>1545</v>
      </c>
      <c r="G506">
        <v>1975</v>
      </c>
      <c r="H506" t="s">
        <v>2824</v>
      </c>
      <c r="I506">
        <v>1975</v>
      </c>
      <c r="J506" t="s">
        <v>32</v>
      </c>
      <c r="K506" t="s">
        <v>815</v>
      </c>
      <c r="L506" t="e">
        <v>#N/A</v>
      </c>
    </row>
    <row r="507" spans="1:12">
      <c r="A507" t="s">
        <v>2825</v>
      </c>
      <c r="C507">
        <v>507</v>
      </c>
      <c r="D507" t="s">
        <v>122</v>
      </c>
      <c r="E507" t="s">
        <v>95</v>
      </c>
      <c r="F507" t="s">
        <v>873</v>
      </c>
      <c r="G507">
        <v>1980</v>
      </c>
      <c r="H507" t="s">
        <v>2826</v>
      </c>
      <c r="I507">
        <v>1980</v>
      </c>
      <c r="J507" t="s">
        <v>32</v>
      </c>
      <c r="K507" t="s">
        <v>815</v>
      </c>
      <c r="L507">
        <v>1980</v>
      </c>
    </row>
    <row r="508" spans="1:12">
      <c r="A508" t="s">
        <v>2827</v>
      </c>
      <c r="C508">
        <v>508</v>
      </c>
      <c r="D508" t="s">
        <v>1564</v>
      </c>
      <c r="E508" t="s">
        <v>1565</v>
      </c>
      <c r="F508" t="s">
        <v>1537</v>
      </c>
      <c r="G508">
        <v>1973</v>
      </c>
      <c r="H508" t="s">
        <v>2828</v>
      </c>
      <c r="I508">
        <v>1973</v>
      </c>
      <c r="J508" t="s">
        <v>32</v>
      </c>
      <c r="K508" t="s">
        <v>834</v>
      </c>
      <c r="L508" t="e">
        <v>#N/A</v>
      </c>
    </row>
    <row r="509" spans="1:12">
      <c r="A509" t="s">
        <v>2829</v>
      </c>
      <c r="C509">
        <v>509</v>
      </c>
      <c r="D509" t="s">
        <v>159</v>
      </c>
      <c r="E509" t="s">
        <v>48</v>
      </c>
      <c r="F509" t="s">
        <v>1536</v>
      </c>
      <c r="G509">
        <v>1977</v>
      </c>
      <c r="H509" t="s">
        <v>2830</v>
      </c>
      <c r="I509">
        <v>1977</v>
      </c>
      <c r="J509" t="s">
        <v>32</v>
      </c>
      <c r="K509" t="s">
        <v>834</v>
      </c>
      <c r="L509">
        <v>1977</v>
      </c>
    </row>
    <row r="510" spans="1:12">
      <c r="A510" t="s">
        <v>2831</v>
      </c>
      <c r="C510">
        <v>510</v>
      </c>
      <c r="D510" t="s">
        <v>1566</v>
      </c>
      <c r="E510" t="s">
        <v>59</v>
      </c>
      <c r="F510" t="s">
        <v>294</v>
      </c>
      <c r="G510">
        <v>1982</v>
      </c>
      <c r="H510" t="s">
        <v>2832</v>
      </c>
      <c r="I510">
        <v>1982</v>
      </c>
      <c r="J510" t="s">
        <v>32</v>
      </c>
      <c r="K510" t="s">
        <v>834</v>
      </c>
      <c r="L510" t="e">
        <v>#N/A</v>
      </c>
    </row>
    <row r="511" spans="1:12">
      <c r="A511" t="s">
        <v>2833</v>
      </c>
      <c r="C511">
        <v>511</v>
      </c>
      <c r="D511" t="s">
        <v>1567</v>
      </c>
      <c r="E511" t="s">
        <v>15</v>
      </c>
      <c r="F511">
        <v>0</v>
      </c>
      <c r="G511">
        <v>1984</v>
      </c>
      <c r="H511" t="s">
        <v>2834</v>
      </c>
      <c r="I511">
        <v>1984</v>
      </c>
      <c r="J511" t="s">
        <v>32</v>
      </c>
      <c r="K511" t="s">
        <v>834</v>
      </c>
      <c r="L511">
        <v>1984</v>
      </c>
    </row>
    <row r="512" spans="1:12">
      <c r="A512" t="s">
        <v>2835</v>
      </c>
      <c r="C512">
        <v>512</v>
      </c>
      <c r="D512" t="s">
        <v>1568</v>
      </c>
      <c r="E512" t="s">
        <v>16</v>
      </c>
      <c r="F512">
        <v>0</v>
      </c>
      <c r="G512">
        <v>1980</v>
      </c>
      <c r="H512" t="s">
        <v>2836</v>
      </c>
      <c r="I512">
        <v>1980</v>
      </c>
      <c r="J512" t="s">
        <v>32</v>
      </c>
      <c r="K512" t="s">
        <v>834</v>
      </c>
      <c r="L512">
        <v>1980</v>
      </c>
    </row>
    <row r="513" spans="1:12">
      <c r="A513" t="s">
        <v>2837</v>
      </c>
      <c r="C513">
        <v>513</v>
      </c>
      <c r="D513" t="s">
        <v>1569</v>
      </c>
      <c r="E513" t="s">
        <v>59</v>
      </c>
      <c r="F513">
        <v>0</v>
      </c>
      <c r="G513">
        <v>1986</v>
      </c>
      <c r="H513" t="s">
        <v>2838</v>
      </c>
      <c r="I513">
        <v>1986</v>
      </c>
      <c r="J513" t="s">
        <v>32</v>
      </c>
      <c r="K513" t="s">
        <v>834</v>
      </c>
      <c r="L513" t="e">
        <v>#N/A</v>
      </c>
    </row>
    <row r="514" spans="1:12">
      <c r="A514" t="s">
        <v>2839</v>
      </c>
      <c r="C514">
        <v>514</v>
      </c>
      <c r="D514" t="s">
        <v>167</v>
      </c>
      <c r="E514" t="s">
        <v>21</v>
      </c>
      <c r="F514" t="s">
        <v>1579</v>
      </c>
      <c r="G514">
        <v>0</v>
      </c>
      <c r="H514" t="s">
        <v>2840</v>
      </c>
      <c r="I514">
        <v>0</v>
      </c>
      <c r="J514" t="s">
        <v>32</v>
      </c>
      <c r="K514" t="s">
        <v>853</v>
      </c>
      <c r="L514" t="e">
        <v>#N/A</v>
      </c>
    </row>
    <row r="515" spans="1:12">
      <c r="A515" t="s">
        <v>2841</v>
      </c>
      <c r="C515">
        <v>515</v>
      </c>
      <c r="D515" t="s">
        <v>97</v>
      </c>
      <c r="E515" t="s">
        <v>17</v>
      </c>
      <c r="F515" t="s">
        <v>1581</v>
      </c>
      <c r="G515">
        <v>0</v>
      </c>
      <c r="H515" t="s">
        <v>2842</v>
      </c>
      <c r="I515">
        <v>0</v>
      </c>
      <c r="J515" t="s">
        <v>32</v>
      </c>
      <c r="K515" t="s">
        <v>853</v>
      </c>
      <c r="L515" t="e">
        <v>#N/A</v>
      </c>
    </row>
    <row r="516" spans="1:12">
      <c r="A516" t="s">
        <v>2843</v>
      </c>
      <c r="C516">
        <v>516</v>
      </c>
      <c r="D516" t="s">
        <v>1571</v>
      </c>
      <c r="E516" t="s">
        <v>16</v>
      </c>
      <c r="F516" t="s">
        <v>1582</v>
      </c>
      <c r="G516">
        <v>0</v>
      </c>
      <c r="H516" t="s">
        <v>2844</v>
      </c>
      <c r="I516">
        <v>0</v>
      </c>
      <c r="J516" t="s">
        <v>32</v>
      </c>
      <c r="K516" t="s">
        <v>853</v>
      </c>
      <c r="L516" t="e">
        <v>#N/A</v>
      </c>
    </row>
    <row r="517" spans="1:12">
      <c r="A517" t="s">
        <v>2845</v>
      </c>
      <c r="C517">
        <v>517</v>
      </c>
      <c r="D517" t="s">
        <v>1572</v>
      </c>
      <c r="E517" t="s">
        <v>90</v>
      </c>
      <c r="F517" t="s">
        <v>1583</v>
      </c>
      <c r="G517">
        <v>0</v>
      </c>
      <c r="H517" t="s">
        <v>2846</v>
      </c>
      <c r="I517">
        <v>0</v>
      </c>
      <c r="J517" t="s">
        <v>32</v>
      </c>
      <c r="K517" t="s">
        <v>853</v>
      </c>
      <c r="L517" t="e">
        <v>#N/A</v>
      </c>
    </row>
    <row r="518" spans="1:12">
      <c r="A518" t="s">
        <v>2847</v>
      </c>
      <c r="C518">
        <v>518</v>
      </c>
      <c r="D518" t="s">
        <v>1574</v>
      </c>
      <c r="E518" t="s">
        <v>398</v>
      </c>
      <c r="F518">
        <v>0</v>
      </c>
      <c r="G518">
        <v>0</v>
      </c>
      <c r="H518" t="s">
        <v>2848</v>
      </c>
      <c r="I518">
        <v>0</v>
      </c>
      <c r="J518" t="s">
        <v>32</v>
      </c>
      <c r="K518" t="s">
        <v>853</v>
      </c>
      <c r="L518" t="e">
        <v>#N/A</v>
      </c>
    </row>
    <row r="519" spans="1:12">
      <c r="A519" t="s">
        <v>2849</v>
      </c>
      <c r="C519">
        <v>519</v>
      </c>
      <c r="D519" t="s">
        <v>35</v>
      </c>
      <c r="E519" t="s">
        <v>139</v>
      </c>
      <c r="F519">
        <v>0</v>
      </c>
      <c r="G519">
        <v>1985</v>
      </c>
      <c r="H519" t="s">
        <v>2850</v>
      </c>
      <c r="I519">
        <v>1985</v>
      </c>
      <c r="J519" t="s">
        <v>32</v>
      </c>
      <c r="K519" t="s">
        <v>853</v>
      </c>
      <c r="L519">
        <v>1985</v>
      </c>
    </row>
    <row r="520" spans="1:12">
      <c r="A520" t="s">
        <v>2851</v>
      </c>
      <c r="C520">
        <v>520</v>
      </c>
      <c r="D520" t="s">
        <v>1575</v>
      </c>
      <c r="E520" t="s">
        <v>133</v>
      </c>
      <c r="F520" t="s">
        <v>1576</v>
      </c>
      <c r="G520">
        <v>0</v>
      </c>
      <c r="H520" t="s">
        <v>2852</v>
      </c>
      <c r="I520">
        <v>0</v>
      </c>
      <c r="J520" t="s">
        <v>32</v>
      </c>
      <c r="K520" t="s">
        <v>853</v>
      </c>
      <c r="L520" t="e">
        <v>#N/A</v>
      </c>
    </row>
    <row r="521" spans="1:12">
      <c r="A521" t="s">
        <v>2853</v>
      </c>
      <c r="C521">
        <v>521</v>
      </c>
      <c r="D521" t="s">
        <v>1578</v>
      </c>
      <c r="E521" t="s">
        <v>1577</v>
      </c>
      <c r="F521" t="s">
        <v>1576</v>
      </c>
      <c r="G521">
        <v>0</v>
      </c>
      <c r="H521" t="s">
        <v>2854</v>
      </c>
      <c r="I521">
        <v>0</v>
      </c>
      <c r="J521" t="s">
        <v>32</v>
      </c>
      <c r="K521" t="s">
        <v>853</v>
      </c>
      <c r="L521" t="e">
        <v>#N/A</v>
      </c>
    </row>
    <row r="522" spans="1:12">
      <c r="A522" t="s">
        <v>2855</v>
      </c>
      <c r="C522">
        <v>522</v>
      </c>
      <c r="D522" t="s">
        <v>1343</v>
      </c>
      <c r="E522" t="s">
        <v>1573</v>
      </c>
      <c r="F522">
        <v>0</v>
      </c>
      <c r="G522">
        <v>0</v>
      </c>
      <c r="H522" t="s">
        <v>2856</v>
      </c>
      <c r="I522">
        <v>0</v>
      </c>
      <c r="J522" t="s">
        <v>0</v>
      </c>
      <c r="K522" t="s">
        <v>853</v>
      </c>
      <c r="L522" t="e">
        <v>#N/A</v>
      </c>
    </row>
    <row r="523" spans="1:12">
      <c r="A523" t="s">
        <v>2857</v>
      </c>
      <c r="C523">
        <v>523</v>
      </c>
      <c r="D523" t="s">
        <v>1584</v>
      </c>
      <c r="E523" t="s">
        <v>22</v>
      </c>
      <c r="F523">
        <v>0</v>
      </c>
      <c r="G523">
        <v>0</v>
      </c>
      <c r="H523" t="s">
        <v>2858</v>
      </c>
      <c r="I523">
        <v>0</v>
      </c>
      <c r="J523" t="s">
        <v>32</v>
      </c>
      <c r="K523" t="s">
        <v>1605</v>
      </c>
      <c r="L523" t="e">
        <v>#N/A</v>
      </c>
    </row>
    <row r="524" spans="1:12">
      <c r="A524" t="s">
        <v>2859</v>
      </c>
      <c r="C524">
        <v>524</v>
      </c>
      <c r="D524" t="s">
        <v>1585</v>
      </c>
      <c r="E524" t="s">
        <v>17</v>
      </c>
      <c r="F524" t="s">
        <v>1586</v>
      </c>
      <c r="G524">
        <v>0</v>
      </c>
      <c r="H524" t="s">
        <v>2860</v>
      </c>
      <c r="I524">
        <v>0</v>
      </c>
      <c r="J524" t="s">
        <v>32</v>
      </c>
      <c r="K524" t="s">
        <v>1605</v>
      </c>
      <c r="L524" t="e">
        <v>#N/A</v>
      </c>
    </row>
    <row r="525" spans="1:12">
      <c r="A525" t="s">
        <v>2861</v>
      </c>
      <c r="C525">
        <v>525</v>
      </c>
      <c r="D525" t="s">
        <v>1587</v>
      </c>
      <c r="E525" t="s">
        <v>554</v>
      </c>
      <c r="F525" t="s">
        <v>1586</v>
      </c>
      <c r="G525">
        <v>0</v>
      </c>
      <c r="H525" t="s">
        <v>2862</v>
      </c>
      <c r="I525">
        <v>0</v>
      </c>
      <c r="J525" t="s">
        <v>32</v>
      </c>
      <c r="K525" t="s">
        <v>1605</v>
      </c>
      <c r="L525" t="e">
        <v>#N/A</v>
      </c>
    </row>
    <row r="526" spans="1:12">
      <c r="A526" t="s">
        <v>2863</v>
      </c>
      <c r="C526">
        <v>526</v>
      </c>
      <c r="D526" t="s">
        <v>261</v>
      </c>
      <c r="E526" t="s">
        <v>16</v>
      </c>
      <c r="F526" t="s">
        <v>1588</v>
      </c>
      <c r="G526">
        <v>1987</v>
      </c>
      <c r="H526" t="s">
        <v>2864</v>
      </c>
      <c r="I526">
        <v>1987</v>
      </c>
      <c r="J526" t="s">
        <v>32</v>
      </c>
      <c r="K526" t="s">
        <v>1605</v>
      </c>
      <c r="L526" t="e">
        <v>#N/A</v>
      </c>
    </row>
    <row r="527" spans="1:12">
      <c r="A527" t="s">
        <v>2865</v>
      </c>
      <c r="C527">
        <v>527</v>
      </c>
      <c r="D527" t="s">
        <v>255</v>
      </c>
      <c r="E527" t="s">
        <v>22</v>
      </c>
      <c r="F527" t="s">
        <v>254</v>
      </c>
      <c r="G527">
        <v>1976</v>
      </c>
      <c r="H527" t="s">
        <v>2866</v>
      </c>
      <c r="I527">
        <v>1976</v>
      </c>
      <c r="J527" t="s">
        <v>32</v>
      </c>
      <c r="K527" t="s">
        <v>1605</v>
      </c>
      <c r="L527">
        <v>1976</v>
      </c>
    </row>
    <row r="528" spans="1:12">
      <c r="A528" t="s">
        <v>2867</v>
      </c>
      <c r="C528">
        <v>528</v>
      </c>
      <c r="D528" t="s">
        <v>1592</v>
      </c>
      <c r="E528" t="s">
        <v>144</v>
      </c>
      <c r="F528">
        <v>0</v>
      </c>
      <c r="G528">
        <v>0</v>
      </c>
      <c r="H528" t="s">
        <v>2868</v>
      </c>
      <c r="I528">
        <v>0</v>
      </c>
      <c r="J528" t="s">
        <v>32</v>
      </c>
      <c r="K528" t="s">
        <v>1605</v>
      </c>
      <c r="L528" t="e">
        <v>#N/A</v>
      </c>
    </row>
    <row r="529" spans="1:12">
      <c r="A529" t="s">
        <v>2869</v>
      </c>
      <c r="C529">
        <v>529</v>
      </c>
      <c r="D529" t="s">
        <v>1593</v>
      </c>
      <c r="E529" t="s">
        <v>1406</v>
      </c>
      <c r="F529">
        <v>0</v>
      </c>
      <c r="G529">
        <v>0</v>
      </c>
      <c r="H529" t="s">
        <v>2870</v>
      </c>
      <c r="I529">
        <v>0</v>
      </c>
      <c r="J529" t="s">
        <v>32</v>
      </c>
      <c r="K529" t="s">
        <v>1605</v>
      </c>
      <c r="L529" t="e">
        <v>#N/A</v>
      </c>
    </row>
    <row r="530" spans="1:12">
      <c r="A530" t="s">
        <v>2871</v>
      </c>
      <c r="C530">
        <v>530</v>
      </c>
      <c r="D530" t="s">
        <v>1594</v>
      </c>
      <c r="E530" t="s">
        <v>22</v>
      </c>
      <c r="F530">
        <v>0</v>
      </c>
      <c r="G530">
        <v>1964</v>
      </c>
      <c r="H530" t="s">
        <v>2872</v>
      </c>
      <c r="I530">
        <v>1964</v>
      </c>
      <c r="J530" t="s">
        <v>32</v>
      </c>
      <c r="K530" t="s">
        <v>1605</v>
      </c>
      <c r="L530" t="e">
        <v>#N/A</v>
      </c>
    </row>
    <row r="531" spans="1:12">
      <c r="A531" t="s">
        <v>2873</v>
      </c>
      <c r="C531">
        <v>531</v>
      </c>
      <c r="D531" t="s">
        <v>1595</v>
      </c>
      <c r="E531" t="s">
        <v>46</v>
      </c>
      <c r="F531">
        <v>0</v>
      </c>
      <c r="G531">
        <v>0</v>
      </c>
      <c r="H531" t="s">
        <v>2874</v>
      </c>
      <c r="I531">
        <v>0</v>
      </c>
      <c r="J531" t="s">
        <v>32</v>
      </c>
      <c r="K531" t="s">
        <v>1605</v>
      </c>
      <c r="L531" t="e">
        <v>#N/A</v>
      </c>
    </row>
    <row r="532" spans="1:12">
      <c r="A532" t="s">
        <v>2875</v>
      </c>
      <c r="C532">
        <v>532</v>
      </c>
      <c r="D532" t="s">
        <v>1597</v>
      </c>
      <c r="E532" t="s">
        <v>59</v>
      </c>
      <c r="F532" t="s">
        <v>1598</v>
      </c>
      <c r="G532">
        <v>0</v>
      </c>
      <c r="H532" t="s">
        <v>2876</v>
      </c>
      <c r="I532">
        <v>0</v>
      </c>
      <c r="J532" t="s">
        <v>32</v>
      </c>
      <c r="K532" t="s">
        <v>1605</v>
      </c>
      <c r="L532" t="e">
        <v>#N/A</v>
      </c>
    </row>
    <row r="533" spans="1:12">
      <c r="A533" t="s">
        <v>2877</v>
      </c>
      <c r="C533">
        <v>533</v>
      </c>
      <c r="D533" t="s">
        <v>494</v>
      </c>
      <c r="E533" t="s">
        <v>383</v>
      </c>
      <c r="F533">
        <v>0</v>
      </c>
      <c r="G533">
        <v>0</v>
      </c>
      <c r="H533" t="s">
        <v>2878</v>
      </c>
      <c r="I533">
        <v>0</v>
      </c>
      <c r="J533" t="s">
        <v>32</v>
      </c>
      <c r="K533" t="s">
        <v>1605</v>
      </c>
      <c r="L533">
        <v>0</v>
      </c>
    </row>
    <row r="534" spans="1:12">
      <c r="A534" t="s">
        <v>2879</v>
      </c>
      <c r="C534">
        <v>534</v>
      </c>
      <c r="D534" t="s">
        <v>1599</v>
      </c>
      <c r="E534" t="s">
        <v>59</v>
      </c>
      <c r="F534" t="s">
        <v>1600</v>
      </c>
      <c r="G534">
        <v>0</v>
      </c>
      <c r="H534" t="s">
        <v>2880</v>
      </c>
      <c r="I534">
        <v>0</v>
      </c>
      <c r="J534" t="s">
        <v>32</v>
      </c>
      <c r="K534" t="s">
        <v>1605</v>
      </c>
      <c r="L534" t="e">
        <v>#N/A</v>
      </c>
    </row>
    <row r="535" spans="1:12">
      <c r="A535" t="s">
        <v>2881</v>
      </c>
      <c r="C535">
        <v>535</v>
      </c>
      <c r="D535" t="s">
        <v>230</v>
      </c>
      <c r="E535" t="s">
        <v>1601</v>
      </c>
      <c r="F535">
        <v>0</v>
      </c>
      <c r="G535">
        <v>0</v>
      </c>
      <c r="H535" t="s">
        <v>2882</v>
      </c>
      <c r="I535">
        <v>0</v>
      </c>
      <c r="J535" t="s">
        <v>32</v>
      </c>
      <c r="K535" t="s">
        <v>1605</v>
      </c>
      <c r="L535" t="e">
        <v>#N/A</v>
      </c>
    </row>
    <row r="536" spans="1:12">
      <c r="A536" t="s">
        <v>2883</v>
      </c>
      <c r="C536">
        <v>536</v>
      </c>
      <c r="D536" t="s">
        <v>1602</v>
      </c>
      <c r="E536" t="s">
        <v>22</v>
      </c>
      <c r="F536">
        <v>0</v>
      </c>
      <c r="G536">
        <v>0</v>
      </c>
      <c r="H536" t="s">
        <v>2884</v>
      </c>
      <c r="I536">
        <v>0</v>
      </c>
      <c r="J536" t="s">
        <v>32</v>
      </c>
      <c r="K536" t="s">
        <v>1605</v>
      </c>
      <c r="L536" t="e">
        <v>#N/A</v>
      </c>
    </row>
    <row r="537" spans="1:12">
      <c r="A537" t="s">
        <v>2885</v>
      </c>
      <c r="C537">
        <v>537</v>
      </c>
      <c r="D537" t="s">
        <v>1603</v>
      </c>
      <c r="E537" t="s">
        <v>279</v>
      </c>
      <c r="F537">
        <v>0</v>
      </c>
      <c r="G537">
        <v>0</v>
      </c>
      <c r="H537" t="s">
        <v>2886</v>
      </c>
      <c r="I537">
        <v>0</v>
      </c>
      <c r="J537" t="s">
        <v>32</v>
      </c>
      <c r="K537" t="s">
        <v>1605</v>
      </c>
      <c r="L537" t="e">
        <v>#N/A</v>
      </c>
    </row>
    <row r="538" spans="1:12">
      <c r="A538" t="s">
        <v>2887</v>
      </c>
      <c r="C538">
        <v>538</v>
      </c>
      <c r="D538" t="s">
        <v>1604</v>
      </c>
      <c r="E538" t="s">
        <v>209</v>
      </c>
      <c r="F538">
        <v>0</v>
      </c>
      <c r="G538">
        <v>0</v>
      </c>
      <c r="H538" t="s">
        <v>2888</v>
      </c>
      <c r="I538">
        <v>0</v>
      </c>
      <c r="J538" t="s">
        <v>32</v>
      </c>
      <c r="K538" t="s">
        <v>1605</v>
      </c>
      <c r="L538" t="e">
        <v>#N/A</v>
      </c>
    </row>
    <row r="539" spans="1:12">
      <c r="A539" t="s">
        <v>2889</v>
      </c>
      <c r="C539">
        <v>539</v>
      </c>
      <c r="D539" t="s">
        <v>177</v>
      </c>
      <c r="E539" t="s">
        <v>21</v>
      </c>
      <c r="F539" t="s">
        <v>176</v>
      </c>
      <c r="G539">
        <v>1975</v>
      </c>
      <c r="H539" t="s">
        <v>2890</v>
      </c>
      <c r="I539">
        <v>1975</v>
      </c>
      <c r="J539" t="s">
        <v>32</v>
      </c>
      <c r="K539" t="s">
        <v>1605</v>
      </c>
      <c r="L539">
        <v>1975</v>
      </c>
    </row>
    <row r="540" spans="1:12">
      <c r="A540" t="s">
        <v>2891</v>
      </c>
      <c r="C540">
        <v>540</v>
      </c>
      <c r="D540" t="s">
        <v>1590</v>
      </c>
      <c r="E540" t="s">
        <v>1589</v>
      </c>
      <c r="F540" t="s">
        <v>1591</v>
      </c>
      <c r="G540">
        <v>1978</v>
      </c>
      <c r="H540" t="s">
        <v>2892</v>
      </c>
      <c r="I540">
        <v>1978</v>
      </c>
      <c r="J540" t="s">
        <v>0</v>
      </c>
      <c r="K540" t="s">
        <v>1605</v>
      </c>
      <c r="L540" t="e">
        <v>#N/A</v>
      </c>
    </row>
    <row r="541" spans="1:12">
      <c r="A541" t="s">
        <v>2893</v>
      </c>
      <c r="C541">
        <v>541</v>
      </c>
      <c r="D541" t="s">
        <v>1596</v>
      </c>
      <c r="E541" t="s">
        <v>993</v>
      </c>
      <c r="F541">
        <v>0</v>
      </c>
      <c r="G541">
        <v>1970</v>
      </c>
      <c r="H541" t="s">
        <v>2894</v>
      </c>
      <c r="I541">
        <v>1970</v>
      </c>
      <c r="J541" t="s">
        <v>0</v>
      </c>
      <c r="K541" t="s">
        <v>1605</v>
      </c>
      <c r="L541" t="e">
        <v>#N/A</v>
      </c>
    </row>
    <row r="542" spans="1:12">
      <c r="A542" t="s">
        <v>2895</v>
      </c>
      <c r="C542">
        <v>542</v>
      </c>
      <c r="D542" t="s">
        <v>862</v>
      </c>
      <c r="E542" t="s">
        <v>36</v>
      </c>
      <c r="F542">
        <v>0</v>
      </c>
      <c r="G542">
        <v>0</v>
      </c>
      <c r="H542" t="s">
        <v>2896</v>
      </c>
      <c r="I542">
        <v>0</v>
      </c>
      <c r="J542" t="s">
        <v>0</v>
      </c>
      <c r="K542" t="s">
        <v>1605</v>
      </c>
      <c r="L542">
        <v>0</v>
      </c>
    </row>
    <row r="543" spans="1:12">
      <c r="A543" t="s">
        <v>2897</v>
      </c>
      <c r="C543">
        <v>543</v>
      </c>
      <c r="D543" t="s">
        <v>1606</v>
      </c>
      <c r="E543" t="s">
        <v>17</v>
      </c>
      <c r="F543" t="s">
        <v>656</v>
      </c>
      <c r="G543">
        <v>1984</v>
      </c>
      <c r="H543" t="s">
        <v>2898</v>
      </c>
      <c r="I543">
        <v>1984</v>
      </c>
      <c r="J543" t="s">
        <v>32</v>
      </c>
      <c r="K543" t="s">
        <v>882</v>
      </c>
      <c r="L543" t="e">
        <v>#N/A</v>
      </c>
    </row>
    <row r="544" spans="1:12">
      <c r="A544" t="s">
        <v>2899</v>
      </c>
      <c r="C544">
        <v>544</v>
      </c>
      <c r="D544" t="s">
        <v>174</v>
      </c>
      <c r="E544" t="s">
        <v>175</v>
      </c>
      <c r="F544" t="s">
        <v>176</v>
      </c>
      <c r="G544">
        <v>1974</v>
      </c>
      <c r="H544" t="s">
        <v>2900</v>
      </c>
      <c r="I544">
        <v>1974</v>
      </c>
      <c r="J544" t="s">
        <v>32</v>
      </c>
      <c r="K544" t="s">
        <v>882</v>
      </c>
      <c r="L544">
        <v>1974</v>
      </c>
    </row>
    <row r="545" spans="1:12">
      <c r="A545" t="s">
        <v>2901</v>
      </c>
      <c r="C545">
        <v>545</v>
      </c>
      <c r="D545" t="s">
        <v>106</v>
      </c>
      <c r="E545" t="s">
        <v>22</v>
      </c>
      <c r="F545" t="s">
        <v>1612</v>
      </c>
      <c r="G545">
        <v>1975</v>
      </c>
      <c r="H545" t="s">
        <v>2902</v>
      </c>
      <c r="I545">
        <v>1975</v>
      </c>
      <c r="J545" t="s">
        <v>32</v>
      </c>
      <c r="K545" t="s">
        <v>882</v>
      </c>
      <c r="L545">
        <v>1975</v>
      </c>
    </row>
    <row r="546" spans="1:12">
      <c r="A546" t="s">
        <v>2903</v>
      </c>
      <c r="C546">
        <v>546</v>
      </c>
      <c r="D546" t="s">
        <v>782</v>
      </c>
      <c r="E546" t="s">
        <v>125</v>
      </c>
      <c r="F546">
        <v>0</v>
      </c>
      <c r="G546">
        <v>1982</v>
      </c>
      <c r="H546" t="s">
        <v>2904</v>
      </c>
      <c r="I546">
        <v>1982</v>
      </c>
      <c r="J546" t="s">
        <v>32</v>
      </c>
      <c r="K546" t="s">
        <v>882</v>
      </c>
      <c r="L546" t="e">
        <v>#N/A</v>
      </c>
    </row>
    <row r="547" spans="1:12">
      <c r="A547" t="s">
        <v>2905</v>
      </c>
      <c r="C547">
        <v>547</v>
      </c>
      <c r="D547" t="s">
        <v>1608</v>
      </c>
      <c r="E547" t="s">
        <v>383</v>
      </c>
      <c r="F547">
        <v>0</v>
      </c>
      <c r="G547">
        <v>1976</v>
      </c>
      <c r="H547" t="s">
        <v>2906</v>
      </c>
      <c r="I547">
        <v>1976</v>
      </c>
      <c r="J547" t="s">
        <v>32</v>
      </c>
      <c r="K547" t="s">
        <v>882</v>
      </c>
      <c r="L547" t="e">
        <v>#N/A</v>
      </c>
    </row>
    <row r="548" spans="1:12">
      <c r="A548" t="s">
        <v>2907</v>
      </c>
      <c r="C548">
        <v>548</v>
      </c>
      <c r="D548" t="s">
        <v>1611</v>
      </c>
      <c r="E548" t="s">
        <v>34</v>
      </c>
      <c r="F548">
        <v>0</v>
      </c>
      <c r="G548">
        <v>1955</v>
      </c>
      <c r="H548" t="s">
        <v>2908</v>
      </c>
      <c r="I548">
        <v>1955</v>
      </c>
      <c r="J548" t="s">
        <v>32</v>
      </c>
      <c r="K548" t="s">
        <v>882</v>
      </c>
      <c r="L548" t="e">
        <v>#N/A</v>
      </c>
    </row>
    <row r="549" spans="1:12">
      <c r="A549" t="s">
        <v>2909</v>
      </c>
      <c r="C549">
        <v>549</v>
      </c>
      <c r="D549" t="s">
        <v>177</v>
      </c>
      <c r="E549" t="s">
        <v>1607</v>
      </c>
      <c r="F549" t="s">
        <v>176</v>
      </c>
      <c r="G549">
        <v>1974</v>
      </c>
      <c r="H549" t="s">
        <v>2910</v>
      </c>
      <c r="I549">
        <v>1974</v>
      </c>
      <c r="J549" t="s">
        <v>0</v>
      </c>
      <c r="K549" t="s">
        <v>882</v>
      </c>
      <c r="L549" t="e">
        <v>#N/A</v>
      </c>
    </row>
    <row r="550" spans="1:12">
      <c r="A550" t="s">
        <v>2911</v>
      </c>
      <c r="C550">
        <v>550</v>
      </c>
      <c r="D550" t="s">
        <v>472</v>
      </c>
      <c r="E550" t="s">
        <v>36</v>
      </c>
      <c r="F550" t="s">
        <v>1613</v>
      </c>
      <c r="G550">
        <v>1990</v>
      </c>
      <c r="H550" t="s">
        <v>2912</v>
      </c>
      <c r="I550">
        <v>1990</v>
      </c>
      <c r="J550" t="s">
        <v>0</v>
      </c>
      <c r="K550" t="s">
        <v>882</v>
      </c>
      <c r="L550">
        <v>0</v>
      </c>
    </row>
    <row r="551" spans="1:12">
      <c r="A551" t="s">
        <v>2913</v>
      </c>
      <c r="C551">
        <v>551</v>
      </c>
      <c r="D551" t="s">
        <v>1609</v>
      </c>
      <c r="E551" t="s">
        <v>133</v>
      </c>
      <c r="F551" t="s">
        <v>1614</v>
      </c>
      <c r="G551">
        <v>1981</v>
      </c>
      <c r="H551" t="s">
        <v>2914</v>
      </c>
      <c r="I551">
        <v>1981</v>
      </c>
      <c r="J551" t="s">
        <v>0</v>
      </c>
      <c r="K551" t="s">
        <v>882</v>
      </c>
      <c r="L551" t="e">
        <v>#N/A</v>
      </c>
    </row>
    <row r="552" spans="1:12">
      <c r="A552" t="s">
        <v>2915</v>
      </c>
      <c r="C552">
        <v>552</v>
      </c>
      <c r="D552" t="s">
        <v>1610</v>
      </c>
      <c r="E552" t="s">
        <v>231</v>
      </c>
      <c r="F552" t="s">
        <v>1614</v>
      </c>
      <c r="G552">
        <v>1980</v>
      </c>
      <c r="H552" t="s">
        <v>2916</v>
      </c>
      <c r="I552">
        <v>1980</v>
      </c>
      <c r="J552" t="s">
        <v>0</v>
      </c>
      <c r="K552" t="s">
        <v>882</v>
      </c>
      <c r="L552" t="e">
        <v>#N/A</v>
      </c>
    </row>
    <row r="553" spans="1:12">
      <c r="A553" t="s">
        <v>2917</v>
      </c>
      <c r="C553">
        <v>553</v>
      </c>
      <c r="D553" t="s">
        <v>716</v>
      </c>
      <c r="E553" t="s">
        <v>36</v>
      </c>
      <c r="F553" t="s">
        <v>715</v>
      </c>
      <c r="G553">
        <v>1984</v>
      </c>
      <c r="H553" t="s">
        <v>2918</v>
      </c>
      <c r="I553">
        <v>1984</v>
      </c>
      <c r="J553" t="s">
        <v>0</v>
      </c>
      <c r="K553" t="s">
        <v>931</v>
      </c>
      <c r="L553">
        <v>1984</v>
      </c>
    </row>
    <row r="554" spans="1:12">
      <c r="A554" t="s">
        <v>2919</v>
      </c>
      <c r="C554">
        <v>554</v>
      </c>
      <c r="D554" t="s">
        <v>898</v>
      </c>
      <c r="E554" t="s">
        <v>36</v>
      </c>
      <c r="F554" t="s">
        <v>899</v>
      </c>
      <c r="G554">
        <v>1975</v>
      </c>
      <c r="H554" t="s">
        <v>2920</v>
      </c>
      <c r="I554">
        <v>1975</v>
      </c>
      <c r="J554" t="s">
        <v>0</v>
      </c>
      <c r="K554" t="s">
        <v>931</v>
      </c>
      <c r="L554">
        <v>1975</v>
      </c>
    </row>
    <row r="555" spans="1:12">
      <c r="A555" t="s">
        <v>2921</v>
      </c>
      <c r="C555">
        <v>555</v>
      </c>
      <c r="D555" t="s">
        <v>901</v>
      </c>
      <c r="E555" t="s">
        <v>900</v>
      </c>
      <c r="F555" t="s">
        <v>902</v>
      </c>
      <c r="G555">
        <v>1983</v>
      </c>
      <c r="H555" t="s">
        <v>2922</v>
      </c>
      <c r="I555">
        <v>1983</v>
      </c>
      <c r="J555" t="s">
        <v>0</v>
      </c>
      <c r="K555" t="s">
        <v>931</v>
      </c>
      <c r="L555">
        <v>1983</v>
      </c>
    </row>
    <row r="556" spans="1:12">
      <c r="A556" t="s">
        <v>2923</v>
      </c>
      <c r="C556">
        <v>556</v>
      </c>
      <c r="D556" t="s">
        <v>1627</v>
      </c>
      <c r="E556" t="s">
        <v>36</v>
      </c>
      <c r="F556">
        <v>0</v>
      </c>
      <c r="G556">
        <v>1983</v>
      </c>
      <c r="H556" t="s">
        <v>2924</v>
      </c>
      <c r="I556">
        <v>1983</v>
      </c>
      <c r="J556" t="s">
        <v>0</v>
      </c>
      <c r="K556" t="s">
        <v>931</v>
      </c>
      <c r="L556" t="e">
        <v>#N/A</v>
      </c>
    </row>
    <row r="557" spans="1:12">
      <c r="A557" t="s">
        <v>2925</v>
      </c>
      <c r="C557">
        <v>557</v>
      </c>
      <c r="D557" t="s">
        <v>244</v>
      </c>
      <c r="E557" t="s">
        <v>1548</v>
      </c>
      <c r="F557">
        <v>0</v>
      </c>
      <c r="G557">
        <v>1980</v>
      </c>
      <c r="H557" t="s">
        <v>2926</v>
      </c>
      <c r="I557">
        <v>1980</v>
      </c>
      <c r="J557" t="s">
        <v>0</v>
      </c>
      <c r="K557" t="s">
        <v>931</v>
      </c>
      <c r="L557" t="e">
        <v>#N/A</v>
      </c>
    </row>
    <row r="558" spans="1:12">
      <c r="A558" t="s">
        <v>2927</v>
      </c>
      <c r="C558">
        <v>558</v>
      </c>
      <c r="D558" t="s">
        <v>1629</v>
      </c>
      <c r="E558" t="s">
        <v>1628</v>
      </c>
      <c r="F558">
        <v>0</v>
      </c>
      <c r="G558">
        <v>1986</v>
      </c>
      <c r="H558" t="s">
        <v>2928</v>
      </c>
      <c r="I558">
        <v>1986</v>
      </c>
      <c r="J558" t="s">
        <v>0</v>
      </c>
      <c r="K558" t="s">
        <v>931</v>
      </c>
      <c r="L558" t="e">
        <v>#N/A</v>
      </c>
    </row>
    <row r="559" spans="1:12">
      <c r="A559" t="s">
        <v>2929</v>
      </c>
      <c r="C559">
        <v>559</v>
      </c>
      <c r="D559" s="9" t="s">
        <v>1630</v>
      </c>
      <c r="E559" s="9" t="s">
        <v>1078</v>
      </c>
      <c r="F559" s="9" t="s">
        <v>1618</v>
      </c>
      <c r="G559" s="9">
        <v>1966</v>
      </c>
      <c r="H559" t="s">
        <v>2930</v>
      </c>
      <c r="I559">
        <v>1966</v>
      </c>
      <c r="J559" t="s">
        <v>0</v>
      </c>
      <c r="K559" t="s">
        <v>931</v>
      </c>
      <c r="L559" t="e">
        <v>#N/A</v>
      </c>
    </row>
    <row r="560" spans="1:12">
      <c r="A560" t="s">
        <v>814</v>
      </c>
      <c r="C560">
        <v>560</v>
      </c>
      <c r="D560" s="9"/>
      <c r="E560" s="9"/>
      <c r="F560" s="9"/>
      <c r="G560" s="9"/>
      <c r="H560" t="s">
        <v>1184</v>
      </c>
      <c r="I560">
        <v>0</v>
      </c>
      <c r="J560" t="s">
        <v>32</v>
      </c>
      <c r="K560" t="s">
        <v>931</v>
      </c>
      <c r="L560">
        <v>0</v>
      </c>
    </row>
    <row r="561" spans="1:12">
      <c r="A561" t="s">
        <v>2931</v>
      </c>
      <c r="C561">
        <v>561</v>
      </c>
      <c r="D561" s="9" t="s">
        <v>1128</v>
      </c>
      <c r="E561" s="9" t="s">
        <v>398</v>
      </c>
      <c r="F561" s="9" t="s">
        <v>1615</v>
      </c>
      <c r="G561" s="9">
        <v>1978</v>
      </c>
      <c r="H561" t="s">
        <v>2932</v>
      </c>
      <c r="I561">
        <v>1978</v>
      </c>
      <c r="J561" t="s">
        <v>32</v>
      </c>
      <c r="K561" t="s">
        <v>931</v>
      </c>
      <c r="L561" t="e">
        <v>#N/A</v>
      </c>
    </row>
    <row r="562" spans="1:12">
      <c r="A562" t="s">
        <v>2933</v>
      </c>
      <c r="C562">
        <v>562</v>
      </c>
      <c r="D562" s="9" t="s">
        <v>915</v>
      </c>
      <c r="E562" s="9" t="s">
        <v>70</v>
      </c>
      <c r="F562" s="9" t="s">
        <v>899</v>
      </c>
      <c r="G562" s="9">
        <v>1975</v>
      </c>
      <c r="H562" t="s">
        <v>2934</v>
      </c>
      <c r="I562">
        <v>1975</v>
      </c>
      <c r="J562" t="s">
        <v>32</v>
      </c>
      <c r="K562" t="s">
        <v>931</v>
      </c>
      <c r="L562">
        <v>1975</v>
      </c>
    </row>
    <row r="563" spans="1:12">
      <c r="A563" t="s">
        <v>2935</v>
      </c>
      <c r="C563">
        <v>563</v>
      </c>
      <c r="D563" t="s">
        <v>913</v>
      </c>
      <c r="E563" t="s">
        <v>48</v>
      </c>
      <c r="F563" t="s">
        <v>914</v>
      </c>
      <c r="G563">
        <v>1972</v>
      </c>
      <c r="H563" t="s">
        <v>2936</v>
      </c>
      <c r="I563">
        <v>1972</v>
      </c>
      <c r="J563" t="s">
        <v>32</v>
      </c>
      <c r="K563" t="s">
        <v>931</v>
      </c>
      <c r="L563">
        <v>1972</v>
      </c>
    </row>
    <row r="564" spans="1:12">
      <c r="A564" t="s">
        <v>2937</v>
      </c>
      <c r="C564">
        <v>564</v>
      </c>
      <c r="D564" t="s">
        <v>1616</v>
      </c>
      <c r="E564" t="s">
        <v>398</v>
      </c>
      <c r="F564">
        <v>0</v>
      </c>
      <c r="G564">
        <v>1981</v>
      </c>
      <c r="H564" t="s">
        <v>2938</v>
      </c>
      <c r="I564">
        <v>1981</v>
      </c>
      <c r="J564" t="s">
        <v>32</v>
      </c>
      <c r="K564" t="s">
        <v>931</v>
      </c>
      <c r="L564" t="e">
        <v>#N/A</v>
      </c>
    </row>
    <row r="565" spans="1:12">
      <c r="A565" t="s">
        <v>2939</v>
      </c>
      <c r="C565">
        <v>565</v>
      </c>
      <c r="D565" t="s">
        <v>920</v>
      </c>
      <c r="E565" t="s">
        <v>919</v>
      </c>
      <c r="F565" t="s">
        <v>902</v>
      </c>
      <c r="G565">
        <v>1972</v>
      </c>
      <c r="H565" t="s">
        <v>2940</v>
      </c>
      <c r="I565">
        <v>1972</v>
      </c>
      <c r="J565" t="s">
        <v>32</v>
      </c>
      <c r="K565" t="s">
        <v>931</v>
      </c>
      <c r="L565">
        <v>1972</v>
      </c>
    </row>
    <row r="566" spans="1:12">
      <c r="A566" t="s">
        <v>2941</v>
      </c>
      <c r="C566">
        <v>566</v>
      </c>
      <c r="D566" t="s">
        <v>921</v>
      </c>
      <c r="E566" t="s">
        <v>151</v>
      </c>
      <c r="F566" t="s">
        <v>922</v>
      </c>
      <c r="G566">
        <v>1959</v>
      </c>
      <c r="H566" t="s">
        <v>2942</v>
      </c>
      <c r="I566">
        <v>1959</v>
      </c>
      <c r="J566" t="s">
        <v>32</v>
      </c>
      <c r="K566" t="s">
        <v>931</v>
      </c>
      <c r="L566">
        <v>1959</v>
      </c>
    </row>
    <row r="567" spans="1:12">
      <c r="A567" t="s">
        <v>2943</v>
      </c>
      <c r="C567">
        <v>567</v>
      </c>
      <c r="D567" t="s">
        <v>713</v>
      </c>
      <c r="E567" t="s">
        <v>431</v>
      </c>
      <c r="F567">
        <v>0</v>
      </c>
      <c r="G567">
        <v>1985</v>
      </c>
      <c r="H567" t="s">
        <v>2944</v>
      </c>
      <c r="I567">
        <v>1985</v>
      </c>
      <c r="J567" t="s">
        <v>32</v>
      </c>
      <c r="K567" t="s">
        <v>931</v>
      </c>
      <c r="L567">
        <v>0</v>
      </c>
    </row>
    <row r="568" spans="1:12">
      <c r="A568" t="s">
        <v>2945</v>
      </c>
      <c r="C568">
        <v>568</v>
      </c>
      <c r="D568" t="s">
        <v>901</v>
      </c>
      <c r="E568" t="s">
        <v>48</v>
      </c>
      <c r="F568">
        <v>0</v>
      </c>
      <c r="G568">
        <v>1986</v>
      </c>
      <c r="H568" t="s">
        <v>2946</v>
      </c>
      <c r="I568">
        <v>1986</v>
      </c>
      <c r="J568" t="s">
        <v>32</v>
      </c>
      <c r="K568" t="s">
        <v>931</v>
      </c>
      <c r="L568" t="e">
        <v>#N/A</v>
      </c>
    </row>
    <row r="569" spans="1:12">
      <c r="A569" t="s">
        <v>2947</v>
      </c>
      <c r="C569">
        <v>569</v>
      </c>
      <c r="D569" t="s">
        <v>1527</v>
      </c>
      <c r="E569" t="s">
        <v>1528</v>
      </c>
      <c r="F569" t="s">
        <v>1269</v>
      </c>
      <c r="G569">
        <v>1976</v>
      </c>
      <c r="H569" t="s">
        <v>2711</v>
      </c>
      <c r="I569">
        <v>1976</v>
      </c>
      <c r="J569" t="s">
        <v>32</v>
      </c>
      <c r="K569" t="s">
        <v>931</v>
      </c>
      <c r="L569">
        <v>1975</v>
      </c>
    </row>
    <row r="570" spans="1:12">
      <c r="A570" t="s">
        <v>2948</v>
      </c>
      <c r="C570">
        <v>570</v>
      </c>
      <c r="D570" t="s">
        <v>1617</v>
      </c>
      <c r="E570" t="s">
        <v>373</v>
      </c>
      <c r="F570">
        <v>0</v>
      </c>
      <c r="G570">
        <v>1984</v>
      </c>
      <c r="H570" t="s">
        <v>2949</v>
      </c>
      <c r="I570">
        <v>1984</v>
      </c>
      <c r="J570" t="s">
        <v>32</v>
      </c>
      <c r="K570" t="s">
        <v>931</v>
      </c>
      <c r="L570" t="e">
        <v>#N/A</v>
      </c>
    </row>
    <row r="571" spans="1:12">
      <c r="A571" t="s">
        <v>2950</v>
      </c>
      <c r="C571">
        <v>571</v>
      </c>
      <c r="D571" t="s">
        <v>1619</v>
      </c>
      <c r="E571" t="s">
        <v>92</v>
      </c>
      <c r="F571" t="s">
        <v>1620</v>
      </c>
      <c r="G571">
        <v>1960</v>
      </c>
      <c r="H571" t="s">
        <v>2951</v>
      </c>
      <c r="I571">
        <v>1960</v>
      </c>
      <c r="J571" t="s">
        <v>32</v>
      </c>
      <c r="K571" t="s">
        <v>931</v>
      </c>
      <c r="L571" t="e">
        <v>#N/A</v>
      </c>
    </row>
    <row r="572" spans="1:12">
      <c r="A572" t="s">
        <v>2952</v>
      </c>
      <c r="C572">
        <v>572</v>
      </c>
      <c r="D572" t="s">
        <v>1621</v>
      </c>
      <c r="E572" t="s">
        <v>467</v>
      </c>
      <c r="F572">
        <v>0</v>
      </c>
      <c r="G572">
        <v>1986</v>
      </c>
      <c r="H572" t="s">
        <v>2953</v>
      </c>
      <c r="I572">
        <v>1986</v>
      </c>
      <c r="J572" t="s">
        <v>32</v>
      </c>
      <c r="K572" t="s">
        <v>931</v>
      </c>
      <c r="L572" t="e">
        <v>#N/A</v>
      </c>
    </row>
    <row r="573" spans="1:12">
      <c r="A573" t="s">
        <v>2954</v>
      </c>
      <c r="C573">
        <v>573</v>
      </c>
      <c r="D573" t="s">
        <v>1622</v>
      </c>
      <c r="E573" t="s">
        <v>1210</v>
      </c>
      <c r="F573" t="s">
        <v>1623</v>
      </c>
      <c r="G573">
        <v>1959</v>
      </c>
      <c r="H573" t="s">
        <v>2955</v>
      </c>
      <c r="I573">
        <v>1959</v>
      </c>
      <c r="J573" t="s">
        <v>32</v>
      </c>
      <c r="K573" t="s">
        <v>931</v>
      </c>
      <c r="L573" t="e">
        <v>#N/A</v>
      </c>
    </row>
    <row r="574" spans="1:12">
      <c r="A574" t="s">
        <v>2956</v>
      </c>
      <c r="C574">
        <v>574</v>
      </c>
      <c r="D574" t="s">
        <v>213</v>
      </c>
      <c r="E574" t="s">
        <v>1624</v>
      </c>
      <c r="F574">
        <v>0</v>
      </c>
      <c r="G574">
        <v>1997</v>
      </c>
      <c r="H574" t="s">
        <v>2957</v>
      </c>
      <c r="I574">
        <v>1997</v>
      </c>
      <c r="J574" t="s">
        <v>32</v>
      </c>
      <c r="K574" t="s">
        <v>931</v>
      </c>
      <c r="L574" t="e">
        <v>#N/A</v>
      </c>
    </row>
    <row r="575" spans="1:12">
      <c r="A575" t="s">
        <v>2958</v>
      </c>
      <c r="C575">
        <v>575</v>
      </c>
      <c r="D575" t="s">
        <v>1625</v>
      </c>
      <c r="E575" t="s">
        <v>25</v>
      </c>
      <c r="F575">
        <v>0</v>
      </c>
      <c r="G575">
        <v>1960</v>
      </c>
      <c r="H575" t="s">
        <v>2959</v>
      </c>
      <c r="I575">
        <v>1960</v>
      </c>
      <c r="J575" t="s">
        <v>32</v>
      </c>
      <c r="K575" t="s">
        <v>931</v>
      </c>
      <c r="L575" t="e">
        <v>#N/A</v>
      </c>
    </row>
    <row r="576" spans="1:12">
      <c r="A576" t="s">
        <v>2960</v>
      </c>
      <c r="C576">
        <v>576</v>
      </c>
      <c r="D576" t="s">
        <v>1626</v>
      </c>
      <c r="E576" t="s">
        <v>151</v>
      </c>
      <c r="F576">
        <v>0</v>
      </c>
      <c r="G576">
        <v>1972</v>
      </c>
      <c r="H576" t="s">
        <v>2961</v>
      </c>
      <c r="I576">
        <v>1972</v>
      </c>
      <c r="J576" t="s">
        <v>32</v>
      </c>
      <c r="K576" t="s">
        <v>931</v>
      </c>
      <c r="L576" t="e">
        <v>#N/A</v>
      </c>
    </row>
    <row r="577" spans="1:12">
      <c r="A577" t="s">
        <v>2962</v>
      </c>
      <c r="C577">
        <v>577</v>
      </c>
      <c r="D577" t="s">
        <v>153</v>
      </c>
      <c r="E577" t="s">
        <v>15</v>
      </c>
      <c r="G577">
        <v>1977</v>
      </c>
      <c r="H577" t="s">
        <v>2963</v>
      </c>
      <c r="I577">
        <v>1977</v>
      </c>
      <c r="J577" t="s">
        <v>32</v>
      </c>
      <c r="K577" t="s">
        <v>57</v>
      </c>
      <c r="L577">
        <v>1977</v>
      </c>
    </row>
    <row r="578" spans="1:12">
      <c r="A578" t="s">
        <v>2964</v>
      </c>
      <c r="C578">
        <v>578</v>
      </c>
      <c r="D578" t="s">
        <v>1644</v>
      </c>
      <c r="E578" t="s">
        <v>26</v>
      </c>
      <c r="G578">
        <v>1988</v>
      </c>
      <c r="H578" t="s">
        <v>2965</v>
      </c>
      <c r="I578">
        <v>1988</v>
      </c>
      <c r="J578" t="s">
        <v>32</v>
      </c>
      <c r="K578" t="s">
        <v>57</v>
      </c>
      <c r="L578" t="e">
        <v>#N/A</v>
      </c>
    </row>
    <row r="579" spans="1:12">
      <c r="A579" t="s">
        <v>2966</v>
      </c>
      <c r="C579">
        <v>579</v>
      </c>
      <c r="D579" t="s">
        <v>1635</v>
      </c>
      <c r="E579" t="s">
        <v>59</v>
      </c>
      <c r="G579">
        <v>1980</v>
      </c>
      <c r="H579" t="s">
        <v>2967</v>
      </c>
      <c r="I579">
        <v>1980</v>
      </c>
      <c r="J579" t="s">
        <v>32</v>
      </c>
      <c r="K579" t="s">
        <v>57</v>
      </c>
      <c r="L579" t="e">
        <v>#N/A</v>
      </c>
    </row>
    <row r="580" spans="1:12">
      <c r="A580" t="s">
        <v>2968</v>
      </c>
      <c r="C580">
        <v>580</v>
      </c>
      <c r="D580" t="s">
        <v>1634</v>
      </c>
      <c r="E580" t="s">
        <v>544</v>
      </c>
      <c r="G580">
        <v>1981</v>
      </c>
      <c r="H580" t="s">
        <v>2969</v>
      </c>
      <c r="I580">
        <v>1981</v>
      </c>
      <c r="J580" t="s">
        <v>32</v>
      </c>
      <c r="K580" t="s">
        <v>57</v>
      </c>
      <c r="L580" t="e">
        <v>#N/A</v>
      </c>
    </row>
    <row r="581" spans="1:12">
      <c r="A581" t="s">
        <v>2970</v>
      </c>
      <c r="C581">
        <v>581</v>
      </c>
      <c r="D581" t="s">
        <v>771</v>
      </c>
      <c r="E581" t="s">
        <v>70</v>
      </c>
      <c r="G581">
        <v>1989</v>
      </c>
      <c r="H581" t="s">
        <v>2971</v>
      </c>
      <c r="I581">
        <v>1989</v>
      </c>
      <c r="J581" t="s">
        <v>32</v>
      </c>
      <c r="K581" t="s">
        <v>57</v>
      </c>
      <c r="L581">
        <v>1989</v>
      </c>
    </row>
    <row r="582" spans="1:12">
      <c r="A582" t="s">
        <v>2972</v>
      </c>
      <c r="C582">
        <v>582</v>
      </c>
      <c r="D582" t="s">
        <v>97</v>
      </c>
      <c r="E582" t="s">
        <v>83</v>
      </c>
      <c r="G582">
        <v>1983</v>
      </c>
      <c r="H582" t="s">
        <v>2973</v>
      </c>
      <c r="I582">
        <v>1983</v>
      </c>
      <c r="J582" t="s">
        <v>32</v>
      </c>
      <c r="K582" t="s">
        <v>57</v>
      </c>
      <c r="L582">
        <v>0</v>
      </c>
    </row>
    <row r="583" spans="1:12">
      <c r="A583" t="s">
        <v>2974</v>
      </c>
      <c r="C583">
        <v>583</v>
      </c>
      <c r="D583" t="s">
        <v>760</v>
      </c>
      <c r="E583" t="s">
        <v>1344</v>
      </c>
      <c r="G583">
        <v>1980</v>
      </c>
      <c r="H583" t="s">
        <v>2975</v>
      </c>
      <c r="I583">
        <v>1980</v>
      </c>
      <c r="J583" t="s">
        <v>32</v>
      </c>
      <c r="K583" t="s">
        <v>57</v>
      </c>
      <c r="L583" t="e">
        <v>#N/A</v>
      </c>
    </row>
    <row r="584" spans="1:12">
      <c r="A584" t="s">
        <v>2976</v>
      </c>
      <c r="C584">
        <v>584</v>
      </c>
      <c r="D584" t="s">
        <v>760</v>
      </c>
      <c r="E584" t="s">
        <v>19</v>
      </c>
      <c r="G584">
        <v>1975</v>
      </c>
      <c r="H584" t="s">
        <v>2977</v>
      </c>
      <c r="I584">
        <v>1975</v>
      </c>
      <c r="J584" t="s">
        <v>32</v>
      </c>
      <c r="K584" t="s">
        <v>57</v>
      </c>
      <c r="L584">
        <v>1975</v>
      </c>
    </row>
    <row r="585" spans="1:12">
      <c r="A585" t="s">
        <v>2978</v>
      </c>
      <c r="C585">
        <v>585</v>
      </c>
      <c r="D585" t="s">
        <v>1633</v>
      </c>
      <c r="E585" t="s">
        <v>151</v>
      </c>
      <c r="G585">
        <v>1983</v>
      </c>
      <c r="H585" t="s">
        <v>2979</v>
      </c>
      <c r="I585">
        <v>1983</v>
      </c>
      <c r="J585" t="s">
        <v>32</v>
      </c>
      <c r="K585" t="s">
        <v>57</v>
      </c>
      <c r="L585" t="e">
        <v>#N/A</v>
      </c>
    </row>
    <row r="586" spans="1:12">
      <c r="A586" t="s">
        <v>2980</v>
      </c>
      <c r="C586">
        <v>586</v>
      </c>
      <c r="D586" t="s">
        <v>1632</v>
      </c>
      <c r="E586" t="s">
        <v>15</v>
      </c>
      <c r="G586">
        <v>1990</v>
      </c>
      <c r="H586" t="s">
        <v>2981</v>
      </c>
      <c r="I586">
        <v>1990</v>
      </c>
      <c r="J586" t="s">
        <v>32</v>
      </c>
      <c r="K586" t="s">
        <v>57</v>
      </c>
      <c r="L586" t="e">
        <v>#N/A</v>
      </c>
    </row>
    <row r="587" spans="1:12">
      <c r="A587" t="s">
        <v>2982</v>
      </c>
      <c r="C587">
        <v>587</v>
      </c>
      <c r="D587" t="s">
        <v>1631</v>
      </c>
      <c r="E587" t="s">
        <v>15</v>
      </c>
      <c r="G587">
        <v>1979</v>
      </c>
      <c r="H587" t="s">
        <v>2983</v>
      </c>
      <c r="I587">
        <v>1979</v>
      </c>
      <c r="J587" t="s">
        <v>32</v>
      </c>
      <c r="K587" t="s">
        <v>57</v>
      </c>
      <c r="L587" t="e">
        <v>#N/A</v>
      </c>
    </row>
    <row r="588" spans="1:12">
      <c r="A588" t="s">
        <v>2984</v>
      </c>
      <c r="C588">
        <v>588</v>
      </c>
      <c r="D588" t="s">
        <v>969</v>
      </c>
      <c r="E588" t="s">
        <v>788</v>
      </c>
      <c r="G588">
        <v>1972</v>
      </c>
      <c r="H588" t="s">
        <v>2985</v>
      </c>
      <c r="I588">
        <v>1972</v>
      </c>
      <c r="J588" t="s">
        <v>32</v>
      </c>
      <c r="K588" t="s">
        <v>5</v>
      </c>
      <c r="L588">
        <v>1972</v>
      </c>
    </row>
    <row r="589" spans="1:12">
      <c r="A589" t="s">
        <v>2986</v>
      </c>
      <c r="C589">
        <v>589</v>
      </c>
      <c r="D589" t="s">
        <v>1641</v>
      </c>
      <c r="E589" t="s">
        <v>51</v>
      </c>
      <c r="G589">
        <v>1974</v>
      </c>
      <c r="H589" t="s">
        <v>2987</v>
      </c>
      <c r="I589">
        <v>1974</v>
      </c>
      <c r="J589" t="s">
        <v>32</v>
      </c>
      <c r="K589" t="s">
        <v>5</v>
      </c>
      <c r="L589" t="e">
        <v>#N/A</v>
      </c>
    </row>
    <row r="590" spans="1:12">
      <c r="A590" t="s">
        <v>2988</v>
      </c>
      <c r="C590">
        <v>590</v>
      </c>
      <c r="D590" t="s">
        <v>1636</v>
      </c>
      <c r="E590" t="s">
        <v>17</v>
      </c>
      <c r="G590">
        <v>1978</v>
      </c>
      <c r="H590" t="s">
        <v>2989</v>
      </c>
      <c r="I590">
        <v>1978</v>
      </c>
      <c r="J590" t="s">
        <v>32</v>
      </c>
      <c r="K590" t="s">
        <v>5</v>
      </c>
      <c r="L590" t="e">
        <v>#N/A</v>
      </c>
    </row>
    <row r="591" spans="1:12">
      <c r="A591" t="s">
        <v>2990</v>
      </c>
      <c r="C591">
        <v>591</v>
      </c>
      <c r="D591" t="s">
        <v>946</v>
      </c>
      <c r="E591" t="s">
        <v>63</v>
      </c>
      <c r="G591">
        <v>1983</v>
      </c>
      <c r="H591" t="s">
        <v>2991</v>
      </c>
      <c r="I591">
        <v>1983</v>
      </c>
      <c r="J591" t="s">
        <v>32</v>
      </c>
      <c r="K591" t="s">
        <v>5</v>
      </c>
      <c r="L591">
        <v>1983</v>
      </c>
    </row>
    <row r="592" spans="1:12">
      <c r="A592" t="s">
        <v>2992</v>
      </c>
      <c r="C592">
        <v>592</v>
      </c>
      <c r="D592" t="s">
        <v>945</v>
      </c>
      <c r="E592" t="s">
        <v>941</v>
      </c>
      <c r="G592">
        <v>1984</v>
      </c>
      <c r="H592" t="s">
        <v>2993</v>
      </c>
      <c r="I592">
        <v>1984</v>
      </c>
      <c r="J592" t="s">
        <v>32</v>
      </c>
      <c r="K592" t="s">
        <v>5</v>
      </c>
      <c r="L592">
        <v>1984</v>
      </c>
    </row>
    <row r="593" spans="1:12">
      <c r="A593" t="s">
        <v>2994</v>
      </c>
      <c r="C593">
        <v>593</v>
      </c>
      <c r="D593" t="s">
        <v>1637</v>
      </c>
      <c r="E593" t="s">
        <v>48</v>
      </c>
      <c r="G593">
        <v>1981</v>
      </c>
      <c r="H593" t="s">
        <v>2995</v>
      </c>
      <c r="I593">
        <v>1981</v>
      </c>
      <c r="J593" t="s">
        <v>32</v>
      </c>
      <c r="K593" t="s">
        <v>5</v>
      </c>
      <c r="L593" t="e">
        <v>#N/A</v>
      </c>
    </row>
    <row r="594" spans="1:12">
      <c r="A594" t="s">
        <v>2996</v>
      </c>
      <c r="C594">
        <v>594</v>
      </c>
      <c r="D594" t="s">
        <v>1638</v>
      </c>
      <c r="E594" t="s">
        <v>19</v>
      </c>
      <c r="G594">
        <v>1981</v>
      </c>
      <c r="H594" t="s">
        <v>2997</v>
      </c>
      <c r="I594">
        <v>1981</v>
      </c>
      <c r="J594" t="s">
        <v>32</v>
      </c>
      <c r="K594" t="s">
        <v>5</v>
      </c>
      <c r="L594" t="e">
        <v>#N/A</v>
      </c>
    </row>
    <row r="595" spans="1:12">
      <c r="A595" t="s">
        <v>2998</v>
      </c>
      <c r="C595">
        <v>595</v>
      </c>
      <c r="D595" t="s">
        <v>1639</v>
      </c>
      <c r="E595" t="s">
        <v>49</v>
      </c>
      <c r="G595">
        <v>1967</v>
      </c>
      <c r="H595" t="s">
        <v>2999</v>
      </c>
      <c r="I595">
        <v>1967</v>
      </c>
      <c r="J595" t="s">
        <v>32</v>
      </c>
      <c r="K595" t="s">
        <v>5</v>
      </c>
      <c r="L595" t="e">
        <v>#N/A</v>
      </c>
    </row>
    <row r="596" spans="1:12">
      <c r="A596" t="s">
        <v>3000</v>
      </c>
      <c r="C596">
        <v>596</v>
      </c>
      <c r="D596" t="s">
        <v>1640</v>
      </c>
      <c r="E596" t="s">
        <v>48</v>
      </c>
      <c r="G596">
        <v>1981</v>
      </c>
      <c r="H596" t="s">
        <v>3001</v>
      </c>
      <c r="I596">
        <v>1981</v>
      </c>
      <c r="J596" t="s">
        <v>32</v>
      </c>
      <c r="K596" t="s">
        <v>5</v>
      </c>
      <c r="L596" t="e">
        <v>#N/A</v>
      </c>
    </row>
    <row r="597" spans="1:12">
      <c r="A597" t="s">
        <v>3002</v>
      </c>
      <c r="C597">
        <v>597</v>
      </c>
      <c r="D597" t="s">
        <v>1643</v>
      </c>
      <c r="E597" t="s">
        <v>17</v>
      </c>
      <c r="G597">
        <v>1978</v>
      </c>
      <c r="H597" t="s">
        <v>3003</v>
      </c>
      <c r="I597">
        <v>1978</v>
      </c>
      <c r="J597" t="s">
        <v>32</v>
      </c>
      <c r="K597" t="s">
        <v>5</v>
      </c>
      <c r="L597" t="e">
        <v>#N/A</v>
      </c>
    </row>
    <row r="598" spans="1:12">
      <c r="A598" t="s">
        <v>3004</v>
      </c>
      <c r="C598">
        <v>598</v>
      </c>
      <c r="D598" t="s">
        <v>291</v>
      </c>
      <c r="E598" t="s">
        <v>36</v>
      </c>
      <c r="G598">
        <v>1976</v>
      </c>
      <c r="H598" t="s">
        <v>3005</v>
      </c>
      <c r="I598">
        <v>1976</v>
      </c>
      <c r="J598" t="s">
        <v>0</v>
      </c>
      <c r="K598" t="s">
        <v>5</v>
      </c>
      <c r="L598">
        <v>1976</v>
      </c>
    </row>
    <row r="599" spans="1:12">
      <c r="A599" t="s">
        <v>3006</v>
      </c>
      <c r="C599">
        <v>599</v>
      </c>
      <c r="D599" t="s">
        <v>1642</v>
      </c>
      <c r="E599" t="s">
        <v>133</v>
      </c>
      <c r="G599">
        <v>1984</v>
      </c>
      <c r="H599" t="s">
        <v>3007</v>
      </c>
      <c r="I599">
        <v>1984</v>
      </c>
      <c r="J599" t="s">
        <v>0</v>
      </c>
      <c r="K599" t="s">
        <v>5</v>
      </c>
      <c r="L599" t="e">
        <v>#N/A</v>
      </c>
    </row>
    <row r="600" spans="1:12">
      <c r="A600" t="s">
        <v>3008</v>
      </c>
      <c r="C600">
        <v>600</v>
      </c>
      <c r="D600" t="s">
        <v>1647</v>
      </c>
      <c r="E600" t="s">
        <v>788</v>
      </c>
      <c r="F600" t="s">
        <v>1645</v>
      </c>
      <c r="G600">
        <v>0</v>
      </c>
      <c r="H600" t="s">
        <v>3009</v>
      </c>
      <c r="I600">
        <v>0</v>
      </c>
      <c r="J600" t="s">
        <v>32</v>
      </c>
      <c r="K600" t="s">
        <v>1649</v>
      </c>
      <c r="L600" t="e">
        <v>#N/A</v>
      </c>
    </row>
    <row r="601" spans="1:12">
      <c r="A601" t="s">
        <v>3010</v>
      </c>
      <c r="C601">
        <v>601</v>
      </c>
      <c r="D601" t="s">
        <v>1648</v>
      </c>
      <c r="E601" t="s">
        <v>63</v>
      </c>
      <c r="F601" t="s">
        <v>1645</v>
      </c>
      <c r="G601">
        <v>0</v>
      </c>
      <c r="H601" t="s">
        <v>3011</v>
      </c>
      <c r="I601">
        <v>0</v>
      </c>
      <c r="J601" t="s">
        <v>32</v>
      </c>
      <c r="K601" t="s">
        <v>1649</v>
      </c>
      <c r="L601" t="e">
        <v>#N/A</v>
      </c>
    </row>
    <row r="602" spans="1:12">
      <c r="A602" t="s">
        <v>3012</v>
      </c>
      <c r="C602">
        <v>602</v>
      </c>
      <c r="D602" t="s">
        <v>1646</v>
      </c>
      <c r="E602" t="s">
        <v>392</v>
      </c>
      <c r="F602" t="s">
        <v>1645</v>
      </c>
      <c r="G602">
        <v>0</v>
      </c>
      <c r="H602" t="s">
        <v>3013</v>
      </c>
      <c r="I602">
        <v>0</v>
      </c>
      <c r="J602" t="s">
        <v>32</v>
      </c>
      <c r="K602" t="s">
        <v>1649</v>
      </c>
      <c r="L602" t="e">
        <v>#N/A</v>
      </c>
    </row>
    <row r="603" spans="1:12">
      <c r="A603" t="s">
        <v>3014</v>
      </c>
      <c r="C603">
        <v>603</v>
      </c>
      <c r="D603" t="s">
        <v>1661</v>
      </c>
      <c r="E603" t="s">
        <v>1658</v>
      </c>
      <c r="F603" t="s">
        <v>1657</v>
      </c>
      <c r="G603">
        <v>1979</v>
      </c>
      <c r="H603" t="s">
        <v>3015</v>
      </c>
      <c r="I603">
        <v>1979</v>
      </c>
      <c r="J603" t="s">
        <v>32</v>
      </c>
      <c r="K603" t="s">
        <v>1660</v>
      </c>
      <c r="L603" t="e">
        <v>#N/A</v>
      </c>
    </row>
    <row r="604" spans="1:12">
      <c r="A604" t="s">
        <v>3016</v>
      </c>
      <c r="C604">
        <v>604</v>
      </c>
      <c r="D604" t="s">
        <v>1662</v>
      </c>
      <c r="E604" t="s">
        <v>1656</v>
      </c>
      <c r="F604" t="s">
        <v>1655</v>
      </c>
      <c r="G604">
        <v>1981</v>
      </c>
      <c r="H604" t="s">
        <v>3017</v>
      </c>
      <c r="I604">
        <v>1981</v>
      </c>
      <c r="J604" t="s">
        <v>32</v>
      </c>
      <c r="K604" t="s">
        <v>1660</v>
      </c>
      <c r="L604" t="e">
        <v>#N/A</v>
      </c>
    </row>
    <row r="605" spans="1:12">
      <c r="A605" t="s">
        <v>3018</v>
      </c>
      <c r="C605">
        <v>605</v>
      </c>
      <c r="D605" t="s">
        <v>1663</v>
      </c>
      <c r="E605" t="s">
        <v>1654</v>
      </c>
      <c r="F605" t="s">
        <v>1653</v>
      </c>
      <c r="G605">
        <v>1976</v>
      </c>
      <c r="H605" t="s">
        <v>3019</v>
      </c>
      <c r="I605">
        <v>1976</v>
      </c>
      <c r="J605" t="s">
        <v>32</v>
      </c>
      <c r="K605" t="s">
        <v>1660</v>
      </c>
      <c r="L605" t="e">
        <v>#N/A</v>
      </c>
    </row>
    <row r="606" spans="1:12">
      <c r="A606" t="s">
        <v>3020</v>
      </c>
      <c r="C606">
        <v>606</v>
      </c>
      <c r="D606" t="s">
        <v>1664</v>
      </c>
      <c r="E606" t="s">
        <v>21</v>
      </c>
      <c r="F606" t="s">
        <v>1653</v>
      </c>
      <c r="G606">
        <v>1967</v>
      </c>
      <c r="H606" t="s">
        <v>3021</v>
      </c>
      <c r="I606">
        <v>1967</v>
      </c>
      <c r="J606" t="s">
        <v>32</v>
      </c>
      <c r="K606" t="s">
        <v>1660</v>
      </c>
      <c r="L606" t="e">
        <v>#N/A</v>
      </c>
    </row>
    <row r="607" spans="1:12">
      <c r="A607" t="s">
        <v>3022</v>
      </c>
      <c r="C607">
        <v>607</v>
      </c>
      <c r="D607" t="s">
        <v>1665</v>
      </c>
      <c r="E607" t="s">
        <v>15</v>
      </c>
      <c r="F607" t="s">
        <v>1653</v>
      </c>
      <c r="G607">
        <v>1983</v>
      </c>
      <c r="H607" t="s">
        <v>3023</v>
      </c>
      <c r="I607">
        <v>1983</v>
      </c>
      <c r="J607" t="s">
        <v>32</v>
      </c>
      <c r="K607" t="s">
        <v>1660</v>
      </c>
      <c r="L607" t="e">
        <v>#N/A</v>
      </c>
    </row>
    <row r="608" spans="1:12">
      <c r="A608" t="s">
        <v>3024</v>
      </c>
      <c r="C608">
        <v>608</v>
      </c>
      <c r="D608" t="s">
        <v>1666</v>
      </c>
      <c r="E608" t="s">
        <v>15</v>
      </c>
      <c r="F608" t="s">
        <v>1652</v>
      </c>
      <c r="G608">
        <v>1981</v>
      </c>
      <c r="H608" t="s">
        <v>3025</v>
      </c>
      <c r="I608">
        <v>1981</v>
      </c>
      <c r="J608" t="s">
        <v>32</v>
      </c>
      <c r="K608" t="s">
        <v>1660</v>
      </c>
      <c r="L608" t="e">
        <v>#N/A</v>
      </c>
    </row>
    <row r="609" spans="1:12">
      <c r="A609" t="s">
        <v>3026</v>
      </c>
      <c r="C609">
        <v>609</v>
      </c>
      <c r="D609" t="s">
        <v>1667</v>
      </c>
      <c r="E609" t="s">
        <v>48</v>
      </c>
      <c r="F609" t="s">
        <v>1651</v>
      </c>
      <c r="G609">
        <v>1983</v>
      </c>
      <c r="H609" t="s">
        <v>3027</v>
      </c>
      <c r="I609">
        <v>1983</v>
      </c>
      <c r="J609" t="s">
        <v>32</v>
      </c>
      <c r="K609" t="s">
        <v>1660</v>
      </c>
      <c r="L609" t="e">
        <v>#N/A</v>
      </c>
    </row>
    <row r="610" spans="1:12">
      <c r="A610" t="s">
        <v>3028</v>
      </c>
      <c r="C610">
        <v>610</v>
      </c>
      <c r="D610" t="s">
        <v>1668</v>
      </c>
      <c r="E610" t="s">
        <v>91</v>
      </c>
      <c r="F610" t="s">
        <v>1650</v>
      </c>
      <c r="G610">
        <v>1983</v>
      </c>
      <c r="H610" t="s">
        <v>3029</v>
      </c>
      <c r="I610">
        <v>1983</v>
      </c>
      <c r="J610" t="s">
        <v>32</v>
      </c>
      <c r="K610" t="s">
        <v>1660</v>
      </c>
      <c r="L610" t="e">
        <v>#N/A</v>
      </c>
    </row>
    <row r="611" spans="1:12">
      <c r="A611" t="s">
        <v>3030</v>
      </c>
      <c r="C611">
        <v>611</v>
      </c>
      <c r="D611" t="s">
        <v>1627</v>
      </c>
      <c r="E611" t="s">
        <v>1659</v>
      </c>
      <c r="F611" t="s">
        <v>1657</v>
      </c>
      <c r="G611">
        <v>1983</v>
      </c>
      <c r="H611" t="s">
        <v>3031</v>
      </c>
      <c r="I611">
        <v>1983</v>
      </c>
      <c r="J611" t="s">
        <v>0</v>
      </c>
      <c r="K611" t="s">
        <v>1660</v>
      </c>
      <c r="L611" t="e">
        <v>#N/A</v>
      </c>
    </row>
    <row r="612" spans="1:12">
      <c r="A612" t="s">
        <v>3032</v>
      </c>
      <c r="C612">
        <v>612</v>
      </c>
      <c r="D612" t="s">
        <v>320</v>
      </c>
      <c r="E612" t="s">
        <v>21</v>
      </c>
      <c r="F612" t="s">
        <v>1669</v>
      </c>
      <c r="G612">
        <v>1980</v>
      </c>
      <c r="H612" t="s">
        <v>3033</v>
      </c>
      <c r="I612">
        <v>1980</v>
      </c>
      <c r="J612" t="s">
        <v>32</v>
      </c>
      <c r="K612" t="s">
        <v>1229</v>
      </c>
      <c r="L612">
        <v>1980</v>
      </c>
    </row>
    <row r="613" spans="1:12">
      <c r="A613" t="s">
        <v>3034</v>
      </c>
      <c r="C613">
        <v>613</v>
      </c>
      <c r="D613" t="s">
        <v>1676</v>
      </c>
      <c r="E613" t="s">
        <v>1677</v>
      </c>
      <c r="F613" t="s">
        <v>1670</v>
      </c>
      <c r="G613">
        <v>1976</v>
      </c>
      <c r="H613" t="s">
        <v>3035</v>
      </c>
      <c r="I613">
        <v>1976</v>
      </c>
      <c r="J613" t="s">
        <v>32</v>
      </c>
      <c r="K613" t="s">
        <v>1229</v>
      </c>
      <c r="L613" t="e">
        <v>#N/A</v>
      </c>
    </row>
    <row r="614" spans="1:12">
      <c r="A614" t="s">
        <v>3036</v>
      </c>
      <c r="C614">
        <v>614</v>
      </c>
      <c r="D614" t="s">
        <v>1678</v>
      </c>
      <c r="E614" t="s">
        <v>19</v>
      </c>
      <c r="F614" t="s">
        <v>1671</v>
      </c>
      <c r="G614">
        <v>1979</v>
      </c>
      <c r="H614" t="s">
        <v>3037</v>
      </c>
      <c r="I614">
        <v>1979</v>
      </c>
      <c r="J614" t="s">
        <v>32</v>
      </c>
      <c r="K614" t="s">
        <v>1229</v>
      </c>
      <c r="L614" t="e">
        <v>#N/A</v>
      </c>
    </row>
    <row r="615" spans="1:12">
      <c r="A615" t="s">
        <v>3038</v>
      </c>
      <c r="C615">
        <v>615</v>
      </c>
      <c r="D615" t="s">
        <v>1191</v>
      </c>
      <c r="E615" t="s">
        <v>467</v>
      </c>
      <c r="F615" t="s">
        <v>1672</v>
      </c>
      <c r="G615">
        <v>1979</v>
      </c>
      <c r="H615" t="s">
        <v>3039</v>
      </c>
      <c r="I615">
        <v>1979</v>
      </c>
      <c r="J615" t="s">
        <v>32</v>
      </c>
      <c r="K615" t="s">
        <v>1229</v>
      </c>
      <c r="L615">
        <v>1979</v>
      </c>
    </row>
    <row r="616" spans="1:12">
      <c r="A616" t="s">
        <v>3040</v>
      </c>
      <c r="C616">
        <v>616</v>
      </c>
      <c r="D616" t="s">
        <v>1679</v>
      </c>
      <c r="E616" t="s">
        <v>15</v>
      </c>
      <c r="F616" t="s">
        <v>1673</v>
      </c>
      <c r="G616">
        <v>1973</v>
      </c>
      <c r="H616" t="s">
        <v>3041</v>
      </c>
      <c r="I616">
        <v>1973</v>
      </c>
      <c r="J616" t="s">
        <v>32</v>
      </c>
      <c r="K616" t="s">
        <v>1229</v>
      </c>
      <c r="L616" t="e">
        <v>#N/A</v>
      </c>
    </row>
    <row r="617" spans="1:12">
      <c r="A617" t="s">
        <v>3042</v>
      </c>
      <c r="C617">
        <v>617</v>
      </c>
      <c r="D617" t="s">
        <v>1680</v>
      </c>
      <c r="E617" t="s">
        <v>467</v>
      </c>
      <c r="F617" t="s">
        <v>1674</v>
      </c>
      <c r="G617">
        <v>1977</v>
      </c>
      <c r="H617" t="s">
        <v>3043</v>
      </c>
      <c r="I617">
        <v>1977</v>
      </c>
      <c r="J617" t="s">
        <v>32</v>
      </c>
      <c r="K617" t="s">
        <v>1229</v>
      </c>
      <c r="L617" t="e">
        <v>#N/A</v>
      </c>
    </row>
    <row r="618" spans="1:12">
      <c r="A618" t="s">
        <v>3044</v>
      </c>
      <c r="C618">
        <v>618</v>
      </c>
      <c r="D618" t="s">
        <v>1681</v>
      </c>
      <c r="E618" t="s">
        <v>1682</v>
      </c>
      <c r="F618" t="s">
        <v>1675</v>
      </c>
      <c r="G618">
        <v>1969</v>
      </c>
      <c r="H618" t="s">
        <v>3045</v>
      </c>
      <c r="I618">
        <v>1969</v>
      </c>
      <c r="J618" t="s">
        <v>32</v>
      </c>
      <c r="K618" t="s">
        <v>1229</v>
      </c>
      <c r="L618" t="e">
        <v>#N/A</v>
      </c>
    </row>
    <row r="619" spans="1:12">
      <c r="A619" t="s">
        <v>3046</v>
      </c>
      <c r="C619">
        <v>619</v>
      </c>
      <c r="D619" t="s">
        <v>1694</v>
      </c>
      <c r="E619" t="s">
        <v>17</v>
      </c>
      <c r="F619" t="s">
        <v>1373</v>
      </c>
      <c r="G619" s="8">
        <v>1977</v>
      </c>
      <c r="H619" t="s">
        <v>3047</v>
      </c>
      <c r="I619">
        <v>1977</v>
      </c>
      <c r="J619" t="s">
        <v>32</v>
      </c>
      <c r="K619" t="s">
        <v>1224</v>
      </c>
      <c r="L619" t="e">
        <v>#N/A</v>
      </c>
    </row>
    <row r="620" spans="1:12">
      <c r="A620" t="s">
        <v>3048</v>
      </c>
      <c r="C620">
        <v>620</v>
      </c>
      <c r="D620" t="s">
        <v>1693</v>
      </c>
      <c r="E620" t="s">
        <v>958</v>
      </c>
      <c r="F620" t="s">
        <v>1373</v>
      </c>
      <c r="G620" s="8">
        <v>0</v>
      </c>
      <c r="H620" t="s">
        <v>3049</v>
      </c>
      <c r="I620">
        <v>0</v>
      </c>
      <c r="J620" t="s">
        <v>32</v>
      </c>
      <c r="K620" t="s">
        <v>1695</v>
      </c>
      <c r="L620" t="e">
        <v>#N/A</v>
      </c>
    </row>
    <row r="621" spans="1:12">
      <c r="A621" t="s">
        <v>3050</v>
      </c>
      <c r="C621">
        <v>621</v>
      </c>
      <c r="D621" t="s">
        <v>1692</v>
      </c>
      <c r="E621" t="s">
        <v>92</v>
      </c>
      <c r="F621" t="s">
        <v>1373</v>
      </c>
      <c r="G621" s="8">
        <v>0</v>
      </c>
      <c r="H621" t="s">
        <v>3051</v>
      </c>
      <c r="I621">
        <v>0</v>
      </c>
      <c r="J621" t="s">
        <v>32</v>
      </c>
      <c r="K621" t="s">
        <v>1696</v>
      </c>
      <c r="L621" t="e">
        <v>#N/A</v>
      </c>
    </row>
    <row r="622" spans="1:12">
      <c r="A622" t="s">
        <v>3052</v>
      </c>
      <c r="C622">
        <v>622</v>
      </c>
      <c r="D622" t="s">
        <v>267</v>
      </c>
      <c r="E622" t="s">
        <v>806</v>
      </c>
      <c r="F622" t="s">
        <v>1263</v>
      </c>
      <c r="G622" s="8">
        <v>2007</v>
      </c>
      <c r="H622" t="s">
        <v>3053</v>
      </c>
      <c r="I622">
        <v>2007</v>
      </c>
      <c r="J622" t="s">
        <v>0</v>
      </c>
      <c r="K622" t="s">
        <v>1697</v>
      </c>
      <c r="L622" t="e">
        <v>#N/A</v>
      </c>
    </row>
    <row r="623" spans="1:12">
      <c r="A623" t="s">
        <v>3054</v>
      </c>
      <c r="C623">
        <v>623</v>
      </c>
      <c r="D623" t="s">
        <v>267</v>
      </c>
      <c r="E623" t="s">
        <v>1691</v>
      </c>
      <c r="F623" t="s">
        <v>1263</v>
      </c>
      <c r="G623" s="8">
        <v>2010</v>
      </c>
      <c r="H623" t="s">
        <v>3055</v>
      </c>
      <c r="I623">
        <v>2010</v>
      </c>
      <c r="J623" t="s">
        <v>32</v>
      </c>
      <c r="K623" t="s">
        <v>1698</v>
      </c>
      <c r="L623" t="e">
        <v>#N/A</v>
      </c>
    </row>
    <row r="624" spans="1:12">
      <c r="A624" t="s">
        <v>3056</v>
      </c>
      <c r="C624">
        <v>624</v>
      </c>
      <c r="D624" t="s">
        <v>1689</v>
      </c>
      <c r="E624" t="s">
        <v>1690</v>
      </c>
      <c r="F624" t="s">
        <v>1263</v>
      </c>
      <c r="G624" s="8">
        <v>1977</v>
      </c>
      <c r="H624" t="s">
        <v>3057</v>
      </c>
      <c r="I624">
        <v>1977</v>
      </c>
      <c r="J624" t="s">
        <v>0</v>
      </c>
      <c r="K624" t="s">
        <v>1699</v>
      </c>
      <c r="L624" t="e">
        <v>#N/A</v>
      </c>
    </row>
    <row r="625" spans="1:12">
      <c r="A625" t="s">
        <v>3058</v>
      </c>
      <c r="C625">
        <v>625</v>
      </c>
      <c r="D625" t="s">
        <v>1688</v>
      </c>
      <c r="E625" t="s">
        <v>45</v>
      </c>
      <c r="F625" t="s">
        <v>1687</v>
      </c>
      <c r="G625" s="8">
        <v>1978</v>
      </c>
      <c r="H625" t="s">
        <v>3059</v>
      </c>
      <c r="I625">
        <v>1978</v>
      </c>
      <c r="J625" t="s">
        <v>32</v>
      </c>
      <c r="K625" t="s">
        <v>1700</v>
      </c>
      <c r="L625" t="e">
        <v>#N/A</v>
      </c>
    </row>
    <row r="626" spans="1:12">
      <c r="A626" t="s">
        <v>3060</v>
      </c>
      <c r="C626">
        <v>626</v>
      </c>
      <c r="D626" t="s">
        <v>1686</v>
      </c>
      <c r="E626" t="s">
        <v>383</v>
      </c>
      <c r="F626" t="s">
        <v>1685</v>
      </c>
      <c r="G626" s="8">
        <v>1985</v>
      </c>
      <c r="H626" t="s">
        <v>3061</v>
      </c>
      <c r="I626">
        <v>1985</v>
      </c>
      <c r="J626" t="s">
        <v>32</v>
      </c>
      <c r="K626" t="s">
        <v>1701</v>
      </c>
      <c r="L626" t="e">
        <v>#N/A</v>
      </c>
    </row>
    <row r="627" spans="1:12">
      <c r="A627" t="s">
        <v>3062</v>
      </c>
      <c r="C627">
        <v>627</v>
      </c>
      <c r="D627" t="s">
        <v>1684</v>
      </c>
      <c r="E627" t="s">
        <v>940</v>
      </c>
      <c r="F627" t="s">
        <v>1683</v>
      </c>
      <c r="G627" s="8">
        <v>1984</v>
      </c>
      <c r="H627" t="s">
        <v>3063</v>
      </c>
      <c r="I627">
        <v>1984</v>
      </c>
      <c r="J627" t="s">
        <v>0</v>
      </c>
      <c r="K627" t="s">
        <v>1702</v>
      </c>
      <c r="L627" t="e">
        <v>#N/A</v>
      </c>
    </row>
    <row r="628" spans="1:12">
      <c r="A628" t="s">
        <v>3064</v>
      </c>
      <c r="C628">
        <v>628</v>
      </c>
      <c r="D628" t="s">
        <v>422</v>
      </c>
      <c r="E628" t="s">
        <v>421</v>
      </c>
      <c r="F628">
        <v>0</v>
      </c>
      <c r="G628">
        <v>1987</v>
      </c>
      <c r="H628" t="s">
        <v>3065</v>
      </c>
      <c r="I628">
        <v>1987</v>
      </c>
      <c r="J628" t="s">
        <v>32</v>
      </c>
      <c r="K628" t="s">
        <v>1799</v>
      </c>
      <c r="L628">
        <v>1987</v>
      </c>
    </row>
    <row r="629" spans="1:12">
      <c r="A629" t="s">
        <v>3066</v>
      </c>
      <c r="C629">
        <v>629</v>
      </c>
      <c r="D629" t="s">
        <v>387</v>
      </c>
      <c r="E629" t="s">
        <v>15</v>
      </c>
      <c r="F629">
        <v>0</v>
      </c>
      <c r="G629">
        <v>1979</v>
      </c>
      <c r="H629" t="s">
        <v>3067</v>
      </c>
      <c r="I629">
        <v>1979</v>
      </c>
      <c r="J629" t="s">
        <v>32</v>
      </c>
      <c r="K629" t="s">
        <v>1799</v>
      </c>
      <c r="L629">
        <v>1979</v>
      </c>
    </row>
    <row r="630" spans="1:12">
      <c r="A630" t="s">
        <v>3068</v>
      </c>
      <c r="C630">
        <v>630</v>
      </c>
      <c r="D630" t="s">
        <v>411</v>
      </c>
      <c r="E630" t="s">
        <v>1704</v>
      </c>
      <c r="F630">
        <v>0</v>
      </c>
      <c r="G630">
        <v>1985</v>
      </c>
      <c r="H630" t="s">
        <v>3069</v>
      </c>
      <c r="I630">
        <v>1985</v>
      </c>
      <c r="J630" t="s">
        <v>32</v>
      </c>
      <c r="K630" t="s">
        <v>1799</v>
      </c>
      <c r="L630" t="e">
        <v>#N/A</v>
      </c>
    </row>
    <row r="631" spans="1:12">
      <c r="A631" t="s">
        <v>3070</v>
      </c>
      <c r="C631">
        <v>631</v>
      </c>
      <c r="D631" t="s">
        <v>430</v>
      </c>
      <c r="E631" t="s">
        <v>21</v>
      </c>
      <c r="F631" t="s">
        <v>1703</v>
      </c>
      <c r="G631">
        <v>1984</v>
      </c>
      <c r="H631" t="s">
        <v>3071</v>
      </c>
      <c r="I631">
        <v>1984</v>
      </c>
      <c r="J631" t="s">
        <v>32</v>
      </c>
      <c r="K631" t="s">
        <v>1799</v>
      </c>
      <c r="L631">
        <v>1984</v>
      </c>
    </row>
    <row r="632" spans="1:12">
      <c r="A632" t="s">
        <v>3072</v>
      </c>
      <c r="C632">
        <v>632</v>
      </c>
      <c r="D632" t="s">
        <v>429</v>
      </c>
      <c r="E632" t="s">
        <v>45</v>
      </c>
      <c r="F632" t="s">
        <v>1703</v>
      </c>
      <c r="G632">
        <v>1991</v>
      </c>
      <c r="H632" t="s">
        <v>3073</v>
      </c>
      <c r="I632">
        <v>1991</v>
      </c>
      <c r="J632" t="s">
        <v>32</v>
      </c>
      <c r="K632" t="s">
        <v>1799</v>
      </c>
      <c r="L632">
        <v>1991</v>
      </c>
    </row>
    <row r="633" spans="1:12">
      <c r="A633" t="s">
        <v>3074</v>
      </c>
      <c r="C633">
        <v>633</v>
      </c>
      <c r="D633" t="s">
        <v>1705</v>
      </c>
      <c r="E633" t="s">
        <v>83</v>
      </c>
      <c r="F633" t="s">
        <v>1706</v>
      </c>
      <c r="G633">
        <v>1976</v>
      </c>
      <c r="H633" t="s">
        <v>3075</v>
      </c>
      <c r="I633">
        <v>1976</v>
      </c>
      <c r="J633" t="s">
        <v>32</v>
      </c>
      <c r="K633" t="s">
        <v>1799</v>
      </c>
      <c r="L633" t="e">
        <v>#N/A</v>
      </c>
    </row>
    <row r="634" spans="1:12">
      <c r="A634" t="s">
        <v>3076</v>
      </c>
      <c r="C634">
        <v>634</v>
      </c>
      <c r="D634" t="s">
        <v>1707</v>
      </c>
      <c r="E634" t="s">
        <v>16</v>
      </c>
      <c r="F634" t="s">
        <v>1706</v>
      </c>
      <c r="G634">
        <v>1979</v>
      </c>
      <c r="H634" t="s">
        <v>3077</v>
      </c>
      <c r="I634">
        <v>1979</v>
      </c>
      <c r="J634" t="s">
        <v>32</v>
      </c>
      <c r="K634" t="s">
        <v>1799</v>
      </c>
      <c r="L634" t="e">
        <v>#N/A</v>
      </c>
    </row>
    <row r="635" spans="1:12">
      <c r="A635" t="s">
        <v>3078</v>
      </c>
      <c r="C635">
        <v>635</v>
      </c>
      <c r="D635" t="s">
        <v>1708</v>
      </c>
      <c r="E635" t="s">
        <v>21</v>
      </c>
      <c r="F635" t="s">
        <v>1706</v>
      </c>
      <c r="G635">
        <v>1970</v>
      </c>
      <c r="H635" t="s">
        <v>3079</v>
      </c>
      <c r="I635">
        <v>1970</v>
      </c>
      <c r="J635" t="s">
        <v>32</v>
      </c>
      <c r="K635" t="s">
        <v>1799</v>
      </c>
      <c r="L635" t="e">
        <v>#N/A</v>
      </c>
    </row>
    <row r="636" spans="1:12">
      <c r="A636" t="s">
        <v>3080</v>
      </c>
      <c r="C636">
        <v>636</v>
      </c>
      <c r="D636" t="s">
        <v>350</v>
      </c>
      <c r="E636" t="s">
        <v>1709</v>
      </c>
      <c r="F636" t="s">
        <v>1710</v>
      </c>
      <c r="G636">
        <v>1976</v>
      </c>
      <c r="H636" t="s">
        <v>3081</v>
      </c>
      <c r="I636">
        <v>1976</v>
      </c>
      <c r="J636" t="s">
        <v>32</v>
      </c>
      <c r="K636" t="s">
        <v>1799</v>
      </c>
      <c r="L636" t="e">
        <v>#N/A</v>
      </c>
    </row>
    <row r="637" spans="1:12">
      <c r="A637" t="s">
        <v>3082</v>
      </c>
      <c r="C637">
        <v>637</v>
      </c>
      <c r="D637" t="s">
        <v>1300</v>
      </c>
      <c r="E637" t="s">
        <v>95</v>
      </c>
      <c r="F637" t="s">
        <v>414</v>
      </c>
      <c r="G637">
        <v>1982</v>
      </c>
      <c r="H637" t="s">
        <v>3083</v>
      </c>
      <c r="I637">
        <v>1982</v>
      </c>
      <c r="J637" t="s">
        <v>32</v>
      </c>
      <c r="K637" t="s">
        <v>1799</v>
      </c>
      <c r="L637" t="e">
        <v>#N/A</v>
      </c>
    </row>
    <row r="638" spans="1:12">
      <c r="A638" t="s">
        <v>3084</v>
      </c>
      <c r="C638">
        <v>638</v>
      </c>
      <c r="D638" t="s">
        <v>988</v>
      </c>
      <c r="E638" t="s">
        <v>1711</v>
      </c>
      <c r="F638">
        <v>0</v>
      </c>
      <c r="G638">
        <v>1974</v>
      </c>
      <c r="H638" t="s">
        <v>3085</v>
      </c>
      <c r="I638">
        <v>1974</v>
      </c>
      <c r="J638" t="s">
        <v>32</v>
      </c>
      <c r="K638" t="s">
        <v>1799</v>
      </c>
      <c r="L638" t="e">
        <v>#N/A</v>
      </c>
    </row>
    <row r="639" spans="1:12">
      <c r="A639" t="s">
        <v>3086</v>
      </c>
      <c r="C639">
        <v>639</v>
      </c>
      <c r="D639" t="s">
        <v>990</v>
      </c>
      <c r="E639" t="s">
        <v>21</v>
      </c>
      <c r="F639" t="s">
        <v>1713</v>
      </c>
      <c r="G639">
        <v>1984</v>
      </c>
      <c r="H639" t="s">
        <v>3087</v>
      </c>
      <c r="I639">
        <v>1984</v>
      </c>
      <c r="J639" t="s">
        <v>32</v>
      </c>
      <c r="K639" t="s">
        <v>1799</v>
      </c>
      <c r="L639">
        <v>1984</v>
      </c>
    </row>
    <row r="640" spans="1:12">
      <c r="A640" t="s">
        <v>3088</v>
      </c>
      <c r="C640">
        <v>640</v>
      </c>
      <c r="D640" t="s">
        <v>1714</v>
      </c>
      <c r="E640" t="s">
        <v>272</v>
      </c>
      <c r="F640">
        <v>0</v>
      </c>
      <c r="G640">
        <v>1984</v>
      </c>
      <c r="H640" t="s">
        <v>3089</v>
      </c>
      <c r="I640">
        <v>1984</v>
      </c>
      <c r="J640" t="s">
        <v>32</v>
      </c>
      <c r="K640" t="s">
        <v>1799</v>
      </c>
      <c r="L640" t="e">
        <v>#N/A</v>
      </c>
    </row>
    <row r="641" spans="1:12">
      <c r="A641" t="s">
        <v>3090</v>
      </c>
      <c r="C641">
        <v>641</v>
      </c>
      <c r="D641" t="s">
        <v>531</v>
      </c>
      <c r="E641" t="s">
        <v>45</v>
      </c>
      <c r="F641" t="s">
        <v>369</v>
      </c>
      <c r="G641">
        <v>1982</v>
      </c>
      <c r="H641" t="s">
        <v>3091</v>
      </c>
      <c r="I641">
        <v>1982</v>
      </c>
      <c r="J641" t="s">
        <v>32</v>
      </c>
      <c r="K641" t="s">
        <v>1799</v>
      </c>
      <c r="L641">
        <v>1982</v>
      </c>
    </row>
    <row r="642" spans="1:12">
      <c r="A642" t="s">
        <v>3092</v>
      </c>
      <c r="C642">
        <v>642</v>
      </c>
      <c r="D642" t="s">
        <v>1717</v>
      </c>
      <c r="E642" t="s">
        <v>15</v>
      </c>
      <c r="F642">
        <v>0</v>
      </c>
      <c r="G642">
        <v>1979</v>
      </c>
      <c r="H642" t="s">
        <v>3093</v>
      </c>
      <c r="I642">
        <v>1979</v>
      </c>
      <c r="J642" t="s">
        <v>32</v>
      </c>
      <c r="K642" t="s">
        <v>1799</v>
      </c>
      <c r="L642" t="e">
        <v>#N/A</v>
      </c>
    </row>
    <row r="643" spans="1:12">
      <c r="A643" t="s">
        <v>3094</v>
      </c>
      <c r="C643">
        <v>643</v>
      </c>
      <c r="D643" t="s">
        <v>1718</v>
      </c>
      <c r="E643" t="s">
        <v>90</v>
      </c>
      <c r="F643">
        <v>0</v>
      </c>
      <c r="G643">
        <v>1976</v>
      </c>
      <c r="H643" t="s">
        <v>3095</v>
      </c>
      <c r="I643">
        <v>1976</v>
      </c>
      <c r="J643" t="s">
        <v>32</v>
      </c>
      <c r="K643" t="s">
        <v>1799</v>
      </c>
      <c r="L643" t="e">
        <v>#N/A</v>
      </c>
    </row>
    <row r="644" spans="1:12">
      <c r="A644" t="s">
        <v>3096</v>
      </c>
      <c r="C644">
        <v>644</v>
      </c>
      <c r="D644" t="s">
        <v>1715</v>
      </c>
      <c r="E644" t="s">
        <v>241</v>
      </c>
      <c r="F644" t="s">
        <v>1716</v>
      </c>
      <c r="G644">
        <v>1981</v>
      </c>
      <c r="H644" t="s">
        <v>3097</v>
      </c>
      <c r="I644">
        <v>1981</v>
      </c>
      <c r="J644" t="s">
        <v>32</v>
      </c>
      <c r="K644" t="s">
        <v>1799</v>
      </c>
      <c r="L644" t="e">
        <v>#N/A</v>
      </c>
    </row>
    <row r="645" spans="1:12">
      <c r="A645" t="s">
        <v>3098</v>
      </c>
      <c r="C645">
        <v>645</v>
      </c>
      <c r="D645" t="s">
        <v>1719</v>
      </c>
      <c r="E645" t="s">
        <v>46</v>
      </c>
      <c r="F645" t="s">
        <v>1327</v>
      </c>
      <c r="G645">
        <v>1979</v>
      </c>
      <c r="H645" t="s">
        <v>3099</v>
      </c>
      <c r="I645">
        <v>1979</v>
      </c>
      <c r="J645" t="s">
        <v>32</v>
      </c>
      <c r="K645" t="s">
        <v>1799</v>
      </c>
      <c r="L645" t="e">
        <v>#N/A</v>
      </c>
    </row>
    <row r="646" spans="1:12">
      <c r="A646" t="s">
        <v>3100</v>
      </c>
      <c r="C646">
        <v>646</v>
      </c>
      <c r="D646" t="s">
        <v>1720</v>
      </c>
      <c r="E646" t="s">
        <v>365</v>
      </c>
      <c r="F646">
        <v>0</v>
      </c>
      <c r="G646">
        <v>1976</v>
      </c>
      <c r="H646" t="s">
        <v>3101</v>
      </c>
      <c r="I646">
        <v>1976</v>
      </c>
      <c r="J646" t="s">
        <v>32</v>
      </c>
      <c r="K646" t="s">
        <v>1799</v>
      </c>
      <c r="L646" t="e">
        <v>#N/A</v>
      </c>
    </row>
    <row r="647" spans="1:12">
      <c r="A647" t="s">
        <v>3102</v>
      </c>
      <c r="C647">
        <v>647</v>
      </c>
      <c r="D647" t="s">
        <v>1721</v>
      </c>
      <c r="E647" t="s">
        <v>83</v>
      </c>
      <c r="F647">
        <v>0</v>
      </c>
      <c r="G647">
        <v>1983</v>
      </c>
      <c r="H647" t="s">
        <v>3103</v>
      </c>
      <c r="I647">
        <v>1983</v>
      </c>
      <c r="J647" t="s">
        <v>32</v>
      </c>
      <c r="K647" t="s">
        <v>1799</v>
      </c>
      <c r="L647" t="e">
        <v>#N/A</v>
      </c>
    </row>
    <row r="648" spans="1:12">
      <c r="A648" t="s">
        <v>3104</v>
      </c>
      <c r="C648">
        <v>648</v>
      </c>
      <c r="D648" t="s">
        <v>659</v>
      </c>
      <c r="E648" t="s">
        <v>144</v>
      </c>
      <c r="F648">
        <v>0</v>
      </c>
      <c r="G648">
        <v>1969</v>
      </c>
      <c r="H648" t="s">
        <v>3105</v>
      </c>
      <c r="I648">
        <v>1969</v>
      </c>
      <c r="J648" t="s">
        <v>32</v>
      </c>
      <c r="K648" t="s">
        <v>1799</v>
      </c>
      <c r="L648">
        <v>1969</v>
      </c>
    </row>
    <row r="649" spans="1:12">
      <c r="A649" t="s">
        <v>3106</v>
      </c>
      <c r="C649">
        <v>649</v>
      </c>
      <c r="D649" t="s">
        <v>998</v>
      </c>
      <c r="E649" t="s">
        <v>45</v>
      </c>
      <c r="F649">
        <v>0</v>
      </c>
      <c r="G649">
        <v>1982</v>
      </c>
      <c r="H649" t="s">
        <v>3107</v>
      </c>
      <c r="I649">
        <v>1982</v>
      </c>
      <c r="J649" t="s">
        <v>32</v>
      </c>
      <c r="K649" t="s">
        <v>1799</v>
      </c>
      <c r="L649">
        <v>1982</v>
      </c>
    </row>
    <row r="650" spans="1:12">
      <c r="A650" t="s">
        <v>3108</v>
      </c>
      <c r="C650">
        <v>650</v>
      </c>
      <c r="D650" t="s">
        <v>1025</v>
      </c>
      <c r="E650" t="s">
        <v>59</v>
      </c>
      <c r="F650" t="s">
        <v>369</v>
      </c>
      <c r="G650">
        <v>1971</v>
      </c>
      <c r="H650" t="s">
        <v>3109</v>
      </c>
      <c r="I650">
        <v>1971</v>
      </c>
      <c r="J650" t="s">
        <v>32</v>
      </c>
      <c r="K650" t="s">
        <v>1799</v>
      </c>
      <c r="L650">
        <v>1971</v>
      </c>
    </row>
    <row r="651" spans="1:12">
      <c r="A651" t="s">
        <v>3110</v>
      </c>
      <c r="C651">
        <v>651</v>
      </c>
      <c r="D651" t="s">
        <v>1722</v>
      </c>
      <c r="E651" t="s">
        <v>16</v>
      </c>
      <c r="F651" t="s">
        <v>369</v>
      </c>
      <c r="G651">
        <v>1971</v>
      </c>
      <c r="H651" t="s">
        <v>3111</v>
      </c>
      <c r="I651">
        <v>1971</v>
      </c>
      <c r="J651" t="s">
        <v>32</v>
      </c>
      <c r="K651" t="s">
        <v>1799</v>
      </c>
      <c r="L651" t="e">
        <v>#N/A</v>
      </c>
    </row>
    <row r="652" spans="1:12">
      <c r="A652" t="s">
        <v>3112</v>
      </c>
      <c r="C652">
        <v>652</v>
      </c>
      <c r="D652" t="s">
        <v>1027</v>
      </c>
      <c r="E652" t="s">
        <v>16</v>
      </c>
      <c r="F652" t="s">
        <v>369</v>
      </c>
      <c r="G652">
        <v>1976</v>
      </c>
      <c r="H652" t="s">
        <v>3113</v>
      </c>
      <c r="I652">
        <v>1976</v>
      </c>
      <c r="J652" t="s">
        <v>32</v>
      </c>
      <c r="K652" t="s">
        <v>1799</v>
      </c>
      <c r="L652">
        <v>1976</v>
      </c>
    </row>
    <row r="653" spans="1:12">
      <c r="A653" t="s">
        <v>3114</v>
      </c>
      <c r="C653">
        <v>653</v>
      </c>
      <c r="D653" t="s">
        <v>397</v>
      </c>
      <c r="E653" t="s">
        <v>63</v>
      </c>
      <c r="F653" t="s">
        <v>396</v>
      </c>
      <c r="G653">
        <v>1976</v>
      </c>
      <c r="H653" t="s">
        <v>3115</v>
      </c>
      <c r="I653">
        <v>1976</v>
      </c>
      <c r="J653" t="s">
        <v>32</v>
      </c>
      <c r="K653" t="s">
        <v>1799</v>
      </c>
      <c r="L653">
        <v>1976</v>
      </c>
    </row>
    <row r="654" spans="1:12">
      <c r="A654" t="s">
        <v>3116</v>
      </c>
      <c r="C654">
        <v>654</v>
      </c>
      <c r="D654" t="s">
        <v>1085</v>
      </c>
      <c r="E654" t="s">
        <v>544</v>
      </c>
      <c r="F654">
        <v>0</v>
      </c>
      <c r="G654">
        <v>2017</v>
      </c>
      <c r="H654" t="s">
        <v>3117</v>
      </c>
      <c r="I654">
        <v>2017</v>
      </c>
      <c r="J654" t="s">
        <v>32</v>
      </c>
      <c r="K654" t="s">
        <v>1799</v>
      </c>
      <c r="L654" t="e">
        <v>#N/A</v>
      </c>
    </row>
    <row r="655" spans="1:12">
      <c r="A655" t="s">
        <v>3118</v>
      </c>
      <c r="C655">
        <v>655</v>
      </c>
      <c r="D655" t="s">
        <v>1085</v>
      </c>
      <c r="E655" t="s">
        <v>788</v>
      </c>
      <c r="F655">
        <v>0</v>
      </c>
      <c r="G655">
        <v>1977</v>
      </c>
      <c r="H655" t="s">
        <v>3119</v>
      </c>
      <c r="I655">
        <v>1977</v>
      </c>
      <c r="J655" t="s">
        <v>32</v>
      </c>
      <c r="K655" t="s">
        <v>1799</v>
      </c>
      <c r="L655" t="e">
        <v>#N/A</v>
      </c>
    </row>
    <row r="656" spans="1:12">
      <c r="A656" t="s">
        <v>3120</v>
      </c>
      <c r="C656">
        <v>656</v>
      </c>
      <c r="D656" t="s">
        <v>320</v>
      </c>
      <c r="E656" t="s">
        <v>90</v>
      </c>
      <c r="F656">
        <v>0</v>
      </c>
      <c r="G656">
        <v>1966</v>
      </c>
      <c r="H656" t="s">
        <v>3121</v>
      </c>
      <c r="I656">
        <v>1966</v>
      </c>
      <c r="J656" t="s">
        <v>32</v>
      </c>
      <c r="K656" t="s">
        <v>1799</v>
      </c>
      <c r="L656" t="e">
        <v>#N/A</v>
      </c>
    </row>
    <row r="657" spans="1:12">
      <c r="A657" t="s">
        <v>3122</v>
      </c>
      <c r="C657">
        <v>657</v>
      </c>
      <c r="D657" t="s">
        <v>1023</v>
      </c>
      <c r="E657" t="s">
        <v>1712</v>
      </c>
      <c r="F657" t="s">
        <v>369</v>
      </c>
      <c r="G657">
        <v>1972</v>
      </c>
      <c r="H657" t="s">
        <v>3123</v>
      </c>
      <c r="I657">
        <v>1972</v>
      </c>
      <c r="J657" t="s">
        <v>0</v>
      </c>
      <c r="K657" t="s">
        <v>1799</v>
      </c>
      <c r="L657" t="e">
        <v>#N/A</v>
      </c>
    </row>
    <row r="658" spans="1:12">
      <c r="A658" t="s">
        <v>3124</v>
      </c>
      <c r="C658">
        <v>658</v>
      </c>
      <c r="D658" t="s">
        <v>1018</v>
      </c>
      <c r="E658" t="s">
        <v>500</v>
      </c>
      <c r="F658">
        <v>0</v>
      </c>
      <c r="G658">
        <v>1988</v>
      </c>
      <c r="H658" t="s">
        <v>3125</v>
      </c>
      <c r="I658">
        <v>1988</v>
      </c>
      <c r="J658" t="s">
        <v>0</v>
      </c>
      <c r="K658" t="s">
        <v>1799</v>
      </c>
      <c r="L658">
        <v>1988</v>
      </c>
    </row>
    <row r="659" spans="1:12">
      <c r="A659" t="s">
        <v>3126</v>
      </c>
      <c r="C659">
        <v>659</v>
      </c>
      <c r="D659" t="s">
        <v>997</v>
      </c>
      <c r="E659" t="s">
        <v>489</v>
      </c>
      <c r="F659">
        <v>0</v>
      </c>
      <c r="G659">
        <v>1980</v>
      </c>
      <c r="H659" t="s">
        <v>3127</v>
      </c>
      <c r="I659">
        <v>1980</v>
      </c>
      <c r="J659" t="s">
        <v>0</v>
      </c>
      <c r="K659" t="s">
        <v>1799</v>
      </c>
      <c r="L659">
        <v>1980</v>
      </c>
    </row>
    <row r="660" spans="1:12">
      <c r="A660" t="s">
        <v>3128</v>
      </c>
      <c r="C660">
        <v>660</v>
      </c>
      <c r="D660" t="s">
        <v>659</v>
      </c>
      <c r="E660" t="s">
        <v>276</v>
      </c>
      <c r="F660">
        <v>0</v>
      </c>
      <c r="G660">
        <v>1970</v>
      </c>
      <c r="H660" t="s">
        <v>3129</v>
      </c>
      <c r="I660">
        <v>1970</v>
      </c>
      <c r="J660" t="s">
        <v>0</v>
      </c>
      <c r="K660" t="s">
        <v>1799</v>
      </c>
      <c r="L660">
        <v>1970</v>
      </c>
    </row>
    <row r="661" spans="1:12">
      <c r="A661" t="s">
        <v>3130</v>
      </c>
      <c r="C661">
        <v>661</v>
      </c>
      <c r="D661" t="s">
        <v>994</v>
      </c>
      <c r="E661" t="s">
        <v>993</v>
      </c>
      <c r="F661" t="s">
        <v>369</v>
      </c>
      <c r="G661">
        <v>1974</v>
      </c>
      <c r="H661" t="s">
        <v>3131</v>
      </c>
      <c r="I661">
        <v>1974</v>
      </c>
      <c r="J661" t="s">
        <v>0</v>
      </c>
      <c r="K661" t="s">
        <v>1799</v>
      </c>
      <c r="L661">
        <v>1974</v>
      </c>
    </row>
    <row r="662" spans="1:12">
      <c r="A662" t="s">
        <v>3132</v>
      </c>
      <c r="C662">
        <v>662</v>
      </c>
      <c r="D662" t="s">
        <v>1730</v>
      </c>
      <c r="E662" t="s">
        <v>276</v>
      </c>
      <c r="F662">
        <v>0</v>
      </c>
      <c r="G662">
        <v>1986</v>
      </c>
      <c r="H662" t="s">
        <v>3133</v>
      </c>
      <c r="I662">
        <v>1986</v>
      </c>
      <c r="J662" t="s">
        <v>0</v>
      </c>
      <c r="K662" t="s">
        <v>1800</v>
      </c>
      <c r="L662" t="e">
        <v>#N/A</v>
      </c>
    </row>
    <row r="663" spans="1:12">
      <c r="A663" t="s">
        <v>3134</v>
      </c>
      <c r="C663">
        <v>663</v>
      </c>
      <c r="D663" t="s">
        <v>1736</v>
      </c>
      <c r="E663" t="s">
        <v>1737</v>
      </c>
      <c r="F663" t="s">
        <v>1738</v>
      </c>
      <c r="G663">
        <v>1990</v>
      </c>
      <c r="H663" t="s">
        <v>3135</v>
      </c>
      <c r="I663">
        <v>1990</v>
      </c>
      <c r="J663" t="s">
        <v>0</v>
      </c>
      <c r="K663" t="s">
        <v>1800</v>
      </c>
      <c r="L663" t="e">
        <v>#N/A</v>
      </c>
    </row>
    <row r="664" spans="1:12">
      <c r="A664" t="s">
        <v>3136</v>
      </c>
      <c r="C664">
        <v>664</v>
      </c>
      <c r="D664" t="s">
        <v>1755</v>
      </c>
      <c r="E664" t="s">
        <v>231</v>
      </c>
      <c r="F664">
        <v>0</v>
      </c>
      <c r="G664">
        <v>1983</v>
      </c>
      <c r="H664" t="s">
        <v>3137</v>
      </c>
      <c r="I664">
        <v>1983</v>
      </c>
      <c r="J664" t="s">
        <v>0</v>
      </c>
      <c r="K664" t="s">
        <v>1800</v>
      </c>
      <c r="L664" t="e">
        <v>#N/A</v>
      </c>
    </row>
    <row r="665" spans="1:12">
      <c r="A665" t="s">
        <v>3138</v>
      </c>
      <c r="C665">
        <v>665</v>
      </c>
      <c r="D665" t="s">
        <v>585</v>
      </c>
      <c r="E665" t="s">
        <v>584</v>
      </c>
      <c r="F665" t="s">
        <v>1731</v>
      </c>
      <c r="G665">
        <v>1982</v>
      </c>
      <c r="H665" t="s">
        <v>3139</v>
      </c>
      <c r="I665">
        <v>1982</v>
      </c>
      <c r="J665" t="s">
        <v>0</v>
      </c>
      <c r="K665" t="s">
        <v>1800</v>
      </c>
      <c r="L665">
        <v>1982</v>
      </c>
    </row>
    <row r="666" spans="1:12">
      <c r="A666" t="s">
        <v>3140</v>
      </c>
      <c r="C666">
        <v>666</v>
      </c>
      <c r="D666" t="s">
        <v>1771</v>
      </c>
      <c r="E666" t="s">
        <v>1772</v>
      </c>
      <c r="F666" t="s">
        <v>1773</v>
      </c>
      <c r="G666">
        <v>1989</v>
      </c>
      <c r="H666" t="s">
        <v>3141</v>
      </c>
      <c r="I666">
        <v>1989</v>
      </c>
      <c r="J666" t="s">
        <v>0</v>
      </c>
      <c r="K666" t="s">
        <v>1800</v>
      </c>
      <c r="L666" t="e">
        <v>#N/A</v>
      </c>
    </row>
    <row r="667" spans="1:12">
      <c r="A667" t="s">
        <v>3142</v>
      </c>
      <c r="C667">
        <v>667</v>
      </c>
      <c r="D667" t="s">
        <v>1774</v>
      </c>
      <c r="E667" t="s">
        <v>276</v>
      </c>
      <c r="F667" t="s">
        <v>158</v>
      </c>
      <c r="G667">
        <v>1990</v>
      </c>
      <c r="H667" t="s">
        <v>3143</v>
      </c>
      <c r="I667">
        <v>1990</v>
      </c>
      <c r="J667" t="s">
        <v>0</v>
      </c>
      <c r="K667" t="s">
        <v>1800</v>
      </c>
      <c r="L667" t="e">
        <v>#N/A</v>
      </c>
    </row>
    <row r="668" spans="1:12">
      <c r="A668" t="s">
        <v>3144</v>
      </c>
      <c r="C668">
        <v>668</v>
      </c>
      <c r="D668" t="s">
        <v>1782</v>
      </c>
      <c r="E668" t="s">
        <v>36</v>
      </c>
      <c r="F668">
        <v>0</v>
      </c>
      <c r="G668">
        <v>1986</v>
      </c>
      <c r="H668" t="s">
        <v>3145</v>
      </c>
      <c r="I668">
        <v>1986</v>
      </c>
      <c r="J668" t="s">
        <v>0</v>
      </c>
      <c r="K668" t="s">
        <v>1800</v>
      </c>
      <c r="L668" t="e">
        <v>#N/A</v>
      </c>
    </row>
    <row r="669" spans="1:12">
      <c r="A669" t="s">
        <v>3146</v>
      </c>
      <c r="C669">
        <v>669</v>
      </c>
      <c r="D669" t="s">
        <v>1783</v>
      </c>
      <c r="E669" t="s">
        <v>1784</v>
      </c>
      <c r="F669">
        <v>0</v>
      </c>
      <c r="G669">
        <v>1988</v>
      </c>
      <c r="H669" t="s">
        <v>3147</v>
      </c>
      <c r="I669">
        <v>1988</v>
      </c>
      <c r="J669" t="s">
        <v>0</v>
      </c>
      <c r="K669" t="s">
        <v>1800</v>
      </c>
      <c r="L669" t="e">
        <v>#N/A</v>
      </c>
    </row>
    <row r="670" spans="1:12">
      <c r="A670" t="s">
        <v>3148</v>
      </c>
      <c r="C670">
        <v>670</v>
      </c>
      <c r="D670" t="s">
        <v>1783</v>
      </c>
      <c r="E670" t="s">
        <v>940</v>
      </c>
      <c r="F670">
        <v>0</v>
      </c>
      <c r="G670">
        <v>1966</v>
      </c>
      <c r="H670" t="s">
        <v>3149</v>
      </c>
      <c r="I670">
        <v>1966</v>
      </c>
      <c r="J670" t="s">
        <v>0</v>
      </c>
      <c r="K670" t="s">
        <v>1800</v>
      </c>
      <c r="L670" t="e">
        <v>#N/A</v>
      </c>
    </row>
    <row r="671" spans="1:12">
      <c r="A671" t="s">
        <v>3150</v>
      </c>
      <c r="C671">
        <v>671</v>
      </c>
      <c r="D671" t="s">
        <v>1788</v>
      </c>
      <c r="E671" t="s">
        <v>483</v>
      </c>
      <c r="F671" t="s">
        <v>1789</v>
      </c>
      <c r="G671">
        <v>1985</v>
      </c>
      <c r="H671" t="s">
        <v>3151</v>
      </c>
      <c r="I671">
        <v>1985</v>
      </c>
      <c r="J671" t="s">
        <v>0</v>
      </c>
      <c r="K671" t="s">
        <v>1800</v>
      </c>
      <c r="L671" t="e">
        <v>#N/A</v>
      </c>
    </row>
    <row r="672" spans="1:12">
      <c r="A672" t="s">
        <v>3152</v>
      </c>
      <c r="C672">
        <v>672</v>
      </c>
      <c r="D672" t="s">
        <v>403</v>
      </c>
      <c r="E672" t="s">
        <v>19</v>
      </c>
      <c r="F672" t="s">
        <v>1723</v>
      </c>
      <c r="G672">
        <v>1986</v>
      </c>
      <c r="H672" t="s">
        <v>3153</v>
      </c>
      <c r="I672">
        <v>1986</v>
      </c>
      <c r="J672" t="s">
        <v>32</v>
      </c>
      <c r="K672" t="s">
        <v>1800</v>
      </c>
      <c r="L672">
        <v>1986</v>
      </c>
    </row>
    <row r="673" spans="1:12">
      <c r="A673" t="s">
        <v>3154</v>
      </c>
      <c r="C673">
        <v>673</v>
      </c>
      <c r="D673" t="s">
        <v>1724</v>
      </c>
      <c r="E673" t="s">
        <v>554</v>
      </c>
      <c r="F673">
        <v>0</v>
      </c>
      <c r="G673">
        <v>1974</v>
      </c>
      <c r="H673" t="s">
        <v>3155</v>
      </c>
      <c r="I673">
        <v>1974</v>
      </c>
      <c r="J673" t="s">
        <v>32</v>
      </c>
      <c r="K673" t="s">
        <v>1800</v>
      </c>
      <c r="L673" t="e">
        <v>#N/A</v>
      </c>
    </row>
    <row r="674" spans="1:12">
      <c r="A674" t="s">
        <v>3156</v>
      </c>
      <c r="C674">
        <v>674</v>
      </c>
      <c r="D674" t="s">
        <v>653</v>
      </c>
      <c r="E674" t="s">
        <v>22</v>
      </c>
      <c r="F674" t="s">
        <v>1725</v>
      </c>
      <c r="G674">
        <v>1977</v>
      </c>
      <c r="H674" t="s">
        <v>3157</v>
      </c>
      <c r="I674">
        <v>1977</v>
      </c>
      <c r="J674" t="s">
        <v>32</v>
      </c>
      <c r="K674" t="s">
        <v>1800</v>
      </c>
      <c r="L674">
        <v>1977</v>
      </c>
    </row>
    <row r="675" spans="1:12">
      <c r="A675" t="s">
        <v>3158</v>
      </c>
      <c r="C675">
        <v>675</v>
      </c>
      <c r="D675" t="s">
        <v>460</v>
      </c>
      <c r="E675" t="s">
        <v>139</v>
      </c>
      <c r="F675">
        <v>0</v>
      </c>
      <c r="G675">
        <v>1980</v>
      </c>
      <c r="H675" t="s">
        <v>3159</v>
      </c>
      <c r="I675">
        <v>1980</v>
      </c>
      <c r="J675" t="s">
        <v>32</v>
      </c>
      <c r="K675" t="s">
        <v>1800</v>
      </c>
      <c r="L675">
        <v>1980</v>
      </c>
    </row>
    <row r="676" spans="1:12">
      <c r="A676" t="s">
        <v>3160</v>
      </c>
      <c r="C676">
        <v>676</v>
      </c>
      <c r="D676" t="s">
        <v>447</v>
      </c>
      <c r="E676" t="s">
        <v>421</v>
      </c>
      <c r="F676" t="s">
        <v>191</v>
      </c>
      <c r="G676">
        <v>1980</v>
      </c>
      <c r="H676" t="s">
        <v>3161</v>
      </c>
      <c r="I676">
        <v>1980</v>
      </c>
      <c r="J676" t="s">
        <v>32</v>
      </c>
      <c r="K676" t="s">
        <v>1800</v>
      </c>
      <c r="L676">
        <v>1980</v>
      </c>
    </row>
    <row r="677" spans="1:12">
      <c r="A677" t="s">
        <v>3162</v>
      </c>
      <c r="C677">
        <v>677</v>
      </c>
      <c r="D677" t="s">
        <v>430</v>
      </c>
      <c r="E677" t="s">
        <v>218</v>
      </c>
      <c r="F677" t="s">
        <v>1703</v>
      </c>
      <c r="G677">
        <v>1952</v>
      </c>
      <c r="H677" t="s">
        <v>3163</v>
      </c>
      <c r="I677">
        <v>1952</v>
      </c>
      <c r="J677" t="s">
        <v>32</v>
      </c>
      <c r="K677" t="s">
        <v>1800</v>
      </c>
      <c r="L677">
        <v>1952</v>
      </c>
    </row>
    <row r="678" spans="1:12">
      <c r="A678" t="s">
        <v>3164</v>
      </c>
      <c r="C678">
        <v>678</v>
      </c>
      <c r="D678" t="s">
        <v>1053</v>
      </c>
      <c r="E678" t="s">
        <v>91</v>
      </c>
      <c r="F678">
        <v>0</v>
      </c>
      <c r="G678">
        <v>1983</v>
      </c>
      <c r="H678" t="s">
        <v>3165</v>
      </c>
      <c r="I678">
        <v>1983</v>
      </c>
      <c r="J678" t="s">
        <v>32</v>
      </c>
      <c r="K678" t="s">
        <v>1800</v>
      </c>
      <c r="L678">
        <v>1983</v>
      </c>
    </row>
    <row r="679" spans="1:12">
      <c r="A679" t="s">
        <v>3166</v>
      </c>
      <c r="C679">
        <v>679</v>
      </c>
      <c r="D679" t="s">
        <v>1082</v>
      </c>
      <c r="E679" t="s">
        <v>398</v>
      </c>
      <c r="F679">
        <v>0</v>
      </c>
      <c r="G679">
        <v>1983</v>
      </c>
      <c r="H679" t="s">
        <v>3167</v>
      </c>
      <c r="I679">
        <v>1983</v>
      </c>
      <c r="J679" t="s">
        <v>32</v>
      </c>
      <c r="K679" t="s">
        <v>1800</v>
      </c>
      <c r="L679">
        <v>1983</v>
      </c>
    </row>
    <row r="680" spans="1:12">
      <c r="A680" t="s">
        <v>3168</v>
      </c>
      <c r="C680">
        <v>680</v>
      </c>
      <c r="D680" t="s">
        <v>1164</v>
      </c>
      <c r="E680" t="s">
        <v>279</v>
      </c>
      <c r="F680" t="s">
        <v>1726</v>
      </c>
      <c r="G680">
        <v>1997</v>
      </c>
      <c r="H680" t="s">
        <v>3169</v>
      </c>
      <c r="I680">
        <v>1997</v>
      </c>
      <c r="J680" t="s">
        <v>32</v>
      </c>
      <c r="K680" t="s">
        <v>1800</v>
      </c>
      <c r="L680">
        <v>1997</v>
      </c>
    </row>
    <row r="681" spans="1:12">
      <c r="A681" t="s">
        <v>3170</v>
      </c>
      <c r="C681">
        <v>681</v>
      </c>
      <c r="D681" t="s">
        <v>1164</v>
      </c>
      <c r="E681" t="s">
        <v>17</v>
      </c>
      <c r="F681">
        <v>0</v>
      </c>
      <c r="G681">
        <v>1975</v>
      </c>
      <c r="H681" t="s">
        <v>3171</v>
      </c>
      <c r="I681">
        <v>1975</v>
      </c>
      <c r="J681" t="s">
        <v>32</v>
      </c>
      <c r="K681" t="s">
        <v>1800</v>
      </c>
      <c r="L681">
        <v>1975</v>
      </c>
    </row>
    <row r="682" spans="1:12">
      <c r="A682" t="s">
        <v>3172</v>
      </c>
      <c r="C682">
        <v>682</v>
      </c>
      <c r="D682" t="s">
        <v>1727</v>
      </c>
      <c r="E682" t="s">
        <v>26</v>
      </c>
      <c r="F682">
        <v>0</v>
      </c>
      <c r="G682">
        <v>1978</v>
      </c>
      <c r="H682" t="s">
        <v>3173</v>
      </c>
      <c r="I682">
        <v>1978</v>
      </c>
      <c r="J682" t="s">
        <v>32</v>
      </c>
      <c r="K682" t="s">
        <v>1800</v>
      </c>
      <c r="L682" t="e">
        <v>#N/A</v>
      </c>
    </row>
    <row r="683" spans="1:12">
      <c r="A683" t="s">
        <v>3174</v>
      </c>
      <c r="C683">
        <v>683</v>
      </c>
      <c r="D683" t="s">
        <v>1014</v>
      </c>
      <c r="E683" t="s">
        <v>16</v>
      </c>
      <c r="F683">
        <v>0</v>
      </c>
      <c r="G683">
        <v>1976</v>
      </c>
      <c r="H683" t="s">
        <v>3175</v>
      </c>
      <c r="I683">
        <v>1976</v>
      </c>
      <c r="J683" t="s">
        <v>32</v>
      </c>
      <c r="K683" t="s">
        <v>1800</v>
      </c>
      <c r="L683" t="e">
        <v>#N/A</v>
      </c>
    </row>
    <row r="684" spans="1:12">
      <c r="A684" t="s">
        <v>3176</v>
      </c>
      <c r="C684">
        <v>684</v>
      </c>
      <c r="D684" t="s">
        <v>1728</v>
      </c>
      <c r="E684" t="s">
        <v>151</v>
      </c>
      <c r="F684" t="s">
        <v>1729</v>
      </c>
      <c r="G684">
        <v>1977</v>
      </c>
      <c r="H684" t="s">
        <v>3177</v>
      </c>
      <c r="I684">
        <v>1977</v>
      </c>
      <c r="J684" t="s">
        <v>32</v>
      </c>
      <c r="K684" t="s">
        <v>1800</v>
      </c>
      <c r="L684" t="e">
        <v>#N/A</v>
      </c>
    </row>
    <row r="685" spans="1:12">
      <c r="A685" t="s">
        <v>3178</v>
      </c>
      <c r="C685">
        <v>685</v>
      </c>
      <c r="D685" t="s">
        <v>1163</v>
      </c>
      <c r="E685" t="s">
        <v>588</v>
      </c>
      <c r="F685" t="s">
        <v>625</v>
      </c>
      <c r="G685">
        <v>1976</v>
      </c>
      <c r="H685" t="s">
        <v>3179</v>
      </c>
      <c r="I685">
        <v>1976</v>
      </c>
      <c r="J685" t="s">
        <v>32</v>
      </c>
      <c r="K685" t="s">
        <v>1800</v>
      </c>
      <c r="L685" t="e">
        <v>#N/A</v>
      </c>
    </row>
    <row r="686" spans="1:12">
      <c r="A686" t="s">
        <v>3180</v>
      </c>
      <c r="C686">
        <v>686</v>
      </c>
      <c r="D686" t="s">
        <v>1732</v>
      </c>
      <c r="E686" t="s">
        <v>19</v>
      </c>
      <c r="F686" t="s">
        <v>1733</v>
      </c>
      <c r="G686">
        <v>1979</v>
      </c>
      <c r="H686" t="s">
        <v>3181</v>
      </c>
      <c r="I686">
        <v>1979</v>
      </c>
      <c r="J686" t="s">
        <v>32</v>
      </c>
      <c r="K686" t="s">
        <v>1800</v>
      </c>
      <c r="L686" t="e">
        <v>#N/A</v>
      </c>
    </row>
    <row r="687" spans="1:12">
      <c r="A687" t="s">
        <v>3182</v>
      </c>
      <c r="C687">
        <v>687</v>
      </c>
      <c r="D687" t="s">
        <v>1734</v>
      </c>
      <c r="E687" t="s">
        <v>1348</v>
      </c>
      <c r="F687" t="s">
        <v>1735</v>
      </c>
      <c r="G687">
        <v>1982</v>
      </c>
      <c r="H687" t="s">
        <v>3183</v>
      </c>
      <c r="I687">
        <v>1982</v>
      </c>
      <c r="J687" t="s">
        <v>32</v>
      </c>
      <c r="K687" t="s">
        <v>1800</v>
      </c>
      <c r="L687" t="e">
        <v>#N/A</v>
      </c>
    </row>
    <row r="688" spans="1:12">
      <c r="A688" t="s">
        <v>3184</v>
      </c>
      <c r="C688">
        <v>688</v>
      </c>
      <c r="D688" t="s">
        <v>1739</v>
      </c>
      <c r="E688" t="s">
        <v>70</v>
      </c>
      <c r="F688" t="s">
        <v>1738</v>
      </c>
      <c r="G688">
        <v>1990</v>
      </c>
      <c r="H688" t="s">
        <v>3185</v>
      </c>
      <c r="I688">
        <v>1990</v>
      </c>
      <c r="J688" t="s">
        <v>32</v>
      </c>
      <c r="K688" t="s">
        <v>1800</v>
      </c>
      <c r="L688" t="e">
        <v>#N/A</v>
      </c>
    </row>
    <row r="689" spans="1:12">
      <c r="A689" t="s">
        <v>3186</v>
      </c>
      <c r="C689">
        <v>689</v>
      </c>
      <c r="D689" t="s">
        <v>1740</v>
      </c>
      <c r="E689" t="s">
        <v>365</v>
      </c>
      <c r="F689" t="s">
        <v>1741</v>
      </c>
      <c r="G689">
        <v>1982</v>
      </c>
      <c r="H689" t="s">
        <v>3187</v>
      </c>
      <c r="I689">
        <v>1982</v>
      </c>
      <c r="J689" t="s">
        <v>32</v>
      </c>
      <c r="K689" t="s">
        <v>1800</v>
      </c>
      <c r="L689" t="e">
        <v>#N/A</v>
      </c>
    </row>
    <row r="690" spans="1:12">
      <c r="A690" t="s">
        <v>3188</v>
      </c>
      <c r="C690">
        <v>690</v>
      </c>
      <c r="D690" t="s">
        <v>1728</v>
      </c>
      <c r="E690" t="s">
        <v>96</v>
      </c>
      <c r="F690" t="s">
        <v>1729</v>
      </c>
      <c r="G690">
        <v>2003</v>
      </c>
      <c r="H690" t="s">
        <v>3189</v>
      </c>
      <c r="I690">
        <v>2003</v>
      </c>
      <c r="J690" t="s">
        <v>32</v>
      </c>
      <c r="K690" t="s">
        <v>1800</v>
      </c>
      <c r="L690" t="e">
        <v>#N/A</v>
      </c>
    </row>
    <row r="691" spans="1:12">
      <c r="A691" t="s">
        <v>3190</v>
      </c>
      <c r="C691">
        <v>691</v>
      </c>
      <c r="D691" t="s">
        <v>1742</v>
      </c>
      <c r="E691" t="s">
        <v>398</v>
      </c>
      <c r="F691" t="s">
        <v>1743</v>
      </c>
      <c r="G691">
        <v>1974</v>
      </c>
      <c r="H691" t="s">
        <v>3191</v>
      </c>
      <c r="I691">
        <v>1974</v>
      </c>
      <c r="J691" t="s">
        <v>32</v>
      </c>
      <c r="K691" t="s">
        <v>1800</v>
      </c>
      <c r="L691" t="e">
        <v>#N/A</v>
      </c>
    </row>
    <row r="692" spans="1:12">
      <c r="A692" t="s">
        <v>3192</v>
      </c>
      <c r="C692">
        <v>692</v>
      </c>
      <c r="D692" t="s">
        <v>380</v>
      </c>
      <c r="E692" t="s">
        <v>96</v>
      </c>
      <c r="F692" t="s">
        <v>1743</v>
      </c>
      <c r="G692">
        <v>1972</v>
      </c>
      <c r="H692" t="s">
        <v>3193</v>
      </c>
      <c r="I692">
        <v>1972</v>
      </c>
      <c r="J692" t="s">
        <v>32</v>
      </c>
      <c r="K692" t="s">
        <v>1800</v>
      </c>
      <c r="L692" t="e">
        <v>#N/A</v>
      </c>
    </row>
    <row r="693" spans="1:12">
      <c r="A693" t="s">
        <v>3194</v>
      </c>
      <c r="C693">
        <v>693</v>
      </c>
      <c r="D693" t="s">
        <v>1744</v>
      </c>
      <c r="E693" t="s">
        <v>151</v>
      </c>
      <c r="F693" t="s">
        <v>1743</v>
      </c>
      <c r="G693">
        <v>1976</v>
      </c>
      <c r="H693" t="s">
        <v>3195</v>
      </c>
      <c r="I693">
        <v>1976</v>
      </c>
      <c r="J693" t="s">
        <v>32</v>
      </c>
      <c r="K693" t="s">
        <v>1800</v>
      </c>
      <c r="L693" t="e">
        <v>#N/A</v>
      </c>
    </row>
    <row r="694" spans="1:12">
      <c r="A694" t="s">
        <v>3196</v>
      </c>
      <c r="C694">
        <v>694</v>
      </c>
      <c r="D694" t="s">
        <v>536</v>
      </c>
      <c r="E694" t="s">
        <v>1745</v>
      </c>
      <c r="F694">
        <v>0</v>
      </c>
      <c r="G694">
        <v>1977</v>
      </c>
      <c r="H694" t="s">
        <v>3197</v>
      </c>
      <c r="I694">
        <v>1977</v>
      </c>
      <c r="J694" t="s">
        <v>32</v>
      </c>
      <c r="K694" t="s">
        <v>1800</v>
      </c>
      <c r="L694" t="e">
        <v>#N/A</v>
      </c>
    </row>
    <row r="695" spans="1:12">
      <c r="A695" t="s">
        <v>3198</v>
      </c>
      <c r="C695">
        <v>695</v>
      </c>
      <c r="D695" t="s">
        <v>1746</v>
      </c>
      <c r="E695" t="s">
        <v>59</v>
      </c>
      <c r="F695">
        <v>0</v>
      </c>
      <c r="G695">
        <v>1982</v>
      </c>
      <c r="H695" t="s">
        <v>3199</v>
      </c>
      <c r="I695">
        <v>1982</v>
      </c>
      <c r="J695" t="s">
        <v>32</v>
      </c>
      <c r="K695" t="s">
        <v>1800</v>
      </c>
      <c r="L695" t="e">
        <v>#N/A</v>
      </c>
    </row>
    <row r="696" spans="1:12">
      <c r="A696" t="s">
        <v>3200</v>
      </c>
      <c r="C696">
        <v>696</v>
      </c>
      <c r="D696" t="s">
        <v>1747</v>
      </c>
      <c r="E696" t="s">
        <v>17</v>
      </c>
      <c r="F696">
        <v>0</v>
      </c>
      <c r="G696">
        <v>1981</v>
      </c>
      <c r="H696" t="s">
        <v>3201</v>
      </c>
      <c r="I696">
        <v>1981</v>
      </c>
      <c r="J696" t="s">
        <v>32</v>
      </c>
      <c r="K696" t="s">
        <v>1800</v>
      </c>
      <c r="L696" t="e">
        <v>#N/A</v>
      </c>
    </row>
    <row r="697" spans="1:12">
      <c r="A697" t="s">
        <v>3202</v>
      </c>
      <c r="C697">
        <v>697</v>
      </c>
      <c r="D697" t="s">
        <v>1166</v>
      </c>
      <c r="E697" t="s">
        <v>96</v>
      </c>
      <c r="F697">
        <v>0</v>
      </c>
      <c r="G697">
        <v>1986</v>
      </c>
      <c r="H697" t="s">
        <v>3203</v>
      </c>
      <c r="I697">
        <v>1986</v>
      </c>
      <c r="J697" t="s">
        <v>32</v>
      </c>
      <c r="K697" t="s">
        <v>1800</v>
      </c>
      <c r="L697">
        <v>1986</v>
      </c>
    </row>
    <row r="698" spans="1:12">
      <c r="A698" t="s">
        <v>3204</v>
      </c>
      <c r="C698">
        <v>698</v>
      </c>
      <c r="D698" t="s">
        <v>1748</v>
      </c>
      <c r="E698" t="s">
        <v>46</v>
      </c>
      <c r="F698" t="s">
        <v>1749</v>
      </c>
      <c r="G698">
        <v>1981</v>
      </c>
      <c r="H698" t="s">
        <v>3205</v>
      </c>
      <c r="I698">
        <v>1981</v>
      </c>
      <c r="J698" t="s">
        <v>32</v>
      </c>
      <c r="K698" t="s">
        <v>1800</v>
      </c>
      <c r="L698" t="e">
        <v>#N/A</v>
      </c>
    </row>
    <row r="699" spans="1:12">
      <c r="A699" t="s">
        <v>3206</v>
      </c>
      <c r="C699">
        <v>699</v>
      </c>
      <c r="D699" t="s">
        <v>1750</v>
      </c>
      <c r="E699" t="s">
        <v>90</v>
      </c>
      <c r="F699" t="s">
        <v>1749</v>
      </c>
      <c r="G699">
        <v>1978</v>
      </c>
      <c r="H699" t="s">
        <v>3207</v>
      </c>
      <c r="I699">
        <v>1978</v>
      </c>
      <c r="J699" t="s">
        <v>32</v>
      </c>
      <c r="K699" t="s">
        <v>1800</v>
      </c>
      <c r="L699" t="e">
        <v>#N/A</v>
      </c>
    </row>
    <row r="700" spans="1:12">
      <c r="A700" t="s">
        <v>3208</v>
      </c>
      <c r="C700">
        <v>700</v>
      </c>
      <c r="D700" t="s">
        <v>1751</v>
      </c>
      <c r="E700" t="s">
        <v>234</v>
      </c>
      <c r="F700" t="s">
        <v>1749</v>
      </c>
      <c r="G700">
        <v>1979</v>
      </c>
      <c r="H700" t="s">
        <v>3209</v>
      </c>
      <c r="I700">
        <v>1979</v>
      </c>
      <c r="J700" t="s">
        <v>32</v>
      </c>
      <c r="K700" t="s">
        <v>1800</v>
      </c>
      <c r="L700" t="e">
        <v>#N/A</v>
      </c>
    </row>
    <row r="701" spans="1:12">
      <c r="A701" t="s">
        <v>3210</v>
      </c>
      <c r="C701">
        <v>701</v>
      </c>
      <c r="D701" t="s">
        <v>1740</v>
      </c>
      <c r="E701" t="s">
        <v>363</v>
      </c>
      <c r="F701" t="s">
        <v>1752</v>
      </c>
      <c r="G701">
        <v>1974</v>
      </c>
      <c r="H701" t="s">
        <v>3211</v>
      </c>
      <c r="I701">
        <v>1974</v>
      </c>
      <c r="J701" t="s">
        <v>32</v>
      </c>
      <c r="K701" t="s">
        <v>1800</v>
      </c>
      <c r="L701" t="e">
        <v>#N/A</v>
      </c>
    </row>
    <row r="702" spans="1:12">
      <c r="A702" t="s">
        <v>3212</v>
      </c>
      <c r="C702">
        <v>702</v>
      </c>
      <c r="D702" t="s">
        <v>1140</v>
      </c>
      <c r="E702" t="s">
        <v>1753</v>
      </c>
      <c r="F702">
        <v>0</v>
      </c>
      <c r="G702">
        <v>1976</v>
      </c>
      <c r="H702" t="s">
        <v>3213</v>
      </c>
      <c r="I702">
        <v>1976</v>
      </c>
      <c r="J702" t="s">
        <v>32</v>
      </c>
      <c r="K702" t="s">
        <v>1800</v>
      </c>
      <c r="L702" t="e">
        <v>#N/A</v>
      </c>
    </row>
    <row r="703" spans="1:12">
      <c r="A703" t="s">
        <v>3214</v>
      </c>
      <c r="C703">
        <v>703</v>
      </c>
      <c r="D703" t="s">
        <v>1063</v>
      </c>
      <c r="E703" t="s">
        <v>1754</v>
      </c>
      <c r="F703">
        <v>0</v>
      </c>
      <c r="G703">
        <v>1983</v>
      </c>
      <c r="H703" t="s">
        <v>3215</v>
      </c>
      <c r="I703">
        <v>1983</v>
      </c>
      <c r="J703" t="s">
        <v>32</v>
      </c>
      <c r="K703" t="s">
        <v>1800</v>
      </c>
      <c r="L703" t="e">
        <v>#N/A</v>
      </c>
    </row>
    <row r="704" spans="1:12">
      <c r="A704" t="s">
        <v>3216</v>
      </c>
      <c r="C704">
        <v>704</v>
      </c>
      <c r="D704" t="s">
        <v>521</v>
      </c>
      <c r="E704" t="s">
        <v>26</v>
      </c>
      <c r="F704" t="s">
        <v>520</v>
      </c>
      <c r="G704">
        <v>1961</v>
      </c>
      <c r="H704" t="s">
        <v>3217</v>
      </c>
      <c r="I704">
        <v>1961</v>
      </c>
      <c r="J704" t="s">
        <v>32</v>
      </c>
      <c r="K704" t="s">
        <v>1800</v>
      </c>
      <c r="L704">
        <v>1961</v>
      </c>
    </row>
    <row r="705" spans="1:12">
      <c r="A705" t="s">
        <v>3218</v>
      </c>
      <c r="C705">
        <v>705</v>
      </c>
      <c r="D705" t="s">
        <v>519</v>
      </c>
      <c r="E705" t="s">
        <v>19</v>
      </c>
      <c r="F705">
        <v>0</v>
      </c>
      <c r="G705">
        <v>1988</v>
      </c>
      <c r="H705" t="s">
        <v>3219</v>
      </c>
      <c r="I705">
        <v>1988</v>
      </c>
      <c r="J705" t="s">
        <v>32</v>
      </c>
      <c r="K705" t="s">
        <v>1800</v>
      </c>
      <c r="L705">
        <v>1988</v>
      </c>
    </row>
    <row r="706" spans="1:12">
      <c r="A706" t="s">
        <v>3220</v>
      </c>
      <c r="C706">
        <v>706</v>
      </c>
      <c r="D706" t="s">
        <v>1756</v>
      </c>
      <c r="E706" t="s">
        <v>22</v>
      </c>
      <c r="F706">
        <v>0</v>
      </c>
      <c r="G706">
        <v>1979</v>
      </c>
      <c r="H706" t="s">
        <v>3221</v>
      </c>
      <c r="I706">
        <v>1979</v>
      </c>
      <c r="J706" t="s">
        <v>32</v>
      </c>
      <c r="K706" t="s">
        <v>1800</v>
      </c>
      <c r="L706" t="e">
        <v>#N/A</v>
      </c>
    </row>
    <row r="707" spans="1:12">
      <c r="A707" t="s">
        <v>3222</v>
      </c>
      <c r="C707">
        <v>707</v>
      </c>
      <c r="D707" t="s">
        <v>1757</v>
      </c>
      <c r="E707" t="s">
        <v>19</v>
      </c>
      <c r="F707" t="s">
        <v>1413</v>
      </c>
      <c r="G707">
        <v>1979</v>
      </c>
      <c r="H707" t="s">
        <v>3223</v>
      </c>
      <c r="I707">
        <v>1979</v>
      </c>
      <c r="J707" t="s">
        <v>32</v>
      </c>
      <c r="K707" t="s">
        <v>1800</v>
      </c>
      <c r="L707" t="e">
        <v>#N/A</v>
      </c>
    </row>
    <row r="708" spans="1:12">
      <c r="A708" t="s">
        <v>3224</v>
      </c>
      <c r="C708">
        <v>708</v>
      </c>
      <c r="D708" t="s">
        <v>1144</v>
      </c>
      <c r="E708" t="s">
        <v>1143</v>
      </c>
      <c r="F708" t="s">
        <v>1138</v>
      </c>
      <c r="G708">
        <v>1983</v>
      </c>
      <c r="H708" t="s">
        <v>3225</v>
      </c>
      <c r="I708">
        <v>1983</v>
      </c>
      <c r="J708" t="s">
        <v>32</v>
      </c>
      <c r="K708" t="s">
        <v>1800</v>
      </c>
      <c r="L708">
        <v>1983</v>
      </c>
    </row>
    <row r="709" spans="1:12">
      <c r="A709" t="s">
        <v>3226</v>
      </c>
      <c r="C709">
        <v>709</v>
      </c>
      <c r="D709" t="s">
        <v>1142</v>
      </c>
      <c r="E709" t="s">
        <v>17</v>
      </c>
      <c r="F709" t="s">
        <v>1138</v>
      </c>
      <c r="G709">
        <v>1981</v>
      </c>
      <c r="H709" t="s">
        <v>3227</v>
      </c>
      <c r="I709">
        <v>1981</v>
      </c>
      <c r="J709" t="s">
        <v>32</v>
      </c>
      <c r="K709" t="s">
        <v>1800</v>
      </c>
      <c r="L709">
        <v>1981</v>
      </c>
    </row>
    <row r="710" spans="1:12">
      <c r="A710" t="s">
        <v>3228</v>
      </c>
      <c r="C710">
        <v>710</v>
      </c>
      <c r="D710" t="s">
        <v>1145</v>
      </c>
      <c r="E710" t="s">
        <v>83</v>
      </c>
      <c r="F710" t="s">
        <v>1138</v>
      </c>
      <c r="G710">
        <v>1974</v>
      </c>
      <c r="H710" t="s">
        <v>3229</v>
      </c>
      <c r="I710">
        <v>1974</v>
      </c>
      <c r="J710" t="s">
        <v>32</v>
      </c>
      <c r="K710" t="s">
        <v>1800</v>
      </c>
      <c r="L710">
        <v>1974</v>
      </c>
    </row>
    <row r="711" spans="1:12">
      <c r="A711" t="s">
        <v>3230</v>
      </c>
      <c r="C711">
        <v>711</v>
      </c>
      <c r="D711" t="s">
        <v>1139</v>
      </c>
      <c r="E711" t="s">
        <v>383</v>
      </c>
      <c r="F711" t="s">
        <v>1138</v>
      </c>
      <c r="G711">
        <v>1974</v>
      </c>
      <c r="H711" t="s">
        <v>3231</v>
      </c>
      <c r="I711">
        <v>1974</v>
      </c>
      <c r="J711" t="s">
        <v>32</v>
      </c>
      <c r="K711" t="s">
        <v>1800</v>
      </c>
      <c r="L711">
        <v>1974</v>
      </c>
    </row>
    <row r="712" spans="1:12">
      <c r="A712" t="s">
        <v>3232</v>
      </c>
      <c r="C712">
        <v>712</v>
      </c>
      <c r="D712" t="s">
        <v>1140</v>
      </c>
      <c r="E712" t="s">
        <v>17</v>
      </c>
      <c r="F712" t="s">
        <v>1138</v>
      </c>
      <c r="G712">
        <v>1969</v>
      </c>
      <c r="H712" t="s">
        <v>2513</v>
      </c>
      <c r="I712">
        <v>1969</v>
      </c>
      <c r="J712" t="s">
        <v>32</v>
      </c>
      <c r="K712" t="s">
        <v>1800</v>
      </c>
      <c r="L712">
        <v>1969</v>
      </c>
    </row>
    <row r="713" spans="1:12">
      <c r="A713" t="s">
        <v>3233</v>
      </c>
      <c r="C713">
        <v>713</v>
      </c>
      <c r="D713" t="s">
        <v>1141</v>
      </c>
      <c r="E713" t="s">
        <v>193</v>
      </c>
      <c r="F713" t="s">
        <v>1138</v>
      </c>
      <c r="G713">
        <v>1984</v>
      </c>
      <c r="H713" t="s">
        <v>3234</v>
      </c>
      <c r="I713">
        <v>1984</v>
      </c>
      <c r="J713" t="s">
        <v>32</v>
      </c>
      <c r="K713" t="s">
        <v>1800</v>
      </c>
      <c r="L713">
        <v>1984</v>
      </c>
    </row>
    <row r="714" spans="1:12">
      <c r="A714" t="s">
        <v>3235</v>
      </c>
      <c r="C714">
        <v>714</v>
      </c>
      <c r="D714" t="s">
        <v>1758</v>
      </c>
      <c r="E714" t="s">
        <v>15</v>
      </c>
      <c r="F714">
        <v>0</v>
      </c>
      <c r="G714">
        <v>1980</v>
      </c>
      <c r="H714" t="s">
        <v>3236</v>
      </c>
      <c r="I714">
        <v>1980</v>
      </c>
      <c r="J714" t="s">
        <v>32</v>
      </c>
      <c r="K714" t="s">
        <v>1800</v>
      </c>
      <c r="L714" t="e">
        <v>#N/A</v>
      </c>
    </row>
    <row r="715" spans="1:12">
      <c r="A715" t="s">
        <v>3237</v>
      </c>
      <c r="C715">
        <v>715</v>
      </c>
      <c r="D715" t="s">
        <v>1759</v>
      </c>
      <c r="E715" t="s">
        <v>22</v>
      </c>
      <c r="F715" t="s">
        <v>1760</v>
      </c>
      <c r="G715">
        <v>1986</v>
      </c>
      <c r="H715" t="s">
        <v>3238</v>
      </c>
      <c r="I715">
        <v>1986</v>
      </c>
      <c r="J715" t="s">
        <v>32</v>
      </c>
      <c r="K715" t="s">
        <v>1800</v>
      </c>
      <c r="L715" t="e">
        <v>#N/A</v>
      </c>
    </row>
    <row r="716" spans="1:12">
      <c r="A716" t="s">
        <v>3239</v>
      </c>
      <c r="C716">
        <v>716</v>
      </c>
      <c r="D716" t="s">
        <v>493</v>
      </c>
      <c r="E716" t="s">
        <v>17</v>
      </c>
      <c r="F716">
        <v>0</v>
      </c>
      <c r="G716">
        <v>1987</v>
      </c>
      <c r="H716" t="s">
        <v>3240</v>
      </c>
      <c r="I716">
        <v>1987</v>
      </c>
      <c r="J716" t="s">
        <v>32</v>
      </c>
      <c r="K716" t="s">
        <v>1800</v>
      </c>
      <c r="L716">
        <v>1987</v>
      </c>
    </row>
    <row r="717" spans="1:12">
      <c r="A717" t="s">
        <v>3241</v>
      </c>
      <c r="C717">
        <v>717</v>
      </c>
      <c r="D717" t="s">
        <v>1761</v>
      </c>
      <c r="E717" t="s">
        <v>1026</v>
      </c>
      <c r="F717" t="s">
        <v>477</v>
      </c>
      <c r="G717">
        <v>1988</v>
      </c>
      <c r="H717" t="s">
        <v>3242</v>
      </c>
      <c r="I717">
        <v>1988</v>
      </c>
      <c r="J717" t="s">
        <v>32</v>
      </c>
      <c r="K717" t="s">
        <v>1800</v>
      </c>
      <c r="L717" t="e">
        <v>#N/A</v>
      </c>
    </row>
    <row r="718" spans="1:12">
      <c r="A718" t="s">
        <v>3243</v>
      </c>
      <c r="C718">
        <v>718</v>
      </c>
      <c r="D718" t="s">
        <v>1762</v>
      </c>
      <c r="E718" t="s">
        <v>467</v>
      </c>
      <c r="F718">
        <v>0</v>
      </c>
      <c r="G718">
        <v>1981</v>
      </c>
      <c r="H718" t="s">
        <v>3244</v>
      </c>
      <c r="I718">
        <v>1981</v>
      </c>
      <c r="J718" t="s">
        <v>32</v>
      </c>
      <c r="K718" t="s">
        <v>1800</v>
      </c>
      <c r="L718" t="e">
        <v>#N/A</v>
      </c>
    </row>
    <row r="719" spans="1:12">
      <c r="A719" t="s">
        <v>3245</v>
      </c>
      <c r="C719">
        <v>719</v>
      </c>
      <c r="D719" t="s">
        <v>1763</v>
      </c>
      <c r="E719" t="s">
        <v>95</v>
      </c>
      <c r="F719">
        <v>0</v>
      </c>
      <c r="G719">
        <v>1994</v>
      </c>
      <c r="H719" t="s">
        <v>3246</v>
      </c>
      <c r="I719">
        <v>1994</v>
      </c>
      <c r="J719" t="s">
        <v>32</v>
      </c>
      <c r="K719" t="s">
        <v>1800</v>
      </c>
      <c r="L719" t="e">
        <v>#N/A</v>
      </c>
    </row>
    <row r="720" spans="1:12">
      <c r="A720" t="s">
        <v>3247</v>
      </c>
      <c r="C720">
        <v>720</v>
      </c>
      <c r="D720" t="s">
        <v>1764</v>
      </c>
      <c r="E720" t="s">
        <v>63</v>
      </c>
      <c r="F720">
        <v>0</v>
      </c>
      <c r="G720">
        <v>1995</v>
      </c>
      <c r="H720" t="s">
        <v>3248</v>
      </c>
      <c r="I720">
        <v>1995</v>
      </c>
      <c r="J720" t="s">
        <v>32</v>
      </c>
      <c r="K720" t="s">
        <v>1800</v>
      </c>
      <c r="L720" t="e">
        <v>#N/A</v>
      </c>
    </row>
    <row r="721" spans="1:12">
      <c r="A721" t="s">
        <v>3249</v>
      </c>
      <c r="C721">
        <v>721</v>
      </c>
      <c r="D721" t="s">
        <v>1765</v>
      </c>
      <c r="E721" t="s">
        <v>70</v>
      </c>
      <c r="F721" t="s">
        <v>1138</v>
      </c>
      <c r="G721">
        <v>1974</v>
      </c>
      <c r="H721" t="s">
        <v>3250</v>
      </c>
      <c r="I721">
        <v>1974</v>
      </c>
      <c r="J721" t="s">
        <v>32</v>
      </c>
      <c r="K721" t="s">
        <v>1800</v>
      </c>
      <c r="L721" t="e">
        <v>#N/A</v>
      </c>
    </row>
    <row r="722" spans="1:12">
      <c r="A722" t="s">
        <v>3251</v>
      </c>
      <c r="C722">
        <v>722</v>
      </c>
      <c r="D722" t="s">
        <v>1766</v>
      </c>
      <c r="E722" t="s">
        <v>48</v>
      </c>
      <c r="F722" t="s">
        <v>1767</v>
      </c>
      <c r="G722">
        <v>1986</v>
      </c>
      <c r="H722" t="s">
        <v>3252</v>
      </c>
      <c r="I722">
        <v>1986</v>
      </c>
      <c r="J722" t="s">
        <v>32</v>
      </c>
      <c r="K722" t="s">
        <v>1800</v>
      </c>
      <c r="L722" t="e">
        <v>#N/A</v>
      </c>
    </row>
    <row r="723" spans="1:12">
      <c r="A723" t="s">
        <v>3253</v>
      </c>
      <c r="C723">
        <v>723</v>
      </c>
      <c r="D723" t="s">
        <v>512</v>
      </c>
      <c r="E723" t="s">
        <v>511</v>
      </c>
      <c r="F723">
        <v>0</v>
      </c>
      <c r="G723">
        <v>1959</v>
      </c>
      <c r="H723" t="s">
        <v>3254</v>
      </c>
      <c r="I723">
        <v>1959</v>
      </c>
      <c r="J723" t="s">
        <v>32</v>
      </c>
      <c r="K723" t="s">
        <v>1800</v>
      </c>
      <c r="L723">
        <v>1959</v>
      </c>
    </row>
    <row r="724" spans="1:12">
      <c r="A724" t="s">
        <v>3255</v>
      </c>
      <c r="C724">
        <v>724</v>
      </c>
      <c r="D724" t="s">
        <v>1768</v>
      </c>
      <c r="E724" t="s">
        <v>272</v>
      </c>
      <c r="F724" t="s">
        <v>1615</v>
      </c>
      <c r="G724">
        <v>1977</v>
      </c>
      <c r="H724" t="s">
        <v>3256</v>
      </c>
      <c r="I724">
        <v>1977</v>
      </c>
      <c r="J724" t="s">
        <v>32</v>
      </c>
      <c r="K724" t="s">
        <v>1800</v>
      </c>
      <c r="L724" t="e">
        <v>#N/A</v>
      </c>
    </row>
    <row r="725" spans="1:12">
      <c r="A725" t="s">
        <v>3257</v>
      </c>
      <c r="C725">
        <v>725</v>
      </c>
      <c r="D725" t="s">
        <v>560</v>
      </c>
      <c r="E725" t="s">
        <v>34</v>
      </c>
      <c r="F725">
        <v>0</v>
      </c>
      <c r="G725">
        <v>1955</v>
      </c>
      <c r="H725" t="s">
        <v>2499</v>
      </c>
      <c r="I725">
        <v>1955</v>
      </c>
      <c r="J725" t="s">
        <v>32</v>
      </c>
      <c r="K725" t="s">
        <v>1800</v>
      </c>
      <c r="L725">
        <v>1955</v>
      </c>
    </row>
    <row r="726" spans="1:12">
      <c r="A726" t="s">
        <v>3258</v>
      </c>
      <c r="C726">
        <v>726</v>
      </c>
      <c r="D726" t="s">
        <v>1103</v>
      </c>
      <c r="E726" t="s">
        <v>1769</v>
      </c>
      <c r="F726" t="s">
        <v>1445</v>
      </c>
      <c r="G726">
        <v>1984</v>
      </c>
      <c r="H726" t="s">
        <v>3259</v>
      </c>
      <c r="I726">
        <v>1984</v>
      </c>
      <c r="J726" t="s">
        <v>32</v>
      </c>
      <c r="K726" t="s">
        <v>1800</v>
      </c>
      <c r="L726" t="e">
        <v>#N/A</v>
      </c>
    </row>
    <row r="727" spans="1:12">
      <c r="A727" t="s">
        <v>3260</v>
      </c>
      <c r="C727">
        <v>727</v>
      </c>
      <c r="D727" t="s">
        <v>517</v>
      </c>
      <c r="E727" t="s">
        <v>48</v>
      </c>
      <c r="F727" t="s">
        <v>516</v>
      </c>
      <c r="G727">
        <v>1982</v>
      </c>
      <c r="H727" t="s">
        <v>3261</v>
      </c>
      <c r="I727">
        <v>1982</v>
      </c>
      <c r="J727" t="s">
        <v>32</v>
      </c>
      <c r="K727" t="s">
        <v>1800</v>
      </c>
      <c r="L727">
        <v>1982</v>
      </c>
    </row>
    <row r="728" spans="1:12">
      <c r="A728" t="s">
        <v>3262</v>
      </c>
      <c r="C728">
        <v>728</v>
      </c>
      <c r="D728" t="s">
        <v>517</v>
      </c>
      <c r="E728" t="s">
        <v>518</v>
      </c>
      <c r="F728" t="s">
        <v>516</v>
      </c>
      <c r="G728">
        <v>1946</v>
      </c>
      <c r="H728" t="s">
        <v>3263</v>
      </c>
      <c r="I728">
        <v>1946</v>
      </c>
      <c r="J728" t="s">
        <v>32</v>
      </c>
      <c r="K728" t="s">
        <v>1800</v>
      </c>
      <c r="L728">
        <v>1946</v>
      </c>
    </row>
    <row r="729" spans="1:12">
      <c r="A729" t="s">
        <v>3264</v>
      </c>
      <c r="C729">
        <v>729</v>
      </c>
      <c r="D729" t="s">
        <v>97</v>
      </c>
      <c r="E729" t="s">
        <v>63</v>
      </c>
      <c r="F729">
        <v>0</v>
      </c>
      <c r="G729">
        <v>1986</v>
      </c>
      <c r="H729" t="s">
        <v>3265</v>
      </c>
      <c r="I729">
        <v>1986</v>
      </c>
      <c r="J729" t="s">
        <v>32</v>
      </c>
      <c r="K729" t="s">
        <v>1800</v>
      </c>
      <c r="L729">
        <v>1991</v>
      </c>
    </row>
    <row r="730" spans="1:12">
      <c r="A730" t="s">
        <v>3266</v>
      </c>
      <c r="C730">
        <v>730</v>
      </c>
      <c r="D730" t="s">
        <v>1387</v>
      </c>
      <c r="E730" t="s">
        <v>17</v>
      </c>
      <c r="F730" t="s">
        <v>1391</v>
      </c>
      <c r="G730">
        <v>1994</v>
      </c>
      <c r="H730" t="s">
        <v>3267</v>
      </c>
      <c r="I730">
        <v>1994</v>
      </c>
      <c r="J730" t="s">
        <v>32</v>
      </c>
      <c r="K730" t="s">
        <v>1800</v>
      </c>
      <c r="L730" t="e">
        <v>#N/A</v>
      </c>
    </row>
    <row r="731" spans="1:12">
      <c r="A731" t="s">
        <v>3268</v>
      </c>
      <c r="C731">
        <v>731</v>
      </c>
      <c r="D731" t="s">
        <v>1770</v>
      </c>
      <c r="E731" t="s">
        <v>59</v>
      </c>
      <c r="F731" t="s">
        <v>1391</v>
      </c>
      <c r="G731">
        <v>1982</v>
      </c>
      <c r="H731" t="s">
        <v>3269</v>
      </c>
      <c r="I731">
        <v>1982</v>
      </c>
      <c r="J731" t="s">
        <v>32</v>
      </c>
      <c r="K731" t="s">
        <v>1800</v>
      </c>
      <c r="L731" t="e">
        <v>#N/A</v>
      </c>
    </row>
    <row r="732" spans="1:12">
      <c r="A732" t="s">
        <v>3270</v>
      </c>
      <c r="C732">
        <v>732</v>
      </c>
      <c r="D732" t="s">
        <v>507</v>
      </c>
      <c r="E732" t="s">
        <v>365</v>
      </c>
      <c r="F732">
        <v>0</v>
      </c>
      <c r="G732">
        <v>1955</v>
      </c>
      <c r="H732" t="s">
        <v>3271</v>
      </c>
      <c r="I732">
        <v>1955</v>
      </c>
      <c r="J732" t="s">
        <v>32</v>
      </c>
      <c r="K732" t="s">
        <v>1800</v>
      </c>
      <c r="L732">
        <v>1955</v>
      </c>
    </row>
    <row r="733" spans="1:12">
      <c r="A733" t="s">
        <v>3272</v>
      </c>
      <c r="C733">
        <v>733</v>
      </c>
      <c r="D733" t="s">
        <v>1775</v>
      </c>
      <c r="E733" t="s">
        <v>322</v>
      </c>
      <c r="F733">
        <v>0</v>
      </c>
      <c r="G733">
        <v>1983</v>
      </c>
      <c r="H733" t="s">
        <v>3273</v>
      </c>
      <c r="I733">
        <v>1983</v>
      </c>
      <c r="J733" t="s">
        <v>32</v>
      </c>
      <c r="K733" t="s">
        <v>1800</v>
      </c>
      <c r="L733" t="e">
        <v>#N/A</v>
      </c>
    </row>
    <row r="734" spans="1:12">
      <c r="A734" t="s">
        <v>3274</v>
      </c>
      <c r="C734">
        <v>734</v>
      </c>
      <c r="D734" t="s">
        <v>1776</v>
      </c>
      <c r="E734" t="s">
        <v>17</v>
      </c>
      <c r="F734" t="s">
        <v>1777</v>
      </c>
      <c r="G734">
        <v>1978</v>
      </c>
      <c r="H734" t="s">
        <v>3275</v>
      </c>
      <c r="I734">
        <v>1978</v>
      </c>
      <c r="J734" t="s">
        <v>32</v>
      </c>
      <c r="K734" t="s">
        <v>1800</v>
      </c>
      <c r="L734" t="e">
        <v>#N/A</v>
      </c>
    </row>
    <row r="735" spans="1:12">
      <c r="A735" t="s">
        <v>3276</v>
      </c>
      <c r="C735">
        <v>735</v>
      </c>
      <c r="D735" t="s">
        <v>1778</v>
      </c>
      <c r="E735" t="s">
        <v>26</v>
      </c>
      <c r="F735">
        <v>0</v>
      </c>
      <c r="G735">
        <v>1980</v>
      </c>
      <c r="H735" t="s">
        <v>3277</v>
      </c>
      <c r="I735">
        <v>1980</v>
      </c>
      <c r="J735" t="s">
        <v>32</v>
      </c>
      <c r="K735" t="s">
        <v>1800</v>
      </c>
      <c r="L735" t="e">
        <v>#N/A</v>
      </c>
    </row>
    <row r="736" spans="1:12">
      <c r="A736" t="s">
        <v>3278</v>
      </c>
      <c r="C736">
        <v>736</v>
      </c>
      <c r="D736" t="s">
        <v>1779</v>
      </c>
      <c r="E736" t="s">
        <v>91</v>
      </c>
      <c r="F736" t="s">
        <v>1780</v>
      </c>
      <c r="G736">
        <v>1981</v>
      </c>
      <c r="H736" t="s">
        <v>3279</v>
      </c>
      <c r="I736">
        <v>1981</v>
      </c>
      <c r="J736" t="s">
        <v>32</v>
      </c>
      <c r="K736" t="s">
        <v>1800</v>
      </c>
      <c r="L736" t="e">
        <v>#N/A</v>
      </c>
    </row>
    <row r="737" spans="1:12">
      <c r="A737" t="s">
        <v>3280</v>
      </c>
      <c r="C737">
        <v>737</v>
      </c>
      <c r="D737" t="s">
        <v>480</v>
      </c>
      <c r="E737" t="s">
        <v>505</v>
      </c>
      <c r="F737" t="s">
        <v>504</v>
      </c>
      <c r="G737">
        <v>1972</v>
      </c>
      <c r="H737" t="s">
        <v>3281</v>
      </c>
      <c r="I737">
        <v>1972</v>
      </c>
      <c r="J737" t="s">
        <v>32</v>
      </c>
      <c r="K737" t="s">
        <v>1800</v>
      </c>
      <c r="L737">
        <v>1972</v>
      </c>
    </row>
    <row r="738" spans="1:12">
      <c r="A738" t="s">
        <v>3282</v>
      </c>
      <c r="C738">
        <v>738</v>
      </c>
      <c r="D738" t="s">
        <v>165</v>
      </c>
      <c r="E738" t="s">
        <v>59</v>
      </c>
      <c r="F738" t="s">
        <v>391</v>
      </c>
      <c r="G738">
        <v>1999</v>
      </c>
      <c r="H738" t="s">
        <v>3283</v>
      </c>
      <c r="I738">
        <v>1999</v>
      </c>
      <c r="J738" t="s">
        <v>32</v>
      </c>
      <c r="K738" t="s">
        <v>1800</v>
      </c>
      <c r="L738" t="e">
        <v>#N/A</v>
      </c>
    </row>
    <row r="739" spans="1:12">
      <c r="A739" t="s">
        <v>3284</v>
      </c>
      <c r="C739">
        <v>739</v>
      </c>
      <c r="D739" t="s">
        <v>1781</v>
      </c>
      <c r="E739" t="s">
        <v>45</v>
      </c>
      <c r="F739" t="s">
        <v>1072</v>
      </c>
      <c r="G739">
        <v>1979</v>
      </c>
      <c r="H739" t="s">
        <v>3285</v>
      </c>
      <c r="I739">
        <v>1979</v>
      </c>
      <c r="J739" t="s">
        <v>32</v>
      </c>
      <c r="K739" t="s">
        <v>1800</v>
      </c>
      <c r="L739" t="e">
        <v>#N/A</v>
      </c>
    </row>
    <row r="740" spans="1:12">
      <c r="A740" t="s">
        <v>3286</v>
      </c>
      <c r="C740">
        <v>740</v>
      </c>
      <c r="D740" t="s">
        <v>1783</v>
      </c>
      <c r="E740" t="s">
        <v>1210</v>
      </c>
      <c r="F740">
        <v>0</v>
      </c>
      <c r="G740">
        <v>1964</v>
      </c>
      <c r="H740" t="s">
        <v>3287</v>
      </c>
      <c r="I740">
        <v>1964</v>
      </c>
      <c r="J740" t="s">
        <v>32</v>
      </c>
      <c r="K740" t="s">
        <v>1800</v>
      </c>
      <c r="L740" t="e">
        <v>#N/A</v>
      </c>
    </row>
    <row r="741" spans="1:12">
      <c r="A741" t="s">
        <v>3288</v>
      </c>
      <c r="C741">
        <v>741</v>
      </c>
      <c r="D741" t="s">
        <v>1785</v>
      </c>
      <c r="E741" t="s">
        <v>398</v>
      </c>
      <c r="F741">
        <v>0</v>
      </c>
      <c r="G741">
        <v>1997</v>
      </c>
      <c r="H741" t="s">
        <v>3289</v>
      </c>
      <c r="I741">
        <v>1997</v>
      </c>
      <c r="J741" t="s">
        <v>32</v>
      </c>
      <c r="K741" t="s">
        <v>1800</v>
      </c>
      <c r="L741" t="e">
        <v>#N/A</v>
      </c>
    </row>
    <row r="742" spans="1:12">
      <c r="A742" t="s">
        <v>3290</v>
      </c>
      <c r="C742">
        <v>742</v>
      </c>
      <c r="D742" t="s">
        <v>597</v>
      </c>
      <c r="E742" t="s">
        <v>24</v>
      </c>
      <c r="F742">
        <v>0</v>
      </c>
      <c r="G742">
        <v>1983</v>
      </c>
      <c r="H742" t="s">
        <v>3291</v>
      </c>
      <c r="I742">
        <v>1983</v>
      </c>
      <c r="J742" t="s">
        <v>32</v>
      </c>
      <c r="K742" t="s">
        <v>1800</v>
      </c>
      <c r="L742">
        <v>1983</v>
      </c>
    </row>
    <row r="743" spans="1:12">
      <c r="A743" t="s">
        <v>3292</v>
      </c>
      <c r="C743">
        <v>743</v>
      </c>
      <c r="D743" t="s">
        <v>1786</v>
      </c>
      <c r="E743" t="s">
        <v>92</v>
      </c>
      <c r="F743" t="s">
        <v>1787</v>
      </c>
      <c r="G743">
        <v>1958</v>
      </c>
      <c r="H743" t="s">
        <v>3293</v>
      </c>
      <c r="I743">
        <v>1958</v>
      </c>
      <c r="J743" t="s">
        <v>32</v>
      </c>
      <c r="K743" t="s">
        <v>1800</v>
      </c>
      <c r="L743" t="e">
        <v>#N/A</v>
      </c>
    </row>
    <row r="744" spans="1:12">
      <c r="A744" t="s">
        <v>3294</v>
      </c>
      <c r="C744">
        <v>744</v>
      </c>
      <c r="D744" t="s">
        <v>1788</v>
      </c>
      <c r="E744" t="s">
        <v>19</v>
      </c>
      <c r="F744">
        <v>0</v>
      </c>
      <c r="G744">
        <v>1974</v>
      </c>
      <c r="H744" t="s">
        <v>3295</v>
      </c>
      <c r="I744">
        <v>1974</v>
      </c>
      <c r="J744" t="s">
        <v>32</v>
      </c>
      <c r="K744" t="s">
        <v>1800</v>
      </c>
      <c r="L744" t="e">
        <v>#N/A</v>
      </c>
    </row>
    <row r="745" spans="1:12">
      <c r="A745" t="s">
        <v>3296</v>
      </c>
      <c r="C745">
        <v>745</v>
      </c>
      <c r="D745" t="s">
        <v>1790</v>
      </c>
      <c r="E745" t="s">
        <v>95</v>
      </c>
      <c r="F745">
        <v>0</v>
      </c>
      <c r="G745">
        <v>1984</v>
      </c>
      <c r="H745" t="s">
        <v>3297</v>
      </c>
      <c r="I745">
        <v>1984</v>
      </c>
      <c r="J745" t="s">
        <v>32</v>
      </c>
      <c r="K745" t="s">
        <v>1800</v>
      </c>
      <c r="L745" t="e">
        <v>#N/A</v>
      </c>
    </row>
    <row r="746" spans="1:12">
      <c r="A746" t="s">
        <v>3298</v>
      </c>
      <c r="C746">
        <v>746</v>
      </c>
      <c r="D746" t="s">
        <v>1791</v>
      </c>
      <c r="E746" t="s">
        <v>21</v>
      </c>
      <c r="F746" t="s">
        <v>1792</v>
      </c>
      <c r="G746">
        <v>1984</v>
      </c>
      <c r="H746" t="s">
        <v>3299</v>
      </c>
      <c r="I746">
        <v>1984</v>
      </c>
      <c r="J746" t="s">
        <v>32</v>
      </c>
      <c r="K746" t="s">
        <v>1800</v>
      </c>
      <c r="L746" t="e">
        <v>#N/A</v>
      </c>
    </row>
    <row r="747" spans="1:12">
      <c r="A747" t="s">
        <v>3300</v>
      </c>
      <c r="C747">
        <v>747</v>
      </c>
      <c r="D747" t="s">
        <v>1793</v>
      </c>
      <c r="E747" t="s">
        <v>15</v>
      </c>
      <c r="F747" t="s">
        <v>1794</v>
      </c>
      <c r="G747">
        <v>1981</v>
      </c>
      <c r="H747" t="s">
        <v>3301</v>
      </c>
      <c r="I747">
        <v>1981</v>
      </c>
      <c r="J747" t="s">
        <v>32</v>
      </c>
      <c r="K747" t="s">
        <v>1800</v>
      </c>
      <c r="L747" t="e">
        <v>#N/A</v>
      </c>
    </row>
    <row r="748" spans="1:12">
      <c r="A748" t="s">
        <v>3302</v>
      </c>
      <c r="C748">
        <v>748</v>
      </c>
      <c r="D748" t="s">
        <v>1795</v>
      </c>
      <c r="E748" t="s">
        <v>349</v>
      </c>
      <c r="F748">
        <v>0</v>
      </c>
      <c r="G748">
        <v>1975</v>
      </c>
      <c r="H748" t="s">
        <v>3303</v>
      </c>
      <c r="I748">
        <v>1975</v>
      </c>
      <c r="J748" t="s">
        <v>32</v>
      </c>
      <c r="K748" t="s">
        <v>1800</v>
      </c>
      <c r="L748" t="e">
        <v>#N/A</v>
      </c>
    </row>
    <row r="749" spans="1:12">
      <c r="A749" t="s">
        <v>3304</v>
      </c>
      <c r="C749">
        <v>749</v>
      </c>
      <c r="D749" t="s">
        <v>1796</v>
      </c>
      <c r="E749" t="s">
        <v>710</v>
      </c>
      <c r="F749" t="s">
        <v>1797</v>
      </c>
      <c r="G749">
        <v>1975</v>
      </c>
      <c r="H749" t="s">
        <v>3305</v>
      </c>
      <c r="I749">
        <v>1975</v>
      </c>
      <c r="J749" t="s">
        <v>32</v>
      </c>
      <c r="K749" t="s">
        <v>1800</v>
      </c>
      <c r="L749" t="e">
        <v>#N/A</v>
      </c>
    </row>
    <row r="750" spans="1:12">
      <c r="A750" t="s">
        <v>3306</v>
      </c>
      <c r="C750">
        <v>750</v>
      </c>
      <c r="D750" t="s">
        <v>364</v>
      </c>
      <c r="E750" t="s">
        <v>363</v>
      </c>
      <c r="F750">
        <v>0</v>
      </c>
      <c r="G750">
        <v>1975</v>
      </c>
      <c r="H750" t="s">
        <v>3307</v>
      </c>
      <c r="I750">
        <v>1975</v>
      </c>
      <c r="J750" t="s">
        <v>32</v>
      </c>
      <c r="K750" t="s">
        <v>1800</v>
      </c>
      <c r="L750">
        <v>1975</v>
      </c>
    </row>
    <row r="751" spans="1:12">
      <c r="A751" t="s">
        <v>3308</v>
      </c>
      <c r="C751">
        <v>751</v>
      </c>
      <c r="D751" t="s">
        <v>1798</v>
      </c>
      <c r="E751" t="s">
        <v>21</v>
      </c>
      <c r="F751">
        <v>0</v>
      </c>
      <c r="G751">
        <v>1979</v>
      </c>
      <c r="H751" t="s">
        <v>3309</v>
      </c>
      <c r="I751">
        <v>1979</v>
      </c>
      <c r="J751" t="s">
        <v>32</v>
      </c>
      <c r="K751" t="s">
        <v>1800</v>
      </c>
      <c r="L751" t="e">
        <v>#N/A</v>
      </c>
    </row>
    <row r="752" spans="1:12">
      <c r="A752" t="s">
        <v>3310</v>
      </c>
      <c r="C752">
        <v>752</v>
      </c>
      <c r="D752" t="s">
        <v>538</v>
      </c>
      <c r="E752" t="s">
        <v>22</v>
      </c>
      <c r="F752">
        <v>0</v>
      </c>
      <c r="G752">
        <v>1970</v>
      </c>
      <c r="H752" t="s">
        <v>3311</v>
      </c>
      <c r="I752">
        <v>1970</v>
      </c>
      <c r="J752" t="s">
        <v>32</v>
      </c>
      <c r="K752" t="s">
        <v>1800</v>
      </c>
      <c r="L752" t="e">
        <v>#N/A</v>
      </c>
    </row>
    <row r="753" spans="1:12">
      <c r="A753" t="s">
        <v>3312</v>
      </c>
      <c r="C753">
        <v>753</v>
      </c>
      <c r="D753" t="s">
        <v>1803</v>
      </c>
      <c r="E753" t="s">
        <v>241</v>
      </c>
      <c r="F753" t="s">
        <v>814</v>
      </c>
      <c r="G753" s="8">
        <v>1978</v>
      </c>
      <c r="H753" t="s">
        <v>3313</v>
      </c>
      <c r="I753">
        <v>1978</v>
      </c>
      <c r="J753" t="s">
        <v>32</v>
      </c>
      <c r="K753" t="s">
        <v>1809</v>
      </c>
      <c r="L753" t="e">
        <v>#N/A</v>
      </c>
    </row>
    <row r="754" spans="1:12">
      <c r="A754" t="s">
        <v>3314</v>
      </c>
      <c r="C754">
        <v>754</v>
      </c>
      <c r="D754" t="s">
        <v>1804</v>
      </c>
      <c r="E754" t="s">
        <v>59</v>
      </c>
      <c r="F754" t="s">
        <v>1802</v>
      </c>
      <c r="G754" s="8">
        <v>1977</v>
      </c>
      <c r="H754" t="s">
        <v>3315</v>
      </c>
      <c r="I754">
        <v>1977</v>
      </c>
      <c r="J754" t="s">
        <v>32</v>
      </c>
      <c r="K754" t="s">
        <v>1809</v>
      </c>
      <c r="L754" t="e">
        <v>#N/A</v>
      </c>
    </row>
    <row r="755" spans="1:12">
      <c r="A755" t="s">
        <v>3316</v>
      </c>
      <c r="C755">
        <v>755</v>
      </c>
      <c r="D755" t="s">
        <v>1805</v>
      </c>
      <c r="E755" t="s">
        <v>22</v>
      </c>
      <c r="F755" t="s">
        <v>814</v>
      </c>
      <c r="G755" s="8">
        <v>1980</v>
      </c>
      <c r="H755" t="s">
        <v>3317</v>
      </c>
      <c r="I755">
        <v>1980</v>
      </c>
      <c r="J755" t="s">
        <v>32</v>
      </c>
      <c r="K755" t="s">
        <v>1809</v>
      </c>
      <c r="L755" t="e">
        <v>#N/A</v>
      </c>
    </row>
    <row r="756" spans="1:12">
      <c r="A756" t="s">
        <v>3318</v>
      </c>
      <c r="C756">
        <v>756</v>
      </c>
      <c r="D756" t="s">
        <v>1806</v>
      </c>
      <c r="E756" t="s">
        <v>1210</v>
      </c>
      <c r="F756" t="s">
        <v>814</v>
      </c>
      <c r="G756" s="8">
        <v>1976</v>
      </c>
      <c r="H756" t="s">
        <v>3319</v>
      </c>
      <c r="I756">
        <v>1976</v>
      </c>
      <c r="J756" t="s">
        <v>32</v>
      </c>
      <c r="K756" t="s">
        <v>1809</v>
      </c>
      <c r="L756" t="e">
        <v>#N/A</v>
      </c>
    </row>
    <row r="757" spans="1:12">
      <c r="A757" t="s">
        <v>3320</v>
      </c>
      <c r="C757">
        <v>757</v>
      </c>
      <c r="D757" t="s">
        <v>1807</v>
      </c>
      <c r="E757" t="s">
        <v>59</v>
      </c>
      <c r="F757" t="s">
        <v>814</v>
      </c>
      <c r="G757" s="8">
        <v>1985</v>
      </c>
      <c r="H757" t="s">
        <v>3321</v>
      </c>
      <c r="I757">
        <v>1985</v>
      </c>
      <c r="J757" t="s">
        <v>32</v>
      </c>
      <c r="K757" t="s">
        <v>1809</v>
      </c>
      <c r="L757" t="e">
        <v>#N/A</v>
      </c>
    </row>
    <row r="758" spans="1:12">
      <c r="A758" t="s">
        <v>3322</v>
      </c>
      <c r="C758">
        <v>758</v>
      </c>
      <c r="D758" t="s">
        <v>1808</v>
      </c>
      <c r="E758" t="s">
        <v>276</v>
      </c>
      <c r="F758" t="s">
        <v>1801</v>
      </c>
      <c r="G758">
        <v>1982</v>
      </c>
      <c r="H758" t="s">
        <v>3323</v>
      </c>
      <c r="I758">
        <v>1982</v>
      </c>
      <c r="J758" t="s">
        <v>0</v>
      </c>
      <c r="K758" t="s">
        <v>1809</v>
      </c>
      <c r="L758" t="e">
        <v>#N/A</v>
      </c>
    </row>
    <row r="759" spans="1:12">
      <c r="A759" t="s">
        <v>3324</v>
      </c>
      <c r="C759">
        <v>759</v>
      </c>
      <c r="D759" t="s">
        <v>1810</v>
      </c>
      <c r="E759" t="s">
        <v>51</v>
      </c>
      <c r="F759" t="s">
        <v>1811</v>
      </c>
      <c r="G759">
        <v>1977</v>
      </c>
      <c r="H759" t="s">
        <v>3325</v>
      </c>
      <c r="I759">
        <v>1977</v>
      </c>
      <c r="J759" t="s">
        <v>32</v>
      </c>
      <c r="K759" t="s">
        <v>1819</v>
      </c>
      <c r="L759" t="e">
        <v>#N/A</v>
      </c>
    </row>
    <row r="760" spans="1:12">
      <c r="A760" t="s">
        <v>3326</v>
      </c>
      <c r="C760">
        <v>760</v>
      </c>
      <c r="D760" t="s">
        <v>1200</v>
      </c>
      <c r="E760" t="s">
        <v>272</v>
      </c>
      <c r="F760" t="s">
        <v>814</v>
      </c>
      <c r="G760">
        <v>1974</v>
      </c>
      <c r="H760" t="s">
        <v>3327</v>
      </c>
      <c r="I760">
        <v>1974</v>
      </c>
      <c r="J760" t="s">
        <v>32</v>
      </c>
      <c r="K760" t="s">
        <v>1819</v>
      </c>
      <c r="L760">
        <v>1974</v>
      </c>
    </row>
    <row r="761" spans="1:12">
      <c r="A761" t="s">
        <v>3328</v>
      </c>
      <c r="C761">
        <v>761</v>
      </c>
      <c r="D761" t="s">
        <v>1812</v>
      </c>
      <c r="E761" t="s">
        <v>15</v>
      </c>
      <c r="F761" t="s">
        <v>814</v>
      </c>
      <c r="G761">
        <v>1971</v>
      </c>
      <c r="H761" t="s">
        <v>3329</v>
      </c>
      <c r="I761">
        <v>1971</v>
      </c>
      <c r="J761" t="s">
        <v>32</v>
      </c>
      <c r="K761" t="s">
        <v>1819</v>
      </c>
      <c r="L761" t="e">
        <v>#N/A</v>
      </c>
    </row>
    <row r="762" spans="1:12">
      <c r="A762" t="s">
        <v>3330</v>
      </c>
      <c r="C762">
        <v>762</v>
      </c>
      <c r="D762" t="s">
        <v>1813</v>
      </c>
      <c r="E762" t="s">
        <v>269</v>
      </c>
      <c r="F762" t="s">
        <v>1814</v>
      </c>
      <c r="G762">
        <v>1961</v>
      </c>
      <c r="H762" t="s">
        <v>3331</v>
      </c>
      <c r="I762">
        <v>1961</v>
      </c>
      <c r="J762" t="s">
        <v>32</v>
      </c>
      <c r="K762" t="s">
        <v>1819</v>
      </c>
      <c r="L762" t="e">
        <v>#N/A</v>
      </c>
    </row>
    <row r="763" spans="1:12">
      <c r="A763" t="s">
        <v>3332</v>
      </c>
      <c r="C763">
        <v>763</v>
      </c>
      <c r="D763" t="s">
        <v>1202</v>
      </c>
      <c r="E763" t="s">
        <v>24</v>
      </c>
      <c r="F763" t="s">
        <v>1814</v>
      </c>
      <c r="G763">
        <v>1973</v>
      </c>
      <c r="H763" t="s">
        <v>3333</v>
      </c>
      <c r="I763">
        <v>1973</v>
      </c>
      <c r="J763" t="s">
        <v>32</v>
      </c>
      <c r="K763" t="s">
        <v>1819</v>
      </c>
      <c r="L763">
        <v>1973</v>
      </c>
    </row>
    <row r="764" spans="1:12">
      <c r="A764" t="s">
        <v>3334</v>
      </c>
      <c r="C764">
        <v>764</v>
      </c>
      <c r="D764" t="s">
        <v>1815</v>
      </c>
      <c r="E764" t="s">
        <v>48</v>
      </c>
      <c r="F764" t="s">
        <v>1814</v>
      </c>
      <c r="G764">
        <v>1974</v>
      </c>
      <c r="H764" t="s">
        <v>3335</v>
      </c>
      <c r="I764">
        <v>1974</v>
      </c>
      <c r="J764" t="s">
        <v>32</v>
      </c>
      <c r="K764" t="s">
        <v>1819</v>
      </c>
      <c r="L764" t="e">
        <v>#N/A</v>
      </c>
    </row>
    <row r="765" spans="1:12">
      <c r="A765" t="s">
        <v>3336</v>
      </c>
      <c r="C765">
        <v>765</v>
      </c>
      <c r="D765" t="s">
        <v>1815</v>
      </c>
      <c r="E765" t="s">
        <v>92</v>
      </c>
      <c r="F765" t="s">
        <v>1814</v>
      </c>
      <c r="G765">
        <v>1963</v>
      </c>
      <c r="H765" t="s">
        <v>3337</v>
      </c>
      <c r="I765">
        <v>1963</v>
      </c>
      <c r="J765" t="s">
        <v>32</v>
      </c>
      <c r="K765" t="s">
        <v>1819</v>
      </c>
      <c r="L765" t="e">
        <v>#N/A</v>
      </c>
    </row>
    <row r="766" spans="1:12">
      <c r="A766" t="s">
        <v>3338</v>
      </c>
      <c r="C766">
        <v>766</v>
      </c>
      <c r="D766" t="s">
        <v>1816</v>
      </c>
      <c r="E766" t="s">
        <v>68</v>
      </c>
      <c r="F766" t="s">
        <v>1817</v>
      </c>
      <c r="G766">
        <v>1984</v>
      </c>
      <c r="H766" t="s">
        <v>3339</v>
      </c>
      <c r="I766">
        <v>1984</v>
      </c>
      <c r="J766" t="s">
        <v>32</v>
      </c>
      <c r="K766" t="s">
        <v>1222</v>
      </c>
      <c r="L766" t="e">
        <v>#N/A</v>
      </c>
    </row>
    <row r="767" spans="1:12">
      <c r="A767" t="s">
        <v>3340</v>
      </c>
      <c r="C767">
        <v>767</v>
      </c>
      <c r="D767" t="s">
        <v>1818</v>
      </c>
      <c r="E767" t="s">
        <v>15</v>
      </c>
      <c r="F767" t="s">
        <v>1579</v>
      </c>
      <c r="G767">
        <v>1978</v>
      </c>
      <c r="H767" t="s">
        <v>3341</v>
      </c>
      <c r="I767">
        <v>1978</v>
      </c>
      <c r="J767" t="s">
        <v>32</v>
      </c>
      <c r="K767" t="s">
        <v>1222</v>
      </c>
      <c r="L767" t="e">
        <v>#N/A</v>
      </c>
    </row>
    <row r="768" spans="1:12">
      <c r="A768" t="s">
        <v>3342</v>
      </c>
      <c r="C768">
        <v>768</v>
      </c>
      <c r="D768" t="s">
        <v>1211</v>
      </c>
      <c r="E768" t="s">
        <v>1210</v>
      </c>
      <c r="F768" t="s">
        <v>814</v>
      </c>
      <c r="G768">
        <v>1969</v>
      </c>
      <c r="H768" t="s">
        <v>3343</v>
      </c>
      <c r="I768">
        <v>1969</v>
      </c>
      <c r="J768" t="s">
        <v>32</v>
      </c>
      <c r="K768" t="s">
        <v>1222</v>
      </c>
      <c r="L768">
        <v>1969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workbookViewId="0"/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1">
      <c r="A1" t="s">
        <v>72</v>
      </c>
      <c r="B1" t="s">
        <v>74</v>
      </c>
      <c r="C1" t="s">
        <v>71</v>
      </c>
      <c r="D1" t="s">
        <v>9</v>
      </c>
      <c r="E1" t="s">
        <v>38</v>
      </c>
      <c r="F1" t="s">
        <v>11</v>
      </c>
      <c r="G1" t="s">
        <v>58</v>
      </c>
      <c r="H1" t="s">
        <v>14</v>
      </c>
      <c r="I1" t="s">
        <v>73</v>
      </c>
      <c r="J1" t="s">
        <v>131</v>
      </c>
      <c r="K1" t="s">
        <v>129</v>
      </c>
    </row>
    <row r="2" spans="1:11">
      <c r="A2" t="str">
        <f t="shared" ref="A2:A65" si="0">D2&amp;E2&amp;G2</f>
        <v>NowickiJacek1973</v>
      </c>
      <c r="C2">
        <v>1</v>
      </c>
      <c r="D2" t="s">
        <v>20</v>
      </c>
      <c r="E2" t="s">
        <v>21</v>
      </c>
      <c r="F2" t="s">
        <v>240</v>
      </c>
      <c r="G2">
        <v>1973</v>
      </c>
      <c r="H2" t="str">
        <f>D2&amp;" "&amp;E2</f>
        <v>Nowicki Jacek</v>
      </c>
      <c r="I2">
        <f>G2</f>
        <v>1973</v>
      </c>
      <c r="J2" t="s">
        <v>32</v>
      </c>
      <c r="K2" t="s">
        <v>130</v>
      </c>
    </row>
    <row r="3" spans="1:11">
      <c r="A3" t="str">
        <f t="shared" si="0"/>
        <v>CecułaKrzysztof1975</v>
      </c>
      <c r="C3">
        <f>C2+1</f>
        <v>2</v>
      </c>
      <c r="D3" t="s">
        <v>10</v>
      </c>
      <c r="E3" t="s">
        <v>22</v>
      </c>
      <c r="F3" t="s">
        <v>303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32</v>
      </c>
      <c r="K3" t="s">
        <v>130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78</v>
      </c>
      <c r="E4" t="s">
        <v>77</v>
      </c>
      <c r="F4" t="s">
        <v>162</v>
      </c>
      <c r="G4">
        <v>1992</v>
      </c>
      <c r="H4" t="str">
        <f t="shared" si="1"/>
        <v>Jakubek Krystian</v>
      </c>
      <c r="I4">
        <f t="shared" si="2"/>
        <v>1992</v>
      </c>
      <c r="J4" t="s">
        <v>32</v>
      </c>
      <c r="K4" t="s">
        <v>130</v>
      </c>
    </row>
    <row r="5" spans="1:11">
      <c r="A5" t="str">
        <f t="shared" si="0"/>
        <v>MirowskiŁukasz1986</v>
      </c>
      <c r="C5">
        <f t="shared" si="3"/>
        <v>4</v>
      </c>
      <c r="D5" t="s">
        <v>80</v>
      </c>
      <c r="E5" t="s">
        <v>63</v>
      </c>
      <c r="F5" t="s">
        <v>1186</v>
      </c>
      <c r="G5">
        <v>1986</v>
      </c>
      <c r="H5" t="str">
        <f t="shared" si="1"/>
        <v>Mirowski Łukasz</v>
      </c>
      <c r="I5">
        <f t="shared" si="2"/>
        <v>1986</v>
      </c>
      <c r="J5" t="s">
        <v>32</v>
      </c>
      <c r="K5" t="s">
        <v>130</v>
      </c>
    </row>
    <row r="6" spans="1:11">
      <c r="A6" t="str">
        <f t="shared" si="0"/>
        <v>StanekRobert1967</v>
      </c>
      <c r="C6">
        <f t="shared" si="3"/>
        <v>5</v>
      </c>
      <c r="D6" t="s">
        <v>50</v>
      </c>
      <c r="E6" t="s">
        <v>49</v>
      </c>
      <c r="F6" t="s">
        <v>135</v>
      </c>
      <c r="G6">
        <v>1967</v>
      </c>
      <c r="H6" t="str">
        <f t="shared" si="1"/>
        <v>Stanek Robert</v>
      </c>
      <c r="I6">
        <f t="shared" si="2"/>
        <v>1967</v>
      </c>
      <c r="J6" t="s">
        <v>32</v>
      </c>
      <c r="K6" t="s">
        <v>130</v>
      </c>
    </row>
    <row r="7" spans="1:11">
      <c r="A7" t="str">
        <f t="shared" si="0"/>
        <v>OwczarskiMarcin1978</v>
      </c>
      <c r="C7">
        <f t="shared" si="3"/>
        <v>6</v>
      </c>
      <c r="D7" t="s">
        <v>8</v>
      </c>
      <c r="E7" t="s">
        <v>17</v>
      </c>
      <c r="F7" t="s">
        <v>306</v>
      </c>
      <c r="G7">
        <v>1978</v>
      </c>
      <c r="H7" t="str">
        <f t="shared" si="1"/>
        <v>Owczarski Marcin</v>
      </c>
      <c r="I7">
        <f t="shared" si="2"/>
        <v>1978</v>
      </c>
      <c r="J7" t="s">
        <v>32</v>
      </c>
      <c r="K7" t="s">
        <v>130</v>
      </c>
    </row>
    <row r="8" spans="1:11">
      <c r="A8" t="str">
        <f t="shared" si="0"/>
        <v>SzawdzinKrzysztof1969</v>
      </c>
      <c r="C8">
        <f t="shared" si="3"/>
        <v>7</v>
      </c>
      <c r="D8" t="s">
        <v>55</v>
      </c>
      <c r="E8" t="s">
        <v>22</v>
      </c>
      <c r="F8" t="s">
        <v>248</v>
      </c>
      <c r="G8">
        <v>1969</v>
      </c>
      <c r="H8" t="str">
        <f t="shared" si="1"/>
        <v>Szawdzin Krzysztof</v>
      </c>
      <c r="I8">
        <f t="shared" si="2"/>
        <v>1969</v>
      </c>
      <c r="J8" t="s">
        <v>32</v>
      </c>
      <c r="K8" t="s">
        <v>130</v>
      </c>
    </row>
    <row r="9" spans="1:11">
      <c r="A9" t="str">
        <f t="shared" si="0"/>
        <v>WieczorekJarosław1984</v>
      </c>
      <c r="C9">
        <f t="shared" si="3"/>
        <v>8</v>
      </c>
      <c r="D9" t="s">
        <v>79</v>
      </c>
      <c r="E9" t="s">
        <v>90</v>
      </c>
      <c r="F9" t="s">
        <v>247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32</v>
      </c>
      <c r="K9" t="s">
        <v>130</v>
      </c>
    </row>
    <row r="10" spans="1:11">
      <c r="A10" t="str">
        <f t="shared" si="0"/>
        <v>LiszkaGrzegorz1964</v>
      </c>
      <c r="C10">
        <f t="shared" si="3"/>
        <v>9</v>
      </c>
      <c r="D10" t="s">
        <v>18</v>
      </c>
      <c r="E10" t="s">
        <v>19</v>
      </c>
      <c r="F10" t="s">
        <v>677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32</v>
      </c>
      <c r="K10" t="s">
        <v>130</v>
      </c>
    </row>
    <row r="11" spans="1:11">
      <c r="A11" t="str">
        <f t="shared" si="0"/>
        <v>HoffmannMateusz1991</v>
      </c>
      <c r="C11">
        <f t="shared" si="3"/>
        <v>10</v>
      </c>
      <c r="D11" t="s">
        <v>108</v>
      </c>
      <c r="E11" t="s">
        <v>91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32</v>
      </c>
      <c r="K11" t="s">
        <v>130</v>
      </c>
    </row>
    <row r="12" spans="1:11">
      <c r="A12" t="str">
        <f t="shared" si="0"/>
        <v>GrabowskiŁukasz1991</v>
      </c>
      <c r="C12">
        <f t="shared" si="3"/>
        <v>11</v>
      </c>
      <c r="D12" t="s">
        <v>97</v>
      </c>
      <c r="E12" t="s">
        <v>63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32</v>
      </c>
      <c r="K12" t="s">
        <v>130</v>
      </c>
    </row>
    <row r="13" spans="1:11">
      <c r="A13" t="str">
        <f t="shared" si="0"/>
        <v>WitkowskiMarcin1969</v>
      </c>
      <c r="C13">
        <f t="shared" si="3"/>
        <v>12</v>
      </c>
      <c r="D13" t="s">
        <v>23</v>
      </c>
      <c r="E13" t="s">
        <v>17</v>
      </c>
      <c r="F13" t="s">
        <v>171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32</v>
      </c>
      <c r="K13" t="s">
        <v>130</v>
      </c>
    </row>
    <row r="14" spans="1:11">
      <c r="A14" t="str">
        <f t="shared" si="0"/>
        <v>WiktorowskiKrzysztof1954</v>
      </c>
      <c r="C14">
        <f t="shared" si="3"/>
        <v>13</v>
      </c>
      <c r="D14" t="s">
        <v>76</v>
      </c>
      <c r="E14" t="s">
        <v>22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32</v>
      </c>
      <c r="K14" t="s">
        <v>130</v>
      </c>
    </row>
    <row r="15" spans="1:11">
      <c r="A15" t="str">
        <f t="shared" si="0"/>
        <v>KoniecznyTomasz1960</v>
      </c>
      <c r="C15">
        <f t="shared" si="3"/>
        <v>14</v>
      </c>
      <c r="D15" t="s">
        <v>47</v>
      </c>
      <c r="E15" t="s">
        <v>48</v>
      </c>
      <c r="F15" t="s">
        <v>310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32</v>
      </c>
      <c r="K15" t="s">
        <v>130</v>
      </c>
    </row>
    <row r="16" spans="1:11">
      <c r="A16" t="str">
        <f t="shared" si="0"/>
        <v>OrłowskiLeszek1958</v>
      </c>
      <c r="C16">
        <f t="shared" si="3"/>
        <v>15</v>
      </c>
      <c r="D16" t="s">
        <v>28</v>
      </c>
      <c r="E16" t="s">
        <v>25</v>
      </c>
      <c r="F16" t="s">
        <v>150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32</v>
      </c>
      <c r="K16" t="s">
        <v>130</v>
      </c>
    </row>
    <row r="17" spans="1:11">
      <c r="A17" t="str">
        <f t="shared" si="0"/>
        <v>PapisLeszek1958</v>
      </c>
      <c r="C17">
        <f t="shared" si="3"/>
        <v>16</v>
      </c>
      <c r="D17" t="s">
        <v>27</v>
      </c>
      <c r="E17" t="s">
        <v>25</v>
      </c>
      <c r="F17" t="s">
        <v>150</v>
      </c>
      <c r="G17">
        <v>1958</v>
      </c>
      <c r="H17" t="str">
        <f t="shared" si="1"/>
        <v>Papis Leszek</v>
      </c>
      <c r="I17">
        <f t="shared" si="2"/>
        <v>1958</v>
      </c>
      <c r="J17" t="s">
        <v>32</v>
      </c>
      <c r="K17" t="s">
        <v>130</v>
      </c>
    </row>
    <row r="18" spans="1:11">
      <c r="A18" t="str">
        <f t="shared" si="0"/>
        <v>ŚwietlikKrzysztof1964</v>
      </c>
      <c r="C18">
        <f t="shared" si="3"/>
        <v>17</v>
      </c>
      <c r="D18" t="s">
        <v>116</v>
      </c>
      <c r="E18" t="s">
        <v>22</v>
      </c>
      <c r="F18" t="s">
        <v>150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32</v>
      </c>
      <c r="K18" t="s">
        <v>130</v>
      </c>
    </row>
    <row r="19" spans="1:11">
      <c r="A19" t="str">
        <f t="shared" si="0"/>
        <v>PawlakKrzysztof1975</v>
      </c>
      <c r="C19">
        <f t="shared" si="3"/>
        <v>18</v>
      </c>
      <c r="D19" t="s">
        <v>106</v>
      </c>
      <c r="E19" t="s">
        <v>22</v>
      </c>
      <c r="F19" t="s">
        <v>150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32</v>
      </c>
      <c r="K19" t="s">
        <v>130</v>
      </c>
    </row>
    <row r="20" spans="1:11">
      <c r="A20" t="str">
        <f t="shared" si="0"/>
        <v>SzajdukPiotr1963</v>
      </c>
      <c r="C20">
        <f t="shared" si="3"/>
        <v>19</v>
      </c>
      <c r="D20" t="s">
        <v>67</v>
      </c>
      <c r="E20" t="s">
        <v>15</v>
      </c>
      <c r="G20">
        <v>1963</v>
      </c>
      <c r="H20" t="str">
        <f t="shared" si="1"/>
        <v>Szajduk Piotr</v>
      </c>
      <c r="I20">
        <f t="shared" si="2"/>
        <v>1963</v>
      </c>
      <c r="J20" t="s">
        <v>32</v>
      </c>
      <c r="K20" t="s">
        <v>130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25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32</v>
      </c>
      <c r="K21" t="s">
        <v>130</v>
      </c>
    </row>
    <row r="22" spans="1:11">
      <c r="A22" t="str">
        <f t="shared" si="0"/>
        <v>ParzybutJan1965</v>
      </c>
      <c r="C22">
        <f t="shared" si="3"/>
        <v>21</v>
      </c>
      <c r="D22" t="s">
        <v>105</v>
      </c>
      <c r="E22" t="s">
        <v>96</v>
      </c>
      <c r="F22" t="s">
        <v>182</v>
      </c>
      <c r="G22">
        <v>1965</v>
      </c>
      <c r="H22" t="str">
        <f t="shared" si="1"/>
        <v>Parzybut Jan</v>
      </c>
      <c r="I22">
        <f t="shared" si="2"/>
        <v>1965</v>
      </c>
      <c r="J22" t="s">
        <v>32</v>
      </c>
      <c r="K22" t="s">
        <v>130</v>
      </c>
    </row>
    <row r="23" spans="1:11">
      <c r="A23" t="str">
        <f t="shared" si="0"/>
        <v>FałowskiRafał1970</v>
      </c>
      <c r="C23">
        <f t="shared" si="3"/>
        <v>22</v>
      </c>
      <c r="D23" t="s">
        <v>117</v>
      </c>
      <c r="E23" t="s">
        <v>45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32</v>
      </c>
      <c r="K23" t="s">
        <v>130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84</v>
      </c>
      <c r="E24" t="s">
        <v>22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32</v>
      </c>
      <c r="K24" t="s">
        <v>130</v>
      </c>
    </row>
    <row r="25" spans="1:11">
      <c r="A25" t="str">
        <f t="shared" si="0"/>
        <v>CichońPaweł1984</v>
      </c>
      <c r="C25">
        <f t="shared" si="3"/>
        <v>24</v>
      </c>
      <c r="D25" t="s">
        <v>107</v>
      </c>
      <c r="E25" t="s">
        <v>16</v>
      </c>
      <c r="F25" t="s">
        <v>181</v>
      </c>
      <c r="G25">
        <v>1984</v>
      </c>
      <c r="H25" t="str">
        <f t="shared" si="1"/>
        <v>Cichoń Paweł</v>
      </c>
      <c r="I25">
        <f t="shared" si="2"/>
        <v>1984</v>
      </c>
      <c r="J25" t="s">
        <v>32</v>
      </c>
      <c r="K25" t="s">
        <v>130</v>
      </c>
    </row>
    <row r="26" spans="1:11">
      <c r="A26" t="str">
        <f t="shared" si="0"/>
        <v>RystałKajetan1988</v>
      </c>
      <c r="C26">
        <f t="shared" si="3"/>
        <v>25</v>
      </c>
      <c r="D26" t="s">
        <v>119</v>
      </c>
      <c r="E26" t="s">
        <v>118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32</v>
      </c>
      <c r="K26" t="s">
        <v>130</v>
      </c>
    </row>
    <row r="27" spans="1:11">
      <c r="A27" t="str">
        <f t="shared" si="0"/>
        <v>PiłatTomasz1987</v>
      </c>
      <c r="C27">
        <f t="shared" si="3"/>
        <v>26</v>
      </c>
      <c r="D27" t="s">
        <v>120</v>
      </c>
      <c r="E27" t="s">
        <v>48</v>
      </c>
      <c r="G27">
        <v>1987</v>
      </c>
      <c r="H27" t="str">
        <f t="shared" si="1"/>
        <v>Piłat Tomasz</v>
      </c>
      <c r="I27">
        <f t="shared" si="2"/>
        <v>1987</v>
      </c>
      <c r="J27" t="s">
        <v>32</v>
      </c>
      <c r="K27" t="s">
        <v>130</v>
      </c>
    </row>
    <row r="28" spans="1:11">
      <c r="A28" t="str">
        <f t="shared" si="0"/>
        <v>BujakiewiczGabriel1963</v>
      </c>
      <c r="C28">
        <f t="shared" si="3"/>
        <v>27</v>
      </c>
      <c r="D28" t="s">
        <v>88</v>
      </c>
      <c r="E28" t="s">
        <v>121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32</v>
      </c>
      <c r="K28" t="s">
        <v>130</v>
      </c>
    </row>
    <row r="29" spans="1:11">
      <c r="A29" t="str">
        <f t="shared" si="0"/>
        <v>SadowskiMarek1978</v>
      </c>
      <c r="C29">
        <f t="shared" si="3"/>
        <v>28</v>
      </c>
      <c r="D29" t="s">
        <v>94</v>
      </c>
      <c r="E29" t="s">
        <v>34</v>
      </c>
      <c r="F29" t="s">
        <v>158</v>
      </c>
      <c r="G29">
        <v>1978</v>
      </c>
      <c r="H29" t="str">
        <f t="shared" si="1"/>
        <v>Sadowski Marek</v>
      </c>
      <c r="I29">
        <f t="shared" si="2"/>
        <v>1978</v>
      </c>
      <c r="J29" t="s">
        <v>32</v>
      </c>
      <c r="K29" t="s">
        <v>130</v>
      </c>
    </row>
    <row r="30" spans="1:11">
      <c r="A30" t="str">
        <f t="shared" si="0"/>
        <v>ProcekTomasz1978</v>
      </c>
      <c r="C30">
        <f t="shared" si="3"/>
        <v>29</v>
      </c>
      <c r="D30" t="s">
        <v>101</v>
      </c>
      <c r="E30" t="s">
        <v>48</v>
      </c>
      <c r="G30">
        <v>1978</v>
      </c>
      <c r="H30" t="str">
        <f t="shared" si="1"/>
        <v>Procek Tomasz</v>
      </c>
      <c r="I30">
        <f t="shared" si="2"/>
        <v>1978</v>
      </c>
      <c r="J30" t="s">
        <v>32</v>
      </c>
      <c r="K30" t="s">
        <v>130</v>
      </c>
    </row>
    <row r="31" spans="1:11">
      <c r="A31" t="str">
        <f t="shared" si="0"/>
        <v>GłomskiAleksander1988</v>
      </c>
      <c r="C31">
        <f t="shared" si="3"/>
        <v>30</v>
      </c>
      <c r="D31" t="s">
        <v>102</v>
      </c>
      <c r="E31" t="s">
        <v>103</v>
      </c>
      <c r="F31" t="s">
        <v>179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32</v>
      </c>
      <c r="K31" t="s">
        <v>130</v>
      </c>
    </row>
    <row r="32" spans="1:11">
      <c r="A32" t="str">
        <f t="shared" si="0"/>
        <v>JańczakWiesław1963</v>
      </c>
      <c r="C32">
        <f t="shared" si="3"/>
        <v>31</v>
      </c>
      <c r="D32" t="s">
        <v>64</v>
      </c>
      <c r="E32" t="s">
        <v>65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32</v>
      </c>
      <c r="K32" t="s">
        <v>130</v>
      </c>
    </row>
    <row r="33" spans="1:11">
      <c r="A33" t="str">
        <f t="shared" si="0"/>
        <v>FlorczakKarol1980</v>
      </c>
      <c r="C33">
        <f t="shared" si="3"/>
        <v>32</v>
      </c>
      <c r="D33" t="s">
        <v>122</v>
      </c>
      <c r="E33" t="s">
        <v>95</v>
      </c>
      <c r="F33" t="s">
        <v>172</v>
      </c>
      <c r="G33">
        <v>1980</v>
      </c>
      <c r="H33" t="str">
        <f t="shared" si="1"/>
        <v>Florczak Karol</v>
      </c>
      <c r="I33">
        <f t="shared" si="2"/>
        <v>1980</v>
      </c>
      <c r="J33" t="s">
        <v>32</v>
      </c>
      <c r="K33" t="s">
        <v>130</v>
      </c>
    </row>
    <row r="34" spans="1:11">
      <c r="A34" t="str">
        <f t="shared" si="0"/>
        <v>FormanowskiSławomir1974</v>
      </c>
      <c r="C34">
        <f t="shared" si="3"/>
        <v>33</v>
      </c>
      <c r="D34" t="s">
        <v>81</v>
      </c>
      <c r="E34" t="s">
        <v>92</v>
      </c>
      <c r="F34" t="s">
        <v>172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32</v>
      </c>
      <c r="K34" t="s">
        <v>130</v>
      </c>
    </row>
    <row r="35" spans="1:11">
      <c r="A35" t="str">
        <f t="shared" si="0"/>
        <v>JanikArtur1979</v>
      </c>
      <c r="C35">
        <f t="shared" si="3"/>
        <v>34</v>
      </c>
      <c r="D35" t="s">
        <v>82</v>
      </c>
      <c r="E35" t="s">
        <v>51</v>
      </c>
      <c r="F35" t="s">
        <v>172</v>
      </c>
      <c r="G35">
        <v>1979</v>
      </c>
      <c r="H35" t="str">
        <f t="shared" si="1"/>
        <v>Janik Artur</v>
      </c>
      <c r="I35">
        <f t="shared" si="2"/>
        <v>1979</v>
      </c>
      <c r="J35" t="s">
        <v>32</v>
      </c>
      <c r="K35" t="s">
        <v>130</v>
      </c>
    </row>
    <row r="36" spans="1:11">
      <c r="A36" t="str">
        <f t="shared" si="0"/>
        <v>TobołaMiron1973</v>
      </c>
      <c r="C36">
        <f t="shared" si="3"/>
        <v>35</v>
      </c>
      <c r="D36" t="s">
        <v>124</v>
      </c>
      <c r="E36" t="s">
        <v>123</v>
      </c>
      <c r="F36" t="s">
        <v>172</v>
      </c>
      <c r="G36">
        <v>1973</v>
      </c>
      <c r="H36" t="str">
        <f t="shared" si="1"/>
        <v>Toboła Miron</v>
      </c>
      <c r="I36">
        <f t="shared" si="2"/>
        <v>1973</v>
      </c>
      <c r="J36" t="s">
        <v>32</v>
      </c>
      <c r="K36" t="s">
        <v>130</v>
      </c>
    </row>
    <row r="37" spans="1:11">
      <c r="A37" t="str">
        <f t="shared" si="0"/>
        <v>WiśniewskiAdam1989</v>
      </c>
      <c r="C37">
        <f t="shared" si="3"/>
        <v>36</v>
      </c>
      <c r="D37" t="s">
        <v>98</v>
      </c>
      <c r="E37" t="s">
        <v>83</v>
      </c>
      <c r="F37" t="s">
        <v>172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32</v>
      </c>
      <c r="K37" t="s">
        <v>130</v>
      </c>
    </row>
    <row r="38" spans="1:11">
      <c r="A38" t="str">
        <f t="shared" si="0"/>
        <v>SmejdaAndrzej1965</v>
      </c>
      <c r="C38">
        <f t="shared" si="3"/>
        <v>37</v>
      </c>
      <c r="D38" t="s">
        <v>29</v>
      </c>
      <c r="E38" t="s">
        <v>26</v>
      </c>
      <c r="G38">
        <v>1965</v>
      </c>
      <c r="H38" t="str">
        <f t="shared" si="1"/>
        <v>Smejda Andrzej</v>
      </c>
      <c r="I38">
        <f t="shared" si="2"/>
        <v>1965</v>
      </c>
      <c r="J38" t="s">
        <v>32</v>
      </c>
      <c r="K38" t="s">
        <v>130</v>
      </c>
    </row>
    <row r="39" spans="1:11">
      <c r="A39" t="str">
        <f t="shared" si="0"/>
        <v>GładysiakPrzemysław1977</v>
      </c>
      <c r="C39">
        <f t="shared" si="3"/>
        <v>38</v>
      </c>
      <c r="D39" t="s">
        <v>52</v>
      </c>
      <c r="E39" t="s">
        <v>24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32</v>
      </c>
      <c r="K39" t="s">
        <v>130</v>
      </c>
    </row>
    <row r="40" spans="1:11">
      <c r="A40" t="str">
        <f t="shared" si="0"/>
        <v>ZielińskiMichał1977</v>
      </c>
      <c r="C40">
        <f t="shared" si="3"/>
        <v>39</v>
      </c>
      <c r="D40" t="s">
        <v>35</v>
      </c>
      <c r="E40" t="s">
        <v>59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32</v>
      </c>
      <c r="K40" t="s">
        <v>130</v>
      </c>
    </row>
    <row r="41" spans="1:11">
      <c r="A41" t="str">
        <f t="shared" si="0"/>
        <v>StefańskiTomasz1982</v>
      </c>
      <c r="C41">
        <f t="shared" si="3"/>
        <v>40</v>
      </c>
      <c r="D41" t="s">
        <v>85</v>
      </c>
      <c r="E41" t="s">
        <v>48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32</v>
      </c>
      <c r="K41" t="s">
        <v>130</v>
      </c>
    </row>
    <row r="42" spans="1:11">
      <c r="A42" t="str">
        <f t="shared" si="0"/>
        <v>SójkaTomasz1963</v>
      </c>
      <c r="C42">
        <f t="shared" si="3"/>
        <v>41</v>
      </c>
      <c r="D42" t="s">
        <v>69</v>
      </c>
      <c r="E42" t="s">
        <v>48</v>
      </c>
      <c r="F42" t="s">
        <v>223</v>
      </c>
      <c r="G42">
        <v>1963</v>
      </c>
      <c r="H42" t="str">
        <f t="shared" si="1"/>
        <v>Sójka Tomasz</v>
      </c>
      <c r="I42">
        <f t="shared" si="2"/>
        <v>1963</v>
      </c>
      <c r="J42" t="s">
        <v>32</v>
      </c>
      <c r="K42" t="s">
        <v>130</v>
      </c>
    </row>
    <row r="43" spans="1:11">
      <c r="A43" t="str">
        <f t="shared" si="0"/>
        <v>RygalskiGrzegorz1974</v>
      </c>
      <c r="C43">
        <f t="shared" si="3"/>
        <v>42</v>
      </c>
      <c r="D43" t="s">
        <v>87</v>
      </c>
      <c r="E43" t="s">
        <v>19</v>
      </c>
      <c r="F43" t="s">
        <v>185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32</v>
      </c>
      <c r="K43" t="s">
        <v>130</v>
      </c>
    </row>
    <row r="44" spans="1:11">
      <c r="A44" t="str">
        <f t="shared" si="0"/>
        <v>SosińskiŁukasz1984</v>
      </c>
      <c r="C44">
        <f t="shared" si="3"/>
        <v>43</v>
      </c>
      <c r="D44" t="s">
        <v>104</v>
      </c>
      <c r="E44" t="s">
        <v>63</v>
      </c>
      <c r="F44" t="s">
        <v>178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32</v>
      </c>
      <c r="K44" t="s">
        <v>130</v>
      </c>
    </row>
    <row r="45" spans="1:11">
      <c r="A45" t="str">
        <f t="shared" si="0"/>
        <v>WronaŁukasz1981</v>
      </c>
      <c r="C45">
        <f t="shared" si="3"/>
        <v>44</v>
      </c>
      <c r="D45" t="s">
        <v>62</v>
      </c>
      <c r="E45" t="s">
        <v>63</v>
      </c>
      <c r="F45" t="s">
        <v>136</v>
      </c>
      <c r="G45">
        <v>1981</v>
      </c>
      <c r="H45" t="str">
        <f t="shared" si="1"/>
        <v>Wrona Łukasz</v>
      </c>
      <c r="I45">
        <f t="shared" si="2"/>
        <v>1981</v>
      </c>
      <c r="J45" t="s">
        <v>32</v>
      </c>
      <c r="K45" t="s">
        <v>130</v>
      </c>
    </row>
    <row r="46" spans="1:11">
      <c r="A46" t="str">
        <f t="shared" si="0"/>
        <v>SkorackiTomasz1986</v>
      </c>
      <c r="C46">
        <f t="shared" si="3"/>
        <v>45</v>
      </c>
      <c r="D46" t="s">
        <v>54</v>
      </c>
      <c r="E46" t="s">
        <v>48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32</v>
      </c>
      <c r="K46" t="s">
        <v>130</v>
      </c>
    </row>
    <row r="47" spans="1:11">
      <c r="A47" t="str">
        <f t="shared" si="0"/>
        <v>ZającBartek1993</v>
      </c>
      <c r="C47">
        <f t="shared" si="3"/>
        <v>46</v>
      </c>
      <c r="D47" t="s">
        <v>53</v>
      </c>
      <c r="E47" t="s">
        <v>125</v>
      </c>
      <c r="G47">
        <v>1993</v>
      </c>
      <c r="H47" t="str">
        <f t="shared" si="1"/>
        <v>Zając Bartek</v>
      </c>
      <c r="I47">
        <f t="shared" si="2"/>
        <v>1993</v>
      </c>
      <c r="J47" t="s">
        <v>32</v>
      </c>
      <c r="K47" t="s">
        <v>130</v>
      </c>
    </row>
    <row r="48" spans="1:11">
      <c r="A48" t="str">
        <f t="shared" si="0"/>
        <v>MakowiecSławomir1974</v>
      </c>
      <c r="C48">
        <f t="shared" si="3"/>
        <v>47</v>
      </c>
      <c r="D48" t="s">
        <v>93</v>
      </c>
      <c r="E48" t="s">
        <v>92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32</v>
      </c>
      <c r="K48" t="s">
        <v>130</v>
      </c>
    </row>
    <row r="49" spans="1:11">
      <c r="A49" t="str">
        <f t="shared" si="0"/>
        <v>SzynkarekPaweł1971</v>
      </c>
      <c r="C49">
        <f t="shared" si="3"/>
        <v>48</v>
      </c>
      <c r="D49" t="s">
        <v>110</v>
      </c>
      <c r="E49" t="s">
        <v>16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32</v>
      </c>
      <c r="K49" t="s">
        <v>130</v>
      </c>
    </row>
    <row r="50" spans="1:11">
      <c r="A50" t="str">
        <f t="shared" si="0"/>
        <v>CzaplickiPaweł1968</v>
      </c>
      <c r="C50">
        <f t="shared" si="3"/>
        <v>49</v>
      </c>
      <c r="D50" t="s">
        <v>111</v>
      </c>
      <c r="E50" t="s">
        <v>16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32</v>
      </c>
      <c r="K50" t="s">
        <v>130</v>
      </c>
    </row>
    <row r="51" spans="1:11">
      <c r="A51" t="str">
        <f t="shared" si="0"/>
        <v>NaglewiczBartosz1983</v>
      </c>
      <c r="C51">
        <f t="shared" si="3"/>
        <v>50</v>
      </c>
      <c r="D51" t="s">
        <v>126</v>
      </c>
      <c r="E51" t="s">
        <v>46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32</v>
      </c>
      <c r="K51" t="s">
        <v>130</v>
      </c>
    </row>
    <row r="52" spans="1:11">
      <c r="A52" t="str">
        <f t="shared" si="0"/>
        <v>RappPiotr1979</v>
      </c>
      <c r="C52">
        <f t="shared" si="3"/>
        <v>51</v>
      </c>
      <c r="D52" t="s">
        <v>112</v>
      </c>
      <c r="E52" t="s">
        <v>15</v>
      </c>
      <c r="G52">
        <v>1979</v>
      </c>
      <c r="H52" t="str">
        <f t="shared" si="1"/>
        <v>Rapp Piotr</v>
      </c>
      <c r="I52">
        <f t="shared" si="2"/>
        <v>1979</v>
      </c>
      <c r="J52" t="s">
        <v>32</v>
      </c>
      <c r="K52" t="s">
        <v>130</v>
      </c>
    </row>
    <row r="53" spans="1:11">
      <c r="A53" t="str">
        <f t="shared" si="0"/>
        <v>AdkonisKonrad1978</v>
      </c>
      <c r="C53">
        <f t="shared" si="3"/>
        <v>52</v>
      </c>
      <c r="D53" t="s">
        <v>113</v>
      </c>
      <c r="E53" t="s">
        <v>68</v>
      </c>
      <c r="G53">
        <v>1978</v>
      </c>
      <c r="H53" t="str">
        <f t="shared" si="1"/>
        <v>Adkonis Konrad</v>
      </c>
      <c r="I53">
        <f t="shared" si="2"/>
        <v>1978</v>
      </c>
      <c r="J53" t="s">
        <v>32</v>
      </c>
      <c r="K53" t="s">
        <v>130</v>
      </c>
    </row>
    <row r="54" spans="1:11">
      <c r="A54" t="str">
        <f t="shared" si="0"/>
        <v>KassejaMarek1964</v>
      </c>
      <c r="C54">
        <f t="shared" si="3"/>
        <v>53</v>
      </c>
      <c r="D54" t="s">
        <v>127</v>
      </c>
      <c r="E54" t="s">
        <v>34</v>
      </c>
      <c r="G54">
        <v>1964</v>
      </c>
      <c r="H54" t="str">
        <f t="shared" si="1"/>
        <v>Kasseja Marek</v>
      </c>
      <c r="I54">
        <f t="shared" si="2"/>
        <v>1964</v>
      </c>
      <c r="J54" t="s">
        <v>32</v>
      </c>
      <c r="K54" t="s">
        <v>130</v>
      </c>
    </row>
    <row r="55" spans="1:11">
      <c r="A55" t="str">
        <f t="shared" si="0"/>
        <v>TadeuszMaciej1982</v>
      </c>
      <c r="C55">
        <f t="shared" si="3"/>
        <v>54</v>
      </c>
      <c r="D55" t="s">
        <v>89</v>
      </c>
      <c r="E55" t="s">
        <v>70</v>
      </c>
      <c r="G55">
        <v>1982</v>
      </c>
      <c r="H55" t="str">
        <f t="shared" si="1"/>
        <v>Tadeusz Maciej</v>
      </c>
      <c r="I55">
        <f t="shared" si="2"/>
        <v>1982</v>
      </c>
      <c r="J55" t="s">
        <v>32</v>
      </c>
      <c r="K55" t="s">
        <v>130</v>
      </c>
    </row>
    <row r="56" spans="1:11">
      <c r="A56" t="str">
        <f t="shared" si="0"/>
        <v>StanekAsia1969</v>
      </c>
      <c r="C56">
        <f t="shared" si="3"/>
        <v>55</v>
      </c>
      <c r="D56" t="s">
        <v>50</v>
      </c>
      <c r="E56" t="s">
        <v>66</v>
      </c>
      <c r="F56" t="s">
        <v>135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130</v>
      </c>
    </row>
    <row r="57" spans="1:11">
      <c r="A57" t="str">
        <f t="shared" si="0"/>
        <v>BlankDanuta1981</v>
      </c>
      <c r="C57">
        <f t="shared" si="3"/>
        <v>56</v>
      </c>
      <c r="D57" t="s">
        <v>60</v>
      </c>
      <c r="E57" t="s">
        <v>61</v>
      </c>
      <c r="F57" t="s">
        <v>136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130</v>
      </c>
    </row>
    <row r="58" spans="1:11">
      <c r="A58" t="str">
        <f t="shared" si="0"/>
        <v>MarcinkowskaMagdalena1970</v>
      </c>
      <c r="C58">
        <f t="shared" si="3"/>
        <v>57</v>
      </c>
      <c r="D58" t="s">
        <v>86</v>
      </c>
      <c r="E58" t="s">
        <v>36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130</v>
      </c>
    </row>
    <row r="59" spans="1:11">
      <c r="A59" t="str">
        <f t="shared" si="0"/>
        <v>KliniewskiMaciej1995</v>
      </c>
      <c r="C59">
        <f t="shared" si="3"/>
        <v>58</v>
      </c>
      <c r="D59" t="s">
        <v>163</v>
      </c>
      <c r="E59" t="s">
        <v>70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32</v>
      </c>
      <c r="K59" t="s">
        <v>200</v>
      </c>
    </row>
    <row r="60" spans="1:11">
      <c r="A60" t="str">
        <f t="shared" si="0"/>
        <v>ŚmiejaDaniel1982</v>
      </c>
      <c r="C60">
        <f t="shared" si="3"/>
        <v>59</v>
      </c>
      <c r="D60" t="s">
        <v>157</v>
      </c>
      <c r="E60" t="s">
        <v>139</v>
      </c>
      <c r="F60" t="s">
        <v>164</v>
      </c>
      <c r="G60">
        <v>1982</v>
      </c>
      <c r="H60" t="str">
        <f t="shared" si="1"/>
        <v>Śmieja Daniel</v>
      </c>
      <c r="I60">
        <f t="shared" si="2"/>
        <v>1982</v>
      </c>
      <c r="J60" t="s">
        <v>32</v>
      </c>
      <c r="K60" t="s">
        <v>200</v>
      </c>
    </row>
    <row r="61" spans="1:11">
      <c r="A61" t="str">
        <f t="shared" si="0"/>
        <v>PachulskiLeszek1967</v>
      </c>
      <c r="C61">
        <f t="shared" si="3"/>
        <v>60</v>
      </c>
      <c r="D61" t="s">
        <v>165</v>
      </c>
      <c r="E61" t="s">
        <v>25</v>
      </c>
      <c r="F61" t="s">
        <v>166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32</v>
      </c>
      <c r="K61" t="s">
        <v>200</v>
      </c>
    </row>
    <row r="62" spans="1:11">
      <c r="A62" t="str">
        <f t="shared" si="0"/>
        <v>PiwakowskiWojciech1977</v>
      </c>
      <c r="C62">
        <f t="shared" si="3"/>
        <v>61</v>
      </c>
      <c r="D62" t="s">
        <v>138</v>
      </c>
      <c r="E62" t="s">
        <v>151</v>
      </c>
      <c r="F62" t="s">
        <v>143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32</v>
      </c>
      <c r="K62" t="s">
        <v>200</v>
      </c>
    </row>
    <row r="63" spans="1:11">
      <c r="A63" t="str">
        <f t="shared" si="0"/>
        <v>PaszkowskiWojciech1978</v>
      </c>
      <c r="C63">
        <f t="shared" si="3"/>
        <v>62</v>
      </c>
      <c r="D63" t="s">
        <v>154</v>
      </c>
      <c r="E63" t="s">
        <v>151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32</v>
      </c>
      <c r="K63" t="s">
        <v>200</v>
      </c>
    </row>
    <row r="64" spans="1:11">
      <c r="A64" t="str">
        <f t="shared" si="0"/>
        <v>GallaMarek1987</v>
      </c>
      <c r="C64">
        <f t="shared" si="3"/>
        <v>63</v>
      </c>
      <c r="D64" t="s">
        <v>167</v>
      </c>
      <c r="E64" t="s">
        <v>34</v>
      </c>
      <c r="F64" t="s">
        <v>168</v>
      </c>
      <c r="G64">
        <v>1987</v>
      </c>
      <c r="H64" t="str">
        <f t="shared" si="1"/>
        <v>Galla Marek</v>
      </c>
      <c r="I64">
        <f t="shared" si="2"/>
        <v>1987</v>
      </c>
      <c r="J64" t="s">
        <v>32</v>
      </c>
      <c r="K64" t="s">
        <v>200</v>
      </c>
    </row>
    <row r="65" spans="1:11">
      <c r="A65" t="str">
        <f t="shared" si="0"/>
        <v>HołdakowskiWojciech1970</v>
      </c>
      <c r="C65">
        <f t="shared" si="3"/>
        <v>64</v>
      </c>
      <c r="D65" t="s">
        <v>152</v>
      </c>
      <c r="E65" t="s">
        <v>151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32</v>
      </c>
      <c r="K65" t="s">
        <v>200</v>
      </c>
    </row>
    <row r="66" spans="1:11">
      <c r="A66" t="str">
        <f t="shared" ref="A66:A129" si="4">D66&amp;E66&amp;G66</f>
        <v>JasikJakub1990</v>
      </c>
      <c r="C66">
        <f t="shared" si="3"/>
        <v>65</v>
      </c>
      <c r="D66" t="s">
        <v>169</v>
      </c>
      <c r="E66" t="s">
        <v>141</v>
      </c>
      <c r="F66" t="s">
        <v>308</v>
      </c>
      <c r="G66">
        <v>1990</v>
      </c>
      <c r="H66" t="str">
        <f t="shared" si="1"/>
        <v>Jasik Jakub</v>
      </c>
      <c r="I66">
        <f t="shared" si="2"/>
        <v>1990</v>
      </c>
      <c r="J66" t="s">
        <v>32</v>
      </c>
      <c r="K66" t="s">
        <v>200</v>
      </c>
    </row>
    <row r="67" spans="1:11">
      <c r="A67" t="str">
        <f t="shared" si="4"/>
        <v>OrzołPiotr1977</v>
      </c>
      <c r="C67">
        <f t="shared" si="3"/>
        <v>66</v>
      </c>
      <c r="D67" t="s">
        <v>153</v>
      </c>
      <c r="E67" t="s">
        <v>15</v>
      </c>
      <c r="F67" t="s">
        <v>170</v>
      </c>
      <c r="G67">
        <v>1977</v>
      </c>
      <c r="H67" t="str">
        <f t="shared" ref="H67:H130" si="5">D67&amp;" "&amp;E67</f>
        <v>Orzoł Piotr</v>
      </c>
      <c r="I67">
        <f t="shared" ref="I67:I130" si="6">G67</f>
        <v>1977</v>
      </c>
      <c r="J67" t="s">
        <v>32</v>
      </c>
      <c r="K67" t="s">
        <v>200</v>
      </c>
    </row>
    <row r="68" spans="1:11">
      <c r="A68" t="str">
        <f t="shared" si="4"/>
        <v/>
      </c>
      <c r="C68">
        <f t="shared" ref="C68:C131" si="7">C67+1</f>
        <v>67</v>
      </c>
      <c r="H68" t="str">
        <f t="shared" si="5"/>
        <v xml:space="preserve"> </v>
      </c>
      <c r="I68">
        <f t="shared" si="6"/>
        <v>0</v>
      </c>
      <c r="J68" t="s">
        <v>32</v>
      </c>
      <c r="K68" t="s">
        <v>200</v>
      </c>
    </row>
    <row r="69" spans="1:11">
      <c r="A69" t="str">
        <f t="shared" si="4"/>
        <v>BłaszczykDarek1974</v>
      </c>
      <c r="C69">
        <f t="shared" si="7"/>
        <v>68</v>
      </c>
      <c r="D69" t="s">
        <v>174</v>
      </c>
      <c r="E69" t="s">
        <v>175</v>
      </c>
      <c r="F69" t="s">
        <v>176</v>
      </c>
      <c r="G69">
        <v>1974</v>
      </c>
      <c r="H69" t="str">
        <f t="shared" si="5"/>
        <v>Błaszczyk Darek</v>
      </c>
      <c r="I69">
        <f t="shared" si="6"/>
        <v>1974</v>
      </c>
      <c r="J69" t="s">
        <v>32</v>
      </c>
      <c r="K69" t="s">
        <v>200</v>
      </c>
    </row>
    <row r="70" spans="1:11">
      <c r="A70" t="str">
        <f t="shared" si="4"/>
        <v>HajdukJacek1975</v>
      </c>
      <c r="C70">
        <f t="shared" si="7"/>
        <v>69</v>
      </c>
      <c r="D70" t="s">
        <v>177</v>
      </c>
      <c r="E70" t="s">
        <v>21</v>
      </c>
      <c r="F70" t="s">
        <v>176</v>
      </c>
      <c r="G70">
        <v>1975</v>
      </c>
      <c r="H70" t="str">
        <f t="shared" si="5"/>
        <v>Hajduk Jacek</v>
      </c>
      <c r="I70">
        <f t="shared" si="6"/>
        <v>1975</v>
      </c>
      <c r="J70" t="s">
        <v>32</v>
      </c>
      <c r="K70" t="s">
        <v>200</v>
      </c>
    </row>
    <row r="71" spans="1:11">
      <c r="A71" t="str">
        <f t="shared" si="4"/>
        <v>SzumańskiJakub1983</v>
      </c>
      <c r="C71">
        <f t="shared" si="7"/>
        <v>70</v>
      </c>
      <c r="D71" t="s">
        <v>180</v>
      </c>
      <c r="E71" t="s">
        <v>141</v>
      </c>
      <c r="F71" t="s">
        <v>311</v>
      </c>
      <c r="G71">
        <v>1983</v>
      </c>
      <c r="H71" t="str">
        <f t="shared" si="5"/>
        <v>Szumański Jakub</v>
      </c>
      <c r="I71">
        <f t="shared" si="6"/>
        <v>1983</v>
      </c>
      <c r="J71" t="s">
        <v>32</v>
      </c>
      <c r="K71" t="s">
        <v>200</v>
      </c>
    </row>
    <row r="72" spans="1:11">
      <c r="A72" t="str">
        <f t="shared" si="4"/>
        <v>ZawadzkiArtur1970</v>
      </c>
      <c r="C72">
        <f t="shared" si="7"/>
        <v>71</v>
      </c>
      <c r="D72" t="s">
        <v>183</v>
      </c>
      <c r="E72" t="s">
        <v>51</v>
      </c>
      <c r="G72">
        <v>1970</v>
      </c>
      <c r="H72" t="str">
        <f t="shared" si="5"/>
        <v>Zawadzki Artur</v>
      </c>
      <c r="I72">
        <f t="shared" si="6"/>
        <v>1970</v>
      </c>
      <c r="J72" t="s">
        <v>32</v>
      </c>
      <c r="K72" t="s">
        <v>200</v>
      </c>
    </row>
    <row r="73" spans="1:11">
      <c r="A73" t="str">
        <f t="shared" si="4"/>
        <v>JaskólskiKonrad1980</v>
      </c>
      <c r="C73">
        <f t="shared" si="7"/>
        <v>72</v>
      </c>
      <c r="D73" t="s">
        <v>140</v>
      </c>
      <c r="E73" t="s">
        <v>68</v>
      </c>
      <c r="F73" t="s">
        <v>777</v>
      </c>
      <c r="G73">
        <v>1980</v>
      </c>
      <c r="H73" t="str">
        <f t="shared" si="5"/>
        <v>Jaskólski Konrad</v>
      </c>
      <c r="I73">
        <f t="shared" si="6"/>
        <v>1980</v>
      </c>
      <c r="J73" t="s">
        <v>32</v>
      </c>
      <c r="K73" t="s">
        <v>200</v>
      </c>
    </row>
    <row r="74" spans="1:11">
      <c r="A74" t="str">
        <f t="shared" si="4"/>
        <v>MorawskiPiotr1959</v>
      </c>
      <c r="C74">
        <f t="shared" si="7"/>
        <v>73</v>
      </c>
      <c r="D74" t="s">
        <v>146</v>
      </c>
      <c r="E74" t="s">
        <v>15</v>
      </c>
      <c r="G74">
        <v>1959</v>
      </c>
      <c r="H74" t="str">
        <f t="shared" si="5"/>
        <v>Morawski Piotr</v>
      </c>
      <c r="I74">
        <f t="shared" si="6"/>
        <v>1959</v>
      </c>
      <c r="J74" t="s">
        <v>32</v>
      </c>
      <c r="K74" t="s">
        <v>200</v>
      </c>
    </row>
    <row r="75" spans="1:11">
      <c r="A75" t="str">
        <f t="shared" si="4"/>
        <v>DrapellaDariusz1957</v>
      </c>
      <c r="C75">
        <f t="shared" si="7"/>
        <v>74</v>
      </c>
      <c r="D75" t="s">
        <v>145</v>
      </c>
      <c r="E75" t="s">
        <v>144</v>
      </c>
      <c r="G75">
        <v>1957</v>
      </c>
      <c r="H75" t="str">
        <f t="shared" si="5"/>
        <v>Drapella Dariusz</v>
      </c>
      <c r="I75">
        <f t="shared" si="6"/>
        <v>1957</v>
      </c>
      <c r="J75" t="s">
        <v>32</v>
      </c>
      <c r="K75" t="s">
        <v>200</v>
      </c>
    </row>
    <row r="76" spans="1:11">
      <c r="A76" t="str">
        <f t="shared" si="4"/>
        <v>JóźwiukPiotr1976</v>
      </c>
      <c r="C76">
        <f t="shared" si="7"/>
        <v>75</v>
      </c>
      <c r="D76" t="s">
        <v>142</v>
      </c>
      <c r="E76" t="s">
        <v>15</v>
      </c>
      <c r="F76" t="s">
        <v>184</v>
      </c>
      <c r="G76">
        <v>1976</v>
      </c>
      <c r="H76" t="str">
        <f t="shared" si="5"/>
        <v>Jóźwiuk Piotr</v>
      </c>
      <c r="I76">
        <f t="shared" si="6"/>
        <v>1976</v>
      </c>
      <c r="J76" t="s">
        <v>32</v>
      </c>
      <c r="K76" t="s">
        <v>200</v>
      </c>
    </row>
    <row r="77" spans="1:11">
      <c r="A77" t="str">
        <f t="shared" si="4"/>
        <v>StefańskiTomasy1982</v>
      </c>
      <c r="C77">
        <f t="shared" si="7"/>
        <v>76</v>
      </c>
      <c r="D77" t="s">
        <v>85</v>
      </c>
      <c r="E77" t="s">
        <v>186</v>
      </c>
      <c r="F77" t="s">
        <v>185</v>
      </c>
      <c r="G77">
        <v>1982</v>
      </c>
      <c r="H77" t="str">
        <f t="shared" si="5"/>
        <v>Stefański Tomasy</v>
      </c>
      <c r="I77">
        <f t="shared" si="6"/>
        <v>1982</v>
      </c>
      <c r="J77" t="s">
        <v>32</v>
      </c>
      <c r="K77" t="s">
        <v>200</v>
      </c>
    </row>
    <row r="78" spans="1:11">
      <c r="A78" t="str">
        <f t="shared" si="4"/>
        <v>SzopaKrzysztof1986</v>
      </c>
      <c r="C78">
        <f t="shared" si="7"/>
        <v>77</v>
      </c>
      <c r="D78" t="s">
        <v>187</v>
      </c>
      <c r="E78" t="s">
        <v>22</v>
      </c>
      <c r="F78" t="s">
        <v>188</v>
      </c>
      <c r="G78">
        <v>1986</v>
      </c>
      <c r="H78" t="str">
        <f t="shared" si="5"/>
        <v>Szopa Krzysztof</v>
      </c>
      <c r="I78">
        <f t="shared" si="6"/>
        <v>1986</v>
      </c>
      <c r="J78" t="s">
        <v>32</v>
      </c>
      <c r="K78" t="s">
        <v>200</v>
      </c>
    </row>
    <row r="79" spans="1:11">
      <c r="A79" t="str">
        <f t="shared" si="4"/>
        <v>SopolińskiKarol1972</v>
      </c>
      <c r="C79">
        <f t="shared" si="7"/>
        <v>78</v>
      </c>
      <c r="D79" t="s">
        <v>189</v>
      </c>
      <c r="E79" t="s">
        <v>95</v>
      </c>
      <c r="F79" t="s">
        <v>188</v>
      </c>
      <c r="G79">
        <v>1972</v>
      </c>
      <c r="H79" t="str">
        <f t="shared" si="5"/>
        <v>Sopoliński Karol</v>
      </c>
      <c r="I79">
        <f t="shared" si="6"/>
        <v>1972</v>
      </c>
      <c r="J79" t="s">
        <v>32</v>
      </c>
      <c r="K79" t="s">
        <v>200</v>
      </c>
    </row>
    <row r="80" spans="1:11">
      <c r="A80" t="str">
        <f t="shared" si="4"/>
        <v>FilipiukTomasz1974</v>
      </c>
      <c r="C80">
        <f t="shared" si="7"/>
        <v>79</v>
      </c>
      <c r="D80" t="s">
        <v>156</v>
      </c>
      <c r="E80" t="s">
        <v>48</v>
      </c>
      <c r="G80">
        <v>1974</v>
      </c>
      <c r="H80" t="str">
        <f t="shared" si="5"/>
        <v>Filipiuk Tomasz</v>
      </c>
      <c r="I80">
        <f t="shared" si="6"/>
        <v>1974</v>
      </c>
      <c r="J80" t="s">
        <v>32</v>
      </c>
      <c r="K80" t="s">
        <v>200</v>
      </c>
    </row>
    <row r="81" spans="1:11">
      <c r="A81" t="str">
        <f t="shared" si="4"/>
        <v>WysockiMaciej1990</v>
      </c>
      <c r="C81">
        <f t="shared" si="7"/>
        <v>80</v>
      </c>
      <c r="D81" t="s">
        <v>190</v>
      </c>
      <c r="E81" t="s">
        <v>70</v>
      </c>
      <c r="F81" t="s">
        <v>191</v>
      </c>
      <c r="G81">
        <v>1990</v>
      </c>
      <c r="H81" t="str">
        <f t="shared" si="5"/>
        <v>Wysocki Maciej</v>
      </c>
      <c r="I81">
        <f t="shared" si="6"/>
        <v>1990</v>
      </c>
      <c r="J81" t="s">
        <v>32</v>
      </c>
      <c r="K81" t="s">
        <v>200</v>
      </c>
    </row>
    <row r="82" spans="1:11">
      <c r="A82" t="str">
        <f t="shared" si="4"/>
        <v>KotkowskiKamil1990</v>
      </c>
      <c r="C82">
        <f t="shared" si="7"/>
        <v>81</v>
      </c>
      <c r="D82" t="s">
        <v>192</v>
      </c>
      <c r="E82" t="s">
        <v>193</v>
      </c>
      <c r="F82" t="s">
        <v>191</v>
      </c>
      <c r="G82">
        <v>1990</v>
      </c>
      <c r="H82" t="str">
        <f t="shared" si="5"/>
        <v>Kotkowski Kamil</v>
      </c>
      <c r="I82">
        <f t="shared" si="6"/>
        <v>1990</v>
      </c>
      <c r="J82" t="s">
        <v>32</v>
      </c>
      <c r="K82" t="s">
        <v>200</v>
      </c>
    </row>
    <row r="83" spans="1:11">
      <c r="A83" t="str">
        <f t="shared" si="4"/>
        <v>ChojeckiKrzysztof1981</v>
      </c>
      <c r="C83">
        <f t="shared" si="7"/>
        <v>82</v>
      </c>
      <c r="D83" t="s">
        <v>155</v>
      </c>
      <c r="E83" t="s">
        <v>22</v>
      </c>
      <c r="F83" t="s">
        <v>194</v>
      </c>
      <c r="G83">
        <v>1981</v>
      </c>
      <c r="H83" t="str">
        <f t="shared" si="5"/>
        <v>Chojecki Krzysztof</v>
      </c>
      <c r="I83">
        <f t="shared" si="6"/>
        <v>1981</v>
      </c>
      <c r="J83" t="s">
        <v>32</v>
      </c>
      <c r="K83" t="s">
        <v>200</v>
      </c>
    </row>
    <row r="84" spans="1:11">
      <c r="A84" t="str">
        <f t="shared" si="4"/>
        <v>GrabowskiGrzegorz1977</v>
      </c>
      <c r="C84">
        <f t="shared" si="7"/>
        <v>83</v>
      </c>
      <c r="D84" t="s">
        <v>97</v>
      </c>
      <c r="E84" t="s">
        <v>19</v>
      </c>
      <c r="F84" t="s">
        <v>195</v>
      </c>
      <c r="G84">
        <v>1977</v>
      </c>
      <c r="H84" t="str">
        <f t="shared" si="5"/>
        <v>Grabowski Grzegorz</v>
      </c>
      <c r="I84">
        <f t="shared" si="6"/>
        <v>1977</v>
      </c>
      <c r="J84" t="s">
        <v>32</v>
      </c>
      <c r="K84" t="s">
        <v>200</v>
      </c>
    </row>
    <row r="85" spans="1:11">
      <c r="A85" t="str">
        <f t="shared" si="4"/>
        <v>KasierskiPrzemysław1981</v>
      </c>
      <c r="C85">
        <f t="shared" si="7"/>
        <v>84</v>
      </c>
      <c r="D85" t="s">
        <v>148</v>
      </c>
      <c r="E85" t="s">
        <v>24</v>
      </c>
      <c r="F85" t="s">
        <v>147</v>
      </c>
      <c r="G85">
        <v>1981</v>
      </c>
      <c r="H85" t="str">
        <f t="shared" si="5"/>
        <v>Kasierski Przemysław</v>
      </c>
      <c r="I85">
        <f t="shared" si="6"/>
        <v>1981</v>
      </c>
      <c r="J85" t="s">
        <v>32</v>
      </c>
      <c r="K85" t="s">
        <v>200</v>
      </c>
    </row>
    <row r="86" spans="1:11">
      <c r="A86" t="str">
        <f t="shared" si="4"/>
        <v>SiewrukKrzysztof1976</v>
      </c>
      <c r="C86">
        <f t="shared" si="7"/>
        <v>85</v>
      </c>
      <c r="D86" t="s">
        <v>149</v>
      </c>
      <c r="E86" t="s">
        <v>22</v>
      </c>
      <c r="F86" t="s">
        <v>196</v>
      </c>
      <c r="G86">
        <v>1976</v>
      </c>
      <c r="H86" t="str">
        <f t="shared" si="5"/>
        <v>Siewruk Krzysztof</v>
      </c>
      <c r="I86">
        <f t="shared" si="6"/>
        <v>1976</v>
      </c>
      <c r="J86" t="s">
        <v>32</v>
      </c>
      <c r="K86" t="s">
        <v>200</v>
      </c>
    </row>
    <row r="87" spans="1:11">
      <c r="A87" t="str">
        <f t="shared" si="4"/>
        <v>SzotTomasz1977</v>
      </c>
      <c r="C87">
        <f t="shared" si="7"/>
        <v>86</v>
      </c>
      <c r="D87" t="s">
        <v>159</v>
      </c>
      <c r="E87" t="s">
        <v>48</v>
      </c>
      <c r="F87" t="s">
        <v>158</v>
      </c>
      <c r="G87">
        <v>1977</v>
      </c>
      <c r="H87" t="str">
        <f t="shared" si="5"/>
        <v>Szot Tomasz</v>
      </c>
      <c r="I87">
        <f t="shared" si="6"/>
        <v>1977</v>
      </c>
      <c r="J87" t="s">
        <v>32</v>
      </c>
      <c r="K87" t="s">
        <v>200</v>
      </c>
    </row>
    <row r="88" spans="1:11">
      <c r="A88" t="str">
        <f t="shared" si="4"/>
        <v>HajdukLidka1974</v>
      </c>
      <c r="C88">
        <f t="shared" si="7"/>
        <v>87</v>
      </c>
      <c r="D88" t="s">
        <v>177</v>
      </c>
      <c r="E88" t="s">
        <v>197</v>
      </c>
      <c r="F88" t="s">
        <v>176</v>
      </c>
      <c r="G88">
        <v>1974</v>
      </c>
      <c r="H88" t="str">
        <f t="shared" si="5"/>
        <v>Hajduk Lidka</v>
      </c>
      <c r="I88">
        <f t="shared" si="6"/>
        <v>1974</v>
      </c>
      <c r="J88" t="s">
        <v>32</v>
      </c>
      <c r="K88" t="s">
        <v>200</v>
      </c>
    </row>
    <row r="89" spans="1:11">
      <c r="A89" t="str">
        <f t="shared" si="4"/>
        <v>TruszkowskaKamila1980</v>
      </c>
      <c r="C89">
        <f t="shared" si="7"/>
        <v>88</v>
      </c>
      <c r="D89" t="s">
        <v>198</v>
      </c>
      <c r="E89" t="s">
        <v>199</v>
      </c>
      <c r="G89">
        <v>1980</v>
      </c>
      <c r="H89" t="str">
        <f t="shared" si="5"/>
        <v>Truszkowska Kamila</v>
      </c>
      <c r="I89">
        <f t="shared" si="6"/>
        <v>1980</v>
      </c>
      <c r="J89" t="s">
        <v>0</v>
      </c>
      <c r="K89" t="s">
        <v>200</v>
      </c>
    </row>
    <row r="90" spans="1:11">
      <c r="A90" t="str">
        <f t="shared" si="4"/>
        <v>BukowskaAgnieszka1985</v>
      </c>
      <c r="C90">
        <f t="shared" si="7"/>
        <v>89</v>
      </c>
      <c r="D90" t="s">
        <v>134</v>
      </c>
      <c r="E90" t="s">
        <v>133</v>
      </c>
      <c r="F90" t="s">
        <v>132</v>
      </c>
      <c r="G90">
        <v>1985</v>
      </c>
      <c r="H90" t="str">
        <f t="shared" si="5"/>
        <v>Bukowska Agnieszka</v>
      </c>
      <c r="I90">
        <f t="shared" si="6"/>
        <v>1985</v>
      </c>
      <c r="J90" t="s">
        <v>0</v>
      </c>
      <c r="K90" t="s">
        <v>200</v>
      </c>
    </row>
    <row r="91" spans="1:11">
      <c r="A91" t="str">
        <f t="shared" si="4"/>
        <v>MossoczyZbigniew1973</v>
      </c>
      <c r="C91">
        <f t="shared" si="7"/>
        <v>90</v>
      </c>
      <c r="D91" t="s">
        <v>270</v>
      </c>
      <c r="E91" t="s">
        <v>269</v>
      </c>
      <c r="F91" t="s">
        <v>268</v>
      </c>
      <c r="G91">
        <v>1973</v>
      </c>
      <c r="H91" t="str">
        <f t="shared" si="5"/>
        <v>Mossoczy Zbigniew</v>
      </c>
      <c r="I91">
        <f t="shared" si="6"/>
        <v>1973</v>
      </c>
      <c r="J91" t="s">
        <v>32</v>
      </c>
      <c r="K91" t="s">
        <v>271</v>
      </c>
    </row>
    <row r="92" spans="1:11">
      <c r="A92" t="str">
        <f t="shared" si="4"/>
        <v>BrudłoPaweł1979</v>
      </c>
      <c r="C92">
        <f t="shared" si="7"/>
        <v>91</v>
      </c>
      <c r="D92" t="s">
        <v>267</v>
      </c>
      <c r="E92" t="s">
        <v>16</v>
      </c>
      <c r="F92" t="s">
        <v>266</v>
      </c>
      <c r="G92">
        <v>1979</v>
      </c>
      <c r="H92" t="str">
        <f t="shared" si="5"/>
        <v>Brudło Paweł</v>
      </c>
      <c r="I92">
        <f t="shared" si="6"/>
        <v>1979</v>
      </c>
      <c r="J92" t="s">
        <v>32</v>
      </c>
      <c r="K92" t="s">
        <v>271</v>
      </c>
    </row>
    <row r="93" spans="1:11">
      <c r="A93" t="str">
        <f t="shared" si="4"/>
        <v>KrólikowskiRoman1963</v>
      </c>
      <c r="C93">
        <f t="shared" si="7"/>
        <v>92</v>
      </c>
      <c r="D93" t="s">
        <v>265</v>
      </c>
      <c r="E93" t="s">
        <v>234</v>
      </c>
      <c r="F93" t="s">
        <v>264</v>
      </c>
      <c r="G93">
        <v>1963</v>
      </c>
      <c r="H93" t="str">
        <f t="shared" si="5"/>
        <v>Królikowski Roman</v>
      </c>
      <c r="I93">
        <f t="shared" si="6"/>
        <v>1963</v>
      </c>
      <c r="J93" t="s">
        <v>32</v>
      </c>
      <c r="K93" t="s">
        <v>271</v>
      </c>
    </row>
    <row r="94" spans="1:11">
      <c r="A94" t="str">
        <f t="shared" si="4"/>
        <v>GorczycaPaweł1973</v>
      </c>
      <c r="C94">
        <f t="shared" si="7"/>
        <v>93</v>
      </c>
      <c r="D94" t="s">
        <v>262</v>
      </c>
      <c r="E94" t="s">
        <v>16</v>
      </c>
      <c r="G94">
        <v>1973</v>
      </c>
      <c r="H94" t="str">
        <f t="shared" si="5"/>
        <v>Gorczyca Paweł</v>
      </c>
      <c r="I94">
        <f t="shared" si="6"/>
        <v>1973</v>
      </c>
      <c r="J94" t="s">
        <v>32</v>
      </c>
      <c r="K94" t="s">
        <v>271</v>
      </c>
    </row>
    <row r="95" spans="1:11">
      <c r="A95" t="str">
        <f t="shared" si="4"/>
        <v>BanaszkiewiczPiotr1985</v>
      </c>
      <c r="C95">
        <f t="shared" si="7"/>
        <v>94</v>
      </c>
      <c r="D95" t="s">
        <v>261</v>
      </c>
      <c r="E95" t="s">
        <v>15</v>
      </c>
      <c r="F95" t="s">
        <v>260</v>
      </c>
      <c r="G95">
        <v>1985</v>
      </c>
      <c r="H95" t="str">
        <f t="shared" si="5"/>
        <v>Banaszkiewicz Piotr</v>
      </c>
      <c r="I95">
        <f t="shared" si="6"/>
        <v>1985</v>
      </c>
      <c r="J95" t="s">
        <v>32</v>
      </c>
      <c r="K95" t="s">
        <v>271</v>
      </c>
    </row>
    <row r="96" spans="1:11">
      <c r="A96" t="str">
        <f t="shared" si="4"/>
        <v>ZadwornyTomasz1982</v>
      </c>
      <c r="C96">
        <f t="shared" si="7"/>
        <v>95</v>
      </c>
      <c r="D96" t="s">
        <v>259</v>
      </c>
      <c r="E96" t="s">
        <v>48</v>
      </c>
      <c r="F96" t="s">
        <v>258</v>
      </c>
      <c r="G96">
        <v>1982</v>
      </c>
      <c r="H96" t="str">
        <f t="shared" si="5"/>
        <v>Zadworny Tomasz</v>
      </c>
      <c r="I96">
        <f t="shared" si="6"/>
        <v>1982</v>
      </c>
      <c r="J96" t="s">
        <v>32</v>
      </c>
      <c r="K96" t="s">
        <v>271</v>
      </c>
    </row>
    <row r="97" spans="1:11">
      <c r="A97" t="str">
        <f t="shared" si="4"/>
        <v>PisarekPiotr1969</v>
      </c>
      <c r="C97">
        <f t="shared" si="7"/>
        <v>96</v>
      </c>
      <c r="D97" t="s">
        <v>257</v>
      </c>
      <c r="E97" t="s">
        <v>15</v>
      </c>
      <c r="G97">
        <v>1969</v>
      </c>
      <c r="H97" t="str">
        <f t="shared" si="5"/>
        <v>Pisarek Piotr</v>
      </c>
      <c r="I97">
        <f t="shared" si="6"/>
        <v>1969</v>
      </c>
      <c r="J97" t="s">
        <v>32</v>
      </c>
      <c r="K97" t="s">
        <v>271</v>
      </c>
    </row>
    <row r="98" spans="1:11">
      <c r="A98" t="str">
        <f t="shared" si="4"/>
        <v>CieślickiMateusz1987</v>
      </c>
      <c r="C98">
        <f t="shared" si="7"/>
        <v>97</v>
      </c>
      <c r="D98" t="s">
        <v>256</v>
      </c>
      <c r="E98" t="s">
        <v>91</v>
      </c>
      <c r="G98">
        <v>1987</v>
      </c>
      <c r="H98" t="str">
        <f t="shared" si="5"/>
        <v>Cieślicki Mateusz</v>
      </c>
      <c r="I98">
        <f t="shared" si="6"/>
        <v>1987</v>
      </c>
      <c r="J98" t="s">
        <v>32</v>
      </c>
      <c r="K98" t="s">
        <v>271</v>
      </c>
    </row>
    <row r="99" spans="1:11">
      <c r="A99" t="str">
        <f t="shared" si="4"/>
        <v>NiedośpiałKrzysztof1976</v>
      </c>
      <c r="C99">
        <f t="shared" si="7"/>
        <v>98</v>
      </c>
      <c r="D99" t="s">
        <v>255</v>
      </c>
      <c r="E99" t="s">
        <v>22</v>
      </c>
      <c r="F99" t="s">
        <v>254</v>
      </c>
      <c r="G99">
        <v>1976</v>
      </c>
      <c r="H99" t="str">
        <f t="shared" si="5"/>
        <v>Niedośpiał Krzysztof</v>
      </c>
      <c r="I99">
        <f t="shared" si="6"/>
        <v>1976</v>
      </c>
      <c r="J99" t="s">
        <v>32</v>
      </c>
      <c r="K99" t="s">
        <v>271</v>
      </c>
    </row>
    <row r="100" spans="1:11">
      <c r="A100" t="str">
        <f t="shared" si="4"/>
        <v>SkowronekMaciej1969</v>
      </c>
      <c r="C100">
        <f t="shared" si="7"/>
        <v>99</v>
      </c>
      <c r="D100" t="s">
        <v>252</v>
      </c>
      <c r="E100" t="s">
        <v>70</v>
      </c>
      <c r="F100" t="s">
        <v>251</v>
      </c>
      <c r="G100">
        <v>1969</v>
      </c>
      <c r="H100" t="str">
        <f t="shared" si="5"/>
        <v>Skowronek Maciej</v>
      </c>
      <c r="I100">
        <f t="shared" si="6"/>
        <v>1969</v>
      </c>
      <c r="J100" t="s">
        <v>32</v>
      </c>
      <c r="K100" t="s">
        <v>271</v>
      </c>
    </row>
    <row r="101" spans="1:11">
      <c r="A101" t="str">
        <f t="shared" si="4"/>
        <v>BorgiełMarek1993</v>
      </c>
      <c r="C101">
        <f t="shared" si="7"/>
        <v>100</v>
      </c>
      <c r="D101" t="s">
        <v>250</v>
      </c>
      <c r="E101" t="s">
        <v>34</v>
      </c>
      <c r="F101" t="s">
        <v>249</v>
      </c>
      <c r="G101">
        <v>1993</v>
      </c>
      <c r="H101" t="str">
        <f t="shared" si="5"/>
        <v>Borgieł Marek</v>
      </c>
      <c r="I101">
        <f t="shared" si="6"/>
        <v>1993</v>
      </c>
      <c r="J101" t="s">
        <v>32</v>
      </c>
      <c r="K101" t="s">
        <v>271</v>
      </c>
    </row>
    <row r="102" spans="1:11">
      <c r="A102" t="str">
        <f t="shared" si="4"/>
        <v>WalentowskiRadosław1979</v>
      </c>
      <c r="C102">
        <f t="shared" si="7"/>
        <v>101</v>
      </c>
      <c r="D102" t="s">
        <v>245</v>
      </c>
      <c r="E102" t="s">
        <v>241</v>
      </c>
      <c r="F102" t="s">
        <v>312</v>
      </c>
      <c r="G102">
        <v>1979</v>
      </c>
      <c r="H102" t="str">
        <f t="shared" si="5"/>
        <v>Walentowski Radosław</v>
      </c>
      <c r="I102">
        <f t="shared" si="6"/>
        <v>1979</v>
      </c>
      <c r="J102" t="s">
        <v>32</v>
      </c>
      <c r="K102" t="s">
        <v>271</v>
      </c>
    </row>
    <row r="103" spans="1:11">
      <c r="A103" t="str">
        <f t="shared" si="4"/>
        <v>KotMaciej1984</v>
      </c>
      <c r="C103">
        <f t="shared" si="7"/>
        <v>102</v>
      </c>
      <c r="D103" t="s">
        <v>244</v>
      </c>
      <c r="E103" t="s">
        <v>70</v>
      </c>
      <c r="F103" t="s">
        <v>243</v>
      </c>
      <c r="G103">
        <v>1984</v>
      </c>
      <c r="H103" t="str">
        <f t="shared" si="5"/>
        <v>Kot Maciej</v>
      </c>
      <c r="I103">
        <f t="shared" si="6"/>
        <v>1984</v>
      </c>
      <c r="J103" t="s">
        <v>32</v>
      </c>
      <c r="K103" t="s">
        <v>271</v>
      </c>
    </row>
    <row r="104" spans="1:11">
      <c r="A104" t="str">
        <f t="shared" si="4"/>
        <v>ŚrednickiRadosław1988</v>
      </c>
      <c r="C104">
        <f t="shared" si="7"/>
        <v>103</v>
      </c>
      <c r="D104" t="s">
        <v>242</v>
      </c>
      <c r="E104" t="s">
        <v>241</v>
      </c>
      <c r="F104" t="s">
        <v>240</v>
      </c>
      <c r="G104">
        <v>1988</v>
      </c>
      <c r="H104" t="str">
        <f t="shared" si="5"/>
        <v>Średnicki Radosław</v>
      </c>
      <c r="I104">
        <f t="shared" si="6"/>
        <v>1988</v>
      </c>
      <c r="J104" t="s">
        <v>32</v>
      </c>
      <c r="K104" t="s">
        <v>271</v>
      </c>
    </row>
    <row r="105" spans="1:11">
      <c r="A105" t="str">
        <f t="shared" si="4"/>
        <v>GryszkalisMarcin1977</v>
      </c>
      <c r="C105">
        <f t="shared" si="7"/>
        <v>104</v>
      </c>
      <c r="D105" t="s">
        <v>239</v>
      </c>
      <c r="E105" t="s">
        <v>17</v>
      </c>
      <c r="G105">
        <v>1977</v>
      </c>
      <c r="H105" t="str">
        <f t="shared" si="5"/>
        <v>Gryszkalis Marcin</v>
      </c>
      <c r="I105">
        <f t="shared" si="6"/>
        <v>1977</v>
      </c>
      <c r="J105" t="s">
        <v>32</v>
      </c>
      <c r="K105" t="s">
        <v>271</v>
      </c>
    </row>
    <row r="106" spans="1:11">
      <c r="A106" t="str">
        <f t="shared" si="4"/>
        <v>Melon-MikaKrzysztof1975</v>
      </c>
      <c r="C106">
        <f t="shared" si="7"/>
        <v>105</v>
      </c>
      <c r="D106" t="s">
        <v>237</v>
      </c>
      <c r="E106" t="s">
        <v>22</v>
      </c>
      <c r="F106" t="s">
        <v>236</v>
      </c>
      <c r="G106">
        <v>1975</v>
      </c>
      <c r="H106" t="str">
        <f t="shared" si="5"/>
        <v>Melon-Mika Krzysztof</v>
      </c>
      <c r="I106">
        <f t="shared" si="6"/>
        <v>1975</v>
      </c>
      <c r="J106" t="s">
        <v>32</v>
      </c>
      <c r="K106" t="s">
        <v>271</v>
      </c>
    </row>
    <row r="107" spans="1:11">
      <c r="A107" t="str">
        <f t="shared" si="4"/>
        <v>TyszkowskiRoman1968</v>
      </c>
      <c r="C107">
        <f t="shared" si="7"/>
        <v>106</v>
      </c>
      <c r="D107" t="s">
        <v>235</v>
      </c>
      <c r="E107" t="s">
        <v>234</v>
      </c>
      <c r="G107">
        <v>1968</v>
      </c>
      <c r="H107" t="str">
        <f t="shared" si="5"/>
        <v>Tyszkowski Roman</v>
      </c>
      <c r="I107">
        <f t="shared" si="6"/>
        <v>1968</v>
      </c>
      <c r="J107" t="s">
        <v>32</v>
      </c>
      <c r="K107" t="s">
        <v>271</v>
      </c>
    </row>
    <row r="108" spans="1:11">
      <c r="A108" t="str">
        <f t="shared" si="4"/>
        <v>AdamczykBartosz1980</v>
      </c>
      <c r="C108">
        <f t="shared" si="7"/>
        <v>107</v>
      </c>
      <c r="D108" t="s">
        <v>230</v>
      </c>
      <c r="E108" t="s">
        <v>46</v>
      </c>
      <c r="F108" t="s">
        <v>229</v>
      </c>
      <c r="G108">
        <v>1980</v>
      </c>
      <c r="H108" t="str">
        <f t="shared" si="5"/>
        <v>Adamczyk Bartosz</v>
      </c>
      <c r="I108">
        <f t="shared" si="6"/>
        <v>1980</v>
      </c>
      <c r="J108" t="s">
        <v>32</v>
      </c>
      <c r="K108" t="s">
        <v>271</v>
      </c>
    </row>
    <row r="109" spans="1:11">
      <c r="A109" t="str">
        <f t="shared" si="4"/>
        <v>KorzecStaszek1978</v>
      </c>
      <c r="C109">
        <f t="shared" si="7"/>
        <v>108</v>
      </c>
      <c r="D109" t="s">
        <v>228</v>
      </c>
      <c r="E109" t="s">
        <v>227</v>
      </c>
      <c r="F109" t="s">
        <v>202</v>
      </c>
      <c r="G109">
        <v>1978</v>
      </c>
      <c r="H109" t="str">
        <f t="shared" si="5"/>
        <v>Korzec Staszek</v>
      </c>
      <c r="I109">
        <f t="shared" si="6"/>
        <v>1978</v>
      </c>
      <c r="J109" t="s">
        <v>32</v>
      </c>
      <c r="K109" t="s">
        <v>271</v>
      </c>
    </row>
    <row r="110" spans="1:11">
      <c r="A110" t="str">
        <f t="shared" si="4"/>
        <v>MalickiGrzegorz1976</v>
      </c>
      <c r="C110">
        <f t="shared" si="7"/>
        <v>109</v>
      </c>
      <c r="D110" t="s">
        <v>226</v>
      </c>
      <c r="E110" t="s">
        <v>19</v>
      </c>
      <c r="F110" t="s">
        <v>202</v>
      </c>
      <c r="G110">
        <v>1976</v>
      </c>
      <c r="H110" t="str">
        <f t="shared" si="5"/>
        <v>Malicki Grzegorz</v>
      </c>
      <c r="I110">
        <f t="shared" si="6"/>
        <v>1976</v>
      </c>
      <c r="J110" t="s">
        <v>32</v>
      </c>
      <c r="K110" t="s">
        <v>271</v>
      </c>
    </row>
    <row r="111" spans="1:11">
      <c r="A111" t="str">
        <f t="shared" si="4"/>
        <v>StaszewskiDaniel1973</v>
      </c>
      <c r="C111">
        <f t="shared" si="7"/>
        <v>110</v>
      </c>
      <c r="D111" t="s">
        <v>225</v>
      </c>
      <c r="E111" t="s">
        <v>139</v>
      </c>
      <c r="F111" t="s">
        <v>224</v>
      </c>
      <c r="G111">
        <v>1973</v>
      </c>
      <c r="H111" t="str">
        <f t="shared" si="5"/>
        <v>Staszewski Daniel</v>
      </c>
      <c r="I111">
        <f t="shared" si="6"/>
        <v>1973</v>
      </c>
      <c r="J111" t="s">
        <v>32</v>
      </c>
      <c r="K111" t="s">
        <v>271</v>
      </c>
    </row>
    <row r="112" spans="1:11">
      <c r="A112" t="str">
        <f t="shared" si="4"/>
        <v>TomaszczykLudwik1962</v>
      </c>
      <c r="C112">
        <f t="shared" si="7"/>
        <v>111</v>
      </c>
      <c r="D112" t="s">
        <v>221</v>
      </c>
      <c r="E112" t="s">
        <v>220</v>
      </c>
      <c r="G112">
        <v>1962</v>
      </c>
      <c r="H112" t="str">
        <f t="shared" si="5"/>
        <v>Tomaszczyk Ludwik</v>
      </c>
      <c r="I112">
        <f t="shared" si="6"/>
        <v>1962</v>
      </c>
      <c r="J112" t="s">
        <v>32</v>
      </c>
      <c r="K112" t="s">
        <v>271</v>
      </c>
    </row>
    <row r="113" spans="1:11">
      <c r="A113" t="str">
        <f t="shared" si="4"/>
        <v>KurtokZdzisław1962</v>
      </c>
      <c r="C113">
        <f t="shared" si="7"/>
        <v>112</v>
      </c>
      <c r="D113" t="s">
        <v>219</v>
      </c>
      <c r="E113" t="s">
        <v>218</v>
      </c>
      <c r="F113" t="s">
        <v>217</v>
      </c>
      <c r="G113">
        <v>1962</v>
      </c>
      <c r="H113" t="str">
        <f t="shared" si="5"/>
        <v>Kurtok Zdzisław</v>
      </c>
      <c r="I113">
        <f t="shared" si="6"/>
        <v>1962</v>
      </c>
      <c r="J113" t="s">
        <v>32</v>
      </c>
      <c r="K113" t="s">
        <v>271</v>
      </c>
    </row>
    <row r="114" spans="1:11">
      <c r="A114" t="str">
        <f t="shared" si="4"/>
        <v>BasterPrzemysław1978</v>
      </c>
      <c r="C114">
        <f t="shared" si="7"/>
        <v>113</v>
      </c>
      <c r="D114" t="s">
        <v>216</v>
      </c>
      <c r="E114" t="s">
        <v>24</v>
      </c>
      <c r="G114">
        <v>1978</v>
      </c>
      <c r="H114" t="str">
        <f t="shared" si="5"/>
        <v>Baster Przemysław</v>
      </c>
      <c r="I114">
        <f t="shared" si="6"/>
        <v>1978</v>
      </c>
      <c r="J114" t="s">
        <v>32</v>
      </c>
      <c r="K114" t="s">
        <v>271</v>
      </c>
    </row>
    <row r="115" spans="1:11">
      <c r="A115" t="str">
        <f t="shared" si="4"/>
        <v>KurzawaBogdan1965</v>
      </c>
      <c r="C115">
        <f t="shared" si="7"/>
        <v>114</v>
      </c>
      <c r="D115" t="s">
        <v>215</v>
      </c>
      <c r="E115" t="s">
        <v>214</v>
      </c>
      <c r="G115">
        <v>1965</v>
      </c>
      <c r="H115" t="str">
        <f t="shared" si="5"/>
        <v>Kurzawa Bogdan</v>
      </c>
      <c r="I115">
        <f t="shared" si="6"/>
        <v>1965</v>
      </c>
      <c r="J115" t="s">
        <v>32</v>
      </c>
      <c r="K115" t="s">
        <v>271</v>
      </c>
    </row>
    <row r="116" spans="1:11">
      <c r="A116" t="str">
        <f t="shared" si="4"/>
        <v>KaweckiDariusz1971</v>
      </c>
      <c r="C116">
        <f t="shared" si="7"/>
        <v>115</v>
      </c>
      <c r="D116" t="s">
        <v>213</v>
      </c>
      <c r="E116" t="s">
        <v>144</v>
      </c>
      <c r="F116" t="s">
        <v>212</v>
      </c>
      <c r="G116">
        <v>1971</v>
      </c>
      <c r="H116" t="str">
        <f t="shared" si="5"/>
        <v>Kawecki Dariusz</v>
      </c>
      <c r="I116">
        <f t="shared" si="6"/>
        <v>1971</v>
      </c>
      <c r="J116" t="s">
        <v>32</v>
      </c>
      <c r="K116" t="s">
        <v>271</v>
      </c>
    </row>
    <row r="117" spans="1:11">
      <c r="A117" t="str">
        <f t="shared" si="4"/>
        <v>JelińskiTomasz1982</v>
      </c>
      <c r="C117">
        <f t="shared" si="7"/>
        <v>116</v>
      </c>
      <c r="D117" t="s">
        <v>211</v>
      </c>
      <c r="E117" t="s">
        <v>48</v>
      </c>
      <c r="F117" t="s">
        <v>206</v>
      </c>
      <c r="G117">
        <v>1982</v>
      </c>
      <c r="H117" t="str">
        <f t="shared" si="5"/>
        <v>Jeliński Tomasz</v>
      </c>
      <c r="I117">
        <f t="shared" si="6"/>
        <v>1982</v>
      </c>
      <c r="J117" t="s">
        <v>32</v>
      </c>
      <c r="K117" t="s">
        <v>271</v>
      </c>
    </row>
    <row r="118" spans="1:11">
      <c r="A118" t="str">
        <f t="shared" si="4"/>
        <v>BożekJerzy1955</v>
      </c>
      <c r="C118">
        <f t="shared" si="7"/>
        <v>117</v>
      </c>
      <c r="D118" t="s">
        <v>210</v>
      </c>
      <c r="E118" t="s">
        <v>209</v>
      </c>
      <c r="G118">
        <v>1955</v>
      </c>
      <c r="H118" t="str">
        <f t="shared" si="5"/>
        <v>Bożek Jerzy</v>
      </c>
      <c r="I118">
        <f t="shared" si="6"/>
        <v>1955</v>
      </c>
      <c r="J118" t="s">
        <v>32</v>
      </c>
      <c r="K118" t="s">
        <v>271</v>
      </c>
    </row>
    <row r="119" spans="1:11">
      <c r="A119" t="str">
        <f t="shared" si="4"/>
        <v>KonopińskiMaciej1973</v>
      </c>
      <c r="C119">
        <f t="shared" si="7"/>
        <v>118</v>
      </c>
      <c r="D119" t="s">
        <v>203</v>
      </c>
      <c r="E119" t="s">
        <v>70</v>
      </c>
      <c r="F119" t="s">
        <v>202</v>
      </c>
      <c r="G119">
        <v>1973</v>
      </c>
      <c r="H119" t="str">
        <f t="shared" si="5"/>
        <v>Konopiński Maciej</v>
      </c>
      <c r="I119">
        <f t="shared" si="6"/>
        <v>1973</v>
      </c>
      <c r="J119" t="s">
        <v>32</v>
      </c>
      <c r="K119" t="s">
        <v>271</v>
      </c>
    </row>
    <row r="120" spans="1:11">
      <c r="A120" t="str">
        <f t="shared" si="4"/>
        <v>Motyl-AdamczykAgata1979</v>
      </c>
      <c r="C120">
        <f t="shared" si="7"/>
        <v>119</v>
      </c>
      <c r="D120" t="s">
        <v>232</v>
      </c>
      <c r="E120" t="s">
        <v>231</v>
      </c>
      <c r="F120" t="s">
        <v>229</v>
      </c>
      <c r="G120">
        <v>1979</v>
      </c>
      <c r="H120" t="str">
        <f t="shared" si="5"/>
        <v>Motyl-Adamczyk Agata</v>
      </c>
      <c r="I120">
        <f t="shared" si="6"/>
        <v>1979</v>
      </c>
      <c r="J120" t="s">
        <v>0</v>
      </c>
      <c r="K120" t="s">
        <v>271</v>
      </c>
    </row>
    <row r="121" spans="1:11">
      <c r="A121" t="str">
        <f t="shared" si="4"/>
        <v>KosmalaMonika1978</v>
      </c>
      <c r="C121">
        <f t="shared" si="7"/>
        <v>120</v>
      </c>
      <c r="D121" t="s">
        <v>208</v>
      </c>
      <c r="E121" t="s">
        <v>207</v>
      </c>
      <c r="F121" t="s">
        <v>206</v>
      </c>
      <c r="G121">
        <v>1978</v>
      </c>
      <c r="H121" t="str">
        <f t="shared" si="5"/>
        <v>Kosmala Monika</v>
      </c>
      <c r="I121">
        <f t="shared" si="6"/>
        <v>1978</v>
      </c>
      <c r="J121" t="s">
        <v>0</v>
      </c>
      <c r="K121" t="s">
        <v>271</v>
      </c>
    </row>
    <row r="122" spans="1:11">
      <c r="A122" t="str">
        <f t="shared" si="4"/>
        <v>LabutMaria1977</v>
      </c>
      <c r="C122">
        <f t="shared" si="7"/>
        <v>121</v>
      </c>
      <c r="D122" t="s">
        <v>205</v>
      </c>
      <c r="E122" t="s">
        <v>204</v>
      </c>
      <c r="G122">
        <v>1977</v>
      </c>
      <c r="H122" t="str">
        <f t="shared" si="5"/>
        <v>Labut Maria</v>
      </c>
      <c r="I122">
        <f t="shared" si="6"/>
        <v>1977</v>
      </c>
      <c r="J122" t="s">
        <v>0</v>
      </c>
      <c r="K122" t="s">
        <v>271</v>
      </c>
    </row>
    <row r="123" spans="1:11">
      <c r="A123" t="str">
        <f t="shared" si="4"/>
        <v>BuciakPiotr1979</v>
      </c>
      <c r="C123">
        <f t="shared" si="7"/>
        <v>122</v>
      </c>
      <c r="D123" t="s">
        <v>302</v>
      </c>
      <c r="E123" t="s">
        <v>15</v>
      </c>
      <c r="F123" t="s">
        <v>301</v>
      </c>
      <c r="G123">
        <v>1979</v>
      </c>
      <c r="H123" t="str">
        <f t="shared" si="5"/>
        <v>Buciak Piotr</v>
      </c>
      <c r="I123">
        <f t="shared" si="6"/>
        <v>1979</v>
      </c>
      <c r="J123" t="s">
        <v>32</v>
      </c>
      <c r="K123" t="s">
        <v>128</v>
      </c>
    </row>
    <row r="124" spans="1:11">
      <c r="A124" t="str">
        <f t="shared" si="4"/>
        <v>WojciechowskiAdam1984</v>
      </c>
      <c r="C124">
        <f t="shared" si="7"/>
        <v>123</v>
      </c>
      <c r="D124" t="s">
        <v>300</v>
      </c>
      <c r="E124" t="s">
        <v>83</v>
      </c>
      <c r="F124" t="s">
        <v>299</v>
      </c>
      <c r="G124">
        <v>1984</v>
      </c>
      <c r="H124" t="str">
        <f t="shared" si="5"/>
        <v>Wojciechowski Adam</v>
      </c>
      <c r="I124">
        <f t="shared" si="6"/>
        <v>1984</v>
      </c>
      <c r="J124" t="s">
        <v>32</v>
      </c>
      <c r="K124" t="s">
        <v>128</v>
      </c>
    </row>
    <row r="125" spans="1:11">
      <c r="A125" t="str">
        <f t="shared" si="4"/>
        <v>BoberBartłomiej1972</v>
      </c>
      <c r="C125">
        <f t="shared" si="7"/>
        <v>124</v>
      </c>
      <c r="D125" t="s">
        <v>298</v>
      </c>
      <c r="E125" t="s">
        <v>272</v>
      </c>
      <c r="F125" t="s">
        <v>143</v>
      </c>
      <c r="G125">
        <v>1972</v>
      </c>
      <c r="H125" t="str">
        <f t="shared" si="5"/>
        <v>Bober Bartłomiej</v>
      </c>
      <c r="I125">
        <f t="shared" si="6"/>
        <v>1972</v>
      </c>
      <c r="J125" t="s">
        <v>32</v>
      </c>
      <c r="K125" t="s">
        <v>128</v>
      </c>
    </row>
    <row r="126" spans="1:11">
      <c r="A126" t="str">
        <f t="shared" si="4"/>
        <v>SłomkaPaweł1990</v>
      </c>
      <c r="C126">
        <f t="shared" si="7"/>
        <v>125</v>
      </c>
      <c r="D126" t="s">
        <v>297</v>
      </c>
      <c r="E126" t="s">
        <v>16</v>
      </c>
      <c r="F126" t="s">
        <v>296</v>
      </c>
      <c r="G126">
        <v>1990</v>
      </c>
      <c r="H126" t="str">
        <f t="shared" si="5"/>
        <v>Słomka Paweł</v>
      </c>
      <c r="I126">
        <f t="shared" si="6"/>
        <v>1990</v>
      </c>
      <c r="J126" t="s">
        <v>32</v>
      </c>
      <c r="K126" t="s">
        <v>128</v>
      </c>
    </row>
    <row r="127" spans="1:11">
      <c r="A127" t="str">
        <f t="shared" si="4"/>
        <v>SenderekŁukasz1977</v>
      </c>
      <c r="C127">
        <f t="shared" si="7"/>
        <v>126</v>
      </c>
      <c r="D127" t="s">
        <v>295</v>
      </c>
      <c r="E127" t="s">
        <v>63</v>
      </c>
      <c r="F127" t="s">
        <v>294</v>
      </c>
      <c r="G127">
        <v>1977</v>
      </c>
      <c r="H127" t="str">
        <f t="shared" si="5"/>
        <v>Senderek Łukasz</v>
      </c>
      <c r="I127">
        <f t="shared" si="6"/>
        <v>1977</v>
      </c>
      <c r="J127" t="s">
        <v>32</v>
      </c>
      <c r="K127" t="s">
        <v>128</v>
      </c>
    </row>
    <row r="128" spans="1:11">
      <c r="A128" t="str">
        <f t="shared" si="4"/>
        <v>FolandAdam1976</v>
      </c>
      <c r="C128">
        <f t="shared" si="7"/>
        <v>127</v>
      </c>
      <c r="D128" t="s">
        <v>293</v>
      </c>
      <c r="E128" t="s">
        <v>83</v>
      </c>
      <c r="F128" t="s">
        <v>292</v>
      </c>
      <c r="G128">
        <v>1976</v>
      </c>
      <c r="H128" t="str">
        <f t="shared" si="5"/>
        <v>Foland Adam</v>
      </c>
      <c r="I128">
        <f t="shared" si="6"/>
        <v>1976</v>
      </c>
      <c r="J128" t="s">
        <v>32</v>
      </c>
      <c r="K128" t="s">
        <v>128</v>
      </c>
    </row>
    <row r="129" spans="1:11">
      <c r="A129" t="str">
        <f t="shared" si="4"/>
        <v>SiemieniukKrzysztof1979</v>
      </c>
      <c r="C129">
        <f t="shared" si="7"/>
        <v>128</v>
      </c>
      <c r="D129" t="s">
        <v>288</v>
      </c>
      <c r="E129" t="s">
        <v>22</v>
      </c>
      <c r="F129" t="s">
        <v>287</v>
      </c>
      <c r="G129">
        <v>1979</v>
      </c>
      <c r="H129" t="str">
        <f t="shared" si="5"/>
        <v>Siemieniuk Krzysztof</v>
      </c>
      <c r="I129">
        <f t="shared" si="6"/>
        <v>1979</v>
      </c>
      <c r="J129" t="s">
        <v>32</v>
      </c>
      <c r="K129" t="s">
        <v>128</v>
      </c>
    </row>
    <row r="130" spans="1:11">
      <c r="A130" t="str">
        <f t="shared" ref="A130:A193" si="8">D130&amp;E130&amp;G130</f>
        <v>WaszkiewiczJacek1977</v>
      </c>
      <c r="C130">
        <f t="shared" si="7"/>
        <v>129</v>
      </c>
      <c r="D130" t="s">
        <v>286</v>
      </c>
      <c r="E130" t="s">
        <v>21</v>
      </c>
      <c r="F130" t="s">
        <v>285</v>
      </c>
      <c r="G130">
        <v>1977</v>
      </c>
      <c r="H130" t="str">
        <f t="shared" si="5"/>
        <v>Waszkiewicz Jacek</v>
      </c>
      <c r="I130">
        <f t="shared" si="6"/>
        <v>1977</v>
      </c>
      <c r="J130" t="s">
        <v>32</v>
      </c>
      <c r="K130" t="s">
        <v>128</v>
      </c>
    </row>
    <row r="131" spans="1:11">
      <c r="A131" t="str">
        <f t="shared" si="8"/>
        <v>BeneszRafał1975</v>
      </c>
      <c r="C131">
        <f t="shared" si="7"/>
        <v>130</v>
      </c>
      <c r="D131" t="s">
        <v>284</v>
      </c>
      <c r="E131" t="s">
        <v>45</v>
      </c>
      <c r="F131" t="s">
        <v>283</v>
      </c>
      <c r="G131">
        <v>1975</v>
      </c>
      <c r="H131" t="str">
        <f t="shared" ref="H131:H194" si="9">D131&amp;" "&amp;E131</f>
        <v>Benesz Rafał</v>
      </c>
      <c r="I131">
        <f t="shared" ref="I131:I194" si="10">G131</f>
        <v>1975</v>
      </c>
      <c r="J131" t="s">
        <v>32</v>
      </c>
      <c r="K131" t="s">
        <v>128</v>
      </c>
    </row>
    <row r="132" spans="1:11">
      <c r="A132" t="str">
        <f t="shared" si="8"/>
        <v>KędziorekDamian1979</v>
      </c>
      <c r="C132">
        <f t="shared" ref="C132:C195" si="11">C131+1</f>
        <v>131</v>
      </c>
      <c r="D132" t="s">
        <v>281</v>
      </c>
      <c r="E132" t="s">
        <v>282</v>
      </c>
      <c r="F132" t="s">
        <v>280</v>
      </c>
      <c r="G132">
        <v>1979</v>
      </c>
      <c r="H132" t="str">
        <f t="shared" si="9"/>
        <v>Kędziorek Damian</v>
      </c>
      <c r="I132">
        <f t="shared" si="10"/>
        <v>1979</v>
      </c>
      <c r="J132" t="s">
        <v>32</v>
      </c>
      <c r="K132" t="s">
        <v>128</v>
      </c>
    </row>
    <row r="133" spans="1:11">
      <c r="A133" t="str">
        <f t="shared" si="8"/>
        <v>ZawadzkiStanisław1998</v>
      </c>
      <c r="C133">
        <f t="shared" si="11"/>
        <v>132</v>
      </c>
      <c r="D133" t="s">
        <v>183</v>
      </c>
      <c r="E133" t="s">
        <v>279</v>
      </c>
      <c r="F133" t="s">
        <v>278</v>
      </c>
      <c r="G133">
        <v>1998</v>
      </c>
      <c r="H133" t="str">
        <f t="shared" si="9"/>
        <v>Zawadzki Stanisław</v>
      </c>
      <c r="I133">
        <f t="shared" si="10"/>
        <v>1998</v>
      </c>
      <c r="J133" t="s">
        <v>32</v>
      </c>
      <c r="K133" t="s">
        <v>128</v>
      </c>
    </row>
    <row r="134" spans="1:11">
      <c r="A134" t="str">
        <f t="shared" si="8"/>
        <v>MierzwickiKrzysztof1979</v>
      </c>
      <c r="C134">
        <f t="shared" si="11"/>
        <v>133</v>
      </c>
      <c r="D134" t="s">
        <v>277</v>
      </c>
      <c r="E134" t="s">
        <v>22</v>
      </c>
      <c r="F134" t="s">
        <v>3</v>
      </c>
      <c r="G134">
        <v>1979</v>
      </c>
      <c r="H134" t="str">
        <f t="shared" si="9"/>
        <v>Mierzwicki Krzysztof</v>
      </c>
      <c r="I134">
        <f t="shared" si="10"/>
        <v>1979</v>
      </c>
      <c r="J134" t="s">
        <v>32</v>
      </c>
      <c r="K134" t="s">
        <v>128</v>
      </c>
    </row>
    <row r="135" spans="1:11">
      <c r="A135" t="str">
        <f t="shared" si="8"/>
        <v>SirockiRafał1983</v>
      </c>
      <c r="C135">
        <f t="shared" si="11"/>
        <v>134</v>
      </c>
      <c r="D135" t="s">
        <v>274</v>
      </c>
      <c r="E135" t="s">
        <v>45</v>
      </c>
      <c r="F135" t="s">
        <v>273</v>
      </c>
      <c r="G135">
        <v>1983</v>
      </c>
      <c r="H135" t="str">
        <f t="shared" si="9"/>
        <v>Sirocki Rafał</v>
      </c>
      <c r="I135">
        <f t="shared" si="10"/>
        <v>1983</v>
      </c>
      <c r="J135" t="s">
        <v>32</v>
      </c>
      <c r="K135" t="s">
        <v>128</v>
      </c>
    </row>
    <row r="136" spans="1:11">
      <c r="A136" t="str">
        <f t="shared" si="8"/>
        <v>GruzielMagdalena1976</v>
      </c>
      <c r="C136">
        <f t="shared" si="11"/>
        <v>135</v>
      </c>
      <c r="D136" t="s">
        <v>291</v>
      </c>
      <c r="E136" t="s">
        <v>36</v>
      </c>
      <c r="F136" t="s">
        <v>289</v>
      </c>
      <c r="G136">
        <v>1976</v>
      </c>
      <c r="H136" t="str">
        <f t="shared" si="9"/>
        <v>Gruziel Magdalena</v>
      </c>
      <c r="I136">
        <f t="shared" si="10"/>
        <v>1976</v>
      </c>
      <c r="J136" t="s">
        <v>0</v>
      </c>
      <c r="K136" t="s">
        <v>128</v>
      </c>
    </row>
    <row r="137" spans="1:11">
      <c r="A137" t="str">
        <f t="shared" si="8"/>
        <v>SkompskaAnna1982</v>
      </c>
      <c r="C137">
        <f t="shared" si="11"/>
        <v>136</v>
      </c>
      <c r="D137" t="s">
        <v>275</v>
      </c>
      <c r="E137" t="s">
        <v>276</v>
      </c>
      <c r="F137" t="s">
        <v>3</v>
      </c>
      <c r="G137">
        <v>1982</v>
      </c>
      <c r="H137" t="str">
        <f t="shared" si="9"/>
        <v>Skompska Anna</v>
      </c>
      <c r="I137">
        <f t="shared" si="10"/>
        <v>1982</v>
      </c>
      <c r="J137" t="s">
        <v>0</v>
      </c>
      <c r="K137" t="s">
        <v>128</v>
      </c>
    </row>
    <row r="138" spans="1:11">
      <c r="A138" t="str">
        <f t="shared" si="8"/>
        <v>PachulskiMarek1968</v>
      </c>
      <c r="C138">
        <f t="shared" si="11"/>
        <v>137</v>
      </c>
      <c r="D138" t="s">
        <v>165</v>
      </c>
      <c r="E138" t="s">
        <v>34</v>
      </c>
      <c r="F138" t="s">
        <v>343</v>
      </c>
      <c r="G138">
        <v>1968</v>
      </c>
      <c r="H138" t="str">
        <f t="shared" si="9"/>
        <v>Pachulski Marek</v>
      </c>
      <c r="I138">
        <f t="shared" si="10"/>
        <v>1968</v>
      </c>
      <c r="J138" t="s">
        <v>32</v>
      </c>
      <c r="K138" t="s">
        <v>344</v>
      </c>
    </row>
    <row r="139" spans="1:11">
      <c r="A139" t="str">
        <f t="shared" si="8"/>
        <v>NowaczykMichał1977</v>
      </c>
      <c r="C139">
        <f t="shared" si="11"/>
        <v>138</v>
      </c>
      <c r="D139" t="s">
        <v>304</v>
      </c>
      <c r="E139" t="s">
        <v>59</v>
      </c>
      <c r="F139" t="s">
        <v>305</v>
      </c>
      <c r="G139">
        <v>1977</v>
      </c>
      <c r="H139" t="str">
        <f t="shared" si="9"/>
        <v>Nowaczyk Michał</v>
      </c>
      <c r="I139">
        <f t="shared" si="10"/>
        <v>1977</v>
      </c>
      <c r="J139" t="s">
        <v>32</v>
      </c>
      <c r="K139" t="s">
        <v>344</v>
      </c>
    </row>
    <row r="140" spans="1:11">
      <c r="A140" t="str">
        <f t="shared" si="8"/>
        <v>JankowskiTomasz1967</v>
      </c>
      <c r="C140">
        <f t="shared" si="11"/>
        <v>139</v>
      </c>
      <c r="D140" t="s">
        <v>309</v>
      </c>
      <c r="E140" t="s">
        <v>48</v>
      </c>
      <c r="F140" t="s">
        <v>158</v>
      </c>
      <c r="G140">
        <v>1967</v>
      </c>
      <c r="H140" t="str">
        <f t="shared" si="9"/>
        <v>Jankowski Tomasz</v>
      </c>
      <c r="I140">
        <f t="shared" si="10"/>
        <v>1967</v>
      </c>
      <c r="J140" t="s">
        <v>32</v>
      </c>
      <c r="K140" t="s">
        <v>344</v>
      </c>
    </row>
    <row r="141" spans="1:11">
      <c r="A141" t="str">
        <f t="shared" si="8"/>
        <v>CiesielskiWitold1973</v>
      </c>
      <c r="C141">
        <f t="shared" si="11"/>
        <v>140</v>
      </c>
      <c r="D141" t="s">
        <v>314</v>
      </c>
      <c r="E141" t="s">
        <v>315</v>
      </c>
      <c r="F141" t="s">
        <v>316</v>
      </c>
      <c r="G141">
        <v>1973</v>
      </c>
      <c r="H141" t="str">
        <f t="shared" si="9"/>
        <v>Ciesielski Witold</v>
      </c>
      <c r="I141">
        <f t="shared" si="10"/>
        <v>1973</v>
      </c>
      <c r="J141" t="s">
        <v>32</v>
      </c>
      <c r="K141" t="s">
        <v>344</v>
      </c>
    </row>
    <row r="142" spans="1:11">
      <c r="A142" t="str">
        <f t="shared" si="8"/>
        <v>RóżakMarcin1980</v>
      </c>
      <c r="C142">
        <f t="shared" si="11"/>
        <v>141</v>
      </c>
      <c r="D142" t="s">
        <v>317</v>
      </c>
      <c r="E142" t="s">
        <v>17</v>
      </c>
      <c r="F142" t="s">
        <v>318</v>
      </c>
      <c r="G142">
        <v>1980</v>
      </c>
      <c r="H142" t="str">
        <f t="shared" si="9"/>
        <v>Różak Marcin</v>
      </c>
      <c r="I142">
        <f t="shared" si="10"/>
        <v>1980</v>
      </c>
      <c r="J142" t="s">
        <v>32</v>
      </c>
      <c r="K142" t="s">
        <v>344</v>
      </c>
    </row>
    <row r="143" spans="1:11">
      <c r="A143" t="str">
        <f t="shared" si="8"/>
        <v>PotyrałaJarosław1982</v>
      </c>
      <c r="C143">
        <f t="shared" si="11"/>
        <v>142</v>
      </c>
      <c r="D143" t="s">
        <v>319</v>
      </c>
      <c r="E143" t="s">
        <v>90</v>
      </c>
      <c r="F143" t="s">
        <v>318</v>
      </c>
      <c r="G143">
        <v>1982</v>
      </c>
      <c r="H143" t="str">
        <f t="shared" si="9"/>
        <v>Potyrała Jarosław</v>
      </c>
      <c r="I143">
        <f t="shared" si="10"/>
        <v>1982</v>
      </c>
      <c r="J143" t="s">
        <v>32</v>
      </c>
      <c r="K143" t="s">
        <v>344</v>
      </c>
    </row>
    <row r="144" spans="1:11">
      <c r="A144" t="str">
        <f t="shared" si="8"/>
        <v>NowickiJakub2001</v>
      </c>
      <c r="C144">
        <f t="shared" si="11"/>
        <v>143</v>
      </c>
      <c r="D144" t="s">
        <v>20</v>
      </c>
      <c r="E144" t="s">
        <v>141</v>
      </c>
      <c r="G144">
        <v>2001</v>
      </c>
      <c r="H144" t="str">
        <f t="shared" si="9"/>
        <v>Nowicki Jakub</v>
      </c>
      <c r="I144">
        <f t="shared" si="10"/>
        <v>2001</v>
      </c>
      <c r="J144" t="s">
        <v>32</v>
      </c>
      <c r="K144" t="s">
        <v>344</v>
      </c>
    </row>
    <row r="145" spans="1:11">
      <c r="A145" t="str">
        <f t="shared" si="8"/>
        <v>DąbrowskiJacek1980</v>
      </c>
      <c r="C145">
        <f t="shared" si="11"/>
        <v>144</v>
      </c>
      <c r="D145" t="s">
        <v>320</v>
      </c>
      <c r="E145" t="s">
        <v>21</v>
      </c>
      <c r="G145">
        <v>1980</v>
      </c>
      <c r="H145" t="str">
        <f t="shared" si="9"/>
        <v>Dąbrowski Jacek</v>
      </c>
      <c r="I145">
        <f t="shared" si="10"/>
        <v>1980</v>
      </c>
      <c r="J145" t="s">
        <v>32</v>
      </c>
      <c r="K145" t="s">
        <v>344</v>
      </c>
    </row>
    <row r="146" spans="1:11">
      <c r="A146" t="str">
        <f t="shared" si="8"/>
        <v>NikonowiczAdrian1973</v>
      </c>
      <c r="C146">
        <f t="shared" si="11"/>
        <v>145</v>
      </c>
      <c r="D146" t="s">
        <v>321</v>
      </c>
      <c r="E146" t="s">
        <v>322</v>
      </c>
      <c r="G146">
        <v>1973</v>
      </c>
      <c r="H146" t="str">
        <f t="shared" si="9"/>
        <v>Nikonowicz Adrian</v>
      </c>
      <c r="I146">
        <f t="shared" si="10"/>
        <v>1973</v>
      </c>
      <c r="J146" t="s">
        <v>32</v>
      </c>
      <c r="K146" t="s">
        <v>344</v>
      </c>
    </row>
    <row r="147" spans="1:11">
      <c r="A147" t="str">
        <f t="shared" si="8"/>
        <v>GrubaMichał1978</v>
      </c>
      <c r="C147">
        <f t="shared" si="11"/>
        <v>146</v>
      </c>
      <c r="D147" t="s">
        <v>323</v>
      </c>
      <c r="E147" t="s">
        <v>59</v>
      </c>
      <c r="F147" t="s">
        <v>324</v>
      </c>
      <c r="G147">
        <v>1978</v>
      </c>
      <c r="H147" t="str">
        <f t="shared" si="9"/>
        <v>Gruba Michał</v>
      </c>
      <c r="I147">
        <f t="shared" si="10"/>
        <v>1978</v>
      </c>
      <c r="J147" t="s">
        <v>32</v>
      </c>
      <c r="K147" t="s">
        <v>344</v>
      </c>
    </row>
    <row r="148" spans="1:11">
      <c r="A148" t="str">
        <f t="shared" si="8"/>
        <v>DoppkeMarcin1976</v>
      </c>
      <c r="C148">
        <f t="shared" si="11"/>
        <v>147</v>
      </c>
      <c r="D148" t="s">
        <v>325</v>
      </c>
      <c r="E148" t="s">
        <v>17</v>
      </c>
      <c r="F148" t="s">
        <v>324</v>
      </c>
      <c r="G148">
        <v>1976</v>
      </c>
      <c r="H148" t="str">
        <f t="shared" si="9"/>
        <v>Doppke Marcin</v>
      </c>
      <c r="I148">
        <f t="shared" si="10"/>
        <v>1976</v>
      </c>
      <c r="J148" t="s">
        <v>32</v>
      </c>
      <c r="K148" t="s">
        <v>344</v>
      </c>
    </row>
    <row r="149" spans="1:11">
      <c r="A149" t="str">
        <f t="shared" si="8"/>
        <v>ChmielewskiMarcin1984</v>
      </c>
      <c r="C149">
        <f t="shared" si="11"/>
        <v>148</v>
      </c>
      <c r="D149" t="s">
        <v>326</v>
      </c>
      <c r="E149" t="s">
        <v>17</v>
      </c>
      <c r="F149" t="s">
        <v>327</v>
      </c>
      <c r="G149">
        <v>1984</v>
      </c>
      <c r="H149" t="str">
        <f t="shared" si="9"/>
        <v>Chmielewski Marcin</v>
      </c>
      <c r="I149">
        <f t="shared" si="10"/>
        <v>1984</v>
      </c>
      <c r="J149" t="s">
        <v>32</v>
      </c>
      <c r="K149" t="s">
        <v>344</v>
      </c>
    </row>
    <row r="150" spans="1:11">
      <c r="A150" t="str">
        <f t="shared" si="8"/>
        <v>WarmowskiŁukasz1984</v>
      </c>
      <c r="C150">
        <f t="shared" si="11"/>
        <v>149</v>
      </c>
      <c r="D150" t="s">
        <v>328</v>
      </c>
      <c r="E150" t="s">
        <v>63</v>
      </c>
      <c r="F150" t="s">
        <v>329</v>
      </c>
      <c r="G150">
        <v>1984</v>
      </c>
      <c r="H150" t="str">
        <f t="shared" si="9"/>
        <v>Warmowski Łukasz</v>
      </c>
      <c r="I150">
        <f t="shared" si="10"/>
        <v>1984</v>
      </c>
      <c r="J150" t="s">
        <v>32</v>
      </c>
      <c r="K150" t="s">
        <v>344</v>
      </c>
    </row>
    <row r="151" spans="1:11">
      <c r="A151" t="str">
        <f t="shared" si="8"/>
        <v>WarmowskiMarcin1979</v>
      </c>
      <c r="C151">
        <f t="shared" si="11"/>
        <v>150</v>
      </c>
      <c r="D151" t="s">
        <v>328</v>
      </c>
      <c r="E151" t="s">
        <v>17</v>
      </c>
      <c r="F151" t="s">
        <v>329</v>
      </c>
      <c r="G151">
        <v>1979</v>
      </c>
      <c r="H151" t="str">
        <f t="shared" si="9"/>
        <v>Warmowski Marcin</v>
      </c>
      <c r="I151">
        <f t="shared" si="10"/>
        <v>1979</v>
      </c>
      <c r="J151" t="s">
        <v>32</v>
      </c>
      <c r="K151" t="s">
        <v>344</v>
      </c>
    </row>
    <row r="152" spans="1:11">
      <c r="A152" t="str">
        <f t="shared" si="8"/>
        <v>ChomickiAdrian1984</v>
      </c>
      <c r="C152">
        <f t="shared" si="11"/>
        <v>151</v>
      </c>
      <c r="D152" t="s">
        <v>330</v>
      </c>
      <c r="E152" t="s">
        <v>322</v>
      </c>
      <c r="G152">
        <v>1984</v>
      </c>
      <c r="H152" t="str">
        <f t="shared" si="9"/>
        <v>Chomicki Adrian</v>
      </c>
      <c r="I152">
        <f t="shared" si="10"/>
        <v>1984</v>
      </c>
      <c r="J152" t="s">
        <v>32</v>
      </c>
      <c r="K152" t="s">
        <v>344</v>
      </c>
    </row>
    <row r="153" spans="1:11">
      <c r="A153" t="str">
        <f t="shared" si="8"/>
        <v>PiwakowskiAndrzej1951</v>
      </c>
      <c r="C153">
        <f t="shared" si="11"/>
        <v>152</v>
      </c>
      <c r="D153" t="s">
        <v>138</v>
      </c>
      <c r="E153" t="s">
        <v>26</v>
      </c>
      <c r="F153" t="s">
        <v>333</v>
      </c>
      <c r="G153">
        <v>1951</v>
      </c>
      <c r="H153" t="str">
        <f t="shared" si="9"/>
        <v>Piwakowski Andrzej</v>
      </c>
      <c r="I153">
        <f t="shared" si="10"/>
        <v>1951</v>
      </c>
      <c r="J153" t="s">
        <v>32</v>
      </c>
      <c r="K153" t="s">
        <v>344</v>
      </c>
    </row>
    <row r="154" spans="1:11">
      <c r="A154" t="str">
        <f t="shared" si="8"/>
        <v>AdamczykJarek1967</v>
      </c>
      <c r="C154">
        <f t="shared" si="11"/>
        <v>153</v>
      </c>
      <c r="D154" t="s">
        <v>230</v>
      </c>
      <c r="E154" t="s">
        <v>336</v>
      </c>
      <c r="F154" t="s">
        <v>335</v>
      </c>
      <c r="G154">
        <v>1967</v>
      </c>
      <c r="H154" t="str">
        <f t="shared" si="9"/>
        <v>Adamczyk Jarek</v>
      </c>
      <c r="I154">
        <f t="shared" si="10"/>
        <v>1967</v>
      </c>
      <c r="J154" t="s">
        <v>32</v>
      </c>
      <c r="K154" t="s">
        <v>344</v>
      </c>
    </row>
    <row r="155" spans="1:11">
      <c r="A155" t="str">
        <f t="shared" si="8"/>
        <v>ChojnowskiTomasz</v>
      </c>
      <c r="C155">
        <f t="shared" si="11"/>
        <v>154</v>
      </c>
      <c r="D155" t="s">
        <v>337</v>
      </c>
      <c r="E155" t="s">
        <v>48</v>
      </c>
      <c r="F155" t="s">
        <v>338</v>
      </c>
      <c r="H155" t="str">
        <f t="shared" si="9"/>
        <v>Chojnowski Tomasz</v>
      </c>
      <c r="I155">
        <f t="shared" si="10"/>
        <v>0</v>
      </c>
      <c r="J155" t="s">
        <v>32</v>
      </c>
      <c r="K155" t="s">
        <v>344</v>
      </c>
    </row>
    <row r="156" spans="1:11">
      <c r="A156" t="str">
        <f t="shared" si="8"/>
        <v>WalterMaciej1970</v>
      </c>
      <c r="C156">
        <f t="shared" si="11"/>
        <v>155</v>
      </c>
      <c r="D156" t="s">
        <v>339</v>
      </c>
      <c r="E156" t="s">
        <v>70</v>
      </c>
      <c r="F156" t="s">
        <v>340</v>
      </c>
      <c r="G156">
        <v>1970</v>
      </c>
      <c r="H156" t="str">
        <f t="shared" si="9"/>
        <v>Walter Maciej</v>
      </c>
      <c r="I156">
        <f t="shared" si="10"/>
        <v>1970</v>
      </c>
      <c r="J156" t="s">
        <v>32</v>
      </c>
      <c r="K156" t="s">
        <v>344</v>
      </c>
    </row>
    <row r="157" spans="1:11">
      <c r="A157" t="str">
        <f t="shared" si="8"/>
        <v>ZagozdonArtur</v>
      </c>
      <c r="C157">
        <f t="shared" si="11"/>
        <v>156</v>
      </c>
      <c r="D157" t="s">
        <v>341</v>
      </c>
      <c r="E157" t="s">
        <v>51</v>
      </c>
      <c r="F157" t="s">
        <v>342</v>
      </c>
      <c r="H157" t="str">
        <f t="shared" si="9"/>
        <v>Zagozdon Artur</v>
      </c>
      <c r="I157">
        <f t="shared" si="10"/>
        <v>0</v>
      </c>
      <c r="J157" t="s">
        <v>32</v>
      </c>
      <c r="K157" t="s">
        <v>344</v>
      </c>
    </row>
    <row r="158" spans="1:11">
      <c r="A158" t="str">
        <f t="shared" si="8"/>
        <v>KoniecznaKrystyna1959</v>
      </c>
      <c r="C158">
        <f t="shared" si="11"/>
        <v>157</v>
      </c>
      <c r="D158" t="s">
        <v>331</v>
      </c>
      <c r="E158" t="s">
        <v>332</v>
      </c>
      <c r="F158" t="s">
        <v>310</v>
      </c>
      <c r="G158">
        <v>1959</v>
      </c>
      <c r="H158" t="str">
        <f t="shared" si="9"/>
        <v>Konieczna Krystyna</v>
      </c>
      <c r="I158">
        <f t="shared" si="10"/>
        <v>1959</v>
      </c>
      <c r="J158" t="s">
        <v>0</v>
      </c>
      <c r="K158" t="s">
        <v>344</v>
      </c>
    </row>
    <row r="159" spans="1:11">
      <c r="A159" t="str">
        <f t="shared" si="8"/>
        <v>AdamczykEwa1975</v>
      </c>
      <c r="C159">
        <f t="shared" si="11"/>
        <v>158</v>
      </c>
      <c r="D159" t="s">
        <v>230</v>
      </c>
      <c r="E159" t="s">
        <v>334</v>
      </c>
      <c r="F159" t="s">
        <v>335</v>
      </c>
      <c r="G159">
        <v>1975</v>
      </c>
      <c r="H159" t="str">
        <f t="shared" si="9"/>
        <v>Adamczyk Ewa</v>
      </c>
      <c r="I159">
        <f t="shared" si="10"/>
        <v>1975</v>
      </c>
      <c r="J159" t="s">
        <v>0</v>
      </c>
      <c r="K159" t="s">
        <v>344</v>
      </c>
    </row>
    <row r="160" spans="1:11">
      <c r="A160" t="str">
        <f t="shared" si="8"/>
        <v>JędrusikRafał1975</v>
      </c>
      <c r="C160">
        <f t="shared" si="11"/>
        <v>159</v>
      </c>
      <c r="D160" t="s">
        <v>439</v>
      </c>
      <c r="E160" t="s">
        <v>45</v>
      </c>
      <c r="G160">
        <v>1975</v>
      </c>
      <c r="H160" t="str">
        <f t="shared" si="9"/>
        <v>Jędrusik Rafał</v>
      </c>
      <c r="I160">
        <f t="shared" si="10"/>
        <v>1975</v>
      </c>
      <c r="J160" t="s">
        <v>32</v>
      </c>
      <c r="K160" t="s">
        <v>666</v>
      </c>
    </row>
    <row r="161" spans="1:11">
      <c r="A161" t="str">
        <f t="shared" si="8"/>
        <v>WardaJarosław1958</v>
      </c>
      <c r="C161">
        <f t="shared" si="11"/>
        <v>160</v>
      </c>
      <c r="D161" t="s">
        <v>438</v>
      </c>
      <c r="E161" t="s">
        <v>90</v>
      </c>
      <c r="F161" t="s">
        <v>343</v>
      </c>
      <c r="G161">
        <v>1958</v>
      </c>
      <c r="H161" t="str">
        <f t="shared" si="9"/>
        <v>Warda Jarosław</v>
      </c>
      <c r="I161">
        <f t="shared" si="10"/>
        <v>1958</v>
      </c>
      <c r="J161" t="s">
        <v>32</v>
      </c>
      <c r="K161" t="s">
        <v>666</v>
      </c>
    </row>
    <row r="162" spans="1:11">
      <c r="A162" t="str">
        <f t="shared" si="8"/>
        <v>BogumiłDariusz1977</v>
      </c>
      <c r="C162">
        <f t="shared" si="11"/>
        <v>161</v>
      </c>
      <c r="D162" t="s">
        <v>437</v>
      </c>
      <c r="E162" t="s">
        <v>144</v>
      </c>
      <c r="F162" t="s">
        <v>294</v>
      </c>
      <c r="G162">
        <v>1977</v>
      </c>
      <c r="H162" t="str">
        <f t="shared" si="9"/>
        <v>Bogumił Dariusz</v>
      </c>
      <c r="I162">
        <f t="shared" si="10"/>
        <v>1977</v>
      </c>
      <c r="J162" t="s">
        <v>32</v>
      </c>
      <c r="K162" t="s">
        <v>666</v>
      </c>
    </row>
    <row r="163" spans="1:11">
      <c r="A163" t="str">
        <f t="shared" si="8"/>
        <v>RuchlickiStanisław1983</v>
      </c>
      <c r="C163">
        <f t="shared" si="11"/>
        <v>162</v>
      </c>
      <c r="D163" t="s">
        <v>436</v>
      </c>
      <c r="E163" t="s">
        <v>279</v>
      </c>
      <c r="F163" t="s">
        <v>435</v>
      </c>
      <c r="G163">
        <v>1983</v>
      </c>
      <c r="H163" t="str">
        <f t="shared" si="9"/>
        <v>Ruchlicki Stanisław</v>
      </c>
      <c r="I163">
        <f t="shared" si="10"/>
        <v>1983</v>
      </c>
      <c r="J163" t="s">
        <v>32</v>
      </c>
      <c r="K163" t="s">
        <v>666</v>
      </c>
    </row>
    <row r="164" spans="1:11">
      <c r="A164" t="str">
        <f t="shared" si="8"/>
        <v>PoździkRadosław1978</v>
      </c>
      <c r="C164">
        <f t="shared" si="11"/>
        <v>163</v>
      </c>
      <c r="D164" t="s">
        <v>434</v>
      </c>
      <c r="E164" t="s">
        <v>241</v>
      </c>
      <c r="F164" t="s">
        <v>433</v>
      </c>
      <c r="G164">
        <v>1978</v>
      </c>
      <c r="H164" t="str">
        <f t="shared" si="9"/>
        <v>Poździk Radosław</v>
      </c>
      <c r="I164">
        <f t="shared" si="10"/>
        <v>1978</v>
      </c>
      <c r="J164" t="s">
        <v>32</v>
      </c>
      <c r="K164" t="s">
        <v>666</v>
      </c>
    </row>
    <row r="165" spans="1:11">
      <c r="A165" t="str">
        <f t="shared" si="8"/>
        <v>WalińskiMikołaj1978</v>
      </c>
      <c r="C165">
        <f t="shared" si="11"/>
        <v>164</v>
      </c>
      <c r="D165" t="s">
        <v>432</v>
      </c>
      <c r="E165" t="s">
        <v>431</v>
      </c>
      <c r="F165" t="s">
        <v>391</v>
      </c>
      <c r="G165">
        <v>1978</v>
      </c>
      <c r="H165" t="str">
        <f t="shared" si="9"/>
        <v>Waliński Mikołaj</v>
      </c>
      <c r="I165">
        <f t="shared" si="10"/>
        <v>1978</v>
      </c>
      <c r="J165" t="s">
        <v>32</v>
      </c>
      <c r="K165" t="s">
        <v>666</v>
      </c>
    </row>
    <row r="166" spans="1:11">
      <c r="A166" t="str">
        <f t="shared" si="8"/>
        <v>WylężekJacek1984</v>
      </c>
      <c r="C166">
        <f t="shared" si="11"/>
        <v>165</v>
      </c>
      <c r="D166" t="s">
        <v>430</v>
      </c>
      <c r="E166" t="s">
        <v>21</v>
      </c>
      <c r="F166" t="s">
        <v>428</v>
      </c>
      <c r="G166">
        <v>1984</v>
      </c>
      <c r="H166" t="str">
        <f t="shared" si="9"/>
        <v>Wylężek Jacek</v>
      </c>
      <c r="I166">
        <f t="shared" si="10"/>
        <v>1984</v>
      </c>
      <c r="J166" t="s">
        <v>32</v>
      </c>
      <c r="K166" t="s">
        <v>666</v>
      </c>
    </row>
    <row r="167" spans="1:11">
      <c r="A167" t="str">
        <f t="shared" si="8"/>
        <v>BuczekRafał1991</v>
      </c>
      <c r="C167">
        <f t="shared" si="11"/>
        <v>166</v>
      </c>
      <c r="D167" t="s">
        <v>429</v>
      </c>
      <c r="E167" t="s">
        <v>45</v>
      </c>
      <c r="F167" t="s">
        <v>428</v>
      </c>
      <c r="G167">
        <v>1991</v>
      </c>
      <c r="H167" t="str">
        <f t="shared" si="9"/>
        <v>Buczek Rafał</v>
      </c>
      <c r="I167">
        <f t="shared" si="10"/>
        <v>1991</v>
      </c>
      <c r="J167" t="s">
        <v>32</v>
      </c>
      <c r="K167" t="s">
        <v>666</v>
      </c>
    </row>
    <row r="168" spans="1:11">
      <c r="A168" t="str">
        <f t="shared" si="8"/>
        <v>SzymańskiTomasz1986</v>
      </c>
      <c r="C168">
        <f t="shared" si="11"/>
        <v>167</v>
      </c>
      <c r="D168" t="s">
        <v>427</v>
      </c>
      <c r="E168" t="s">
        <v>48</v>
      </c>
      <c r="F168" t="s">
        <v>426</v>
      </c>
      <c r="G168">
        <v>1986</v>
      </c>
      <c r="H168" t="str">
        <f t="shared" si="9"/>
        <v>Szymański Tomasz</v>
      </c>
      <c r="I168">
        <f t="shared" si="10"/>
        <v>1986</v>
      </c>
      <c r="J168" t="s">
        <v>32</v>
      </c>
      <c r="K168" t="s">
        <v>666</v>
      </c>
    </row>
    <row r="169" spans="1:11">
      <c r="A169" t="str">
        <f t="shared" si="8"/>
        <v>MarciniukAdam1956</v>
      </c>
      <c r="C169">
        <f t="shared" si="11"/>
        <v>168</v>
      </c>
      <c r="D169" t="s">
        <v>424</v>
      </c>
      <c r="E169" t="s">
        <v>83</v>
      </c>
      <c r="F169" t="s">
        <v>425</v>
      </c>
      <c r="G169">
        <v>1956</v>
      </c>
      <c r="H169" t="str">
        <f t="shared" si="9"/>
        <v>Marciniuk Adam</v>
      </c>
      <c r="I169">
        <f t="shared" si="10"/>
        <v>1956</v>
      </c>
      <c r="J169" t="s">
        <v>32</v>
      </c>
      <c r="K169" t="s">
        <v>666</v>
      </c>
    </row>
    <row r="170" spans="1:11">
      <c r="A170" t="str">
        <f t="shared" si="8"/>
        <v>MarciniukRafał1983</v>
      </c>
      <c r="C170">
        <f t="shared" si="11"/>
        <v>169</v>
      </c>
      <c r="D170" t="s">
        <v>424</v>
      </c>
      <c r="E170" t="s">
        <v>45</v>
      </c>
      <c r="F170" t="s">
        <v>423</v>
      </c>
      <c r="G170">
        <v>1983</v>
      </c>
      <c r="H170" t="str">
        <f t="shared" si="9"/>
        <v>Marciniuk Rafał</v>
      </c>
      <c r="I170">
        <f t="shared" si="10"/>
        <v>1983</v>
      </c>
      <c r="J170" t="s">
        <v>32</v>
      </c>
      <c r="K170" t="s">
        <v>666</v>
      </c>
    </row>
    <row r="171" spans="1:11">
      <c r="A171" t="str">
        <f t="shared" si="8"/>
        <v>BrechelkeSławek1987</v>
      </c>
      <c r="C171">
        <f t="shared" si="11"/>
        <v>170</v>
      </c>
      <c r="D171" t="s">
        <v>422</v>
      </c>
      <c r="E171" t="s">
        <v>421</v>
      </c>
      <c r="G171">
        <v>1987</v>
      </c>
      <c r="H171" t="str">
        <f t="shared" si="9"/>
        <v>Brechelke Sławek</v>
      </c>
      <c r="I171">
        <f t="shared" si="10"/>
        <v>1987</v>
      </c>
      <c r="J171" t="s">
        <v>32</v>
      </c>
      <c r="K171" t="s">
        <v>666</v>
      </c>
    </row>
    <row r="172" spans="1:11">
      <c r="A172" t="str">
        <f t="shared" si="8"/>
        <v>KozdrykPiotr1983</v>
      </c>
      <c r="C172">
        <f t="shared" si="11"/>
        <v>171</v>
      </c>
      <c r="D172" t="s">
        <v>420</v>
      </c>
      <c r="E172" t="s">
        <v>15</v>
      </c>
      <c r="F172" t="s">
        <v>419</v>
      </c>
      <c r="G172">
        <v>1983</v>
      </c>
      <c r="H172" t="str">
        <f t="shared" si="9"/>
        <v>Kozdryk Piotr</v>
      </c>
      <c r="I172">
        <f t="shared" si="10"/>
        <v>1983</v>
      </c>
      <c r="J172" t="s">
        <v>32</v>
      </c>
      <c r="K172" t="s">
        <v>666</v>
      </c>
    </row>
    <row r="173" spans="1:11">
      <c r="A173" t="str">
        <f t="shared" si="8"/>
        <v>TuminskiMaciej1989</v>
      </c>
      <c r="C173">
        <f t="shared" si="11"/>
        <v>172</v>
      </c>
      <c r="D173" t="s">
        <v>418</v>
      </c>
      <c r="E173" t="s">
        <v>70</v>
      </c>
      <c r="F173" t="s">
        <v>417</v>
      </c>
      <c r="G173">
        <v>1989</v>
      </c>
      <c r="H173" t="str">
        <f t="shared" si="9"/>
        <v>Tuminski Maciej</v>
      </c>
      <c r="I173">
        <f t="shared" si="10"/>
        <v>1989</v>
      </c>
      <c r="J173" t="s">
        <v>32</v>
      </c>
      <c r="K173" t="s">
        <v>666</v>
      </c>
    </row>
    <row r="174" spans="1:11">
      <c r="A174" t="str">
        <f t="shared" si="8"/>
        <v>GrześTomasz1974</v>
      </c>
      <c r="C174">
        <f t="shared" si="11"/>
        <v>173</v>
      </c>
      <c r="D174" t="s">
        <v>416</v>
      </c>
      <c r="E174" t="s">
        <v>48</v>
      </c>
      <c r="F174" t="s">
        <v>382</v>
      </c>
      <c r="G174">
        <v>1974</v>
      </c>
      <c r="H174" t="str">
        <f t="shared" si="9"/>
        <v>Grześ Tomasz</v>
      </c>
      <c r="I174">
        <f t="shared" si="10"/>
        <v>1974</v>
      </c>
      <c r="J174" t="s">
        <v>32</v>
      </c>
      <c r="K174" t="s">
        <v>666</v>
      </c>
    </row>
    <row r="175" spans="1:11">
      <c r="A175" t="str">
        <f t="shared" si="8"/>
        <v>KulkaJan1982</v>
      </c>
      <c r="C175">
        <f t="shared" si="11"/>
        <v>174</v>
      </c>
      <c r="D175" t="s">
        <v>415</v>
      </c>
      <c r="E175" t="s">
        <v>96</v>
      </c>
      <c r="F175" t="s">
        <v>414</v>
      </c>
      <c r="G175">
        <v>1982</v>
      </c>
      <c r="H175" t="str">
        <f t="shared" si="9"/>
        <v>Kulka Jan</v>
      </c>
      <c r="I175">
        <f t="shared" si="10"/>
        <v>1982</v>
      </c>
      <c r="J175" t="s">
        <v>32</v>
      </c>
      <c r="K175" t="s">
        <v>666</v>
      </c>
    </row>
    <row r="176" spans="1:11">
      <c r="A176" t="str">
        <f t="shared" si="8"/>
        <v>StaniszewskiBartosz1975</v>
      </c>
      <c r="C176">
        <f t="shared" si="11"/>
        <v>175</v>
      </c>
      <c r="D176" t="s">
        <v>413</v>
      </c>
      <c r="E176" t="s">
        <v>46</v>
      </c>
      <c r="G176">
        <v>1975</v>
      </c>
      <c r="H176" t="str">
        <f t="shared" si="9"/>
        <v>Staniszewski Bartosz</v>
      </c>
      <c r="I176">
        <f t="shared" si="10"/>
        <v>1975</v>
      </c>
      <c r="J176" t="s">
        <v>32</v>
      </c>
      <c r="K176" t="s">
        <v>666</v>
      </c>
    </row>
    <row r="177" spans="1:11">
      <c r="A177" t="str">
        <f t="shared" si="8"/>
        <v>SielskiKarol1981</v>
      </c>
      <c r="C177">
        <f t="shared" si="11"/>
        <v>176</v>
      </c>
      <c r="D177" t="s">
        <v>412</v>
      </c>
      <c r="E177" t="s">
        <v>95</v>
      </c>
      <c r="G177">
        <v>1981</v>
      </c>
      <c r="H177" t="str">
        <f t="shared" si="9"/>
        <v>Sielski Karol</v>
      </c>
      <c r="I177">
        <f t="shared" si="10"/>
        <v>1981</v>
      </c>
      <c r="J177" t="s">
        <v>32</v>
      </c>
      <c r="K177" t="s">
        <v>666</v>
      </c>
    </row>
    <row r="178" spans="1:11">
      <c r="A178" t="str">
        <f t="shared" si="8"/>
        <v>JanuszewskiMaciej1985</v>
      </c>
      <c r="C178">
        <f t="shared" si="11"/>
        <v>177</v>
      </c>
      <c r="D178" t="s">
        <v>411</v>
      </c>
      <c r="E178" t="s">
        <v>70</v>
      </c>
      <c r="G178">
        <v>1985</v>
      </c>
      <c r="H178" t="str">
        <f t="shared" si="9"/>
        <v>Januszewski Maciej</v>
      </c>
      <c r="I178">
        <f t="shared" si="10"/>
        <v>1985</v>
      </c>
      <c r="J178" t="s">
        <v>32</v>
      </c>
      <c r="K178" t="s">
        <v>666</v>
      </c>
    </row>
    <row r="179" spans="1:11">
      <c r="A179" t="str">
        <f t="shared" si="8"/>
        <v>ŚcibiszJerzy1955</v>
      </c>
      <c r="C179">
        <f t="shared" si="11"/>
        <v>178</v>
      </c>
      <c r="D179" t="s">
        <v>408</v>
      </c>
      <c r="E179" t="s">
        <v>209</v>
      </c>
      <c r="G179">
        <v>1955</v>
      </c>
      <c r="H179" t="str">
        <f t="shared" si="9"/>
        <v>Ścibisz Jerzy</v>
      </c>
      <c r="I179">
        <f t="shared" si="10"/>
        <v>1955</v>
      </c>
      <c r="J179" t="s">
        <v>32</v>
      </c>
      <c r="K179" t="s">
        <v>666</v>
      </c>
    </row>
    <row r="180" spans="1:11">
      <c r="A180" t="str">
        <f t="shared" si="8"/>
        <v>RuksztoBartosz1981</v>
      </c>
      <c r="C180">
        <f t="shared" si="11"/>
        <v>179</v>
      </c>
      <c r="D180" t="s">
        <v>407</v>
      </c>
      <c r="E180" t="s">
        <v>46</v>
      </c>
      <c r="F180" t="s">
        <v>777</v>
      </c>
      <c r="G180">
        <v>1981</v>
      </c>
      <c r="H180" t="str">
        <f t="shared" si="9"/>
        <v>Rukszto Bartosz</v>
      </c>
      <c r="I180">
        <f t="shared" si="10"/>
        <v>1981</v>
      </c>
      <c r="J180" t="s">
        <v>32</v>
      </c>
      <c r="K180" t="s">
        <v>666</v>
      </c>
    </row>
    <row r="181" spans="1:11">
      <c r="A181" t="str">
        <f t="shared" si="8"/>
        <v>DzichAndrzej1971</v>
      </c>
      <c r="C181">
        <f t="shared" si="11"/>
        <v>180</v>
      </c>
      <c r="D181" t="s">
        <v>406</v>
      </c>
      <c r="E181" t="s">
        <v>26</v>
      </c>
      <c r="F181" t="s">
        <v>405</v>
      </c>
      <c r="G181">
        <v>1971</v>
      </c>
      <c r="H181" t="str">
        <f t="shared" si="9"/>
        <v>Dzich Andrzej</v>
      </c>
      <c r="I181">
        <f t="shared" si="10"/>
        <v>1971</v>
      </c>
      <c r="J181" t="s">
        <v>32</v>
      </c>
      <c r="K181" t="s">
        <v>666</v>
      </c>
    </row>
    <row r="182" spans="1:11">
      <c r="A182" t="str">
        <f t="shared" si="8"/>
        <v>KlechaPaweł1976</v>
      </c>
      <c r="C182">
        <f t="shared" si="11"/>
        <v>181</v>
      </c>
      <c r="D182" t="s">
        <v>404</v>
      </c>
      <c r="E182" t="s">
        <v>16</v>
      </c>
      <c r="G182">
        <v>1976</v>
      </c>
      <c r="H182" t="str">
        <f t="shared" si="9"/>
        <v>Klecha Paweł</v>
      </c>
      <c r="I182">
        <f t="shared" si="10"/>
        <v>1976</v>
      </c>
      <c r="J182" t="s">
        <v>32</v>
      </c>
      <c r="K182" t="s">
        <v>666</v>
      </c>
    </row>
    <row r="183" spans="1:11">
      <c r="A183" t="str">
        <f t="shared" si="8"/>
        <v>MarcinkiewiczMariusz1968</v>
      </c>
      <c r="C183">
        <f t="shared" si="11"/>
        <v>182</v>
      </c>
      <c r="D183" t="s">
        <v>403</v>
      </c>
      <c r="E183" t="s">
        <v>383</v>
      </c>
      <c r="G183">
        <v>1968</v>
      </c>
      <c r="H183" t="str">
        <f t="shared" si="9"/>
        <v>Marcinkiewicz Mariusz</v>
      </c>
      <c r="I183">
        <f t="shared" si="10"/>
        <v>1968</v>
      </c>
      <c r="J183" t="s">
        <v>32</v>
      </c>
      <c r="K183" t="s">
        <v>666</v>
      </c>
    </row>
    <row r="184" spans="1:11">
      <c r="A184" t="str">
        <f t="shared" si="8"/>
        <v>WiercińskiBartosz1973</v>
      </c>
      <c r="C184">
        <f t="shared" si="11"/>
        <v>183</v>
      </c>
      <c r="D184" t="s">
        <v>402</v>
      </c>
      <c r="E184" t="s">
        <v>46</v>
      </c>
      <c r="G184">
        <v>1973</v>
      </c>
      <c r="H184" t="str">
        <f t="shared" si="9"/>
        <v>Wierciński Bartosz</v>
      </c>
      <c r="I184">
        <f t="shared" si="10"/>
        <v>1973</v>
      </c>
      <c r="J184" t="s">
        <v>32</v>
      </c>
      <c r="K184" t="s">
        <v>666</v>
      </c>
    </row>
    <row r="185" spans="1:11">
      <c r="A185" t="str">
        <f t="shared" si="8"/>
        <v>FlisikowskiZdzisław1974</v>
      </c>
      <c r="C185">
        <f t="shared" si="11"/>
        <v>184</v>
      </c>
      <c r="D185" t="s">
        <v>401</v>
      </c>
      <c r="E185" t="s">
        <v>218</v>
      </c>
      <c r="G185">
        <v>1974</v>
      </c>
      <c r="H185" t="str">
        <f t="shared" si="9"/>
        <v>Flisikowski Zdzisław</v>
      </c>
      <c r="I185">
        <f t="shared" si="10"/>
        <v>1974</v>
      </c>
      <c r="J185" t="s">
        <v>32</v>
      </c>
      <c r="K185" t="s">
        <v>666</v>
      </c>
    </row>
    <row r="186" spans="1:11">
      <c r="A186" t="str">
        <f t="shared" si="8"/>
        <v>FigasBartłomiej1974</v>
      </c>
      <c r="C186">
        <f t="shared" si="11"/>
        <v>185</v>
      </c>
      <c r="D186" t="s">
        <v>400</v>
      </c>
      <c r="E186" t="s">
        <v>272</v>
      </c>
      <c r="F186" t="s">
        <v>378</v>
      </c>
      <c r="G186">
        <v>1974</v>
      </c>
      <c r="H186" t="str">
        <f t="shared" si="9"/>
        <v>Figas Bartłomiej</v>
      </c>
      <c r="I186">
        <f t="shared" si="10"/>
        <v>1974</v>
      </c>
      <c r="J186" t="s">
        <v>32</v>
      </c>
      <c r="K186" t="s">
        <v>666</v>
      </c>
    </row>
    <row r="187" spans="1:11">
      <c r="A187" t="str">
        <f t="shared" si="8"/>
        <v>CiarkowskiSzymon1976</v>
      </c>
      <c r="C187">
        <f t="shared" si="11"/>
        <v>186</v>
      </c>
      <c r="D187" t="s">
        <v>399</v>
      </c>
      <c r="E187" t="s">
        <v>398</v>
      </c>
      <c r="G187">
        <v>1976</v>
      </c>
      <c r="H187" t="str">
        <f t="shared" si="9"/>
        <v>Ciarkowski Szymon</v>
      </c>
      <c r="I187">
        <f t="shared" si="10"/>
        <v>1976</v>
      </c>
      <c r="J187" t="s">
        <v>32</v>
      </c>
      <c r="K187" t="s">
        <v>666</v>
      </c>
    </row>
    <row r="188" spans="1:11">
      <c r="A188" t="str">
        <f t="shared" si="8"/>
        <v>RybińskiŁukasz1976</v>
      </c>
      <c r="C188">
        <f t="shared" si="11"/>
        <v>187</v>
      </c>
      <c r="D188" t="s">
        <v>397</v>
      </c>
      <c r="E188" t="s">
        <v>63</v>
      </c>
      <c r="F188" t="s">
        <v>396</v>
      </c>
      <c r="G188">
        <v>1976</v>
      </c>
      <c r="H188" t="str">
        <f t="shared" si="9"/>
        <v>Rybiński Łukasz</v>
      </c>
      <c r="I188">
        <f t="shared" si="10"/>
        <v>1976</v>
      </c>
      <c r="J188" t="s">
        <v>32</v>
      </c>
      <c r="K188" t="s">
        <v>666</v>
      </c>
    </row>
    <row r="189" spans="1:11">
      <c r="A189" t="str">
        <f t="shared" si="8"/>
        <v>BagińskiOlgierd1971</v>
      </c>
      <c r="C189">
        <f t="shared" si="11"/>
        <v>188</v>
      </c>
      <c r="D189" t="s">
        <v>395</v>
      </c>
      <c r="E189" t="s">
        <v>394</v>
      </c>
      <c r="G189">
        <v>1971</v>
      </c>
      <c r="H189" t="str">
        <f t="shared" si="9"/>
        <v>Bagiński Olgierd</v>
      </c>
      <c r="I189">
        <f t="shared" si="10"/>
        <v>1971</v>
      </c>
      <c r="J189" t="s">
        <v>32</v>
      </c>
      <c r="K189" t="s">
        <v>666</v>
      </c>
    </row>
    <row r="190" spans="1:11">
      <c r="A190" t="str">
        <f t="shared" si="8"/>
        <v>PotockiMirosław1969</v>
      </c>
      <c r="C190">
        <f t="shared" si="11"/>
        <v>189</v>
      </c>
      <c r="D190" t="s">
        <v>393</v>
      </c>
      <c r="E190" t="s">
        <v>392</v>
      </c>
      <c r="F190" t="s">
        <v>391</v>
      </c>
      <c r="G190">
        <v>1969</v>
      </c>
      <c r="H190" t="str">
        <f t="shared" si="9"/>
        <v>Potocki Mirosław</v>
      </c>
      <c r="I190">
        <f t="shared" si="10"/>
        <v>1969</v>
      </c>
      <c r="J190" t="s">
        <v>32</v>
      </c>
      <c r="K190" t="s">
        <v>666</v>
      </c>
    </row>
    <row r="191" spans="1:11">
      <c r="A191" t="str">
        <f t="shared" si="8"/>
        <v>ZielińskiDaniel1985</v>
      </c>
      <c r="C191">
        <f t="shared" si="11"/>
        <v>190</v>
      </c>
      <c r="D191" t="s">
        <v>35</v>
      </c>
      <c r="E191" t="s">
        <v>139</v>
      </c>
      <c r="G191">
        <v>1985</v>
      </c>
      <c r="H191" t="str">
        <f t="shared" si="9"/>
        <v>Zieliński Daniel</v>
      </c>
      <c r="I191">
        <f t="shared" si="10"/>
        <v>1985</v>
      </c>
      <c r="J191" t="s">
        <v>32</v>
      </c>
      <c r="K191" t="s">
        <v>666</v>
      </c>
    </row>
    <row r="192" spans="1:11">
      <c r="A192" t="str">
        <f t="shared" si="8"/>
        <v>HálaKarel1972</v>
      </c>
      <c r="C192">
        <f t="shared" si="11"/>
        <v>191</v>
      </c>
      <c r="D192" t="s">
        <v>390</v>
      </c>
      <c r="E192" t="s">
        <v>389</v>
      </c>
      <c r="F192" t="s">
        <v>388</v>
      </c>
      <c r="G192">
        <v>1972</v>
      </c>
      <c r="H192" t="str">
        <f t="shared" si="9"/>
        <v>Hála Karel</v>
      </c>
      <c r="I192">
        <f t="shared" si="10"/>
        <v>1972</v>
      </c>
      <c r="J192" t="s">
        <v>32</v>
      </c>
      <c r="K192" t="s">
        <v>666</v>
      </c>
    </row>
    <row r="193" spans="1:11">
      <c r="A193" t="str">
        <f t="shared" si="8"/>
        <v>JaśPiotr1979</v>
      </c>
      <c r="C193">
        <f t="shared" si="11"/>
        <v>192</v>
      </c>
      <c r="D193" t="s">
        <v>387</v>
      </c>
      <c r="E193" t="s">
        <v>15</v>
      </c>
      <c r="F193" t="s">
        <v>385</v>
      </c>
      <c r="G193">
        <v>1979</v>
      </c>
      <c r="H193" t="str">
        <f t="shared" si="9"/>
        <v>Jaś Piotr</v>
      </c>
      <c r="I193">
        <f t="shared" si="10"/>
        <v>1979</v>
      </c>
      <c r="J193" t="s">
        <v>32</v>
      </c>
      <c r="K193" t="s">
        <v>666</v>
      </c>
    </row>
    <row r="194" spans="1:11">
      <c r="A194" t="str">
        <f t="shared" ref="A194:A257" si="12">D194&amp;E194&amp;G194</f>
        <v>FlorekPrzemysław1978</v>
      </c>
      <c r="C194">
        <f t="shared" si="11"/>
        <v>193</v>
      </c>
      <c r="D194" t="s">
        <v>386</v>
      </c>
      <c r="E194" t="s">
        <v>24</v>
      </c>
      <c r="F194" t="s">
        <v>385</v>
      </c>
      <c r="G194">
        <v>1978</v>
      </c>
      <c r="H194" t="str">
        <f t="shared" si="9"/>
        <v>Florek Przemysław</v>
      </c>
      <c r="I194">
        <f t="shared" si="10"/>
        <v>1978</v>
      </c>
      <c r="J194" t="s">
        <v>32</v>
      </c>
      <c r="K194" t="s">
        <v>666</v>
      </c>
    </row>
    <row r="195" spans="1:11">
      <c r="A195" t="str">
        <f t="shared" si="12"/>
        <v>JakubiniecMariusz1974</v>
      </c>
      <c r="C195">
        <f t="shared" si="11"/>
        <v>194</v>
      </c>
      <c r="D195" t="s">
        <v>384</v>
      </c>
      <c r="E195" t="s">
        <v>383</v>
      </c>
      <c r="F195" t="s">
        <v>382</v>
      </c>
      <c r="G195">
        <v>1974</v>
      </c>
      <c r="H195" t="str">
        <f t="shared" ref="H195:H258" si="13">D195&amp;" "&amp;E195</f>
        <v>Jakubiniec Mariusz</v>
      </c>
      <c r="I195">
        <f t="shared" ref="I195:I258" si="14">G195</f>
        <v>1974</v>
      </c>
      <c r="J195" t="s">
        <v>32</v>
      </c>
      <c r="K195" t="s">
        <v>666</v>
      </c>
    </row>
    <row r="196" spans="1:11">
      <c r="A196" t="str">
        <f t="shared" si="12"/>
        <v>WoźniakJacek1968</v>
      </c>
      <c r="C196">
        <f t="shared" ref="C196:C259" si="15">C195+1</f>
        <v>195</v>
      </c>
      <c r="D196" t="s">
        <v>381</v>
      </c>
      <c r="E196" t="s">
        <v>21</v>
      </c>
      <c r="G196">
        <v>1968</v>
      </c>
      <c r="H196" t="str">
        <f t="shared" si="13"/>
        <v>Woźniak Jacek</v>
      </c>
      <c r="I196">
        <f t="shared" si="14"/>
        <v>1968</v>
      </c>
      <c r="J196" t="s">
        <v>32</v>
      </c>
      <c r="K196" t="s">
        <v>666</v>
      </c>
    </row>
    <row r="197" spans="1:11">
      <c r="A197" t="str">
        <f t="shared" si="12"/>
        <v>SzubertPatryk1975</v>
      </c>
      <c r="C197">
        <f t="shared" si="15"/>
        <v>196</v>
      </c>
      <c r="D197" t="s">
        <v>380</v>
      </c>
      <c r="E197" t="s">
        <v>379</v>
      </c>
      <c r="F197" t="s">
        <v>378</v>
      </c>
      <c r="G197">
        <v>1975</v>
      </c>
      <c r="H197" t="str">
        <f t="shared" si="13"/>
        <v>Szubert Patryk</v>
      </c>
      <c r="I197">
        <f t="shared" si="14"/>
        <v>1975</v>
      </c>
      <c r="J197" t="s">
        <v>32</v>
      </c>
      <c r="K197" t="s">
        <v>666</v>
      </c>
    </row>
    <row r="198" spans="1:11">
      <c r="A198" t="str">
        <f t="shared" si="12"/>
        <v>KryszewskiWojciech1971</v>
      </c>
      <c r="C198">
        <f t="shared" si="15"/>
        <v>197</v>
      </c>
      <c r="D198" t="s">
        <v>377</v>
      </c>
      <c r="E198" t="s">
        <v>151</v>
      </c>
      <c r="F198" t="s">
        <v>375</v>
      </c>
      <c r="G198">
        <v>1971</v>
      </c>
      <c r="H198" t="str">
        <f t="shared" si="13"/>
        <v>Kryszewski Wojciech</v>
      </c>
      <c r="I198">
        <f t="shared" si="14"/>
        <v>1971</v>
      </c>
      <c r="J198" t="s">
        <v>32</v>
      </c>
      <c r="K198" t="s">
        <v>666</v>
      </c>
    </row>
    <row r="199" spans="1:11">
      <c r="A199" t="str">
        <f t="shared" si="12"/>
        <v>StępieńWojciech1965</v>
      </c>
      <c r="C199">
        <f t="shared" si="15"/>
        <v>198</v>
      </c>
      <c r="D199" t="s">
        <v>376</v>
      </c>
      <c r="E199" t="s">
        <v>151</v>
      </c>
      <c r="F199" t="s">
        <v>375</v>
      </c>
      <c r="G199">
        <v>1965</v>
      </c>
      <c r="H199" t="str">
        <f t="shared" si="13"/>
        <v>Stępień Wojciech</v>
      </c>
      <c r="I199">
        <f t="shared" si="14"/>
        <v>1965</v>
      </c>
      <c r="J199" t="s">
        <v>32</v>
      </c>
      <c r="K199" t="s">
        <v>666</v>
      </c>
    </row>
    <row r="200" spans="1:11">
      <c r="A200" t="str">
        <f t="shared" si="12"/>
        <v>DejaDominik1988</v>
      </c>
      <c r="C200">
        <f t="shared" si="15"/>
        <v>199</v>
      </c>
      <c r="D200" t="s">
        <v>374</v>
      </c>
      <c r="E200" t="s">
        <v>373</v>
      </c>
      <c r="F200" t="s">
        <v>372</v>
      </c>
      <c r="G200">
        <v>1988</v>
      </c>
      <c r="H200" t="str">
        <f t="shared" si="13"/>
        <v>Deja Dominik</v>
      </c>
      <c r="I200">
        <f t="shared" si="14"/>
        <v>1988</v>
      </c>
      <c r="J200" t="s">
        <v>32</v>
      </c>
      <c r="K200" t="s">
        <v>666</v>
      </c>
    </row>
    <row r="201" spans="1:11">
      <c r="A201" t="str">
        <f t="shared" si="12"/>
        <v>DunowskiPrzemysław1972</v>
      </c>
      <c r="C201">
        <f t="shared" si="15"/>
        <v>200</v>
      </c>
      <c r="D201" t="s">
        <v>368</v>
      </c>
      <c r="E201" t="s">
        <v>24</v>
      </c>
      <c r="F201" t="s">
        <v>369</v>
      </c>
      <c r="G201">
        <v>1972</v>
      </c>
      <c r="H201" t="str">
        <f t="shared" si="13"/>
        <v>Dunowski Przemysław</v>
      </c>
      <c r="I201">
        <f t="shared" si="14"/>
        <v>1972</v>
      </c>
      <c r="J201" t="s">
        <v>32</v>
      </c>
      <c r="K201" t="s">
        <v>666</v>
      </c>
    </row>
    <row r="202" spans="1:11">
      <c r="A202" t="str">
        <f t="shared" si="12"/>
        <v>DunowskiMaciej2001</v>
      </c>
      <c r="C202">
        <f t="shared" si="15"/>
        <v>201</v>
      </c>
      <c r="D202" t="s">
        <v>368</v>
      </c>
      <c r="E202" t="s">
        <v>70</v>
      </c>
      <c r="F202" t="s">
        <v>367</v>
      </c>
      <c r="G202">
        <v>2001</v>
      </c>
      <c r="H202" t="str">
        <f t="shared" si="13"/>
        <v>Dunowski Maciej</v>
      </c>
      <c r="I202">
        <f t="shared" si="14"/>
        <v>2001</v>
      </c>
      <c r="J202" t="s">
        <v>32</v>
      </c>
      <c r="K202" t="s">
        <v>666</v>
      </c>
    </row>
    <row r="203" spans="1:11">
      <c r="A203" t="str">
        <f t="shared" si="12"/>
        <v>SkolimowskiWaldemar1970</v>
      </c>
      <c r="C203">
        <f t="shared" si="15"/>
        <v>202</v>
      </c>
      <c r="D203" t="s">
        <v>366</v>
      </c>
      <c r="E203" t="s">
        <v>365</v>
      </c>
      <c r="F203" t="s">
        <v>361</v>
      </c>
      <c r="G203">
        <v>1970</v>
      </c>
      <c r="H203" t="str">
        <f t="shared" si="13"/>
        <v>Skolimowski Waldemar</v>
      </c>
      <c r="I203">
        <f t="shared" si="14"/>
        <v>1970</v>
      </c>
      <c r="J203" t="s">
        <v>32</v>
      </c>
      <c r="K203" t="s">
        <v>666</v>
      </c>
    </row>
    <row r="204" spans="1:11">
      <c r="A204" t="str">
        <f t="shared" si="12"/>
        <v>PaszkiewiczArkadiusz1975</v>
      </c>
      <c r="C204">
        <f t="shared" si="15"/>
        <v>203</v>
      </c>
      <c r="D204" t="s">
        <v>364</v>
      </c>
      <c r="E204" t="s">
        <v>363</v>
      </c>
      <c r="G204">
        <v>1975</v>
      </c>
      <c r="H204" t="str">
        <f t="shared" si="13"/>
        <v>Paszkiewicz Arkadiusz</v>
      </c>
      <c r="I204">
        <f t="shared" si="14"/>
        <v>1975</v>
      </c>
      <c r="J204" t="s">
        <v>32</v>
      </c>
      <c r="K204" t="s">
        <v>666</v>
      </c>
    </row>
    <row r="205" spans="1:11">
      <c r="A205" t="str">
        <f t="shared" si="12"/>
        <v>KalinowskiAndrzej1970</v>
      </c>
      <c r="C205">
        <f t="shared" si="15"/>
        <v>204</v>
      </c>
      <c r="D205" t="s">
        <v>362</v>
      </c>
      <c r="E205" t="s">
        <v>26</v>
      </c>
      <c r="F205" t="s">
        <v>361</v>
      </c>
      <c r="G205">
        <v>1970</v>
      </c>
      <c r="H205" t="str">
        <f t="shared" si="13"/>
        <v>Kalinowski Andrzej</v>
      </c>
      <c r="I205">
        <f t="shared" si="14"/>
        <v>1970</v>
      </c>
      <c r="J205" t="s">
        <v>32</v>
      </c>
      <c r="K205" t="s">
        <v>666</v>
      </c>
    </row>
    <row r="206" spans="1:11">
      <c r="A206" t="str">
        <f t="shared" si="12"/>
        <v>PiątkowskiZbigniew1958</v>
      </c>
      <c r="C206">
        <f t="shared" si="15"/>
        <v>205</v>
      </c>
      <c r="D206" t="s">
        <v>360</v>
      </c>
      <c r="E206" t="s">
        <v>269</v>
      </c>
      <c r="G206">
        <v>1958</v>
      </c>
      <c r="H206" t="str">
        <f t="shared" si="13"/>
        <v>Piątkowski Zbigniew</v>
      </c>
      <c r="I206">
        <f t="shared" si="14"/>
        <v>1958</v>
      </c>
      <c r="J206" t="s">
        <v>32</v>
      </c>
      <c r="K206" t="s">
        <v>666</v>
      </c>
    </row>
    <row r="207" spans="1:11">
      <c r="A207" t="str">
        <f t="shared" si="12"/>
        <v>LarczyńskiTomasz1983</v>
      </c>
      <c r="C207">
        <f t="shared" si="15"/>
        <v>206</v>
      </c>
      <c r="D207" t="s">
        <v>359</v>
      </c>
      <c r="E207" t="s">
        <v>48</v>
      </c>
      <c r="F207" t="s">
        <v>358</v>
      </c>
      <c r="G207">
        <v>1983</v>
      </c>
      <c r="H207" t="str">
        <f t="shared" si="13"/>
        <v>Larczyński Tomasz</v>
      </c>
      <c r="I207">
        <f t="shared" si="14"/>
        <v>1983</v>
      </c>
      <c r="J207" t="s">
        <v>32</v>
      </c>
      <c r="K207" t="s">
        <v>666</v>
      </c>
    </row>
    <row r="208" spans="1:11">
      <c r="A208" t="str">
        <f t="shared" si="12"/>
        <v>RedlarskiMarek1951</v>
      </c>
      <c r="C208">
        <f t="shared" si="15"/>
        <v>207</v>
      </c>
      <c r="D208" t="s">
        <v>357</v>
      </c>
      <c r="E208" t="s">
        <v>34</v>
      </c>
      <c r="G208">
        <v>1951</v>
      </c>
      <c r="H208" t="str">
        <f t="shared" si="13"/>
        <v>Redlarski Marek</v>
      </c>
      <c r="I208">
        <f t="shared" si="14"/>
        <v>1951</v>
      </c>
      <c r="J208" t="s">
        <v>32</v>
      </c>
      <c r="K208" t="s">
        <v>666</v>
      </c>
    </row>
    <row r="209" spans="1:11">
      <c r="A209" t="str">
        <f t="shared" si="12"/>
        <v>RzepeckiDariusz1962</v>
      </c>
      <c r="C209">
        <f t="shared" si="15"/>
        <v>208</v>
      </c>
      <c r="D209" t="s">
        <v>356</v>
      </c>
      <c r="E209" t="s">
        <v>144</v>
      </c>
      <c r="G209">
        <v>1962</v>
      </c>
      <c r="H209" t="str">
        <f t="shared" si="13"/>
        <v>Rzepecki Dariusz</v>
      </c>
      <c r="I209">
        <f t="shared" si="14"/>
        <v>1962</v>
      </c>
      <c r="J209" t="s">
        <v>32</v>
      </c>
      <c r="K209" t="s">
        <v>666</v>
      </c>
    </row>
    <row r="210" spans="1:11">
      <c r="A210" t="str">
        <f t="shared" si="12"/>
        <v>MyślakMateusz1991</v>
      </c>
      <c r="C210">
        <f t="shared" si="15"/>
        <v>209</v>
      </c>
      <c r="D210" t="s">
        <v>355</v>
      </c>
      <c r="E210" t="s">
        <v>91</v>
      </c>
      <c r="F210" t="s">
        <v>354</v>
      </c>
      <c r="G210">
        <v>1991</v>
      </c>
      <c r="H210" t="str">
        <f t="shared" si="13"/>
        <v>Myślak Mateusz</v>
      </c>
      <c r="I210">
        <f t="shared" si="14"/>
        <v>1991</v>
      </c>
      <c r="J210" t="s">
        <v>32</v>
      </c>
      <c r="K210" t="s">
        <v>666</v>
      </c>
    </row>
    <row r="211" spans="1:11">
      <c r="A211" t="str">
        <f t="shared" si="12"/>
        <v>UrbanowskiDariusz1963</v>
      </c>
      <c r="C211">
        <f t="shared" si="15"/>
        <v>210</v>
      </c>
      <c r="D211" t="s">
        <v>353</v>
      </c>
      <c r="E211" t="s">
        <v>144</v>
      </c>
      <c r="F211" t="s">
        <v>352</v>
      </c>
      <c r="G211">
        <v>1963</v>
      </c>
      <c r="H211" t="str">
        <f t="shared" si="13"/>
        <v>Urbanowski Dariusz</v>
      </c>
      <c r="I211">
        <f t="shared" si="14"/>
        <v>1963</v>
      </c>
      <c r="J211" t="s">
        <v>32</v>
      </c>
      <c r="K211" t="s">
        <v>666</v>
      </c>
    </row>
    <row r="212" spans="1:11">
      <c r="A212" t="str">
        <f t="shared" si="12"/>
        <v>AndrzejczakMaciej1963</v>
      </c>
      <c r="C212">
        <f t="shared" si="15"/>
        <v>211</v>
      </c>
      <c r="D212" t="s">
        <v>351</v>
      </c>
      <c r="E212" t="s">
        <v>70</v>
      </c>
      <c r="G212">
        <v>1963</v>
      </c>
      <c r="H212" t="str">
        <f t="shared" si="13"/>
        <v>Andrzejczak Maciej</v>
      </c>
      <c r="I212">
        <f t="shared" si="14"/>
        <v>1963</v>
      </c>
      <c r="J212" t="s">
        <v>32</v>
      </c>
      <c r="K212" t="s">
        <v>666</v>
      </c>
    </row>
    <row r="213" spans="1:11">
      <c r="A213" t="str">
        <f t="shared" si="12"/>
        <v>RutkaRadoslaw1976</v>
      </c>
      <c r="C213">
        <f t="shared" si="15"/>
        <v>212</v>
      </c>
      <c r="D213" t="s">
        <v>350</v>
      </c>
      <c r="E213" t="s">
        <v>349</v>
      </c>
      <c r="F213" t="s">
        <v>348</v>
      </c>
      <c r="G213">
        <v>1976</v>
      </c>
      <c r="H213" t="str">
        <f t="shared" si="13"/>
        <v>Rutka Radoslaw</v>
      </c>
      <c r="I213">
        <f t="shared" si="14"/>
        <v>1976</v>
      </c>
      <c r="J213" t="s">
        <v>32</v>
      </c>
      <c r="K213" t="s">
        <v>666</v>
      </c>
    </row>
    <row r="214" spans="1:11">
      <c r="A214" t="str">
        <f t="shared" si="12"/>
        <v>WodzińskiGrzegorz1976</v>
      </c>
      <c r="C214">
        <f t="shared" si="15"/>
        <v>213</v>
      </c>
      <c r="D214" t="s">
        <v>345</v>
      </c>
      <c r="E214" t="s">
        <v>19</v>
      </c>
      <c r="F214" t="s">
        <v>347</v>
      </c>
      <c r="G214">
        <v>1976</v>
      </c>
      <c r="H214" t="str">
        <f t="shared" si="13"/>
        <v>Wodziński Grzegorz</v>
      </c>
      <c r="I214">
        <f t="shared" si="14"/>
        <v>1976</v>
      </c>
      <c r="J214" t="s">
        <v>32</v>
      </c>
      <c r="K214" t="s">
        <v>666</v>
      </c>
    </row>
    <row r="215" spans="1:11">
      <c r="A215" t="str">
        <f t="shared" si="12"/>
        <v>DolanieckiJakub1982</v>
      </c>
      <c r="C215">
        <f t="shared" si="15"/>
        <v>214</v>
      </c>
      <c r="D215" t="s">
        <v>346</v>
      </c>
      <c r="E215" t="s">
        <v>141</v>
      </c>
      <c r="G215">
        <v>1982</v>
      </c>
      <c r="H215" t="str">
        <f t="shared" si="13"/>
        <v>Dolaniecki Jakub</v>
      </c>
      <c r="I215">
        <f t="shared" si="14"/>
        <v>1982</v>
      </c>
      <c r="J215" t="s">
        <v>32</v>
      </c>
      <c r="K215" t="s">
        <v>666</v>
      </c>
    </row>
    <row r="216" spans="1:11">
      <c r="A216" t="str">
        <f t="shared" si="12"/>
        <v>DolanieckiMarek1977</v>
      </c>
      <c r="C216">
        <f t="shared" si="15"/>
        <v>215</v>
      </c>
      <c r="D216" t="s">
        <v>346</v>
      </c>
      <c r="E216" t="s">
        <v>34</v>
      </c>
      <c r="G216">
        <v>1977</v>
      </c>
      <c r="H216" t="str">
        <f t="shared" si="13"/>
        <v>Dolaniecki Marek</v>
      </c>
      <c r="I216">
        <f t="shared" si="14"/>
        <v>1977</v>
      </c>
      <c r="J216" t="s">
        <v>32</v>
      </c>
      <c r="K216" t="s">
        <v>666</v>
      </c>
    </row>
    <row r="217" spans="1:11">
      <c r="A217" t="str">
        <f t="shared" si="12"/>
        <v>WodzińskiMarek1971</v>
      </c>
      <c r="C217">
        <f t="shared" si="15"/>
        <v>216</v>
      </c>
      <c r="D217" t="s">
        <v>345</v>
      </c>
      <c r="E217" t="s">
        <v>34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32</v>
      </c>
      <c r="K217" t="s">
        <v>666</v>
      </c>
    </row>
    <row r="218" spans="1:11">
      <c r="A218" t="str">
        <f t="shared" si="12"/>
        <v>NieściorukBarbara1969</v>
      </c>
      <c r="C218">
        <f t="shared" si="15"/>
        <v>217</v>
      </c>
      <c r="D218" t="s">
        <v>410</v>
      </c>
      <c r="E218" t="s">
        <v>409</v>
      </c>
      <c r="G218">
        <v>1969</v>
      </c>
      <c r="H218" t="str">
        <f t="shared" si="13"/>
        <v>Nieścioruk Barbara</v>
      </c>
      <c r="I218">
        <f t="shared" si="14"/>
        <v>1969</v>
      </c>
      <c r="J218" t="s">
        <v>0</v>
      </c>
      <c r="K218" t="s">
        <v>666</v>
      </c>
    </row>
    <row r="219" spans="1:11">
      <c r="A219" t="str">
        <f t="shared" si="12"/>
        <v>DunowskaIlona1973</v>
      </c>
      <c r="C219">
        <f t="shared" si="15"/>
        <v>218</v>
      </c>
      <c r="D219" t="s">
        <v>371</v>
      </c>
      <c r="E219" t="s">
        <v>370</v>
      </c>
      <c r="F219" t="s">
        <v>369</v>
      </c>
      <c r="G219">
        <v>1973</v>
      </c>
      <c r="H219" t="str">
        <f t="shared" si="13"/>
        <v>Dunowska Ilona</v>
      </c>
      <c r="I219">
        <f t="shared" si="14"/>
        <v>1973</v>
      </c>
      <c r="J219" t="s">
        <v>0</v>
      </c>
      <c r="K219" t="s">
        <v>666</v>
      </c>
    </row>
    <row r="220" spans="1:11">
      <c r="A220" t="str">
        <f t="shared" si="12"/>
        <v>ĆwirkoSławomir1972</v>
      </c>
      <c r="C220">
        <f t="shared" si="15"/>
        <v>219</v>
      </c>
      <c r="D220" t="s">
        <v>662</v>
      </c>
      <c r="E220" t="s">
        <v>92</v>
      </c>
      <c r="F220" t="s">
        <v>661</v>
      </c>
      <c r="G220">
        <v>1972</v>
      </c>
      <c r="H220" t="str">
        <f t="shared" si="13"/>
        <v>Ćwirko Sławomir</v>
      </c>
      <c r="I220">
        <f t="shared" si="14"/>
        <v>1972</v>
      </c>
      <c r="J220" t="s">
        <v>32</v>
      </c>
      <c r="K220" t="s">
        <v>667</v>
      </c>
    </row>
    <row r="221" spans="1:11">
      <c r="A221" t="str">
        <f t="shared" si="12"/>
        <v>LeśniowskiMariusz1975</v>
      </c>
      <c r="C221">
        <f t="shared" si="15"/>
        <v>220</v>
      </c>
      <c r="D221" t="s">
        <v>660</v>
      </c>
      <c r="E221" t="s">
        <v>383</v>
      </c>
      <c r="F221" t="s">
        <v>143</v>
      </c>
      <c r="G221">
        <v>1975</v>
      </c>
      <c r="H221" t="str">
        <f t="shared" si="13"/>
        <v>Leśniowski Mariusz</v>
      </c>
      <c r="I221">
        <f t="shared" si="14"/>
        <v>1975</v>
      </c>
      <c r="J221" t="s">
        <v>32</v>
      </c>
      <c r="K221" t="s">
        <v>667</v>
      </c>
    </row>
    <row r="222" spans="1:11">
      <c r="A222" t="str">
        <f t="shared" si="12"/>
        <v>WróbelMarek1989</v>
      </c>
      <c r="C222">
        <f t="shared" si="15"/>
        <v>221</v>
      </c>
      <c r="D222" t="s">
        <v>659</v>
      </c>
      <c r="E222" t="s">
        <v>34</v>
      </c>
      <c r="F222" t="s">
        <v>658</v>
      </c>
      <c r="G222">
        <v>1989</v>
      </c>
      <c r="H222" t="str">
        <f t="shared" si="13"/>
        <v>Wróbel Marek</v>
      </c>
      <c r="I222">
        <f t="shared" si="14"/>
        <v>1989</v>
      </c>
      <c r="J222" t="s">
        <v>32</v>
      </c>
      <c r="K222" t="s">
        <v>667</v>
      </c>
    </row>
    <row r="223" spans="1:11">
      <c r="A223" t="str">
        <f t="shared" si="12"/>
        <v>NowakRemik1972</v>
      </c>
      <c r="C223">
        <f t="shared" si="15"/>
        <v>222</v>
      </c>
      <c r="D223" t="s">
        <v>602</v>
      </c>
      <c r="E223" t="s">
        <v>657</v>
      </c>
      <c r="F223" t="s">
        <v>656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32</v>
      </c>
      <c r="K223" t="s">
        <v>667</v>
      </c>
    </row>
    <row r="224" spans="1:11">
      <c r="A224" t="str">
        <f t="shared" si="12"/>
        <v>WasilewskiKrzysztof1975</v>
      </c>
      <c r="C224">
        <f t="shared" si="15"/>
        <v>223</v>
      </c>
      <c r="D224" t="s">
        <v>655</v>
      </c>
      <c r="E224" t="s">
        <v>22</v>
      </c>
      <c r="F224" t="s">
        <v>453</v>
      </c>
      <c r="G224">
        <v>1975</v>
      </c>
      <c r="H224" t="str">
        <f t="shared" si="13"/>
        <v>Wasilewski Krzysztof</v>
      </c>
      <c r="I224">
        <f t="shared" si="14"/>
        <v>1975</v>
      </c>
      <c r="J224" t="s">
        <v>32</v>
      </c>
      <c r="K224" t="s">
        <v>667</v>
      </c>
    </row>
    <row r="225" spans="1:11">
      <c r="A225" t="str">
        <f t="shared" si="12"/>
        <v>LipińskiTomasz1985</v>
      </c>
      <c r="C225">
        <f t="shared" si="15"/>
        <v>224</v>
      </c>
      <c r="D225" t="s">
        <v>476</v>
      </c>
      <c r="E225" t="s">
        <v>48</v>
      </c>
      <c r="F225" t="s">
        <v>654</v>
      </c>
      <c r="G225">
        <v>1985</v>
      </c>
      <c r="H225" t="str">
        <f t="shared" si="13"/>
        <v>Lipiński Tomasz</v>
      </c>
      <c r="I225">
        <f t="shared" si="14"/>
        <v>1985</v>
      </c>
      <c r="J225" t="s">
        <v>32</v>
      </c>
      <c r="K225" t="s">
        <v>667</v>
      </c>
    </row>
    <row r="226" spans="1:11">
      <c r="A226" t="str">
        <f t="shared" si="12"/>
        <v>DeptułaKrzysztof1977</v>
      </c>
      <c r="C226">
        <f t="shared" si="15"/>
        <v>225</v>
      </c>
      <c r="D226" t="s">
        <v>653</v>
      </c>
      <c r="E226" t="s">
        <v>22</v>
      </c>
      <c r="F226" t="s">
        <v>652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32</v>
      </c>
      <c r="K226" t="s">
        <v>667</v>
      </c>
    </row>
    <row r="227" spans="1:11">
      <c r="A227" t="str">
        <f t="shared" si="12"/>
        <v>PiotrowiczPrzemysław1972</v>
      </c>
      <c r="C227">
        <f t="shared" si="15"/>
        <v>226</v>
      </c>
      <c r="D227" t="s">
        <v>651</v>
      </c>
      <c r="E227" t="s">
        <v>24</v>
      </c>
      <c r="F227" t="s">
        <v>650</v>
      </c>
      <c r="G227">
        <v>1972</v>
      </c>
      <c r="H227" t="str">
        <f t="shared" si="13"/>
        <v>Piotrowicz Przemysław</v>
      </c>
      <c r="I227">
        <f t="shared" si="14"/>
        <v>1972</v>
      </c>
      <c r="J227" t="s">
        <v>32</v>
      </c>
      <c r="K227" t="s">
        <v>667</v>
      </c>
    </row>
    <row r="228" spans="1:11">
      <c r="A228" t="str">
        <f t="shared" si="12"/>
        <v>JaroszekRadosław1994</v>
      </c>
      <c r="C228">
        <f t="shared" si="15"/>
        <v>227</v>
      </c>
      <c r="D228" t="s">
        <v>649</v>
      </c>
      <c r="E228" t="s">
        <v>241</v>
      </c>
      <c r="F228" t="s">
        <v>289</v>
      </c>
      <c r="G228">
        <v>1994</v>
      </c>
      <c r="H228" t="str">
        <f t="shared" si="13"/>
        <v>Jaroszek Radosław</v>
      </c>
      <c r="I228">
        <f t="shared" si="14"/>
        <v>1994</v>
      </c>
      <c r="J228" t="s">
        <v>32</v>
      </c>
      <c r="K228" t="s">
        <v>667</v>
      </c>
    </row>
    <row r="229" spans="1:11">
      <c r="A229" t="str">
        <f t="shared" si="12"/>
        <v>GrundkowskiJacek1982</v>
      </c>
      <c r="C229">
        <f t="shared" si="15"/>
        <v>228</v>
      </c>
      <c r="D229" t="s">
        <v>645</v>
      </c>
      <c r="E229" t="s">
        <v>21</v>
      </c>
      <c r="F229" t="s">
        <v>646</v>
      </c>
      <c r="G229">
        <v>1982</v>
      </c>
      <c r="H229" t="str">
        <f t="shared" si="13"/>
        <v>Grundkowski Jacek</v>
      </c>
      <c r="I229">
        <f t="shared" si="14"/>
        <v>1982</v>
      </c>
      <c r="J229" t="s">
        <v>32</v>
      </c>
      <c r="K229" t="s">
        <v>667</v>
      </c>
    </row>
    <row r="230" spans="1:11">
      <c r="A230" t="str">
        <f t="shared" si="12"/>
        <v>GrundkowskiLesław1952</v>
      </c>
      <c r="C230">
        <f t="shared" si="15"/>
        <v>229</v>
      </c>
      <c r="D230" t="s">
        <v>645</v>
      </c>
      <c r="E230" t="s">
        <v>644</v>
      </c>
      <c r="G230">
        <v>1952</v>
      </c>
      <c r="H230" t="str">
        <f t="shared" si="13"/>
        <v>Grundkowski Lesław</v>
      </c>
      <c r="I230">
        <f t="shared" si="14"/>
        <v>1952</v>
      </c>
      <c r="J230" t="s">
        <v>32</v>
      </c>
      <c r="K230" t="s">
        <v>667</v>
      </c>
    </row>
    <row r="231" spans="1:11">
      <c r="A231" t="str">
        <f t="shared" si="12"/>
        <v>BurkiciakMarcin1972</v>
      </c>
      <c r="C231">
        <f t="shared" si="15"/>
        <v>230</v>
      </c>
      <c r="D231" t="s">
        <v>643</v>
      </c>
      <c r="E231" t="s">
        <v>17</v>
      </c>
      <c r="F231" t="s">
        <v>642</v>
      </c>
      <c r="G231">
        <v>1972</v>
      </c>
      <c r="H231" t="str">
        <f t="shared" si="13"/>
        <v>Burkiciak Marcin</v>
      </c>
      <c r="I231">
        <f t="shared" si="14"/>
        <v>1972</v>
      </c>
      <c r="J231" t="s">
        <v>32</v>
      </c>
      <c r="K231" t="s">
        <v>667</v>
      </c>
    </row>
    <row r="232" spans="1:11">
      <c r="A232" t="str">
        <f t="shared" si="12"/>
        <v>PriebeJakub1984</v>
      </c>
      <c r="C232">
        <f t="shared" si="15"/>
        <v>231</v>
      </c>
      <c r="D232" t="s">
        <v>641</v>
      </c>
      <c r="E232" t="s">
        <v>141</v>
      </c>
      <c r="G232">
        <v>1984</v>
      </c>
      <c r="H232" t="str">
        <f t="shared" si="13"/>
        <v>Priebe Jakub</v>
      </c>
      <c r="I232">
        <f t="shared" si="14"/>
        <v>1984</v>
      </c>
      <c r="J232" t="s">
        <v>32</v>
      </c>
      <c r="K232" t="s">
        <v>667</v>
      </c>
    </row>
    <row r="233" spans="1:11">
      <c r="A233" t="str">
        <f t="shared" si="12"/>
        <v>PopczykTomasz1975</v>
      </c>
      <c r="C233">
        <f t="shared" si="15"/>
        <v>232</v>
      </c>
      <c r="D233" t="s">
        <v>640</v>
      </c>
      <c r="E233" t="s">
        <v>48</v>
      </c>
      <c r="G233">
        <v>1975</v>
      </c>
      <c r="H233" t="str">
        <f t="shared" si="13"/>
        <v>Popczyk Tomasz</v>
      </c>
      <c r="I233">
        <f t="shared" si="14"/>
        <v>1975</v>
      </c>
      <c r="J233" t="s">
        <v>32</v>
      </c>
      <c r="K233" t="s">
        <v>667</v>
      </c>
    </row>
    <row r="234" spans="1:11">
      <c r="A234" t="str">
        <f t="shared" si="12"/>
        <v>DrabikJacek1979</v>
      </c>
      <c r="C234">
        <f t="shared" si="15"/>
        <v>233</v>
      </c>
      <c r="D234" t="s">
        <v>639</v>
      </c>
      <c r="E234" t="s">
        <v>21</v>
      </c>
      <c r="G234">
        <v>1979</v>
      </c>
      <c r="H234" t="str">
        <f t="shared" si="13"/>
        <v>Drabik Jacek</v>
      </c>
      <c r="I234">
        <f t="shared" si="14"/>
        <v>1979</v>
      </c>
      <c r="J234" t="s">
        <v>32</v>
      </c>
      <c r="K234" t="s">
        <v>667</v>
      </c>
    </row>
    <row r="235" spans="1:11">
      <c r="A235" t="str">
        <f t="shared" si="12"/>
        <v>PolaszJacek1968</v>
      </c>
      <c r="C235">
        <f t="shared" si="15"/>
        <v>234</v>
      </c>
      <c r="D235" t="s">
        <v>638</v>
      </c>
      <c r="E235" t="s">
        <v>21</v>
      </c>
      <c r="F235" t="s">
        <v>637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32</v>
      </c>
      <c r="K235" t="s">
        <v>667</v>
      </c>
    </row>
    <row r="236" spans="1:11">
      <c r="A236" t="str">
        <f t="shared" si="12"/>
        <v>MarcinkiewiczGrzegorz1986</v>
      </c>
      <c r="C236">
        <f t="shared" si="15"/>
        <v>235</v>
      </c>
      <c r="D236" t="s">
        <v>403</v>
      </c>
      <c r="E236" t="s">
        <v>19</v>
      </c>
      <c r="F236" t="s">
        <v>634</v>
      </c>
      <c r="G236">
        <v>1986</v>
      </c>
      <c r="H236" t="str">
        <f t="shared" si="13"/>
        <v>Marcinkiewicz Grzegorz</v>
      </c>
      <c r="I236">
        <f t="shared" si="14"/>
        <v>1986</v>
      </c>
      <c r="J236" t="s">
        <v>32</v>
      </c>
      <c r="K236" t="s">
        <v>667</v>
      </c>
    </row>
    <row r="237" spans="1:11">
      <c r="A237" t="str">
        <f t="shared" si="12"/>
        <v>GrzonkaTomasz1976</v>
      </c>
      <c r="C237">
        <f t="shared" si="15"/>
        <v>236</v>
      </c>
      <c r="D237" t="s">
        <v>633</v>
      </c>
      <c r="E237" t="s">
        <v>48</v>
      </c>
      <c r="F237" t="s">
        <v>631</v>
      </c>
      <c r="G237">
        <v>1976</v>
      </c>
      <c r="H237" t="str">
        <f t="shared" si="13"/>
        <v>Grzonka Tomasz</v>
      </c>
      <c r="I237">
        <f t="shared" si="14"/>
        <v>1976</v>
      </c>
      <c r="J237" t="s">
        <v>32</v>
      </c>
      <c r="K237" t="s">
        <v>667</v>
      </c>
    </row>
    <row r="238" spans="1:11">
      <c r="A238" t="str">
        <f t="shared" si="12"/>
        <v>DębskiBartosz1976</v>
      </c>
      <c r="C238">
        <f t="shared" si="15"/>
        <v>237</v>
      </c>
      <c r="D238" t="s">
        <v>632</v>
      </c>
      <c r="E238" t="s">
        <v>46</v>
      </c>
      <c r="F238" t="s">
        <v>631</v>
      </c>
      <c r="G238">
        <v>1976</v>
      </c>
      <c r="H238" t="str">
        <f t="shared" si="13"/>
        <v>Dębski Bartosz</v>
      </c>
      <c r="I238">
        <f t="shared" si="14"/>
        <v>1976</v>
      </c>
      <c r="J238" t="s">
        <v>32</v>
      </c>
      <c r="K238" t="s">
        <v>667</v>
      </c>
    </row>
    <row r="239" spans="1:11">
      <c r="A239" t="str">
        <f t="shared" si="12"/>
        <v>ŚlósarczykMaciej1979</v>
      </c>
      <c r="C239">
        <f t="shared" si="15"/>
        <v>238</v>
      </c>
      <c r="D239" t="s">
        <v>585</v>
      </c>
      <c r="E239" t="s">
        <v>70</v>
      </c>
      <c r="F239" t="s">
        <v>630</v>
      </c>
      <c r="G239">
        <v>1979</v>
      </c>
      <c r="H239" t="str">
        <f t="shared" si="13"/>
        <v>Ślósarczyk Maciej</v>
      </c>
      <c r="I239">
        <f t="shared" si="14"/>
        <v>1979</v>
      </c>
      <c r="J239" t="s">
        <v>32</v>
      </c>
      <c r="K239" t="s">
        <v>667</v>
      </c>
    </row>
    <row r="240" spans="1:11">
      <c r="A240" t="str">
        <f t="shared" si="12"/>
        <v>CieślińskiGrzegorz1972</v>
      </c>
      <c r="C240">
        <f t="shared" si="15"/>
        <v>239</v>
      </c>
      <c r="D240" t="s">
        <v>629</v>
      </c>
      <c r="E240" t="s">
        <v>19</v>
      </c>
      <c r="F240" t="s">
        <v>627</v>
      </c>
      <c r="G240">
        <v>1972</v>
      </c>
      <c r="H240" t="str">
        <f t="shared" si="13"/>
        <v>Cieśliński Grzegorz</v>
      </c>
      <c r="I240">
        <f t="shared" si="14"/>
        <v>1972</v>
      </c>
      <c r="J240" t="s">
        <v>32</v>
      </c>
      <c r="K240" t="s">
        <v>667</v>
      </c>
    </row>
    <row r="241" spans="1:11">
      <c r="A241" t="str">
        <f t="shared" si="12"/>
        <v>LiczywekAndrzej1979</v>
      </c>
      <c r="C241">
        <f t="shared" si="15"/>
        <v>240</v>
      </c>
      <c r="D241" t="s">
        <v>628</v>
      </c>
      <c r="E241" t="s">
        <v>26</v>
      </c>
      <c r="F241" t="s">
        <v>627</v>
      </c>
      <c r="G241">
        <v>1979</v>
      </c>
      <c r="H241" t="str">
        <f t="shared" si="13"/>
        <v>Liczywek Andrzej</v>
      </c>
      <c r="I241">
        <f t="shared" si="14"/>
        <v>1979</v>
      </c>
      <c r="J241" t="s">
        <v>32</v>
      </c>
      <c r="K241" t="s">
        <v>667</v>
      </c>
    </row>
    <row r="242" spans="1:11">
      <c r="A242" t="str">
        <f t="shared" si="12"/>
        <v>FerdekPrzemysław1974</v>
      </c>
      <c r="C242">
        <f t="shared" si="15"/>
        <v>241</v>
      </c>
      <c r="D242" t="s">
        <v>626</v>
      </c>
      <c r="E242" t="s">
        <v>24</v>
      </c>
      <c r="F242" t="s">
        <v>625</v>
      </c>
      <c r="G242">
        <v>1974</v>
      </c>
      <c r="H242" t="str">
        <f t="shared" si="13"/>
        <v>Ferdek Przemysław</v>
      </c>
      <c r="I242">
        <f t="shared" si="14"/>
        <v>1974</v>
      </c>
      <c r="J242" t="s">
        <v>32</v>
      </c>
      <c r="K242" t="s">
        <v>667</v>
      </c>
    </row>
    <row r="243" spans="1:11">
      <c r="A243" t="str">
        <f t="shared" si="12"/>
        <v>BielennyPaweł1977</v>
      </c>
      <c r="C243">
        <f t="shared" si="15"/>
        <v>242</v>
      </c>
      <c r="D243" t="s">
        <v>624</v>
      </c>
      <c r="E243" t="s">
        <v>16</v>
      </c>
      <c r="G243">
        <v>1977</v>
      </c>
      <c r="H243" t="str">
        <f t="shared" si="13"/>
        <v>Bielenny Paweł</v>
      </c>
      <c r="I243">
        <f t="shared" si="14"/>
        <v>1977</v>
      </c>
      <c r="J243" t="s">
        <v>32</v>
      </c>
      <c r="K243" t="s">
        <v>667</v>
      </c>
    </row>
    <row r="244" spans="1:11">
      <c r="A244" t="str">
        <f t="shared" si="12"/>
        <v>KobusPiotr1982</v>
      </c>
      <c r="C244">
        <f t="shared" si="15"/>
        <v>243</v>
      </c>
      <c r="D244" t="s">
        <v>623</v>
      </c>
      <c r="E244" t="s">
        <v>15</v>
      </c>
      <c r="F244" t="s">
        <v>622</v>
      </c>
      <c r="G244">
        <v>1982</v>
      </c>
      <c r="H244" t="str">
        <f t="shared" si="13"/>
        <v>Kobus Piotr</v>
      </c>
      <c r="I244">
        <f t="shared" si="14"/>
        <v>1982</v>
      </c>
      <c r="J244" t="s">
        <v>32</v>
      </c>
      <c r="K244" t="s">
        <v>667</v>
      </c>
    </row>
    <row r="245" spans="1:11">
      <c r="A245" t="str">
        <f t="shared" si="12"/>
        <v>MiotkSzymon1978</v>
      </c>
      <c r="C245">
        <f t="shared" si="15"/>
        <v>244</v>
      </c>
      <c r="D245" t="s">
        <v>621</v>
      </c>
      <c r="E245" t="s">
        <v>398</v>
      </c>
      <c r="F245" t="s">
        <v>620</v>
      </c>
      <c r="G245">
        <v>1978</v>
      </c>
      <c r="H245" t="str">
        <f t="shared" si="13"/>
        <v>Miotk Szymon</v>
      </c>
      <c r="I245">
        <f t="shared" si="14"/>
        <v>1978</v>
      </c>
      <c r="J245" t="s">
        <v>32</v>
      </c>
      <c r="K245" t="s">
        <v>667</v>
      </c>
    </row>
    <row r="246" spans="1:11">
      <c r="A246" t="str">
        <f t="shared" si="12"/>
        <v>BoguszewskiSławomir1980</v>
      </c>
      <c r="C246">
        <f t="shared" si="15"/>
        <v>245</v>
      </c>
      <c r="D246" t="s">
        <v>619</v>
      </c>
      <c r="E246" t="s">
        <v>92</v>
      </c>
      <c r="F246" t="s">
        <v>618</v>
      </c>
      <c r="G246">
        <v>1980</v>
      </c>
      <c r="H246" t="str">
        <f t="shared" si="13"/>
        <v>Boguszewski Sławomir</v>
      </c>
      <c r="I246">
        <f t="shared" si="14"/>
        <v>1980</v>
      </c>
      <c r="J246" t="s">
        <v>32</v>
      </c>
      <c r="K246" t="s">
        <v>667</v>
      </c>
    </row>
    <row r="247" spans="1:11">
      <c r="A247" t="str">
        <f t="shared" si="12"/>
        <v>WylężekZdzisław1952</v>
      </c>
      <c r="C247">
        <f t="shared" si="15"/>
        <v>246</v>
      </c>
      <c r="D247" t="s">
        <v>430</v>
      </c>
      <c r="E247" t="s">
        <v>218</v>
      </c>
      <c r="F247" t="s">
        <v>428</v>
      </c>
      <c r="G247">
        <v>1952</v>
      </c>
      <c r="H247" t="str">
        <f t="shared" si="13"/>
        <v>Wylężek Zdzisław</v>
      </c>
      <c r="I247">
        <f t="shared" si="14"/>
        <v>1952</v>
      </c>
      <c r="J247" t="s">
        <v>32</v>
      </c>
      <c r="K247" t="s">
        <v>667</v>
      </c>
    </row>
    <row r="248" spans="1:11">
      <c r="A248" t="str">
        <f t="shared" si="12"/>
        <v>PachulskiJarosław1964</v>
      </c>
      <c r="C248">
        <f t="shared" si="15"/>
        <v>247</v>
      </c>
      <c r="D248" t="s">
        <v>165</v>
      </c>
      <c r="E248" t="s">
        <v>90</v>
      </c>
      <c r="F248" t="s">
        <v>391</v>
      </c>
      <c r="G248">
        <v>1964</v>
      </c>
      <c r="H248" t="str">
        <f t="shared" si="13"/>
        <v>Pachulski Jarosław</v>
      </c>
      <c r="I248">
        <f t="shared" si="14"/>
        <v>1964</v>
      </c>
      <c r="J248" t="s">
        <v>32</v>
      </c>
      <c r="K248" t="s">
        <v>667</v>
      </c>
    </row>
    <row r="249" spans="1:11">
      <c r="A249" t="str">
        <f t="shared" si="12"/>
        <v>SitekTomasz1978</v>
      </c>
      <c r="C249">
        <f t="shared" si="15"/>
        <v>248</v>
      </c>
      <c r="D249" t="s">
        <v>617</v>
      </c>
      <c r="E249" t="s">
        <v>48</v>
      </c>
      <c r="G249">
        <v>1978</v>
      </c>
      <c r="H249" t="str">
        <f t="shared" si="13"/>
        <v>Sitek Tomasz</v>
      </c>
      <c r="I249">
        <f t="shared" si="14"/>
        <v>1978</v>
      </c>
      <c r="J249" t="s">
        <v>32</v>
      </c>
      <c r="K249" t="s">
        <v>667</v>
      </c>
    </row>
    <row r="250" spans="1:11">
      <c r="A250" t="str">
        <f t="shared" si="12"/>
        <v>GlaserJakub1986</v>
      </c>
      <c r="C250">
        <f t="shared" si="15"/>
        <v>249</v>
      </c>
      <c r="D250" t="s">
        <v>616</v>
      </c>
      <c r="E250" t="s">
        <v>141</v>
      </c>
      <c r="F250" t="s">
        <v>615</v>
      </c>
      <c r="G250">
        <v>1986</v>
      </c>
      <c r="H250" t="str">
        <f t="shared" si="13"/>
        <v>Glaser Jakub</v>
      </c>
      <c r="I250">
        <f t="shared" si="14"/>
        <v>1986</v>
      </c>
      <c r="J250" t="s">
        <v>32</v>
      </c>
      <c r="K250" t="s">
        <v>667</v>
      </c>
    </row>
    <row r="251" spans="1:11">
      <c r="A251" t="str">
        <f t="shared" si="12"/>
        <v>StencelKrystian1987</v>
      </c>
      <c r="C251">
        <f t="shared" si="15"/>
        <v>250</v>
      </c>
      <c r="D251" t="s">
        <v>614</v>
      </c>
      <c r="E251" t="s">
        <v>77</v>
      </c>
      <c r="F251" t="s">
        <v>613</v>
      </c>
      <c r="G251">
        <v>1987</v>
      </c>
      <c r="H251" t="str">
        <f t="shared" si="13"/>
        <v>Stencel Krystian</v>
      </c>
      <c r="I251">
        <f t="shared" si="14"/>
        <v>1987</v>
      </c>
      <c r="J251" t="s">
        <v>32</v>
      </c>
      <c r="K251" t="s">
        <v>667</v>
      </c>
    </row>
    <row r="252" spans="1:11">
      <c r="A252" t="str">
        <f t="shared" si="12"/>
        <v>KorsakDariusz1962</v>
      </c>
      <c r="C252">
        <f t="shared" si="15"/>
        <v>251</v>
      </c>
      <c r="D252" t="s">
        <v>612</v>
      </c>
      <c r="E252" t="s">
        <v>144</v>
      </c>
      <c r="F252" t="s">
        <v>611</v>
      </c>
      <c r="G252">
        <v>1962</v>
      </c>
      <c r="H252" t="str">
        <f t="shared" si="13"/>
        <v>Korsak Dariusz</v>
      </c>
      <c r="I252">
        <f t="shared" si="14"/>
        <v>1962</v>
      </c>
      <c r="J252" t="s">
        <v>32</v>
      </c>
      <c r="K252" t="s">
        <v>667</v>
      </c>
    </row>
    <row r="253" spans="1:11">
      <c r="A253" t="str">
        <f t="shared" si="12"/>
        <v>MarzejonKarol1972</v>
      </c>
      <c r="C253">
        <f t="shared" si="15"/>
        <v>252</v>
      </c>
      <c r="D253" t="s">
        <v>610</v>
      </c>
      <c r="E253" t="s">
        <v>95</v>
      </c>
      <c r="G253">
        <v>1972</v>
      </c>
      <c r="H253" t="str">
        <f t="shared" si="13"/>
        <v>Marzejon Karol</v>
      </c>
      <c r="I253">
        <f t="shared" si="14"/>
        <v>1972</v>
      </c>
      <c r="J253" t="s">
        <v>32</v>
      </c>
      <c r="K253" t="s">
        <v>667</v>
      </c>
    </row>
    <row r="254" spans="1:11">
      <c r="A254" t="str">
        <f t="shared" si="12"/>
        <v>HołodMateusz1987</v>
      </c>
      <c r="C254">
        <f t="shared" si="15"/>
        <v>253</v>
      </c>
      <c r="D254" t="s">
        <v>609</v>
      </c>
      <c r="E254" t="s">
        <v>91</v>
      </c>
      <c r="G254">
        <v>1987</v>
      </c>
      <c r="H254" t="str">
        <f t="shared" si="13"/>
        <v>Hołod Mateusz</v>
      </c>
      <c r="I254">
        <f t="shared" si="14"/>
        <v>1987</v>
      </c>
      <c r="J254" t="s">
        <v>32</v>
      </c>
      <c r="K254" t="s">
        <v>667</v>
      </c>
    </row>
    <row r="255" spans="1:11">
      <c r="A255" t="str">
        <f t="shared" si="12"/>
        <v>MaliszewskiMaciej1978</v>
      </c>
      <c r="C255">
        <f t="shared" si="15"/>
        <v>254</v>
      </c>
      <c r="D255" t="s">
        <v>537</v>
      </c>
      <c r="E255" t="s">
        <v>70</v>
      </c>
      <c r="G255">
        <v>1978</v>
      </c>
      <c r="H255" t="str">
        <f t="shared" si="13"/>
        <v>Maliszewski Maciej</v>
      </c>
      <c r="I255">
        <f t="shared" si="14"/>
        <v>1978</v>
      </c>
      <c r="J255" t="s">
        <v>32</v>
      </c>
      <c r="K255" t="s">
        <v>667</v>
      </c>
    </row>
    <row r="256" spans="1:11">
      <c r="A256" t="str">
        <f t="shared" si="12"/>
        <v>MaliszewskiMarek1982</v>
      </c>
      <c r="C256">
        <f t="shared" si="15"/>
        <v>255</v>
      </c>
      <c r="D256" t="s">
        <v>537</v>
      </c>
      <c r="E256" t="s">
        <v>34</v>
      </c>
      <c r="F256" t="s">
        <v>608</v>
      </c>
      <c r="G256">
        <v>1982</v>
      </c>
      <c r="H256" t="str">
        <f t="shared" si="13"/>
        <v>Maliszewski Marek</v>
      </c>
      <c r="I256">
        <f t="shared" si="14"/>
        <v>1982</v>
      </c>
      <c r="J256" t="s">
        <v>32</v>
      </c>
      <c r="K256" t="s">
        <v>667</v>
      </c>
    </row>
    <row r="257" spans="1:11">
      <c r="A257" t="str">
        <f t="shared" si="12"/>
        <v>KostrzewaJacek1971</v>
      </c>
      <c r="C257">
        <f t="shared" si="15"/>
        <v>256</v>
      </c>
      <c r="D257" t="s">
        <v>607</v>
      </c>
      <c r="E257" t="s">
        <v>21</v>
      </c>
      <c r="F257" t="s">
        <v>603</v>
      </c>
      <c r="G257">
        <v>1971</v>
      </c>
      <c r="H257" t="str">
        <f t="shared" si="13"/>
        <v>Kostrzewa Jacek</v>
      </c>
      <c r="I257">
        <f t="shared" si="14"/>
        <v>1971</v>
      </c>
      <c r="J257" t="s">
        <v>32</v>
      </c>
      <c r="K257" t="s">
        <v>667</v>
      </c>
    </row>
    <row r="258" spans="1:11">
      <c r="A258" t="str">
        <f t="shared" ref="A258:A321" si="16">D258&amp;E258&amp;G258</f>
        <v>KoperskiPiotr1971</v>
      </c>
      <c r="C258">
        <f t="shared" si="15"/>
        <v>257</v>
      </c>
      <c r="D258" t="s">
        <v>606</v>
      </c>
      <c r="E258" t="s">
        <v>15</v>
      </c>
      <c r="G258">
        <v>1971</v>
      </c>
      <c r="H258" t="str">
        <f t="shared" si="13"/>
        <v>Koperski Piotr</v>
      </c>
      <c r="I258">
        <f t="shared" si="14"/>
        <v>1971</v>
      </c>
      <c r="J258" t="s">
        <v>32</v>
      </c>
      <c r="K258" t="s">
        <v>667</v>
      </c>
    </row>
    <row r="259" spans="1:11">
      <c r="A259" t="str">
        <f t="shared" si="16"/>
        <v>ChełminiakMarcin1971</v>
      </c>
      <c r="C259">
        <f t="shared" si="15"/>
        <v>258</v>
      </c>
      <c r="D259" t="s">
        <v>605</v>
      </c>
      <c r="E259" t="s">
        <v>17</v>
      </c>
      <c r="F259" t="s">
        <v>603</v>
      </c>
      <c r="G259">
        <v>1971</v>
      </c>
      <c r="H259" t="str">
        <f t="shared" ref="H259:H322" si="17">D259&amp;" "&amp;E259</f>
        <v>Chełminiak Marcin</v>
      </c>
      <c r="I259">
        <f t="shared" ref="I259:I322" si="18">G259</f>
        <v>1971</v>
      </c>
      <c r="J259" t="s">
        <v>32</v>
      </c>
      <c r="K259" t="s">
        <v>667</v>
      </c>
    </row>
    <row r="260" spans="1:11">
      <c r="A260" t="str">
        <f t="shared" si="16"/>
        <v>CieślikRafał1971</v>
      </c>
      <c r="C260">
        <f t="shared" ref="C260:C323" si="19">C259+1</f>
        <v>259</v>
      </c>
      <c r="D260" t="s">
        <v>604</v>
      </c>
      <c r="E260" t="s">
        <v>45</v>
      </c>
      <c r="F260" t="s">
        <v>603</v>
      </c>
      <c r="G260">
        <v>1971</v>
      </c>
      <c r="H260" t="str">
        <f t="shared" si="17"/>
        <v>Cieślik Rafał</v>
      </c>
      <c r="I260">
        <f t="shared" si="18"/>
        <v>1971</v>
      </c>
      <c r="J260" t="s">
        <v>32</v>
      </c>
      <c r="K260" t="s">
        <v>667</v>
      </c>
    </row>
    <row r="261" spans="1:11">
      <c r="A261" t="str">
        <f t="shared" si="16"/>
        <v>NowakAdam1966</v>
      </c>
      <c r="C261">
        <f t="shared" si="19"/>
        <v>260</v>
      </c>
      <c r="D261" t="s">
        <v>602</v>
      </c>
      <c r="E261" t="s">
        <v>83</v>
      </c>
      <c r="F261" t="s">
        <v>601</v>
      </c>
      <c r="G261">
        <v>1966</v>
      </c>
      <c r="H261" t="str">
        <f t="shared" si="17"/>
        <v>Nowak Adam</v>
      </c>
      <c r="I261">
        <f t="shared" si="18"/>
        <v>1966</v>
      </c>
      <c r="J261" t="s">
        <v>32</v>
      </c>
      <c r="K261" t="s">
        <v>667</v>
      </c>
    </row>
    <row r="262" spans="1:11">
      <c r="A262" t="str">
        <f t="shared" si="16"/>
        <v>TessarRomuald1974</v>
      </c>
      <c r="C262">
        <f t="shared" si="19"/>
        <v>261</v>
      </c>
      <c r="D262" t="s">
        <v>598</v>
      </c>
      <c r="E262" t="s">
        <v>600</v>
      </c>
      <c r="F262" t="s">
        <v>599</v>
      </c>
      <c r="G262">
        <v>1974</v>
      </c>
      <c r="H262" t="str">
        <f t="shared" si="17"/>
        <v>Tessar Romuald</v>
      </c>
      <c r="I262">
        <f t="shared" si="18"/>
        <v>1974</v>
      </c>
      <c r="J262" t="s">
        <v>32</v>
      </c>
      <c r="K262" t="s">
        <v>667</v>
      </c>
    </row>
    <row r="263" spans="1:11">
      <c r="A263" t="str">
        <f t="shared" si="16"/>
        <v>TessarMichał1998</v>
      </c>
      <c r="C263">
        <f t="shared" si="19"/>
        <v>262</v>
      </c>
      <c r="D263" t="s">
        <v>598</v>
      </c>
      <c r="E263" t="s">
        <v>59</v>
      </c>
      <c r="G263">
        <v>1998</v>
      </c>
      <c r="H263" t="str">
        <f t="shared" si="17"/>
        <v>Tessar Michał</v>
      </c>
      <c r="I263">
        <f t="shared" si="18"/>
        <v>1998</v>
      </c>
      <c r="J263" t="s">
        <v>32</v>
      </c>
      <c r="K263" t="s">
        <v>667</v>
      </c>
    </row>
    <row r="264" spans="1:11">
      <c r="A264" t="str">
        <f t="shared" si="16"/>
        <v>PołczyńskiPrzemysław1983</v>
      </c>
      <c r="C264">
        <f t="shared" si="19"/>
        <v>263</v>
      </c>
      <c r="D264" t="s">
        <v>597</v>
      </c>
      <c r="E264" t="s">
        <v>24</v>
      </c>
      <c r="F264" t="s">
        <v>596</v>
      </c>
      <c r="G264">
        <v>1983</v>
      </c>
      <c r="H264" t="str">
        <f t="shared" si="17"/>
        <v>Połczyński Przemysław</v>
      </c>
      <c r="I264">
        <f t="shared" si="18"/>
        <v>1983</v>
      </c>
      <c r="J264" t="s">
        <v>32</v>
      </c>
      <c r="K264" t="s">
        <v>667</v>
      </c>
    </row>
    <row r="265" spans="1:11">
      <c r="A265" t="str">
        <f t="shared" si="16"/>
        <v>CucjewGrzegorz1984</v>
      </c>
      <c r="C265">
        <f t="shared" si="19"/>
        <v>264</v>
      </c>
      <c r="D265" t="s">
        <v>595</v>
      </c>
      <c r="E265" t="s">
        <v>19</v>
      </c>
      <c r="G265">
        <v>1984</v>
      </c>
      <c r="H265" t="str">
        <f t="shared" si="17"/>
        <v>Cucjew Grzegorz</v>
      </c>
      <c r="I265">
        <f t="shared" si="18"/>
        <v>1984</v>
      </c>
      <c r="J265" t="s">
        <v>32</v>
      </c>
      <c r="K265" t="s">
        <v>667</v>
      </c>
    </row>
    <row r="266" spans="1:11">
      <c r="A266" t="str">
        <f t="shared" si="16"/>
        <v>DomachowskiSzymon1981</v>
      </c>
      <c r="C266">
        <f t="shared" si="19"/>
        <v>265</v>
      </c>
      <c r="D266" t="s">
        <v>594</v>
      </c>
      <c r="E266" t="s">
        <v>398</v>
      </c>
      <c r="F266" t="s">
        <v>592</v>
      </c>
      <c r="G266">
        <v>1981</v>
      </c>
      <c r="H266" t="str">
        <f t="shared" si="17"/>
        <v>Domachowski Szymon</v>
      </c>
      <c r="I266">
        <f t="shared" si="18"/>
        <v>1981</v>
      </c>
      <c r="J266" t="s">
        <v>32</v>
      </c>
      <c r="K266" t="s">
        <v>667</v>
      </c>
    </row>
    <row r="267" spans="1:11">
      <c r="A267" t="str">
        <f t="shared" si="16"/>
        <v>SemschArtur1962</v>
      </c>
      <c r="C267">
        <f t="shared" si="19"/>
        <v>266</v>
      </c>
      <c r="D267" t="s">
        <v>591</v>
      </c>
      <c r="E267" t="s">
        <v>51</v>
      </c>
      <c r="F267" t="s">
        <v>590</v>
      </c>
      <c r="G267">
        <v>1962</v>
      </c>
      <c r="H267" t="str">
        <f t="shared" si="17"/>
        <v>Semsch Artur</v>
      </c>
      <c r="I267">
        <f t="shared" si="18"/>
        <v>1962</v>
      </c>
      <c r="J267" t="s">
        <v>32</v>
      </c>
      <c r="K267" t="s">
        <v>667</v>
      </c>
    </row>
    <row r="268" spans="1:11">
      <c r="A268" t="str">
        <f t="shared" si="16"/>
        <v>ZdonczykMichal1987</v>
      </c>
      <c r="C268">
        <f t="shared" si="19"/>
        <v>267</v>
      </c>
      <c r="D268" t="s">
        <v>589</v>
      </c>
      <c r="E268" t="s">
        <v>588</v>
      </c>
      <c r="G268">
        <v>1987</v>
      </c>
      <c r="H268" t="str">
        <f t="shared" si="17"/>
        <v>Zdonczyk Michal</v>
      </c>
      <c r="I268">
        <f t="shared" si="18"/>
        <v>1987</v>
      </c>
      <c r="J268" t="s">
        <v>32</v>
      </c>
      <c r="K268" t="s">
        <v>667</v>
      </c>
    </row>
    <row r="269" spans="1:11">
      <c r="A269" t="str">
        <f t="shared" si="16"/>
        <v>KlucznikJarek1983</v>
      </c>
      <c r="C269">
        <f t="shared" si="19"/>
        <v>268</v>
      </c>
      <c r="D269" t="s">
        <v>587</v>
      </c>
      <c r="E269" t="s">
        <v>336</v>
      </c>
      <c r="G269">
        <v>1983</v>
      </c>
      <c r="H269" t="str">
        <f t="shared" si="17"/>
        <v>Klucznik Jarek</v>
      </c>
      <c r="I269">
        <f t="shared" si="18"/>
        <v>1983</v>
      </c>
      <c r="J269" t="s">
        <v>32</v>
      </c>
      <c r="K269" t="s">
        <v>667</v>
      </c>
    </row>
    <row r="270" spans="1:11">
      <c r="A270" t="str">
        <f t="shared" si="16"/>
        <v>OgryczakTomasz1971</v>
      </c>
      <c r="C270">
        <f t="shared" si="19"/>
        <v>269</v>
      </c>
      <c r="D270" t="s">
        <v>586</v>
      </c>
      <c r="E270" t="s">
        <v>48</v>
      </c>
      <c r="G270">
        <v>1971</v>
      </c>
      <c r="H270" t="str">
        <f t="shared" si="17"/>
        <v>Ogryczak Tomasz</v>
      </c>
      <c r="I270">
        <f t="shared" si="18"/>
        <v>1971</v>
      </c>
      <c r="J270" t="s">
        <v>32</v>
      </c>
      <c r="K270" t="s">
        <v>667</v>
      </c>
    </row>
    <row r="271" spans="1:11">
      <c r="A271" t="str">
        <f t="shared" si="16"/>
        <v>PolewkoWaldemar1984</v>
      </c>
      <c r="C271">
        <f t="shared" si="19"/>
        <v>270</v>
      </c>
      <c r="D271" t="s">
        <v>582</v>
      </c>
      <c r="E271" t="s">
        <v>365</v>
      </c>
      <c r="G271">
        <v>1984</v>
      </c>
      <c r="H271" t="str">
        <f t="shared" si="17"/>
        <v>Polewko Waldemar</v>
      </c>
      <c r="I271">
        <f t="shared" si="18"/>
        <v>1984</v>
      </c>
      <c r="J271" t="s">
        <v>32</v>
      </c>
      <c r="K271" t="s">
        <v>667</v>
      </c>
    </row>
    <row r="272" spans="1:11">
      <c r="A272" t="str">
        <f t="shared" si="16"/>
        <v>BróżWojciech1975</v>
      </c>
      <c r="C272">
        <f t="shared" si="19"/>
        <v>271</v>
      </c>
      <c r="D272" t="s">
        <v>581</v>
      </c>
      <c r="E272" t="s">
        <v>151</v>
      </c>
      <c r="F272" t="s">
        <v>575</v>
      </c>
      <c r="G272">
        <v>1975</v>
      </c>
      <c r="H272" t="str">
        <f t="shared" si="17"/>
        <v>Bróż Wojciech</v>
      </c>
      <c r="I272">
        <f t="shared" si="18"/>
        <v>1975</v>
      </c>
      <c r="J272" t="s">
        <v>32</v>
      </c>
      <c r="K272" t="s">
        <v>667</v>
      </c>
    </row>
    <row r="273" spans="1:11">
      <c r="A273" t="str">
        <f t="shared" si="16"/>
        <v>BallerstadtŁukasz1979</v>
      </c>
      <c r="C273">
        <f t="shared" si="19"/>
        <v>272</v>
      </c>
      <c r="D273" t="s">
        <v>580</v>
      </c>
      <c r="E273" t="s">
        <v>63</v>
      </c>
      <c r="F273" t="s">
        <v>575</v>
      </c>
      <c r="G273">
        <v>1979</v>
      </c>
      <c r="H273" t="str">
        <f t="shared" si="17"/>
        <v>Ballerstadt Łukasz</v>
      </c>
      <c r="I273">
        <f t="shared" si="18"/>
        <v>1979</v>
      </c>
      <c r="J273" t="s">
        <v>32</v>
      </c>
      <c r="K273" t="s">
        <v>667</v>
      </c>
    </row>
    <row r="274" spans="1:11">
      <c r="A274" t="str">
        <f t="shared" si="16"/>
        <v>JarosiewiczRadek1976</v>
      </c>
      <c r="C274">
        <f t="shared" si="19"/>
        <v>273</v>
      </c>
      <c r="D274" t="s">
        <v>577</v>
      </c>
      <c r="E274" t="s">
        <v>579</v>
      </c>
      <c r="F274" t="s">
        <v>578</v>
      </c>
      <c r="G274">
        <v>1976</v>
      </c>
      <c r="H274" t="str">
        <f t="shared" si="17"/>
        <v>Jarosiewicz Radek</v>
      </c>
      <c r="I274">
        <f t="shared" si="18"/>
        <v>1976</v>
      </c>
      <c r="J274" t="s">
        <v>32</v>
      </c>
      <c r="K274" t="s">
        <v>667</v>
      </c>
    </row>
    <row r="275" spans="1:11">
      <c r="A275" t="str">
        <f t="shared" si="16"/>
        <v>CisońMateusz1982</v>
      </c>
      <c r="C275">
        <f t="shared" si="19"/>
        <v>274</v>
      </c>
      <c r="D275" t="s">
        <v>576</v>
      </c>
      <c r="E275" t="s">
        <v>91</v>
      </c>
      <c r="F275" t="s">
        <v>575</v>
      </c>
      <c r="G275">
        <v>1982</v>
      </c>
      <c r="H275" t="str">
        <f t="shared" si="17"/>
        <v>Cisoń Mateusz</v>
      </c>
      <c r="I275">
        <f t="shared" si="18"/>
        <v>1982</v>
      </c>
      <c r="J275" t="s">
        <v>32</v>
      </c>
      <c r="K275" t="s">
        <v>667</v>
      </c>
    </row>
    <row r="276" spans="1:11">
      <c r="A276" t="str">
        <f t="shared" si="16"/>
        <v>Łys-PisowackiAdam1986</v>
      </c>
      <c r="C276">
        <f t="shared" si="19"/>
        <v>275</v>
      </c>
      <c r="D276" t="s">
        <v>663</v>
      </c>
      <c r="E276" t="s">
        <v>83</v>
      </c>
      <c r="G276">
        <v>1986</v>
      </c>
      <c r="H276" t="str">
        <f t="shared" si="17"/>
        <v>Łys-Pisowacki Adam</v>
      </c>
      <c r="I276">
        <f t="shared" si="18"/>
        <v>1986</v>
      </c>
      <c r="J276" t="s">
        <v>32</v>
      </c>
      <c r="K276" t="s">
        <v>667</v>
      </c>
    </row>
    <row r="277" spans="1:11">
      <c r="A277" t="str">
        <f t="shared" si="16"/>
        <v>BlockDaniel1980</v>
      </c>
      <c r="C277">
        <f t="shared" si="19"/>
        <v>276</v>
      </c>
      <c r="D277" t="s">
        <v>460</v>
      </c>
      <c r="E277" t="s">
        <v>139</v>
      </c>
      <c r="G277">
        <v>1980</v>
      </c>
      <c r="H277" t="str">
        <f t="shared" si="17"/>
        <v>Block Daniel</v>
      </c>
      <c r="I277">
        <f t="shared" si="18"/>
        <v>1980</v>
      </c>
      <c r="J277" t="s">
        <v>32</v>
      </c>
      <c r="K277" t="s">
        <v>667</v>
      </c>
    </row>
    <row r="278" spans="1:11">
      <c r="A278" t="str">
        <f t="shared" si="16"/>
        <v>TeległówTomasz1977</v>
      </c>
      <c r="C278">
        <f t="shared" si="19"/>
        <v>277</v>
      </c>
      <c r="D278" t="s">
        <v>574</v>
      </c>
      <c r="E278" t="s">
        <v>48</v>
      </c>
      <c r="F278" t="s">
        <v>573</v>
      </c>
      <c r="G278">
        <v>1977</v>
      </c>
      <c r="H278" t="str">
        <f t="shared" si="17"/>
        <v>Teległów Tomasz</v>
      </c>
      <c r="I278">
        <f t="shared" si="18"/>
        <v>1977</v>
      </c>
      <c r="J278" t="s">
        <v>32</v>
      </c>
      <c r="K278" t="s">
        <v>667</v>
      </c>
    </row>
    <row r="279" spans="1:11">
      <c r="A279" t="str">
        <f t="shared" si="16"/>
        <v>KnitterJakub1988</v>
      </c>
      <c r="C279">
        <f t="shared" si="19"/>
        <v>278</v>
      </c>
      <c r="D279" t="s">
        <v>572</v>
      </c>
      <c r="E279" t="s">
        <v>141</v>
      </c>
      <c r="F279" t="s">
        <v>571</v>
      </c>
      <c r="G279">
        <v>1988</v>
      </c>
      <c r="H279" t="str">
        <f t="shared" si="17"/>
        <v>Knitter Jakub</v>
      </c>
      <c r="I279">
        <f t="shared" si="18"/>
        <v>1988</v>
      </c>
      <c r="J279" t="s">
        <v>32</v>
      </c>
      <c r="K279" t="s">
        <v>667</v>
      </c>
    </row>
    <row r="280" spans="1:11">
      <c r="A280" t="str">
        <f t="shared" si="16"/>
        <v>PelichowskiDamian1982</v>
      </c>
      <c r="C280">
        <f t="shared" si="19"/>
        <v>279</v>
      </c>
      <c r="D280" t="s">
        <v>568</v>
      </c>
      <c r="E280" t="s">
        <v>282</v>
      </c>
      <c r="F280" t="s">
        <v>567</v>
      </c>
      <c r="G280">
        <v>1982</v>
      </c>
      <c r="H280" t="str">
        <f t="shared" si="17"/>
        <v>Pelichowski Damian</v>
      </c>
      <c r="I280">
        <f t="shared" si="18"/>
        <v>1982</v>
      </c>
      <c r="J280" t="s">
        <v>32</v>
      </c>
      <c r="K280" t="s">
        <v>667</v>
      </c>
    </row>
    <row r="281" spans="1:11">
      <c r="A281" t="str">
        <f t="shared" si="16"/>
        <v>LisowskiAdam1975</v>
      </c>
      <c r="C281">
        <f t="shared" si="19"/>
        <v>280</v>
      </c>
      <c r="D281" t="s">
        <v>566</v>
      </c>
      <c r="E281" t="s">
        <v>83</v>
      </c>
      <c r="F281" t="s">
        <v>565</v>
      </c>
      <c r="G281">
        <v>1975</v>
      </c>
      <c r="H281" t="str">
        <f t="shared" si="17"/>
        <v>Lisowski Adam</v>
      </c>
      <c r="I281">
        <f t="shared" si="18"/>
        <v>1975</v>
      </c>
      <c r="J281" t="s">
        <v>32</v>
      </c>
      <c r="K281" t="s">
        <v>667</v>
      </c>
    </row>
    <row r="282" spans="1:11">
      <c r="A282" t="str">
        <f t="shared" si="16"/>
        <v>LegatLeszek1979</v>
      </c>
      <c r="C282">
        <f t="shared" si="19"/>
        <v>281</v>
      </c>
      <c r="D282" t="s">
        <v>564</v>
      </c>
      <c r="E282" t="s">
        <v>25</v>
      </c>
      <c r="F282" t="s">
        <v>385</v>
      </c>
      <c r="G282">
        <v>1979</v>
      </c>
      <c r="H282" t="str">
        <f t="shared" si="17"/>
        <v>Legat Leszek</v>
      </c>
      <c r="I282">
        <f t="shared" si="18"/>
        <v>1979</v>
      </c>
      <c r="J282" t="s">
        <v>32</v>
      </c>
      <c r="K282" t="s">
        <v>667</v>
      </c>
    </row>
    <row r="283" spans="1:11">
      <c r="A283" t="str">
        <f t="shared" si="16"/>
        <v>WentaMarek1957</v>
      </c>
      <c r="C283">
        <f t="shared" si="19"/>
        <v>282</v>
      </c>
      <c r="D283" t="s">
        <v>563</v>
      </c>
      <c r="E283" t="s">
        <v>34</v>
      </c>
      <c r="G283">
        <v>1957</v>
      </c>
      <c r="H283" t="str">
        <f t="shared" si="17"/>
        <v>Wenta Marek</v>
      </c>
      <c r="I283">
        <f t="shared" si="18"/>
        <v>1957</v>
      </c>
      <c r="J283" t="s">
        <v>32</v>
      </c>
      <c r="K283" t="s">
        <v>667</v>
      </c>
    </row>
    <row r="284" spans="1:11">
      <c r="A284" t="str">
        <f t="shared" si="16"/>
        <v>DudaRobert1979</v>
      </c>
      <c r="C284">
        <f t="shared" si="19"/>
        <v>283</v>
      </c>
      <c r="D284" t="s">
        <v>562</v>
      </c>
      <c r="E284" t="s">
        <v>49</v>
      </c>
      <c r="F284" t="s">
        <v>561</v>
      </c>
      <c r="G284">
        <v>1979</v>
      </c>
      <c r="H284" t="str">
        <f t="shared" si="17"/>
        <v>Duda Robert</v>
      </c>
      <c r="I284">
        <f t="shared" si="18"/>
        <v>1979</v>
      </c>
      <c r="J284" t="s">
        <v>32</v>
      </c>
      <c r="K284" t="s">
        <v>667</v>
      </c>
    </row>
    <row r="285" spans="1:11">
      <c r="A285" t="str">
        <f t="shared" si="16"/>
        <v>BenasiewiczMarek1955</v>
      </c>
      <c r="C285">
        <f t="shared" si="19"/>
        <v>284</v>
      </c>
      <c r="D285" t="s">
        <v>560</v>
      </c>
      <c r="E285" t="s">
        <v>34</v>
      </c>
      <c r="G285">
        <v>1955</v>
      </c>
      <c r="H285" t="str">
        <f t="shared" si="17"/>
        <v>Benasiewicz Marek</v>
      </c>
      <c r="I285">
        <f t="shared" si="18"/>
        <v>1955</v>
      </c>
      <c r="J285" t="s">
        <v>32</v>
      </c>
      <c r="K285" t="s">
        <v>667</v>
      </c>
    </row>
    <row r="286" spans="1:11">
      <c r="A286" t="str">
        <f t="shared" si="16"/>
        <v>GrodeckiFilipKordian1992</v>
      </c>
      <c r="C286">
        <f t="shared" si="19"/>
        <v>285</v>
      </c>
      <c r="D286" t="s">
        <v>557</v>
      </c>
      <c r="E286" t="s">
        <v>664</v>
      </c>
      <c r="F286" t="s">
        <v>556</v>
      </c>
      <c r="G286">
        <v>1992</v>
      </c>
      <c r="H286" t="str">
        <f t="shared" si="17"/>
        <v>Grodecki FilipKordian</v>
      </c>
      <c r="I286">
        <f t="shared" si="18"/>
        <v>1992</v>
      </c>
      <c r="J286" t="s">
        <v>32</v>
      </c>
      <c r="K286" t="s">
        <v>667</v>
      </c>
    </row>
    <row r="287" spans="1:11">
      <c r="A287" t="str">
        <f t="shared" si="16"/>
        <v>MorawskiMikołaj1975</v>
      </c>
      <c r="C287">
        <f t="shared" si="19"/>
        <v>286</v>
      </c>
      <c r="D287" t="s">
        <v>146</v>
      </c>
      <c r="E287" t="s">
        <v>431</v>
      </c>
      <c r="F287" t="s">
        <v>329</v>
      </c>
      <c r="G287">
        <v>1975</v>
      </c>
      <c r="H287" t="str">
        <f t="shared" si="17"/>
        <v>Morawski Mikołaj</v>
      </c>
      <c r="I287">
        <f t="shared" si="18"/>
        <v>1975</v>
      </c>
      <c r="J287" t="s">
        <v>32</v>
      </c>
      <c r="K287" t="s">
        <v>667</v>
      </c>
    </row>
    <row r="288" spans="1:11">
      <c r="A288" t="str">
        <f t="shared" si="16"/>
        <v>BorkoRyszard1971</v>
      </c>
      <c r="C288">
        <f t="shared" si="19"/>
        <v>287</v>
      </c>
      <c r="D288" t="s">
        <v>555</v>
      </c>
      <c r="E288" t="s">
        <v>554</v>
      </c>
      <c r="F288" t="s">
        <v>553</v>
      </c>
      <c r="G288">
        <v>1971</v>
      </c>
      <c r="H288" t="str">
        <f t="shared" si="17"/>
        <v>Borko Ryszard</v>
      </c>
      <c r="I288">
        <f t="shared" si="18"/>
        <v>1971</v>
      </c>
      <c r="J288" t="s">
        <v>32</v>
      </c>
      <c r="K288" t="s">
        <v>667</v>
      </c>
    </row>
    <row r="289" spans="1:11">
      <c r="A289" t="str">
        <f t="shared" si="16"/>
        <v>BowarPiotr1977</v>
      </c>
      <c r="C289">
        <f t="shared" si="19"/>
        <v>288</v>
      </c>
      <c r="D289" t="s">
        <v>552</v>
      </c>
      <c r="E289" t="s">
        <v>15</v>
      </c>
      <c r="F289" t="s">
        <v>385</v>
      </c>
      <c r="G289">
        <v>1977</v>
      </c>
      <c r="H289" t="str">
        <f t="shared" si="17"/>
        <v>Bowar Piotr</v>
      </c>
      <c r="I289">
        <f t="shared" si="18"/>
        <v>1977</v>
      </c>
      <c r="J289" t="s">
        <v>32</v>
      </c>
      <c r="K289" t="s">
        <v>667</v>
      </c>
    </row>
    <row r="290" spans="1:11">
      <c r="A290" t="str">
        <f t="shared" si="16"/>
        <v>CiskowskiWaldemar1955</v>
      </c>
      <c r="C290">
        <f t="shared" si="19"/>
        <v>289</v>
      </c>
      <c r="D290" t="s">
        <v>507</v>
      </c>
      <c r="E290" t="s">
        <v>365</v>
      </c>
      <c r="G290">
        <v>1955</v>
      </c>
      <c r="H290" t="str">
        <f t="shared" si="17"/>
        <v>Ciskowski Waldemar</v>
      </c>
      <c r="I290">
        <f t="shared" si="18"/>
        <v>1955</v>
      </c>
      <c r="J290" t="s">
        <v>32</v>
      </c>
      <c r="K290" t="s">
        <v>667</v>
      </c>
    </row>
    <row r="291" spans="1:11">
      <c r="A291" t="str">
        <f t="shared" si="16"/>
        <v>PrazanowskiMariusz1971</v>
      </c>
      <c r="C291">
        <f t="shared" si="19"/>
        <v>290</v>
      </c>
      <c r="D291" t="s">
        <v>548</v>
      </c>
      <c r="E291" t="s">
        <v>383</v>
      </c>
      <c r="F291" t="s">
        <v>547</v>
      </c>
      <c r="G291">
        <v>1971</v>
      </c>
      <c r="H291" t="str">
        <f t="shared" si="17"/>
        <v>Prazanowski Mariusz</v>
      </c>
      <c r="I291">
        <f t="shared" si="18"/>
        <v>1971</v>
      </c>
      <c r="J291" t="s">
        <v>32</v>
      </c>
      <c r="K291" t="s">
        <v>667</v>
      </c>
    </row>
    <row r="292" spans="1:11">
      <c r="A292" t="str">
        <f t="shared" si="16"/>
        <v>KaraśTomasz1971</v>
      </c>
      <c r="C292">
        <f t="shared" si="19"/>
        <v>291</v>
      </c>
      <c r="D292" t="s">
        <v>546</v>
      </c>
      <c r="E292" t="s">
        <v>48</v>
      </c>
      <c r="G292">
        <v>1971</v>
      </c>
      <c r="H292" t="str">
        <f t="shared" si="17"/>
        <v>Karaś Tomasz</v>
      </c>
      <c r="I292">
        <f t="shared" si="18"/>
        <v>1971</v>
      </c>
      <c r="J292" t="s">
        <v>32</v>
      </c>
      <c r="K292" t="s">
        <v>667</v>
      </c>
    </row>
    <row r="293" spans="1:11">
      <c r="A293" t="str">
        <f t="shared" si="16"/>
        <v>BojdeckiFilip1999</v>
      </c>
      <c r="C293">
        <f t="shared" si="19"/>
        <v>292</v>
      </c>
      <c r="D293" t="s">
        <v>545</v>
      </c>
      <c r="E293" t="s">
        <v>544</v>
      </c>
      <c r="F293" t="s">
        <v>543</v>
      </c>
      <c r="G293">
        <v>1999</v>
      </c>
      <c r="H293" t="str">
        <f t="shared" si="17"/>
        <v>Bojdecki Filip</v>
      </c>
      <c r="I293">
        <f t="shared" si="18"/>
        <v>1999</v>
      </c>
      <c r="J293" t="s">
        <v>32</v>
      </c>
      <c r="K293" t="s">
        <v>667</v>
      </c>
    </row>
    <row r="294" spans="1:11">
      <c r="A294" t="str">
        <f t="shared" si="16"/>
        <v>WitaszewskiKrzysztof1978</v>
      </c>
      <c r="C294">
        <f t="shared" si="19"/>
        <v>293</v>
      </c>
      <c r="D294" t="s">
        <v>542</v>
      </c>
      <c r="E294" t="s">
        <v>22</v>
      </c>
      <c r="F294" t="s">
        <v>541</v>
      </c>
      <c r="G294">
        <v>1978</v>
      </c>
      <c r="H294" t="str">
        <f t="shared" si="17"/>
        <v>Witaszewski Krzysztof</v>
      </c>
      <c r="I294">
        <f t="shared" si="18"/>
        <v>1978</v>
      </c>
      <c r="J294" t="s">
        <v>32</v>
      </c>
      <c r="K294" t="s">
        <v>667</v>
      </c>
    </row>
    <row r="295" spans="1:11">
      <c r="A295" t="str">
        <f t="shared" si="16"/>
        <v>SawickiKrzysztof1955</v>
      </c>
      <c r="C295">
        <f t="shared" si="19"/>
        <v>294</v>
      </c>
      <c r="D295" t="s">
        <v>540</v>
      </c>
      <c r="E295" t="s">
        <v>22</v>
      </c>
      <c r="G295">
        <v>1955</v>
      </c>
      <c r="H295" t="str">
        <f t="shared" si="17"/>
        <v>Sawicki Krzysztof</v>
      </c>
      <c r="I295">
        <f t="shared" si="18"/>
        <v>1955</v>
      </c>
      <c r="J295" t="s">
        <v>32</v>
      </c>
      <c r="K295" t="s">
        <v>667</v>
      </c>
    </row>
    <row r="296" spans="1:11">
      <c r="A296" t="str">
        <f t="shared" si="16"/>
        <v>SawickiKacper1981</v>
      </c>
      <c r="C296">
        <f t="shared" si="19"/>
        <v>295</v>
      </c>
      <c r="D296" t="s">
        <v>540</v>
      </c>
      <c r="E296" t="s">
        <v>539</v>
      </c>
      <c r="G296">
        <v>1981</v>
      </c>
      <c r="H296" t="str">
        <f t="shared" si="17"/>
        <v>Sawicki Kacper</v>
      </c>
      <c r="I296">
        <f t="shared" si="18"/>
        <v>1981</v>
      </c>
      <c r="J296" t="s">
        <v>32</v>
      </c>
      <c r="K296" t="s">
        <v>667</v>
      </c>
    </row>
    <row r="297" spans="1:11">
      <c r="A297" t="str">
        <f t="shared" si="16"/>
        <v>CzajkaJarosław1976</v>
      </c>
      <c r="C297">
        <f t="shared" si="19"/>
        <v>296</v>
      </c>
      <c r="D297" t="s">
        <v>538</v>
      </c>
      <c r="E297" t="s">
        <v>90</v>
      </c>
      <c r="G297">
        <v>1976</v>
      </c>
      <c r="H297" t="str">
        <f t="shared" si="17"/>
        <v>Czajka Jarosław</v>
      </c>
      <c r="I297">
        <f t="shared" si="18"/>
        <v>1976</v>
      </c>
      <c r="J297" t="s">
        <v>32</v>
      </c>
      <c r="K297" t="s">
        <v>667</v>
      </c>
    </row>
    <row r="298" spans="1:11">
      <c r="A298" t="str">
        <f t="shared" si="16"/>
        <v>MaliszewskiKarol1985</v>
      </c>
      <c r="C298">
        <f t="shared" si="19"/>
        <v>297</v>
      </c>
      <c r="D298" t="s">
        <v>537</v>
      </c>
      <c r="E298" t="s">
        <v>95</v>
      </c>
      <c r="G298">
        <v>1985</v>
      </c>
      <c r="H298" t="str">
        <f t="shared" si="17"/>
        <v>Maliszewski Karol</v>
      </c>
      <c r="I298">
        <f t="shared" si="18"/>
        <v>1985</v>
      </c>
      <c r="J298" t="s">
        <v>32</v>
      </c>
      <c r="K298" t="s">
        <v>667</v>
      </c>
    </row>
    <row r="299" spans="1:11">
      <c r="A299" t="str">
        <f t="shared" si="16"/>
        <v>MaciejewskiJacek1957</v>
      </c>
      <c r="C299">
        <f t="shared" si="19"/>
        <v>298</v>
      </c>
      <c r="D299" t="s">
        <v>536</v>
      </c>
      <c r="E299" t="s">
        <v>21</v>
      </c>
      <c r="G299">
        <v>1957</v>
      </c>
      <c r="H299" t="str">
        <f t="shared" si="17"/>
        <v>Maciejewski Jacek</v>
      </c>
      <c r="I299">
        <f t="shared" si="18"/>
        <v>1957</v>
      </c>
      <c r="J299" t="s">
        <v>32</v>
      </c>
      <c r="K299" t="s">
        <v>667</v>
      </c>
    </row>
    <row r="300" spans="1:11">
      <c r="A300" t="str">
        <f t="shared" si="16"/>
        <v>TelepskiMichał1986</v>
      </c>
      <c r="C300">
        <f t="shared" si="19"/>
        <v>299</v>
      </c>
      <c r="D300" t="s">
        <v>535</v>
      </c>
      <c r="E300" t="s">
        <v>59</v>
      </c>
      <c r="F300" t="s">
        <v>533</v>
      </c>
      <c r="G300">
        <v>1986</v>
      </c>
      <c r="H300" t="str">
        <f t="shared" si="17"/>
        <v>Telepski Michał</v>
      </c>
      <c r="I300">
        <f t="shared" si="18"/>
        <v>1986</v>
      </c>
      <c r="J300" t="s">
        <v>32</v>
      </c>
      <c r="K300" t="s">
        <v>667</v>
      </c>
    </row>
    <row r="301" spans="1:11">
      <c r="A301" t="str">
        <f t="shared" si="16"/>
        <v>KowalkowskiKrzysztof1982</v>
      </c>
      <c r="C301">
        <f t="shared" si="19"/>
        <v>300</v>
      </c>
      <c r="D301" t="s">
        <v>534</v>
      </c>
      <c r="E301" t="s">
        <v>22</v>
      </c>
      <c r="F301" t="s">
        <v>533</v>
      </c>
      <c r="G301">
        <v>1982</v>
      </c>
      <c r="H301" t="str">
        <f t="shared" si="17"/>
        <v>Kowalkowski Krzysztof</v>
      </c>
      <c r="I301">
        <f t="shared" si="18"/>
        <v>1982</v>
      </c>
      <c r="J301" t="s">
        <v>32</v>
      </c>
      <c r="K301" t="s">
        <v>667</v>
      </c>
    </row>
    <row r="302" spans="1:11">
      <c r="A302" t="str">
        <f t="shared" si="16"/>
        <v>TuczyńskiAdam1967</v>
      </c>
      <c r="C302">
        <f t="shared" si="19"/>
        <v>301</v>
      </c>
      <c r="D302" t="s">
        <v>532</v>
      </c>
      <c r="E302" t="s">
        <v>83</v>
      </c>
      <c r="F302" t="s">
        <v>369</v>
      </c>
      <c r="G302">
        <v>1967</v>
      </c>
      <c r="H302" t="str">
        <f t="shared" si="17"/>
        <v>Tuczyński Adam</v>
      </c>
      <c r="I302">
        <f t="shared" si="18"/>
        <v>1967</v>
      </c>
      <c r="J302" t="s">
        <v>32</v>
      </c>
      <c r="K302" t="s">
        <v>667</v>
      </c>
    </row>
    <row r="303" spans="1:11">
      <c r="A303" t="str">
        <f t="shared" si="16"/>
        <v>WanatRafał1982</v>
      </c>
      <c r="C303">
        <f t="shared" si="19"/>
        <v>302</v>
      </c>
      <c r="D303" t="s">
        <v>531</v>
      </c>
      <c r="E303" t="s">
        <v>45</v>
      </c>
      <c r="F303" t="s">
        <v>369</v>
      </c>
      <c r="G303">
        <v>1982</v>
      </c>
      <c r="H303" t="str">
        <f t="shared" si="17"/>
        <v>Wanat Rafał</v>
      </c>
      <c r="I303">
        <f t="shared" si="18"/>
        <v>1982</v>
      </c>
      <c r="J303" t="s">
        <v>32</v>
      </c>
      <c r="K303" t="s">
        <v>667</v>
      </c>
    </row>
    <row r="304" spans="1:11">
      <c r="A304" t="str">
        <f t="shared" si="16"/>
        <v>PawłusiówLeszek1967</v>
      </c>
      <c r="C304">
        <f t="shared" si="19"/>
        <v>303</v>
      </c>
      <c r="D304" t="s">
        <v>530</v>
      </c>
      <c r="E304" t="s">
        <v>25</v>
      </c>
      <c r="F304" t="s">
        <v>453</v>
      </c>
      <c r="G304">
        <v>1967</v>
      </c>
      <c r="H304" t="str">
        <f t="shared" si="17"/>
        <v>Pawłusiów Leszek</v>
      </c>
      <c r="I304">
        <f t="shared" si="18"/>
        <v>1967</v>
      </c>
      <c r="J304" t="s">
        <v>32</v>
      </c>
      <c r="K304" t="s">
        <v>667</v>
      </c>
    </row>
    <row r="305" spans="1:11">
      <c r="A305" t="str">
        <f t="shared" si="16"/>
        <v>ŚwiąderMirosław1970</v>
      </c>
      <c r="C305">
        <f t="shared" si="19"/>
        <v>304</v>
      </c>
      <c r="D305" t="s">
        <v>529</v>
      </c>
      <c r="E305" t="s">
        <v>392</v>
      </c>
      <c r="F305" t="s">
        <v>528</v>
      </c>
      <c r="G305">
        <v>1970</v>
      </c>
      <c r="H305" t="str">
        <f t="shared" si="17"/>
        <v>Świąder Mirosław</v>
      </c>
      <c r="I305">
        <f t="shared" si="18"/>
        <v>1970</v>
      </c>
      <c r="J305" t="s">
        <v>32</v>
      </c>
      <c r="K305" t="s">
        <v>667</v>
      </c>
    </row>
    <row r="306" spans="1:11">
      <c r="A306" t="str">
        <f t="shared" si="16"/>
        <v>NadolnyLech1954</v>
      </c>
      <c r="C306">
        <f t="shared" si="19"/>
        <v>305</v>
      </c>
      <c r="D306" t="s">
        <v>527</v>
      </c>
      <c r="E306" t="s">
        <v>526</v>
      </c>
      <c r="F306" t="s">
        <v>525</v>
      </c>
      <c r="G306">
        <v>1954</v>
      </c>
      <c r="H306" t="str">
        <f t="shared" si="17"/>
        <v>Nadolny Lech</v>
      </c>
      <c r="I306">
        <f t="shared" si="18"/>
        <v>1954</v>
      </c>
      <c r="J306" t="s">
        <v>32</v>
      </c>
      <c r="K306" t="s">
        <v>667</v>
      </c>
    </row>
    <row r="307" spans="1:11">
      <c r="A307" t="str">
        <f t="shared" si="16"/>
        <v>DzwonkowskiMichał1960</v>
      </c>
      <c r="C307">
        <f t="shared" si="19"/>
        <v>306</v>
      </c>
      <c r="D307" t="s">
        <v>524</v>
      </c>
      <c r="E307" t="s">
        <v>59</v>
      </c>
      <c r="G307">
        <v>1960</v>
      </c>
      <c r="H307" t="str">
        <f t="shared" si="17"/>
        <v>Dzwonkowski Michał</v>
      </c>
      <c r="I307">
        <f t="shared" si="18"/>
        <v>1960</v>
      </c>
      <c r="J307" t="s">
        <v>32</v>
      </c>
      <c r="K307" t="s">
        <v>667</v>
      </c>
    </row>
    <row r="308" spans="1:11">
      <c r="A308" t="str">
        <f t="shared" si="16"/>
        <v>KlainZbigniew1960</v>
      </c>
      <c r="C308">
        <f t="shared" si="19"/>
        <v>307</v>
      </c>
      <c r="D308" t="s">
        <v>522</v>
      </c>
      <c r="E308" t="s">
        <v>269</v>
      </c>
      <c r="F308" t="s">
        <v>523</v>
      </c>
      <c r="G308">
        <v>1960</v>
      </c>
      <c r="H308" t="str">
        <f t="shared" si="17"/>
        <v>Klain Zbigniew</v>
      </c>
      <c r="I308">
        <f t="shared" si="18"/>
        <v>1960</v>
      </c>
      <c r="J308" t="s">
        <v>32</v>
      </c>
      <c r="K308" t="s">
        <v>667</v>
      </c>
    </row>
    <row r="309" spans="1:11">
      <c r="A309" t="str">
        <f t="shared" si="16"/>
        <v>KlainJan1999</v>
      </c>
      <c r="C309">
        <f t="shared" si="19"/>
        <v>308</v>
      </c>
      <c r="D309" t="s">
        <v>522</v>
      </c>
      <c r="E309" t="s">
        <v>96</v>
      </c>
      <c r="G309">
        <v>1999</v>
      </c>
      <c r="H309" t="str">
        <f t="shared" si="17"/>
        <v>Klain Jan</v>
      </c>
      <c r="I309">
        <f t="shared" si="18"/>
        <v>1999</v>
      </c>
      <c r="J309" t="s">
        <v>32</v>
      </c>
      <c r="K309" t="s">
        <v>667</v>
      </c>
    </row>
    <row r="310" spans="1:11">
      <c r="A310" t="str">
        <f t="shared" si="16"/>
        <v>OmieczyńskiAndrzej1961</v>
      </c>
      <c r="C310">
        <f t="shared" si="19"/>
        <v>309</v>
      </c>
      <c r="D310" t="s">
        <v>521</v>
      </c>
      <c r="E310" t="s">
        <v>26</v>
      </c>
      <c r="F310" t="s">
        <v>520</v>
      </c>
      <c r="G310">
        <v>1961</v>
      </c>
      <c r="H310" t="str">
        <f t="shared" si="17"/>
        <v>Omieczyński Andrzej</v>
      </c>
      <c r="I310">
        <f t="shared" si="18"/>
        <v>1961</v>
      </c>
      <c r="J310" t="s">
        <v>32</v>
      </c>
      <c r="K310" t="s">
        <v>667</v>
      </c>
    </row>
    <row r="311" spans="1:11">
      <c r="A311" t="str">
        <f t="shared" si="16"/>
        <v>CeierGrzegorz1988</v>
      </c>
      <c r="C311">
        <f t="shared" si="19"/>
        <v>310</v>
      </c>
      <c r="D311" t="s">
        <v>519</v>
      </c>
      <c r="E311" t="s">
        <v>19</v>
      </c>
      <c r="G311">
        <v>1988</v>
      </c>
      <c r="H311" t="str">
        <f t="shared" si="17"/>
        <v>Ceier Grzegorz</v>
      </c>
      <c r="I311">
        <f t="shared" si="18"/>
        <v>1988</v>
      </c>
      <c r="J311" t="s">
        <v>32</v>
      </c>
      <c r="K311" t="s">
        <v>667</v>
      </c>
    </row>
    <row r="312" spans="1:11">
      <c r="A312" t="str">
        <f t="shared" si="16"/>
        <v>GalekGustaw1946</v>
      </c>
      <c r="C312">
        <f t="shared" si="19"/>
        <v>311</v>
      </c>
      <c r="D312" t="s">
        <v>517</v>
      </c>
      <c r="E312" t="s">
        <v>518</v>
      </c>
      <c r="F312" t="s">
        <v>516</v>
      </c>
      <c r="G312">
        <v>1946</v>
      </c>
      <c r="H312" t="str">
        <f t="shared" si="17"/>
        <v>Galek Gustaw</v>
      </c>
      <c r="I312">
        <f t="shared" si="18"/>
        <v>1946</v>
      </c>
      <c r="J312" t="s">
        <v>32</v>
      </c>
      <c r="K312" t="s">
        <v>667</v>
      </c>
    </row>
    <row r="313" spans="1:11">
      <c r="A313" t="str">
        <f t="shared" si="16"/>
        <v>GalekTomasz1982</v>
      </c>
      <c r="C313">
        <f t="shared" si="19"/>
        <v>312</v>
      </c>
      <c r="D313" t="s">
        <v>517</v>
      </c>
      <c r="E313" t="s">
        <v>48</v>
      </c>
      <c r="F313" t="s">
        <v>516</v>
      </c>
      <c r="G313">
        <v>1982</v>
      </c>
      <c r="H313" t="str">
        <f t="shared" si="17"/>
        <v>Galek Tomasz</v>
      </c>
      <c r="I313">
        <f t="shared" si="18"/>
        <v>1982</v>
      </c>
      <c r="J313" t="s">
        <v>32</v>
      </c>
      <c r="K313" t="s">
        <v>667</v>
      </c>
    </row>
    <row r="314" spans="1:11">
      <c r="A314" t="str">
        <f t="shared" si="16"/>
        <v>SokolskiJerzy1950</v>
      </c>
      <c r="C314">
        <f t="shared" si="19"/>
        <v>313</v>
      </c>
      <c r="D314" t="s">
        <v>515</v>
      </c>
      <c r="E314" t="s">
        <v>209</v>
      </c>
      <c r="G314">
        <v>1950</v>
      </c>
      <c r="H314" t="str">
        <f t="shared" si="17"/>
        <v>Sokolski Jerzy</v>
      </c>
      <c r="I314">
        <f t="shared" si="18"/>
        <v>1950</v>
      </c>
      <c r="J314" t="s">
        <v>32</v>
      </c>
      <c r="K314" t="s">
        <v>667</v>
      </c>
    </row>
    <row r="315" spans="1:11">
      <c r="A315" t="str">
        <f t="shared" si="16"/>
        <v>JankowskiMaciej1976</v>
      </c>
      <c r="C315">
        <f t="shared" si="19"/>
        <v>314</v>
      </c>
      <c r="D315" t="s">
        <v>309</v>
      </c>
      <c r="E315" t="s">
        <v>70</v>
      </c>
      <c r="F315" t="s">
        <v>158</v>
      </c>
      <c r="G315">
        <v>1976</v>
      </c>
      <c r="H315" t="str">
        <f t="shared" si="17"/>
        <v>Jankowski Maciej</v>
      </c>
      <c r="I315">
        <f t="shared" si="18"/>
        <v>1976</v>
      </c>
      <c r="J315" t="s">
        <v>32</v>
      </c>
      <c r="K315" t="s">
        <v>667</v>
      </c>
    </row>
    <row r="316" spans="1:11">
      <c r="A316" t="str">
        <f t="shared" si="16"/>
        <v>ZawiszaDariusz1971</v>
      </c>
      <c r="C316">
        <f t="shared" si="19"/>
        <v>315</v>
      </c>
      <c r="D316" t="s">
        <v>514</v>
      </c>
      <c r="E316" t="s">
        <v>144</v>
      </c>
      <c r="F316" t="s">
        <v>513</v>
      </c>
      <c r="G316">
        <v>1971</v>
      </c>
      <c r="H316" t="str">
        <f t="shared" si="17"/>
        <v>Zawisza Dariusz</v>
      </c>
      <c r="I316">
        <f t="shared" si="18"/>
        <v>1971</v>
      </c>
      <c r="J316" t="s">
        <v>32</v>
      </c>
      <c r="K316" t="s">
        <v>667</v>
      </c>
    </row>
    <row r="317" spans="1:11">
      <c r="A317" t="str">
        <f t="shared" si="16"/>
        <v>KoropeckiJuliusz1959</v>
      </c>
      <c r="C317">
        <f t="shared" si="19"/>
        <v>316</v>
      </c>
      <c r="D317" t="s">
        <v>512</v>
      </c>
      <c r="E317" t="s">
        <v>511</v>
      </c>
      <c r="G317">
        <v>1959</v>
      </c>
      <c r="H317" t="str">
        <f t="shared" si="17"/>
        <v>Koropecki Juliusz</v>
      </c>
      <c r="I317">
        <f t="shared" si="18"/>
        <v>1959</v>
      </c>
      <c r="J317" t="s">
        <v>32</v>
      </c>
      <c r="K317" t="s">
        <v>667</v>
      </c>
    </row>
    <row r="318" spans="1:11">
      <c r="A318" t="str">
        <f t="shared" si="16"/>
        <v>NajderJacek1960</v>
      </c>
      <c r="C318">
        <f t="shared" si="19"/>
        <v>317</v>
      </c>
      <c r="D318" t="s">
        <v>510</v>
      </c>
      <c r="E318" t="s">
        <v>21</v>
      </c>
      <c r="F318" t="s">
        <v>509</v>
      </c>
      <c r="G318">
        <v>1960</v>
      </c>
      <c r="H318" t="str">
        <f t="shared" si="17"/>
        <v>Najder Jacek</v>
      </c>
      <c r="I318">
        <f t="shared" si="18"/>
        <v>1960</v>
      </c>
      <c r="J318" t="s">
        <v>32</v>
      </c>
      <c r="K318" t="s">
        <v>667</v>
      </c>
    </row>
    <row r="319" spans="1:11">
      <c r="A319" t="str">
        <f t="shared" si="16"/>
        <v>TomaszewskiPiotr1983</v>
      </c>
      <c r="C319">
        <f t="shared" si="19"/>
        <v>318</v>
      </c>
      <c r="D319" t="s">
        <v>508</v>
      </c>
      <c r="E319" t="s">
        <v>15</v>
      </c>
      <c r="F319" t="s">
        <v>477</v>
      </c>
      <c r="G319">
        <v>1983</v>
      </c>
      <c r="H319" t="str">
        <f t="shared" si="17"/>
        <v>Tomaszewski Piotr</v>
      </c>
      <c r="I319">
        <f t="shared" si="18"/>
        <v>1983</v>
      </c>
      <c r="J319" t="s">
        <v>32</v>
      </c>
      <c r="K319" t="s">
        <v>667</v>
      </c>
    </row>
    <row r="320" spans="1:11">
      <c r="A320" t="str">
        <f t="shared" si="16"/>
        <v>CiskowskiPiotr1982</v>
      </c>
      <c r="C320">
        <f t="shared" si="19"/>
        <v>319</v>
      </c>
      <c r="D320" t="s">
        <v>507</v>
      </c>
      <c r="E320" t="s">
        <v>15</v>
      </c>
      <c r="G320">
        <v>1982</v>
      </c>
      <c r="H320" t="str">
        <f t="shared" si="17"/>
        <v>Ciskowski Piotr</v>
      </c>
      <c r="I320">
        <f t="shared" si="18"/>
        <v>1982</v>
      </c>
      <c r="J320" t="s">
        <v>32</v>
      </c>
      <c r="K320" t="s">
        <v>667</v>
      </c>
    </row>
    <row r="321" spans="1:11">
      <c r="A321" t="str">
        <f t="shared" si="16"/>
        <v>BanachewiczDariusz1965</v>
      </c>
      <c r="C321">
        <f t="shared" si="19"/>
        <v>320</v>
      </c>
      <c r="D321" t="s">
        <v>506</v>
      </c>
      <c r="E321" t="s">
        <v>144</v>
      </c>
      <c r="G321">
        <v>1965</v>
      </c>
      <c r="H321" t="str">
        <f t="shared" si="17"/>
        <v>Banachewicz Dariusz</v>
      </c>
      <c r="I321">
        <f t="shared" si="18"/>
        <v>1965</v>
      </c>
      <c r="J321" t="s">
        <v>32</v>
      </c>
      <c r="K321" t="s">
        <v>667</v>
      </c>
    </row>
    <row r="322" spans="1:11">
      <c r="A322" t="str">
        <f t="shared" ref="A322:A385" si="20">D322&amp;E322&amp;G322</f>
        <v>BanachewiczGrzegorz1963</v>
      </c>
      <c r="C322">
        <f t="shared" si="19"/>
        <v>321</v>
      </c>
      <c r="D322" t="s">
        <v>506</v>
      </c>
      <c r="E322" t="s">
        <v>19</v>
      </c>
      <c r="G322">
        <v>1963</v>
      </c>
      <c r="H322" t="str">
        <f t="shared" si="17"/>
        <v>Banachewicz Grzegorz</v>
      </c>
      <c r="I322">
        <f t="shared" si="18"/>
        <v>1963</v>
      </c>
      <c r="J322" t="s">
        <v>32</v>
      </c>
      <c r="K322" t="s">
        <v>667</v>
      </c>
    </row>
    <row r="323" spans="1:11">
      <c r="A323" t="str">
        <f t="shared" si="20"/>
        <v>StefańskiTomaszPiotr1982</v>
      </c>
      <c r="C323">
        <f t="shared" si="19"/>
        <v>322</v>
      </c>
      <c r="D323" t="s">
        <v>85</v>
      </c>
      <c r="E323" t="s">
        <v>665</v>
      </c>
      <c r="F323" t="s">
        <v>185</v>
      </c>
      <c r="G323">
        <v>1982</v>
      </c>
      <c r="H323" t="str">
        <f t="shared" ref="H323:H386" si="21">D323&amp;" "&amp;E323</f>
        <v>Stefański TomaszPiotr</v>
      </c>
      <c r="I323">
        <f t="shared" ref="I323:I386" si="22">G323</f>
        <v>1982</v>
      </c>
      <c r="J323" t="s">
        <v>32</v>
      </c>
      <c r="K323" t="s">
        <v>667</v>
      </c>
    </row>
    <row r="324" spans="1:11">
      <c r="A324" t="str">
        <f t="shared" si="20"/>
        <v>ReszkaWitek1972</v>
      </c>
      <c r="C324">
        <f t="shared" ref="C324:C387" si="23">C323+1</f>
        <v>323</v>
      </c>
      <c r="D324" t="s">
        <v>480</v>
      </c>
      <c r="E324" t="s">
        <v>505</v>
      </c>
      <c r="F324" t="s">
        <v>504</v>
      </c>
      <c r="G324">
        <v>1972</v>
      </c>
      <c r="H324" t="str">
        <f t="shared" si="21"/>
        <v>Reszka Witek</v>
      </c>
      <c r="I324">
        <f t="shared" si="22"/>
        <v>1972</v>
      </c>
      <c r="J324" t="s">
        <v>32</v>
      </c>
      <c r="K324" t="s">
        <v>667</v>
      </c>
    </row>
    <row r="325" spans="1:11">
      <c r="A325" t="str">
        <f t="shared" si="20"/>
        <v>RogowskiLeszek1974</v>
      </c>
      <c r="C325">
        <f t="shared" si="23"/>
        <v>324</v>
      </c>
      <c r="D325" t="s">
        <v>503</v>
      </c>
      <c r="E325" t="s">
        <v>25</v>
      </c>
      <c r="F325" t="s">
        <v>502</v>
      </c>
      <c r="G325">
        <v>1974</v>
      </c>
      <c r="H325" t="str">
        <f t="shared" si="21"/>
        <v>Rogowski Leszek</v>
      </c>
      <c r="I325">
        <f t="shared" si="22"/>
        <v>1974</v>
      </c>
      <c r="J325" t="s">
        <v>32</v>
      </c>
      <c r="K325" t="s">
        <v>667</v>
      </c>
    </row>
    <row r="326" spans="1:11">
      <c r="A326" t="str">
        <f t="shared" si="20"/>
        <v>RybackiRafał1986</v>
      </c>
      <c r="C326">
        <f t="shared" si="23"/>
        <v>325</v>
      </c>
      <c r="D326" t="s">
        <v>499</v>
      </c>
      <c r="E326" t="s">
        <v>45</v>
      </c>
      <c r="F326" t="s">
        <v>496</v>
      </c>
      <c r="G326">
        <v>1986</v>
      </c>
      <c r="H326" t="str">
        <f t="shared" si="21"/>
        <v>Rybacki Rafał</v>
      </c>
      <c r="I326">
        <f t="shared" si="22"/>
        <v>1986</v>
      </c>
      <c r="J326" t="s">
        <v>32</v>
      </c>
      <c r="K326" t="s">
        <v>667</v>
      </c>
    </row>
    <row r="327" spans="1:11">
      <c r="A327" t="str">
        <f t="shared" si="20"/>
        <v>GrzelakMichał1963</v>
      </c>
      <c r="C327">
        <f t="shared" si="23"/>
        <v>326</v>
      </c>
      <c r="D327" t="s">
        <v>495</v>
      </c>
      <c r="E327" t="s">
        <v>59</v>
      </c>
      <c r="G327">
        <v>1963</v>
      </c>
      <c r="H327" t="str">
        <f t="shared" si="21"/>
        <v>Grzelak Michał</v>
      </c>
      <c r="I327">
        <f t="shared" si="22"/>
        <v>1963</v>
      </c>
      <c r="J327" t="s">
        <v>32</v>
      </c>
      <c r="K327" t="s">
        <v>667</v>
      </c>
    </row>
    <row r="328" spans="1:11">
      <c r="A328" t="str">
        <f t="shared" si="20"/>
        <v>KuchtaAndrzej1978</v>
      </c>
      <c r="C328">
        <f t="shared" si="23"/>
        <v>327</v>
      </c>
      <c r="D328" t="s">
        <v>494</v>
      </c>
      <c r="E328" t="s">
        <v>26</v>
      </c>
      <c r="G328">
        <v>1978</v>
      </c>
      <c r="H328" t="str">
        <f t="shared" si="21"/>
        <v>Kuchta Andrzej</v>
      </c>
      <c r="I328">
        <f t="shared" si="22"/>
        <v>1978</v>
      </c>
      <c r="J328" t="s">
        <v>32</v>
      </c>
      <c r="K328" t="s">
        <v>667</v>
      </c>
    </row>
    <row r="329" spans="1:11">
      <c r="A329" t="str">
        <f t="shared" si="20"/>
        <v>KotowskiMarcin1987</v>
      </c>
      <c r="C329">
        <f t="shared" si="23"/>
        <v>328</v>
      </c>
      <c r="D329" t="s">
        <v>493</v>
      </c>
      <c r="E329" t="s">
        <v>17</v>
      </c>
      <c r="F329" t="s">
        <v>492</v>
      </c>
      <c r="G329">
        <v>1987</v>
      </c>
      <c r="H329" t="str">
        <f t="shared" si="21"/>
        <v>Kotowski Marcin</v>
      </c>
      <c r="I329">
        <f t="shared" si="22"/>
        <v>1987</v>
      </c>
      <c r="J329" t="s">
        <v>32</v>
      </c>
      <c r="K329" t="s">
        <v>667</v>
      </c>
    </row>
    <row r="330" spans="1:11">
      <c r="A330" t="str">
        <f t="shared" si="20"/>
        <v>BłajetKuba1981</v>
      </c>
      <c r="C330">
        <f t="shared" si="23"/>
        <v>329</v>
      </c>
      <c r="D330" t="s">
        <v>490</v>
      </c>
      <c r="E330" t="s">
        <v>491</v>
      </c>
      <c r="F330" t="s">
        <v>488</v>
      </c>
      <c r="G330">
        <v>1981</v>
      </c>
      <c r="H330" t="str">
        <f t="shared" si="21"/>
        <v>Błajet Kuba</v>
      </c>
      <c r="I330">
        <f t="shared" si="22"/>
        <v>1981</v>
      </c>
      <c r="J330" t="s">
        <v>32</v>
      </c>
      <c r="K330" t="s">
        <v>667</v>
      </c>
    </row>
    <row r="331" spans="1:11">
      <c r="A331" t="str">
        <f t="shared" si="20"/>
        <v>BłajetPiotr1956</v>
      </c>
      <c r="C331">
        <f t="shared" si="23"/>
        <v>330</v>
      </c>
      <c r="D331" t="s">
        <v>490</v>
      </c>
      <c r="E331" t="s">
        <v>15</v>
      </c>
      <c r="F331" t="s">
        <v>488</v>
      </c>
      <c r="G331">
        <v>1956</v>
      </c>
      <c r="H331" t="str">
        <f t="shared" si="21"/>
        <v>Błajet Piotr</v>
      </c>
      <c r="I331">
        <f t="shared" si="22"/>
        <v>1956</v>
      </c>
      <c r="J331" t="s">
        <v>32</v>
      </c>
      <c r="K331" t="s">
        <v>667</v>
      </c>
    </row>
    <row r="332" spans="1:11">
      <c r="A332" t="str">
        <f t="shared" si="20"/>
        <v>KunstetterAndrzej1962</v>
      </c>
      <c r="C332">
        <f t="shared" si="23"/>
        <v>331</v>
      </c>
      <c r="D332" t="s">
        <v>486</v>
      </c>
      <c r="E332" t="s">
        <v>26</v>
      </c>
      <c r="G332">
        <v>1962</v>
      </c>
      <c r="H332" t="str">
        <f t="shared" si="21"/>
        <v>Kunstetter Andrzej</v>
      </c>
      <c r="I332">
        <f t="shared" si="22"/>
        <v>1962</v>
      </c>
      <c r="J332" t="s">
        <v>32</v>
      </c>
      <c r="K332" t="s">
        <v>667</v>
      </c>
    </row>
    <row r="333" spans="1:11">
      <c r="A333" t="str">
        <f t="shared" si="20"/>
        <v>GawrońskiPiotr1994</v>
      </c>
      <c r="C333">
        <f t="shared" si="23"/>
        <v>332</v>
      </c>
      <c r="D333" t="s">
        <v>485</v>
      </c>
      <c r="E333" t="s">
        <v>15</v>
      </c>
      <c r="G333">
        <v>1994</v>
      </c>
      <c r="H333" t="str">
        <f t="shared" si="21"/>
        <v>Gawroński Piotr</v>
      </c>
      <c r="I333">
        <f t="shared" si="22"/>
        <v>1994</v>
      </c>
      <c r="J333" t="s">
        <v>32</v>
      </c>
      <c r="K333" t="s">
        <v>667</v>
      </c>
    </row>
    <row r="334" spans="1:11">
      <c r="A334" t="str">
        <f t="shared" si="20"/>
        <v>ReszkaTomasz1977</v>
      </c>
      <c r="C334">
        <f t="shared" si="23"/>
        <v>333</v>
      </c>
      <c r="D334" t="s">
        <v>480</v>
      </c>
      <c r="E334" t="s">
        <v>48</v>
      </c>
      <c r="F334" t="s">
        <v>385</v>
      </c>
      <c r="G334">
        <v>1977</v>
      </c>
      <c r="H334" t="str">
        <f t="shared" si="21"/>
        <v>Reszka Tomasz</v>
      </c>
      <c r="I334">
        <f t="shared" si="22"/>
        <v>1977</v>
      </c>
      <c r="J334" t="s">
        <v>32</v>
      </c>
      <c r="K334" t="s">
        <v>667</v>
      </c>
    </row>
    <row r="335" spans="1:11">
      <c r="A335" t="str">
        <f t="shared" si="20"/>
        <v>SzymkowiczGrzegorz1982</v>
      </c>
      <c r="C335">
        <f t="shared" si="23"/>
        <v>334</v>
      </c>
      <c r="D335" t="s">
        <v>479</v>
      </c>
      <c r="E335" t="s">
        <v>19</v>
      </c>
      <c r="F335" t="s">
        <v>477</v>
      </c>
      <c r="G335">
        <v>1982</v>
      </c>
      <c r="H335" t="str">
        <f t="shared" si="21"/>
        <v>Szymkowicz Grzegorz</v>
      </c>
      <c r="I335">
        <f t="shared" si="22"/>
        <v>1982</v>
      </c>
      <c r="J335" t="s">
        <v>32</v>
      </c>
      <c r="K335" t="s">
        <v>667</v>
      </c>
    </row>
    <row r="336" spans="1:11">
      <c r="A336" t="str">
        <f t="shared" si="20"/>
        <v>SalamonPaweł1983</v>
      </c>
      <c r="C336">
        <f t="shared" si="23"/>
        <v>335</v>
      </c>
      <c r="D336" t="s">
        <v>478</v>
      </c>
      <c r="E336" t="s">
        <v>16</v>
      </c>
      <c r="F336" t="s">
        <v>477</v>
      </c>
      <c r="G336">
        <v>1983</v>
      </c>
      <c r="H336" t="str">
        <f t="shared" si="21"/>
        <v>Salamon Paweł</v>
      </c>
      <c r="I336">
        <f t="shared" si="22"/>
        <v>1983</v>
      </c>
      <c r="J336" t="s">
        <v>32</v>
      </c>
      <c r="K336" t="s">
        <v>667</v>
      </c>
    </row>
    <row r="337" spans="1:11">
      <c r="A337" t="str">
        <f t="shared" si="20"/>
        <v>LipińskiMichał1980</v>
      </c>
      <c r="C337">
        <f t="shared" si="23"/>
        <v>336</v>
      </c>
      <c r="D337" t="s">
        <v>476</v>
      </c>
      <c r="E337" t="s">
        <v>59</v>
      </c>
      <c r="F337" t="s">
        <v>475</v>
      </c>
      <c r="G337">
        <v>1980</v>
      </c>
      <c r="H337" t="str">
        <f t="shared" si="21"/>
        <v>Lipiński Michał</v>
      </c>
      <c r="I337">
        <f t="shared" si="22"/>
        <v>1980</v>
      </c>
      <c r="J337" t="s">
        <v>32</v>
      </c>
      <c r="K337" t="s">
        <v>667</v>
      </c>
    </row>
    <row r="338" spans="1:11">
      <c r="A338" t="str">
        <f t="shared" si="20"/>
        <v>WernikMichał1981</v>
      </c>
      <c r="C338">
        <f t="shared" si="23"/>
        <v>337</v>
      </c>
      <c r="D338" t="s">
        <v>474</v>
      </c>
      <c r="E338" t="s">
        <v>59</v>
      </c>
      <c r="G338">
        <v>1981</v>
      </c>
      <c r="H338" t="str">
        <f t="shared" si="21"/>
        <v>Wernik Michał</v>
      </c>
      <c r="I338">
        <f t="shared" si="22"/>
        <v>1981</v>
      </c>
      <c r="J338" t="s">
        <v>32</v>
      </c>
      <c r="K338" t="s">
        <v>667</v>
      </c>
    </row>
    <row r="339" spans="1:11">
      <c r="A339" t="str">
        <f t="shared" si="20"/>
        <v>SienkiewiczDaniel1981</v>
      </c>
      <c r="C339">
        <f t="shared" si="23"/>
        <v>338</v>
      </c>
      <c r="D339" t="s">
        <v>473</v>
      </c>
      <c r="E339" t="s">
        <v>139</v>
      </c>
      <c r="G339">
        <v>1981</v>
      </c>
      <c r="H339" t="str">
        <f t="shared" si="21"/>
        <v>Sienkiewicz Daniel</v>
      </c>
      <c r="I339">
        <f t="shared" si="22"/>
        <v>1981</v>
      </c>
      <c r="J339" t="s">
        <v>32</v>
      </c>
      <c r="K339" t="s">
        <v>667</v>
      </c>
    </row>
    <row r="340" spans="1:11">
      <c r="A340" t="str">
        <f t="shared" si="20"/>
        <v>MazurMariusz1967</v>
      </c>
      <c r="C340">
        <f t="shared" si="23"/>
        <v>339</v>
      </c>
      <c r="D340" t="s">
        <v>472</v>
      </c>
      <c r="E340" t="s">
        <v>383</v>
      </c>
      <c r="G340">
        <v>1967</v>
      </c>
      <c r="H340" t="str">
        <f t="shared" si="21"/>
        <v>Mazur Mariusz</v>
      </c>
      <c r="I340">
        <f t="shared" si="22"/>
        <v>1967</v>
      </c>
      <c r="J340" t="s">
        <v>32</v>
      </c>
      <c r="K340" t="s">
        <v>667</v>
      </c>
    </row>
    <row r="341" spans="1:11">
      <c r="A341" t="str">
        <f t="shared" si="20"/>
        <v>TrzynskiMarek1983</v>
      </c>
      <c r="C341">
        <f t="shared" si="23"/>
        <v>340</v>
      </c>
      <c r="D341" t="s">
        <v>471</v>
      </c>
      <c r="E341" t="s">
        <v>34</v>
      </c>
      <c r="F341" t="s">
        <v>465</v>
      </c>
      <c r="G341">
        <v>1983</v>
      </c>
      <c r="H341" t="str">
        <f t="shared" si="21"/>
        <v>Trzynski Marek</v>
      </c>
      <c r="I341">
        <f t="shared" si="22"/>
        <v>1983</v>
      </c>
      <c r="J341" t="s">
        <v>32</v>
      </c>
      <c r="K341" t="s">
        <v>667</v>
      </c>
    </row>
    <row r="342" spans="1:11">
      <c r="A342" t="str">
        <f t="shared" si="20"/>
        <v>KapicaPrzemysław1982</v>
      </c>
      <c r="C342">
        <f t="shared" si="23"/>
        <v>341</v>
      </c>
      <c r="D342" t="s">
        <v>470</v>
      </c>
      <c r="E342" t="s">
        <v>24</v>
      </c>
      <c r="F342" t="s">
        <v>469</v>
      </c>
      <c r="G342">
        <v>1982</v>
      </c>
      <c r="H342" t="str">
        <f t="shared" si="21"/>
        <v>Kapica Przemysław</v>
      </c>
      <c r="I342">
        <f t="shared" si="22"/>
        <v>1982</v>
      </c>
      <c r="J342" t="s">
        <v>32</v>
      </c>
      <c r="K342" t="s">
        <v>667</v>
      </c>
    </row>
    <row r="343" spans="1:11">
      <c r="A343" t="str">
        <f t="shared" si="20"/>
        <v>GatzkeMateusz1989</v>
      </c>
      <c r="C343">
        <f t="shared" si="23"/>
        <v>342</v>
      </c>
      <c r="D343" t="s">
        <v>468</v>
      </c>
      <c r="E343" t="s">
        <v>91</v>
      </c>
      <c r="G343">
        <v>1989</v>
      </c>
      <c r="H343" t="str">
        <f t="shared" si="21"/>
        <v>Gatzke Mateusz</v>
      </c>
      <c r="I343">
        <f t="shared" si="22"/>
        <v>1989</v>
      </c>
      <c r="J343" t="s">
        <v>32</v>
      </c>
      <c r="K343" t="s">
        <v>667</v>
      </c>
    </row>
    <row r="344" spans="1:11">
      <c r="A344" t="str">
        <f t="shared" si="20"/>
        <v>TrzcińskiDawid1983</v>
      </c>
      <c r="C344">
        <f t="shared" si="23"/>
        <v>343</v>
      </c>
      <c r="D344" t="s">
        <v>466</v>
      </c>
      <c r="E344" t="s">
        <v>467</v>
      </c>
      <c r="F344" t="s">
        <v>465</v>
      </c>
      <c r="G344">
        <v>1983</v>
      </c>
      <c r="H344" t="str">
        <f t="shared" si="21"/>
        <v>Trzciński Dawid</v>
      </c>
      <c r="I344">
        <f t="shared" si="22"/>
        <v>1983</v>
      </c>
      <c r="J344" t="s">
        <v>32</v>
      </c>
      <c r="K344" t="s">
        <v>667</v>
      </c>
    </row>
    <row r="345" spans="1:11">
      <c r="A345" t="str">
        <f t="shared" si="20"/>
        <v>TrzcińskiTomasz1973</v>
      </c>
      <c r="C345">
        <f t="shared" si="23"/>
        <v>344</v>
      </c>
      <c r="D345" t="s">
        <v>466</v>
      </c>
      <c r="E345" t="s">
        <v>48</v>
      </c>
      <c r="F345" t="s">
        <v>465</v>
      </c>
      <c r="G345">
        <v>1973</v>
      </c>
      <c r="H345" t="str">
        <f t="shared" si="21"/>
        <v>Trzciński Tomasz</v>
      </c>
      <c r="I345">
        <f t="shared" si="22"/>
        <v>1973</v>
      </c>
      <c r="J345" t="s">
        <v>32</v>
      </c>
      <c r="K345" t="s">
        <v>667</v>
      </c>
    </row>
    <row r="346" spans="1:11">
      <c r="A346" t="str">
        <f t="shared" si="20"/>
        <v>StępieńKarol1981</v>
      </c>
      <c r="C346">
        <f t="shared" si="23"/>
        <v>345</v>
      </c>
      <c r="D346" t="s">
        <v>376</v>
      </c>
      <c r="E346" t="s">
        <v>95</v>
      </c>
      <c r="G346">
        <v>1981</v>
      </c>
      <c r="H346" t="str">
        <f t="shared" si="21"/>
        <v>Stępień Karol</v>
      </c>
      <c r="I346">
        <f t="shared" si="22"/>
        <v>1981</v>
      </c>
      <c r="J346" t="s">
        <v>32</v>
      </c>
      <c r="K346" t="s">
        <v>667</v>
      </c>
    </row>
    <row r="347" spans="1:11">
      <c r="A347" t="str">
        <f t="shared" si="20"/>
        <v>BałdowskiPrzemysław1980</v>
      </c>
      <c r="C347">
        <f t="shared" si="23"/>
        <v>346</v>
      </c>
      <c r="D347" t="s">
        <v>461</v>
      </c>
      <c r="E347" t="s">
        <v>24</v>
      </c>
      <c r="F347" t="s">
        <v>459</v>
      </c>
      <c r="G347">
        <v>1980</v>
      </c>
      <c r="H347" t="str">
        <f t="shared" si="21"/>
        <v>Bałdowski Przemysław</v>
      </c>
      <c r="I347">
        <f t="shared" si="22"/>
        <v>1980</v>
      </c>
      <c r="J347" t="s">
        <v>32</v>
      </c>
      <c r="K347" t="s">
        <v>667</v>
      </c>
    </row>
    <row r="348" spans="1:11">
      <c r="A348" t="str">
        <f t="shared" si="20"/>
        <v>KurzyńskiKrystian1976</v>
      </c>
      <c r="C348">
        <f t="shared" si="23"/>
        <v>347</v>
      </c>
      <c r="D348" t="s">
        <v>458</v>
      </c>
      <c r="E348" t="s">
        <v>77</v>
      </c>
      <c r="G348">
        <v>1976</v>
      </c>
      <c r="H348" t="str">
        <f t="shared" si="21"/>
        <v>Kurzyński Krystian</v>
      </c>
      <c r="I348">
        <f t="shared" si="22"/>
        <v>1976</v>
      </c>
      <c r="J348" t="s">
        <v>32</v>
      </c>
      <c r="K348" t="s">
        <v>667</v>
      </c>
    </row>
    <row r="349" spans="1:11">
      <c r="A349" t="str">
        <f t="shared" si="20"/>
        <v>IwanowskiŁukasz1976</v>
      </c>
      <c r="C349">
        <f t="shared" si="23"/>
        <v>348</v>
      </c>
      <c r="D349" t="s">
        <v>457</v>
      </c>
      <c r="E349" t="s">
        <v>63</v>
      </c>
      <c r="G349">
        <v>1976</v>
      </c>
      <c r="H349" t="str">
        <f t="shared" si="21"/>
        <v>Iwanowski Łukasz</v>
      </c>
      <c r="I349">
        <f t="shared" si="22"/>
        <v>1976</v>
      </c>
      <c r="J349" t="s">
        <v>32</v>
      </c>
      <c r="K349" t="s">
        <v>667</v>
      </c>
    </row>
    <row r="350" spans="1:11">
      <c r="A350" t="str">
        <f t="shared" si="20"/>
        <v>PietralikAndrzej1975</v>
      </c>
      <c r="C350">
        <f t="shared" si="23"/>
        <v>349</v>
      </c>
      <c r="D350" t="s">
        <v>456</v>
      </c>
      <c r="E350" t="s">
        <v>26</v>
      </c>
      <c r="G350">
        <v>1975</v>
      </c>
      <c r="H350" t="str">
        <f t="shared" si="21"/>
        <v>Pietralik Andrzej</v>
      </c>
      <c r="I350">
        <f t="shared" si="22"/>
        <v>1975</v>
      </c>
      <c r="J350" t="s">
        <v>32</v>
      </c>
      <c r="K350" t="s">
        <v>667</v>
      </c>
    </row>
    <row r="351" spans="1:11">
      <c r="A351" t="str">
        <f t="shared" si="20"/>
        <v>FilipczykJakub1998</v>
      </c>
      <c r="C351">
        <f t="shared" si="23"/>
        <v>350</v>
      </c>
      <c r="D351" t="s">
        <v>455</v>
      </c>
      <c r="E351" t="s">
        <v>141</v>
      </c>
      <c r="F351" t="s">
        <v>453</v>
      </c>
      <c r="G351">
        <v>1998</v>
      </c>
      <c r="H351" t="str">
        <f t="shared" si="21"/>
        <v>Filipczyk Jakub</v>
      </c>
      <c r="I351">
        <f t="shared" si="22"/>
        <v>1998</v>
      </c>
      <c r="J351" t="s">
        <v>32</v>
      </c>
      <c r="K351" t="s">
        <v>667</v>
      </c>
    </row>
    <row r="352" spans="1:11">
      <c r="A352" t="str">
        <f t="shared" si="20"/>
        <v>FilipczykJurand1965</v>
      </c>
      <c r="C352">
        <f t="shared" si="23"/>
        <v>351</v>
      </c>
      <c r="D352" t="s">
        <v>455</v>
      </c>
      <c r="E352" t="s">
        <v>454</v>
      </c>
      <c r="F352" t="s">
        <v>453</v>
      </c>
      <c r="G352">
        <v>1965</v>
      </c>
      <c r="H352" t="str">
        <f t="shared" si="21"/>
        <v>Filipczyk Jurand</v>
      </c>
      <c r="I352">
        <f t="shared" si="22"/>
        <v>1965</v>
      </c>
      <c r="J352" t="s">
        <v>32</v>
      </c>
      <c r="K352" t="s">
        <v>667</v>
      </c>
    </row>
    <row r="353" spans="1:11">
      <c r="A353" t="str">
        <f t="shared" si="20"/>
        <v>GałczyńskiKarol1973</v>
      </c>
      <c r="C353">
        <f t="shared" si="23"/>
        <v>352</v>
      </c>
      <c r="D353" t="s">
        <v>452</v>
      </c>
      <c r="E353" t="s">
        <v>95</v>
      </c>
      <c r="G353">
        <v>1973</v>
      </c>
      <c r="H353" t="str">
        <f t="shared" si="21"/>
        <v>Gałczyński Karol</v>
      </c>
      <c r="I353">
        <f t="shared" si="22"/>
        <v>1973</v>
      </c>
      <c r="J353" t="s">
        <v>32</v>
      </c>
      <c r="K353" t="s">
        <v>667</v>
      </c>
    </row>
    <row r="354" spans="1:11">
      <c r="A354" t="str">
        <f t="shared" si="20"/>
        <v>TempczykJacek1982</v>
      </c>
      <c r="C354">
        <f t="shared" si="23"/>
        <v>353</v>
      </c>
      <c r="D354" t="s">
        <v>451</v>
      </c>
      <c r="E354" t="s">
        <v>21</v>
      </c>
      <c r="G354">
        <v>1982</v>
      </c>
      <c r="H354" t="str">
        <f t="shared" si="21"/>
        <v>Tempczyk Jacek</v>
      </c>
      <c r="I354">
        <f t="shared" si="22"/>
        <v>1982</v>
      </c>
      <c r="J354" t="s">
        <v>32</v>
      </c>
      <c r="K354" t="s">
        <v>667</v>
      </c>
    </row>
    <row r="355" spans="1:11">
      <c r="A355" t="str">
        <f t="shared" si="20"/>
        <v>KoszewskiŁukasz1976</v>
      </c>
      <c r="C355">
        <f t="shared" si="23"/>
        <v>354</v>
      </c>
      <c r="D355" t="s">
        <v>450</v>
      </c>
      <c r="E355" t="s">
        <v>63</v>
      </c>
      <c r="G355">
        <v>1976</v>
      </c>
      <c r="H355" t="str">
        <f t="shared" si="21"/>
        <v>Koszewski Łukasz</v>
      </c>
      <c r="I355">
        <f t="shared" si="22"/>
        <v>1976</v>
      </c>
      <c r="J355" t="s">
        <v>32</v>
      </c>
      <c r="K355" t="s">
        <v>667</v>
      </c>
    </row>
    <row r="356" spans="1:11">
      <c r="A356" t="str">
        <f t="shared" si="20"/>
        <v>KutzmannJacek1982</v>
      </c>
      <c r="C356">
        <f t="shared" si="23"/>
        <v>355</v>
      </c>
      <c r="D356" t="s">
        <v>449</v>
      </c>
      <c r="E356" t="s">
        <v>21</v>
      </c>
      <c r="F356" t="s">
        <v>448</v>
      </c>
      <c r="G356">
        <v>1982</v>
      </c>
      <c r="H356" t="str">
        <f t="shared" si="21"/>
        <v>Kutzmann Jacek</v>
      </c>
      <c r="I356">
        <f t="shared" si="22"/>
        <v>1982</v>
      </c>
      <c r="J356" t="s">
        <v>32</v>
      </c>
      <c r="K356" t="s">
        <v>667</v>
      </c>
    </row>
    <row r="357" spans="1:11">
      <c r="A357" t="str">
        <f t="shared" si="20"/>
        <v>MeggerSławek1980</v>
      </c>
      <c r="C357">
        <f t="shared" si="23"/>
        <v>356</v>
      </c>
      <c r="D357" t="s">
        <v>447</v>
      </c>
      <c r="E357" t="s">
        <v>421</v>
      </c>
      <c r="F357" t="s">
        <v>445</v>
      </c>
      <c r="G357">
        <v>1980</v>
      </c>
      <c r="H357" t="str">
        <f t="shared" si="21"/>
        <v>Megger Sławek</v>
      </c>
      <c r="I357">
        <f t="shared" si="22"/>
        <v>1980</v>
      </c>
      <c r="J357" t="s">
        <v>32</v>
      </c>
      <c r="K357" t="s">
        <v>667</v>
      </c>
    </row>
    <row r="358" spans="1:11">
      <c r="A358" t="str">
        <f t="shared" si="20"/>
        <v>KałkaTadeusz1955</v>
      </c>
      <c r="C358">
        <f t="shared" si="23"/>
        <v>357</v>
      </c>
      <c r="D358" t="s">
        <v>444</v>
      </c>
      <c r="E358" t="s">
        <v>89</v>
      </c>
      <c r="G358">
        <v>1955</v>
      </c>
      <c r="H358" t="str">
        <f t="shared" si="21"/>
        <v>Kałka Tadeusz</v>
      </c>
      <c r="I358">
        <f t="shared" si="22"/>
        <v>1955</v>
      </c>
      <c r="J358" t="s">
        <v>32</v>
      </c>
      <c r="K358" t="s">
        <v>667</v>
      </c>
    </row>
    <row r="359" spans="1:11">
      <c r="A359" t="str">
        <f t="shared" si="20"/>
        <v>MakowskiArek1972</v>
      </c>
      <c r="C359">
        <f t="shared" si="23"/>
        <v>358</v>
      </c>
      <c r="D359" t="s">
        <v>443</v>
      </c>
      <c r="E359" t="s">
        <v>442</v>
      </c>
      <c r="G359">
        <v>1972</v>
      </c>
      <c r="H359" t="str">
        <f t="shared" si="21"/>
        <v>Makowski Arek</v>
      </c>
      <c r="I359">
        <f t="shared" si="22"/>
        <v>1972</v>
      </c>
      <c r="J359" t="s">
        <v>32</v>
      </c>
      <c r="K359" t="s">
        <v>667</v>
      </c>
    </row>
    <row r="360" spans="1:11">
      <c r="A360" t="str">
        <f t="shared" si="20"/>
        <v>KuźdubPiotr1971</v>
      </c>
      <c r="C360">
        <f t="shared" si="23"/>
        <v>359</v>
      </c>
      <c r="D360" t="s">
        <v>441</v>
      </c>
      <c r="E360" t="s">
        <v>15</v>
      </c>
      <c r="G360">
        <v>1971</v>
      </c>
      <c r="H360" t="str">
        <f t="shared" si="21"/>
        <v>Kuźdub Piotr</v>
      </c>
      <c r="I360">
        <f t="shared" si="22"/>
        <v>1971</v>
      </c>
      <c r="J360" t="s">
        <v>32</v>
      </c>
      <c r="K360" t="s">
        <v>667</v>
      </c>
    </row>
    <row r="361" spans="1:11">
      <c r="A361" t="str">
        <f t="shared" si="20"/>
        <v>SzyngwelskiKrzysztof1984</v>
      </c>
      <c r="C361">
        <f t="shared" si="23"/>
        <v>360</v>
      </c>
      <c r="D361" t="s">
        <v>440</v>
      </c>
      <c r="E361" t="s">
        <v>22</v>
      </c>
      <c r="G361">
        <v>1984</v>
      </c>
      <c r="H361" t="str">
        <f t="shared" si="21"/>
        <v>Szyngwelski Krzysztof</v>
      </c>
      <c r="I361">
        <f t="shared" si="22"/>
        <v>1984</v>
      </c>
      <c r="J361" t="s">
        <v>32</v>
      </c>
      <c r="K361" t="s">
        <v>667</v>
      </c>
    </row>
    <row r="362" spans="1:11">
      <c r="A362" t="str">
        <f t="shared" si="20"/>
        <v>LisewskaAgnieszka1998</v>
      </c>
      <c r="C362">
        <f t="shared" si="23"/>
        <v>361</v>
      </c>
      <c r="D362" t="s">
        <v>648</v>
      </c>
      <c r="E362" t="s">
        <v>133</v>
      </c>
      <c r="F362" t="s">
        <v>647</v>
      </c>
      <c r="G362">
        <v>1998</v>
      </c>
      <c r="H362" t="str">
        <f t="shared" si="21"/>
        <v>Lisewska Agnieszka</v>
      </c>
      <c r="I362">
        <f t="shared" si="22"/>
        <v>1998</v>
      </c>
      <c r="J362" t="s">
        <v>0</v>
      </c>
      <c r="K362" t="s">
        <v>667</v>
      </c>
    </row>
    <row r="363" spans="1:11">
      <c r="A363" t="str">
        <f t="shared" si="20"/>
        <v>MłyńskaAlicja1987</v>
      </c>
      <c r="C363">
        <f t="shared" si="23"/>
        <v>362</v>
      </c>
      <c r="D363" t="s">
        <v>636</v>
      </c>
      <c r="E363" t="s">
        <v>635</v>
      </c>
      <c r="F363" t="s">
        <v>634</v>
      </c>
      <c r="G363">
        <v>1987</v>
      </c>
      <c r="H363" t="str">
        <f t="shared" si="21"/>
        <v>Młyńska Alicja</v>
      </c>
      <c r="I363">
        <f t="shared" si="22"/>
        <v>1987</v>
      </c>
      <c r="J363" t="s">
        <v>0</v>
      </c>
      <c r="K363" t="s">
        <v>667</v>
      </c>
    </row>
    <row r="364" spans="1:11">
      <c r="A364" t="str">
        <f t="shared" si="20"/>
        <v>DomachowskaDorota1982</v>
      </c>
      <c r="C364">
        <f t="shared" si="23"/>
        <v>363</v>
      </c>
      <c r="D364" t="s">
        <v>593</v>
      </c>
      <c r="E364" t="s">
        <v>497</v>
      </c>
      <c r="F364" t="s">
        <v>592</v>
      </c>
      <c r="G364">
        <v>1982</v>
      </c>
      <c r="H364" t="str">
        <f t="shared" si="21"/>
        <v>Domachowska Dorota</v>
      </c>
      <c r="I364">
        <f t="shared" si="22"/>
        <v>1982</v>
      </c>
      <c r="J364" t="s">
        <v>0</v>
      </c>
      <c r="K364" t="s">
        <v>667</v>
      </c>
    </row>
    <row r="365" spans="1:11">
      <c r="A365" t="str">
        <f t="shared" si="20"/>
        <v>ŚlósarczykDominika1982</v>
      </c>
      <c r="C365">
        <f t="shared" si="23"/>
        <v>364</v>
      </c>
      <c r="D365" t="s">
        <v>585</v>
      </c>
      <c r="E365" t="s">
        <v>584</v>
      </c>
      <c r="F365" t="s">
        <v>583</v>
      </c>
      <c r="G365">
        <v>1982</v>
      </c>
      <c r="H365" t="str">
        <f t="shared" si="21"/>
        <v>Ślósarczyk Dominika</v>
      </c>
      <c r="I365">
        <f t="shared" si="22"/>
        <v>1982</v>
      </c>
      <c r="J365" t="s">
        <v>0</v>
      </c>
      <c r="K365" t="s">
        <v>667</v>
      </c>
    </row>
    <row r="366" spans="1:11">
      <c r="A366" t="str">
        <f t="shared" si="20"/>
        <v>JarosiewiczMałgorzata1979</v>
      </c>
      <c r="C366">
        <f t="shared" si="23"/>
        <v>365</v>
      </c>
      <c r="D366" t="s">
        <v>577</v>
      </c>
      <c r="E366" t="s">
        <v>500</v>
      </c>
      <c r="G366">
        <v>1979</v>
      </c>
      <c r="H366" t="str">
        <f t="shared" si="21"/>
        <v>Jarosiewicz Małgorzata</v>
      </c>
      <c r="I366">
        <f t="shared" si="22"/>
        <v>1979</v>
      </c>
      <c r="J366" t="s">
        <v>0</v>
      </c>
      <c r="K366" t="s">
        <v>667</v>
      </c>
    </row>
    <row r="367" spans="1:11">
      <c r="A367" t="str">
        <f t="shared" si="20"/>
        <v>Harasimowicz-PelichowskaAlina1980</v>
      </c>
      <c r="C367">
        <f t="shared" si="23"/>
        <v>366</v>
      </c>
      <c r="D367" t="s">
        <v>570</v>
      </c>
      <c r="E367" t="s">
        <v>569</v>
      </c>
      <c r="F367" t="s">
        <v>567</v>
      </c>
      <c r="G367">
        <v>1980</v>
      </c>
      <c r="H367" t="str">
        <f t="shared" si="21"/>
        <v>Harasimowicz-Pelichowska Alina</v>
      </c>
      <c r="I367">
        <f t="shared" si="22"/>
        <v>1980</v>
      </c>
      <c r="J367" t="s">
        <v>0</v>
      </c>
      <c r="K367" t="s">
        <v>667</v>
      </c>
    </row>
    <row r="368" spans="1:11">
      <c r="A368" t="str">
        <f t="shared" si="20"/>
        <v>SkurasAnna1978</v>
      </c>
      <c r="C368">
        <f t="shared" si="23"/>
        <v>367</v>
      </c>
      <c r="D368" t="s">
        <v>559</v>
      </c>
      <c r="E368" t="s">
        <v>276</v>
      </c>
      <c r="F368" t="s">
        <v>558</v>
      </c>
      <c r="G368">
        <v>1978</v>
      </c>
      <c r="H368" t="str">
        <f t="shared" si="21"/>
        <v>Skuras Anna</v>
      </c>
      <c r="I368">
        <f t="shared" si="22"/>
        <v>1978</v>
      </c>
      <c r="J368" t="s">
        <v>0</v>
      </c>
      <c r="K368" t="s">
        <v>667</v>
      </c>
    </row>
    <row r="369" spans="1:11">
      <c r="A369" t="str">
        <f t="shared" si="20"/>
        <v>PacekKarolina1988</v>
      </c>
      <c r="C369">
        <f t="shared" si="23"/>
        <v>368</v>
      </c>
      <c r="D369" t="s">
        <v>551</v>
      </c>
      <c r="E369" t="s">
        <v>550</v>
      </c>
      <c r="F369" t="s">
        <v>549</v>
      </c>
      <c r="G369">
        <v>1988</v>
      </c>
      <c r="H369" t="str">
        <f t="shared" si="21"/>
        <v>Pacek Karolina</v>
      </c>
      <c r="I369">
        <f t="shared" si="22"/>
        <v>1988</v>
      </c>
      <c r="J369" t="s">
        <v>0</v>
      </c>
      <c r="K369" t="s">
        <v>667</v>
      </c>
    </row>
    <row r="370" spans="1:11">
      <c r="A370" t="str">
        <f t="shared" si="20"/>
        <v>NajderEwa1957</v>
      </c>
      <c r="C370">
        <f t="shared" si="23"/>
        <v>369</v>
      </c>
      <c r="D370" t="s">
        <v>510</v>
      </c>
      <c r="E370" t="s">
        <v>334</v>
      </c>
      <c r="G370">
        <v>1957</v>
      </c>
      <c r="H370" t="str">
        <f t="shared" si="21"/>
        <v>Najder Ewa</v>
      </c>
      <c r="I370">
        <f t="shared" si="22"/>
        <v>1957</v>
      </c>
      <c r="J370" t="s">
        <v>0</v>
      </c>
      <c r="K370" t="s">
        <v>667</v>
      </c>
    </row>
    <row r="371" spans="1:11">
      <c r="A371" t="str">
        <f t="shared" si="20"/>
        <v>GórskaMałgorzata1983</v>
      </c>
      <c r="C371">
        <f t="shared" si="23"/>
        <v>370</v>
      </c>
      <c r="D371" t="s">
        <v>501</v>
      </c>
      <c r="E371" t="s">
        <v>500</v>
      </c>
      <c r="F371" t="s">
        <v>496</v>
      </c>
      <c r="G371">
        <v>1983</v>
      </c>
      <c r="H371" t="str">
        <f t="shared" si="21"/>
        <v>Górska Małgorzata</v>
      </c>
      <c r="I371">
        <f t="shared" si="22"/>
        <v>1983</v>
      </c>
      <c r="J371" t="s">
        <v>0</v>
      </c>
      <c r="K371" t="s">
        <v>667</v>
      </c>
    </row>
    <row r="372" spans="1:11">
      <c r="A372" t="str">
        <f t="shared" si="20"/>
        <v>BużDorota1984</v>
      </c>
      <c r="C372">
        <f t="shared" si="23"/>
        <v>371</v>
      </c>
      <c r="D372" t="s">
        <v>498</v>
      </c>
      <c r="E372" t="s">
        <v>497</v>
      </c>
      <c r="F372" t="s">
        <v>496</v>
      </c>
      <c r="G372">
        <v>1984</v>
      </c>
      <c r="H372" t="str">
        <f t="shared" si="21"/>
        <v>Buż Dorota</v>
      </c>
      <c r="I372">
        <f t="shared" si="22"/>
        <v>1984</v>
      </c>
      <c r="J372" t="s">
        <v>0</v>
      </c>
      <c r="K372" t="s">
        <v>667</v>
      </c>
    </row>
    <row r="373" spans="1:11">
      <c r="A373" t="str">
        <f t="shared" si="20"/>
        <v>BłajetJoanna1957</v>
      </c>
      <c r="C373">
        <f t="shared" si="23"/>
        <v>372</v>
      </c>
      <c r="D373" t="s">
        <v>490</v>
      </c>
      <c r="E373" t="s">
        <v>489</v>
      </c>
      <c r="F373" t="s">
        <v>488</v>
      </c>
      <c r="G373">
        <v>1957</v>
      </c>
      <c r="H373" t="str">
        <f t="shared" si="21"/>
        <v>Błajet Joanna</v>
      </c>
      <c r="I373">
        <f t="shared" si="22"/>
        <v>1957</v>
      </c>
      <c r="J373" t="s">
        <v>0</v>
      </c>
      <c r="K373" t="s">
        <v>667</v>
      </c>
    </row>
    <row r="374" spans="1:11">
      <c r="A374" t="str">
        <f t="shared" si="20"/>
        <v>KunstetterBeata1961</v>
      </c>
      <c r="C374">
        <f t="shared" si="23"/>
        <v>373</v>
      </c>
      <c r="D374" s="15" t="s">
        <v>486</v>
      </c>
      <c r="E374" s="15" t="s">
        <v>487</v>
      </c>
      <c r="F374" s="9"/>
      <c r="G374" s="9">
        <v>1961</v>
      </c>
      <c r="H374" t="str">
        <f t="shared" si="21"/>
        <v>Kunstetter Beata</v>
      </c>
      <c r="I374">
        <f t="shared" si="22"/>
        <v>1961</v>
      </c>
      <c r="J374" t="s">
        <v>0</v>
      </c>
      <c r="K374" t="s">
        <v>667</v>
      </c>
    </row>
    <row r="375" spans="1:11">
      <c r="A375" t="str">
        <f t="shared" si="20"/>
        <v>BłędowskaAleksandra1970</v>
      </c>
      <c r="C375">
        <f t="shared" si="23"/>
        <v>374</v>
      </c>
      <c r="D375" s="15" t="s">
        <v>484</v>
      </c>
      <c r="E375" s="15" t="s">
        <v>483</v>
      </c>
      <c r="F375" s="15"/>
      <c r="G375" s="9">
        <v>1970</v>
      </c>
      <c r="H375" t="str">
        <f t="shared" si="21"/>
        <v>Błędowska Aleksandra</v>
      </c>
      <c r="I375">
        <f t="shared" si="22"/>
        <v>1970</v>
      </c>
      <c r="J375" t="s">
        <v>0</v>
      </c>
      <c r="K375" t="s">
        <v>667</v>
      </c>
    </row>
    <row r="376" spans="1:11">
      <c r="A376" t="str">
        <f t="shared" si="20"/>
        <v>KopaniaAnita1975</v>
      </c>
      <c r="C376">
        <f t="shared" si="23"/>
        <v>375</v>
      </c>
      <c r="D376" s="15" t="s">
        <v>482</v>
      </c>
      <c r="E376" s="15" t="s">
        <v>481</v>
      </c>
      <c r="F376" s="9"/>
      <c r="G376" s="9">
        <v>1975</v>
      </c>
      <c r="H376" t="str">
        <f t="shared" si="21"/>
        <v>Kopania Anita</v>
      </c>
      <c r="I376">
        <f t="shared" si="22"/>
        <v>1975</v>
      </c>
      <c r="J376" t="s">
        <v>0</v>
      </c>
      <c r="K376" t="s">
        <v>667</v>
      </c>
    </row>
    <row r="377" spans="1:11">
      <c r="A377" t="str">
        <f t="shared" si="20"/>
        <v>MamczakEdyta1982</v>
      </c>
      <c r="C377">
        <f t="shared" si="23"/>
        <v>376</v>
      </c>
      <c r="D377" s="15" t="s">
        <v>464</v>
      </c>
      <c r="E377" s="15" t="s">
        <v>463</v>
      </c>
      <c r="F377" s="9" t="s">
        <v>462</v>
      </c>
      <c r="G377" s="9">
        <v>1982</v>
      </c>
      <c r="H377" t="str">
        <f t="shared" si="21"/>
        <v>Mamczak Edyta</v>
      </c>
      <c r="I377">
        <f t="shared" si="22"/>
        <v>1982</v>
      </c>
      <c r="J377" t="s">
        <v>0</v>
      </c>
      <c r="K377" t="s">
        <v>667</v>
      </c>
    </row>
    <row r="378" spans="1:11">
      <c r="A378" t="str">
        <f t="shared" si="20"/>
        <v>BlockBarbara1978</v>
      </c>
      <c r="C378">
        <f t="shared" si="23"/>
        <v>377</v>
      </c>
      <c r="D378" s="15" t="s">
        <v>460</v>
      </c>
      <c r="E378" s="15" t="s">
        <v>409</v>
      </c>
      <c r="F378" s="9" t="s">
        <v>459</v>
      </c>
      <c r="G378" s="9">
        <v>1978</v>
      </c>
      <c r="H378" t="str">
        <f t="shared" si="21"/>
        <v>Block Barbara</v>
      </c>
      <c r="I378">
        <f t="shared" si="22"/>
        <v>1978</v>
      </c>
      <c r="J378" t="s">
        <v>0</v>
      </c>
      <c r="K378" t="s">
        <v>667</v>
      </c>
    </row>
    <row r="379" spans="1:11">
      <c r="A379" t="str">
        <f t="shared" si="20"/>
        <v>WysockaAgata1988</v>
      </c>
      <c r="C379">
        <f t="shared" si="23"/>
        <v>378</v>
      </c>
      <c r="D379" s="15" t="s">
        <v>446</v>
      </c>
      <c r="E379" s="15" t="s">
        <v>231</v>
      </c>
      <c r="F379" s="9" t="s">
        <v>445</v>
      </c>
      <c r="G379" s="9">
        <v>1988</v>
      </c>
      <c r="H379" t="str">
        <f t="shared" si="21"/>
        <v>Wysocka Agata</v>
      </c>
      <c r="I379">
        <f t="shared" si="22"/>
        <v>1988</v>
      </c>
      <c r="J379" t="s">
        <v>0</v>
      </c>
      <c r="K379" t="s">
        <v>667</v>
      </c>
    </row>
    <row r="380" spans="1:11">
      <c r="A380" t="str">
        <f t="shared" si="20"/>
        <v>KIELAKSŁAWOMIR1972</v>
      </c>
      <c r="C380">
        <f t="shared" si="23"/>
        <v>379</v>
      </c>
      <c r="D380" s="15" t="s">
        <v>683</v>
      </c>
      <c r="E380" s="15" t="s">
        <v>173</v>
      </c>
      <c r="F380" s="9" t="s">
        <v>673</v>
      </c>
      <c r="G380" s="9">
        <v>1972</v>
      </c>
      <c r="H380" t="str">
        <f t="shared" si="21"/>
        <v>KIELAK SŁAWOMIR</v>
      </c>
      <c r="I380">
        <f t="shared" si="22"/>
        <v>1972</v>
      </c>
      <c r="J380" t="s">
        <v>32</v>
      </c>
      <c r="K380" t="s">
        <v>56</v>
      </c>
    </row>
    <row r="381" spans="1:11">
      <c r="A381" t="str">
        <f t="shared" si="20"/>
        <v>KIELAKHUBERT1996</v>
      </c>
      <c r="C381">
        <f t="shared" si="23"/>
        <v>380</v>
      </c>
      <c r="D381" s="15" t="s">
        <v>683</v>
      </c>
      <c r="E381" s="15" t="s">
        <v>685</v>
      </c>
      <c r="F381" s="9" t="s">
        <v>673</v>
      </c>
      <c r="G381" s="9">
        <v>1996</v>
      </c>
      <c r="H381" t="str">
        <f t="shared" si="21"/>
        <v>KIELAK HUBERT</v>
      </c>
      <c r="I381">
        <f t="shared" si="22"/>
        <v>1996</v>
      </c>
      <c r="J381" t="s">
        <v>32</v>
      </c>
      <c r="K381" t="s">
        <v>56</v>
      </c>
    </row>
    <row r="382" spans="1:11">
      <c r="A382" t="str">
        <f t="shared" si="20"/>
        <v>KUTHANMARCIN1977</v>
      </c>
      <c r="C382">
        <f t="shared" si="23"/>
        <v>381</v>
      </c>
      <c r="D382" s="15" t="s">
        <v>686</v>
      </c>
      <c r="E382" s="15" t="s">
        <v>684</v>
      </c>
      <c r="F382" s="9" t="s">
        <v>253</v>
      </c>
      <c r="G382" s="9">
        <v>1977</v>
      </c>
      <c r="H382" t="str">
        <f t="shared" si="21"/>
        <v>KUTHAN MARCIN</v>
      </c>
      <c r="I382">
        <f t="shared" si="22"/>
        <v>1977</v>
      </c>
      <c r="J382" t="s">
        <v>32</v>
      </c>
      <c r="K382" t="s">
        <v>56</v>
      </c>
    </row>
    <row r="383" spans="1:11">
      <c r="A383" t="str">
        <f t="shared" si="20"/>
        <v>MIŚKIEWICZMARCIN1979</v>
      </c>
      <c r="C383">
        <f t="shared" si="23"/>
        <v>382</v>
      </c>
      <c r="D383" s="15" t="s">
        <v>687</v>
      </c>
      <c r="E383" s="15" t="s">
        <v>684</v>
      </c>
      <c r="F383" s="9" t="s">
        <v>676</v>
      </c>
      <c r="G383" s="9">
        <v>1979</v>
      </c>
      <c r="H383" t="str">
        <f t="shared" si="21"/>
        <v>MIŚKIEWICZ MARCIN</v>
      </c>
      <c r="I383">
        <f t="shared" si="22"/>
        <v>1979</v>
      </c>
      <c r="J383" t="s">
        <v>32</v>
      </c>
      <c r="K383" t="s">
        <v>56</v>
      </c>
    </row>
    <row r="384" spans="1:11">
      <c r="A384" t="str">
        <f t="shared" si="20"/>
        <v>SKORUPOWSKIJACEK1966</v>
      </c>
      <c r="C384">
        <f t="shared" si="23"/>
        <v>383</v>
      </c>
      <c r="D384" s="15" t="s">
        <v>688</v>
      </c>
      <c r="E384" s="15" t="s">
        <v>689</v>
      </c>
      <c r="F384" s="9" t="s">
        <v>675</v>
      </c>
      <c r="G384" s="9">
        <v>1966</v>
      </c>
      <c r="H384" t="str">
        <f t="shared" si="21"/>
        <v>SKORUPOWSKI JACEK</v>
      </c>
      <c r="I384">
        <f t="shared" si="22"/>
        <v>1966</v>
      </c>
      <c r="J384" t="s">
        <v>32</v>
      </c>
      <c r="K384" t="s">
        <v>56</v>
      </c>
    </row>
    <row r="385" spans="1:11">
      <c r="A385" t="str">
        <f t="shared" si="20"/>
        <v>KIELAKIGOR1999</v>
      </c>
      <c r="C385">
        <f t="shared" si="23"/>
        <v>384</v>
      </c>
      <c r="D385" s="15" t="s">
        <v>683</v>
      </c>
      <c r="E385" s="15" t="s">
        <v>694</v>
      </c>
      <c r="F385" s="9" t="s">
        <v>673</v>
      </c>
      <c r="G385" s="9">
        <v>1999</v>
      </c>
      <c r="H385" t="str">
        <f t="shared" si="21"/>
        <v>KIELAK IGOR</v>
      </c>
      <c r="I385">
        <f t="shared" si="22"/>
        <v>1999</v>
      </c>
      <c r="J385" t="s">
        <v>32</v>
      </c>
      <c r="K385" t="s">
        <v>56</v>
      </c>
    </row>
    <row r="386" spans="1:11">
      <c r="A386" t="str">
        <f t="shared" ref="A386:A440" si="24">D386&amp;E386&amp;G386</f>
        <v>ROZWADOWSKIPAWEł1968</v>
      </c>
      <c r="C386">
        <f t="shared" si="23"/>
        <v>385</v>
      </c>
      <c r="D386" s="15" t="s">
        <v>695</v>
      </c>
      <c r="E386" s="15" t="s">
        <v>696</v>
      </c>
      <c r="F386" s="9" t="s">
        <v>672</v>
      </c>
      <c r="G386" s="9">
        <v>1968</v>
      </c>
      <c r="H386" t="str">
        <f t="shared" si="21"/>
        <v>ROZWADOWSKI PAWEł</v>
      </c>
      <c r="I386">
        <f t="shared" si="22"/>
        <v>1968</v>
      </c>
      <c r="J386" t="s">
        <v>32</v>
      </c>
      <c r="K386" t="s">
        <v>56</v>
      </c>
    </row>
    <row r="387" spans="1:11">
      <c r="A387" t="str">
        <f t="shared" si="24"/>
        <v>BIOLIKGRZEGORZ1976</v>
      </c>
      <c r="C387">
        <f t="shared" si="23"/>
        <v>386</v>
      </c>
      <c r="D387" s="15" t="s">
        <v>692</v>
      </c>
      <c r="E387" s="15" t="s">
        <v>680</v>
      </c>
      <c r="F387" s="9" t="s">
        <v>671</v>
      </c>
      <c r="G387" s="9">
        <v>1976</v>
      </c>
      <c r="H387" t="str">
        <f t="shared" ref="H387:H450" si="25">D387&amp;" "&amp;E387</f>
        <v>BIOLIK GRZEGORZ</v>
      </c>
      <c r="I387">
        <f t="shared" ref="I387:I450" si="26">G387</f>
        <v>1976</v>
      </c>
      <c r="J387" t="s">
        <v>32</v>
      </c>
      <c r="K387" t="s">
        <v>56</v>
      </c>
    </row>
    <row r="388" spans="1:11">
      <c r="A388" t="str">
        <f t="shared" si="24"/>
        <v>WASIAKGERARD1975</v>
      </c>
      <c r="C388">
        <f t="shared" ref="C388:C440" si="27">C387+1</f>
        <v>387</v>
      </c>
      <c r="D388" s="15" t="s">
        <v>697</v>
      </c>
      <c r="E388" s="15" t="s">
        <v>698</v>
      </c>
      <c r="F388" s="9" t="s">
        <v>670</v>
      </c>
      <c r="G388" s="9">
        <v>1975</v>
      </c>
      <c r="H388" t="str">
        <f t="shared" si="25"/>
        <v>WASIAK GERARD</v>
      </c>
      <c r="I388">
        <f t="shared" si="26"/>
        <v>1975</v>
      </c>
      <c r="J388" t="s">
        <v>32</v>
      </c>
      <c r="K388" t="s">
        <v>56</v>
      </c>
    </row>
    <row r="389" spans="1:11">
      <c r="A389" t="str">
        <f t="shared" si="24"/>
        <v>ZAJĄCGRZEGORZ1984</v>
      </c>
      <c r="C389">
        <f t="shared" si="27"/>
        <v>388</v>
      </c>
      <c r="D389" s="15" t="s">
        <v>699</v>
      </c>
      <c r="E389" s="15" t="s">
        <v>680</v>
      </c>
      <c r="F389" s="9" t="s">
        <v>669</v>
      </c>
      <c r="G389" s="9">
        <v>1984</v>
      </c>
      <c r="H389" t="str">
        <f t="shared" si="25"/>
        <v>ZAJĄC GRZEGORZ</v>
      </c>
      <c r="I389">
        <f t="shared" si="26"/>
        <v>1984</v>
      </c>
      <c r="J389" t="s">
        <v>32</v>
      </c>
      <c r="K389" t="s">
        <v>56</v>
      </c>
    </row>
    <row r="390" spans="1:11">
      <c r="A390" t="str">
        <f t="shared" si="24"/>
        <v>MISZCZUKPIOTR1971</v>
      </c>
      <c r="C390">
        <f t="shared" si="27"/>
        <v>389</v>
      </c>
      <c r="D390" s="15" t="s">
        <v>700</v>
      </c>
      <c r="E390" t="s">
        <v>679</v>
      </c>
      <c r="F390" t="s">
        <v>668</v>
      </c>
      <c r="G390" s="9">
        <v>1971</v>
      </c>
      <c r="H390" t="str">
        <f t="shared" si="25"/>
        <v>MISZCZUK PIOTR</v>
      </c>
      <c r="I390">
        <f t="shared" si="26"/>
        <v>1971</v>
      </c>
      <c r="J390" t="s">
        <v>32</v>
      </c>
      <c r="K390" t="s">
        <v>56</v>
      </c>
    </row>
    <row r="391" spans="1:11">
      <c r="A391" t="str">
        <f t="shared" si="24"/>
        <v>SŁOMAPAWEŁ1982</v>
      </c>
      <c r="C391">
        <f t="shared" si="27"/>
        <v>390</v>
      </c>
      <c r="D391" s="15" t="s">
        <v>701</v>
      </c>
      <c r="E391" s="15" t="s">
        <v>678</v>
      </c>
      <c r="F391" s="9" t="s">
        <v>668</v>
      </c>
      <c r="G391" s="9">
        <v>1982</v>
      </c>
      <c r="H391" t="str">
        <f t="shared" si="25"/>
        <v>SŁOMA PAWEŁ</v>
      </c>
      <c r="I391">
        <f t="shared" si="26"/>
        <v>1982</v>
      </c>
      <c r="J391" t="s">
        <v>32</v>
      </c>
      <c r="K391" t="s">
        <v>56</v>
      </c>
    </row>
    <row r="392" spans="1:11">
      <c r="A392" t="str">
        <f t="shared" si="24"/>
        <v>NIEWĘGŁOWSKIPIOTR1976</v>
      </c>
      <c r="C392">
        <f t="shared" si="27"/>
        <v>391</v>
      </c>
      <c r="D392" s="15" t="s">
        <v>705</v>
      </c>
      <c r="E392" s="15" t="s">
        <v>679</v>
      </c>
      <c r="F392" s="9"/>
      <c r="G392" s="9">
        <v>1976</v>
      </c>
      <c r="H392" t="str">
        <f t="shared" si="25"/>
        <v>NIEWĘGŁOWSKI PIOTR</v>
      </c>
      <c r="I392">
        <f t="shared" si="26"/>
        <v>1976</v>
      </c>
      <c r="J392" t="s">
        <v>32</v>
      </c>
      <c r="K392" t="s">
        <v>56</v>
      </c>
    </row>
    <row r="393" spans="1:11">
      <c r="A393" t="str">
        <f t="shared" si="24"/>
        <v>SERWACKIKRZYSZTOF1980</v>
      </c>
      <c r="C393">
        <f t="shared" si="27"/>
        <v>392</v>
      </c>
      <c r="D393" t="s">
        <v>706</v>
      </c>
      <c r="E393" t="s">
        <v>681</v>
      </c>
      <c r="G393">
        <v>1980</v>
      </c>
      <c r="H393" t="str">
        <f t="shared" si="25"/>
        <v>SERWACKI KRZYSZTOF</v>
      </c>
      <c r="I393">
        <f t="shared" si="26"/>
        <v>1980</v>
      </c>
      <c r="J393" t="s">
        <v>32</v>
      </c>
      <c r="K393" t="s">
        <v>56</v>
      </c>
    </row>
    <row r="394" spans="1:11">
      <c r="A394" t="str">
        <f t="shared" si="24"/>
        <v>MISIACZEKEWA1968</v>
      </c>
      <c r="C394">
        <f t="shared" si="27"/>
        <v>393</v>
      </c>
      <c r="D394" t="s">
        <v>690</v>
      </c>
      <c r="E394" t="s">
        <v>691</v>
      </c>
      <c r="F394" t="s">
        <v>674</v>
      </c>
      <c r="G394">
        <v>1968</v>
      </c>
      <c r="H394" t="str">
        <f t="shared" si="25"/>
        <v>MISIACZEK EWA</v>
      </c>
      <c r="I394">
        <f t="shared" si="26"/>
        <v>1968</v>
      </c>
      <c r="J394" t="s">
        <v>0</v>
      </c>
      <c r="K394" t="s">
        <v>56</v>
      </c>
    </row>
    <row r="395" spans="1:11">
      <c r="A395" t="str">
        <f t="shared" si="24"/>
        <v>BIOLIKAGNIESZKA1977</v>
      </c>
      <c r="C395">
        <f t="shared" si="27"/>
        <v>394</v>
      </c>
      <c r="D395" t="s">
        <v>692</v>
      </c>
      <c r="E395" t="s">
        <v>693</v>
      </c>
      <c r="F395" t="s">
        <v>671</v>
      </c>
      <c r="G395">
        <v>1977</v>
      </c>
      <c r="H395" t="str">
        <f t="shared" si="25"/>
        <v>BIOLIK AGNIESZKA</v>
      </c>
      <c r="I395">
        <f t="shared" si="26"/>
        <v>1977</v>
      </c>
      <c r="J395" t="s">
        <v>0</v>
      </c>
      <c r="K395" t="s">
        <v>56</v>
      </c>
    </row>
    <row r="396" spans="1:11">
      <c r="A396" t="str">
        <f t="shared" si="24"/>
        <v>LIPIŃSKAKATARZYNA1988</v>
      </c>
      <c r="C396">
        <f t="shared" si="27"/>
        <v>395</v>
      </c>
      <c r="D396" t="s">
        <v>702</v>
      </c>
      <c r="E396" t="s">
        <v>703</v>
      </c>
      <c r="G396">
        <v>1988</v>
      </c>
      <c r="H396" t="str">
        <f t="shared" si="25"/>
        <v>LIPIŃSKA KATARZYNA</v>
      </c>
      <c r="I396">
        <f t="shared" si="26"/>
        <v>1988</v>
      </c>
      <c r="J396" t="s">
        <v>0</v>
      </c>
      <c r="K396" t="s">
        <v>56</v>
      </c>
    </row>
    <row r="397" spans="1:11">
      <c r="A397" t="str">
        <f t="shared" si="24"/>
        <v>KOŁODZIEJEWA1982</v>
      </c>
      <c r="C397">
        <f t="shared" si="27"/>
        <v>396</v>
      </c>
      <c r="D397" t="s">
        <v>704</v>
      </c>
      <c r="E397" t="s">
        <v>691</v>
      </c>
      <c r="G397">
        <v>1982</v>
      </c>
      <c r="H397" t="str">
        <f t="shared" si="25"/>
        <v>KOŁODZIEJ EWA</v>
      </c>
      <c r="I397">
        <f t="shared" si="26"/>
        <v>1982</v>
      </c>
      <c r="J397" t="s">
        <v>0</v>
      </c>
      <c r="K397" t="s">
        <v>56</v>
      </c>
    </row>
    <row r="398" spans="1:11">
      <c r="A398" t="str">
        <f t="shared" si="24"/>
        <v>MotykaJacek0</v>
      </c>
      <c r="C398">
        <f t="shared" si="27"/>
        <v>397</v>
      </c>
      <c r="D398" t="s">
        <v>729</v>
      </c>
      <c r="E398" t="s">
        <v>21</v>
      </c>
      <c r="F398" t="s">
        <v>727</v>
      </c>
      <c r="G398">
        <v>0</v>
      </c>
      <c r="H398" t="str">
        <f t="shared" si="25"/>
        <v>Motyka Jacek</v>
      </c>
      <c r="I398">
        <f t="shared" si="26"/>
        <v>0</v>
      </c>
      <c r="J398" t="s">
        <v>32</v>
      </c>
      <c r="K398" t="s">
        <v>730</v>
      </c>
    </row>
    <row r="399" spans="1:11">
      <c r="A399" t="str">
        <f t="shared" si="24"/>
        <v>JendruszczakDariusz0</v>
      </c>
      <c r="C399">
        <f t="shared" si="27"/>
        <v>398</v>
      </c>
      <c r="D399" t="s">
        <v>728</v>
      </c>
      <c r="E399" t="s">
        <v>144</v>
      </c>
      <c r="F399" t="s">
        <v>727</v>
      </c>
      <c r="G399">
        <v>0</v>
      </c>
      <c r="H399" t="str">
        <f t="shared" si="25"/>
        <v>Jendruszczak Dariusz</v>
      </c>
      <c r="I399">
        <f t="shared" si="26"/>
        <v>0</v>
      </c>
      <c r="J399" t="s">
        <v>32</v>
      </c>
      <c r="K399" t="s">
        <v>730</v>
      </c>
    </row>
    <row r="400" spans="1:11">
      <c r="A400" t="str">
        <f t="shared" si="24"/>
        <v>PotocznyPiotr0</v>
      </c>
      <c r="C400">
        <f t="shared" si="27"/>
        <v>399</v>
      </c>
      <c r="D400" t="s">
        <v>725</v>
      </c>
      <c r="E400" t="s">
        <v>15</v>
      </c>
      <c r="F400" t="s">
        <v>724</v>
      </c>
      <c r="G400">
        <v>0</v>
      </c>
      <c r="H400" t="str">
        <f t="shared" si="25"/>
        <v>Potoczny Piotr</v>
      </c>
      <c r="I400">
        <f t="shared" si="26"/>
        <v>0</v>
      </c>
      <c r="J400" t="s">
        <v>32</v>
      </c>
      <c r="K400" t="s">
        <v>730</v>
      </c>
    </row>
    <row r="401" spans="1:11">
      <c r="A401" t="str">
        <f t="shared" si="24"/>
        <v>KozdrowickiRobert0</v>
      </c>
      <c r="C401">
        <f t="shared" si="27"/>
        <v>400</v>
      </c>
      <c r="D401" t="s">
        <v>723</v>
      </c>
      <c r="E401" t="s">
        <v>49</v>
      </c>
      <c r="F401" t="s">
        <v>721</v>
      </c>
      <c r="G401">
        <v>0</v>
      </c>
      <c r="H401" t="str">
        <f t="shared" si="25"/>
        <v>Kozdrowicki Robert</v>
      </c>
      <c r="I401">
        <f t="shared" si="26"/>
        <v>0</v>
      </c>
      <c r="J401" t="s">
        <v>32</v>
      </c>
      <c r="K401" t="s">
        <v>730</v>
      </c>
    </row>
    <row r="402" spans="1:11">
      <c r="A402" t="str">
        <f t="shared" si="24"/>
        <v>GwóźdźAndrzej0</v>
      </c>
      <c r="C402">
        <f t="shared" si="27"/>
        <v>401</v>
      </c>
      <c r="D402" t="s">
        <v>722</v>
      </c>
      <c r="E402" t="s">
        <v>26</v>
      </c>
      <c r="F402" t="s">
        <v>721</v>
      </c>
      <c r="G402">
        <v>0</v>
      </c>
      <c r="H402" t="str">
        <f t="shared" si="25"/>
        <v>Gwóźdź Andrzej</v>
      </c>
      <c r="I402">
        <f t="shared" si="26"/>
        <v>0</v>
      </c>
      <c r="J402" t="s">
        <v>32</v>
      </c>
      <c r="K402" t="s">
        <v>730</v>
      </c>
    </row>
    <row r="403" spans="1:11">
      <c r="A403" t="str">
        <f t="shared" si="24"/>
        <v>GrdeńWiesław0</v>
      </c>
      <c r="C403">
        <f t="shared" si="27"/>
        <v>402</v>
      </c>
      <c r="D403" t="s">
        <v>720</v>
      </c>
      <c r="E403" t="s">
        <v>65</v>
      </c>
      <c r="F403" t="s">
        <v>718</v>
      </c>
      <c r="G403">
        <v>0</v>
      </c>
      <c r="H403" t="str">
        <f t="shared" si="25"/>
        <v>Grdeń Wiesław</v>
      </c>
      <c r="I403">
        <f t="shared" si="26"/>
        <v>0</v>
      </c>
      <c r="J403" t="s">
        <v>32</v>
      </c>
      <c r="K403" t="s">
        <v>730</v>
      </c>
    </row>
    <row r="404" spans="1:11">
      <c r="A404" t="str">
        <f t="shared" si="24"/>
        <v>PawełczakKrzysztof0</v>
      </c>
      <c r="C404">
        <f t="shared" si="27"/>
        <v>403</v>
      </c>
      <c r="D404" t="s">
        <v>719</v>
      </c>
      <c r="E404" t="s">
        <v>22</v>
      </c>
      <c r="F404" t="s">
        <v>718</v>
      </c>
      <c r="G404">
        <v>0</v>
      </c>
      <c r="H404" t="str">
        <f t="shared" si="25"/>
        <v>Pawełczak Krzysztof</v>
      </c>
      <c r="I404">
        <f t="shared" si="26"/>
        <v>0</v>
      </c>
      <c r="J404" t="s">
        <v>32</v>
      </c>
      <c r="K404" t="s">
        <v>730</v>
      </c>
    </row>
    <row r="405" spans="1:11">
      <c r="A405" t="str">
        <f t="shared" si="24"/>
        <v>KlimczakJacek0</v>
      </c>
      <c r="C405">
        <f t="shared" si="27"/>
        <v>404</v>
      </c>
      <c r="D405" t="s">
        <v>717</v>
      </c>
      <c r="E405" t="s">
        <v>21</v>
      </c>
      <c r="F405" t="s">
        <v>21</v>
      </c>
      <c r="G405">
        <v>0</v>
      </c>
      <c r="H405" t="str">
        <f t="shared" si="25"/>
        <v>Klimczak Jacek</v>
      </c>
      <c r="I405">
        <f t="shared" si="26"/>
        <v>0</v>
      </c>
      <c r="J405" t="s">
        <v>32</v>
      </c>
      <c r="K405" t="s">
        <v>730</v>
      </c>
    </row>
    <row r="406" spans="1:11">
      <c r="A406" t="str">
        <f t="shared" si="24"/>
        <v>SmejdaFilip1999</v>
      </c>
      <c r="C406">
        <f t="shared" si="27"/>
        <v>405</v>
      </c>
      <c r="D406" t="s">
        <v>29</v>
      </c>
      <c r="E406" t="s">
        <v>544</v>
      </c>
      <c r="F406">
        <v>0</v>
      </c>
      <c r="G406">
        <v>1999</v>
      </c>
      <c r="H406" t="str">
        <f t="shared" si="25"/>
        <v>Smejda Filip</v>
      </c>
      <c r="I406">
        <f t="shared" si="26"/>
        <v>1999</v>
      </c>
      <c r="J406" t="s">
        <v>32</v>
      </c>
      <c r="K406" t="s">
        <v>730</v>
      </c>
    </row>
    <row r="407" spans="1:11">
      <c r="A407" t="str">
        <f t="shared" si="24"/>
        <v>JakubasPiotr0</v>
      </c>
      <c r="C407">
        <f t="shared" si="27"/>
        <v>406</v>
      </c>
      <c r="D407" t="s">
        <v>714</v>
      </c>
      <c r="E407" t="s">
        <v>15</v>
      </c>
      <c r="F407">
        <v>0</v>
      </c>
      <c r="G407">
        <v>0</v>
      </c>
      <c r="H407" t="str">
        <f t="shared" si="25"/>
        <v>Jakubas Piotr</v>
      </c>
      <c r="I407">
        <f t="shared" si="26"/>
        <v>0</v>
      </c>
      <c r="J407" t="s">
        <v>32</v>
      </c>
      <c r="K407" t="s">
        <v>730</v>
      </c>
    </row>
    <row r="408" spans="1:11">
      <c r="A408" t="str">
        <f t="shared" si="24"/>
        <v>KsiążekMikołaj0</v>
      </c>
      <c r="C408">
        <f t="shared" si="27"/>
        <v>407</v>
      </c>
      <c r="D408" t="s">
        <v>713</v>
      </c>
      <c r="E408" t="s">
        <v>431</v>
      </c>
      <c r="F408" t="s">
        <v>712</v>
      </c>
      <c r="G408">
        <v>0</v>
      </c>
      <c r="H408" t="str">
        <f t="shared" si="25"/>
        <v>Książek Mikołaj</v>
      </c>
      <c r="I408">
        <f t="shared" si="26"/>
        <v>0</v>
      </c>
      <c r="J408" t="s">
        <v>32</v>
      </c>
      <c r="K408" t="s">
        <v>730</v>
      </c>
    </row>
    <row r="409" spans="1:11">
      <c r="A409" t="str">
        <f t="shared" si="24"/>
        <v>PukaHubert1971</v>
      </c>
      <c r="C409">
        <f t="shared" si="27"/>
        <v>408</v>
      </c>
      <c r="D409" t="s">
        <v>709</v>
      </c>
      <c r="E409" t="s">
        <v>710</v>
      </c>
      <c r="F409" t="s">
        <v>708</v>
      </c>
      <c r="G409">
        <v>1971</v>
      </c>
      <c r="H409" t="str">
        <f t="shared" si="25"/>
        <v>Puka Hubert</v>
      </c>
      <c r="I409">
        <f t="shared" si="26"/>
        <v>1971</v>
      </c>
      <c r="J409" t="s">
        <v>32</v>
      </c>
      <c r="K409" t="s">
        <v>730</v>
      </c>
    </row>
    <row r="410" spans="1:11">
      <c r="A410" t="str">
        <f t="shared" si="24"/>
        <v>KarasowskaKarolina0</v>
      </c>
      <c r="C410">
        <f t="shared" si="27"/>
        <v>409</v>
      </c>
      <c r="D410" t="s">
        <v>726</v>
      </c>
      <c r="E410" t="s">
        <v>550</v>
      </c>
      <c r="F410" t="s">
        <v>724</v>
      </c>
      <c r="G410">
        <v>0</v>
      </c>
      <c r="H410" t="str">
        <f t="shared" si="25"/>
        <v>Karasowska Karolina</v>
      </c>
      <c r="I410">
        <f t="shared" si="26"/>
        <v>0</v>
      </c>
      <c r="J410" t="s">
        <v>0</v>
      </c>
      <c r="K410" t="s">
        <v>730</v>
      </c>
    </row>
    <row r="411" spans="1:11">
      <c r="A411" t="str">
        <f t="shared" si="24"/>
        <v>DudekMagdalena1984</v>
      </c>
      <c r="C411">
        <f t="shared" si="27"/>
        <v>410</v>
      </c>
      <c r="D411" t="s">
        <v>716</v>
      </c>
      <c r="E411" t="s">
        <v>36</v>
      </c>
      <c r="F411" t="s">
        <v>715</v>
      </c>
      <c r="G411">
        <v>1984</v>
      </c>
      <c r="H411" t="str">
        <f t="shared" si="25"/>
        <v>Dudek Magdalena</v>
      </c>
      <c r="I411">
        <f t="shared" si="26"/>
        <v>1984</v>
      </c>
      <c r="J411" t="s">
        <v>0</v>
      </c>
      <c r="K411" t="s">
        <v>730</v>
      </c>
    </row>
    <row r="412" spans="1:11">
      <c r="A412" t="str">
        <f t="shared" si="24"/>
        <v>SkubidaEwa1977</v>
      </c>
      <c r="C412">
        <f t="shared" si="27"/>
        <v>411</v>
      </c>
      <c r="D412" t="s">
        <v>711</v>
      </c>
      <c r="E412" t="s">
        <v>334</v>
      </c>
      <c r="F412" t="s">
        <v>708</v>
      </c>
      <c r="G412">
        <v>1977</v>
      </c>
      <c r="H412" t="str">
        <f t="shared" si="25"/>
        <v>Skubida Ewa</v>
      </c>
      <c r="I412">
        <f t="shared" si="26"/>
        <v>1977</v>
      </c>
      <c r="J412" t="s">
        <v>0</v>
      </c>
      <c r="K412" t="s">
        <v>730</v>
      </c>
    </row>
    <row r="413" spans="1:11">
      <c r="A413" t="str">
        <f t="shared" si="24"/>
        <v>WittTomek1976</v>
      </c>
      <c r="C413">
        <f t="shared" si="27"/>
        <v>412</v>
      </c>
      <c r="D413" t="s">
        <v>735</v>
      </c>
      <c r="E413" t="s">
        <v>734</v>
      </c>
      <c r="F413">
        <v>0</v>
      </c>
      <c r="G413">
        <v>1976</v>
      </c>
      <c r="H413" t="str">
        <f t="shared" si="25"/>
        <v>Witt Tomek</v>
      </c>
      <c r="I413">
        <f t="shared" si="26"/>
        <v>1976</v>
      </c>
      <c r="J413" t="s">
        <v>32</v>
      </c>
      <c r="K413" t="s">
        <v>740</v>
      </c>
    </row>
    <row r="414" spans="1:11">
      <c r="A414" t="str">
        <f t="shared" si="24"/>
        <v>LipińskiTomasz1975</v>
      </c>
      <c r="C414">
        <f t="shared" si="27"/>
        <v>413</v>
      </c>
      <c r="D414" t="s">
        <v>476</v>
      </c>
      <c r="E414" t="s">
        <v>48</v>
      </c>
      <c r="F414">
        <v>0</v>
      </c>
      <c r="G414">
        <v>1975</v>
      </c>
      <c r="H414" t="str">
        <f t="shared" si="25"/>
        <v>Lipiński Tomasz</v>
      </c>
      <c r="I414">
        <f t="shared" si="26"/>
        <v>1975</v>
      </c>
      <c r="J414" t="s">
        <v>32</v>
      </c>
      <c r="K414" t="s">
        <v>740</v>
      </c>
    </row>
    <row r="415" spans="1:11">
      <c r="A415" t="str">
        <f t="shared" si="24"/>
        <v>LancDamian1988</v>
      </c>
      <c r="C415">
        <f t="shared" si="27"/>
        <v>414</v>
      </c>
      <c r="D415" t="s">
        <v>736</v>
      </c>
      <c r="E415" t="s">
        <v>282</v>
      </c>
      <c r="F415" t="s">
        <v>733</v>
      </c>
      <c r="G415">
        <v>1988</v>
      </c>
      <c r="H415" t="str">
        <f t="shared" si="25"/>
        <v>Lanc Damian</v>
      </c>
      <c r="I415">
        <f t="shared" si="26"/>
        <v>1988</v>
      </c>
      <c r="J415" t="s">
        <v>32</v>
      </c>
      <c r="K415" t="s">
        <v>740</v>
      </c>
    </row>
    <row r="416" spans="1:11">
      <c r="A416" t="str">
        <f t="shared" si="24"/>
        <v>StefanekJan1955</v>
      </c>
      <c r="C416">
        <f t="shared" si="27"/>
        <v>415</v>
      </c>
      <c r="D416" t="s">
        <v>737</v>
      </c>
      <c r="E416" t="s">
        <v>96</v>
      </c>
      <c r="F416">
        <v>0</v>
      </c>
      <c r="G416">
        <v>1955</v>
      </c>
      <c r="H416" t="str">
        <f t="shared" si="25"/>
        <v>Stefanek Jan</v>
      </c>
      <c r="I416">
        <f t="shared" si="26"/>
        <v>1955</v>
      </c>
      <c r="J416" t="s">
        <v>32</v>
      </c>
      <c r="K416" t="s">
        <v>740</v>
      </c>
    </row>
    <row r="417" spans="1:11">
      <c r="A417" t="str">
        <f t="shared" si="24"/>
        <v>StefanekŁukasz1980</v>
      </c>
      <c r="C417">
        <f t="shared" si="27"/>
        <v>416</v>
      </c>
      <c r="D417" t="s">
        <v>737</v>
      </c>
      <c r="E417" t="s">
        <v>63</v>
      </c>
      <c r="F417">
        <v>0</v>
      </c>
      <c r="G417">
        <v>1980</v>
      </c>
      <c r="H417" t="str">
        <f t="shared" si="25"/>
        <v>Stefanek Łukasz</v>
      </c>
      <c r="I417">
        <f t="shared" si="26"/>
        <v>1980</v>
      </c>
      <c r="J417" t="s">
        <v>32</v>
      </c>
      <c r="K417" t="s">
        <v>740</v>
      </c>
    </row>
    <row r="418" spans="1:11">
      <c r="A418" t="str">
        <f t="shared" si="24"/>
        <v>WojtuńDawid1989</v>
      </c>
      <c r="C418">
        <f t="shared" si="27"/>
        <v>417</v>
      </c>
      <c r="D418" t="s">
        <v>738</v>
      </c>
      <c r="E418" t="s">
        <v>467</v>
      </c>
      <c r="F418" t="s">
        <v>732</v>
      </c>
      <c r="G418">
        <v>1989</v>
      </c>
      <c r="H418" t="str">
        <f t="shared" si="25"/>
        <v>Wojtuń Dawid</v>
      </c>
      <c r="I418">
        <f t="shared" si="26"/>
        <v>1989</v>
      </c>
      <c r="J418" t="s">
        <v>32</v>
      </c>
      <c r="K418" t="s">
        <v>740</v>
      </c>
    </row>
    <row r="419" spans="1:11">
      <c r="A419" t="str">
        <f t="shared" si="24"/>
        <v>KoniecznaJoanna1988</v>
      </c>
      <c r="C419">
        <f t="shared" si="27"/>
        <v>418</v>
      </c>
      <c r="D419" t="s">
        <v>331</v>
      </c>
      <c r="E419" t="s">
        <v>489</v>
      </c>
      <c r="F419" t="s">
        <v>310</v>
      </c>
      <c r="G419">
        <v>1988</v>
      </c>
      <c r="H419" t="str">
        <f t="shared" si="25"/>
        <v>Konieczna Joanna</v>
      </c>
      <c r="I419">
        <f t="shared" si="26"/>
        <v>1988</v>
      </c>
      <c r="J419" t="s">
        <v>0</v>
      </c>
      <c r="K419" t="s">
        <v>740</v>
      </c>
    </row>
    <row r="420" spans="1:11">
      <c r="A420" t="str">
        <f t="shared" si="24"/>
        <v>KowalskaAgnieszka1983</v>
      </c>
      <c r="C420">
        <f t="shared" si="27"/>
        <v>419</v>
      </c>
      <c r="D420" t="s">
        <v>739</v>
      </c>
      <c r="E420" t="s">
        <v>133</v>
      </c>
      <c r="F420" t="s">
        <v>731</v>
      </c>
      <c r="G420">
        <v>1983</v>
      </c>
      <c r="H420" t="str">
        <f t="shared" si="25"/>
        <v>Kowalska Agnieszka</v>
      </c>
      <c r="I420">
        <f t="shared" si="26"/>
        <v>1983</v>
      </c>
      <c r="J420" t="s">
        <v>0</v>
      </c>
      <c r="K420" t="s">
        <v>740</v>
      </c>
    </row>
    <row r="421" spans="1:11">
      <c r="A421" t="str">
        <f t="shared" si="24"/>
        <v>KrasuskiMarcin1972</v>
      </c>
      <c r="C421">
        <f t="shared" si="27"/>
        <v>420</v>
      </c>
      <c r="D421" t="s">
        <v>749</v>
      </c>
      <c r="E421" t="s">
        <v>17</v>
      </c>
      <c r="F421">
        <v>0</v>
      </c>
      <c r="G421">
        <v>1972</v>
      </c>
      <c r="H421" t="str">
        <f t="shared" si="25"/>
        <v>Krasuski Marcin</v>
      </c>
      <c r="I421">
        <f t="shared" si="26"/>
        <v>1972</v>
      </c>
      <c r="J421" t="s">
        <v>32</v>
      </c>
      <c r="K421" t="s">
        <v>750</v>
      </c>
    </row>
    <row r="422" spans="1:11">
      <c r="A422" t="str">
        <f t="shared" si="24"/>
        <v>RychlikMichał1978</v>
      </c>
      <c r="C422">
        <f t="shared" si="27"/>
        <v>421</v>
      </c>
      <c r="D422" s="9" t="s">
        <v>748</v>
      </c>
      <c r="E422" s="9" t="s">
        <v>59</v>
      </c>
      <c r="F422" s="9" t="s">
        <v>747</v>
      </c>
      <c r="G422" s="9">
        <v>1978</v>
      </c>
      <c r="H422" t="str">
        <f t="shared" si="25"/>
        <v>Rychlik Michał</v>
      </c>
      <c r="I422">
        <f t="shared" si="26"/>
        <v>1978</v>
      </c>
      <c r="J422" t="s">
        <v>32</v>
      </c>
      <c r="K422" t="s">
        <v>750</v>
      </c>
    </row>
    <row r="423" spans="1:11">
      <c r="A423" t="str">
        <f t="shared" si="24"/>
        <v>KucharskiRafał1981</v>
      </c>
      <c r="C423">
        <f t="shared" si="27"/>
        <v>422</v>
      </c>
      <c r="D423" s="9" t="s">
        <v>746</v>
      </c>
      <c r="E423" s="9" t="s">
        <v>45</v>
      </c>
      <c r="F423" s="9" t="s">
        <v>744</v>
      </c>
      <c r="G423" s="9">
        <v>1981</v>
      </c>
      <c r="H423" t="str">
        <f t="shared" si="25"/>
        <v>Kucharski Rafał</v>
      </c>
      <c r="I423">
        <f t="shared" si="26"/>
        <v>1981</v>
      </c>
      <c r="J423" t="s">
        <v>32</v>
      </c>
      <c r="K423" t="s">
        <v>750</v>
      </c>
    </row>
    <row r="424" spans="1:11">
      <c r="A424" t="str">
        <f t="shared" si="24"/>
        <v>BaworowskiGrzegorz1982</v>
      </c>
      <c r="C424">
        <f t="shared" si="27"/>
        <v>423</v>
      </c>
      <c r="D424" s="9" t="s">
        <v>745</v>
      </c>
      <c r="E424" s="9" t="s">
        <v>19</v>
      </c>
      <c r="F424" s="9" t="s">
        <v>744</v>
      </c>
      <c r="G424" s="9">
        <v>1982</v>
      </c>
      <c r="H424" t="str">
        <f t="shared" si="25"/>
        <v>Baworowski Grzegorz</v>
      </c>
      <c r="I424">
        <f t="shared" si="26"/>
        <v>1982</v>
      </c>
      <c r="J424" t="s">
        <v>32</v>
      </c>
      <c r="K424" t="s">
        <v>750</v>
      </c>
    </row>
    <row r="425" spans="1:11">
      <c r="A425" t="str">
        <f t="shared" si="24"/>
        <v>DurasWłodzimierz1970</v>
      </c>
      <c r="C425">
        <f t="shared" si="27"/>
        <v>424</v>
      </c>
      <c r="D425" t="s">
        <v>743</v>
      </c>
      <c r="E425" t="s">
        <v>742</v>
      </c>
      <c r="F425">
        <v>0</v>
      </c>
      <c r="G425">
        <v>1970</v>
      </c>
      <c r="H425" t="str">
        <f t="shared" si="25"/>
        <v>Duras Włodzimierz</v>
      </c>
      <c r="I425">
        <f t="shared" si="26"/>
        <v>1970</v>
      </c>
      <c r="J425" t="s">
        <v>32</v>
      </c>
      <c r="K425" t="s">
        <v>750</v>
      </c>
    </row>
    <row r="426" spans="1:11">
      <c r="A426" t="str">
        <f t="shared" si="24"/>
        <v>SkrzyniarzStanisław1966</v>
      </c>
      <c r="C426">
        <f t="shared" si="27"/>
        <v>425</v>
      </c>
      <c r="D426" t="s">
        <v>741</v>
      </c>
      <c r="E426" t="s">
        <v>279</v>
      </c>
      <c r="F426">
        <v>0</v>
      </c>
      <c r="G426">
        <v>1966</v>
      </c>
      <c r="H426" t="str">
        <f t="shared" si="25"/>
        <v>Skrzyniarz Stanisław</v>
      </c>
      <c r="I426">
        <f t="shared" si="26"/>
        <v>1966</v>
      </c>
      <c r="J426" t="s">
        <v>32</v>
      </c>
      <c r="K426" t="s">
        <v>750</v>
      </c>
    </row>
    <row r="427" spans="1:11">
      <c r="A427" t="str">
        <f t="shared" si="24"/>
        <v>KokłowskiDaniel1985</v>
      </c>
      <c r="C427">
        <f t="shared" si="27"/>
        <v>426</v>
      </c>
      <c r="D427" t="s">
        <v>775</v>
      </c>
      <c r="E427" t="s">
        <v>139</v>
      </c>
      <c r="F427" t="s">
        <v>774</v>
      </c>
      <c r="G427">
        <v>1985</v>
      </c>
      <c r="H427" t="str">
        <f t="shared" si="25"/>
        <v>Kokłowski Daniel</v>
      </c>
      <c r="I427">
        <f t="shared" si="26"/>
        <v>1985</v>
      </c>
      <c r="J427" t="s">
        <v>32</v>
      </c>
      <c r="K427" t="s">
        <v>776</v>
      </c>
    </row>
    <row r="428" spans="1:11">
      <c r="A428" t="str">
        <f t="shared" si="24"/>
        <v>DomańskiMichał1980</v>
      </c>
      <c r="C428">
        <f t="shared" si="27"/>
        <v>427</v>
      </c>
      <c r="D428" t="s">
        <v>773</v>
      </c>
      <c r="E428" t="s">
        <v>59</v>
      </c>
      <c r="F428" t="s">
        <v>266</v>
      </c>
      <c r="G428">
        <v>1980</v>
      </c>
      <c r="H428" t="str">
        <f t="shared" si="25"/>
        <v>Domański Michał</v>
      </c>
      <c r="I428">
        <f t="shared" si="26"/>
        <v>1980</v>
      </c>
      <c r="J428" t="s">
        <v>32</v>
      </c>
      <c r="K428" t="s">
        <v>776</v>
      </c>
    </row>
    <row r="429" spans="1:11">
      <c r="A429" t="str">
        <f t="shared" si="24"/>
        <v>BrodowiczTomasz1968</v>
      </c>
      <c r="C429">
        <f t="shared" si="27"/>
        <v>428</v>
      </c>
      <c r="D429" t="s">
        <v>772</v>
      </c>
      <c r="E429" t="s">
        <v>48</v>
      </c>
      <c r="F429">
        <v>0</v>
      </c>
      <c r="G429">
        <v>1968</v>
      </c>
      <c r="H429" t="str">
        <f t="shared" si="25"/>
        <v>Brodowicz Tomasz</v>
      </c>
      <c r="I429">
        <f t="shared" si="26"/>
        <v>1968</v>
      </c>
      <c r="J429" t="s">
        <v>32</v>
      </c>
      <c r="K429" t="s">
        <v>776</v>
      </c>
    </row>
    <row r="430" spans="1:11">
      <c r="A430" t="str">
        <f t="shared" si="24"/>
        <v>GrabowskiAdam0</v>
      </c>
      <c r="C430">
        <f t="shared" si="27"/>
        <v>429</v>
      </c>
      <c r="D430" t="s">
        <v>97</v>
      </c>
      <c r="E430" t="s">
        <v>83</v>
      </c>
      <c r="F430" t="s">
        <v>417</v>
      </c>
      <c r="G430">
        <v>0</v>
      </c>
      <c r="H430" t="str">
        <f t="shared" si="25"/>
        <v>Grabowski Adam</v>
      </c>
      <c r="I430">
        <f t="shared" si="26"/>
        <v>0</v>
      </c>
      <c r="J430" t="s">
        <v>32</v>
      </c>
      <c r="K430" t="s">
        <v>776</v>
      </c>
    </row>
    <row r="431" spans="1:11">
      <c r="A431" t="str">
        <f t="shared" si="24"/>
        <v>TumińskiMaciej1989</v>
      </c>
      <c r="C431">
        <f t="shared" si="27"/>
        <v>430</v>
      </c>
      <c r="D431" t="s">
        <v>771</v>
      </c>
      <c r="E431" t="s">
        <v>70</v>
      </c>
      <c r="F431" t="s">
        <v>417</v>
      </c>
      <c r="G431">
        <v>1989</v>
      </c>
      <c r="H431" t="str">
        <f t="shared" si="25"/>
        <v>Tumiński Maciej</v>
      </c>
      <c r="I431">
        <f t="shared" si="26"/>
        <v>1989</v>
      </c>
      <c r="J431" t="s">
        <v>32</v>
      </c>
      <c r="K431" t="s">
        <v>776</v>
      </c>
    </row>
    <row r="432" spans="1:11">
      <c r="A432" t="str">
        <f t="shared" si="24"/>
        <v>TrzeciakiewiczMarcin1978</v>
      </c>
      <c r="C432">
        <f t="shared" si="27"/>
        <v>431</v>
      </c>
      <c r="D432" t="s">
        <v>765</v>
      </c>
      <c r="E432" t="s">
        <v>17</v>
      </c>
      <c r="F432">
        <v>0</v>
      </c>
      <c r="G432">
        <v>1978</v>
      </c>
      <c r="H432" t="str">
        <f t="shared" si="25"/>
        <v>Trzeciakiewicz Marcin</v>
      </c>
      <c r="I432">
        <f t="shared" si="26"/>
        <v>1978</v>
      </c>
      <c r="J432" t="s">
        <v>32</v>
      </c>
      <c r="K432" t="s">
        <v>776</v>
      </c>
    </row>
    <row r="433" spans="1:11">
      <c r="A433" t="str">
        <f t="shared" si="24"/>
        <v>KuncewiczPiotr1975</v>
      </c>
      <c r="C433">
        <f t="shared" si="27"/>
        <v>432</v>
      </c>
      <c r="D433" t="s">
        <v>761</v>
      </c>
      <c r="E433" t="s">
        <v>15</v>
      </c>
      <c r="F433" t="s">
        <v>756</v>
      </c>
      <c r="G433">
        <v>1975</v>
      </c>
      <c r="H433" t="str">
        <f t="shared" si="25"/>
        <v>Kuncewicz Piotr</v>
      </c>
      <c r="I433">
        <f t="shared" si="26"/>
        <v>1975</v>
      </c>
      <c r="J433" t="s">
        <v>32</v>
      </c>
      <c r="K433" t="s">
        <v>776</v>
      </c>
    </row>
    <row r="434" spans="1:11">
      <c r="A434" t="str">
        <f t="shared" si="24"/>
        <v>SadłowskiGrzegorz1975</v>
      </c>
      <c r="C434">
        <f t="shared" si="27"/>
        <v>433</v>
      </c>
      <c r="D434" t="s">
        <v>760</v>
      </c>
      <c r="E434" t="s">
        <v>19</v>
      </c>
      <c r="F434" t="s">
        <v>756</v>
      </c>
      <c r="G434">
        <v>1975</v>
      </c>
      <c r="H434" t="str">
        <f t="shared" si="25"/>
        <v>Sadłowski Grzegorz</v>
      </c>
      <c r="I434">
        <f t="shared" si="26"/>
        <v>1975</v>
      </c>
      <c r="J434" t="s">
        <v>32</v>
      </c>
      <c r="K434" t="s">
        <v>776</v>
      </c>
    </row>
    <row r="435" spans="1:11">
      <c r="A435" t="str">
        <f t="shared" si="24"/>
        <v>WalczykMarek1975</v>
      </c>
      <c r="C435">
        <f t="shared" si="27"/>
        <v>434</v>
      </c>
      <c r="D435" t="s">
        <v>759</v>
      </c>
      <c r="E435" t="s">
        <v>34</v>
      </c>
      <c r="F435" t="s">
        <v>758</v>
      </c>
      <c r="G435">
        <v>1975</v>
      </c>
      <c r="H435" t="str">
        <f t="shared" si="25"/>
        <v>Walczyk Marek</v>
      </c>
      <c r="I435">
        <f t="shared" si="26"/>
        <v>1975</v>
      </c>
      <c r="J435" t="s">
        <v>32</v>
      </c>
      <c r="K435" t="s">
        <v>776</v>
      </c>
    </row>
    <row r="436" spans="1:11">
      <c r="A436" t="str">
        <f t="shared" si="24"/>
        <v>SawkoKamil1975</v>
      </c>
      <c r="C436">
        <f t="shared" si="27"/>
        <v>435</v>
      </c>
      <c r="D436" t="s">
        <v>757</v>
      </c>
      <c r="E436" t="s">
        <v>193</v>
      </c>
      <c r="F436" t="s">
        <v>756</v>
      </c>
      <c r="G436">
        <v>1975</v>
      </c>
      <c r="H436" t="str">
        <f t="shared" si="25"/>
        <v>Sawko Kamil</v>
      </c>
      <c r="I436">
        <f t="shared" si="26"/>
        <v>1975</v>
      </c>
      <c r="J436" t="s">
        <v>32</v>
      </c>
      <c r="K436" t="s">
        <v>776</v>
      </c>
    </row>
    <row r="437" spans="1:11">
      <c r="A437" t="str">
        <f t="shared" si="24"/>
        <v>TrykozkoUrszula1969</v>
      </c>
      <c r="C437">
        <f t="shared" si="27"/>
        <v>436</v>
      </c>
      <c r="D437" t="s">
        <v>769</v>
      </c>
      <c r="E437" t="s">
        <v>770</v>
      </c>
      <c r="F437" t="s">
        <v>549</v>
      </c>
      <c r="G437">
        <v>1969</v>
      </c>
      <c r="H437" t="str">
        <f t="shared" si="25"/>
        <v>Trykozko Urszula</v>
      </c>
      <c r="I437">
        <f t="shared" si="26"/>
        <v>1969</v>
      </c>
      <c r="J437" t="s">
        <v>0</v>
      </c>
      <c r="K437" t="s">
        <v>776</v>
      </c>
    </row>
    <row r="438" spans="1:11">
      <c r="A438" t="str">
        <f t="shared" si="24"/>
        <v>KarpaKatarzyna1982</v>
      </c>
      <c r="C438">
        <f t="shared" si="27"/>
        <v>437</v>
      </c>
      <c r="D438" t="s">
        <v>767</v>
      </c>
      <c r="E438" t="s">
        <v>768</v>
      </c>
      <c r="F438" t="s">
        <v>766</v>
      </c>
      <c r="G438">
        <v>1982</v>
      </c>
      <c r="H438" t="str">
        <f t="shared" si="25"/>
        <v>Karpa Katarzyna</v>
      </c>
      <c r="I438">
        <f t="shared" si="26"/>
        <v>1982</v>
      </c>
      <c r="J438" t="s">
        <v>0</v>
      </c>
      <c r="K438" t="s">
        <v>776</v>
      </c>
    </row>
    <row r="439" spans="1:11">
      <c r="A439" t="str">
        <f t="shared" si="24"/>
        <v>OlechowskaEmilia1985</v>
      </c>
      <c r="C439">
        <f t="shared" si="27"/>
        <v>438</v>
      </c>
      <c r="D439" t="s">
        <v>763</v>
      </c>
      <c r="E439" t="s">
        <v>764</v>
      </c>
      <c r="F439" t="s">
        <v>762</v>
      </c>
      <c r="G439">
        <v>1985</v>
      </c>
      <c r="H439" t="str">
        <f t="shared" si="25"/>
        <v>Olechowska Emilia</v>
      </c>
      <c r="I439">
        <f t="shared" si="26"/>
        <v>1985</v>
      </c>
      <c r="J439" t="s">
        <v>0</v>
      </c>
      <c r="K439" t="s">
        <v>776</v>
      </c>
    </row>
    <row r="440" spans="1:11">
      <c r="A440" t="str">
        <f t="shared" si="24"/>
        <v>BrzezińskaArletta1983</v>
      </c>
      <c r="C440">
        <f t="shared" si="27"/>
        <v>439</v>
      </c>
      <c r="D440" t="s">
        <v>754</v>
      </c>
      <c r="E440" t="s">
        <v>755</v>
      </c>
      <c r="F440" t="s">
        <v>751</v>
      </c>
      <c r="G440">
        <v>1983</v>
      </c>
      <c r="H440" t="str">
        <f t="shared" si="25"/>
        <v>Brzezińska Arletta</v>
      </c>
      <c r="I440">
        <f t="shared" si="26"/>
        <v>1983</v>
      </c>
      <c r="J440" t="s">
        <v>0</v>
      </c>
      <c r="K440" t="s">
        <v>776</v>
      </c>
    </row>
    <row r="441" spans="1:11">
      <c r="A441" t="str">
        <f>D441&amp;E441&amp;G441</f>
        <v>KatnerJolanta1980</v>
      </c>
      <c r="C441">
        <f>C440+1</f>
        <v>440</v>
      </c>
      <c r="D441" t="s">
        <v>752</v>
      </c>
      <c r="E441" t="s">
        <v>753</v>
      </c>
      <c r="F441" t="s">
        <v>751</v>
      </c>
      <c r="G441">
        <v>1980</v>
      </c>
      <c r="H441" t="str">
        <f t="shared" si="25"/>
        <v>Katner Jolanta</v>
      </c>
      <c r="I441">
        <f t="shared" si="26"/>
        <v>1980</v>
      </c>
      <c r="J441" t="s">
        <v>0</v>
      </c>
      <c r="K441" t="s">
        <v>776</v>
      </c>
    </row>
    <row r="442" spans="1:11">
      <c r="A442" t="str">
        <f>D442&amp;E442&amp;G442</f>
        <v>SzaciłowskiPiotr1971</v>
      </c>
      <c r="C442">
        <f>C441+1</f>
        <v>441</v>
      </c>
      <c r="D442" t="s">
        <v>778</v>
      </c>
      <c r="E442" t="s">
        <v>15</v>
      </c>
      <c r="F442">
        <v>0</v>
      </c>
      <c r="G442">
        <v>1971</v>
      </c>
      <c r="H442" t="str">
        <f t="shared" si="25"/>
        <v>Szaciłowski Piotr</v>
      </c>
      <c r="I442">
        <f t="shared" si="26"/>
        <v>1971</v>
      </c>
      <c r="J442" t="s">
        <v>32</v>
      </c>
      <c r="K442" t="s">
        <v>779</v>
      </c>
    </row>
    <row r="443" spans="1:11">
      <c r="A443" t="str">
        <f t="shared" ref="A443:A506" si="28">D443&amp;E443&amp;G443</f>
        <v>BrankiewiczPaweł1971</v>
      </c>
      <c r="C443">
        <f t="shared" ref="C443:C506" si="29">C442+1</f>
        <v>442</v>
      </c>
      <c r="D443" t="s">
        <v>784</v>
      </c>
      <c r="E443" t="s">
        <v>16</v>
      </c>
      <c r="F443" t="s">
        <v>783</v>
      </c>
      <c r="G443">
        <v>1971</v>
      </c>
      <c r="H443" t="str">
        <f t="shared" si="25"/>
        <v>Brankiewicz Paweł</v>
      </c>
      <c r="I443">
        <f t="shared" si="26"/>
        <v>1971</v>
      </c>
      <c r="J443" t="s">
        <v>32</v>
      </c>
      <c r="K443" t="s">
        <v>779</v>
      </c>
    </row>
    <row r="444" spans="1:11">
      <c r="A444" t="str">
        <f t="shared" si="28"/>
        <v>KlepackiMariusz1970</v>
      </c>
      <c r="C444">
        <f t="shared" si="29"/>
        <v>443</v>
      </c>
      <c r="D444" t="s">
        <v>782</v>
      </c>
      <c r="E444" t="s">
        <v>383</v>
      </c>
      <c r="F444" t="s">
        <v>781</v>
      </c>
      <c r="G444">
        <v>1970</v>
      </c>
      <c r="H444" t="str">
        <f t="shared" si="25"/>
        <v>Klepacki Mariusz</v>
      </c>
      <c r="I444">
        <f t="shared" si="26"/>
        <v>1970</v>
      </c>
      <c r="J444" t="s">
        <v>32</v>
      </c>
      <c r="K444" t="s">
        <v>779</v>
      </c>
    </row>
    <row r="445" spans="1:11">
      <c r="A445" t="str">
        <f t="shared" si="28"/>
        <v>Rystał Kajetan0</v>
      </c>
      <c r="C445">
        <f t="shared" si="29"/>
        <v>444</v>
      </c>
      <c r="D445" t="s">
        <v>780</v>
      </c>
      <c r="E445" t="s">
        <v>118</v>
      </c>
      <c r="F445">
        <v>0</v>
      </c>
      <c r="G445">
        <v>0</v>
      </c>
      <c r="H445" t="str">
        <f t="shared" si="25"/>
        <v>Rystał  Kajetan</v>
      </c>
      <c r="I445">
        <f t="shared" si="26"/>
        <v>0</v>
      </c>
      <c r="J445" t="s">
        <v>32</v>
      </c>
      <c r="K445" t="s">
        <v>779</v>
      </c>
    </row>
    <row r="446" spans="1:11">
      <c r="A446" t="str">
        <f t="shared" si="28"/>
        <v>MichałowskaJulia1985</v>
      </c>
      <c r="C446">
        <f t="shared" si="29"/>
        <v>445</v>
      </c>
      <c r="D446" t="s">
        <v>786</v>
      </c>
      <c r="E446" t="s">
        <v>785</v>
      </c>
      <c r="F446">
        <v>0</v>
      </c>
      <c r="G446">
        <v>1985</v>
      </c>
      <c r="H446" t="str">
        <f t="shared" si="25"/>
        <v>Michałowska Julia</v>
      </c>
      <c r="I446">
        <f t="shared" si="26"/>
        <v>1985</v>
      </c>
      <c r="J446" t="s">
        <v>0</v>
      </c>
      <c r="K446" t="s">
        <v>779</v>
      </c>
    </row>
    <row r="447" spans="1:11">
      <c r="A447" t="str">
        <f t="shared" si="28"/>
        <v>StrachowskiPrzemysław1982</v>
      </c>
      <c r="C447">
        <f t="shared" si="29"/>
        <v>446</v>
      </c>
      <c r="D447" t="s">
        <v>812</v>
      </c>
      <c r="E447" t="s">
        <v>24</v>
      </c>
      <c r="F447">
        <v>0</v>
      </c>
      <c r="G447">
        <v>1982</v>
      </c>
      <c r="H447" t="str">
        <f t="shared" si="25"/>
        <v>Strachowski Przemysław</v>
      </c>
      <c r="I447">
        <f t="shared" si="26"/>
        <v>1982</v>
      </c>
      <c r="J447" t="s">
        <v>32</v>
      </c>
      <c r="K447" t="s">
        <v>815</v>
      </c>
    </row>
    <row r="448" spans="1:11">
      <c r="A448" t="str">
        <f t="shared" si="28"/>
        <v>DefecińskiRadosław1971</v>
      </c>
      <c r="C448">
        <f t="shared" si="29"/>
        <v>447</v>
      </c>
      <c r="D448" t="s">
        <v>811</v>
      </c>
      <c r="E448" t="s">
        <v>241</v>
      </c>
      <c r="F448" t="s">
        <v>810</v>
      </c>
      <c r="G448">
        <v>1971</v>
      </c>
      <c r="H448" t="str">
        <f t="shared" si="25"/>
        <v>Defeciński Radosław</v>
      </c>
      <c r="I448">
        <f t="shared" si="26"/>
        <v>1971</v>
      </c>
      <c r="J448" t="s">
        <v>32</v>
      </c>
      <c r="K448" t="s">
        <v>815</v>
      </c>
    </row>
    <row r="449" spans="1:11">
      <c r="A449" t="str">
        <f t="shared" si="28"/>
        <v>GorońskiPiotr1975</v>
      </c>
      <c r="C449">
        <f t="shared" si="29"/>
        <v>448</v>
      </c>
      <c r="D449" t="s">
        <v>809</v>
      </c>
      <c r="E449" t="s">
        <v>15</v>
      </c>
      <c r="F449" t="s">
        <v>808</v>
      </c>
      <c r="G449">
        <v>1975</v>
      </c>
      <c r="H449" t="str">
        <f t="shared" si="25"/>
        <v>Goroński Piotr</v>
      </c>
      <c r="I449">
        <f t="shared" si="26"/>
        <v>1975</v>
      </c>
      <c r="J449" t="s">
        <v>32</v>
      </c>
      <c r="K449" t="s">
        <v>815</v>
      </c>
    </row>
    <row r="450" spans="1:11">
      <c r="A450" t="str">
        <f t="shared" si="28"/>
        <v>CzarnyGrzegorz1984</v>
      </c>
      <c r="C450">
        <f t="shared" si="29"/>
        <v>449</v>
      </c>
      <c r="D450" t="s">
        <v>807</v>
      </c>
      <c r="E450" t="s">
        <v>19</v>
      </c>
      <c r="F450" t="s">
        <v>805</v>
      </c>
      <c r="G450">
        <v>1984</v>
      </c>
      <c r="H450" t="str">
        <f t="shared" si="25"/>
        <v>Czarny Grzegorz</v>
      </c>
      <c r="I450">
        <f t="shared" si="26"/>
        <v>1984</v>
      </c>
      <c r="J450" t="s">
        <v>32</v>
      </c>
      <c r="K450" t="s">
        <v>815</v>
      </c>
    </row>
    <row r="451" spans="1:11">
      <c r="A451" t="str">
        <f t="shared" si="28"/>
        <v>JacakAndrzej1986</v>
      </c>
      <c r="C451">
        <f t="shared" si="29"/>
        <v>450</v>
      </c>
      <c r="D451" t="s">
        <v>804</v>
      </c>
      <c r="E451" t="s">
        <v>26</v>
      </c>
      <c r="F451" t="s">
        <v>803</v>
      </c>
      <c r="G451">
        <v>1986</v>
      </c>
      <c r="H451" t="str">
        <f t="shared" ref="H451:H514" si="30">D451&amp;" "&amp;E451</f>
        <v>Jacak Andrzej</v>
      </c>
      <c r="I451">
        <f t="shared" ref="I451:I514" si="31">G451</f>
        <v>1986</v>
      </c>
      <c r="J451" t="s">
        <v>32</v>
      </c>
      <c r="K451" t="s">
        <v>815</v>
      </c>
    </row>
    <row r="452" spans="1:11">
      <c r="A452" t="str">
        <f t="shared" si="28"/>
        <v>HelbikRafał1983</v>
      </c>
      <c r="C452">
        <f t="shared" si="29"/>
        <v>451</v>
      </c>
      <c r="D452" t="s">
        <v>799</v>
      </c>
      <c r="E452" t="s">
        <v>45</v>
      </c>
      <c r="F452" t="s">
        <v>798</v>
      </c>
      <c r="G452">
        <v>1983</v>
      </c>
      <c r="H452" t="str">
        <f t="shared" si="30"/>
        <v>Helbik Rafał</v>
      </c>
      <c r="I452">
        <f t="shared" si="31"/>
        <v>1983</v>
      </c>
      <c r="J452" t="s">
        <v>32</v>
      </c>
      <c r="K452" t="s">
        <v>815</v>
      </c>
    </row>
    <row r="453" spans="1:11">
      <c r="A453" t="str">
        <f t="shared" si="28"/>
        <v>HelbikMichał1982</v>
      </c>
      <c r="C453">
        <f t="shared" si="29"/>
        <v>452</v>
      </c>
      <c r="D453" t="s">
        <v>799</v>
      </c>
      <c r="E453" t="s">
        <v>59</v>
      </c>
      <c r="F453" t="s">
        <v>798</v>
      </c>
      <c r="G453">
        <v>1982</v>
      </c>
      <c r="H453" t="str">
        <f t="shared" si="30"/>
        <v>Helbik Michał</v>
      </c>
      <c r="I453">
        <f t="shared" si="31"/>
        <v>1982</v>
      </c>
      <c r="J453" t="s">
        <v>32</v>
      </c>
      <c r="K453" t="s">
        <v>815</v>
      </c>
    </row>
    <row r="454" spans="1:11">
      <c r="A454" t="str">
        <f t="shared" si="28"/>
        <v>TrepczyńskiJarosław1983</v>
      </c>
      <c r="C454">
        <f t="shared" si="29"/>
        <v>453</v>
      </c>
      <c r="D454" t="s">
        <v>795</v>
      </c>
      <c r="E454" t="s">
        <v>90</v>
      </c>
      <c r="F454">
        <v>0</v>
      </c>
      <c r="G454">
        <v>1983</v>
      </c>
      <c r="H454" t="str">
        <f t="shared" si="30"/>
        <v>Trepczyński Jarosław</v>
      </c>
      <c r="I454">
        <f t="shared" si="31"/>
        <v>1983</v>
      </c>
      <c r="J454" t="s">
        <v>32</v>
      </c>
      <c r="K454" t="s">
        <v>815</v>
      </c>
    </row>
    <row r="455" spans="1:11">
      <c r="A455" t="str">
        <f t="shared" si="28"/>
        <v>LisakKrzysztof1983</v>
      </c>
      <c r="C455">
        <f t="shared" si="29"/>
        <v>454</v>
      </c>
      <c r="D455" t="s">
        <v>794</v>
      </c>
      <c r="E455" t="s">
        <v>22</v>
      </c>
      <c r="F455">
        <v>0</v>
      </c>
      <c r="G455">
        <v>1983</v>
      </c>
      <c r="H455" t="str">
        <f t="shared" si="30"/>
        <v>Lisak Krzysztof</v>
      </c>
      <c r="I455">
        <f t="shared" si="31"/>
        <v>1983</v>
      </c>
      <c r="J455" t="s">
        <v>32</v>
      </c>
      <c r="K455" t="s">
        <v>815</v>
      </c>
    </row>
    <row r="456" spans="1:11">
      <c r="A456" t="str">
        <f t="shared" si="28"/>
        <v>RogowskiHubert1987</v>
      </c>
      <c r="C456">
        <f t="shared" si="29"/>
        <v>455</v>
      </c>
      <c r="D456" s="9" t="s">
        <v>503</v>
      </c>
      <c r="E456" s="9" t="s">
        <v>710</v>
      </c>
      <c r="F456" s="9" t="s">
        <v>793</v>
      </c>
      <c r="G456" s="9">
        <v>1987</v>
      </c>
      <c r="H456" t="str">
        <f t="shared" si="30"/>
        <v>Rogowski Hubert</v>
      </c>
      <c r="I456">
        <f t="shared" si="31"/>
        <v>1987</v>
      </c>
      <c r="J456" t="s">
        <v>32</v>
      </c>
      <c r="K456" t="s">
        <v>815</v>
      </c>
    </row>
    <row r="457" spans="1:11">
      <c r="A457" t="str">
        <f t="shared" si="28"/>
        <v>BińczykArtur1974</v>
      </c>
      <c r="C457">
        <f t="shared" si="29"/>
        <v>456</v>
      </c>
      <c r="D457" s="9" t="s">
        <v>792</v>
      </c>
      <c r="E457" s="9" t="s">
        <v>51</v>
      </c>
      <c r="F457" s="9" t="s">
        <v>787</v>
      </c>
      <c r="G457" s="9">
        <v>1974</v>
      </c>
      <c r="H457" t="str">
        <f t="shared" si="30"/>
        <v>Bińczyk Artur</v>
      </c>
      <c r="I457">
        <f t="shared" si="31"/>
        <v>1974</v>
      </c>
      <c r="J457" t="s">
        <v>32</v>
      </c>
      <c r="K457" t="s">
        <v>815</v>
      </c>
    </row>
    <row r="458" spans="1:11">
      <c r="A458" t="str">
        <f t="shared" si="28"/>
        <v>SosnowskiJacek1977</v>
      </c>
      <c r="C458">
        <f t="shared" si="29"/>
        <v>457</v>
      </c>
      <c r="D458" s="9" t="s">
        <v>791</v>
      </c>
      <c r="E458" s="9" t="s">
        <v>21</v>
      </c>
      <c r="F458" s="9" t="s">
        <v>790</v>
      </c>
      <c r="G458" s="9">
        <v>1977</v>
      </c>
      <c r="H458" t="str">
        <f t="shared" si="30"/>
        <v>Sosnowski Jacek</v>
      </c>
      <c r="I458">
        <f t="shared" si="31"/>
        <v>1977</v>
      </c>
      <c r="J458" t="s">
        <v>32</v>
      </c>
      <c r="K458" t="s">
        <v>815</v>
      </c>
    </row>
    <row r="459" spans="1:11">
      <c r="A459" t="str">
        <f t="shared" si="28"/>
        <v>DamianSebastian1980</v>
      </c>
      <c r="C459">
        <f t="shared" si="29"/>
        <v>458</v>
      </c>
      <c r="D459" s="9" t="s">
        <v>282</v>
      </c>
      <c r="E459" s="9" t="s">
        <v>788</v>
      </c>
      <c r="F459" s="9">
        <v>0</v>
      </c>
      <c r="G459" s="9">
        <v>1980</v>
      </c>
      <c r="H459" t="str">
        <f t="shared" si="30"/>
        <v>Damian Sebastian</v>
      </c>
      <c r="I459">
        <f t="shared" si="31"/>
        <v>1980</v>
      </c>
      <c r="J459" t="s">
        <v>32</v>
      </c>
      <c r="K459" t="s">
        <v>815</v>
      </c>
    </row>
    <row r="460" spans="1:11">
      <c r="A460" t="str">
        <f t="shared" si="28"/>
        <v>MichalakMarcin1983</v>
      </c>
      <c r="C460">
        <f t="shared" si="29"/>
        <v>459</v>
      </c>
      <c r="D460" s="9" t="s">
        <v>789</v>
      </c>
      <c r="E460" s="9" t="s">
        <v>17</v>
      </c>
      <c r="F460" s="9" t="s">
        <v>1</v>
      </c>
      <c r="G460" s="9">
        <v>1983</v>
      </c>
      <c r="H460" t="str">
        <f t="shared" si="30"/>
        <v>Michalak Marcin</v>
      </c>
      <c r="I460">
        <f t="shared" si="31"/>
        <v>1983</v>
      </c>
      <c r="J460" t="s">
        <v>32</v>
      </c>
      <c r="K460" t="s">
        <v>815</v>
      </c>
    </row>
    <row r="461" spans="1:11">
      <c r="A461" t="str">
        <f t="shared" si="28"/>
        <v>CzarnyBasia1982</v>
      </c>
      <c r="C461">
        <f t="shared" si="29"/>
        <v>460</v>
      </c>
      <c r="D461" t="s">
        <v>807</v>
      </c>
      <c r="E461" t="s">
        <v>806</v>
      </c>
      <c r="F461" t="s">
        <v>805</v>
      </c>
      <c r="G461">
        <v>1982</v>
      </c>
      <c r="H461" t="str">
        <f t="shared" si="30"/>
        <v>Czarny Basia</v>
      </c>
      <c r="I461">
        <f t="shared" si="31"/>
        <v>1982</v>
      </c>
      <c r="J461" t="s">
        <v>0</v>
      </c>
      <c r="K461" t="s">
        <v>815</v>
      </c>
    </row>
    <row r="462" spans="1:11">
      <c r="A462" t="str">
        <f t="shared" si="28"/>
        <v>JANERKA MOROŃMARZKA1978</v>
      </c>
      <c r="C462">
        <f t="shared" si="29"/>
        <v>461</v>
      </c>
      <c r="D462" t="s">
        <v>802</v>
      </c>
      <c r="E462" t="s">
        <v>801</v>
      </c>
      <c r="F462" t="s">
        <v>800</v>
      </c>
      <c r="G462">
        <v>1978</v>
      </c>
      <c r="H462" t="str">
        <f t="shared" si="30"/>
        <v>JANERKA MOROŃ MARZKA</v>
      </c>
      <c r="I462">
        <f t="shared" si="31"/>
        <v>1978</v>
      </c>
      <c r="J462" t="s">
        <v>0</v>
      </c>
      <c r="K462" t="s">
        <v>815</v>
      </c>
    </row>
    <row r="463" spans="1:11">
      <c r="A463" t="str">
        <f t="shared" si="28"/>
        <v>ZadwornaKatarzyna1983</v>
      </c>
      <c r="C463">
        <f t="shared" si="29"/>
        <v>462</v>
      </c>
      <c r="D463" t="s">
        <v>797</v>
      </c>
      <c r="E463" t="s">
        <v>768</v>
      </c>
      <c r="F463" t="s">
        <v>796</v>
      </c>
      <c r="G463">
        <v>1983</v>
      </c>
      <c r="H463" t="str">
        <f t="shared" si="30"/>
        <v>Zadworna Katarzyna</v>
      </c>
      <c r="I463">
        <f t="shared" si="31"/>
        <v>1983</v>
      </c>
      <c r="J463" t="s">
        <v>0</v>
      </c>
      <c r="K463" t="s">
        <v>815</v>
      </c>
    </row>
    <row r="464" spans="1:11">
      <c r="A464" t="str">
        <f t="shared" si="28"/>
        <v>KWAPISIEWICZPIOTR1984</v>
      </c>
      <c r="C464">
        <f t="shared" si="29"/>
        <v>463</v>
      </c>
      <c r="D464" t="s">
        <v>832</v>
      </c>
      <c r="E464" t="s">
        <v>679</v>
      </c>
      <c r="F464" t="s">
        <v>830</v>
      </c>
      <c r="G464">
        <v>1984</v>
      </c>
      <c r="H464" t="str">
        <f t="shared" si="30"/>
        <v>KWAPISIEWICZ PIOTR</v>
      </c>
      <c r="I464">
        <f t="shared" si="31"/>
        <v>1984</v>
      </c>
      <c r="J464" t="s">
        <v>32</v>
      </c>
      <c r="K464" t="s">
        <v>834</v>
      </c>
    </row>
    <row r="465" spans="1:11">
      <c r="A465" t="str">
        <f t="shared" si="28"/>
        <v>SIECIECHOWICZPAWEŁ1980</v>
      </c>
      <c r="C465">
        <f t="shared" si="29"/>
        <v>464</v>
      </c>
      <c r="D465" t="s">
        <v>831</v>
      </c>
      <c r="E465" t="s">
        <v>678</v>
      </c>
      <c r="F465" t="s">
        <v>830</v>
      </c>
      <c r="G465">
        <v>1980</v>
      </c>
      <c r="H465" t="str">
        <f t="shared" si="30"/>
        <v>SIECIECHOWICZ PAWEŁ</v>
      </c>
      <c r="I465">
        <f t="shared" si="31"/>
        <v>1980</v>
      </c>
      <c r="J465" t="s">
        <v>32</v>
      </c>
      <c r="K465" t="s">
        <v>834</v>
      </c>
    </row>
    <row r="466" spans="1:11">
      <c r="A466" t="str">
        <f t="shared" si="28"/>
        <v>ŁOSIEWICZMARIUSZ1980</v>
      </c>
      <c r="C466">
        <f t="shared" si="29"/>
        <v>465</v>
      </c>
      <c r="D466" t="s">
        <v>829</v>
      </c>
      <c r="E466" t="s">
        <v>828</v>
      </c>
      <c r="F466" t="s">
        <v>827</v>
      </c>
      <c r="G466">
        <v>1980</v>
      </c>
      <c r="H466" t="str">
        <f t="shared" si="30"/>
        <v>ŁOSIEWICZ MARIUSZ</v>
      </c>
      <c r="I466">
        <f t="shared" si="31"/>
        <v>1980</v>
      </c>
      <c r="J466" t="s">
        <v>32</v>
      </c>
      <c r="K466" t="s">
        <v>834</v>
      </c>
    </row>
    <row r="467" spans="1:11">
      <c r="A467" t="str">
        <f t="shared" si="28"/>
        <v>BESZTERDASEBASTIAN1975</v>
      </c>
      <c r="C467">
        <f t="shared" si="29"/>
        <v>466</v>
      </c>
      <c r="D467" t="s">
        <v>826</v>
      </c>
      <c r="E467" t="s">
        <v>825</v>
      </c>
      <c r="F467" t="s">
        <v>824</v>
      </c>
      <c r="G467">
        <v>1975</v>
      </c>
      <c r="H467" t="str">
        <f t="shared" si="30"/>
        <v>BESZTERDA SEBASTIAN</v>
      </c>
      <c r="I467">
        <f t="shared" si="31"/>
        <v>1975</v>
      </c>
      <c r="J467" t="s">
        <v>32</v>
      </c>
      <c r="K467" t="s">
        <v>834</v>
      </c>
    </row>
    <row r="468" spans="1:11">
      <c r="A468" t="str">
        <f t="shared" si="28"/>
        <v>WĄCHNICKIMARCIN1979</v>
      </c>
      <c r="C468">
        <f t="shared" si="29"/>
        <v>467</v>
      </c>
      <c r="D468" t="s">
        <v>820</v>
      </c>
      <c r="E468" t="s">
        <v>684</v>
      </c>
      <c r="F468">
        <v>0</v>
      </c>
      <c r="G468">
        <v>1979</v>
      </c>
      <c r="H468" t="str">
        <f t="shared" si="30"/>
        <v>WĄCHNICKI MARCIN</v>
      </c>
      <c r="I468">
        <f t="shared" si="31"/>
        <v>1979</v>
      </c>
      <c r="J468" t="s">
        <v>32</v>
      </c>
      <c r="K468" t="s">
        <v>834</v>
      </c>
    </row>
    <row r="469" spans="1:11">
      <c r="A469" t="str">
        <f t="shared" si="28"/>
        <v>BILORHENRYK1965</v>
      </c>
      <c r="C469">
        <f t="shared" si="29"/>
        <v>468</v>
      </c>
      <c r="D469" t="s">
        <v>833</v>
      </c>
      <c r="E469" t="s">
        <v>819</v>
      </c>
      <c r="F469">
        <v>0</v>
      </c>
      <c r="G469">
        <v>1965</v>
      </c>
      <c r="H469" t="str">
        <f t="shared" si="30"/>
        <v>BILOR HENRYK</v>
      </c>
      <c r="I469">
        <f t="shared" si="31"/>
        <v>1965</v>
      </c>
      <c r="J469" t="s">
        <v>32</v>
      </c>
      <c r="K469" t="s">
        <v>834</v>
      </c>
    </row>
    <row r="470" spans="1:11">
      <c r="A470" t="str">
        <f t="shared" si="28"/>
        <v>FURMANTOMASZ1979</v>
      </c>
      <c r="C470">
        <f t="shared" si="29"/>
        <v>469</v>
      </c>
      <c r="D470" t="s">
        <v>818</v>
      </c>
      <c r="E470" t="s">
        <v>682</v>
      </c>
      <c r="F470">
        <v>0</v>
      </c>
      <c r="G470">
        <v>1979</v>
      </c>
      <c r="H470" t="str">
        <f t="shared" si="30"/>
        <v>FURMAN TOMASZ</v>
      </c>
      <c r="I470">
        <f t="shared" si="31"/>
        <v>1979</v>
      </c>
      <c r="J470" t="s">
        <v>32</v>
      </c>
      <c r="K470" t="s">
        <v>834</v>
      </c>
    </row>
    <row r="471" spans="1:11">
      <c r="A471" t="str">
        <f t="shared" si="28"/>
        <v>KORZENIEWSKAMONIKA1993</v>
      </c>
      <c r="C471">
        <f t="shared" si="29"/>
        <v>470</v>
      </c>
      <c r="D471" t="s">
        <v>817</v>
      </c>
      <c r="E471" t="s">
        <v>816</v>
      </c>
      <c r="F471">
        <v>0</v>
      </c>
      <c r="G471">
        <v>1993</v>
      </c>
      <c r="H471" t="str">
        <f t="shared" si="30"/>
        <v>KORZENIEWSKA MONIKA</v>
      </c>
      <c r="I471">
        <f t="shared" si="31"/>
        <v>1993</v>
      </c>
      <c r="J471" t="s">
        <v>0</v>
      </c>
      <c r="K471" t="s">
        <v>834</v>
      </c>
    </row>
    <row r="472" spans="1:11">
      <c r="A472" t="str">
        <f t="shared" si="28"/>
        <v>KINOWSKAKATARZYNA1982</v>
      </c>
      <c r="C472">
        <f t="shared" si="29"/>
        <v>471</v>
      </c>
      <c r="D472" t="s">
        <v>823</v>
      </c>
      <c r="E472" t="s">
        <v>703</v>
      </c>
      <c r="F472">
        <v>0</v>
      </c>
      <c r="G472">
        <v>1982</v>
      </c>
      <c r="H472" t="str">
        <f t="shared" si="30"/>
        <v>KINOWSKA KATARZYNA</v>
      </c>
      <c r="I472">
        <f t="shared" si="31"/>
        <v>1982</v>
      </c>
      <c r="J472" t="s">
        <v>0</v>
      </c>
      <c r="K472" t="s">
        <v>834</v>
      </c>
    </row>
    <row r="473" spans="1:11">
      <c r="A473" t="str">
        <f t="shared" si="28"/>
        <v>KLUCZEK-KOLLARANNA1979</v>
      </c>
      <c r="C473">
        <f t="shared" si="29"/>
        <v>472</v>
      </c>
      <c r="D473" t="s">
        <v>822</v>
      </c>
      <c r="E473" t="s">
        <v>707</v>
      </c>
      <c r="F473" t="s">
        <v>821</v>
      </c>
      <c r="G473">
        <v>1979</v>
      </c>
      <c r="H473" t="str">
        <f t="shared" si="30"/>
        <v>KLUCZEK-KOLLAR ANNA</v>
      </c>
      <c r="I473">
        <f t="shared" si="31"/>
        <v>1979</v>
      </c>
      <c r="J473" t="s">
        <v>0</v>
      </c>
      <c r="K473" t="s">
        <v>834</v>
      </c>
    </row>
    <row r="474" spans="1:11">
      <c r="A474" t="str">
        <f t="shared" si="28"/>
        <v>BłaszczykDariusz1974</v>
      </c>
      <c r="C474">
        <f t="shared" si="29"/>
        <v>473</v>
      </c>
      <c r="D474" t="s">
        <v>174</v>
      </c>
      <c r="E474" t="s">
        <v>144</v>
      </c>
      <c r="G474">
        <v>1974</v>
      </c>
      <c r="H474" t="str">
        <f t="shared" si="30"/>
        <v>Błaszczyk Dariusz</v>
      </c>
      <c r="I474">
        <f t="shared" si="31"/>
        <v>1974</v>
      </c>
      <c r="J474" t="s">
        <v>32</v>
      </c>
      <c r="K474" t="s">
        <v>853</v>
      </c>
    </row>
    <row r="475" spans="1:11">
      <c r="A475" t="str">
        <f t="shared" si="28"/>
        <v>HalamusRobert1970</v>
      </c>
      <c r="C475">
        <f t="shared" si="29"/>
        <v>474</v>
      </c>
      <c r="D475" t="s">
        <v>835</v>
      </c>
      <c r="E475" t="s">
        <v>49</v>
      </c>
      <c r="G475">
        <v>1970</v>
      </c>
      <c r="H475" t="str">
        <f t="shared" si="30"/>
        <v>Halamus Robert</v>
      </c>
      <c r="I475">
        <f t="shared" si="31"/>
        <v>1970</v>
      </c>
      <c r="J475" t="s">
        <v>32</v>
      </c>
      <c r="K475" t="s">
        <v>853</v>
      </c>
    </row>
    <row r="476" spans="1:11">
      <c r="A476" t="str">
        <f t="shared" si="28"/>
        <v>SzymańskiPatryk1982</v>
      </c>
      <c r="C476">
        <f t="shared" si="29"/>
        <v>475</v>
      </c>
      <c r="D476" t="s">
        <v>427</v>
      </c>
      <c r="E476" t="s">
        <v>379</v>
      </c>
      <c r="G476">
        <v>1982</v>
      </c>
      <c r="H476" t="str">
        <f t="shared" si="30"/>
        <v>Szymański Patryk</v>
      </c>
      <c r="I476">
        <f t="shared" si="31"/>
        <v>1982</v>
      </c>
      <c r="J476" t="s">
        <v>32</v>
      </c>
      <c r="K476" t="s">
        <v>853</v>
      </c>
    </row>
    <row r="477" spans="1:11">
      <c r="A477" t="str">
        <f t="shared" si="28"/>
        <v>RudnickiMariusz1966</v>
      </c>
      <c r="C477">
        <f t="shared" si="29"/>
        <v>476</v>
      </c>
      <c r="D477" t="s">
        <v>836</v>
      </c>
      <c r="E477" t="s">
        <v>383</v>
      </c>
      <c r="G477">
        <v>1966</v>
      </c>
      <c r="H477" t="str">
        <f t="shared" si="30"/>
        <v>Rudnicki Mariusz</v>
      </c>
      <c r="I477">
        <f t="shared" si="31"/>
        <v>1966</v>
      </c>
      <c r="J477" t="s">
        <v>32</v>
      </c>
      <c r="K477" t="s">
        <v>853</v>
      </c>
    </row>
    <row r="478" spans="1:11">
      <c r="A478" t="str">
        <f t="shared" si="28"/>
        <v>KowalskiKrzysztof1963</v>
      </c>
      <c r="C478">
        <f t="shared" si="29"/>
        <v>477</v>
      </c>
      <c r="D478" t="s">
        <v>837</v>
      </c>
      <c r="E478" t="s">
        <v>22</v>
      </c>
      <c r="G478">
        <v>1963</v>
      </c>
      <c r="H478" t="str">
        <f t="shared" si="30"/>
        <v>Kowalski Krzysztof</v>
      </c>
      <c r="I478">
        <f t="shared" si="31"/>
        <v>1963</v>
      </c>
      <c r="J478" t="s">
        <v>32</v>
      </c>
      <c r="K478" t="s">
        <v>853</v>
      </c>
    </row>
    <row r="479" spans="1:11">
      <c r="A479" t="str">
        <f t="shared" si="28"/>
        <v>TomasiewiczRafał1985</v>
      </c>
      <c r="C479">
        <f t="shared" si="29"/>
        <v>478</v>
      </c>
      <c r="D479" t="s">
        <v>838</v>
      </c>
      <c r="E479" t="s">
        <v>45</v>
      </c>
      <c r="G479">
        <v>1985</v>
      </c>
      <c r="H479" t="str">
        <f t="shared" si="30"/>
        <v>Tomasiewicz Rafał</v>
      </c>
      <c r="I479">
        <f t="shared" si="31"/>
        <v>1985</v>
      </c>
      <c r="J479" t="s">
        <v>32</v>
      </c>
      <c r="K479" t="s">
        <v>853</v>
      </c>
    </row>
    <row r="480" spans="1:11">
      <c r="A480" t="str">
        <f t="shared" si="28"/>
        <v>PolcynPiotr1980</v>
      </c>
      <c r="C480">
        <f t="shared" si="29"/>
        <v>479</v>
      </c>
      <c r="D480" t="s">
        <v>839</v>
      </c>
      <c r="E480" t="s">
        <v>15</v>
      </c>
      <c r="G480">
        <v>1980</v>
      </c>
      <c r="H480" t="str">
        <f t="shared" si="30"/>
        <v>Polcyn Piotr</v>
      </c>
      <c r="I480">
        <f t="shared" si="31"/>
        <v>1980</v>
      </c>
      <c r="J480" t="s">
        <v>32</v>
      </c>
      <c r="K480" t="s">
        <v>853</v>
      </c>
    </row>
    <row r="481" spans="1:11">
      <c r="A481" t="str">
        <f t="shared" si="28"/>
        <v>TomczakJacek1982</v>
      </c>
      <c r="C481">
        <f t="shared" si="29"/>
        <v>480</v>
      </c>
      <c r="D481" t="s">
        <v>841</v>
      </c>
      <c r="E481" t="s">
        <v>21</v>
      </c>
      <c r="G481">
        <v>1982</v>
      </c>
      <c r="H481" t="str">
        <f t="shared" si="30"/>
        <v>Tomczak Jacek</v>
      </c>
      <c r="I481">
        <f t="shared" si="31"/>
        <v>1982</v>
      </c>
      <c r="J481" t="s">
        <v>32</v>
      </c>
      <c r="K481" t="s">
        <v>853</v>
      </c>
    </row>
    <row r="482" spans="1:11">
      <c r="A482" t="str">
        <f t="shared" si="28"/>
        <v>KowalickiPrzemysław1980</v>
      </c>
      <c r="C482">
        <f t="shared" si="29"/>
        <v>481</v>
      </c>
      <c r="D482" t="s">
        <v>843</v>
      </c>
      <c r="E482" t="s">
        <v>24</v>
      </c>
      <c r="G482">
        <v>1980</v>
      </c>
      <c r="H482" t="str">
        <f t="shared" si="30"/>
        <v>Kowalicki Przemysław</v>
      </c>
      <c r="I482">
        <f t="shared" si="31"/>
        <v>1980</v>
      </c>
      <c r="J482" t="s">
        <v>32</v>
      </c>
      <c r="K482" t="s">
        <v>853</v>
      </c>
    </row>
    <row r="483" spans="1:11">
      <c r="A483" t="str">
        <f t="shared" si="28"/>
        <v>GierszewskiAndrzej1983</v>
      </c>
      <c r="C483">
        <f t="shared" si="29"/>
        <v>482</v>
      </c>
      <c r="D483" t="s">
        <v>844</v>
      </c>
      <c r="E483" t="s">
        <v>26</v>
      </c>
      <c r="G483">
        <v>1983</v>
      </c>
      <c r="H483" t="str">
        <f t="shared" si="30"/>
        <v>Gierszewski Andrzej</v>
      </c>
      <c r="I483">
        <f t="shared" si="31"/>
        <v>1983</v>
      </c>
      <c r="J483" t="s">
        <v>32</v>
      </c>
      <c r="K483" t="s">
        <v>853</v>
      </c>
    </row>
    <row r="484" spans="1:11">
      <c r="A484" t="str">
        <f t="shared" si="28"/>
        <v>WulfGosia1977</v>
      </c>
      <c r="C484">
        <f t="shared" si="29"/>
        <v>483</v>
      </c>
      <c r="D484" t="s">
        <v>846</v>
      </c>
      <c r="E484" t="s">
        <v>845</v>
      </c>
      <c r="G484">
        <v>1977</v>
      </c>
      <c r="H484" t="str">
        <f t="shared" si="30"/>
        <v>Wulf Gosia</v>
      </c>
      <c r="I484">
        <f t="shared" si="31"/>
        <v>1977</v>
      </c>
      <c r="J484" t="s">
        <v>0</v>
      </c>
      <c r="K484" t="s">
        <v>853</v>
      </c>
    </row>
    <row r="485" spans="1:11">
      <c r="A485" t="str">
        <f t="shared" si="28"/>
        <v>TrafasJoanna1972</v>
      </c>
      <c r="C485">
        <f t="shared" si="29"/>
        <v>484</v>
      </c>
      <c r="D485" t="s">
        <v>847</v>
      </c>
      <c r="E485" t="s">
        <v>489</v>
      </c>
      <c r="G485">
        <v>1972</v>
      </c>
      <c r="H485" t="str">
        <f t="shared" si="30"/>
        <v>Trafas Joanna</v>
      </c>
      <c r="I485">
        <f t="shared" si="31"/>
        <v>1972</v>
      </c>
      <c r="J485" t="s">
        <v>0</v>
      </c>
      <c r="K485" t="s">
        <v>853</v>
      </c>
    </row>
    <row r="486" spans="1:11">
      <c r="A486" t="str">
        <f t="shared" si="28"/>
        <v>TyranowskaAnna1971</v>
      </c>
      <c r="C486">
        <f t="shared" si="29"/>
        <v>485</v>
      </c>
      <c r="D486" t="s">
        <v>848</v>
      </c>
      <c r="E486" t="s">
        <v>276</v>
      </c>
      <c r="G486">
        <v>1971</v>
      </c>
      <c r="H486" t="str">
        <f t="shared" si="30"/>
        <v>Tyranowska Anna</v>
      </c>
      <c r="I486">
        <f t="shared" si="31"/>
        <v>1971</v>
      </c>
      <c r="J486" t="s">
        <v>0</v>
      </c>
      <c r="K486" t="s">
        <v>853</v>
      </c>
    </row>
    <row r="487" spans="1:11">
      <c r="A487" t="str">
        <f t="shared" si="28"/>
        <v>SłomińskaAneta1971</v>
      </c>
      <c r="C487">
        <f t="shared" si="29"/>
        <v>486</v>
      </c>
      <c r="D487" t="s">
        <v>850</v>
      </c>
      <c r="E487" t="s">
        <v>849</v>
      </c>
      <c r="G487">
        <v>1971</v>
      </c>
      <c r="H487" t="str">
        <f t="shared" si="30"/>
        <v>Słomińska Aneta</v>
      </c>
      <c r="I487">
        <f t="shared" si="31"/>
        <v>1971</v>
      </c>
      <c r="J487" t="s">
        <v>0</v>
      </c>
      <c r="K487" t="s">
        <v>853</v>
      </c>
    </row>
    <row r="488" spans="1:11">
      <c r="A488" t="str">
        <f t="shared" si="28"/>
        <v>LipiakMarta1984</v>
      </c>
      <c r="C488">
        <f t="shared" si="29"/>
        <v>487</v>
      </c>
      <c r="D488" t="s">
        <v>852</v>
      </c>
      <c r="E488" t="s">
        <v>851</v>
      </c>
      <c r="G488">
        <v>1984</v>
      </c>
      <c r="H488" t="str">
        <f t="shared" si="30"/>
        <v>Lipiak Marta</v>
      </c>
      <c r="I488">
        <f t="shared" si="31"/>
        <v>1984</v>
      </c>
      <c r="J488" t="s">
        <v>0</v>
      </c>
      <c r="K488" t="s">
        <v>853</v>
      </c>
    </row>
    <row r="489" spans="1:11">
      <c r="A489" t="str">
        <f t="shared" si="28"/>
        <v>BeneszJoanna1979</v>
      </c>
      <c r="C489">
        <f t="shared" si="29"/>
        <v>488</v>
      </c>
      <c r="D489" t="s">
        <v>284</v>
      </c>
      <c r="E489" t="s">
        <v>489</v>
      </c>
      <c r="G489">
        <v>1979</v>
      </c>
      <c r="H489" t="str">
        <f t="shared" si="30"/>
        <v>Benesz Joanna</v>
      </c>
      <c r="I489">
        <f t="shared" si="31"/>
        <v>1979</v>
      </c>
      <c r="J489" t="s">
        <v>0</v>
      </c>
      <c r="K489" t="s">
        <v>853</v>
      </c>
    </row>
    <row r="490" spans="1:11">
      <c r="A490" t="str">
        <f t="shared" si="28"/>
        <v>PogorzelskaAleksandra1994</v>
      </c>
      <c r="C490">
        <f t="shared" si="29"/>
        <v>489</v>
      </c>
      <c r="D490" t="s">
        <v>840</v>
      </c>
      <c r="E490" t="s">
        <v>483</v>
      </c>
      <c r="G490">
        <v>1994</v>
      </c>
      <c r="H490" t="str">
        <f t="shared" si="30"/>
        <v>Pogorzelska Aleksandra</v>
      </c>
      <c r="I490">
        <f t="shared" si="31"/>
        <v>1994</v>
      </c>
      <c r="J490" t="s">
        <v>0</v>
      </c>
      <c r="K490" t="s">
        <v>853</v>
      </c>
    </row>
    <row r="491" spans="1:11">
      <c r="A491" t="str">
        <f t="shared" si="28"/>
        <v>WawrzyniakAnna1985</v>
      </c>
      <c r="C491">
        <f t="shared" si="29"/>
        <v>490</v>
      </c>
      <c r="D491" t="s">
        <v>842</v>
      </c>
      <c r="E491" t="s">
        <v>276</v>
      </c>
      <c r="G491">
        <v>1985</v>
      </c>
      <c r="H491" t="str">
        <f t="shared" si="30"/>
        <v>Wawrzyniak Anna</v>
      </c>
      <c r="I491">
        <f t="shared" si="31"/>
        <v>1985</v>
      </c>
      <c r="J491" t="s">
        <v>0</v>
      </c>
      <c r="K491" t="s">
        <v>853</v>
      </c>
    </row>
    <row r="492" spans="1:11">
      <c r="A492" t="str">
        <f t="shared" si="28"/>
        <v>AugustyniakRafał0</v>
      </c>
      <c r="C492">
        <f t="shared" si="29"/>
        <v>491</v>
      </c>
      <c r="D492" t="s">
        <v>881</v>
      </c>
      <c r="E492" t="s">
        <v>45</v>
      </c>
      <c r="F492">
        <v>0</v>
      </c>
      <c r="G492">
        <v>0</v>
      </c>
      <c r="H492" t="str">
        <f t="shared" si="30"/>
        <v>Augustyniak Rafał</v>
      </c>
      <c r="I492">
        <f t="shared" si="31"/>
        <v>0</v>
      </c>
      <c r="J492" t="s">
        <v>32</v>
      </c>
      <c r="K492" t="s">
        <v>882</v>
      </c>
    </row>
    <row r="493" spans="1:11">
      <c r="A493" t="str">
        <f t="shared" si="28"/>
        <v>DawidziakJarosław0</v>
      </c>
      <c r="C493">
        <f t="shared" si="29"/>
        <v>492</v>
      </c>
      <c r="D493" t="s">
        <v>880</v>
      </c>
      <c r="E493" t="s">
        <v>90</v>
      </c>
      <c r="F493" t="s">
        <v>873</v>
      </c>
      <c r="G493">
        <v>0</v>
      </c>
      <c r="H493" t="str">
        <f t="shared" si="30"/>
        <v>Dawidziak Jarosław</v>
      </c>
      <c r="I493">
        <f t="shared" si="31"/>
        <v>0</v>
      </c>
      <c r="J493" t="s">
        <v>32</v>
      </c>
      <c r="K493" t="s">
        <v>882</v>
      </c>
    </row>
    <row r="494" spans="1:11">
      <c r="A494" t="str">
        <f t="shared" si="28"/>
        <v>BaumgartMichał0</v>
      </c>
      <c r="C494">
        <f t="shared" si="29"/>
        <v>493</v>
      </c>
      <c r="D494" t="s">
        <v>877</v>
      </c>
      <c r="E494" t="s">
        <v>59</v>
      </c>
      <c r="F494" t="s">
        <v>875</v>
      </c>
      <c r="G494">
        <v>0</v>
      </c>
      <c r="H494" t="str">
        <f t="shared" si="30"/>
        <v>Baumgart Michał</v>
      </c>
      <c r="I494">
        <f t="shared" si="31"/>
        <v>0</v>
      </c>
      <c r="J494" t="s">
        <v>32</v>
      </c>
      <c r="K494" t="s">
        <v>882</v>
      </c>
    </row>
    <row r="495" spans="1:11">
      <c r="A495" t="str">
        <f t="shared" si="28"/>
        <v>ZłomańczukMichał1981</v>
      </c>
      <c r="C495">
        <f t="shared" si="29"/>
        <v>494</v>
      </c>
      <c r="D495" t="s">
        <v>876</v>
      </c>
      <c r="E495" t="s">
        <v>59</v>
      </c>
      <c r="F495" t="s">
        <v>875</v>
      </c>
      <c r="G495">
        <v>1981</v>
      </c>
      <c r="H495" t="str">
        <f t="shared" si="30"/>
        <v>Złomańczuk Michał</v>
      </c>
      <c r="I495">
        <f t="shared" si="31"/>
        <v>1981</v>
      </c>
      <c r="J495" t="s">
        <v>32</v>
      </c>
      <c r="K495" t="s">
        <v>882</v>
      </c>
    </row>
    <row r="496" spans="1:11">
      <c r="A496" t="str">
        <f t="shared" si="28"/>
        <v>WozińskiArtur0</v>
      </c>
      <c r="C496">
        <f t="shared" si="29"/>
        <v>495</v>
      </c>
      <c r="D496" t="s">
        <v>874</v>
      </c>
      <c r="E496" t="s">
        <v>51</v>
      </c>
      <c r="F496" t="s">
        <v>873</v>
      </c>
      <c r="G496">
        <v>0</v>
      </c>
      <c r="H496" t="str">
        <f t="shared" si="30"/>
        <v>Woziński Artur</v>
      </c>
      <c r="I496">
        <f t="shared" si="31"/>
        <v>0</v>
      </c>
      <c r="J496" t="s">
        <v>32</v>
      </c>
      <c r="K496" t="s">
        <v>882</v>
      </c>
    </row>
    <row r="497" spans="1:11">
      <c r="A497" t="str">
        <f t="shared" si="28"/>
        <v>FormanowskiAndrzej0</v>
      </c>
      <c r="C497">
        <f t="shared" si="29"/>
        <v>496</v>
      </c>
      <c r="D497" t="s">
        <v>81</v>
      </c>
      <c r="E497" t="s">
        <v>26</v>
      </c>
      <c r="F497" t="s">
        <v>873</v>
      </c>
      <c r="G497">
        <v>0</v>
      </c>
      <c r="H497" t="str">
        <f t="shared" si="30"/>
        <v>Formanowski Andrzej</v>
      </c>
      <c r="I497">
        <f t="shared" si="31"/>
        <v>0</v>
      </c>
      <c r="J497" t="s">
        <v>32</v>
      </c>
      <c r="K497" t="s">
        <v>882</v>
      </c>
    </row>
    <row r="498" spans="1:11">
      <c r="A498" t="str">
        <f t="shared" si="28"/>
        <v>KaczyńskiTomasz1985</v>
      </c>
      <c r="C498">
        <f t="shared" si="29"/>
        <v>497</v>
      </c>
      <c r="D498" t="s">
        <v>869</v>
      </c>
      <c r="E498" t="s">
        <v>48</v>
      </c>
      <c r="F498" t="s">
        <v>867</v>
      </c>
      <c r="G498">
        <v>1985</v>
      </c>
      <c r="H498" t="str">
        <f t="shared" si="30"/>
        <v>Kaczyński Tomasz</v>
      </c>
      <c r="I498">
        <f t="shared" si="31"/>
        <v>1985</v>
      </c>
      <c r="J498" t="s">
        <v>32</v>
      </c>
      <c r="K498" t="s">
        <v>882</v>
      </c>
    </row>
    <row r="499" spans="1:11">
      <c r="A499" t="str">
        <f t="shared" si="28"/>
        <v>DutkiewiczBartosz1983</v>
      </c>
      <c r="C499">
        <f t="shared" si="29"/>
        <v>498</v>
      </c>
      <c r="D499" t="s">
        <v>868</v>
      </c>
      <c r="E499" t="s">
        <v>46</v>
      </c>
      <c r="F499" t="s">
        <v>867</v>
      </c>
      <c r="G499">
        <v>1983</v>
      </c>
      <c r="H499" t="str">
        <f t="shared" si="30"/>
        <v>Dutkiewicz Bartosz</v>
      </c>
      <c r="I499">
        <f t="shared" si="31"/>
        <v>1983</v>
      </c>
      <c r="J499" t="s">
        <v>32</v>
      </c>
      <c r="K499" t="s">
        <v>882</v>
      </c>
    </row>
    <row r="500" spans="1:11">
      <c r="A500" t="str">
        <f t="shared" si="28"/>
        <v>CieślakRadek0</v>
      </c>
      <c r="C500">
        <f t="shared" si="29"/>
        <v>499</v>
      </c>
      <c r="D500" t="s">
        <v>864</v>
      </c>
      <c r="E500" t="s">
        <v>579</v>
      </c>
      <c r="F500" t="s">
        <v>863</v>
      </c>
      <c r="G500">
        <v>0</v>
      </c>
      <c r="H500" t="str">
        <f t="shared" si="30"/>
        <v>Cieślak Radek</v>
      </c>
      <c r="I500">
        <f t="shared" si="31"/>
        <v>0</v>
      </c>
      <c r="J500" t="s">
        <v>32</v>
      </c>
      <c r="K500" t="s">
        <v>882</v>
      </c>
    </row>
    <row r="501" spans="1:11">
      <c r="A501" t="str">
        <f t="shared" si="28"/>
        <v>KuchtaMariusz0</v>
      </c>
      <c r="C501">
        <f t="shared" si="29"/>
        <v>500</v>
      </c>
      <c r="D501" t="s">
        <v>494</v>
      </c>
      <c r="E501" t="s">
        <v>383</v>
      </c>
      <c r="F501" t="s">
        <v>861</v>
      </c>
      <c r="G501">
        <v>0</v>
      </c>
      <c r="H501" t="str">
        <f t="shared" si="30"/>
        <v>Kuchta Mariusz</v>
      </c>
      <c r="I501">
        <f t="shared" si="31"/>
        <v>0</v>
      </c>
      <c r="J501" t="s">
        <v>32</v>
      </c>
      <c r="K501" t="s">
        <v>882</v>
      </c>
    </row>
    <row r="502" spans="1:11">
      <c r="A502" t="str">
        <f t="shared" si="28"/>
        <v>PakulskiDaniel1972</v>
      </c>
      <c r="C502">
        <f t="shared" si="29"/>
        <v>501</v>
      </c>
      <c r="D502" t="s">
        <v>860</v>
      </c>
      <c r="E502" t="s">
        <v>139</v>
      </c>
      <c r="F502" t="s">
        <v>858</v>
      </c>
      <c r="G502">
        <v>1972</v>
      </c>
      <c r="H502" t="str">
        <f t="shared" si="30"/>
        <v>Pakulski Daniel</v>
      </c>
      <c r="I502">
        <f t="shared" si="31"/>
        <v>1972</v>
      </c>
      <c r="J502" t="s">
        <v>32</v>
      </c>
      <c r="K502" t="s">
        <v>882</v>
      </c>
    </row>
    <row r="503" spans="1:11">
      <c r="A503" t="str">
        <f t="shared" si="28"/>
        <v>PakulskaUrszula0</v>
      </c>
      <c r="C503">
        <f t="shared" si="29"/>
        <v>502</v>
      </c>
      <c r="D503" t="s">
        <v>859</v>
      </c>
      <c r="E503" t="s">
        <v>770</v>
      </c>
      <c r="F503" t="s">
        <v>858</v>
      </c>
      <c r="G503">
        <v>0</v>
      </c>
      <c r="H503" t="str">
        <f t="shared" si="30"/>
        <v>Pakulska Urszula</v>
      </c>
      <c r="I503">
        <f t="shared" si="31"/>
        <v>0</v>
      </c>
      <c r="J503" t="s">
        <v>0</v>
      </c>
      <c r="K503" t="s">
        <v>882</v>
      </c>
    </row>
    <row r="504" spans="1:11">
      <c r="A504" t="str">
        <f t="shared" si="28"/>
        <v>Zielińska-DawidziakMagdalena0</v>
      </c>
      <c r="C504">
        <f t="shared" si="29"/>
        <v>503</v>
      </c>
      <c r="D504" t="s">
        <v>879</v>
      </c>
      <c r="E504" t="s">
        <v>36</v>
      </c>
      <c r="F504" t="s">
        <v>873</v>
      </c>
      <c r="G504">
        <v>0</v>
      </c>
      <c r="H504" t="str">
        <f t="shared" si="30"/>
        <v>Zielińska-Dawidziak Magdalena</v>
      </c>
      <c r="I504">
        <f t="shared" si="31"/>
        <v>0</v>
      </c>
      <c r="J504" t="s">
        <v>0</v>
      </c>
      <c r="K504" t="s">
        <v>882</v>
      </c>
    </row>
    <row r="505" spans="1:11">
      <c r="A505" t="str">
        <f t="shared" si="28"/>
        <v>MazurMagdalena0</v>
      </c>
      <c r="C505">
        <f t="shared" si="29"/>
        <v>504</v>
      </c>
      <c r="D505" t="s">
        <v>472</v>
      </c>
      <c r="E505" t="s">
        <v>36</v>
      </c>
      <c r="F505" t="s">
        <v>878</v>
      </c>
      <c r="G505">
        <v>0</v>
      </c>
      <c r="H505" t="str">
        <f t="shared" si="30"/>
        <v>Mazur Magdalena</v>
      </c>
      <c r="I505">
        <f t="shared" si="31"/>
        <v>0</v>
      </c>
      <c r="J505" t="s">
        <v>0</v>
      </c>
      <c r="K505" t="s">
        <v>882</v>
      </c>
    </row>
    <row r="506" spans="1:11">
      <c r="A506" t="str">
        <f t="shared" si="28"/>
        <v>OlejnikMiłka0</v>
      </c>
      <c r="C506">
        <f t="shared" si="29"/>
        <v>505</v>
      </c>
      <c r="D506" t="s">
        <v>865</v>
      </c>
      <c r="E506" t="s">
        <v>866</v>
      </c>
      <c r="F506">
        <v>0</v>
      </c>
      <c r="G506">
        <v>0</v>
      </c>
      <c r="H506" t="str">
        <f t="shared" si="30"/>
        <v>Olejnik Miłka</v>
      </c>
      <c r="I506">
        <f t="shared" si="31"/>
        <v>0</v>
      </c>
      <c r="J506" t="s">
        <v>0</v>
      </c>
      <c r="K506" t="s">
        <v>882</v>
      </c>
    </row>
    <row r="507" spans="1:11">
      <c r="A507" t="str">
        <f t="shared" ref="A507:A570" si="32">D507&amp;E507&amp;G507</f>
        <v>Cieszkowska-KuchtaMagdalena0</v>
      </c>
      <c r="C507">
        <f t="shared" ref="C507:C570" si="33">C506+1</f>
        <v>506</v>
      </c>
      <c r="D507" t="s">
        <v>862</v>
      </c>
      <c r="E507" t="s">
        <v>36</v>
      </c>
      <c r="F507" t="s">
        <v>861</v>
      </c>
      <c r="G507">
        <v>0</v>
      </c>
      <c r="H507" t="str">
        <f t="shared" si="30"/>
        <v>Cieszkowska-Kuchta Magdalena</v>
      </c>
      <c r="I507">
        <f t="shared" si="31"/>
        <v>0</v>
      </c>
      <c r="J507" t="s">
        <v>0</v>
      </c>
      <c r="K507" t="s">
        <v>882</v>
      </c>
    </row>
    <row r="508" spans="1:11">
      <c r="A508" t="str">
        <f t="shared" si="32"/>
        <v>DudekKrzfysztof1983</v>
      </c>
      <c r="C508">
        <f t="shared" si="33"/>
        <v>507</v>
      </c>
      <c r="D508" t="s">
        <v>716</v>
      </c>
      <c r="E508" t="s">
        <v>855</v>
      </c>
      <c r="G508">
        <v>1983</v>
      </c>
      <c r="H508" t="str">
        <f t="shared" si="30"/>
        <v>Dudek Krzfysztof</v>
      </c>
      <c r="I508">
        <f t="shared" si="31"/>
        <v>1983</v>
      </c>
      <c r="J508" t="s">
        <v>32</v>
      </c>
      <c r="K508" t="s">
        <v>883</v>
      </c>
    </row>
    <row r="509" spans="1:11">
      <c r="A509" t="str">
        <f t="shared" si="32"/>
        <v>WalczynaDariusz1973</v>
      </c>
      <c r="C509">
        <f t="shared" si="33"/>
        <v>508</v>
      </c>
      <c r="D509" t="s">
        <v>856</v>
      </c>
      <c r="E509" t="s">
        <v>144</v>
      </c>
      <c r="G509">
        <v>1973</v>
      </c>
      <c r="H509" t="str">
        <f t="shared" si="30"/>
        <v>Walczyna Dariusz</v>
      </c>
      <c r="I509">
        <f t="shared" si="31"/>
        <v>1973</v>
      </c>
      <c r="J509" t="s">
        <v>32</v>
      </c>
      <c r="K509" t="s">
        <v>883</v>
      </c>
    </row>
    <row r="510" spans="1:11">
      <c r="A510" t="str">
        <f t="shared" si="32"/>
        <v>ZarzyckiPiotr1989</v>
      </c>
      <c r="C510">
        <f t="shared" si="33"/>
        <v>509</v>
      </c>
      <c r="D510" t="s">
        <v>854</v>
      </c>
      <c r="E510" t="s">
        <v>15</v>
      </c>
      <c r="G510">
        <v>1989</v>
      </c>
      <c r="H510" t="str">
        <f t="shared" si="30"/>
        <v>Zarzycki Piotr</v>
      </c>
      <c r="I510">
        <f t="shared" si="31"/>
        <v>1989</v>
      </c>
      <c r="J510" t="s">
        <v>32</v>
      </c>
      <c r="K510" t="s">
        <v>883</v>
      </c>
    </row>
    <row r="511" spans="1:11">
      <c r="A511" t="str">
        <f t="shared" si="32"/>
        <v>SzmytBarbara1986</v>
      </c>
      <c r="C511">
        <f t="shared" si="33"/>
        <v>510</v>
      </c>
      <c r="D511" t="s">
        <v>857</v>
      </c>
      <c r="E511" t="s">
        <v>409</v>
      </c>
      <c r="G511">
        <v>1986</v>
      </c>
      <c r="H511" t="str">
        <f t="shared" si="30"/>
        <v>Szmyt Barbara</v>
      </c>
      <c r="I511">
        <f t="shared" si="31"/>
        <v>1986</v>
      </c>
      <c r="J511" t="s">
        <v>0</v>
      </c>
      <c r="K511" t="s">
        <v>883</v>
      </c>
    </row>
    <row r="512" spans="1:11">
      <c r="A512" t="str">
        <f t="shared" si="32"/>
        <v>DudekKrzysztof1986</v>
      </c>
      <c r="C512">
        <f t="shared" si="33"/>
        <v>511</v>
      </c>
      <c r="D512" t="s">
        <v>716</v>
      </c>
      <c r="E512" t="s">
        <v>22</v>
      </c>
      <c r="F512" t="s">
        <v>910</v>
      </c>
      <c r="G512">
        <v>1986</v>
      </c>
      <c r="H512" t="str">
        <f t="shared" si="30"/>
        <v>Dudek Krzysztof</v>
      </c>
      <c r="I512">
        <f t="shared" si="31"/>
        <v>1986</v>
      </c>
      <c r="J512" t="s">
        <v>32</v>
      </c>
      <c r="K512" t="s">
        <v>931</v>
      </c>
    </row>
    <row r="513" spans="1:11">
      <c r="A513" t="str">
        <f t="shared" si="32"/>
        <v>DrewniakŁukasz1983</v>
      </c>
      <c r="C513">
        <f t="shared" si="33"/>
        <v>512</v>
      </c>
      <c r="D513" t="s">
        <v>911</v>
      </c>
      <c r="E513" t="s">
        <v>63</v>
      </c>
      <c r="F513" t="s">
        <v>912</v>
      </c>
      <c r="G513">
        <v>1983</v>
      </c>
      <c r="H513" t="str">
        <f t="shared" si="30"/>
        <v>Drewniak Łukasz</v>
      </c>
      <c r="I513">
        <f t="shared" si="31"/>
        <v>1983</v>
      </c>
      <c r="J513" t="s">
        <v>32</v>
      </c>
      <c r="K513" t="s">
        <v>931</v>
      </c>
    </row>
    <row r="514" spans="1:11">
      <c r="A514" t="str">
        <f t="shared" si="32"/>
        <v>BergierTomasz1972</v>
      </c>
      <c r="C514">
        <f t="shared" si="33"/>
        <v>513</v>
      </c>
      <c r="D514" t="s">
        <v>913</v>
      </c>
      <c r="E514" t="s">
        <v>48</v>
      </c>
      <c r="F514" t="s">
        <v>914</v>
      </c>
      <c r="G514">
        <v>1972</v>
      </c>
      <c r="H514" t="str">
        <f t="shared" si="30"/>
        <v>Bergier Tomasz</v>
      </c>
      <c r="I514">
        <f t="shared" si="31"/>
        <v>1972</v>
      </c>
      <c r="J514" t="s">
        <v>32</v>
      </c>
      <c r="K514" t="s">
        <v>931</v>
      </c>
    </row>
    <row r="515" spans="1:11">
      <c r="A515" t="str">
        <f t="shared" si="32"/>
        <v>WideraMaciej1975</v>
      </c>
      <c r="C515">
        <f t="shared" si="33"/>
        <v>514</v>
      </c>
      <c r="D515" t="s">
        <v>915</v>
      </c>
      <c r="E515" t="s">
        <v>70</v>
      </c>
      <c r="F515" t="s">
        <v>899</v>
      </c>
      <c r="G515">
        <v>1975</v>
      </c>
      <c r="H515" t="str">
        <f t="shared" ref="H515:H578" si="34">D515&amp;" "&amp;E515</f>
        <v>Widera Maciej</v>
      </c>
      <c r="I515">
        <f t="shared" ref="I515:I578" si="35">G515</f>
        <v>1975</v>
      </c>
      <c r="J515" t="s">
        <v>32</v>
      </c>
      <c r="K515" t="s">
        <v>931</v>
      </c>
    </row>
    <row r="516" spans="1:11">
      <c r="A516" t="str">
        <f t="shared" si="32"/>
        <v>PasiecznikWojciech1970</v>
      </c>
      <c r="C516">
        <f t="shared" si="33"/>
        <v>515</v>
      </c>
      <c r="D516" t="s">
        <v>916</v>
      </c>
      <c r="E516" t="s">
        <v>151</v>
      </c>
      <c r="F516" t="s">
        <v>917</v>
      </c>
      <c r="G516">
        <v>1970</v>
      </c>
      <c r="H516" t="str">
        <f t="shared" si="34"/>
        <v>Pasiecznik Wojciech</v>
      </c>
      <c r="I516">
        <f t="shared" si="35"/>
        <v>1970</v>
      </c>
      <c r="J516" t="s">
        <v>32</v>
      </c>
      <c r="K516" t="s">
        <v>931</v>
      </c>
    </row>
    <row r="517" spans="1:11">
      <c r="A517" t="str">
        <f t="shared" si="32"/>
        <v>JakubasPiotr1985</v>
      </c>
      <c r="C517">
        <f t="shared" si="33"/>
        <v>516</v>
      </c>
      <c r="D517" t="s">
        <v>714</v>
      </c>
      <c r="E517" t="s">
        <v>15</v>
      </c>
      <c r="F517">
        <v>0</v>
      </c>
      <c r="G517">
        <v>1985</v>
      </c>
      <c r="H517" t="str">
        <f t="shared" si="34"/>
        <v>Jakubas Piotr</v>
      </c>
      <c r="I517">
        <f t="shared" si="35"/>
        <v>1985</v>
      </c>
      <c r="J517" t="s">
        <v>32</v>
      </c>
      <c r="K517" t="s">
        <v>931</v>
      </c>
    </row>
    <row r="518" spans="1:11">
      <c r="A518" t="str">
        <f t="shared" si="32"/>
        <v>KsiążekMikołaj1985</v>
      </c>
      <c r="C518">
        <f t="shared" si="33"/>
        <v>517</v>
      </c>
      <c r="D518" t="s">
        <v>713</v>
      </c>
      <c r="E518" t="s">
        <v>431</v>
      </c>
      <c r="F518">
        <v>0</v>
      </c>
      <c r="G518">
        <v>1985</v>
      </c>
      <c r="H518" t="str">
        <f t="shared" si="34"/>
        <v>Książek Mikołaj</v>
      </c>
      <c r="I518">
        <f t="shared" si="35"/>
        <v>1985</v>
      </c>
      <c r="J518" t="s">
        <v>32</v>
      </c>
      <c r="K518" t="s">
        <v>931</v>
      </c>
    </row>
    <row r="519" spans="1:11">
      <c r="A519" t="str">
        <f t="shared" si="32"/>
        <v>TyszkowskiRoman1970</v>
      </c>
      <c r="C519">
        <f t="shared" si="33"/>
        <v>518</v>
      </c>
      <c r="D519" t="s">
        <v>235</v>
      </c>
      <c r="E519" t="s">
        <v>234</v>
      </c>
      <c r="F519">
        <v>0</v>
      </c>
      <c r="G519">
        <v>1970</v>
      </c>
      <c r="H519" t="str">
        <f t="shared" si="34"/>
        <v>Tyszkowski Roman</v>
      </c>
      <c r="I519">
        <f t="shared" si="35"/>
        <v>1970</v>
      </c>
      <c r="J519" t="s">
        <v>32</v>
      </c>
      <c r="K519" t="s">
        <v>931</v>
      </c>
    </row>
    <row r="520" spans="1:11">
      <c r="A520" t="str">
        <f t="shared" si="32"/>
        <v>OrszulskiMaciej1968</v>
      </c>
      <c r="C520">
        <f t="shared" si="33"/>
        <v>519</v>
      </c>
      <c r="D520" t="s">
        <v>918</v>
      </c>
      <c r="E520" t="s">
        <v>70</v>
      </c>
      <c r="F520">
        <v>0</v>
      </c>
      <c r="G520">
        <v>1968</v>
      </c>
      <c r="H520" t="str">
        <f t="shared" si="34"/>
        <v>Orszulski Maciej</v>
      </c>
      <c r="I520">
        <f t="shared" si="35"/>
        <v>1968</v>
      </c>
      <c r="J520" t="s">
        <v>32</v>
      </c>
      <c r="K520" t="s">
        <v>931</v>
      </c>
    </row>
    <row r="521" spans="1:11">
      <c r="A521" t="str">
        <f t="shared" si="32"/>
        <v>SzajnaAbu1972</v>
      </c>
      <c r="C521">
        <f t="shared" si="33"/>
        <v>520</v>
      </c>
      <c r="D521" t="s">
        <v>920</v>
      </c>
      <c r="E521" t="s">
        <v>919</v>
      </c>
      <c r="F521" t="s">
        <v>902</v>
      </c>
      <c r="G521">
        <v>1972</v>
      </c>
      <c r="H521" t="str">
        <f t="shared" si="34"/>
        <v>Szajna Abu</v>
      </c>
      <c r="I521">
        <f t="shared" si="35"/>
        <v>1972</v>
      </c>
      <c r="J521" t="s">
        <v>32</v>
      </c>
      <c r="K521" t="s">
        <v>931</v>
      </c>
    </row>
    <row r="522" spans="1:11">
      <c r="A522" t="str">
        <f t="shared" si="32"/>
        <v>MałodobryWojciech1959</v>
      </c>
      <c r="C522">
        <f t="shared" si="33"/>
        <v>521</v>
      </c>
      <c r="D522" t="s">
        <v>921</v>
      </c>
      <c r="E522" t="s">
        <v>151</v>
      </c>
      <c r="F522" t="s">
        <v>922</v>
      </c>
      <c r="G522">
        <v>1959</v>
      </c>
      <c r="H522" t="str">
        <f t="shared" si="34"/>
        <v>Małodobry Wojciech</v>
      </c>
      <c r="I522">
        <f t="shared" si="35"/>
        <v>1959</v>
      </c>
      <c r="J522" t="s">
        <v>32</v>
      </c>
      <c r="K522" t="s">
        <v>931</v>
      </c>
    </row>
    <row r="523" spans="1:11">
      <c r="A523" t="str">
        <f t="shared" si="32"/>
        <v>ZiachMariusz1973</v>
      </c>
      <c r="C523">
        <f t="shared" si="33"/>
        <v>522</v>
      </c>
      <c r="D523" t="s">
        <v>923</v>
      </c>
      <c r="E523" t="s">
        <v>383</v>
      </c>
      <c r="F523" t="s">
        <v>905</v>
      </c>
      <c r="G523">
        <v>1973</v>
      </c>
      <c r="H523" t="str">
        <f t="shared" si="34"/>
        <v>Ziach Mariusz</v>
      </c>
      <c r="I523">
        <f t="shared" si="35"/>
        <v>1973</v>
      </c>
      <c r="J523" t="s">
        <v>32</v>
      </c>
      <c r="K523" t="s">
        <v>931</v>
      </c>
    </row>
    <row r="524" spans="1:11">
      <c r="A524" t="str">
        <f t="shared" si="32"/>
        <v>ZielińskiPaweł1979</v>
      </c>
      <c r="C524">
        <f t="shared" si="33"/>
        <v>523</v>
      </c>
      <c r="D524" t="s">
        <v>35</v>
      </c>
      <c r="E524" t="s">
        <v>16</v>
      </c>
      <c r="F524" t="s">
        <v>924</v>
      </c>
      <c r="G524">
        <v>1979</v>
      </c>
      <c r="H524" t="str">
        <f t="shared" si="34"/>
        <v>Zieliński Paweł</v>
      </c>
      <c r="I524">
        <f t="shared" si="35"/>
        <v>1979</v>
      </c>
      <c r="J524" t="s">
        <v>32</v>
      </c>
      <c r="K524" t="s">
        <v>931</v>
      </c>
    </row>
    <row r="525" spans="1:11">
      <c r="A525" t="str">
        <f t="shared" si="32"/>
        <v>TurekDarek1967</v>
      </c>
      <c r="C525">
        <f t="shared" si="33"/>
        <v>524</v>
      </c>
      <c r="D525" t="s">
        <v>925</v>
      </c>
      <c r="E525" t="s">
        <v>175</v>
      </c>
      <c r="F525">
        <v>0</v>
      </c>
      <c r="G525">
        <v>1967</v>
      </c>
      <c r="H525" t="str">
        <f t="shared" si="34"/>
        <v>Turek Darek</v>
      </c>
      <c r="I525">
        <f t="shared" si="35"/>
        <v>1967</v>
      </c>
      <c r="J525" t="s">
        <v>32</v>
      </c>
      <c r="K525" t="s">
        <v>931</v>
      </c>
    </row>
    <row r="526" spans="1:11">
      <c r="A526" t="str">
        <f t="shared" si="32"/>
        <v>BrychMiłosz1998</v>
      </c>
      <c r="C526">
        <f t="shared" si="33"/>
        <v>525</v>
      </c>
      <c r="D526" t="s">
        <v>927</v>
      </c>
      <c r="E526" t="s">
        <v>926</v>
      </c>
      <c r="F526" t="s">
        <v>928</v>
      </c>
      <c r="G526">
        <v>1998</v>
      </c>
      <c r="H526" t="str">
        <f t="shared" si="34"/>
        <v>Brych Miłosz</v>
      </c>
      <c r="I526">
        <f t="shared" si="35"/>
        <v>1998</v>
      </c>
      <c r="J526" t="s">
        <v>32</v>
      </c>
      <c r="K526" t="s">
        <v>931</v>
      </c>
    </row>
    <row r="527" spans="1:11">
      <c r="A527" t="str">
        <f t="shared" si="32"/>
        <v>DyszyGrzegorz1997</v>
      </c>
      <c r="C527">
        <f t="shared" si="33"/>
        <v>526</v>
      </c>
      <c r="D527" t="s">
        <v>929</v>
      </c>
      <c r="E527" t="s">
        <v>19</v>
      </c>
      <c r="F527">
        <v>0</v>
      </c>
      <c r="G527">
        <v>1997</v>
      </c>
      <c r="H527" t="str">
        <f t="shared" si="34"/>
        <v>Dyszy Grzegorz</v>
      </c>
      <c r="I527">
        <f t="shared" si="35"/>
        <v>1997</v>
      </c>
      <c r="J527" t="s">
        <v>32</v>
      </c>
      <c r="K527" t="s">
        <v>931</v>
      </c>
    </row>
    <row r="528" spans="1:11">
      <c r="A528" t="str">
        <f t="shared" si="32"/>
        <v>MalawskiFilip1986</v>
      </c>
      <c r="C528">
        <f t="shared" si="33"/>
        <v>527</v>
      </c>
      <c r="D528" t="s">
        <v>930</v>
      </c>
      <c r="E528" t="s">
        <v>544</v>
      </c>
      <c r="F528" t="s">
        <v>909</v>
      </c>
      <c r="G528">
        <v>1986</v>
      </c>
      <c r="H528" t="str">
        <f t="shared" si="34"/>
        <v>Malawski Filip</v>
      </c>
      <c r="I528">
        <f t="shared" si="35"/>
        <v>1986</v>
      </c>
      <c r="J528" t="s">
        <v>32</v>
      </c>
      <c r="K528" t="s">
        <v>931</v>
      </c>
    </row>
    <row r="529" spans="1:11">
      <c r="A529" t="str">
        <f t="shared" si="32"/>
        <v>PatrzałekGrzegorz1979</v>
      </c>
      <c r="C529">
        <f t="shared" si="33"/>
        <v>528</v>
      </c>
      <c r="D529" t="s">
        <v>886</v>
      </c>
      <c r="E529" t="s">
        <v>19</v>
      </c>
      <c r="F529">
        <v>0</v>
      </c>
      <c r="G529">
        <v>1979</v>
      </c>
      <c r="H529" t="str">
        <f t="shared" si="34"/>
        <v>Patrzałek Grzegorz</v>
      </c>
      <c r="I529">
        <f t="shared" si="35"/>
        <v>1979</v>
      </c>
      <c r="J529" t="s">
        <v>32</v>
      </c>
      <c r="K529" t="s">
        <v>931</v>
      </c>
    </row>
    <row r="530" spans="1:11">
      <c r="A530" t="str">
        <f t="shared" si="32"/>
        <v>StachuraMagdalena1975</v>
      </c>
      <c r="C530">
        <f t="shared" si="33"/>
        <v>529</v>
      </c>
      <c r="D530" t="s">
        <v>898</v>
      </c>
      <c r="E530" t="s">
        <v>36</v>
      </c>
      <c r="F530" t="s">
        <v>899</v>
      </c>
      <c r="G530">
        <v>1975</v>
      </c>
      <c r="H530" t="str">
        <f t="shared" si="34"/>
        <v>Stachura Magdalena</v>
      </c>
      <c r="I530">
        <f t="shared" si="35"/>
        <v>1975</v>
      </c>
      <c r="J530" t="s">
        <v>0</v>
      </c>
      <c r="K530" t="s">
        <v>931</v>
      </c>
    </row>
    <row r="531" spans="1:11">
      <c r="A531" t="str">
        <f t="shared" si="32"/>
        <v>ChmielarzAzja1983</v>
      </c>
      <c r="C531">
        <f t="shared" si="33"/>
        <v>530</v>
      </c>
      <c r="D531" t="s">
        <v>901</v>
      </c>
      <c r="E531" t="s">
        <v>900</v>
      </c>
      <c r="F531" t="s">
        <v>902</v>
      </c>
      <c r="G531">
        <v>1983</v>
      </c>
      <c r="H531" t="str">
        <f t="shared" si="34"/>
        <v>Chmielarz Azja</v>
      </c>
      <c r="I531">
        <f t="shared" si="35"/>
        <v>1983</v>
      </c>
      <c r="J531" t="s">
        <v>0</v>
      </c>
      <c r="K531" t="s">
        <v>931</v>
      </c>
    </row>
    <row r="532" spans="1:11">
      <c r="A532" t="str">
        <f t="shared" si="32"/>
        <v>ZiętekSylwia1981</v>
      </c>
      <c r="C532">
        <f t="shared" si="33"/>
        <v>531</v>
      </c>
      <c r="D532" t="s">
        <v>904</v>
      </c>
      <c r="E532" t="s">
        <v>903</v>
      </c>
      <c r="F532" t="s">
        <v>905</v>
      </c>
      <c r="G532">
        <v>1981</v>
      </c>
      <c r="H532" t="str">
        <f t="shared" si="34"/>
        <v>Ziętek Sylwia</v>
      </c>
      <c r="I532">
        <f t="shared" si="35"/>
        <v>1981</v>
      </c>
      <c r="J532" t="s">
        <v>0</v>
      </c>
      <c r="K532" t="s">
        <v>931</v>
      </c>
    </row>
    <row r="533" spans="1:11">
      <c r="A533" t="str">
        <f t="shared" si="32"/>
        <v>LenczakKrysia1983</v>
      </c>
      <c r="C533">
        <f t="shared" si="33"/>
        <v>532</v>
      </c>
      <c r="D533" t="s">
        <v>907</v>
      </c>
      <c r="E533" t="s">
        <v>906</v>
      </c>
      <c r="F533">
        <v>0</v>
      </c>
      <c r="G533">
        <v>1983</v>
      </c>
      <c r="H533" t="str">
        <f t="shared" si="34"/>
        <v>Lenczak Krysia</v>
      </c>
      <c r="I533">
        <f t="shared" si="35"/>
        <v>1983</v>
      </c>
      <c r="J533" t="s">
        <v>0</v>
      </c>
      <c r="K533" t="s">
        <v>931</v>
      </c>
    </row>
    <row r="534" spans="1:11">
      <c r="A534" t="str">
        <f t="shared" si="32"/>
        <v>MalawskaKamila1991</v>
      </c>
      <c r="C534">
        <f t="shared" si="33"/>
        <v>533</v>
      </c>
      <c r="D534" t="s">
        <v>908</v>
      </c>
      <c r="E534" t="s">
        <v>199</v>
      </c>
      <c r="F534" t="s">
        <v>909</v>
      </c>
      <c r="G534">
        <v>1991</v>
      </c>
      <c r="H534" t="str">
        <f t="shared" si="34"/>
        <v>Malawska Kamila</v>
      </c>
      <c r="I534">
        <f t="shared" si="35"/>
        <v>1991</v>
      </c>
      <c r="J534" t="s">
        <v>0</v>
      </c>
      <c r="K534" t="s">
        <v>931</v>
      </c>
    </row>
    <row r="535" spans="1:11">
      <c r="A535" t="str">
        <f t="shared" si="32"/>
        <v>DudkoŁukasz1982</v>
      </c>
      <c r="C535">
        <f t="shared" si="33"/>
        <v>534</v>
      </c>
      <c r="D535" t="s">
        <v>939</v>
      </c>
      <c r="E535" t="s">
        <v>63</v>
      </c>
      <c r="G535">
        <v>1982</v>
      </c>
      <c r="H535" t="str">
        <f t="shared" si="34"/>
        <v>Dudko Łukasz</v>
      </c>
      <c r="I535">
        <f t="shared" si="35"/>
        <v>1982</v>
      </c>
      <c r="J535" t="s">
        <v>32</v>
      </c>
      <c r="K535" t="s">
        <v>57</v>
      </c>
    </row>
    <row r="536" spans="1:11">
      <c r="A536" t="str">
        <f t="shared" si="32"/>
        <v>ChmielRadomir1986</v>
      </c>
      <c r="C536">
        <f t="shared" si="33"/>
        <v>535</v>
      </c>
      <c r="D536" t="s">
        <v>937</v>
      </c>
      <c r="E536" t="s">
        <v>938</v>
      </c>
      <c r="G536">
        <v>1986</v>
      </c>
      <c r="H536" t="str">
        <f t="shared" si="34"/>
        <v>Chmiel Radomir</v>
      </c>
      <c r="I536">
        <f t="shared" si="35"/>
        <v>1986</v>
      </c>
      <c r="J536" t="s">
        <v>32</v>
      </c>
      <c r="K536" t="s">
        <v>57</v>
      </c>
    </row>
    <row r="537" spans="1:11">
      <c r="A537" t="str">
        <f t="shared" si="32"/>
        <v>ZakrzewskiMichał1984</v>
      </c>
      <c r="C537">
        <f t="shared" si="33"/>
        <v>536</v>
      </c>
      <c r="D537" t="s">
        <v>936</v>
      </c>
      <c r="E537" t="s">
        <v>59</v>
      </c>
      <c r="G537">
        <v>1984</v>
      </c>
      <c r="H537" t="str">
        <f t="shared" si="34"/>
        <v>Zakrzewski Michał</v>
      </c>
      <c r="I537">
        <f t="shared" si="35"/>
        <v>1984</v>
      </c>
      <c r="J537" t="s">
        <v>32</v>
      </c>
      <c r="K537" t="s">
        <v>57</v>
      </c>
    </row>
    <row r="538" spans="1:11">
      <c r="A538" t="str">
        <f t="shared" si="32"/>
        <v>KoźmińskiPaweł1973</v>
      </c>
      <c r="C538">
        <f t="shared" si="33"/>
        <v>537</v>
      </c>
      <c r="D538" t="s">
        <v>935</v>
      </c>
      <c r="E538" t="s">
        <v>16</v>
      </c>
      <c r="G538">
        <v>1973</v>
      </c>
      <c r="H538" t="str">
        <f t="shared" si="34"/>
        <v>Koźmiński Paweł</v>
      </c>
      <c r="I538">
        <f t="shared" si="35"/>
        <v>1973</v>
      </c>
      <c r="J538" t="s">
        <v>32</v>
      </c>
      <c r="K538" t="s">
        <v>57</v>
      </c>
    </row>
    <row r="539" spans="1:11">
      <c r="A539" t="str">
        <f t="shared" si="32"/>
        <v>KosiorekPaweł1976</v>
      </c>
      <c r="C539">
        <f t="shared" si="33"/>
        <v>538</v>
      </c>
      <c r="D539" t="s">
        <v>934</v>
      </c>
      <c r="E539" t="s">
        <v>16</v>
      </c>
      <c r="G539">
        <v>1976</v>
      </c>
      <c r="H539" t="str">
        <f t="shared" si="34"/>
        <v>Kosiorek Paweł</v>
      </c>
      <c r="I539">
        <f t="shared" si="35"/>
        <v>1976</v>
      </c>
      <c r="J539" t="s">
        <v>32</v>
      </c>
      <c r="K539" t="s">
        <v>57</v>
      </c>
    </row>
    <row r="540" spans="1:11">
      <c r="A540" t="str">
        <f t="shared" si="32"/>
        <v>NiegowskiArkadiusz1981</v>
      </c>
      <c r="C540">
        <f t="shared" si="33"/>
        <v>539</v>
      </c>
      <c r="D540" t="s">
        <v>933</v>
      </c>
      <c r="E540" t="s">
        <v>363</v>
      </c>
      <c r="G540">
        <v>1981</v>
      </c>
      <c r="H540" t="str">
        <f t="shared" si="34"/>
        <v>Niegowski Arkadiusz</v>
      </c>
      <c r="I540">
        <f t="shared" si="35"/>
        <v>1981</v>
      </c>
      <c r="J540" t="s">
        <v>32</v>
      </c>
      <c r="K540" t="s">
        <v>57</v>
      </c>
    </row>
    <row r="541" spans="1:11">
      <c r="A541" t="str">
        <f t="shared" si="32"/>
        <v>SmejdaOskar2000</v>
      </c>
      <c r="C541">
        <f t="shared" si="33"/>
        <v>540</v>
      </c>
      <c r="D541" t="s">
        <v>29</v>
      </c>
      <c r="E541" t="s">
        <v>932</v>
      </c>
      <c r="G541">
        <v>2000</v>
      </c>
      <c r="H541" t="str">
        <f t="shared" si="34"/>
        <v>Smejda Oskar</v>
      </c>
      <c r="I541">
        <f t="shared" si="35"/>
        <v>2000</v>
      </c>
      <c r="J541" t="s">
        <v>32</v>
      </c>
      <c r="K541" t="s">
        <v>57</v>
      </c>
    </row>
    <row r="542" spans="1:11">
      <c r="A542" t="str">
        <f t="shared" si="32"/>
        <v>KurekMarta1986</v>
      </c>
      <c r="C542">
        <f t="shared" si="33"/>
        <v>541</v>
      </c>
      <c r="D542" t="s">
        <v>965</v>
      </c>
      <c r="E542" t="s">
        <v>851</v>
      </c>
      <c r="F542">
        <v>0</v>
      </c>
      <c r="G542">
        <v>1986</v>
      </c>
      <c r="H542" t="str">
        <f t="shared" si="34"/>
        <v>Kurek Marta</v>
      </c>
      <c r="I542">
        <f t="shared" si="35"/>
        <v>1986</v>
      </c>
      <c r="J542" t="s">
        <v>0</v>
      </c>
      <c r="K542" t="s">
        <v>5</v>
      </c>
    </row>
    <row r="543" spans="1:11">
      <c r="A543" t="str">
        <f t="shared" si="32"/>
        <v>KlimszaKasia1976</v>
      </c>
      <c r="C543">
        <f t="shared" si="33"/>
        <v>542</v>
      </c>
      <c r="D543" t="s">
        <v>950</v>
      </c>
      <c r="E543" t="s">
        <v>951</v>
      </c>
      <c r="F543" t="s">
        <v>949</v>
      </c>
      <c r="G543">
        <v>1976</v>
      </c>
      <c r="H543" t="str">
        <f t="shared" si="34"/>
        <v>Klimsza Kasia</v>
      </c>
      <c r="I543">
        <f t="shared" si="35"/>
        <v>1976</v>
      </c>
      <c r="J543" t="s">
        <v>0</v>
      </c>
      <c r="K543" t="s">
        <v>5</v>
      </c>
    </row>
    <row r="544" spans="1:11">
      <c r="A544" t="str">
        <f t="shared" si="32"/>
        <v>NowińskaRenata1977</v>
      </c>
      <c r="C544">
        <f t="shared" si="33"/>
        <v>543</v>
      </c>
      <c r="D544" t="s">
        <v>943</v>
      </c>
      <c r="E544" t="s">
        <v>940</v>
      </c>
      <c r="F544" t="s">
        <v>747</v>
      </c>
      <c r="G544">
        <v>1977</v>
      </c>
      <c r="H544" t="str">
        <f t="shared" si="34"/>
        <v>Nowińska Renata</v>
      </c>
      <c r="I544">
        <f t="shared" si="35"/>
        <v>1977</v>
      </c>
      <c r="J544" t="s">
        <v>0</v>
      </c>
      <c r="K544" t="s">
        <v>5</v>
      </c>
    </row>
    <row r="545" spans="1:11">
      <c r="A545" t="str">
        <f t="shared" si="32"/>
        <v>RychlikAnna1983</v>
      </c>
      <c r="C545">
        <f t="shared" si="33"/>
        <v>544</v>
      </c>
      <c r="D545" t="s">
        <v>748</v>
      </c>
      <c r="E545" t="s">
        <v>276</v>
      </c>
      <c r="F545" t="s">
        <v>747</v>
      </c>
      <c r="G545">
        <v>1983</v>
      </c>
      <c r="H545" t="str">
        <f t="shared" si="34"/>
        <v>Rychlik Anna</v>
      </c>
      <c r="I545">
        <f t="shared" si="35"/>
        <v>1983</v>
      </c>
      <c r="J545" t="s">
        <v>0</v>
      </c>
      <c r="K545" t="s">
        <v>5</v>
      </c>
    </row>
    <row r="546" spans="1:11">
      <c r="A546" t="str">
        <f t="shared" si="32"/>
        <v>PońcMaciej1970</v>
      </c>
      <c r="C546">
        <f t="shared" si="33"/>
        <v>545</v>
      </c>
      <c r="D546" t="s">
        <v>970</v>
      </c>
      <c r="E546" t="s">
        <v>70</v>
      </c>
      <c r="F546" t="s">
        <v>549</v>
      </c>
      <c r="G546">
        <v>1970</v>
      </c>
      <c r="H546" t="str">
        <f t="shared" si="34"/>
        <v>Pońc Maciej</v>
      </c>
      <c r="I546">
        <f t="shared" si="35"/>
        <v>1970</v>
      </c>
      <c r="J546" t="s">
        <v>32</v>
      </c>
      <c r="K546" t="s">
        <v>5</v>
      </c>
    </row>
    <row r="547" spans="1:11">
      <c r="A547" t="str">
        <f t="shared" si="32"/>
        <v>GibiecSebastian1972</v>
      </c>
      <c r="C547">
        <f t="shared" si="33"/>
        <v>546</v>
      </c>
      <c r="D547" t="s">
        <v>969</v>
      </c>
      <c r="E547" t="s">
        <v>788</v>
      </c>
      <c r="F547" t="s">
        <v>289</v>
      </c>
      <c r="G547">
        <v>1972</v>
      </c>
      <c r="H547" t="str">
        <f t="shared" si="34"/>
        <v>Gibiec Sebastian</v>
      </c>
      <c r="I547">
        <f t="shared" si="35"/>
        <v>1972</v>
      </c>
      <c r="J547" t="s">
        <v>32</v>
      </c>
      <c r="K547" t="s">
        <v>5</v>
      </c>
    </row>
    <row r="548" spans="1:11">
      <c r="A548" t="str">
        <f t="shared" si="32"/>
        <v>JaśkiewiczPiotr1977</v>
      </c>
      <c r="C548">
        <f t="shared" si="33"/>
        <v>547</v>
      </c>
      <c r="D548" t="s">
        <v>968</v>
      </c>
      <c r="E548" t="s">
        <v>15</v>
      </c>
      <c r="F548" t="s">
        <v>810</v>
      </c>
      <c r="G548">
        <v>1977</v>
      </c>
      <c r="H548" t="str">
        <f t="shared" si="34"/>
        <v>Jaśkiewicz Piotr</v>
      </c>
      <c r="I548">
        <f t="shared" si="35"/>
        <v>1977</v>
      </c>
      <c r="J548" t="s">
        <v>32</v>
      </c>
      <c r="K548" t="s">
        <v>5</v>
      </c>
    </row>
    <row r="549" spans="1:11">
      <c r="A549" t="str">
        <f t="shared" si="32"/>
        <v>TrzmielewskiRoman1955</v>
      </c>
      <c r="C549">
        <f t="shared" si="33"/>
        <v>548</v>
      </c>
      <c r="D549" t="s">
        <v>967</v>
      </c>
      <c r="E549" t="s">
        <v>234</v>
      </c>
      <c r="F549" t="s">
        <v>966</v>
      </c>
      <c r="G549">
        <v>1955</v>
      </c>
      <c r="H549" t="str">
        <f t="shared" si="34"/>
        <v>Trzmielewski Roman</v>
      </c>
      <c r="I549">
        <f t="shared" si="35"/>
        <v>1955</v>
      </c>
      <c r="J549" t="s">
        <v>32</v>
      </c>
      <c r="K549" t="s">
        <v>5</v>
      </c>
    </row>
    <row r="550" spans="1:11">
      <c r="A550" t="str">
        <f t="shared" si="32"/>
        <v>OrszulskiMaciej1970</v>
      </c>
      <c r="C550">
        <f t="shared" si="33"/>
        <v>549</v>
      </c>
      <c r="D550" t="s">
        <v>918</v>
      </c>
      <c r="E550" t="s">
        <v>70</v>
      </c>
      <c r="F550">
        <v>0</v>
      </c>
      <c r="G550">
        <v>1970</v>
      </c>
      <c r="H550" t="str">
        <f t="shared" si="34"/>
        <v>Orszulski Maciej</v>
      </c>
      <c r="I550">
        <f t="shared" si="35"/>
        <v>1970</v>
      </c>
      <c r="J550" t="s">
        <v>32</v>
      </c>
      <c r="K550" t="s">
        <v>5</v>
      </c>
    </row>
    <row r="551" spans="1:11">
      <c r="A551" t="str">
        <f t="shared" si="32"/>
        <v>WalczakKarol1980</v>
      </c>
      <c r="C551">
        <f t="shared" si="33"/>
        <v>550</v>
      </c>
      <c r="D551" t="s">
        <v>964</v>
      </c>
      <c r="E551" t="s">
        <v>95</v>
      </c>
      <c r="F551">
        <v>0</v>
      </c>
      <c r="G551">
        <v>1980</v>
      </c>
      <c r="H551" t="str">
        <f t="shared" si="34"/>
        <v>Walczak Karol</v>
      </c>
      <c r="I551">
        <f t="shared" si="35"/>
        <v>1980</v>
      </c>
      <c r="J551" t="s">
        <v>32</v>
      </c>
      <c r="K551" t="s">
        <v>5</v>
      </c>
    </row>
    <row r="552" spans="1:11">
      <c r="A552" t="str">
        <f t="shared" si="32"/>
        <v>KubiakPaweł1992</v>
      </c>
      <c r="C552">
        <f t="shared" si="33"/>
        <v>551</v>
      </c>
      <c r="D552" t="s">
        <v>963</v>
      </c>
      <c r="E552" t="s">
        <v>16</v>
      </c>
      <c r="F552">
        <v>0</v>
      </c>
      <c r="G552">
        <v>1992</v>
      </c>
      <c r="H552" t="str">
        <f t="shared" si="34"/>
        <v>Kubiak Paweł</v>
      </c>
      <c r="I552">
        <f t="shared" si="35"/>
        <v>1992</v>
      </c>
      <c r="J552" t="s">
        <v>32</v>
      </c>
      <c r="K552" t="s">
        <v>5</v>
      </c>
    </row>
    <row r="553" spans="1:11">
      <c r="A553" t="str">
        <f t="shared" si="32"/>
        <v>NawrockiJacek1973</v>
      </c>
      <c r="C553">
        <f t="shared" si="33"/>
        <v>552</v>
      </c>
      <c r="D553" t="s">
        <v>962</v>
      </c>
      <c r="E553" t="s">
        <v>21</v>
      </c>
      <c r="F553">
        <v>0</v>
      </c>
      <c r="G553">
        <v>1973</v>
      </c>
      <c r="H553" t="str">
        <f t="shared" si="34"/>
        <v>Nawrocki Jacek</v>
      </c>
      <c r="I553">
        <f t="shared" si="35"/>
        <v>1973</v>
      </c>
      <c r="J553" t="s">
        <v>32</v>
      </c>
      <c r="K553" t="s">
        <v>5</v>
      </c>
    </row>
    <row r="554" spans="1:11">
      <c r="A554" t="str">
        <f t="shared" si="32"/>
        <v>TykaMarek1975</v>
      </c>
      <c r="C554">
        <f t="shared" si="33"/>
        <v>553</v>
      </c>
      <c r="D554" t="s">
        <v>961</v>
      </c>
      <c r="E554" t="s">
        <v>34</v>
      </c>
      <c r="F554">
        <v>0</v>
      </c>
      <c r="G554">
        <v>1975</v>
      </c>
      <c r="H554" t="str">
        <f t="shared" si="34"/>
        <v>Tyka Marek</v>
      </c>
      <c r="I554">
        <f t="shared" si="35"/>
        <v>1975</v>
      </c>
      <c r="J554" t="s">
        <v>32</v>
      </c>
      <c r="K554" t="s">
        <v>5</v>
      </c>
    </row>
    <row r="555" spans="1:11">
      <c r="A555" t="str">
        <f t="shared" si="32"/>
        <v>ZelentSławomir1981</v>
      </c>
      <c r="C555">
        <f t="shared" si="33"/>
        <v>554</v>
      </c>
      <c r="D555" t="s">
        <v>960</v>
      </c>
      <c r="E555" t="s">
        <v>92</v>
      </c>
      <c r="F555">
        <v>0</v>
      </c>
      <c r="G555">
        <v>1981</v>
      </c>
      <c r="H555" t="str">
        <f t="shared" si="34"/>
        <v>Zelent Sławomir</v>
      </c>
      <c r="I555">
        <f t="shared" si="35"/>
        <v>1981</v>
      </c>
      <c r="J555" t="s">
        <v>32</v>
      </c>
      <c r="K555" t="s">
        <v>5</v>
      </c>
    </row>
    <row r="556" spans="1:11">
      <c r="A556" t="str">
        <f t="shared" si="32"/>
        <v>MuchowiczMarcin1975</v>
      </c>
      <c r="C556">
        <f t="shared" si="33"/>
        <v>555</v>
      </c>
      <c r="D556" t="s">
        <v>959</v>
      </c>
      <c r="E556" t="s">
        <v>17</v>
      </c>
      <c r="F556" t="s">
        <v>956</v>
      </c>
      <c r="G556">
        <v>1975</v>
      </c>
      <c r="H556" t="str">
        <f t="shared" si="34"/>
        <v>Muchowicz Marcin</v>
      </c>
      <c r="I556">
        <f t="shared" si="35"/>
        <v>1975</v>
      </c>
      <c r="J556" t="s">
        <v>32</v>
      </c>
      <c r="K556" t="s">
        <v>5</v>
      </c>
    </row>
    <row r="557" spans="1:11">
      <c r="A557" t="str">
        <f t="shared" si="32"/>
        <v>MygaSylwester1975</v>
      </c>
      <c r="C557">
        <f t="shared" si="33"/>
        <v>556</v>
      </c>
      <c r="D557" s="9" t="s">
        <v>957</v>
      </c>
      <c r="E557" s="9" t="s">
        <v>958</v>
      </c>
      <c r="F557" s="9" t="s">
        <v>956</v>
      </c>
      <c r="G557" s="9">
        <v>1975</v>
      </c>
      <c r="H557" t="str">
        <f t="shared" si="34"/>
        <v>Myga Sylwester</v>
      </c>
      <c r="I557">
        <f t="shared" si="35"/>
        <v>1975</v>
      </c>
      <c r="J557" t="s">
        <v>32</v>
      </c>
      <c r="K557" t="s">
        <v>5</v>
      </c>
    </row>
    <row r="558" spans="1:11">
      <c r="A558" t="str">
        <f t="shared" si="32"/>
        <v>KucharczykSeweryn1979</v>
      </c>
      <c r="C558">
        <f t="shared" si="33"/>
        <v>557</v>
      </c>
      <c r="D558" s="9" t="s">
        <v>954</v>
      </c>
      <c r="E558" s="9" t="s">
        <v>955</v>
      </c>
      <c r="F558" s="9" t="s">
        <v>952</v>
      </c>
      <c r="G558" s="9">
        <v>1979</v>
      </c>
      <c r="H558" t="str">
        <f t="shared" si="34"/>
        <v>Kucharczyk Seweryn</v>
      </c>
      <c r="I558">
        <f t="shared" si="35"/>
        <v>1979</v>
      </c>
      <c r="J558" t="s">
        <v>32</v>
      </c>
      <c r="K558" t="s">
        <v>5</v>
      </c>
    </row>
    <row r="559" spans="1:11">
      <c r="A559" t="str">
        <f t="shared" si="32"/>
        <v>KapustkaWojciech1979</v>
      </c>
      <c r="C559">
        <f t="shared" si="33"/>
        <v>558</v>
      </c>
      <c r="D559" s="9" t="s">
        <v>953</v>
      </c>
      <c r="E559" s="9" t="s">
        <v>151</v>
      </c>
      <c r="F559" s="9" t="s">
        <v>952</v>
      </c>
      <c r="G559" s="9">
        <v>1979</v>
      </c>
      <c r="H559" t="str">
        <f t="shared" si="34"/>
        <v>Kapustka Wojciech</v>
      </c>
      <c r="I559">
        <f t="shared" si="35"/>
        <v>1979</v>
      </c>
      <c r="J559" t="s">
        <v>32</v>
      </c>
      <c r="K559" t="s">
        <v>5</v>
      </c>
    </row>
    <row r="560" spans="1:11">
      <c r="A560" t="str">
        <f t="shared" si="32"/>
        <v>KlimszaMichał1974</v>
      </c>
      <c r="C560">
        <f t="shared" si="33"/>
        <v>559</v>
      </c>
      <c r="D560" s="9" t="s">
        <v>950</v>
      </c>
      <c r="E560" s="9" t="s">
        <v>59</v>
      </c>
      <c r="F560" s="9" t="s">
        <v>949</v>
      </c>
      <c r="G560" s="9">
        <v>1974</v>
      </c>
      <c r="H560" t="str">
        <f t="shared" si="34"/>
        <v>Klimsza Michał</v>
      </c>
      <c r="I560">
        <f t="shared" si="35"/>
        <v>1974</v>
      </c>
      <c r="J560" t="s">
        <v>32</v>
      </c>
      <c r="K560" t="s">
        <v>5</v>
      </c>
    </row>
    <row r="561" spans="1:11">
      <c r="A561" t="str">
        <f t="shared" si="32"/>
        <v>PieniążekAndrzej1982</v>
      </c>
      <c r="C561">
        <f t="shared" si="33"/>
        <v>560</v>
      </c>
      <c r="D561" t="s">
        <v>948</v>
      </c>
      <c r="E561" t="s">
        <v>26</v>
      </c>
      <c r="F561" t="s">
        <v>947</v>
      </c>
      <c r="G561">
        <v>1982</v>
      </c>
      <c r="H561" t="str">
        <f t="shared" si="34"/>
        <v>Pieniążek Andrzej</v>
      </c>
      <c r="I561">
        <f t="shared" si="35"/>
        <v>1982</v>
      </c>
      <c r="J561" t="s">
        <v>32</v>
      </c>
      <c r="K561" t="s">
        <v>5</v>
      </c>
    </row>
    <row r="562" spans="1:11">
      <c r="A562" t="str">
        <f t="shared" si="32"/>
        <v>DybaŁukasz1983</v>
      </c>
      <c r="C562">
        <f t="shared" si="33"/>
        <v>561</v>
      </c>
      <c r="D562" t="s">
        <v>946</v>
      </c>
      <c r="E562" t="s">
        <v>63</v>
      </c>
      <c r="F562" t="s">
        <v>944</v>
      </c>
      <c r="G562">
        <v>1983</v>
      </c>
      <c r="H562" t="str">
        <f t="shared" si="34"/>
        <v>Dyba Łukasz</v>
      </c>
      <c r="I562">
        <f t="shared" si="35"/>
        <v>1983</v>
      </c>
      <c r="J562" t="s">
        <v>32</v>
      </c>
      <c r="K562" t="s">
        <v>5</v>
      </c>
    </row>
    <row r="563" spans="1:11">
      <c r="A563" t="str">
        <f t="shared" si="32"/>
        <v>GoławskiCezary1984</v>
      </c>
      <c r="C563">
        <f t="shared" si="33"/>
        <v>562</v>
      </c>
      <c r="D563" t="s">
        <v>945</v>
      </c>
      <c r="E563" t="s">
        <v>941</v>
      </c>
      <c r="F563" t="s">
        <v>944</v>
      </c>
      <c r="G563">
        <v>1984</v>
      </c>
      <c r="H563" t="str">
        <f t="shared" si="34"/>
        <v>Goławski Cezary</v>
      </c>
      <c r="I563">
        <f t="shared" si="35"/>
        <v>1984</v>
      </c>
      <c r="J563" t="s">
        <v>32</v>
      </c>
      <c r="K563" t="s">
        <v>5</v>
      </c>
    </row>
    <row r="564" spans="1:11">
      <c r="A564" t="str">
        <f t="shared" si="32"/>
        <v>HorabikPaweł1981</v>
      </c>
      <c r="C564">
        <f t="shared" si="33"/>
        <v>563</v>
      </c>
      <c r="D564" t="s">
        <v>942</v>
      </c>
      <c r="E564" t="s">
        <v>16</v>
      </c>
      <c r="F564">
        <v>0</v>
      </c>
      <c r="G564">
        <v>1981</v>
      </c>
      <c r="H564" t="str">
        <f t="shared" si="34"/>
        <v>Horabik Paweł</v>
      </c>
      <c r="I564">
        <f t="shared" si="35"/>
        <v>1981</v>
      </c>
      <c r="J564" t="s">
        <v>32</v>
      </c>
      <c r="K564" t="s">
        <v>5</v>
      </c>
    </row>
    <row r="565" spans="1:11">
      <c r="A565" t="str">
        <f t="shared" si="32"/>
        <v>PotockiRobert1974</v>
      </c>
      <c r="C565">
        <f t="shared" si="33"/>
        <v>564</v>
      </c>
      <c r="D565" t="s">
        <v>393</v>
      </c>
      <c r="E565" t="s">
        <v>49</v>
      </c>
      <c r="F565">
        <v>0</v>
      </c>
      <c r="G565">
        <v>1974</v>
      </c>
      <c r="H565" t="str">
        <f t="shared" si="34"/>
        <v>Potocki Robert</v>
      </c>
      <c r="I565">
        <f t="shared" si="35"/>
        <v>1974</v>
      </c>
      <c r="J565" t="s">
        <v>32</v>
      </c>
      <c r="K565" t="s">
        <v>979</v>
      </c>
    </row>
    <row r="566" spans="1:11">
      <c r="A566" t="str">
        <f t="shared" si="32"/>
        <v>BabiańskiMikołaj1997</v>
      </c>
      <c r="C566">
        <f t="shared" si="33"/>
        <v>565</v>
      </c>
      <c r="D566" t="s">
        <v>977</v>
      </c>
      <c r="E566" t="s">
        <v>431</v>
      </c>
      <c r="F566" t="s">
        <v>976</v>
      </c>
      <c r="G566">
        <v>1997</v>
      </c>
      <c r="H566" t="str">
        <f t="shared" si="34"/>
        <v>Babiański Mikołaj</v>
      </c>
      <c r="I566">
        <f t="shared" si="35"/>
        <v>1997</v>
      </c>
      <c r="J566" t="s">
        <v>32</v>
      </c>
      <c r="K566" t="s">
        <v>979</v>
      </c>
    </row>
    <row r="567" spans="1:11">
      <c r="A567" t="str">
        <f t="shared" si="32"/>
        <v>BielińskiMarcin1990</v>
      </c>
      <c r="C567">
        <f t="shared" si="33"/>
        <v>566</v>
      </c>
      <c r="D567" t="s">
        <v>978</v>
      </c>
      <c r="E567" t="s">
        <v>17</v>
      </c>
      <c r="F567" t="s">
        <v>976</v>
      </c>
      <c r="G567">
        <v>1990</v>
      </c>
      <c r="H567" t="str">
        <f t="shared" si="34"/>
        <v>Bieliński Marcin</v>
      </c>
      <c r="I567">
        <f t="shared" si="35"/>
        <v>1990</v>
      </c>
      <c r="J567" t="s">
        <v>32</v>
      </c>
      <c r="K567" t="s">
        <v>979</v>
      </c>
    </row>
    <row r="568" spans="1:11">
      <c r="A568" t="str">
        <f t="shared" si="32"/>
        <v>BielińskiRoman1984</v>
      </c>
      <c r="C568">
        <f t="shared" si="33"/>
        <v>567</v>
      </c>
      <c r="D568" t="s">
        <v>978</v>
      </c>
      <c r="E568" t="s">
        <v>234</v>
      </c>
      <c r="F568" t="s">
        <v>976</v>
      </c>
      <c r="G568">
        <v>1984</v>
      </c>
      <c r="H568" t="str">
        <f t="shared" si="34"/>
        <v>Bieliński Roman</v>
      </c>
      <c r="I568">
        <f t="shared" si="35"/>
        <v>1984</v>
      </c>
      <c r="J568" t="s">
        <v>32</v>
      </c>
      <c r="K568" t="s">
        <v>979</v>
      </c>
    </row>
    <row r="569" spans="1:11">
      <c r="A569" t="str">
        <f t="shared" si="32"/>
        <v>PerchelSławomir1986</v>
      </c>
      <c r="C569">
        <f t="shared" si="33"/>
        <v>568</v>
      </c>
      <c r="D569" t="s">
        <v>980</v>
      </c>
      <c r="E569" t="s">
        <v>92</v>
      </c>
      <c r="G569">
        <v>1986</v>
      </c>
      <c r="H569" t="str">
        <f t="shared" si="34"/>
        <v>Perchel Sławomir</v>
      </c>
      <c r="I569">
        <f t="shared" si="35"/>
        <v>1986</v>
      </c>
      <c r="J569" t="s">
        <v>32</v>
      </c>
      <c r="K569" t="s">
        <v>983</v>
      </c>
    </row>
    <row r="570" spans="1:11">
      <c r="A570" t="str">
        <f t="shared" si="32"/>
        <v>KAISERERNEST1977</v>
      </c>
      <c r="C570">
        <f t="shared" si="33"/>
        <v>569</v>
      </c>
      <c r="D570" t="s">
        <v>981</v>
      </c>
      <c r="E570" t="s">
        <v>982</v>
      </c>
      <c r="G570">
        <v>1977</v>
      </c>
      <c r="H570" t="str">
        <f t="shared" si="34"/>
        <v>KAISER ERNEST</v>
      </c>
      <c r="I570">
        <f t="shared" si="35"/>
        <v>1977</v>
      </c>
      <c r="J570" t="s">
        <v>32</v>
      </c>
      <c r="K570" t="s">
        <v>983</v>
      </c>
    </row>
    <row r="571" spans="1:11">
      <c r="A571" t="str">
        <f t="shared" ref="A571:A634" si="36">D571&amp;E571&amp;G571</f>
        <v>ZielińskaJadwiga Barbara1972</v>
      </c>
      <c r="C571">
        <f t="shared" ref="C571:C634" si="37">C570+1</f>
        <v>570</v>
      </c>
      <c r="D571" t="s">
        <v>1023</v>
      </c>
      <c r="E571" t="s">
        <v>1022</v>
      </c>
      <c r="F571" t="s">
        <v>369</v>
      </c>
      <c r="G571">
        <v>1972</v>
      </c>
      <c r="H571" t="str">
        <f t="shared" si="34"/>
        <v>Zielińska Jadwiga Barbara</v>
      </c>
      <c r="I571">
        <f t="shared" si="35"/>
        <v>1972</v>
      </c>
      <c r="J571" t="s">
        <v>0</v>
      </c>
      <c r="K571" t="s">
        <v>1182</v>
      </c>
    </row>
    <row r="572" spans="1:11">
      <c r="A572" t="str">
        <f t="shared" si="36"/>
        <v>SzwarackaMałgorzata1988</v>
      </c>
      <c r="C572">
        <f t="shared" si="37"/>
        <v>571</v>
      </c>
      <c r="D572" t="s">
        <v>1018</v>
      </c>
      <c r="E572" t="s">
        <v>500</v>
      </c>
      <c r="F572" t="s">
        <v>827</v>
      </c>
      <c r="G572">
        <v>1988</v>
      </c>
      <c r="H572" t="str">
        <f t="shared" si="34"/>
        <v>Szwaracka Małgorzata</v>
      </c>
      <c r="I572">
        <f t="shared" si="35"/>
        <v>1988</v>
      </c>
      <c r="J572" t="s">
        <v>0</v>
      </c>
      <c r="K572" t="s">
        <v>1182</v>
      </c>
    </row>
    <row r="573" spans="1:11">
      <c r="A573" t="str">
        <f t="shared" si="36"/>
        <v>UrbanIzabela1979</v>
      </c>
      <c r="C573">
        <f t="shared" si="37"/>
        <v>572</v>
      </c>
      <c r="D573" t="s">
        <v>1016</v>
      </c>
      <c r="E573" t="s">
        <v>1017</v>
      </c>
      <c r="F573">
        <v>0</v>
      </c>
      <c r="G573">
        <v>1979</v>
      </c>
      <c r="H573" t="str">
        <f t="shared" si="34"/>
        <v>Urban Izabela</v>
      </c>
      <c r="I573">
        <f t="shared" si="35"/>
        <v>1979</v>
      </c>
      <c r="J573" t="s">
        <v>0</v>
      </c>
      <c r="K573" t="s">
        <v>1182</v>
      </c>
    </row>
    <row r="574" spans="1:11">
      <c r="A574" t="str">
        <f t="shared" si="36"/>
        <v>SzeligaJoanna1980</v>
      </c>
      <c r="C574">
        <f t="shared" si="37"/>
        <v>573</v>
      </c>
      <c r="D574" t="s">
        <v>997</v>
      </c>
      <c r="E574" t="s">
        <v>489</v>
      </c>
      <c r="F574" t="s">
        <v>369</v>
      </c>
      <c r="G574">
        <v>1980</v>
      </c>
      <c r="H574" t="str">
        <f t="shared" si="34"/>
        <v>Szeliga Joanna</v>
      </c>
      <c r="I574">
        <f t="shared" si="35"/>
        <v>1980</v>
      </c>
      <c r="J574" t="s">
        <v>0</v>
      </c>
      <c r="K574" t="s">
        <v>1182</v>
      </c>
    </row>
    <row r="575" spans="1:11">
      <c r="A575" t="str">
        <f t="shared" si="36"/>
        <v>WróbelAnna1970</v>
      </c>
      <c r="C575">
        <f t="shared" si="37"/>
        <v>574</v>
      </c>
      <c r="D575" t="s">
        <v>659</v>
      </c>
      <c r="E575" t="s">
        <v>276</v>
      </c>
      <c r="F575" t="s">
        <v>995</v>
      </c>
      <c r="G575">
        <v>1970</v>
      </c>
      <c r="H575" t="str">
        <f t="shared" si="34"/>
        <v>Wróbel Anna</v>
      </c>
      <c r="I575">
        <f t="shared" si="35"/>
        <v>1970</v>
      </c>
      <c r="J575" t="s">
        <v>0</v>
      </c>
      <c r="K575" t="s">
        <v>1182</v>
      </c>
    </row>
    <row r="576" spans="1:11">
      <c r="A576" t="str">
        <f t="shared" si="36"/>
        <v>RodziczWioletta1974</v>
      </c>
      <c r="C576">
        <f t="shared" si="37"/>
        <v>575</v>
      </c>
      <c r="D576" t="s">
        <v>994</v>
      </c>
      <c r="E576" t="s">
        <v>993</v>
      </c>
      <c r="F576" t="s">
        <v>369</v>
      </c>
      <c r="G576">
        <v>1974</v>
      </c>
      <c r="H576" t="str">
        <f t="shared" si="34"/>
        <v>Rodzicz Wioletta</v>
      </c>
      <c r="I576">
        <f t="shared" si="35"/>
        <v>1974</v>
      </c>
      <c r="J576" t="s">
        <v>0</v>
      </c>
      <c r="K576" t="s">
        <v>1182</v>
      </c>
    </row>
    <row r="577" spans="1:11">
      <c r="A577" t="str">
        <f t="shared" si="36"/>
        <v>LewińskaAgnieszka1983</v>
      </c>
      <c r="C577">
        <f t="shared" si="37"/>
        <v>576</v>
      </c>
      <c r="D577" t="s">
        <v>1172</v>
      </c>
      <c r="E577" t="s">
        <v>133</v>
      </c>
      <c r="F577">
        <v>0</v>
      </c>
      <c r="G577">
        <v>1983</v>
      </c>
      <c r="H577" t="str">
        <f t="shared" si="34"/>
        <v>Lewińska Agnieszka</v>
      </c>
      <c r="I577">
        <f t="shared" si="35"/>
        <v>1983</v>
      </c>
      <c r="J577" t="s">
        <v>0</v>
      </c>
      <c r="K577" t="s">
        <v>1183</v>
      </c>
    </row>
    <row r="578" spans="1:11">
      <c r="A578" t="str">
        <f t="shared" si="36"/>
        <v>MarcinkiewiczAlicja1987</v>
      </c>
      <c r="C578">
        <f t="shared" si="37"/>
        <v>577</v>
      </c>
      <c r="D578" t="s">
        <v>403</v>
      </c>
      <c r="E578" t="s">
        <v>635</v>
      </c>
      <c r="F578" t="s">
        <v>634</v>
      </c>
      <c r="G578">
        <v>1987</v>
      </c>
      <c r="H578" t="str">
        <f t="shared" si="34"/>
        <v>Marcinkiewicz Alicja</v>
      </c>
      <c r="I578">
        <f t="shared" si="35"/>
        <v>1987</v>
      </c>
      <c r="J578" t="s">
        <v>0</v>
      </c>
      <c r="K578" t="s">
        <v>1183</v>
      </c>
    </row>
    <row r="579" spans="1:11">
      <c r="A579" t="str">
        <f t="shared" si="36"/>
        <v>KrólAnna1987</v>
      </c>
      <c r="C579">
        <f t="shared" si="37"/>
        <v>578</v>
      </c>
      <c r="D579" t="s">
        <v>1121</v>
      </c>
      <c r="E579" t="s">
        <v>276</v>
      </c>
      <c r="F579" t="s">
        <v>1120</v>
      </c>
      <c r="G579">
        <v>1987</v>
      </c>
      <c r="H579" t="str">
        <f t="shared" ref="H579:H642" si="38">D579&amp;" "&amp;E579</f>
        <v>Król Anna</v>
      </c>
      <c r="I579">
        <f t="shared" ref="I579:I642" si="39">G579</f>
        <v>1987</v>
      </c>
      <c r="J579" t="s">
        <v>0</v>
      </c>
      <c r="K579" t="s">
        <v>1183</v>
      </c>
    </row>
    <row r="580" spans="1:11">
      <c r="A580" t="str">
        <f t="shared" si="36"/>
        <v>JażdżewskaJulita1980</v>
      </c>
      <c r="C580">
        <f t="shared" si="37"/>
        <v>579</v>
      </c>
      <c r="D580" t="s">
        <v>1102</v>
      </c>
      <c r="E580" t="s">
        <v>1101</v>
      </c>
      <c r="F580">
        <v>0</v>
      </c>
      <c r="G580">
        <v>1980</v>
      </c>
      <c r="H580" t="str">
        <f t="shared" si="38"/>
        <v>Jażdżewska Julita</v>
      </c>
      <c r="I580">
        <f t="shared" si="39"/>
        <v>1980</v>
      </c>
      <c r="J580" t="s">
        <v>0</v>
      </c>
      <c r="K580" t="s">
        <v>1183</v>
      </c>
    </row>
    <row r="581" spans="1:11">
      <c r="A581" t="str">
        <f t="shared" si="36"/>
        <v>ZabolewiczAgata1983</v>
      </c>
      <c r="C581">
        <f t="shared" si="37"/>
        <v>580</v>
      </c>
      <c r="D581" t="s">
        <v>1089</v>
      </c>
      <c r="E581" t="s">
        <v>231</v>
      </c>
      <c r="F581" t="s">
        <v>1083</v>
      </c>
      <c r="G581">
        <v>1983</v>
      </c>
      <c r="H581" t="str">
        <f t="shared" si="38"/>
        <v>Zabolewicz Agata</v>
      </c>
      <c r="I581">
        <f t="shared" si="39"/>
        <v>1983</v>
      </c>
      <c r="J581" t="s">
        <v>0</v>
      </c>
      <c r="K581" t="s">
        <v>1183</v>
      </c>
    </row>
    <row r="582" spans="1:11">
      <c r="A582" t="str">
        <f t="shared" si="36"/>
        <v>KasperskaJustyna1989</v>
      </c>
      <c r="C582">
        <f t="shared" si="37"/>
        <v>581</v>
      </c>
      <c r="D582" t="s">
        <v>1079</v>
      </c>
      <c r="E582" t="s">
        <v>1078</v>
      </c>
      <c r="F582" t="s">
        <v>1077</v>
      </c>
      <c r="G582">
        <v>1989</v>
      </c>
      <c r="H582" t="str">
        <f t="shared" si="38"/>
        <v>Kasperska Justyna</v>
      </c>
      <c r="I582">
        <f t="shared" si="39"/>
        <v>1989</v>
      </c>
      <c r="J582" t="s">
        <v>0</v>
      </c>
      <c r="K582" t="s">
        <v>1183</v>
      </c>
    </row>
    <row r="583" spans="1:11">
      <c r="A583" t="str">
        <f t="shared" si="36"/>
        <v>PogorzelskaAleksandra1978</v>
      </c>
      <c r="C583">
        <f t="shared" si="37"/>
        <v>582</v>
      </c>
      <c r="D583" t="s">
        <v>840</v>
      </c>
      <c r="E583" t="s">
        <v>483</v>
      </c>
      <c r="F583" t="s">
        <v>1064</v>
      </c>
      <c r="G583">
        <v>1978</v>
      </c>
      <c r="H583" t="str">
        <f t="shared" si="38"/>
        <v>Pogorzelska Aleksandra</v>
      </c>
      <c r="I583">
        <f t="shared" si="39"/>
        <v>1978</v>
      </c>
      <c r="J583" t="s">
        <v>0</v>
      </c>
      <c r="K583" t="s">
        <v>1183</v>
      </c>
    </row>
    <row r="584" spans="1:11">
      <c r="A584" t="str">
        <f t="shared" si="36"/>
        <v>PułkowskaAlicja1976</v>
      </c>
      <c r="C584">
        <f t="shared" si="37"/>
        <v>583</v>
      </c>
      <c r="D584" t="s">
        <v>1050</v>
      </c>
      <c r="E584" t="s">
        <v>635</v>
      </c>
      <c r="F584">
        <v>0</v>
      </c>
      <c r="G584">
        <v>1976</v>
      </c>
      <c r="H584" t="str">
        <f t="shared" si="38"/>
        <v>Pułkowska Alicja</v>
      </c>
      <c r="I584">
        <f t="shared" si="39"/>
        <v>1976</v>
      </c>
      <c r="J584" t="s">
        <v>0</v>
      </c>
      <c r="K584" t="s">
        <v>1183</v>
      </c>
    </row>
    <row r="585" spans="1:11">
      <c r="A585" t="str">
        <f t="shared" si="36"/>
        <v>BernaszukMonika1986</v>
      </c>
      <c r="C585">
        <f t="shared" si="37"/>
        <v>584</v>
      </c>
      <c r="D585" t="s">
        <v>1049</v>
      </c>
      <c r="E585" t="s">
        <v>207</v>
      </c>
      <c r="F585">
        <v>0</v>
      </c>
      <c r="G585">
        <v>1986</v>
      </c>
      <c r="H585" t="str">
        <f t="shared" si="38"/>
        <v>Bernaszuk Monika</v>
      </c>
      <c r="I585">
        <f t="shared" si="39"/>
        <v>1986</v>
      </c>
      <c r="J585" t="s">
        <v>0</v>
      </c>
      <c r="K585" t="s">
        <v>1183</v>
      </c>
    </row>
    <row r="586" spans="1:11">
      <c r="A586" t="str">
        <f t="shared" si="36"/>
        <v>BabiańskaZofia1999</v>
      </c>
      <c r="C586">
        <f t="shared" si="37"/>
        <v>585</v>
      </c>
      <c r="D586" t="s">
        <v>1046</v>
      </c>
      <c r="E586" t="s">
        <v>1045</v>
      </c>
      <c r="F586" t="s">
        <v>1044</v>
      </c>
      <c r="G586">
        <v>1999</v>
      </c>
      <c r="H586" t="str">
        <f t="shared" si="38"/>
        <v>Babiańska Zofia</v>
      </c>
      <c r="I586">
        <f t="shared" si="39"/>
        <v>1999</v>
      </c>
      <c r="J586" t="s">
        <v>0</v>
      </c>
      <c r="K586" t="s">
        <v>1183</v>
      </c>
    </row>
    <row r="587" spans="1:11">
      <c r="A587" t="str">
        <f t="shared" si="36"/>
        <v>KałużaMarta1988</v>
      </c>
      <c r="C587">
        <f t="shared" si="37"/>
        <v>586</v>
      </c>
      <c r="D587" t="s">
        <v>1040</v>
      </c>
      <c r="E587" t="s">
        <v>851</v>
      </c>
      <c r="F587" t="s">
        <v>1039</v>
      </c>
      <c r="G587">
        <v>1988</v>
      </c>
      <c r="H587" t="str">
        <f t="shared" si="38"/>
        <v>Kałuża Marta</v>
      </c>
      <c r="I587">
        <f t="shared" si="39"/>
        <v>1988</v>
      </c>
      <c r="J587" t="s">
        <v>0</v>
      </c>
      <c r="K587" t="s">
        <v>1183</v>
      </c>
    </row>
    <row r="588" spans="1:11">
      <c r="A588" t="str">
        <f t="shared" si="36"/>
        <v>TusińskiRadek1974</v>
      </c>
      <c r="C588">
        <f t="shared" si="37"/>
        <v>587</v>
      </c>
      <c r="D588" t="s">
        <v>1038</v>
      </c>
      <c r="E588" t="s">
        <v>579</v>
      </c>
      <c r="F588" t="s">
        <v>1037</v>
      </c>
      <c r="G588">
        <v>1974</v>
      </c>
      <c r="H588" t="str">
        <f t="shared" si="38"/>
        <v>Tusiński Radek</v>
      </c>
      <c r="I588">
        <f t="shared" si="39"/>
        <v>1974</v>
      </c>
      <c r="J588" t="s">
        <v>32</v>
      </c>
      <c r="K588" t="s">
        <v>1182</v>
      </c>
    </row>
    <row r="589" spans="1:11">
      <c r="A589" t="str">
        <f t="shared" si="36"/>
        <v>SmolaMarcin1975</v>
      </c>
      <c r="C589">
        <f t="shared" si="37"/>
        <v>588</v>
      </c>
      <c r="D589" t="s">
        <v>1036</v>
      </c>
      <c r="E589" t="s">
        <v>17</v>
      </c>
      <c r="F589" t="s">
        <v>369</v>
      </c>
      <c r="G589">
        <v>1975</v>
      </c>
      <c r="H589" t="str">
        <f t="shared" si="38"/>
        <v>Smola Marcin</v>
      </c>
      <c r="I589">
        <f t="shared" si="39"/>
        <v>1975</v>
      </c>
      <c r="J589" t="s">
        <v>32</v>
      </c>
      <c r="K589" t="s">
        <v>1182</v>
      </c>
    </row>
    <row r="590" spans="1:11">
      <c r="A590" t="str">
        <f t="shared" si="36"/>
        <v>ŻbikKrzysztof1977</v>
      </c>
      <c r="C590">
        <f t="shared" si="37"/>
        <v>589</v>
      </c>
      <c r="D590" t="s">
        <v>1035</v>
      </c>
      <c r="E590" t="s">
        <v>22</v>
      </c>
      <c r="F590" t="s">
        <v>1034</v>
      </c>
      <c r="G590">
        <v>1977</v>
      </c>
      <c r="H590" t="str">
        <f t="shared" si="38"/>
        <v>Żbik Krzysztof</v>
      </c>
      <c r="I590">
        <f t="shared" si="39"/>
        <v>1977</v>
      </c>
      <c r="J590" t="s">
        <v>32</v>
      </c>
      <c r="K590" t="s">
        <v>1182</v>
      </c>
    </row>
    <row r="591" spans="1:11">
      <c r="A591" t="str">
        <f t="shared" si="36"/>
        <v>DerkJan1981</v>
      </c>
      <c r="C591">
        <f t="shared" si="37"/>
        <v>590</v>
      </c>
      <c r="D591" t="s">
        <v>1033</v>
      </c>
      <c r="E591" t="s">
        <v>96</v>
      </c>
      <c r="F591">
        <v>0</v>
      </c>
      <c r="G591">
        <v>1981</v>
      </c>
      <c r="H591" t="str">
        <f t="shared" si="38"/>
        <v>Derk Jan</v>
      </c>
      <c r="I591">
        <f t="shared" si="39"/>
        <v>1981</v>
      </c>
      <c r="J591" t="s">
        <v>32</v>
      </c>
      <c r="K591" t="s">
        <v>1182</v>
      </c>
    </row>
    <row r="592" spans="1:11">
      <c r="A592" t="str">
        <f t="shared" si="36"/>
        <v>ŁaweckiDariusz1979</v>
      </c>
      <c r="C592">
        <f t="shared" si="37"/>
        <v>591</v>
      </c>
      <c r="D592" t="s">
        <v>1032</v>
      </c>
      <c r="E592" t="s">
        <v>144</v>
      </c>
      <c r="F592">
        <v>0</v>
      </c>
      <c r="G592">
        <v>1979</v>
      </c>
      <c r="H592" t="str">
        <f t="shared" si="38"/>
        <v>Ławecki Dariusz</v>
      </c>
      <c r="I592">
        <f t="shared" si="39"/>
        <v>1979</v>
      </c>
      <c r="J592" t="s">
        <v>32</v>
      </c>
      <c r="K592" t="s">
        <v>1182</v>
      </c>
    </row>
    <row r="593" spans="1:11">
      <c r="A593" t="str">
        <f t="shared" si="36"/>
        <v>NapiórkowskiSławomir1979</v>
      </c>
      <c r="C593">
        <f t="shared" si="37"/>
        <v>592</v>
      </c>
      <c r="D593" t="s">
        <v>1031</v>
      </c>
      <c r="E593" t="s">
        <v>92</v>
      </c>
      <c r="F593">
        <v>0</v>
      </c>
      <c r="G593">
        <v>1979</v>
      </c>
      <c r="H593" t="str">
        <f t="shared" si="38"/>
        <v>Napiórkowski Sławomir</v>
      </c>
      <c r="I593">
        <f t="shared" si="39"/>
        <v>1979</v>
      </c>
      <c r="J593" t="s">
        <v>32</v>
      </c>
      <c r="K593" t="s">
        <v>1182</v>
      </c>
    </row>
    <row r="594" spans="1:11">
      <c r="A594" t="str">
        <f t="shared" si="36"/>
        <v>RomejkoPiotr1985</v>
      </c>
      <c r="C594">
        <f t="shared" si="37"/>
        <v>593</v>
      </c>
      <c r="D594" t="s">
        <v>1030</v>
      </c>
      <c r="E594" t="s">
        <v>15</v>
      </c>
      <c r="F594" t="s">
        <v>1029</v>
      </c>
      <c r="G594">
        <v>1985</v>
      </c>
      <c r="H594" t="str">
        <f t="shared" si="38"/>
        <v>Romejko Piotr</v>
      </c>
      <c r="I594">
        <f t="shared" si="39"/>
        <v>1985</v>
      </c>
      <c r="J594" t="s">
        <v>32</v>
      </c>
      <c r="K594" t="s">
        <v>1182</v>
      </c>
    </row>
    <row r="595" spans="1:11">
      <c r="A595" t="str">
        <f t="shared" si="36"/>
        <v>DudakRoman1984</v>
      </c>
      <c r="C595">
        <f t="shared" si="37"/>
        <v>594</v>
      </c>
      <c r="D595" t="s">
        <v>1028</v>
      </c>
      <c r="E595" t="s">
        <v>234</v>
      </c>
      <c r="F595" t="s">
        <v>1024</v>
      </c>
      <c r="G595">
        <v>1984</v>
      </c>
      <c r="H595" t="str">
        <f t="shared" si="38"/>
        <v>Dudak Roman</v>
      </c>
      <c r="I595">
        <f t="shared" si="39"/>
        <v>1984</v>
      </c>
      <c r="J595" t="s">
        <v>32</v>
      </c>
      <c r="K595" t="s">
        <v>1182</v>
      </c>
    </row>
    <row r="596" spans="1:11">
      <c r="A596" t="str">
        <f t="shared" si="36"/>
        <v>BossyPaweŁ1976</v>
      </c>
      <c r="C596">
        <f t="shared" si="37"/>
        <v>595</v>
      </c>
      <c r="D596" t="s">
        <v>1027</v>
      </c>
      <c r="E596" t="s">
        <v>1026</v>
      </c>
      <c r="F596" t="s">
        <v>369</v>
      </c>
      <c r="G596">
        <v>1976</v>
      </c>
      <c r="H596" t="str">
        <f t="shared" si="38"/>
        <v>Bossy PaweŁ</v>
      </c>
      <c r="I596">
        <f t="shared" si="39"/>
        <v>1976</v>
      </c>
      <c r="J596" t="s">
        <v>32</v>
      </c>
      <c r="K596" t="s">
        <v>1182</v>
      </c>
    </row>
    <row r="597" spans="1:11">
      <c r="A597" t="str">
        <f t="shared" si="36"/>
        <v>PiaskowskiMichał1971</v>
      </c>
      <c r="C597">
        <f t="shared" si="37"/>
        <v>596</v>
      </c>
      <c r="D597" t="s">
        <v>1025</v>
      </c>
      <c r="E597" t="s">
        <v>59</v>
      </c>
      <c r="F597" t="s">
        <v>1024</v>
      </c>
      <c r="G597">
        <v>1971</v>
      </c>
      <c r="H597" t="str">
        <f t="shared" si="38"/>
        <v>Piaskowski Michał</v>
      </c>
      <c r="I597">
        <f t="shared" si="39"/>
        <v>1971</v>
      </c>
      <c r="J597" t="s">
        <v>32</v>
      </c>
      <c r="K597" t="s">
        <v>1182</v>
      </c>
    </row>
    <row r="598" spans="1:11">
      <c r="A598" t="str">
        <f t="shared" si="36"/>
        <v>WojciechowskiAdam1977</v>
      </c>
      <c r="C598">
        <f t="shared" si="37"/>
        <v>597</v>
      </c>
      <c r="D598" t="s">
        <v>300</v>
      </c>
      <c r="E598" t="s">
        <v>83</v>
      </c>
      <c r="F598" t="s">
        <v>1021</v>
      </c>
      <c r="G598">
        <v>1977</v>
      </c>
      <c r="H598" t="str">
        <f t="shared" si="38"/>
        <v>Wojciechowski Adam</v>
      </c>
      <c r="I598">
        <f t="shared" si="39"/>
        <v>1977</v>
      </c>
      <c r="J598" t="s">
        <v>32</v>
      </c>
      <c r="K598" t="s">
        <v>1182</v>
      </c>
    </row>
    <row r="599" spans="1:11">
      <c r="A599" t="str">
        <f t="shared" si="36"/>
        <v>BanasikSławomir1978</v>
      </c>
      <c r="C599">
        <f t="shared" si="37"/>
        <v>598</v>
      </c>
      <c r="D599" t="s">
        <v>885</v>
      </c>
      <c r="E599" t="s">
        <v>92</v>
      </c>
      <c r="F599" t="s">
        <v>1005</v>
      </c>
      <c r="G599">
        <v>1978</v>
      </c>
      <c r="H599" t="str">
        <f t="shared" si="38"/>
        <v>Banasik Sławomir</v>
      </c>
      <c r="I599">
        <f t="shared" si="39"/>
        <v>1978</v>
      </c>
      <c r="J599" t="s">
        <v>32</v>
      </c>
      <c r="K599" t="s">
        <v>1182</v>
      </c>
    </row>
    <row r="600" spans="1:11">
      <c r="A600" t="str">
        <f t="shared" si="36"/>
        <v>SulikowskiMariusz1970</v>
      </c>
      <c r="C600">
        <f t="shared" si="37"/>
        <v>599</v>
      </c>
      <c r="D600" t="s">
        <v>1020</v>
      </c>
      <c r="E600" t="s">
        <v>383</v>
      </c>
      <c r="F600" t="s">
        <v>1019</v>
      </c>
      <c r="G600">
        <v>1970</v>
      </c>
      <c r="H600" t="str">
        <f t="shared" si="38"/>
        <v>Sulikowski Mariusz</v>
      </c>
      <c r="I600">
        <f t="shared" si="39"/>
        <v>1970</v>
      </c>
      <c r="J600" t="s">
        <v>32</v>
      </c>
      <c r="K600" t="s">
        <v>1182</v>
      </c>
    </row>
    <row r="601" spans="1:11">
      <c r="A601" t="str">
        <f t="shared" si="36"/>
        <v>TomaszewskiMarcin1974</v>
      </c>
      <c r="C601">
        <f t="shared" si="37"/>
        <v>600</v>
      </c>
      <c r="D601" t="s">
        <v>508</v>
      </c>
      <c r="E601" t="s">
        <v>17</v>
      </c>
      <c r="F601">
        <v>0</v>
      </c>
      <c r="G601">
        <v>1974</v>
      </c>
      <c r="H601" t="str">
        <f t="shared" si="38"/>
        <v>Tomaszewski Marcin</v>
      </c>
      <c r="I601">
        <f t="shared" si="39"/>
        <v>1974</v>
      </c>
      <c r="J601" t="s">
        <v>32</v>
      </c>
      <c r="K601" t="s">
        <v>1182</v>
      </c>
    </row>
    <row r="602" spans="1:11">
      <c r="A602" t="str">
        <f t="shared" si="36"/>
        <v>UrbanMateusz1977</v>
      </c>
      <c r="C602">
        <f t="shared" si="37"/>
        <v>601</v>
      </c>
      <c r="D602" t="s">
        <v>1016</v>
      </c>
      <c r="E602" t="s">
        <v>91</v>
      </c>
      <c r="F602">
        <v>0</v>
      </c>
      <c r="G602">
        <v>1977</v>
      </c>
      <c r="H602" t="str">
        <f t="shared" si="38"/>
        <v>Urban Mateusz</v>
      </c>
      <c r="I602">
        <f t="shared" si="39"/>
        <v>1977</v>
      </c>
      <c r="J602" t="s">
        <v>32</v>
      </c>
      <c r="K602" t="s">
        <v>1182</v>
      </c>
    </row>
    <row r="603" spans="1:11">
      <c r="A603" t="str">
        <f t="shared" si="36"/>
        <v>KaszewskiMarek1975</v>
      </c>
      <c r="C603">
        <f t="shared" si="37"/>
        <v>602</v>
      </c>
      <c r="D603" t="s">
        <v>1015</v>
      </c>
      <c r="E603" t="s">
        <v>34</v>
      </c>
      <c r="F603" t="s">
        <v>984</v>
      </c>
      <c r="G603">
        <v>1975</v>
      </c>
      <c r="H603" t="str">
        <f t="shared" si="38"/>
        <v>Kaszewski Marek</v>
      </c>
      <c r="I603">
        <f t="shared" si="39"/>
        <v>1975</v>
      </c>
      <c r="J603" t="s">
        <v>32</v>
      </c>
      <c r="K603" t="s">
        <v>1182</v>
      </c>
    </row>
    <row r="604" spans="1:11">
      <c r="A604" t="str">
        <f t="shared" si="36"/>
        <v>RybakWawrzyniec1979</v>
      </c>
      <c r="C604">
        <f t="shared" si="37"/>
        <v>603</v>
      </c>
      <c r="D604" t="s">
        <v>1014</v>
      </c>
      <c r="E604" t="s">
        <v>1013</v>
      </c>
      <c r="F604">
        <v>0</v>
      </c>
      <c r="G604">
        <v>1979</v>
      </c>
      <c r="H604" t="str">
        <f t="shared" si="38"/>
        <v>Rybak Wawrzyniec</v>
      </c>
      <c r="I604">
        <f t="shared" si="39"/>
        <v>1979</v>
      </c>
      <c r="J604" t="s">
        <v>32</v>
      </c>
      <c r="K604" t="s">
        <v>1182</v>
      </c>
    </row>
    <row r="605" spans="1:11">
      <c r="A605" t="str">
        <f t="shared" si="36"/>
        <v>KaniewskiMaciej1976</v>
      </c>
      <c r="C605">
        <f t="shared" si="37"/>
        <v>604</v>
      </c>
      <c r="D605" t="s">
        <v>1012</v>
      </c>
      <c r="E605" t="s">
        <v>70</v>
      </c>
      <c r="F605" t="s">
        <v>1011</v>
      </c>
      <c r="G605">
        <v>1976</v>
      </c>
      <c r="H605" t="str">
        <f t="shared" si="38"/>
        <v>Kaniewski Maciej</v>
      </c>
      <c r="I605">
        <f t="shared" si="39"/>
        <v>1976</v>
      </c>
      <c r="J605" t="s">
        <v>32</v>
      </c>
      <c r="K605" t="s">
        <v>1182</v>
      </c>
    </row>
    <row r="606" spans="1:11">
      <c r="A606" t="str">
        <f t="shared" si="36"/>
        <v>BramowiczRafał1983</v>
      </c>
      <c r="C606">
        <f t="shared" si="37"/>
        <v>605</v>
      </c>
      <c r="D606" t="s">
        <v>1010</v>
      </c>
      <c r="E606" t="s">
        <v>45</v>
      </c>
      <c r="F606" t="s">
        <v>1009</v>
      </c>
      <c r="G606">
        <v>1983</v>
      </c>
      <c r="H606" t="str">
        <f t="shared" si="38"/>
        <v>Bramowicz Rafał</v>
      </c>
      <c r="I606">
        <f t="shared" si="39"/>
        <v>1983</v>
      </c>
      <c r="J606" t="s">
        <v>32</v>
      </c>
      <c r="K606" t="s">
        <v>1182</v>
      </c>
    </row>
    <row r="607" spans="1:11">
      <c r="A607" t="str">
        <f t="shared" si="36"/>
        <v>WadowskiTomasz1979</v>
      </c>
      <c r="C607">
        <f t="shared" si="37"/>
        <v>606</v>
      </c>
      <c r="D607" t="s">
        <v>1008</v>
      </c>
      <c r="E607" t="s">
        <v>48</v>
      </c>
      <c r="F607" t="s">
        <v>1006</v>
      </c>
      <c r="G607">
        <v>1979</v>
      </c>
      <c r="H607" t="str">
        <f t="shared" si="38"/>
        <v>Wadowski Tomasz</v>
      </c>
      <c r="I607">
        <f t="shared" si="39"/>
        <v>1979</v>
      </c>
      <c r="J607" t="s">
        <v>32</v>
      </c>
      <c r="K607" t="s">
        <v>1182</v>
      </c>
    </row>
    <row r="608" spans="1:11">
      <c r="A608" t="str">
        <f t="shared" si="36"/>
        <v>KarwatowskiRobert1976</v>
      </c>
      <c r="C608">
        <f t="shared" si="37"/>
        <v>607</v>
      </c>
      <c r="D608" t="s">
        <v>1007</v>
      </c>
      <c r="E608" t="s">
        <v>49</v>
      </c>
      <c r="F608" t="s">
        <v>1006</v>
      </c>
      <c r="G608">
        <v>1976</v>
      </c>
      <c r="H608" t="str">
        <f t="shared" si="38"/>
        <v>Karwatowski Robert</v>
      </c>
      <c r="I608">
        <f t="shared" si="39"/>
        <v>1976</v>
      </c>
      <c r="J608" t="s">
        <v>32</v>
      </c>
      <c r="K608" t="s">
        <v>1182</v>
      </c>
    </row>
    <row r="609" spans="1:11">
      <c r="A609" t="str">
        <f t="shared" si="36"/>
        <v>CaspariSebastian1971</v>
      </c>
      <c r="C609">
        <f t="shared" si="37"/>
        <v>608</v>
      </c>
      <c r="D609" t="s">
        <v>1004</v>
      </c>
      <c r="E609" t="s">
        <v>788</v>
      </c>
      <c r="F609" t="s">
        <v>1003</v>
      </c>
      <c r="G609">
        <v>1971</v>
      </c>
      <c r="H609" t="str">
        <f t="shared" si="38"/>
        <v>Caspari Sebastian</v>
      </c>
      <c r="I609">
        <f t="shared" si="39"/>
        <v>1971</v>
      </c>
      <c r="J609" t="s">
        <v>32</v>
      </c>
      <c r="K609" t="s">
        <v>1182</v>
      </c>
    </row>
    <row r="610" spans="1:11">
      <c r="A610" t="str">
        <f t="shared" si="36"/>
        <v>BielskiMaciej1976</v>
      </c>
      <c r="C610">
        <f t="shared" si="37"/>
        <v>609</v>
      </c>
      <c r="D610" t="s">
        <v>1002</v>
      </c>
      <c r="E610" t="s">
        <v>70</v>
      </c>
      <c r="F610" t="s">
        <v>369</v>
      </c>
      <c r="G610">
        <v>1976</v>
      </c>
      <c r="H610" t="str">
        <f t="shared" si="38"/>
        <v>Bielski Maciej</v>
      </c>
      <c r="I610">
        <f t="shared" si="39"/>
        <v>1976</v>
      </c>
      <c r="J610" t="s">
        <v>32</v>
      </c>
      <c r="K610" t="s">
        <v>1182</v>
      </c>
    </row>
    <row r="611" spans="1:11">
      <c r="A611" t="str">
        <f t="shared" si="36"/>
        <v>KrawczakRafał1983</v>
      </c>
      <c r="C611">
        <f t="shared" si="37"/>
        <v>610</v>
      </c>
      <c r="D611" t="s">
        <v>1001</v>
      </c>
      <c r="E611" t="s">
        <v>45</v>
      </c>
      <c r="F611">
        <v>0</v>
      </c>
      <c r="G611">
        <v>1983</v>
      </c>
      <c r="H611" t="str">
        <f t="shared" si="38"/>
        <v>Krawczak Rafał</v>
      </c>
      <c r="I611">
        <f t="shared" si="39"/>
        <v>1983</v>
      </c>
      <c r="J611" t="s">
        <v>32</v>
      </c>
      <c r="K611" t="s">
        <v>1182</v>
      </c>
    </row>
    <row r="612" spans="1:11">
      <c r="A612" t="str">
        <f t="shared" si="36"/>
        <v>ŁupickiMarcin1979</v>
      </c>
      <c r="C612">
        <f t="shared" si="37"/>
        <v>611</v>
      </c>
      <c r="D612" t="s">
        <v>1000</v>
      </c>
      <c r="E612" t="s">
        <v>17</v>
      </c>
      <c r="F612">
        <v>0</v>
      </c>
      <c r="G612">
        <v>1979</v>
      </c>
      <c r="H612" t="str">
        <f t="shared" si="38"/>
        <v>Łupicki Marcin</v>
      </c>
      <c r="I612">
        <f t="shared" si="39"/>
        <v>1979</v>
      </c>
      <c r="J612" t="s">
        <v>32</v>
      </c>
      <c r="K612" t="s">
        <v>1182</v>
      </c>
    </row>
    <row r="613" spans="1:11">
      <c r="A613" t="str">
        <f t="shared" si="36"/>
        <v>WasilkowskiPiotr1962</v>
      </c>
      <c r="C613">
        <f t="shared" si="37"/>
        <v>612</v>
      </c>
      <c r="D613" t="s">
        <v>999</v>
      </c>
      <c r="E613" t="s">
        <v>15</v>
      </c>
      <c r="F613">
        <v>0</v>
      </c>
      <c r="G613">
        <v>1962</v>
      </c>
      <c r="H613" t="str">
        <f t="shared" si="38"/>
        <v>Wasilkowski Piotr</v>
      </c>
      <c r="I613">
        <f t="shared" si="39"/>
        <v>1962</v>
      </c>
      <c r="J613" t="s">
        <v>32</v>
      </c>
      <c r="K613" t="s">
        <v>1182</v>
      </c>
    </row>
    <row r="614" spans="1:11">
      <c r="A614" t="str">
        <f t="shared" si="36"/>
        <v>KaczyńskiMirosław1961</v>
      </c>
      <c r="C614">
        <f t="shared" si="37"/>
        <v>613</v>
      </c>
      <c r="D614" t="s">
        <v>869</v>
      </c>
      <c r="E614" t="s">
        <v>392</v>
      </c>
      <c r="F614">
        <v>0</v>
      </c>
      <c r="G614">
        <v>1961</v>
      </c>
      <c r="H614" t="str">
        <f t="shared" si="38"/>
        <v>Kaczyński Mirosław</v>
      </c>
      <c r="I614">
        <f t="shared" si="39"/>
        <v>1961</v>
      </c>
      <c r="J614" t="s">
        <v>32</v>
      </c>
      <c r="K614" t="s">
        <v>1182</v>
      </c>
    </row>
    <row r="615" spans="1:11">
      <c r="A615" t="str">
        <f t="shared" si="36"/>
        <v>ZbigniewPiątkowski1958</v>
      </c>
      <c r="C615">
        <f t="shared" si="37"/>
        <v>614</v>
      </c>
      <c r="D615" t="s">
        <v>269</v>
      </c>
      <c r="E615" t="s">
        <v>360</v>
      </c>
      <c r="F615">
        <v>0</v>
      </c>
      <c r="G615">
        <v>1958</v>
      </c>
      <c r="H615" t="str">
        <f t="shared" si="38"/>
        <v>Zbigniew Piątkowski</v>
      </c>
      <c r="I615">
        <f t="shared" si="39"/>
        <v>1958</v>
      </c>
      <c r="J615" t="s">
        <v>32</v>
      </c>
      <c r="K615" t="s">
        <v>1182</v>
      </c>
    </row>
    <row r="616" spans="1:11">
      <c r="A616" t="str">
        <f t="shared" si="36"/>
        <v>LenckowskiRafał1982</v>
      </c>
      <c r="C616">
        <f t="shared" si="37"/>
        <v>615</v>
      </c>
      <c r="D616" t="s">
        <v>998</v>
      </c>
      <c r="E616" t="s">
        <v>45</v>
      </c>
      <c r="F616" t="s">
        <v>369</v>
      </c>
      <c r="G616">
        <v>1982</v>
      </c>
      <c r="H616" t="str">
        <f t="shared" si="38"/>
        <v>Lenckowski Rafał</v>
      </c>
      <c r="I616">
        <f t="shared" si="39"/>
        <v>1982</v>
      </c>
      <c r="J616" t="s">
        <v>32</v>
      </c>
      <c r="K616" t="s">
        <v>1182</v>
      </c>
    </row>
    <row r="617" spans="1:11">
      <c r="A617" t="str">
        <f t="shared" si="36"/>
        <v>BernatowiczAdam1974</v>
      </c>
      <c r="C617">
        <f t="shared" si="37"/>
        <v>616</v>
      </c>
      <c r="D617" t="s">
        <v>996</v>
      </c>
      <c r="E617" t="s">
        <v>83</v>
      </c>
      <c r="F617" t="s">
        <v>369</v>
      </c>
      <c r="G617">
        <v>1974</v>
      </c>
      <c r="H617" t="str">
        <f t="shared" si="38"/>
        <v>Bernatowicz Adam</v>
      </c>
      <c r="I617">
        <f t="shared" si="39"/>
        <v>1974</v>
      </c>
      <c r="J617" t="s">
        <v>32</v>
      </c>
      <c r="K617" t="s">
        <v>1182</v>
      </c>
    </row>
    <row r="618" spans="1:11">
      <c r="A618" t="str">
        <f t="shared" si="36"/>
        <v>WróbelDariusz1969</v>
      </c>
      <c r="C618">
        <f t="shared" si="37"/>
        <v>617</v>
      </c>
      <c r="D618" t="s">
        <v>659</v>
      </c>
      <c r="E618" t="s">
        <v>144</v>
      </c>
      <c r="F618" t="s">
        <v>995</v>
      </c>
      <c r="G618">
        <v>1969</v>
      </c>
      <c r="H618" t="str">
        <f t="shared" si="38"/>
        <v>Wróbel Dariusz</v>
      </c>
      <c r="I618">
        <f t="shared" si="39"/>
        <v>1969</v>
      </c>
      <c r="J618" t="s">
        <v>32</v>
      </c>
      <c r="K618" t="s">
        <v>1182</v>
      </c>
    </row>
    <row r="619" spans="1:11">
      <c r="A619" t="str">
        <f t="shared" si="36"/>
        <v>SkalskiMarcin1979</v>
      </c>
      <c r="C619">
        <f t="shared" si="37"/>
        <v>618</v>
      </c>
      <c r="D619" t="s">
        <v>992</v>
      </c>
      <c r="E619" t="s">
        <v>17</v>
      </c>
      <c r="F619">
        <v>0</v>
      </c>
      <c r="G619">
        <v>1979</v>
      </c>
      <c r="H619" t="str">
        <f t="shared" si="38"/>
        <v>Skalski Marcin</v>
      </c>
      <c r="I619">
        <f t="shared" si="39"/>
        <v>1979</v>
      </c>
      <c r="J619" t="s">
        <v>32</v>
      </c>
      <c r="K619" t="s">
        <v>1182</v>
      </c>
    </row>
    <row r="620" spans="1:11">
      <c r="A620" t="str">
        <f t="shared" si="36"/>
        <v>BelicaRobert1979</v>
      </c>
      <c r="C620">
        <f t="shared" si="37"/>
        <v>619</v>
      </c>
      <c r="D620" t="s">
        <v>991</v>
      </c>
      <c r="E620" t="s">
        <v>49</v>
      </c>
      <c r="F620">
        <v>0</v>
      </c>
      <c r="G620">
        <v>1979</v>
      </c>
      <c r="H620" t="str">
        <f t="shared" si="38"/>
        <v>Belica Robert</v>
      </c>
      <c r="I620">
        <f t="shared" si="39"/>
        <v>1979</v>
      </c>
      <c r="J620" t="s">
        <v>32</v>
      </c>
      <c r="K620" t="s">
        <v>1182</v>
      </c>
    </row>
    <row r="621" spans="1:11">
      <c r="A621" t="str">
        <f t="shared" si="36"/>
        <v>TysarczykJacek1984</v>
      </c>
      <c r="C621">
        <f t="shared" si="37"/>
        <v>620</v>
      </c>
      <c r="D621" t="s">
        <v>990</v>
      </c>
      <c r="E621" t="s">
        <v>21</v>
      </c>
      <c r="F621" t="s">
        <v>989</v>
      </c>
      <c r="G621">
        <v>1984</v>
      </c>
      <c r="H621" t="str">
        <f t="shared" si="38"/>
        <v>Tysarczyk Jacek</v>
      </c>
      <c r="I621">
        <f t="shared" si="39"/>
        <v>1984</v>
      </c>
      <c r="J621" t="s">
        <v>32</v>
      </c>
      <c r="K621" t="s">
        <v>1182</v>
      </c>
    </row>
    <row r="622" spans="1:11">
      <c r="A622" t="str">
        <f t="shared" si="36"/>
        <v>MalinowskiTomasz1970</v>
      </c>
      <c r="C622">
        <f t="shared" si="37"/>
        <v>621</v>
      </c>
      <c r="D622" t="s">
        <v>988</v>
      </c>
      <c r="E622" t="s">
        <v>48</v>
      </c>
      <c r="F622">
        <v>0</v>
      </c>
      <c r="G622">
        <v>1970</v>
      </c>
      <c r="H622" t="str">
        <f t="shared" si="38"/>
        <v>Malinowski Tomasz</v>
      </c>
      <c r="I622">
        <f t="shared" si="39"/>
        <v>1970</v>
      </c>
      <c r="J622" t="s">
        <v>32</v>
      </c>
      <c r="K622" t="s">
        <v>1182</v>
      </c>
    </row>
    <row r="623" spans="1:11">
      <c r="A623" t="str">
        <f t="shared" si="36"/>
        <v>KwiatkowskiKrzysztof Mirosław1969</v>
      </c>
      <c r="C623">
        <f t="shared" si="37"/>
        <v>622</v>
      </c>
      <c r="D623" t="s">
        <v>987</v>
      </c>
      <c r="E623" t="s">
        <v>986</v>
      </c>
      <c r="F623" t="s">
        <v>985</v>
      </c>
      <c r="G623">
        <v>1969</v>
      </c>
      <c r="H623" t="str">
        <f t="shared" si="38"/>
        <v>Kwiatkowski Krzysztof Mirosław</v>
      </c>
      <c r="I623">
        <f t="shared" si="39"/>
        <v>1969</v>
      </c>
      <c r="J623" t="s">
        <v>32</v>
      </c>
      <c r="K623" t="s">
        <v>1182</v>
      </c>
    </row>
    <row r="624" spans="1:11">
      <c r="A624" t="str">
        <f t="shared" si="36"/>
        <v>OlejnikKrzysztof1975</v>
      </c>
      <c r="C624">
        <f t="shared" si="37"/>
        <v>623</v>
      </c>
      <c r="D624" t="s">
        <v>865</v>
      </c>
      <c r="E624" t="s">
        <v>22</v>
      </c>
      <c r="F624" t="s">
        <v>984</v>
      </c>
      <c r="G624">
        <v>1975</v>
      </c>
      <c r="H624" t="str">
        <f t="shared" si="38"/>
        <v>Olejnik Krzysztof</v>
      </c>
      <c r="I624">
        <f t="shared" si="39"/>
        <v>1975</v>
      </c>
      <c r="J624" t="s">
        <v>32</v>
      </c>
      <c r="K624" t="s">
        <v>1182</v>
      </c>
    </row>
    <row r="625" spans="1:11">
      <c r="A625" t="str">
        <f t="shared" si="36"/>
        <v>JakubikPiotr1971</v>
      </c>
      <c r="C625">
        <f t="shared" si="37"/>
        <v>624</v>
      </c>
      <c r="D625" t="s">
        <v>1181</v>
      </c>
      <c r="E625" t="s">
        <v>15</v>
      </c>
      <c r="F625" t="s">
        <v>1180</v>
      </c>
      <c r="G625">
        <v>1971</v>
      </c>
      <c r="H625" t="str">
        <f t="shared" si="38"/>
        <v>Jakubik Piotr</v>
      </c>
      <c r="I625">
        <f t="shared" si="39"/>
        <v>1971</v>
      </c>
      <c r="J625" t="s">
        <v>32</v>
      </c>
      <c r="K625" t="s">
        <v>1183</v>
      </c>
    </row>
    <row r="626" spans="1:11">
      <c r="A626" t="str">
        <f t="shared" si="36"/>
        <v>KokocińskiTomasz1976</v>
      </c>
      <c r="C626">
        <f t="shared" si="37"/>
        <v>625</v>
      </c>
      <c r="D626" t="s">
        <v>1179</v>
      </c>
      <c r="E626" t="s">
        <v>48</v>
      </c>
      <c r="F626" t="s">
        <v>1178</v>
      </c>
      <c r="G626">
        <v>1976</v>
      </c>
      <c r="H626" t="str">
        <f t="shared" si="38"/>
        <v>Kokociński Tomasz</v>
      </c>
      <c r="I626">
        <f t="shared" si="39"/>
        <v>1976</v>
      </c>
      <c r="J626" t="s">
        <v>32</v>
      </c>
      <c r="K626" t="s">
        <v>1183</v>
      </c>
    </row>
    <row r="627" spans="1:11">
      <c r="A627" t="str">
        <f t="shared" si="36"/>
        <v>UsowskiMarcin1976</v>
      </c>
      <c r="C627">
        <f t="shared" si="37"/>
        <v>626</v>
      </c>
      <c r="D627" t="s">
        <v>1177</v>
      </c>
      <c r="E627" t="s">
        <v>17</v>
      </c>
      <c r="F627" t="s">
        <v>1176</v>
      </c>
      <c r="G627">
        <v>1976</v>
      </c>
      <c r="H627" t="str">
        <f t="shared" si="38"/>
        <v>Usowski Marcin</v>
      </c>
      <c r="I627">
        <f t="shared" si="39"/>
        <v>1976</v>
      </c>
      <c r="J627" t="s">
        <v>32</v>
      </c>
      <c r="K627" t="s">
        <v>1183</v>
      </c>
    </row>
    <row r="628" spans="1:11">
      <c r="A628" t="str">
        <f t="shared" si="36"/>
        <v>DorawaPaweł1976</v>
      </c>
      <c r="C628">
        <f t="shared" si="37"/>
        <v>627</v>
      </c>
      <c r="D628" t="s">
        <v>1175</v>
      </c>
      <c r="E628" t="s">
        <v>16</v>
      </c>
      <c r="F628">
        <v>0</v>
      </c>
      <c r="G628">
        <v>1976</v>
      </c>
      <c r="H628" t="str">
        <f t="shared" si="38"/>
        <v>Dorawa Paweł</v>
      </c>
      <c r="I628">
        <f t="shared" si="39"/>
        <v>1976</v>
      </c>
      <c r="J628" t="s">
        <v>32</v>
      </c>
      <c r="K628" t="s">
        <v>1183</v>
      </c>
    </row>
    <row r="629" spans="1:11">
      <c r="A629" t="str">
        <f t="shared" si="36"/>
        <v>WiśniewskiWłodzimierz1971</v>
      </c>
      <c r="C629">
        <f t="shared" si="37"/>
        <v>628</v>
      </c>
      <c r="D629" t="s">
        <v>98</v>
      </c>
      <c r="E629" t="s">
        <v>742</v>
      </c>
      <c r="F629" t="s">
        <v>1173</v>
      </c>
      <c r="G629">
        <v>1971</v>
      </c>
      <c r="H629" t="str">
        <f t="shared" si="38"/>
        <v>Wiśniewski Włodzimierz</v>
      </c>
      <c r="I629">
        <f t="shared" si="39"/>
        <v>1971</v>
      </c>
      <c r="J629" t="s">
        <v>32</v>
      </c>
      <c r="K629" t="s">
        <v>1183</v>
      </c>
    </row>
    <row r="630" spans="1:11">
      <c r="A630" t="str">
        <f t="shared" si="36"/>
        <v>LindemannAndrzej1977</v>
      </c>
      <c r="C630">
        <f t="shared" si="37"/>
        <v>629</v>
      </c>
      <c r="D630" t="s">
        <v>1174</v>
      </c>
      <c r="E630" t="s">
        <v>26</v>
      </c>
      <c r="F630" t="s">
        <v>1173</v>
      </c>
      <c r="G630">
        <v>1977</v>
      </c>
      <c r="H630" t="str">
        <f t="shared" si="38"/>
        <v>Lindemann Andrzej</v>
      </c>
      <c r="I630">
        <f t="shared" si="39"/>
        <v>1977</v>
      </c>
      <c r="J630" t="s">
        <v>32</v>
      </c>
      <c r="K630" t="s">
        <v>1183</v>
      </c>
    </row>
    <row r="631" spans="1:11">
      <c r="A631" t="str">
        <f t="shared" si="36"/>
        <v>JurakKacper1982</v>
      </c>
      <c r="C631">
        <f t="shared" si="37"/>
        <v>630</v>
      </c>
      <c r="D631" t="s">
        <v>1171</v>
      </c>
      <c r="E631" t="s">
        <v>539</v>
      </c>
      <c r="F631" t="s">
        <v>1170</v>
      </c>
      <c r="G631">
        <v>1982</v>
      </c>
      <c r="H631" t="str">
        <f t="shared" si="38"/>
        <v>Jurak Kacper</v>
      </c>
      <c r="I631">
        <f t="shared" si="39"/>
        <v>1982</v>
      </c>
      <c r="J631" t="s">
        <v>32</v>
      </c>
      <c r="K631" t="s">
        <v>1183</v>
      </c>
    </row>
    <row r="632" spans="1:11">
      <c r="A632" t="str">
        <f t="shared" si="36"/>
        <v>GałaPatryk1996</v>
      </c>
      <c r="C632">
        <f t="shared" si="37"/>
        <v>631</v>
      </c>
      <c r="D632" t="s">
        <v>1169</v>
      </c>
      <c r="E632" t="s">
        <v>379</v>
      </c>
      <c r="F632" t="s">
        <v>1167</v>
      </c>
      <c r="G632">
        <v>1996</v>
      </c>
      <c r="H632" t="str">
        <f t="shared" si="38"/>
        <v>Gała Patryk</v>
      </c>
      <c r="I632">
        <f t="shared" si="39"/>
        <v>1996</v>
      </c>
      <c r="J632" t="s">
        <v>32</v>
      </c>
      <c r="K632" t="s">
        <v>1183</v>
      </c>
    </row>
    <row r="633" spans="1:11">
      <c r="A633" t="str">
        <f t="shared" si="36"/>
        <v>SzpotPaweł1983</v>
      </c>
      <c r="C633">
        <f t="shared" si="37"/>
        <v>632</v>
      </c>
      <c r="D633" t="s">
        <v>1168</v>
      </c>
      <c r="E633" t="s">
        <v>16</v>
      </c>
      <c r="F633" t="s">
        <v>1167</v>
      </c>
      <c r="G633">
        <v>1983</v>
      </c>
      <c r="H633" t="str">
        <f t="shared" si="38"/>
        <v>Szpot Paweł</v>
      </c>
      <c r="I633">
        <f t="shared" si="39"/>
        <v>1983</v>
      </c>
      <c r="J633" t="s">
        <v>32</v>
      </c>
      <c r="K633" t="s">
        <v>1183</v>
      </c>
    </row>
    <row r="634" spans="1:11">
      <c r="A634" t="str">
        <f t="shared" si="36"/>
        <v>MillerJan1986</v>
      </c>
      <c r="C634">
        <f t="shared" si="37"/>
        <v>633</v>
      </c>
      <c r="D634" t="s">
        <v>1166</v>
      </c>
      <c r="E634" t="s">
        <v>96</v>
      </c>
      <c r="F634">
        <v>0</v>
      </c>
      <c r="G634">
        <v>1986</v>
      </c>
      <c r="H634" t="str">
        <f t="shared" si="38"/>
        <v>Miller Jan</v>
      </c>
      <c r="I634">
        <f t="shared" si="39"/>
        <v>1986</v>
      </c>
      <c r="J634" t="s">
        <v>32</v>
      </c>
      <c r="K634" t="s">
        <v>1183</v>
      </c>
    </row>
    <row r="635" spans="1:11">
      <c r="A635" t="str">
        <f t="shared" ref="A635:A698" si="40">D635&amp;E635&amp;G635</f>
        <v>KowalewskiJakub1975</v>
      </c>
      <c r="C635">
        <f t="shared" ref="C635:C698" si="41">C634+1</f>
        <v>634</v>
      </c>
      <c r="D635" t="s">
        <v>1165</v>
      </c>
      <c r="E635" t="s">
        <v>141</v>
      </c>
      <c r="F635">
        <v>0</v>
      </c>
      <c r="G635">
        <v>1975</v>
      </c>
      <c r="H635" t="str">
        <f t="shared" si="38"/>
        <v>Kowalewski Jakub</v>
      </c>
      <c r="I635">
        <f t="shared" si="39"/>
        <v>1975</v>
      </c>
      <c r="J635" t="s">
        <v>32</v>
      </c>
      <c r="K635" t="s">
        <v>1183</v>
      </c>
    </row>
    <row r="636" spans="1:11">
      <c r="A636" t="str">
        <f t="shared" si="40"/>
        <v>ŻadkowskiStanisław1997</v>
      </c>
      <c r="C636">
        <f t="shared" si="41"/>
        <v>635</v>
      </c>
      <c r="D636" t="s">
        <v>1164</v>
      </c>
      <c r="E636" t="s">
        <v>279</v>
      </c>
      <c r="F636">
        <v>0</v>
      </c>
      <c r="G636">
        <v>1997</v>
      </c>
      <c r="H636" t="str">
        <f t="shared" si="38"/>
        <v>Żadkowski Stanisław</v>
      </c>
      <c r="I636">
        <f t="shared" si="39"/>
        <v>1997</v>
      </c>
      <c r="J636" t="s">
        <v>32</v>
      </c>
      <c r="K636" t="s">
        <v>1183</v>
      </c>
    </row>
    <row r="637" spans="1:11">
      <c r="A637" t="str">
        <f t="shared" si="40"/>
        <v>ŻadkowskiMarcin1975</v>
      </c>
      <c r="C637">
        <f t="shared" si="41"/>
        <v>636</v>
      </c>
      <c r="D637" t="s">
        <v>1164</v>
      </c>
      <c r="E637" t="s">
        <v>17</v>
      </c>
      <c r="F637">
        <v>0</v>
      </c>
      <c r="G637">
        <v>1975</v>
      </c>
      <c r="H637" t="str">
        <f t="shared" si="38"/>
        <v>Żadkowski Marcin</v>
      </c>
      <c r="I637">
        <f t="shared" si="39"/>
        <v>1975</v>
      </c>
      <c r="J637" t="s">
        <v>32</v>
      </c>
      <c r="K637" t="s">
        <v>1183</v>
      </c>
    </row>
    <row r="638" spans="1:11">
      <c r="A638" t="str">
        <f t="shared" si="40"/>
        <v>RoszkowskiMichał1976</v>
      </c>
      <c r="C638">
        <f t="shared" si="41"/>
        <v>637</v>
      </c>
      <c r="D638" t="s">
        <v>1163</v>
      </c>
      <c r="E638" t="s">
        <v>59</v>
      </c>
      <c r="F638" t="s">
        <v>625</v>
      </c>
      <c r="G638">
        <v>1976</v>
      </c>
      <c r="H638" t="str">
        <f t="shared" si="38"/>
        <v>Roszkowski Michał</v>
      </c>
      <c r="I638">
        <f t="shared" si="39"/>
        <v>1976</v>
      </c>
      <c r="J638" t="s">
        <v>32</v>
      </c>
      <c r="K638" t="s">
        <v>1183</v>
      </c>
    </row>
    <row r="639" spans="1:11">
      <c r="A639" t="str">
        <f t="shared" si="40"/>
        <v>FerdekPrzemek1974</v>
      </c>
      <c r="C639">
        <f t="shared" si="41"/>
        <v>638</v>
      </c>
      <c r="D639" t="s">
        <v>626</v>
      </c>
      <c r="E639" t="s">
        <v>1162</v>
      </c>
      <c r="F639" t="s">
        <v>625</v>
      </c>
      <c r="G639">
        <v>1974</v>
      </c>
      <c r="H639" t="str">
        <f t="shared" si="38"/>
        <v>Ferdek Przemek</v>
      </c>
      <c r="I639">
        <f t="shared" si="39"/>
        <v>1974</v>
      </c>
      <c r="J639" t="s">
        <v>32</v>
      </c>
      <c r="K639" t="s">
        <v>1183</v>
      </c>
    </row>
    <row r="640" spans="1:11">
      <c r="A640" t="str">
        <f t="shared" si="40"/>
        <v>KuhnAdrian1977</v>
      </c>
      <c r="C640">
        <f t="shared" si="41"/>
        <v>639</v>
      </c>
      <c r="D640" t="s">
        <v>1161</v>
      </c>
      <c r="E640" t="s">
        <v>322</v>
      </c>
      <c r="F640" t="s">
        <v>1160</v>
      </c>
      <c r="G640">
        <v>1977</v>
      </c>
      <c r="H640" t="str">
        <f t="shared" si="38"/>
        <v>Kuhn Adrian</v>
      </c>
      <c r="I640">
        <f t="shared" si="39"/>
        <v>1977</v>
      </c>
      <c r="J640" t="s">
        <v>32</v>
      </c>
      <c r="K640" t="s">
        <v>1183</v>
      </c>
    </row>
    <row r="641" spans="1:11">
      <c r="A641" t="str">
        <f t="shared" si="40"/>
        <v>SzamrejWojciech1965</v>
      </c>
      <c r="C641">
        <f t="shared" si="41"/>
        <v>640</v>
      </c>
      <c r="D641" t="s">
        <v>1159</v>
      </c>
      <c r="E641" t="s">
        <v>151</v>
      </c>
      <c r="F641">
        <v>0</v>
      </c>
      <c r="G641">
        <v>1965</v>
      </c>
      <c r="H641" t="str">
        <f t="shared" si="38"/>
        <v>Szamrej Wojciech</v>
      </c>
      <c r="I641">
        <f t="shared" si="39"/>
        <v>1965</v>
      </c>
      <c r="J641" t="s">
        <v>32</v>
      </c>
      <c r="K641" t="s">
        <v>1183</v>
      </c>
    </row>
    <row r="642" spans="1:11">
      <c r="A642" t="str">
        <f t="shared" si="40"/>
        <v>GałaguzJacek1963</v>
      </c>
      <c r="C642">
        <f t="shared" si="41"/>
        <v>641</v>
      </c>
      <c r="D642" t="s">
        <v>1158</v>
      </c>
      <c r="E642" t="s">
        <v>21</v>
      </c>
      <c r="F642">
        <v>0</v>
      </c>
      <c r="G642">
        <v>1963</v>
      </c>
      <c r="H642" t="str">
        <f t="shared" si="38"/>
        <v>Gałaguz Jacek</v>
      </c>
      <c r="I642">
        <f t="shared" si="39"/>
        <v>1963</v>
      </c>
      <c r="J642" t="s">
        <v>32</v>
      </c>
      <c r="K642" t="s">
        <v>1183</v>
      </c>
    </row>
    <row r="643" spans="1:11">
      <c r="A643" t="str">
        <f t="shared" si="40"/>
        <v>JankowskiMariusz1968</v>
      </c>
      <c r="C643">
        <f t="shared" si="41"/>
        <v>642</v>
      </c>
      <c r="D643" t="s">
        <v>309</v>
      </c>
      <c r="E643" t="s">
        <v>383</v>
      </c>
      <c r="F643" t="s">
        <v>1157</v>
      </c>
      <c r="G643">
        <v>1968</v>
      </c>
      <c r="H643" t="str">
        <f t="shared" ref="H643:H706" si="42">D643&amp;" "&amp;E643</f>
        <v>Jankowski Mariusz</v>
      </c>
      <c r="I643">
        <f t="shared" ref="I643:I706" si="43">G643</f>
        <v>1968</v>
      </c>
      <c r="J643" t="s">
        <v>32</v>
      </c>
      <c r="K643" t="s">
        <v>1183</v>
      </c>
    </row>
    <row r="644" spans="1:11">
      <c r="A644" t="str">
        <f t="shared" si="40"/>
        <v>OdalanowskiMarcin Wojciech1981</v>
      </c>
      <c r="C644">
        <f t="shared" si="41"/>
        <v>643</v>
      </c>
      <c r="D644" t="s">
        <v>1156</v>
      </c>
      <c r="E644" t="s">
        <v>1155</v>
      </c>
      <c r="F644" t="s">
        <v>1154</v>
      </c>
      <c r="G644">
        <v>1981</v>
      </c>
      <c r="H644" t="str">
        <f t="shared" si="42"/>
        <v>Odalanowski Marcin Wojciech</v>
      </c>
      <c r="I644">
        <f t="shared" si="43"/>
        <v>1981</v>
      </c>
      <c r="J644" t="s">
        <v>32</v>
      </c>
      <c r="K644" t="s">
        <v>1183</v>
      </c>
    </row>
    <row r="645" spans="1:11">
      <c r="A645" t="str">
        <f t="shared" si="40"/>
        <v>TomczykMichał1985</v>
      </c>
      <c r="C645">
        <f t="shared" si="41"/>
        <v>644</v>
      </c>
      <c r="D645" t="s">
        <v>1153</v>
      </c>
      <c r="E645" t="s">
        <v>59</v>
      </c>
      <c r="F645" t="s">
        <v>1152</v>
      </c>
      <c r="G645">
        <v>1985</v>
      </c>
      <c r="H645" t="str">
        <f t="shared" si="42"/>
        <v>Tomczyk Michał</v>
      </c>
      <c r="I645">
        <f t="shared" si="43"/>
        <v>1985</v>
      </c>
      <c r="J645" t="s">
        <v>32</v>
      </c>
      <c r="K645" t="s">
        <v>1183</v>
      </c>
    </row>
    <row r="646" spans="1:11">
      <c r="A646" t="str">
        <f t="shared" si="40"/>
        <v>ImianowskiAndrzej1988</v>
      </c>
      <c r="C646">
        <f t="shared" si="41"/>
        <v>645</v>
      </c>
      <c r="D646" t="s">
        <v>1151</v>
      </c>
      <c r="E646" t="s">
        <v>26</v>
      </c>
      <c r="F646" t="s">
        <v>1124</v>
      </c>
      <c r="G646">
        <v>1988</v>
      </c>
      <c r="H646" t="str">
        <f t="shared" si="42"/>
        <v>Imianowski Andrzej</v>
      </c>
      <c r="I646">
        <f t="shared" si="43"/>
        <v>1988</v>
      </c>
      <c r="J646" t="s">
        <v>32</v>
      </c>
      <c r="K646" t="s">
        <v>1183</v>
      </c>
    </row>
    <row r="647" spans="1:11">
      <c r="A647" t="str">
        <f t="shared" si="40"/>
        <v>KudelaPaweł1979</v>
      </c>
      <c r="C647">
        <f t="shared" si="41"/>
        <v>646</v>
      </c>
      <c r="D647" t="s">
        <v>1150</v>
      </c>
      <c r="E647" t="s">
        <v>16</v>
      </c>
      <c r="F647">
        <v>0</v>
      </c>
      <c r="G647">
        <v>1979</v>
      </c>
      <c r="H647" t="str">
        <f t="shared" si="42"/>
        <v>Kudela Paweł</v>
      </c>
      <c r="I647">
        <f t="shared" si="43"/>
        <v>1979</v>
      </c>
      <c r="J647" t="s">
        <v>32</v>
      </c>
      <c r="K647" t="s">
        <v>1183</v>
      </c>
    </row>
    <row r="648" spans="1:11">
      <c r="A648" t="str">
        <f t="shared" si="40"/>
        <v>WulczyńskiZbigniew1969</v>
      </c>
      <c r="C648">
        <f t="shared" si="41"/>
        <v>647</v>
      </c>
      <c r="D648" t="s">
        <v>1149</v>
      </c>
      <c r="E648" t="s">
        <v>269</v>
      </c>
      <c r="F648" t="s">
        <v>1148</v>
      </c>
      <c r="G648">
        <v>1969</v>
      </c>
      <c r="H648" t="str">
        <f t="shared" si="42"/>
        <v>Wulczyński Zbigniew</v>
      </c>
      <c r="I648">
        <f t="shared" si="43"/>
        <v>1969</v>
      </c>
      <c r="J648" t="s">
        <v>32</v>
      </c>
      <c r="K648" t="s">
        <v>1183</v>
      </c>
    </row>
    <row r="649" spans="1:11">
      <c r="A649" t="str">
        <f t="shared" si="40"/>
        <v>GrodeckiPatryk1991</v>
      </c>
      <c r="C649">
        <f t="shared" si="41"/>
        <v>648</v>
      </c>
      <c r="D649" t="s">
        <v>557</v>
      </c>
      <c r="E649" t="s">
        <v>379</v>
      </c>
      <c r="F649" t="s">
        <v>1146</v>
      </c>
      <c r="G649">
        <v>1991</v>
      </c>
      <c r="H649" t="str">
        <f t="shared" si="42"/>
        <v>Grodecki Patryk</v>
      </c>
      <c r="I649">
        <f t="shared" si="43"/>
        <v>1991</v>
      </c>
      <c r="J649" t="s">
        <v>32</v>
      </c>
      <c r="K649" t="s">
        <v>1183</v>
      </c>
    </row>
    <row r="650" spans="1:11">
      <c r="A650" t="str">
        <f t="shared" si="40"/>
        <v>MroczekTomasz1991</v>
      </c>
      <c r="C650">
        <f t="shared" si="41"/>
        <v>649</v>
      </c>
      <c r="D650" t="s">
        <v>1147</v>
      </c>
      <c r="E650" t="s">
        <v>48</v>
      </c>
      <c r="F650" t="s">
        <v>1146</v>
      </c>
      <c r="G650">
        <v>1991</v>
      </c>
      <c r="H650" t="str">
        <f t="shared" si="42"/>
        <v>Mroczek Tomasz</v>
      </c>
      <c r="I650">
        <f t="shared" si="43"/>
        <v>1991</v>
      </c>
      <c r="J650" t="s">
        <v>32</v>
      </c>
      <c r="K650" t="s">
        <v>1183</v>
      </c>
    </row>
    <row r="651" spans="1:11">
      <c r="A651" t="str">
        <f t="shared" si="40"/>
        <v>KummerAdam1974</v>
      </c>
      <c r="C651">
        <f t="shared" si="41"/>
        <v>650</v>
      </c>
      <c r="D651" t="s">
        <v>1145</v>
      </c>
      <c r="E651" t="s">
        <v>83</v>
      </c>
      <c r="F651" t="s">
        <v>1138</v>
      </c>
      <c r="G651">
        <v>1974</v>
      </c>
      <c r="H651" t="str">
        <f t="shared" si="42"/>
        <v>Kummer Adam</v>
      </c>
      <c r="I651">
        <f t="shared" si="43"/>
        <v>1974</v>
      </c>
      <c r="J651" t="s">
        <v>32</v>
      </c>
      <c r="K651" t="s">
        <v>1183</v>
      </c>
    </row>
    <row r="652" spans="1:11">
      <c r="A652" t="str">
        <f t="shared" si="40"/>
        <v>UstianowskiPrzemko1983</v>
      </c>
      <c r="C652">
        <f t="shared" si="41"/>
        <v>651</v>
      </c>
      <c r="D652" t="s">
        <v>1144</v>
      </c>
      <c r="E652" t="s">
        <v>1143</v>
      </c>
      <c r="F652" t="s">
        <v>1138</v>
      </c>
      <c r="G652">
        <v>1983</v>
      </c>
      <c r="H652" t="str">
        <f t="shared" si="42"/>
        <v>Ustianowski Przemko</v>
      </c>
      <c r="I652">
        <f t="shared" si="43"/>
        <v>1983</v>
      </c>
      <c r="J652" t="s">
        <v>32</v>
      </c>
      <c r="K652" t="s">
        <v>1183</v>
      </c>
    </row>
    <row r="653" spans="1:11">
      <c r="A653" t="str">
        <f t="shared" si="40"/>
        <v>OlczakMarcin1981</v>
      </c>
      <c r="C653">
        <f t="shared" si="41"/>
        <v>652</v>
      </c>
      <c r="D653" t="s">
        <v>1142</v>
      </c>
      <c r="E653" t="s">
        <v>17</v>
      </c>
      <c r="F653" t="s">
        <v>1138</v>
      </c>
      <c r="G653">
        <v>1981</v>
      </c>
      <c r="H653" t="str">
        <f t="shared" si="42"/>
        <v>Olczak Marcin</v>
      </c>
      <c r="I653">
        <f t="shared" si="43"/>
        <v>1981</v>
      </c>
      <c r="J653" t="s">
        <v>32</v>
      </c>
      <c r="K653" t="s">
        <v>1183</v>
      </c>
    </row>
    <row r="654" spans="1:11">
      <c r="A654" t="str">
        <f t="shared" si="40"/>
        <v>MusielskiKamil1984</v>
      </c>
      <c r="C654">
        <f t="shared" si="41"/>
        <v>653</v>
      </c>
      <c r="D654" t="s">
        <v>1141</v>
      </c>
      <c r="E654" t="s">
        <v>193</v>
      </c>
      <c r="F654" t="s">
        <v>1138</v>
      </c>
      <c r="G654">
        <v>1984</v>
      </c>
      <c r="H654" t="str">
        <f t="shared" si="42"/>
        <v>Musielski Kamil</v>
      </c>
      <c r="I654">
        <f t="shared" si="43"/>
        <v>1984</v>
      </c>
      <c r="J654" t="s">
        <v>32</v>
      </c>
      <c r="K654" t="s">
        <v>1183</v>
      </c>
    </row>
    <row r="655" spans="1:11">
      <c r="A655" t="str">
        <f t="shared" si="40"/>
        <v>PopekMarcin1969</v>
      </c>
      <c r="C655">
        <f t="shared" si="41"/>
        <v>654</v>
      </c>
      <c r="D655" t="s">
        <v>1140</v>
      </c>
      <c r="E655" t="s">
        <v>17</v>
      </c>
      <c r="F655" t="s">
        <v>1138</v>
      </c>
      <c r="G655">
        <v>1969</v>
      </c>
      <c r="H655" t="str">
        <f t="shared" si="42"/>
        <v>Popek Marcin</v>
      </c>
      <c r="I655">
        <f t="shared" si="43"/>
        <v>1969</v>
      </c>
      <c r="J655" t="s">
        <v>32</v>
      </c>
      <c r="K655" t="s">
        <v>1183</v>
      </c>
    </row>
    <row r="656" spans="1:11">
      <c r="A656" t="str">
        <f t="shared" si="40"/>
        <v>JareckiMariusz1974</v>
      </c>
      <c r="C656">
        <f t="shared" si="41"/>
        <v>655</v>
      </c>
      <c r="D656" t="s">
        <v>1139</v>
      </c>
      <c r="E656" t="s">
        <v>383</v>
      </c>
      <c r="F656" t="s">
        <v>1138</v>
      </c>
      <c r="G656">
        <v>1974</v>
      </c>
      <c r="H656" t="str">
        <f t="shared" si="42"/>
        <v>Jarecki Mariusz</v>
      </c>
      <c r="I656">
        <f t="shared" si="43"/>
        <v>1974</v>
      </c>
      <c r="J656" t="s">
        <v>32</v>
      </c>
      <c r="K656" t="s">
        <v>1183</v>
      </c>
    </row>
    <row r="657" spans="1:11">
      <c r="A657" t="str">
        <f t="shared" si="40"/>
        <v>PrażanowskiMariusz1971</v>
      </c>
      <c r="C657">
        <f t="shared" si="41"/>
        <v>656</v>
      </c>
      <c r="D657" t="s">
        <v>1137</v>
      </c>
      <c r="E657" t="s">
        <v>383</v>
      </c>
      <c r="F657" t="s">
        <v>547</v>
      </c>
      <c r="G657">
        <v>1971</v>
      </c>
      <c r="H657" t="str">
        <f t="shared" si="42"/>
        <v>Prażanowski Mariusz</v>
      </c>
      <c r="I657">
        <f t="shared" si="43"/>
        <v>1971</v>
      </c>
      <c r="J657" t="s">
        <v>32</v>
      </c>
      <c r="K657" t="s">
        <v>1183</v>
      </c>
    </row>
    <row r="658" spans="1:11">
      <c r="A658" t="str">
        <f t="shared" si="40"/>
        <v>SzkudlarzMaciej1964</v>
      </c>
      <c r="C658">
        <f t="shared" si="41"/>
        <v>657</v>
      </c>
      <c r="D658" t="s">
        <v>1136</v>
      </c>
      <c r="E658" t="s">
        <v>70</v>
      </c>
      <c r="F658">
        <v>0</v>
      </c>
      <c r="G658">
        <v>1964</v>
      </c>
      <c r="H658" t="str">
        <f t="shared" si="42"/>
        <v>Szkudlarz Maciej</v>
      </c>
      <c r="I658">
        <f t="shared" si="43"/>
        <v>1964</v>
      </c>
      <c r="J658" t="s">
        <v>32</v>
      </c>
      <c r="K658" t="s">
        <v>1183</v>
      </c>
    </row>
    <row r="659" spans="1:11">
      <c r="A659" t="str">
        <f t="shared" si="40"/>
        <v>GolembkaKarol1971</v>
      </c>
      <c r="C659">
        <f t="shared" si="41"/>
        <v>658</v>
      </c>
      <c r="D659" t="s">
        <v>1135</v>
      </c>
      <c r="E659" t="s">
        <v>95</v>
      </c>
      <c r="F659" t="s">
        <v>95</v>
      </c>
      <c r="G659">
        <v>1971</v>
      </c>
      <c r="H659" t="str">
        <f t="shared" si="42"/>
        <v>Golembka Karol</v>
      </c>
      <c r="I659">
        <f t="shared" si="43"/>
        <v>1971</v>
      </c>
      <c r="J659" t="s">
        <v>32</v>
      </c>
      <c r="K659" t="s">
        <v>1183</v>
      </c>
    </row>
    <row r="660" spans="1:11">
      <c r="A660" t="str">
        <f t="shared" si="40"/>
        <v>SpruttaDamian1980</v>
      </c>
      <c r="C660">
        <f t="shared" si="41"/>
        <v>659</v>
      </c>
      <c r="D660" t="s">
        <v>1134</v>
      </c>
      <c r="E660" t="s">
        <v>282</v>
      </c>
      <c r="F660">
        <v>0</v>
      </c>
      <c r="G660">
        <v>1980</v>
      </c>
      <c r="H660" t="str">
        <f t="shared" si="42"/>
        <v>Sprutta Damian</v>
      </c>
      <c r="I660">
        <f t="shared" si="43"/>
        <v>1980</v>
      </c>
      <c r="J660" t="s">
        <v>32</v>
      </c>
      <c r="K660" t="s">
        <v>1183</v>
      </c>
    </row>
    <row r="661" spans="1:11">
      <c r="A661" t="str">
        <f t="shared" si="40"/>
        <v>PukaKamil1985</v>
      </c>
      <c r="C661">
        <f t="shared" si="41"/>
        <v>660</v>
      </c>
      <c r="D661" t="s">
        <v>709</v>
      </c>
      <c r="E661" t="s">
        <v>193</v>
      </c>
      <c r="F661" t="s">
        <v>1133</v>
      </c>
      <c r="G661">
        <v>1985</v>
      </c>
      <c r="H661" t="str">
        <f t="shared" si="42"/>
        <v>Puka Kamil</v>
      </c>
      <c r="I661">
        <f t="shared" si="43"/>
        <v>1985</v>
      </c>
      <c r="J661" t="s">
        <v>32</v>
      </c>
      <c r="K661" t="s">
        <v>1183</v>
      </c>
    </row>
    <row r="662" spans="1:11">
      <c r="A662" t="str">
        <f t="shared" si="40"/>
        <v>SudolskiWojciech1959</v>
      </c>
      <c r="C662">
        <f t="shared" si="41"/>
        <v>661</v>
      </c>
      <c r="D662" t="s">
        <v>1132</v>
      </c>
      <c r="E662" t="s">
        <v>151</v>
      </c>
      <c r="F662">
        <v>0</v>
      </c>
      <c r="G662">
        <v>1959</v>
      </c>
      <c r="H662" t="str">
        <f t="shared" si="42"/>
        <v>Sudolski Wojciech</v>
      </c>
      <c r="I662">
        <f t="shared" si="43"/>
        <v>1959</v>
      </c>
      <c r="J662" t="s">
        <v>32</v>
      </c>
      <c r="K662" t="s">
        <v>1183</v>
      </c>
    </row>
    <row r="663" spans="1:11">
      <c r="A663" t="str">
        <f t="shared" si="40"/>
        <v>MarcinkiewiczGrzegorz Henryk1986</v>
      </c>
      <c r="C663">
        <f t="shared" si="41"/>
        <v>662</v>
      </c>
      <c r="D663" t="s">
        <v>403</v>
      </c>
      <c r="E663" t="s">
        <v>1131</v>
      </c>
      <c r="F663" t="s">
        <v>634</v>
      </c>
      <c r="G663">
        <v>1986</v>
      </c>
      <c r="H663" t="str">
        <f t="shared" si="42"/>
        <v>Marcinkiewicz Grzegorz Henryk</v>
      </c>
      <c r="I663">
        <f t="shared" si="43"/>
        <v>1986</v>
      </c>
      <c r="J663" t="s">
        <v>32</v>
      </c>
      <c r="K663" t="s">
        <v>1183</v>
      </c>
    </row>
    <row r="664" spans="1:11">
      <c r="A664" t="str">
        <f t="shared" si="40"/>
        <v>ŚcibiszPaweł1985</v>
      </c>
      <c r="C664">
        <f t="shared" si="41"/>
        <v>663</v>
      </c>
      <c r="D664" t="s">
        <v>408</v>
      </c>
      <c r="E664" t="s">
        <v>16</v>
      </c>
      <c r="F664" t="s">
        <v>1130</v>
      </c>
      <c r="G664">
        <v>1985</v>
      </c>
      <c r="H664" t="str">
        <f t="shared" si="42"/>
        <v>Ścibisz Paweł</v>
      </c>
      <c r="I664">
        <f t="shared" si="43"/>
        <v>1985</v>
      </c>
      <c r="J664" t="s">
        <v>32</v>
      </c>
      <c r="K664" t="s">
        <v>1183</v>
      </c>
    </row>
    <row r="665" spans="1:11">
      <c r="A665" t="str">
        <f t="shared" si="40"/>
        <v>KrauzeMaciej1971</v>
      </c>
      <c r="C665">
        <f t="shared" si="41"/>
        <v>664</v>
      </c>
      <c r="D665" t="s">
        <v>1129</v>
      </c>
      <c r="E665" t="s">
        <v>70</v>
      </c>
      <c r="F665">
        <v>0</v>
      </c>
      <c r="G665">
        <v>1971</v>
      </c>
      <c r="H665" t="str">
        <f t="shared" si="42"/>
        <v>Krauze Maciej</v>
      </c>
      <c r="I665">
        <f t="shared" si="43"/>
        <v>1971</v>
      </c>
      <c r="J665" t="s">
        <v>32</v>
      </c>
      <c r="K665" t="s">
        <v>1183</v>
      </c>
    </row>
    <row r="666" spans="1:11">
      <c r="A666" t="str">
        <f t="shared" si="40"/>
        <v>CyganTomasz1987</v>
      </c>
      <c r="C666">
        <f t="shared" si="41"/>
        <v>665</v>
      </c>
      <c r="D666" t="s">
        <v>1128</v>
      </c>
      <c r="E666" t="s">
        <v>48</v>
      </c>
      <c r="F666" t="s">
        <v>1096</v>
      </c>
      <c r="G666">
        <v>1987</v>
      </c>
      <c r="H666" t="str">
        <f t="shared" si="42"/>
        <v>Cygan Tomasz</v>
      </c>
      <c r="I666">
        <f t="shared" si="43"/>
        <v>1987</v>
      </c>
      <c r="J666" t="s">
        <v>32</v>
      </c>
      <c r="K666" t="s">
        <v>1183</v>
      </c>
    </row>
    <row r="667" spans="1:11">
      <c r="A667" t="str">
        <f t="shared" si="40"/>
        <v>GojtowskiTomasz1987</v>
      </c>
      <c r="C667">
        <f t="shared" si="41"/>
        <v>666</v>
      </c>
      <c r="D667" t="s">
        <v>1127</v>
      </c>
      <c r="E667" t="s">
        <v>48</v>
      </c>
      <c r="F667" t="s">
        <v>1122</v>
      </c>
      <c r="G667">
        <v>1987</v>
      </c>
      <c r="H667" t="str">
        <f t="shared" si="42"/>
        <v>Gojtowski Tomasz</v>
      </c>
      <c r="I667">
        <f t="shared" si="43"/>
        <v>1987</v>
      </c>
      <c r="J667" t="s">
        <v>32</v>
      </c>
      <c r="K667" t="s">
        <v>1183</v>
      </c>
    </row>
    <row r="668" spans="1:11">
      <c r="A668" t="str">
        <f t="shared" si="40"/>
        <v>PaterekMaciej1976</v>
      </c>
      <c r="C668">
        <f t="shared" si="41"/>
        <v>667</v>
      </c>
      <c r="D668" t="s">
        <v>1126</v>
      </c>
      <c r="E668" t="s">
        <v>70</v>
      </c>
      <c r="F668">
        <v>0</v>
      </c>
      <c r="G668">
        <v>1976</v>
      </c>
      <c r="H668" t="str">
        <f t="shared" si="42"/>
        <v>Paterek Maciej</v>
      </c>
      <c r="I668">
        <f t="shared" si="43"/>
        <v>1976</v>
      </c>
      <c r="J668" t="s">
        <v>32</v>
      </c>
      <c r="K668" t="s">
        <v>1183</v>
      </c>
    </row>
    <row r="669" spans="1:11">
      <c r="A669" t="str">
        <f t="shared" si="40"/>
        <v>LeciejewskiMateusz1991</v>
      </c>
      <c r="C669">
        <f t="shared" si="41"/>
        <v>668</v>
      </c>
      <c r="D669" t="s">
        <v>1125</v>
      </c>
      <c r="E669" t="s">
        <v>91</v>
      </c>
      <c r="F669" t="s">
        <v>1124</v>
      </c>
      <c r="G669">
        <v>1991</v>
      </c>
      <c r="H669" t="str">
        <f t="shared" si="42"/>
        <v>Leciejewski Mateusz</v>
      </c>
      <c r="I669">
        <f t="shared" si="43"/>
        <v>1991</v>
      </c>
      <c r="J669" t="s">
        <v>32</v>
      </c>
      <c r="K669" t="s">
        <v>1183</v>
      </c>
    </row>
    <row r="670" spans="1:11">
      <c r="A670" t="str">
        <f t="shared" si="40"/>
        <v>GierszewskiFilip1989</v>
      </c>
      <c r="C670">
        <f t="shared" si="41"/>
        <v>669</v>
      </c>
      <c r="D670" t="s">
        <v>844</v>
      </c>
      <c r="E670" t="s">
        <v>544</v>
      </c>
      <c r="F670" t="s">
        <v>1096</v>
      </c>
      <c r="G670">
        <v>1989</v>
      </c>
      <c r="H670" t="str">
        <f t="shared" si="42"/>
        <v>Gierszewski Filip</v>
      </c>
      <c r="I670">
        <f t="shared" si="43"/>
        <v>1989</v>
      </c>
      <c r="J670" t="s">
        <v>32</v>
      </c>
      <c r="K670" t="s">
        <v>1183</v>
      </c>
    </row>
    <row r="671" spans="1:11">
      <c r="A671" t="str">
        <f t="shared" si="40"/>
        <v>StanisławskiKuba1985</v>
      </c>
      <c r="C671">
        <f t="shared" si="41"/>
        <v>670</v>
      </c>
      <c r="D671" t="s">
        <v>1080</v>
      </c>
      <c r="E671" t="s">
        <v>491</v>
      </c>
      <c r="F671" t="s">
        <v>1118</v>
      </c>
      <c r="G671">
        <v>1985</v>
      </c>
      <c r="H671" t="str">
        <f t="shared" si="42"/>
        <v>Stanisławski Kuba</v>
      </c>
      <c r="I671">
        <f t="shared" si="43"/>
        <v>1985</v>
      </c>
      <c r="J671" t="s">
        <v>32</v>
      </c>
      <c r="K671" t="s">
        <v>1183</v>
      </c>
    </row>
    <row r="672" spans="1:11">
      <c r="A672" t="str">
        <f t="shared" si="40"/>
        <v>DzidoKarol1986</v>
      </c>
      <c r="C672">
        <f t="shared" si="41"/>
        <v>671</v>
      </c>
      <c r="D672" t="s">
        <v>1123</v>
      </c>
      <c r="E672" t="s">
        <v>95</v>
      </c>
      <c r="F672" t="s">
        <v>1122</v>
      </c>
      <c r="G672">
        <v>1986</v>
      </c>
      <c r="H672" t="str">
        <f t="shared" si="42"/>
        <v>Dzido Karol</v>
      </c>
      <c r="I672">
        <f t="shared" si="43"/>
        <v>1986</v>
      </c>
      <c r="J672" t="s">
        <v>32</v>
      </c>
      <c r="K672" t="s">
        <v>1183</v>
      </c>
    </row>
    <row r="673" spans="1:11">
      <c r="A673" t="str">
        <f t="shared" si="40"/>
        <v>DalmerKarol1985</v>
      </c>
      <c r="C673">
        <f t="shared" si="41"/>
        <v>672</v>
      </c>
      <c r="D673" t="s">
        <v>1119</v>
      </c>
      <c r="E673" t="s">
        <v>95</v>
      </c>
      <c r="F673" t="s">
        <v>1118</v>
      </c>
      <c r="G673">
        <v>1985</v>
      </c>
      <c r="H673" t="str">
        <f t="shared" si="42"/>
        <v>Dalmer Karol</v>
      </c>
      <c r="I673">
        <f t="shared" si="43"/>
        <v>1985</v>
      </c>
      <c r="J673" t="s">
        <v>32</v>
      </c>
      <c r="K673" t="s">
        <v>1183</v>
      </c>
    </row>
    <row r="674" spans="1:11">
      <c r="A674" t="str">
        <f t="shared" si="40"/>
        <v>SawonKrzysztof1963</v>
      </c>
      <c r="C674">
        <f t="shared" si="41"/>
        <v>673</v>
      </c>
      <c r="D674" t="s">
        <v>1117</v>
      </c>
      <c r="E674" t="s">
        <v>22</v>
      </c>
      <c r="F674">
        <v>0</v>
      </c>
      <c r="G674">
        <v>1963</v>
      </c>
      <c r="H674" t="str">
        <f t="shared" si="42"/>
        <v>Sawon Krzysztof</v>
      </c>
      <c r="I674">
        <f t="shared" si="43"/>
        <v>1963</v>
      </c>
      <c r="J674" t="s">
        <v>32</v>
      </c>
      <c r="K674" t="s">
        <v>1183</v>
      </c>
    </row>
    <row r="675" spans="1:11">
      <c r="A675" t="str">
        <f t="shared" si="40"/>
        <v>WasilczukMichał1962</v>
      </c>
      <c r="C675">
        <f t="shared" si="41"/>
        <v>674</v>
      </c>
      <c r="D675" t="s">
        <v>1116</v>
      </c>
      <c r="E675" t="s">
        <v>59</v>
      </c>
      <c r="F675">
        <v>0</v>
      </c>
      <c r="G675">
        <v>1962</v>
      </c>
      <c r="H675" t="str">
        <f t="shared" si="42"/>
        <v>Wasilczuk Michał</v>
      </c>
      <c r="I675">
        <f t="shared" si="43"/>
        <v>1962</v>
      </c>
      <c r="J675" t="s">
        <v>32</v>
      </c>
      <c r="K675" t="s">
        <v>1183</v>
      </c>
    </row>
    <row r="676" spans="1:11">
      <c r="A676" t="str">
        <f t="shared" si="40"/>
        <v>LuksKrzysztof1978</v>
      </c>
      <c r="C676">
        <f t="shared" si="41"/>
        <v>675</v>
      </c>
      <c r="D676" t="s">
        <v>1115</v>
      </c>
      <c r="E676" t="s">
        <v>22</v>
      </c>
      <c r="F676">
        <v>0</v>
      </c>
      <c r="G676">
        <v>1978</v>
      </c>
      <c r="H676" t="str">
        <f t="shared" si="42"/>
        <v>Luks Krzysztof</v>
      </c>
      <c r="I676">
        <f t="shared" si="43"/>
        <v>1978</v>
      </c>
      <c r="J676" t="s">
        <v>32</v>
      </c>
      <c r="K676" t="s">
        <v>1183</v>
      </c>
    </row>
    <row r="677" spans="1:11">
      <c r="A677" t="str">
        <f t="shared" si="40"/>
        <v>KawczyńskiMateusz1983</v>
      </c>
      <c r="C677">
        <f t="shared" si="41"/>
        <v>676</v>
      </c>
      <c r="D677" t="s">
        <v>1114</v>
      </c>
      <c r="E677" t="s">
        <v>91</v>
      </c>
      <c r="F677">
        <v>0</v>
      </c>
      <c r="G677">
        <v>1983</v>
      </c>
      <c r="H677" t="str">
        <f t="shared" si="42"/>
        <v>Kawczyński Mateusz</v>
      </c>
      <c r="I677">
        <f t="shared" si="43"/>
        <v>1983</v>
      </c>
      <c r="J677" t="s">
        <v>32</v>
      </c>
      <c r="K677" t="s">
        <v>1183</v>
      </c>
    </row>
    <row r="678" spans="1:11">
      <c r="A678" t="str">
        <f t="shared" si="40"/>
        <v>MikitaJarosław1970</v>
      </c>
      <c r="C678">
        <f t="shared" si="41"/>
        <v>677</v>
      </c>
      <c r="D678" t="s">
        <v>1113</v>
      </c>
      <c r="E678" t="s">
        <v>90</v>
      </c>
      <c r="F678" t="s">
        <v>1112</v>
      </c>
      <c r="G678">
        <v>1970</v>
      </c>
      <c r="H678" t="str">
        <f t="shared" si="42"/>
        <v>Mikita Jarosław</v>
      </c>
      <c r="I678">
        <f t="shared" si="43"/>
        <v>1970</v>
      </c>
      <c r="J678" t="s">
        <v>32</v>
      </c>
      <c r="K678" t="s">
        <v>1183</v>
      </c>
    </row>
    <row r="679" spans="1:11">
      <c r="A679" t="str">
        <f t="shared" si="40"/>
        <v>WasiniewskiRobert1973</v>
      </c>
      <c r="C679">
        <f t="shared" si="41"/>
        <v>678</v>
      </c>
      <c r="D679" t="s">
        <v>1111</v>
      </c>
      <c r="E679" t="s">
        <v>49</v>
      </c>
      <c r="F679">
        <v>0</v>
      </c>
      <c r="G679">
        <v>1973</v>
      </c>
      <c r="H679" t="str">
        <f t="shared" si="42"/>
        <v>Wasiniewski Robert</v>
      </c>
      <c r="I679">
        <f t="shared" si="43"/>
        <v>1973</v>
      </c>
      <c r="J679" t="s">
        <v>32</v>
      </c>
      <c r="K679" t="s">
        <v>1183</v>
      </c>
    </row>
    <row r="680" spans="1:11">
      <c r="A680" t="str">
        <f t="shared" si="40"/>
        <v>AckermannKarol1983</v>
      </c>
      <c r="C680">
        <f t="shared" si="41"/>
        <v>679</v>
      </c>
      <c r="D680" t="s">
        <v>1110</v>
      </c>
      <c r="E680" t="s">
        <v>95</v>
      </c>
      <c r="F680">
        <v>0</v>
      </c>
      <c r="G680">
        <v>1983</v>
      </c>
      <c r="H680" t="str">
        <f t="shared" si="42"/>
        <v>Ackermann Karol</v>
      </c>
      <c r="I680">
        <f t="shared" si="43"/>
        <v>1983</v>
      </c>
      <c r="J680" t="s">
        <v>32</v>
      </c>
      <c r="K680" t="s">
        <v>1183</v>
      </c>
    </row>
    <row r="681" spans="1:11">
      <c r="A681" t="str">
        <f t="shared" si="40"/>
        <v>NowińskiAndrzej1976</v>
      </c>
      <c r="C681">
        <f t="shared" si="41"/>
        <v>680</v>
      </c>
      <c r="D681" t="s">
        <v>1109</v>
      </c>
      <c r="E681" t="s">
        <v>26</v>
      </c>
      <c r="F681" t="s">
        <v>1106</v>
      </c>
      <c r="G681">
        <v>1976</v>
      </c>
      <c r="H681" t="str">
        <f t="shared" si="42"/>
        <v>Nowiński Andrzej</v>
      </c>
      <c r="I681">
        <f t="shared" si="43"/>
        <v>1976</v>
      </c>
      <c r="J681" t="s">
        <v>32</v>
      </c>
      <c r="K681" t="s">
        <v>1183</v>
      </c>
    </row>
    <row r="682" spans="1:11">
      <c r="A682" t="str">
        <f t="shared" si="40"/>
        <v>SzurałaRobert Janusz1978</v>
      </c>
      <c r="C682">
        <f t="shared" si="41"/>
        <v>681</v>
      </c>
      <c r="D682" t="s">
        <v>1108</v>
      </c>
      <c r="E682" t="s">
        <v>1107</v>
      </c>
      <c r="F682" t="s">
        <v>1106</v>
      </c>
      <c r="G682">
        <v>1978</v>
      </c>
      <c r="H682" t="str">
        <f t="shared" si="42"/>
        <v>Szurała Robert Janusz</v>
      </c>
      <c r="I682">
        <f t="shared" si="43"/>
        <v>1978</v>
      </c>
      <c r="J682" t="s">
        <v>32</v>
      </c>
      <c r="K682" t="s">
        <v>1183</v>
      </c>
    </row>
    <row r="683" spans="1:11">
      <c r="A683" t="str">
        <f t="shared" si="40"/>
        <v>WinczewskiSzymon1985</v>
      </c>
      <c r="C683">
        <f t="shared" si="41"/>
        <v>682</v>
      </c>
      <c r="D683" t="s">
        <v>1105</v>
      </c>
      <c r="E683" t="s">
        <v>398</v>
      </c>
      <c r="F683">
        <v>0</v>
      </c>
      <c r="G683">
        <v>1985</v>
      </c>
      <c r="H683" t="str">
        <f t="shared" si="42"/>
        <v>Winczewski Szymon</v>
      </c>
      <c r="I683">
        <f t="shared" si="43"/>
        <v>1985</v>
      </c>
      <c r="J683" t="s">
        <v>32</v>
      </c>
      <c r="K683" t="s">
        <v>1183</v>
      </c>
    </row>
    <row r="684" spans="1:11">
      <c r="A684" t="str">
        <f t="shared" si="40"/>
        <v>ŚwiątkiewiczGrzegorz1964</v>
      </c>
      <c r="C684">
        <f t="shared" si="41"/>
        <v>683</v>
      </c>
      <c r="D684" t="s">
        <v>1104</v>
      </c>
      <c r="E684" t="s">
        <v>19</v>
      </c>
      <c r="F684">
        <v>0</v>
      </c>
      <c r="G684">
        <v>1964</v>
      </c>
      <c r="H684" t="str">
        <f t="shared" si="42"/>
        <v>Świątkiewicz Grzegorz</v>
      </c>
      <c r="I684">
        <f t="shared" si="43"/>
        <v>1964</v>
      </c>
      <c r="J684" t="s">
        <v>32</v>
      </c>
      <c r="K684" t="s">
        <v>1183</v>
      </c>
    </row>
    <row r="685" spans="1:11">
      <c r="A685" t="str">
        <f t="shared" si="40"/>
        <v>ŚwiątkiewiczJerzy1962</v>
      </c>
      <c r="C685">
        <f t="shared" si="41"/>
        <v>684</v>
      </c>
      <c r="D685" t="s">
        <v>1104</v>
      </c>
      <c r="E685" t="s">
        <v>209</v>
      </c>
      <c r="F685">
        <v>0</v>
      </c>
      <c r="G685">
        <v>1962</v>
      </c>
      <c r="H685" t="str">
        <f t="shared" si="42"/>
        <v>Świątkiewicz Jerzy</v>
      </c>
      <c r="I685">
        <f t="shared" si="43"/>
        <v>1962</v>
      </c>
      <c r="J685" t="s">
        <v>32</v>
      </c>
      <c r="K685" t="s">
        <v>1183</v>
      </c>
    </row>
    <row r="686" spans="1:11">
      <c r="A686" t="str">
        <f t="shared" si="40"/>
        <v>ChylakPaweł1984</v>
      </c>
      <c r="C686">
        <f t="shared" si="41"/>
        <v>685</v>
      </c>
      <c r="D686" t="s">
        <v>1103</v>
      </c>
      <c r="E686" t="s">
        <v>16</v>
      </c>
      <c r="F686">
        <v>0</v>
      </c>
      <c r="G686">
        <v>1984</v>
      </c>
      <c r="H686" t="str">
        <f t="shared" si="42"/>
        <v>Chylak Paweł</v>
      </c>
      <c r="I686">
        <f t="shared" si="43"/>
        <v>1984</v>
      </c>
      <c r="J686" t="s">
        <v>32</v>
      </c>
      <c r="K686" t="s">
        <v>1183</v>
      </c>
    </row>
    <row r="687" spans="1:11">
      <c r="A687" t="str">
        <f t="shared" si="40"/>
        <v>MalinowskiBartosz1979</v>
      </c>
      <c r="C687">
        <f t="shared" si="41"/>
        <v>686</v>
      </c>
      <c r="D687" t="s">
        <v>988</v>
      </c>
      <c r="E687" t="s">
        <v>46</v>
      </c>
      <c r="F687" t="s">
        <v>1100</v>
      </c>
      <c r="G687">
        <v>1979</v>
      </c>
      <c r="H687" t="str">
        <f t="shared" si="42"/>
        <v>Malinowski Bartosz</v>
      </c>
      <c r="I687">
        <f t="shared" si="43"/>
        <v>1979</v>
      </c>
      <c r="J687" t="s">
        <v>32</v>
      </c>
      <c r="K687" t="s">
        <v>1183</v>
      </c>
    </row>
    <row r="688" spans="1:11">
      <c r="A688" t="str">
        <f t="shared" si="40"/>
        <v>SzucaZbigniew1974</v>
      </c>
      <c r="C688">
        <f t="shared" si="41"/>
        <v>687</v>
      </c>
      <c r="D688" t="s">
        <v>1099</v>
      </c>
      <c r="E688" t="s">
        <v>269</v>
      </c>
      <c r="F688">
        <v>0</v>
      </c>
      <c r="G688">
        <v>1974</v>
      </c>
      <c r="H688" t="str">
        <f t="shared" si="42"/>
        <v>Szuca Zbigniew</v>
      </c>
      <c r="I688">
        <f t="shared" si="43"/>
        <v>1974</v>
      </c>
      <c r="J688" t="s">
        <v>32</v>
      </c>
      <c r="K688" t="s">
        <v>1183</v>
      </c>
    </row>
    <row r="689" spans="1:11">
      <c r="A689" t="str">
        <f t="shared" si="40"/>
        <v>SkórskiWojciech1971</v>
      </c>
      <c r="C689">
        <f t="shared" si="41"/>
        <v>688</v>
      </c>
      <c r="D689" t="s">
        <v>1098</v>
      </c>
      <c r="E689" t="s">
        <v>151</v>
      </c>
      <c r="F689">
        <v>0</v>
      </c>
      <c r="G689">
        <v>1971</v>
      </c>
      <c r="H689" t="str">
        <f t="shared" si="42"/>
        <v>Skórski Wojciech</v>
      </c>
      <c r="I689">
        <f t="shared" si="43"/>
        <v>1971</v>
      </c>
      <c r="J689" t="s">
        <v>32</v>
      </c>
      <c r="K689" t="s">
        <v>1183</v>
      </c>
    </row>
    <row r="690" spans="1:11">
      <c r="A690" t="str">
        <f t="shared" si="40"/>
        <v>GrzybekRobert1989</v>
      </c>
      <c r="C690">
        <f t="shared" si="41"/>
        <v>689</v>
      </c>
      <c r="D690" t="s">
        <v>1097</v>
      </c>
      <c r="E690" t="s">
        <v>49</v>
      </c>
      <c r="F690" t="s">
        <v>1096</v>
      </c>
      <c r="G690">
        <v>1989</v>
      </c>
      <c r="H690" t="str">
        <f t="shared" si="42"/>
        <v>Grzybek Robert</v>
      </c>
      <c r="I690">
        <f t="shared" si="43"/>
        <v>1989</v>
      </c>
      <c r="J690" t="s">
        <v>32</v>
      </c>
      <c r="K690" t="s">
        <v>1183</v>
      </c>
    </row>
    <row r="691" spans="1:11">
      <c r="A691" t="str">
        <f t="shared" si="40"/>
        <v>GizelaMichał1980</v>
      </c>
      <c r="C691">
        <f t="shared" si="41"/>
        <v>690</v>
      </c>
      <c r="D691" t="s">
        <v>1095</v>
      </c>
      <c r="E691" t="s">
        <v>59</v>
      </c>
      <c r="F691">
        <v>0</v>
      </c>
      <c r="G691">
        <v>1980</v>
      </c>
      <c r="H691" t="str">
        <f t="shared" si="42"/>
        <v>Gizela Michał</v>
      </c>
      <c r="I691">
        <f t="shared" si="43"/>
        <v>1980</v>
      </c>
      <c r="J691" t="s">
        <v>32</v>
      </c>
      <c r="K691" t="s">
        <v>1183</v>
      </c>
    </row>
    <row r="692" spans="1:11">
      <c r="A692" t="str">
        <f t="shared" si="40"/>
        <v>MaciakKrzysztof1978</v>
      </c>
      <c r="C692">
        <f t="shared" si="41"/>
        <v>691</v>
      </c>
      <c r="D692" t="s">
        <v>1094</v>
      </c>
      <c r="E692" t="s">
        <v>22</v>
      </c>
      <c r="F692">
        <v>0</v>
      </c>
      <c r="G692">
        <v>1978</v>
      </c>
      <c r="H692" t="str">
        <f t="shared" si="42"/>
        <v>Maciak Krzysztof</v>
      </c>
      <c r="I692">
        <f t="shared" si="43"/>
        <v>1978</v>
      </c>
      <c r="J692" t="s">
        <v>32</v>
      </c>
      <c r="K692" t="s">
        <v>1183</v>
      </c>
    </row>
    <row r="693" spans="1:11">
      <c r="A693" t="str">
        <f t="shared" si="40"/>
        <v>KwiatkowskiMaciej Piotr1986</v>
      </c>
      <c r="C693">
        <f t="shared" si="41"/>
        <v>692</v>
      </c>
      <c r="D693" t="s">
        <v>987</v>
      </c>
      <c r="E693" t="s">
        <v>1093</v>
      </c>
      <c r="F693" t="s">
        <v>625</v>
      </c>
      <c r="G693">
        <v>1986</v>
      </c>
      <c r="H693" t="str">
        <f t="shared" si="42"/>
        <v>Kwiatkowski Maciej Piotr</v>
      </c>
      <c r="I693">
        <f t="shared" si="43"/>
        <v>1986</v>
      </c>
      <c r="J693" t="s">
        <v>32</v>
      </c>
      <c r="K693" t="s">
        <v>1183</v>
      </c>
    </row>
    <row r="694" spans="1:11">
      <c r="A694" t="str">
        <f t="shared" si="40"/>
        <v>Łys - PisowackiAdam1986</v>
      </c>
      <c r="C694">
        <f t="shared" si="41"/>
        <v>693</v>
      </c>
      <c r="D694" t="s">
        <v>1092</v>
      </c>
      <c r="E694" t="s">
        <v>83</v>
      </c>
      <c r="F694" t="s">
        <v>1083</v>
      </c>
      <c r="G694">
        <v>1986</v>
      </c>
      <c r="H694" t="str">
        <f t="shared" si="42"/>
        <v>Łys - Pisowacki Adam</v>
      </c>
      <c r="I694">
        <f t="shared" si="43"/>
        <v>1986</v>
      </c>
      <c r="J694" t="s">
        <v>32</v>
      </c>
      <c r="K694" t="s">
        <v>1183</v>
      </c>
    </row>
    <row r="695" spans="1:11">
      <c r="A695" t="str">
        <f t="shared" si="40"/>
        <v>KulwikowskiMichał Aleksander1979</v>
      </c>
      <c r="C695">
        <f t="shared" si="41"/>
        <v>694</v>
      </c>
      <c r="D695" t="s">
        <v>1091</v>
      </c>
      <c r="E695" t="s">
        <v>1090</v>
      </c>
      <c r="F695" t="s">
        <v>1083</v>
      </c>
      <c r="G695">
        <v>1979</v>
      </c>
      <c r="H695" t="str">
        <f t="shared" si="42"/>
        <v>Kulwikowski Michał Aleksander</v>
      </c>
      <c r="I695">
        <f t="shared" si="43"/>
        <v>1979</v>
      </c>
      <c r="J695" t="s">
        <v>32</v>
      </c>
      <c r="K695" t="s">
        <v>1183</v>
      </c>
    </row>
    <row r="696" spans="1:11">
      <c r="A696" t="str">
        <f t="shared" si="40"/>
        <v>SzmaglińskiŁukasz1983</v>
      </c>
      <c r="C696">
        <f t="shared" si="41"/>
        <v>695</v>
      </c>
      <c r="D696" t="s">
        <v>1088</v>
      </c>
      <c r="E696" t="s">
        <v>63</v>
      </c>
      <c r="F696" t="s">
        <v>1072</v>
      </c>
      <c r="G696">
        <v>1983</v>
      </c>
      <c r="H696" t="str">
        <f t="shared" si="42"/>
        <v>Szmagliński Łukasz</v>
      </c>
      <c r="I696">
        <f t="shared" si="43"/>
        <v>1983</v>
      </c>
      <c r="J696" t="s">
        <v>32</v>
      </c>
      <c r="K696" t="s">
        <v>1183</v>
      </c>
    </row>
    <row r="697" spans="1:11">
      <c r="A697" t="str">
        <f t="shared" si="40"/>
        <v>MaroszekŁukasz1984</v>
      </c>
      <c r="C697">
        <f t="shared" si="41"/>
        <v>696</v>
      </c>
      <c r="D697" t="s">
        <v>1087</v>
      </c>
      <c r="E697" t="s">
        <v>63</v>
      </c>
      <c r="F697">
        <v>0</v>
      </c>
      <c r="G697">
        <v>1984</v>
      </c>
      <c r="H697" t="str">
        <f t="shared" si="42"/>
        <v>Maroszek Łukasz</v>
      </c>
      <c r="I697">
        <f t="shared" si="43"/>
        <v>1984</v>
      </c>
      <c r="J697" t="s">
        <v>32</v>
      </c>
      <c r="K697" t="s">
        <v>1183</v>
      </c>
    </row>
    <row r="698" spans="1:11">
      <c r="A698" t="str">
        <f t="shared" si="40"/>
        <v>PrażyńskiMichał1973</v>
      </c>
      <c r="C698">
        <f t="shared" si="41"/>
        <v>697</v>
      </c>
      <c r="D698" t="s">
        <v>1086</v>
      </c>
      <c r="E698" t="s">
        <v>59</v>
      </c>
      <c r="F698">
        <v>0</v>
      </c>
      <c r="G698">
        <v>1973</v>
      </c>
      <c r="H698" t="str">
        <f t="shared" si="42"/>
        <v>Prażyński Michał</v>
      </c>
      <c r="I698">
        <f t="shared" si="43"/>
        <v>1973</v>
      </c>
      <c r="J698" t="s">
        <v>32</v>
      </c>
      <c r="K698" t="s">
        <v>1183</v>
      </c>
    </row>
    <row r="699" spans="1:11">
      <c r="A699" t="str">
        <f t="shared" ref="A699:A752" si="44">D699&amp;E699&amp;G699</f>
        <v>CelejewskiCezary1980</v>
      </c>
      <c r="C699">
        <f t="shared" ref="C699:C752" si="45">C698+1</f>
        <v>698</v>
      </c>
      <c r="D699" t="s">
        <v>1085</v>
      </c>
      <c r="E699" t="s">
        <v>941</v>
      </c>
      <c r="F699">
        <v>0</v>
      </c>
      <c r="G699">
        <v>1980</v>
      </c>
      <c r="H699" t="str">
        <f t="shared" si="42"/>
        <v>Celejewski Cezary</v>
      </c>
      <c r="I699">
        <f t="shared" si="43"/>
        <v>1980</v>
      </c>
      <c r="J699" t="s">
        <v>32</v>
      </c>
      <c r="K699" t="s">
        <v>1183</v>
      </c>
    </row>
    <row r="700" spans="1:11">
      <c r="A700" t="str">
        <f t="shared" si="44"/>
        <v>GrudaKonrad1972</v>
      </c>
      <c r="C700">
        <f t="shared" si="45"/>
        <v>699</v>
      </c>
      <c r="D700" t="s">
        <v>1084</v>
      </c>
      <c r="E700" t="s">
        <v>68</v>
      </c>
      <c r="F700">
        <v>0</v>
      </c>
      <c r="G700">
        <v>1972</v>
      </c>
      <c r="H700" t="str">
        <f t="shared" si="42"/>
        <v>Gruda Konrad</v>
      </c>
      <c r="I700">
        <f t="shared" si="43"/>
        <v>1972</v>
      </c>
      <c r="J700" t="s">
        <v>32</v>
      </c>
      <c r="K700" t="s">
        <v>1183</v>
      </c>
    </row>
    <row r="701" spans="1:11">
      <c r="A701" t="str">
        <f t="shared" si="44"/>
        <v>KuprianSzymon1983</v>
      </c>
      <c r="C701">
        <f t="shared" si="45"/>
        <v>700</v>
      </c>
      <c r="D701" t="s">
        <v>1082</v>
      </c>
      <c r="E701" t="s">
        <v>398</v>
      </c>
      <c r="F701">
        <v>0</v>
      </c>
      <c r="G701">
        <v>1983</v>
      </c>
      <c r="H701" t="str">
        <f t="shared" si="42"/>
        <v>Kuprian Szymon</v>
      </c>
      <c r="I701">
        <f t="shared" si="43"/>
        <v>1983</v>
      </c>
      <c r="J701" t="s">
        <v>32</v>
      </c>
      <c r="K701" t="s">
        <v>1183</v>
      </c>
    </row>
    <row r="702" spans="1:11">
      <c r="A702" t="str">
        <f t="shared" si="44"/>
        <v>WejherSławomir1981</v>
      </c>
      <c r="C702">
        <f t="shared" si="45"/>
        <v>701</v>
      </c>
      <c r="D702" t="s">
        <v>1081</v>
      </c>
      <c r="E702" t="s">
        <v>92</v>
      </c>
      <c r="F702">
        <v>0</v>
      </c>
      <c r="G702">
        <v>1981</v>
      </c>
      <c r="H702" t="str">
        <f t="shared" si="42"/>
        <v>Wejher Sławomir</v>
      </c>
      <c r="I702">
        <f t="shared" si="43"/>
        <v>1981</v>
      </c>
      <c r="J702" t="s">
        <v>32</v>
      </c>
      <c r="K702" t="s">
        <v>1183</v>
      </c>
    </row>
    <row r="703" spans="1:11">
      <c r="A703" t="str">
        <f t="shared" si="44"/>
        <v>StanisławskiFilip1986</v>
      </c>
      <c r="C703">
        <f t="shared" si="45"/>
        <v>702</v>
      </c>
      <c r="D703" t="s">
        <v>1080</v>
      </c>
      <c r="E703" t="s">
        <v>544</v>
      </c>
      <c r="F703" t="s">
        <v>867</v>
      </c>
      <c r="G703">
        <v>1986</v>
      </c>
      <c r="H703" t="str">
        <f t="shared" si="42"/>
        <v>Stanisławski Filip</v>
      </c>
      <c r="I703">
        <f t="shared" si="43"/>
        <v>1986</v>
      </c>
      <c r="J703" t="s">
        <v>32</v>
      </c>
      <c r="K703" t="s">
        <v>1183</v>
      </c>
    </row>
    <row r="704" spans="1:11">
      <c r="A704" t="str">
        <f t="shared" si="44"/>
        <v>GlazikTomasz1982</v>
      </c>
      <c r="C704">
        <f t="shared" si="45"/>
        <v>703</v>
      </c>
      <c r="D704" t="s">
        <v>1076</v>
      </c>
      <c r="E704" t="s">
        <v>48</v>
      </c>
      <c r="F704" t="s">
        <v>1075</v>
      </c>
      <c r="G704">
        <v>1982</v>
      </c>
      <c r="H704" t="str">
        <f t="shared" si="42"/>
        <v>Glazik Tomasz</v>
      </c>
      <c r="I704">
        <f t="shared" si="43"/>
        <v>1982</v>
      </c>
      <c r="J704" t="s">
        <v>32</v>
      </c>
      <c r="K704" t="s">
        <v>1183</v>
      </c>
    </row>
    <row r="705" spans="1:11">
      <c r="A705" t="str">
        <f t="shared" si="44"/>
        <v>BasiakPaweł1981</v>
      </c>
      <c r="C705">
        <f t="shared" si="45"/>
        <v>704</v>
      </c>
      <c r="D705" t="s">
        <v>1074</v>
      </c>
      <c r="E705" t="s">
        <v>16</v>
      </c>
      <c r="F705" t="s">
        <v>1073</v>
      </c>
      <c r="G705">
        <v>1981</v>
      </c>
      <c r="H705" t="str">
        <f t="shared" si="42"/>
        <v>Basiak Paweł</v>
      </c>
      <c r="I705">
        <f t="shared" si="43"/>
        <v>1981</v>
      </c>
      <c r="J705" t="s">
        <v>32</v>
      </c>
      <c r="K705" t="s">
        <v>1183</v>
      </c>
    </row>
    <row r="706" spans="1:11">
      <c r="A706" t="str">
        <f t="shared" si="44"/>
        <v>SoboczynskiAdam1986</v>
      </c>
      <c r="C706">
        <f t="shared" si="45"/>
        <v>705</v>
      </c>
      <c r="D706" t="s">
        <v>1071</v>
      </c>
      <c r="E706" t="s">
        <v>83</v>
      </c>
      <c r="F706" t="s">
        <v>1070</v>
      </c>
      <c r="G706">
        <v>1986</v>
      </c>
      <c r="H706" t="str">
        <f t="shared" si="42"/>
        <v>Soboczynski Adam</v>
      </c>
      <c r="I706">
        <f t="shared" si="43"/>
        <v>1986</v>
      </c>
      <c r="J706" t="s">
        <v>32</v>
      </c>
      <c r="K706" t="s">
        <v>1183</v>
      </c>
    </row>
    <row r="707" spans="1:11">
      <c r="A707" t="str">
        <f t="shared" si="44"/>
        <v>GrygoPiotr1991</v>
      </c>
      <c r="C707">
        <f t="shared" si="45"/>
        <v>706</v>
      </c>
      <c r="D707" t="s">
        <v>1069</v>
      </c>
      <c r="E707" t="s">
        <v>15</v>
      </c>
      <c r="F707" t="s">
        <v>1068</v>
      </c>
      <c r="G707">
        <v>1991</v>
      </c>
      <c r="H707" t="str">
        <f t="shared" ref="H707:H752" si="46">D707&amp;" "&amp;E707</f>
        <v>Grygo Piotr</v>
      </c>
      <c r="I707">
        <f t="shared" ref="I707:I752" si="47">G707</f>
        <v>1991</v>
      </c>
      <c r="J707" t="s">
        <v>32</v>
      </c>
      <c r="K707" t="s">
        <v>1183</v>
      </c>
    </row>
    <row r="708" spans="1:11">
      <c r="A708" t="str">
        <f t="shared" si="44"/>
        <v>KoniecznyRobert Witold1991</v>
      </c>
      <c r="C708">
        <f t="shared" si="45"/>
        <v>707</v>
      </c>
      <c r="D708" t="s">
        <v>47</v>
      </c>
      <c r="E708" t="s">
        <v>1067</v>
      </c>
      <c r="F708" t="s">
        <v>1066</v>
      </c>
      <c r="G708">
        <v>1991</v>
      </c>
      <c r="H708" t="str">
        <f t="shared" si="46"/>
        <v>Konieczny Robert Witold</v>
      </c>
      <c r="I708">
        <f t="shared" si="47"/>
        <v>1991</v>
      </c>
      <c r="J708" t="s">
        <v>32</v>
      </c>
      <c r="K708" t="s">
        <v>1183</v>
      </c>
    </row>
    <row r="709" spans="1:11">
      <c r="A709" t="str">
        <f t="shared" si="44"/>
        <v>PogorzelskiWojciech1981</v>
      </c>
      <c r="C709">
        <f t="shared" si="45"/>
        <v>708</v>
      </c>
      <c r="D709" t="s">
        <v>1065</v>
      </c>
      <c r="E709" t="s">
        <v>151</v>
      </c>
      <c r="F709" t="s">
        <v>1064</v>
      </c>
      <c r="G709">
        <v>1981</v>
      </c>
      <c r="H709" t="str">
        <f t="shared" si="46"/>
        <v>Pogorzelski Wojciech</v>
      </c>
      <c r="I709">
        <f t="shared" si="47"/>
        <v>1981</v>
      </c>
      <c r="J709" t="s">
        <v>32</v>
      </c>
      <c r="K709" t="s">
        <v>1183</v>
      </c>
    </row>
    <row r="710" spans="1:11">
      <c r="A710" t="str">
        <f t="shared" si="44"/>
        <v>GołąbAleksander1978</v>
      </c>
      <c r="C710">
        <f t="shared" si="45"/>
        <v>709</v>
      </c>
      <c r="D710" t="s">
        <v>884</v>
      </c>
      <c r="E710" t="s">
        <v>103</v>
      </c>
      <c r="F710">
        <v>0</v>
      </c>
      <c r="G710">
        <v>1978</v>
      </c>
      <c r="H710" t="str">
        <f t="shared" si="46"/>
        <v>Gołąb Aleksander</v>
      </c>
      <c r="I710">
        <f t="shared" si="47"/>
        <v>1978</v>
      </c>
      <c r="J710" t="s">
        <v>32</v>
      </c>
      <c r="K710" t="s">
        <v>1183</v>
      </c>
    </row>
    <row r="711" spans="1:11">
      <c r="A711" t="str">
        <f t="shared" si="44"/>
        <v>ManistaPaweł1983</v>
      </c>
      <c r="C711">
        <f t="shared" si="45"/>
        <v>710</v>
      </c>
      <c r="D711" t="s">
        <v>1063</v>
      </c>
      <c r="E711" t="s">
        <v>16</v>
      </c>
      <c r="F711">
        <v>0</v>
      </c>
      <c r="G711">
        <v>1983</v>
      </c>
      <c r="H711" t="str">
        <f t="shared" si="46"/>
        <v>Manista Paweł</v>
      </c>
      <c r="I711">
        <f t="shared" si="47"/>
        <v>1983</v>
      </c>
      <c r="J711" t="s">
        <v>32</v>
      </c>
      <c r="K711" t="s">
        <v>1183</v>
      </c>
    </row>
    <row r="712" spans="1:11">
      <c r="A712" t="str">
        <f t="shared" si="44"/>
        <v>SorokaAdam1978</v>
      </c>
      <c r="C712">
        <f t="shared" si="45"/>
        <v>711</v>
      </c>
      <c r="D712" t="s">
        <v>1062</v>
      </c>
      <c r="E712" t="s">
        <v>83</v>
      </c>
      <c r="F712" t="s">
        <v>1061</v>
      </c>
      <c r="G712">
        <v>1978</v>
      </c>
      <c r="H712" t="str">
        <f t="shared" si="46"/>
        <v>Soroka Adam</v>
      </c>
      <c r="I712">
        <f t="shared" si="47"/>
        <v>1978</v>
      </c>
      <c r="J712" t="s">
        <v>32</v>
      </c>
      <c r="K712" t="s">
        <v>1183</v>
      </c>
    </row>
    <row r="713" spans="1:11">
      <c r="A713" t="str">
        <f t="shared" si="44"/>
        <v>DarmachŁukasz1983</v>
      </c>
      <c r="C713">
        <f t="shared" si="45"/>
        <v>712</v>
      </c>
      <c r="D713" t="s">
        <v>1060</v>
      </c>
      <c r="E713" t="s">
        <v>63</v>
      </c>
      <c r="F713">
        <v>0</v>
      </c>
      <c r="G713">
        <v>1983</v>
      </c>
      <c r="H713" t="str">
        <f t="shared" si="46"/>
        <v>Darmach Łukasz</v>
      </c>
      <c r="I713">
        <f t="shared" si="47"/>
        <v>1983</v>
      </c>
      <c r="J713" t="s">
        <v>32</v>
      </c>
      <c r="K713" t="s">
        <v>1183</v>
      </c>
    </row>
    <row r="714" spans="1:11">
      <c r="A714" t="str">
        <f t="shared" si="44"/>
        <v>JanczakŁukasz1981</v>
      </c>
      <c r="C714">
        <f t="shared" si="45"/>
        <v>713</v>
      </c>
      <c r="D714" t="s">
        <v>1059</v>
      </c>
      <c r="E714" t="s">
        <v>63</v>
      </c>
      <c r="F714">
        <v>0</v>
      </c>
      <c r="G714">
        <v>1981</v>
      </c>
      <c r="H714" t="str">
        <f t="shared" si="46"/>
        <v>Janczak Łukasz</v>
      </c>
      <c r="I714">
        <f t="shared" si="47"/>
        <v>1981</v>
      </c>
      <c r="J714" t="s">
        <v>32</v>
      </c>
      <c r="K714" t="s">
        <v>1183</v>
      </c>
    </row>
    <row r="715" spans="1:11">
      <c r="A715" t="str">
        <f t="shared" si="44"/>
        <v>OgrodnikPrzemysław1984</v>
      </c>
      <c r="C715">
        <f t="shared" si="45"/>
        <v>714</v>
      </c>
      <c r="D715" t="s">
        <v>1058</v>
      </c>
      <c r="E715" t="s">
        <v>24</v>
      </c>
      <c r="F715">
        <v>0</v>
      </c>
      <c r="G715">
        <v>1984</v>
      </c>
      <c r="H715" t="str">
        <f t="shared" si="46"/>
        <v>Ogrodnik Przemysław</v>
      </c>
      <c r="I715">
        <f t="shared" si="47"/>
        <v>1984</v>
      </c>
      <c r="J715" t="s">
        <v>32</v>
      </c>
      <c r="K715" t="s">
        <v>1183</v>
      </c>
    </row>
    <row r="716" spans="1:11">
      <c r="A716" t="str">
        <f t="shared" si="44"/>
        <v>WalaszKrzysztof1983</v>
      </c>
      <c r="C716">
        <f t="shared" si="45"/>
        <v>715</v>
      </c>
      <c r="D716" t="s">
        <v>1057</v>
      </c>
      <c r="E716" t="s">
        <v>22</v>
      </c>
      <c r="F716" t="s">
        <v>1056</v>
      </c>
      <c r="G716">
        <v>1983</v>
      </c>
      <c r="H716" t="str">
        <f t="shared" si="46"/>
        <v>Walasz Krzysztof</v>
      </c>
      <c r="I716">
        <f t="shared" si="47"/>
        <v>1983</v>
      </c>
      <c r="J716" t="s">
        <v>32</v>
      </c>
      <c r="K716" t="s">
        <v>1183</v>
      </c>
    </row>
    <row r="717" spans="1:11">
      <c r="A717" t="str">
        <f t="shared" si="44"/>
        <v>CzubalskiAndrzej1967</v>
      </c>
      <c r="C717">
        <f t="shared" si="45"/>
        <v>716</v>
      </c>
      <c r="D717" t="s">
        <v>1054</v>
      </c>
      <c r="E717" t="s">
        <v>26</v>
      </c>
      <c r="F717" t="s">
        <v>1055</v>
      </c>
      <c r="G717">
        <v>1967</v>
      </c>
      <c r="H717" t="str">
        <f t="shared" si="46"/>
        <v>Czubalski Andrzej</v>
      </c>
      <c r="I717">
        <f t="shared" si="47"/>
        <v>1967</v>
      </c>
      <c r="J717" t="s">
        <v>32</v>
      </c>
      <c r="K717" t="s">
        <v>1183</v>
      </c>
    </row>
    <row r="718" spans="1:11">
      <c r="A718" t="str">
        <f t="shared" si="44"/>
        <v>CzubalskiRafał2000</v>
      </c>
      <c r="C718">
        <f t="shared" si="45"/>
        <v>717</v>
      </c>
      <c r="D718" t="s">
        <v>1054</v>
      </c>
      <c r="E718" t="s">
        <v>45</v>
      </c>
      <c r="F718">
        <v>0</v>
      </c>
      <c r="G718">
        <v>2000</v>
      </c>
      <c r="H718" t="str">
        <f t="shared" si="46"/>
        <v>Czubalski Rafał</v>
      </c>
      <c r="I718">
        <f t="shared" si="47"/>
        <v>2000</v>
      </c>
      <c r="J718" t="s">
        <v>32</v>
      </c>
      <c r="K718" t="s">
        <v>1183</v>
      </c>
    </row>
    <row r="719" spans="1:11">
      <c r="A719" t="str">
        <f t="shared" si="44"/>
        <v>MechlińskiMateusz1983</v>
      </c>
      <c r="C719">
        <f t="shared" si="45"/>
        <v>718</v>
      </c>
      <c r="D719" t="s">
        <v>1053</v>
      </c>
      <c r="E719" t="s">
        <v>91</v>
      </c>
      <c r="F719">
        <v>0</v>
      </c>
      <c r="G719">
        <v>1983</v>
      </c>
      <c r="H719" t="str">
        <f t="shared" si="46"/>
        <v>Mechliński Mateusz</v>
      </c>
      <c r="I719">
        <f t="shared" si="47"/>
        <v>1983</v>
      </c>
      <c r="J719" t="s">
        <v>32</v>
      </c>
      <c r="K719" t="s">
        <v>1183</v>
      </c>
    </row>
    <row r="720" spans="1:11">
      <c r="A720" t="str">
        <f t="shared" si="44"/>
        <v>SzperlingPatryk1980</v>
      </c>
      <c r="C720">
        <f t="shared" si="45"/>
        <v>719</v>
      </c>
      <c r="D720" t="s">
        <v>1052</v>
      </c>
      <c r="E720" t="s">
        <v>379</v>
      </c>
      <c r="F720">
        <v>0</v>
      </c>
      <c r="G720">
        <v>1980</v>
      </c>
      <c r="H720" t="str">
        <f t="shared" si="46"/>
        <v>Szperling Patryk</v>
      </c>
      <c r="I720">
        <f t="shared" si="47"/>
        <v>1980</v>
      </c>
      <c r="J720" t="s">
        <v>32</v>
      </c>
      <c r="K720" t="s">
        <v>1183</v>
      </c>
    </row>
    <row r="721" spans="1:11">
      <c r="A721" t="str">
        <f t="shared" si="44"/>
        <v>OrleanTomasz1977</v>
      </c>
      <c r="C721">
        <f t="shared" si="45"/>
        <v>720</v>
      </c>
      <c r="D721" t="s">
        <v>1051</v>
      </c>
      <c r="E721" t="s">
        <v>48</v>
      </c>
      <c r="F721">
        <v>0</v>
      </c>
      <c r="G721">
        <v>1977</v>
      </c>
      <c r="H721" t="str">
        <f t="shared" si="46"/>
        <v>Orlean Tomasz</v>
      </c>
      <c r="I721">
        <f t="shared" si="47"/>
        <v>1977</v>
      </c>
      <c r="J721" t="s">
        <v>32</v>
      </c>
      <c r="K721" t="s">
        <v>1183</v>
      </c>
    </row>
    <row r="722" spans="1:11">
      <c r="A722" t="str">
        <f t="shared" si="44"/>
        <v>WalczykMarcin1978</v>
      </c>
      <c r="C722">
        <f t="shared" si="45"/>
        <v>721</v>
      </c>
      <c r="D722" t="s">
        <v>759</v>
      </c>
      <c r="E722" t="s">
        <v>17</v>
      </c>
      <c r="F722">
        <v>0</v>
      </c>
      <c r="G722">
        <v>1978</v>
      </c>
      <c r="H722" t="str">
        <f t="shared" si="46"/>
        <v>Walczyk Marcin</v>
      </c>
      <c r="I722">
        <f t="shared" si="47"/>
        <v>1978</v>
      </c>
      <c r="J722" t="s">
        <v>32</v>
      </c>
      <c r="K722" t="s">
        <v>1183</v>
      </c>
    </row>
    <row r="723" spans="1:11">
      <c r="A723" t="str">
        <f t="shared" si="44"/>
        <v>WójcikJuliusz2002</v>
      </c>
      <c r="C723">
        <f t="shared" si="45"/>
        <v>722</v>
      </c>
      <c r="D723" t="s">
        <v>1048</v>
      </c>
      <c r="E723" t="s">
        <v>511</v>
      </c>
      <c r="F723" t="s">
        <v>1047</v>
      </c>
      <c r="G723">
        <v>2002</v>
      </c>
      <c r="H723" t="str">
        <f t="shared" si="46"/>
        <v>Wójcik Juliusz</v>
      </c>
      <c r="I723">
        <f t="shared" si="47"/>
        <v>2002</v>
      </c>
      <c r="J723" t="s">
        <v>32</v>
      </c>
      <c r="K723" t="s">
        <v>1183</v>
      </c>
    </row>
    <row r="724" spans="1:11">
      <c r="A724" t="str">
        <f t="shared" si="44"/>
        <v>WójcikKrzysztof1972</v>
      </c>
      <c r="C724">
        <f t="shared" si="45"/>
        <v>723</v>
      </c>
      <c r="D724" t="s">
        <v>1048</v>
      </c>
      <c r="E724" t="s">
        <v>22</v>
      </c>
      <c r="F724" t="s">
        <v>1047</v>
      </c>
      <c r="G724">
        <v>1972</v>
      </c>
      <c r="H724" t="str">
        <f t="shared" si="46"/>
        <v>Wójcik Krzysztof</v>
      </c>
      <c r="I724">
        <f t="shared" si="47"/>
        <v>1972</v>
      </c>
      <c r="J724" t="s">
        <v>32</v>
      </c>
      <c r="K724" t="s">
        <v>1183</v>
      </c>
    </row>
    <row r="725" spans="1:11">
      <c r="A725" t="str">
        <f t="shared" si="44"/>
        <v>BabiańskiWojciech1961</v>
      </c>
      <c r="C725">
        <f t="shared" si="45"/>
        <v>724</v>
      </c>
      <c r="D725" t="s">
        <v>977</v>
      </c>
      <c r="E725" t="s">
        <v>151</v>
      </c>
      <c r="F725" t="s">
        <v>1044</v>
      </c>
      <c r="G725">
        <v>1961</v>
      </c>
      <c r="H725" t="str">
        <f t="shared" si="46"/>
        <v>Babiański Wojciech</v>
      </c>
      <c r="I725">
        <f t="shared" si="47"/>
        <v>1961</v>
      </c>
      <c r="J725" t="s">
        <v>32</v>
      </c>
      <c r="K725" t="s">
        <v>1183</v>
      </c>
    </row>
    <row r="726" spans="1:11">
      <c r="A726" t="str">
        <f t="shared" si="44"/>
        <v>StrugińskiKrzysztof1983</v>
      </c>
      <c r="C726">
        <f t="shared" si="45"/>
        <v>725</v>
      </c>
      <c r="D726" t="s">
        <v>1043</v>
      </c>
      <c r="E726" t="s">
        <v>22</v>
      </c>
      <c r="F726">
        <v>0</v>
      </c>
      <c r="G726">
        <v>1983</v>
      </c>
      <c r="H726" t="str">
        <f t="shared" si="46"/>
        <v>Strugiński Krzysztof</v>
      </c>
      <c r="I726">
        <f t="shared" si="47"/>
        <v>1983</v>
      </c>
      <c r="J726" t="s">
        <v>32</v>
      </c>
      <c r="K726" t="s">
        <v>1183</v>
      </c>
    </row>
    <row r="727" spans="1:11">
      <c r="A727" t="str">
        <f t="shared" si="44"/>
        <v>BurnyTomasz1988</v>
      </c>
      <c r="C727">
        <f t="shared" si="45"/>
        <v>726</v>
      </c>
      <c r="D727" t="s">
        <v>1042</v>
      </c>
      <c r="E727" t="s">
        <v>48</v>
      </c>
      <c r="F727" t="s">
        <v>1039</v>
      </c>
      <c r="G727">
        <v>1988</v>
      </c>
      <c r="H727" t="str">
        <f t="shared" si="46"/>
        <v>Burny Tomasz</v>
      </c>
      <c r="I727">
        <f t="shared" si="47"/>
        <v>1988</v>
      </c>
      <c r="J727" t="s">
        <v>32</v>
      </c>
      <c r="K727" t="s">
        <v>1183</v>
      </c>
    </row>
    <row r="728" spans="1:11">
      <c r="A728" t="str">
        <f t="shared" si="44"/>
        <v>PalusińskiMarcin1986</v>
      </c>
      <c r="C728">
        <f t="shared" si="45"/>
        <v>727</v>
      </c>
      <c r="D728" t="s">
        <v>1041</v>
      </c>
      <c r="E728" t="s">
        <v>17</v>
      </c>
      <c r="F728" t="s">
        <v>1039</v>
      </c>
      <c r="G728">
        <v>1986</v>
      </c>
      <c r="H728" t="str">
        <f t="shared" si="46"/>
        <v>Palusiński Marcin</v>
      </c>
      <c r="I728">
        <f t="shared" si="47"/>
        <v>1986</v>
      </c>
      <c r="J728" t="s">
        <v>32</v>
      </c>
      <c r="K728" t="s">
        <v>1183</v>
      </c>
    </row>
    <row r="729" spans="1:11">
      <c r="A729" t="str">
        <f t="shared" si="44"/>
        <v>KaussDawid1979</v>
      </c>
      <c r="C729">
        <f t="shared" si="45"/>
        <v>728</v>
      </c>
      <c r="D729" t="s">
        <v>1191</v>
      </c>
      <c r="E729" t="s">
        <v>467</v>
      </c>
      <c r="F729">
        <v>0</v>
      </c>
      <c r="G729">
        <v>1979</v>
      </c>
      <c r="H729" t="str">
        <f t="shared" si="46"/>
        <v>Kauss Dawid</v>
      </c>
      <c r="I729">
        <f t="shared" si="47"/>
        <v>1979</v>
      </c>
      <c r="J729" t="s">
        <v>32</v>
      </c>
      <c r="K729" t="s">
        <v>114</v>
      </c>
    </row>
    <row r="730" spans="1:11">
      <c r="A730" t="str">
        <f t="shared" si="44"/>
        <v>BożyczkoMariusz1973</v>
      </c>
      <c r="C730">
        <f t="shared" si="45"/>
        <v>729</v>
      </c>
      <c r="D730" t="s">
        <v>1192</v>
      </c>
      <c r="E730" t="s">
        <v>383</v>
      </c>
      <c r="F730" t="s">
        <v>1187</v>
      </c>
      <c r="G730">
        <v>1973</v>
      </c>
      <c r="H730" t="str">
        <f t="shared" si="46"/>
        <v>Bożyczko Mariusz</v>
      </c>
      <c r="I730">
        <f t="shared" si="47"/>
        <v>1973</v>
      </c>
      <c r="J730" t="s">
        <v>32</v>
      </c>
      <c r="K730" t="s">
        <v>114</v>
      </c>
    </row>
    <row r="731" spans="1:11">
      <c r="A731" t="str">
        <f t="shared" si="44"/>
        <v>SzotSławomir1971</v>
      </c>
      <c r="C731">
        <f t="shared" si="45"/>
        <v>730</v>
      </c>
      <c r="D731" t="s">
        <v>159</v>
      </c>
      <c r="E731" t="s">
        <v>92</v>
      </c>
      <c r="F731" t="s">
        <v>1188</v>
      </c>
      <c r="G731">
        <v>1971</v>
      </c>
      <c r="H731" t="str">
        <f t="shared" si="46"/>
        <v>Szot Sławomir</v>
      </c>
      <c r="I731">
        <f t="shared" si="47"/>
        <v>1971</v>
      </c>
      <c r="J731" t="s">
        <v>32</v>
      </c>
      <c r="K731" t="s">
        <v>114</v>
      </c>
    </row>
    <row r="732" spans="1:11">
      <c r="A732" t="str">
        <f t="shared" si="44"/>
        <v>SirockiAdam1983</v>
      </c>
      <c r="C732">
        <f t="shared" si="45"/>
        <v>731</v>
      </c>
      <c r="D732" t="s">
        <v>274</v>
      </c>
      <c r="E732" t="s">
        <v>83</v>
      </c>
      <c r="F732">
        <v>0</v>
      </c>
      <c r="G732">
        <v>1983</v>
      </c>
      <c r="H732" t="str">
        <f t="shared" si="46"/>
        <v>Sirocki Adam</v>
      </c>
      <c r="I732">
        <f t="shared" si="47"/>
        <v>1983</v>
      </c>
      <c r="J732" t="s">
        <v>32</v>
      </c>
      <c r="K732" t="s">
        <v>114</v>
      </c>
    </row>
    <row r="733" spans="1:11">
      <c r="A733" t="str">
        <f t="shared" si="44"/>
        <v>DudzińskiTomasz1974</v>
      </c>
      <c r="C733">
        <f t="shared" si="45"/>
        <v>732</v>
      </c>
      <c r="D733" t="s">
        <v>1193</v>
      </c>
      <c r="E733" t="s">
        <v>48</v>
      </c>
      <c r="F733" t="s">
        <v>1189</v>
      </c>
      <c r="G733">
        <v>1974</v>
      </c>
      <c r="H733" t="str">
        <f t="shared" si="46"/>
        <v>Dudziński Tomasz</v>
      </c>
      <c r="I733">
        <f t="shared" si="47"/>
        <v>1974</v>
      </c>
      <c r="J733" t="s">
        <v>32</v>
      </c>
      <c r="K733" t="s">
        <v>114</v>
      </c>
    </row>
    <row r="734" spans="1:11">
      <c r="A734" t="str">
        <f t="shared" si="44"/>
        <v>KrupkaTomasz1980</v>
      </c>
      <c r="C734">
        <f t="shared" si="45"/>
        <v>733</v>
      </c>
      <c r="D734" t="s">
        <v>1194</v>
      </c>
      <c r="E734" t="s">
        <v>48</v>
      </c>
      <c r="F734" t="s">
        <v>1189</v>
      </c>
      <c r="G734">
        <v>1980</v>
      </c>
      <c r="H734" t="str">
        <f t="shared" si="46"/>
        <v>Krupka Tomasz</v>
      </c>
      <c r="I734">
        <f t="shared" si="47"/>
        <v>1980</v>
      </c>
      <c r="J734" t="s">
        <v>32</v>
      </c>
      <c r="K734" t="s">
        <v>114</v>
      </c>
    </row>
    <row r="735" spans="1:11">
      <c r="A735" t="str">
        <f t="shared" si="44"/>
        <v>RychlewskiTomasz1973</v>
      </c>
      <c r="C735">
        <f t="shared" si="45"/>
        <v>734</v>
      </c>
      <c r="D735" t="s">
        <v>1195</v>
      </c>
      <c r="E735" t="s">
        <v>48</v>
      </c>
      <c r="F735" t="s">
        <v>1189</v>
      </c>
      <c r="G735">
        <v>1973</v>
      </c>
      <c r="H735" t="str">
        <f t="shared" si="46"/>
        <v>Rychlewski Tomasz</v>
      </c>
      <c r="I735">
        <f t="shared" si="47"/>
        <v>1973</v>
      </c>
      <c r="J735" t="s">
        <v>32</v>
      </c>
      <c r="K735" t="s">
        <v>114</v>
      </c>
    </row>
    <row r="736" spans="1:11">
      <c r="A736" t="str">
        <f t="shared" si="44"/>
        <v>CzyrkiewiczMarcin1977</v>
      </c>
      <c r="C736">
        <f t="shared" si="45"/>
        <v>735</v>
      </c>
      <c r="D736" t="s">
        <v>1196</v>
      </c>
      <c r="E736" t="s">
        <v>17</v>
      </c>
      <c r="F736" t="s">
        <v>1189</v>
      </c>
      <c r="G736">
        <v>1977</v>
      </c>
      <c r="H736" t="str">
        <f t="shared" si="46"/>
        <v>Czyrkiewicz Marcin</v>
      </c>
      <c r="I736">
        <f t="shared" si="47"/>
        <v>1977</v>
      </c>
      <c r="J736" t="s">
        <v>32</v>
      </c>
      <c r="K736" t="s">
        <v>114</v>
      </c>
    </row>
    <row r="737" spans="1:11">
      <c r="A737" t="str">
        <f t="shared" si="44"/>
        <v>RychlewskiAdrian2000</v>
      </c>
      <c r="C737">
        <f t="shared" si="45"/>
        <v>736</v>
      </c>
      <c r="D737" t="s">
        <v>1195</v>
      </c>
      <c r="E737" t="s">
        <v>322</v>
      </c>
      <c r="F737" t="s">
        <v>1189</v>
      </c>
      <c r="G737">
        <v>2000</v>
      </c>
      <c r="H737" t="str">
        <f t="shared" si="46"/>
        <v>Rychlewski Adrian</v>
      </c>
      <c r="I737">
        <f t="shared" si="47"/>
        <v>2000</v>
      </c>
      <c r="J737" t="s">
        <v>32</v>
      </c>
      <c r="K737" t="s">
        <v>114</v>
      </c>
    </row>
    <row r="738" spans="1:11">
      <c r="A738" t="str">
        <f t="shared" si="44"/>
        <v>SerkowskiPaweł?</v>
      </c>
      <c r="C738">
        <f t="shared" si="45"/>
        <v>737</v>
      </c>
      <c r="D738" t="s">
        <v>1197</v>
      </c>
      <c r="E738" t="s">
        <v>16</v>
      </c>
      <c r="F738" t="s">
        <v>1190</v>
      </c>
      <c r="G738" t="s">
        <v>1185</v>
      </c>
      <c r="H738" t="str">
        <f t="shared" si="46"/>
        <v>Serkowski Paweł</v>
      </c>
      <c r="I738" t="str">
        <f t="shared" si="47"/>
        <v>?</v>
      </c>
      <c r="J738" t="s">
        <v>32</v>
      </c>
      <c r="K738" t="s">
        <v>114</v>
      </c>
    </row>
    <row r="739" spans="1:11">
      <c r="A739" t="str">
        <f t="shared" si="44"/>
        <v>PłotkaKarol1994</v>
      </c>
      <c r="C739">
        <f t="shared" si="45"/>
        <v>738</v>
      </c>
      <c r="D739" t="s">
        <v>1198</v>
      </c>
      <c r="E739" t="s">
        <v>95</v>
      </c>
      <c r="F739" t="s">
        <v>1190</v>
      </c>
      <c r="G739">
        <v>1994</v>
      </c>
      <c r="H739" t="str">
        <f t="shared" si="46"/>
        <v>Płotka Karol</v>
      </c>
      <c r="I739">
        <f t="shared" si="47"/>
        <v>1994</v>
      </c>
      <c r="J739" t="s">
        <v>32</v>
      </c>
      <c r="K739" t="s">
        <v>114</v>
      </c>
    </row>
    <row r="740" spans="1:11">
      <c r="A740" t="str">
        <f t="shared" si="44"/>
        <v>JarosiewiczGosia1973</v>
      </c>
      <c r="C740">
        <f t="shared" si="45"/>
        <v>739</v>
      </c>
      <c r="D740" t="s">
        <v>577</v>
      </c>
      <c r="E740" t="s">
        <v>845</v>
      </c>
      <c r="F740">
        <v>0</v>
      </c>
      <c r="G740">
        <v>1973</v>
      </c>
      <c r="H740" t="str">
        <f t="shared" si="46"/>
        <v>Jarosiewicz Gosia</v>
      </c>
      <c r="I740">
        <f t="shared" si="47"/>
        <v>1973</v>
      </c>
      <c r="J740" t="s">
        <v>0</v>
      </c>
      <c r="K740" t="s">
        <v>114</v>
      </c>
    </row>
    <row r="741" spans="1:11">
      <c r="A741" t="str">
        <f t="shared" si="44"/>
        <v>MantyckiPaweł1979</v>
      </c>
      <c r="C741">
        <f t="shared" si="45"/>
        <v>740</v>
      </c>
      <c r="D741" t="s">
        <v>1208</v>
      </c>
      <c r="E741" t="s">
        <v>16</v>
      </c>
      <c r="F741" t="s">
        <v>1207</v>
      </c>
      <c r="G741">
        <v>1979</v>
      </c>
      <c r="H741" t="str">
        <f t="shared" si="46"/>
        <v>Mantycki Paweł</v>
      </c>
      <c r="I741">
        <f t="shared" si="47"/>
        <v>1979</v>
      </c>
      <c r="J741" t="s">
        <v>32</v>
      </c>
      <c r="K741" t="s">
        <v>1221</v>
      </c>
    </row>
    <row r="742" spans="1:11">
      <c r="A742" t="str">
        <f t="shared" si="44"/>
        <v>WielińskiPrzemysław1973</v>
      </c>
      <c r="C742">
        <f t="shared" si="45"/>
        <v>741</v>
      </c>
      <c r="D742" t="s">
        <v>1202</v>
      </c>
      <c r="E742" t="s">
        <v>24</v>
      </c>
      <c r="F742" t="s">
        <v>1201</v>
      </c>
      <c r="G742">
        <v>1973</v>
      </c>
      <c r="H742" t="str">
        <f t="shared" si="46"/>
        <v>Wieliński Przemysław</v>
      </c>
      <c r="I742">
        <f t="shared" si="47"/>
        <v>1973</v>
      </c>
      <c r="J742" t="s">
        <v>32</v>
      </c>
      <c r="K742" t="s">
        <v>1221</v>
      </c>
    </row>
    <row r="743" spans="1:11">
      <c r="A743" t="str">
        <f t="shared" si="44"/>
        <v>OrłowskiKonrad1974</v>
      </c>
      <c r="C743">
        <f t="shared" si="45"/>
        <v>742</v>
      </c>
      <c r="D743" t="s">
        <v>28</v>
      </c>
      <c r="E743" t="s">
        <v>68</v>
      </c>
      <c r="F743" t="s">
        <v>1201</v>
      </c>
      <c r="G743">
        <v>1974</v>
      </c>
      <c r="H743" t="str">
        <f t="shared" si="46"/>
        <v>Orłowski Konrad</v>
      </c>
      <c r="I743">
        <f t="shared" si="47"/>
        <v>1974</v>
      </c>
      <c r="J743" t="s">
        <v>32</v>
      </c>
      <c r="K743" t="s">
        <v>1221</v>
      </c>
    </row>
    <row r="744" spans="1:11">
      <c r="A744" t="str">
        <f t="shared" si="44"/>
        <v>SobieszczańskiBartłomiej1974</v>
      </c>
      <c r="C744">
        <f t="shared" si="45"/>
        <v>743</v>
      </c>
      <c r="D744" t="s">
        <v>1200</v>
      </c>
      <c r="E744" t="s">
        <v>272</v>
      </c>
      <c r="F744" t="s">
        <v>814</v>
      </c>
      <c r="G744">
        <v>1974</v>
      </c>
      <c r="H744" t="str">
        <f t="shared" si="46"/>
        <v>Sobieszczański Bartłomiej</v>
      </c>
      <c r="I744">
        <f t="shared" si="47"/>
        <v>1974</v>
      </c>
      <c r="J744" t="s">
        <v>32</v>
      </c>
      <c r="K744" t="s">
        <v>1221</v>
      </c>
    </row>
    <row r="745" spans="1:11">
      <c r="A745" t="str">
        <f t="shared" si="44"/>
        <v>KusajdaPaulina0</v>
      </c>
      <c r="C745">
        <f t="shared" si="45"/>
        <v>744</v>
      </c>
      <c r="D745" t="s">
        <v>1205</v>
      </c>
      <c r="E745" t="s">
        <v>1204</v>
      </c>
      <c r="F745" t="s">
        <v>1203</v>
      </c>
      <c r="G745">
        <v>0</v>
      </c>
      <c r="H745" t="str">
        <f t="shared" si="46"/>
        <v>Kusajda Paulina</v>
      </c>
      <c r="I745">
        <f t="shared" si="47"/>
        <v>0</v>
      </c>
      <c r="J745" t="s">
        <v>0</v>
      </c>
      <c r="K745" t="s">
        <v>1221</v>
      </c>
    </row>
    <row r="746" spans="1:11">
      <c r="A746" t="str">
        <f t="shared" si="44"/>
        <v>KowalZbigniew1977</v>
      </c>
      <c r="C746">
        <f t="shared" si="45"/>
        <v>745</v>
      </c>
      <c r="D746" t="s">
        <v>1217</v>
      </c>
      <c r="E746" t="s">
        <v>269</v>
      </c>
      <c r="F746" t="s">
        <v>1218</v>
      </c>
      <c r="G746">
        <v>1977</v>
      </c>
      <c r="H746" t="str">
        <f t="shared" si="46"/>
        <v>Kowal Zbigniew</v>
      </c>
      <c r="I746">
        <f t="shared" si="47"/>
        <v>1977</v>
      </c>
      <c r="J746" t="s">
        <v>32</v>
      </c>
      <c r="K746" t="s">
        <v>1222</v>
      </c>
    </row>
    <row r="747" spans="1:11">
      <c r="A747" t="str">
        <f t="shared" si="44"/>
        <v>TomczakWojciech1976</v>
      </c>
      <c r="C747">
        <f t="shared" si="45"/>
        <v>746</v>
      </c>
      <c r="D747" t="s">
        <v>841</v>
      </c>
      <c r="E747" t="s">
        <v>151</v>
      </c>
      <c r="F747" t="s">
        <v>814</v>
      </c>
      <c r="G747">
        <v>1976</v>
      </c>
      <c r="H747" t="str">
        <f t="shared" si="46"/>
        <v>Tomczak Wojciech</v>
      </c>
      <c r="I747">
        <f t="shared" si="47"/>
        <v>1976</v>
      </c>
      <c r="J747" t="s">
        <v>32</v>
      </c>
      <c r="K747" t="s">
        <v>1222</v>
      </c>
    </row>
    <row r="748" spans="1:11">
      <c r="A748" t="str">
        <f t="shared" si="44"/>
        <v>KaczorPiotr1977</v>
      </c>
      <c r="C748">
        <f t="shared" si="45"/>
        <v>747</v>
      </c>
      <c r="D748" t="s">
        <v>1215</v>
      </c>
      <c r="E748" t="s">
        <v>15</v>
      </c>
      <c r="F748" t="s">
        <v>1214</v>
      </c>
      <c r="G748">
        <v>1977</v>
      </c>
      <c r="H748" t="str">
        <f t="shared" si="46"/>
        <v>Kaczor Piotr</v>
      </c>
      <c r="I748">
        <f t="shared" si="47"/>
        <v>1977</v>
      </c>
      <c r="J748" t="s">
        <v>32</v>
      </c>
      <c r="K748" t="s">
        <v>1222</v>
      </c>
    </row>
    <row r="749" spans="1:11">
      <c r="A749" t="str">
        <f t="shared" si="44"/>
        <v>GulbinowiczAdam1967</v>
      </c>
      <c r="C749">
        <f t="shared" si="45"/>
        <v>748</v>
      </c>
      <c r="D749" t="s">
        <v>1213</v>
      </c>
      <c r="E749" t="s">
        <v>83</v>
      </c>
      <c r="F749" t="s">
        <v>1212</v>
      </c>
      <c r="G749">
        <v>1967</v>
      </c>
      <c r="H749" t="str">
        <f t="shared" si="46"/>
        <v>Gulbinowicz Adam</v>
      </c>
      <c r="I749">
        <f t="shared" si="47"/>
        <v>1967</v>
      </c>
      <c r="J749" t="s">
        <v>32</v>
      </c>
      <c r="K749" t="s">
        <v>1222</v>
      </c>
    </row>
    <row r="750" spans="1:11">
      <c r="A750" t="str">
        <f t="shared" si="44"/>
        <v>AdamskiJanusz1969</v>
      </c>
      <c r="C750">
        <f t="shared" si="45"/>
        <v>749</v>
      </c>
      <c r="D750" t="s">
        <v>1211</v>
      </c>
      <c r="E750" t="s">
        <v>1210</v>
      </c>
      <c r="F750" t="s">
        <v>1209</v>
      </c>
      <c r="G750">
        <v>1969</v>
      </c>
      <c r="H750" t="str">
        <f t="shared" si="46"/>
        <v>Adamski Janusz</v>
      </c>
      <c r="I750">
        <f t="shared" si="47"/>
        <v>1969</v>
      </c>
      <c r="J750" t="s">
        <v>32</v>
      </c>
      <c r="K750" t="s">
        <v>1222</v>
      </c>
    </row>
    <row r="751" spans="1:11">
      <c r="A751" t="str">
        <f t="shared" si="44"/>
        <v>NowackaElżbieta1976</v>
      </c>
      <c r="C751">
        <f t="shared" si="45"/>
        <v>750</v>
      </c>
      <c r="D751" t="s">
        <v>1220</v>
      </c>
      <c r="E751" t="s">
        <v>1219</v>
      </c>
      <c r="F751" t="s">
        <v>824</v>
      </c>
      <c r="G751" t="s">
        <v>290</v>
      </c>
      <c r="H751" t="str">
        <f t="shared" si="46"/>
        <v>Nowacka Elżbieta</v>
      </c>
      <c r="I751" t="str">
        <f t="shared" si="47"/>
        <v>1976</v>
      </c>
      <c r="J751" t="s">
        <v>0</v>
      </c>
      <c r="K751" t="s">
        <v>1222</v>
      </c>
    </row>
    <row r="752" spans="1:11">
      <c r="A752" t="str">
        <f t="shared" si="44"/>
        <v>KowalWiktoria2001</v>
      </c>
      <c r="C752">
        <f t="shared" si="45"/>
        <v>751</v>
      </c>
      <c r="D752" t="s">
        <v>1217</v>
      </c>
      <c r="E752" t="s">
        <v>1216</v>
      </c>
      <c r="F752" t="s">
        <v>661</v>
      </c>
      <c r="G752">
        <v>2001</v>
      </c>
      <c r="H752" t="str">
        <f t="shared" si="46"/>
        <v>Kowal Wiktoria</v>
      </c>
      <c r="I752">
        <f t="shared" si="47"/>
        <v>2001</v>
      </c>
      <c r="J752" t="s">
        <v>0</v>
      </c>
      <c r="K752" t="s">
        <v>1222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46"/>
  <sheetViews>
    <sheetView workbookViewId="0">
      <selection activeCell="A19" sqref="A19"/>
    </sheetView>
  </sheetViews>
  <sheetFormatPr defaultRowHeight="13.2"/>
  <cols>
    <col min="1" max="1" width="17.44140625" style="13" bestFit="1" customWidth="1"/>
    <col min="2" max="2" width="25.44140625" style="13" bestFit="1" customWidth="1"/>
    <col min="3" max="3" width="6.77734375" style="28" customWidth="1"/>
    <col min="4" max="4" width="7.77734375" style="28" bestFit="1" customWidth="1"/>
    <col min="5" max="5" width="7.109375" style="28" bestFit="1" customWidth="1"/>
    <col min="6" max="6" width="7.6640625" style="28" bestFit="1" customWidth="1"/>
    <col min="7" max="7" width="8" style="28" bestFit="1" customWidth="1"/>
    <col min="8" max="8" width="7.33203125" style="46" bestFit="1" customWidth="1"/>
    <col min="9" max="9" width="7.88671875" style="28" bestFit="1" customWidth="1"/>
    <col min="10" max="10" width="8.88671875" style="13"/>
    <col min="11" max="11" width="17.88671875" style="13" customWidth="1"/>
    <col min="12" max="12" width="6.6640625" style="13" bestFit="1" customWidth="1"/>
    <col min="13" max="13" width="7.77734375" style="13" bestFit="1" customWidth="1"/>
    <col min="14" max="14" width="8.44140625" style="13" bestFit="1" customWidth="1"/>
    <col min="15" max="15" width="7.6640625" style="13" bestFit="1" customWidth="1"/>
    <col min="16" max="16" width="8" style="13" bestFit="1" customWidth="1"/>
    <col min="17" max="17" width="7.33203125" style="13" bestFit="1" customWidth="1"/>
    <col min="18" max="18" width="7.88671875" style="13" bestFit="1" customWidth="1"/>
    <col min="19" max="19" width="8.88671875" style="13"/>
    <col min="20" max="20" width="18.109375" style="13" bestFit="1" customWidth="1"/>
    <col min="21" max="21" width="6.6640625" style="13" bestFit="1" customWidth="1"/>
    <col min="22" max="22" width="7.77734375" style="13" bestFit="1" customWidth="1"/>
    <col min="23" max="23" width="7.109375" style="13" bestFit="1" customWidth="1"/>
    <col min="24" max="24" width="7.6640625" style="13" bestFit="1" customWidth="1"/>
    <col min="25" max="25" width="8" style="13" bestFit="1" customWidth="1"/>
    <col min="26" max="26" width="7.33203125" style="13" bestFit="1" customWidth="1"/>
    <col min="27" max="27" width="7.88671875" style="13" bestFit="1" customWidth="1"/>
    <col min="28" max="28" width="8.88671875" style="13"/>
    <col min="29" max="29" width="25.44140625" style="13" bestFit="1" customWidth="1"/>
    <col min="30" max="16384" width="8.88671875" style="13"/>
  </cols>
  <sheetData>
    <row r="1" spans="1:36">
      <c r="A1" s="44" t="s">
        <v>971</v>
      </c>
      <c r="J1" s="44" t="s">
        <v>972</v>
      </c>
      <c r="L1" s="28"/>
      <c r="M1" s="28"/>
      <c r="N1" s="28"/>
      <c r="O1" s="28"/>
      <c r="P1" s="28"/>
      <c r="Q1" s="28"/>
      <c r="R1" s="28"/>
      <c r="S1" s="44" t="s">
        <v>973</v>
      </c>
      <c r="U1" s="28"/>
      <c r="V1" s="28"/>
      <c r="W1" s="28"/>
      <c r="X1" s="28"/>
      <c r="Y1" s="28"/>
      <c r="Z1" s="28"/>
      <c r="AA1" s="28"/>
      <c r="AB1" s="44" t="s">
        <v>975</v>
      </c>
      <c r="AD1" s="28"/>
      <c r="AE1" s="28"/>
      <c r="AF1" s="28"/>
      <c r="AG1" s="28"/>
      <c r="AH1" s="28"/>
      <c r="AI1" s="28"/>
      <c r="AJ1" s="28"/>
    </row>
    <row r="2" spans="1:36" ht="12.6" customHeight="1">
      <c r="B2" s="13" t="s">
        <v>42</v>
      </c>
      <c r="K2" s="13" t="s">
        <v>42</v>
      </c>
      <c r="L2" s="28"/>
      <c r="M2" s="28"/>
      <c r="N2" s="28"/>
      <c r="O2" s="28"/>
      <c r="P2" s="28"/>
      <c r="Q2" s="28"/>
      <c r="R2" s="28"/>
      <c r="T2" s="13" t="s">
        <v>42</v>
      </c>
      <c r="U2" s="28"/>
      <c r="V2" s="28"/>
      <c r="W2" s="28"/>
      <c r="X2" s="28"/>
      <c r="Y2" s="28"/>
      <c r="Z2" s="28"/>
      <c r="AA2" s="28"/>
      <c r="AC2" s="13" t="s">
        <v>42</v>
      </c>
      <c r="AD2" s="28"/>
      <c r="AE2" s="28"/>
      <c r="AF2" s="28"/>
      <c r="AG2" s="28"/>
      <c r="AH2" s="28"/>
      <c r="AI2" s="28"/>
      <c r="AJ2" s="28"/>
    </row>
    <row r="3" spans="1:36">
      <c r="C3" s="28" t="s">
        <v>894</v>
      </c>
      <c r="D3" s="28" t="s">
        <v>890</v>
      </c>
      <c r="E3" s="28" t="s">
        <v>888</v>
      </c>
      <c r="F3" s="28" t="s">
        <v>889</v>
      </c>
      <c r="G3" s="28" t="s">
        <v>891</v>
      </c>
      <c r="H3" s="48" t="s">
        <v>892</v>
      </c>
      <c r="I3" s="28" t="s">
        <v>893</v>
      </c>
      <c r="L3" s="28" t="s">
        <v>894</v>
      </c>
      <c r="M3" s="28" t="s">
        <v>890</v>
      </c>
      <c r="N3" s="28" t="s">
        <v>888</v>
      </c>
      <c r="O3" s="28" t="s">
        <v>889</v>
      </c>
      <c r="P3" s="28" t="s">
        <v>891</v>
      </c>
      <c r="Q3" s="28" t="s">
        <v>892</v>
      </c>
      <c r="R3" s="28" t="s">
        <v>893</v>
      </c>
      <c r="U3" s="28" t="s">
        <v>894</v>
      </c>
      <c r="V3" s="28" t="s">
        <v>890</v>
      </c>
      <c r="W3" s="28" t="s">
        <v>888</v>
      </c>
      <c r="X3" s="28" t="s">
        <v>889</v>
      </c>
      <c r="Y3" s="28" t="s">
        <v>891</v>
      </c>
      <c r="Z3" s="28" t="s">
        <v>892</v>
      </c>
      <c r="AA3" s="28" t="s">
        <v>893</v>
      </c>
      <c r="AD3" s="28" t="s">
        <v>894</v>
      </c>
      <c r="AE3" s="28" t="s">
        <v>890</v>
      </c>
      <c r="AF3" s="28" t="s">
        <v>888</v>
      </c>
      <c r="AG3" s="28" t="s">
        <v>889</v>
      </c>
      <c r="AH3" s="28" t="s">
        <v>891</v>
      </c>
      <c r="AI3" s="28" t="s">
        <v>892</v>
      </c>
      <c r="AJ3" s="28" t="s">
        <v>893</v>
      </c>
    </row>
    <row r="4" spans="1:36">
      <c r="B4" s="13" t="s">
        <v>4</v>
      </c>
      <c r="C4" s="491">
        <f>D4+G4</f>
        <v>43</v>
      </c>
      <c r="D4" s="28">
        <f>E4+F4</f>
        <v>2</v>
      </c>
      <c r="E4" s="28">
        <f>COUNT('PPM K'!F:F)-1</f>
        <v>2</v>
      </c>
      <c r="F4" s="490">
        <v>0</v>
      </c>
      <c r="G4" s="28">
        <f>H4+I4</f>
        <v>41</v>
      </c>
      <c r="H4" s="46">
        <f>COUNT('PPM M'!F:F)-1</f>
        <v>41</v>
      </c>
      <c r="I4" s="490">
        <v>0</v>
      </c>
      <c r="K4" s="13" t="s">
        <v>4</v>
      </c>
      <c r="L4" s="28">
        <f>M4+P4</f>
        <v>29</v>
      </c>
      <c r="M4" s="28">
        <f>N4+O4</f>
        <v>1</v>
      </c>
      <c r="N4" s="28">
        <f>COUNTIFS('PPM K'!$F:$F,"&gt;=0",'PPM K'!$AX:$AX,"&gt;=6")</f>
        <v>1</v>
      </c>
      <c r="O4" s="490">
        <v>0</v>
      </c>
      <c r="P4" s="28">
        <f>Q4+R4</f>
        <v>28</v>
      </c>
      <c r="Q4" s="46">
        <f>COUNTIFS('PPM M'!$F:$F,"&gt;=0",'PPM M'!$AX:$AX,"&gt;=6")</f>
        <v>28</v>
      </c>
      <c r="R4" s="490">
        <v>0</v>
      </c>
      <c r="T4" s="13" t="s">
        <v>4</v>
      </c>
      <c r="U4" s="29">
        <f>V4+Y4</f>
        <v>14535.312473509835</v>
      </c>
      <c r="V4" s="29">
        <f>W4+X4</f>
        <v>728.10040471662978</v>
      </c>
      <c r="W4" s="29">
        <f>SUMIF('PPM K'!$F:$F,"&gt;=0",'PPM K'!$E:$E)</f>
        <v>728.10040471662978</v>
      </c>
      <c r="X4" s="490">
        <v>0</v>
      </c>
      <c r="Y4" s="29">
        <f>Z4+AA4</f>
        <v>13807.212068793206</v>
      </c>
      <c r="Z4" s="29">
        <f>SUMIF('PPM M'!$F:$F,"&gt;=0",'PPM M'!$E:$E)</f>
        <v>13807.212068793206</v>
      </c>
      <c r="AA4" s="490">
        <v>0</v>
      </c>
      <c r="AC4" s="13" t="s">
        <v>4</v>
      </c>
      <c r="AD4" s="29">
        <f>AE4+AH4</f>
        <v>214</v>
      </c>
      <c r="AE4" s="29">
        <f>AF4+AG4</f>
        <v>8.5</v>
      </c>
      <c r="AF4" s="29">
        <f>SUMIF('PPM K'!$F:$F,"&gt;=0",'PPM K'!$AX:$AX)</f>
        <v>8.5</v>
      </c>
      <c r="AG4" s="490">
        <v>0</v>
      </c>
      <c r="AH4" s="29">
        <f>AI4+AJ4</f>
        <v>205.5</v>
      </c>
      <c r="AI4" s="29">
        <f>SUMIF('PPM M'!$F:$F,"&gt;=0",'PPM M'!$AX:$AX)</f>
        <v>205.5</v>
      </c>
      <c r="AJ4" s="490">
        <v>0</v>
      </c>
    </row>
    <row r="5" spans="1:36">
      <c r="A5" s="13" t="s">
        <v>4628</v>
      </c>
      <c r="B5" s="13" t="s">
        <v>3560</v>
      </c>
      <c r="C5" s="493">
        <f>D5+G5</f>
        <v>55</v>
      </c>
      <c r="D5" s="28">
        <f>E5+F5</f>
        <v>12</v>
      </c>
      <c r="E5" s="28">
        <f>COUNT('PPM K'!G:G)-1</f>
        <v>12</v>
      </c>
      <c r="F5" s="490"/>
      <c r="G5" s="28">
        <f>H5+I5</f>
        <v>43</v>
      </c>
      <c r="H5" s="47">
        <f>COUNT('PPM M'!G:G)-1</f>
        <v>43</v>
      </c>
      <c r="I5" s="490">
        <v>0</v>
      </c>
      <c r="K5" s="13" t="s">
        <v>3560</v>
      </c>
      <c r="L5" s="28">
        <f>M5+P5</f>
        <v>25</v>
      </c>
      <c r="M5" s="28">
        <f>N5+O5</f>
        <v>4</v>
      </c>
      <c r="N5" s="28">
        <f>COUNTIFS('PPM K'!$G:$G,"&gt;=0",'PPM K'!$AX:$AX,"&gt;=6")</f>
        <v>4</v>
      </c>
      <c r="O5" s="490">
        <v>0</v>
      </c>
      <c r="P5" s="28">
        <f>Q5+R5</f>
        <v>21</v>
      </c>
      <c r="Q5" s="47">
        <f>COUNTIFS('PPM M'!$G:$G,"&gt;=0",'PPM M'!$AX:$AX,"&gt;=6")</f>
        <v>21</v>
      </c>
      <c r="R5" s="490">
        <v>0</v>
      </c>
      <c r="T5" s="13" t="s">
        <v>3560</v>
      </c>
      <c r="U5" s="29">
        <f>V5+Y5</f>
        <v>17267.10818983335</v>
      </c>
      <c r="V5" s="29">
        <f>W5+X5</f>
        <v>3701.6861743711947</v>
      </c>
      <c r="W5" s="29">
        <f>SUMIF('PPM K'!$G:$G,"&gt;=0",'PPM K'!$E:$E)</f>
        <v>3701.6861743711947</v>
      </c>
      <c r="X5" s="490">
        <v>0</v>
      </c>
      <c r="Y5" s="29">
        <f>Z5+AA5</f>
        <v>13565.422015462154</v>
      </c>
      <c r="Z5" s="29">
        <f>SUMIF('PPM M'!$G:$G,"&gt;=0",'PPM M'!$E:$E)</f>
        <v>13565.422015462154</v>
      </c>
      <c r="AA5" s="490">
        <v>0</v>
      </c>
      <c r="AC5" s="13" t="s">
        <v>3560</v>
      </c>
      <c r="AD5" s="29">
        <f t="shared" ref="AD5:AD17" si="0">AE5+AH5</f>
        <v>237.5</v>
      </c>
      <c r="AE5" s="29">
        <f t="shared" ref="AE5:AE17" si="1">AF5+AG5</f>
        <v>45.5</v>
      </c>
      <c r="AF5" s="29">
        <f>SUMIF('PPM K'!$G:$G,"&gt;=0",'PPM K'!$AX:$AX)</f>
        <v>45.5</v>
      </c>
      <c r="AG5" s="490">
        <v>0</v>
      </c>
      <c r="AH5" s="29">
        <f t="shared" ref="AH5:AH17" si="2">AI5+AJ5</f>
        <v>192</v>
      </c>
      <c r="AI5" s="29">
        <f>SUMIF('PPM M'!$G:$G,"&gt;=0",'PPM M'!$AX:$AX)</f>
        <v>192</v>
      </c>
      <c r="AJ5" s="490">
        <v>0</v>
      </c>
    </row>
    <row r="6" spans="1:36">
      <c r="A6" s="13" t="s">
        <v>4628</v>
      </c>
      <c r="B6" s="13" t="s">
        <v>1236</v>
      </c>
      <c r="C6" s="493">
        <f t="shared" ref="C6:C17" si="3">D6+G6</f>
        <v>268</v>
      </c>
      <c r="D6" s="28">
        <f t="shared" ref="D6:D17" si="4">E6+F6</f>
        <v>27</v>
      </c>
      <c r="E6" s="28">
        <f>COUNT('PPM K'!H:H)-1</f>
        <v>6</v>
      </c>
      <c r="F6" s="47">
        <f>COUNT('PPM K'!Z:Z)-1-1</f>
        <v>21</v>
      </c>
      <c r="G6" s="28">
        <f t="shared" ref="G6:G17" si="5">H6+I6</f>
        <v>241</v>
      </c>
      <c r="H6" s="46">
        <f>COUNT('PPM M'!H:H)-1</f>
        <v>82</v>
      </c>
      <c r="I6" s="47">
        <f>COUNT('PPM M'!Z:Z)-1-4</f>
        <v>159</v>
      </c>
      <c r="K6" s="13" t="s">
        <v>1236</v>
      </c>
      <c r="L6" s="28">
        <f t="shared" ref="L6:L15" si="6">M6+P6</f>
        <v>22</v>
      </c>
      <c r="M6" s="28">
        <f t="shared" ref="M6:M15" si="7">N6+O6</f>
        <v>1</v>
      </c>
      <c r="N6" s="28">
        <f>COUNTIFS('PPM K'!$H:$H,"&gt;=0",'PPM K'!$AX:$AX,"&gt;=6")</f>
        <v>1</v>
      </c>
      <c r="O6" s="47">
        <f>COUNTIFS('PPM K'!$Z:$Z,"&gt;=0",'PPM K'!$AX:$AX,"&gt;=6")</f>
        <v>0</v>
      </c>
      <c r="P6" s="28">
        <f t="shared" ref="P6:P14" si="8">Q6+R6</f>
        <v>21</v>
      </c>
      <c r="Q6" s="46">
        <f>COUNTIFS('PPM M'!$H:$H,"&gt;=0",'PPM M'!$AX:$AX,"&gt;=6")</f>
        <v>20</v>
      </c>
      <c r="R6" s="47">
        <f>COUNTIFS('PPM M'!$Z:$Z,"&gt;=0",'PPM M'!$AX:$AX,"&gt;=6")</f>
        <v>1</v>
      </c>
      <c r="T6" s="13" t="s">
        <v>1236</v>
      </c>
      <c r="U6" s="29">
        <f t="shared" ref="U6:U15" si="9">V6+Y6</f>
        <v>27630.180597118517</v>
      </c>
      <c r="V6" s="29">
        <f t="shared" ref="V6:V15" si="10">W6+X6</f>
        <v>3137.3718122391242</v>
      </c>
      <c r="W6" s="29">
        <f>SUMIF('PPM K'!$H:$H,"&gt;=0",'PPM K'!$E:$E)</f>
        <v>1298.1914062393394</v>
      </c>
      <c r="X6" s="29">
        <f>SUMIF('PPM K'!$Z:$Z,"&gt;=0",'PPM K'!$E:$E)</f>
        <v>1839.1804059997849</v>
      </c>
      <c r="Y6" s="29">
        <f t="shared" ref="Y6:Y17" si="11">Z6+AA6</f>
        <v>24492.808784879391</v>
      </c>
      <c r="Z6" s="29">
        <f>SUMIF('PPM M'!$H:$H,"&gt;=0",'PPM M'!$E:$E)</f>
        <v>16655.736460568518</v>
      </c>
      <c r="AA6" s="29">
        <f>SUMIF('PPM M'!$Z:$Z,"&gt;=0",'PPM M'!$E:$E)</f>
        <v>7837.0723243108732</v>
      </c>
      <c r="AC6" s="13" t="s">
        <v>1236</v>
      </c>
      <c r="AD6" s="29">
        <f t="shared" si="0"/>
        <v>468</v>
      </c>
      <c r="AE6" s="29">
        <f t="shared" si="1"/>
        <v>42.5</v>
      </c>
      <c r="AF6" s="29">
        <f>SUMIF('PPM K'!$H:$H,"&gt;=0",'PPM K'!$AX:$AX)</f>
        <v>15.5</v>
      </c>
      <c r="AG6" s="29">
        <f>SUMIF('PPM K'!$Z:$Z,"&gt;=0",'PPM K'!$AX:$AX)</f>
        <v>27</v>
      </c>
      <c r="AH6" s="29">
        <f t="shared" si="2"/>
        <v>425.5</v>
      </c>
      <c r="AI6" s="29">
        <f>SUMIF('PPM M'!$H:$H,"&gt;=0",'PPM M'!$AX:$AX)</f>
        <v>260</v>
      </c>
      <c r="AJ6" s="29">
        <f>SUMIF('PPM M'!$Z:$Z,"&gt;=0",'PPM M'!$AX:$AX)</f>
        <v>165.5</v>
      </c>
    </row>
    <row r="7" spans="1:36">
      <c r="B7" s="13" t="s">
        <v>56</v>
      </c>
      <c r="C7" s="492">
        <f t="shared" si="3"/>
        <v>37</v>
      </c>
      <c r="D7" s="28">
        <f t="shared" si="4"/>
        <v>5</v>
      </c>
      <c r="E7" s="28">
        <f>COUNT('PPM K'!I:I)-1</f>
        <v>5</v>
      </c>
      <c r="F7" s="490">
        <v>0</v>
      </c>
      <c r="G7" s="28">
        <f t="shared" si="5"/>
        <v>32</v>
      </c>
      <c r="H7" s="47">
        <f>COUNT('PPM M'!I:I)-1-2</f>
        <v>32</v>
      </c>
      <c r="I7" s="490">
        <v>0</v>
      </c>
      <c r="K7" s="13" t="s">
        <v>56</v>
      </c>
      <c r="L7" s="28">
        <f t="shared" si="6"/>
        <v>20</v>
      </c>
      <c r="M7" s="28">
        <f t="shared" si="7"/>
        <v>1</v>
      </c>
      <c r="N7" s="28">
        <f>COUNTIFS('PPM K'!$I:$I,"&gt;=0",'PPM K'!$AX:$AX,"&gt;=6")</f>
        <v>1</v>
      </c>
      <c r="O7" s="490">
        <v>0</v>
      </c>
      <c r="P7" s="28">
        <f t="shared" si="8"/>
        <v>19</v>
      </c>
      <c r="Q7" s="46">
        <f>COUNTIFS('PPM M'!$I:$I,"&gt;=0",'PPM M'!$AX:$AX,"&gt;=6")</f>
        <v>19</v>
      </c>
      <c r="R7" s="490">
        <v>0</v>
      </c>
      <c r="T7" s="13" t="s">
        <v>56</v>
      </c>
      <c r="U7" s="29">
        <f t="shared" si="9"/>
        <v>11693.0887160894</v>
      </c>
      <c r="V7" s="29">
        <f t="shared" si="10"/>
        <v>1252.1136122796554</v>
      </c>
      <c r="W7" s="29">
        <f>SUMIF('PPM K'!$I:$I,"&gt;=0",'PPM K'!$E:$E)</f>
        <v>1252.1136122796554</v>
      </c>
      <c r="X7" s="490">
        <v>0</v>
      </c>
      <c r="Y7" s="29">
        <f t="shared" si="11"/>
        <v>10440.975103809744</v>
      </c>
      <c r="Z7" s="29">
        <f>SUMIF('PPM M'!$I:$I,"&gt;=0",'PPM M'!$E:$E)</f>
        <v>10440.975103809744</v>
      </c>
      <c r="AA7" s="490">
        <v>0</v>
      </c>
      <c r="AC7" s="13" t="s">
        <v>56</v>
      </c>
      <c r="AD7" s="29">
        <f t="shared" si="0"/>
        <v>171.5</v>
      </c>
      <c r="AE7" s="29">
        <f t="shared" si="1"/>
        <v>16</v>
      </c>
      <c r="AF7" s="29">
        <f>SUMIF('PPM K'!$I:$I,"&gt;=0",'PPM K'!$AX:$AX)</f>
        <v>16</v>
      </c>
      <c r="AG7" s="490">
        <v>0</v>
      </c>
      <c r="AH7" s="29">
        <f t="shared" si="2"/>
        <v>155.5</v>
      </c>
      <c r="AI7" s="29">
        <f>SUMIF('PPM M'!$I:$I,"&gt;=0",'PPM M'!$AX:$AX)</f>
        <v>155.5</v>
      </c>
      <c r="AJ7" s="490">
        <v>0</v>
      </c>
    </row>
    <row r="8" spans="1:36">
      <c r="B8" s="13" t="s">
        <v>4132</v>
      </c>
      <c r="C8" s="492">
        <f t="shared" ref="C8" si="12">D8+G8</f>
        <v>38</v>
      </c>
      <c r="D8" s="28">
        <f t="shared" ref="D8" si="13">E8+F8</f>
        <v>1</v>
      </c>
      <c r="E8" s="28">
        <f>COUNT('PPM K'!J:J)-1</f>
        <v>1</v>
      </c>
      <c r="F8" s="490">
        <v>0</v>
      </c>
      <c r="G8" s="28">
        <f t="shared" ref="G8" si="14">H8+I8</f>
        <v>37</v>
      </c>
      <c r="H8" s="47">
        <f>COUNT('PPM M'!J:J)-1</f>
        <v>37</v>
      </c>
      <c r="I8" s="490">
        <v>0</v>
      </c>
      <c r="K8" s="13" t="s">
        <v>4132</v>
      </c>
      <c r="L8" s="28">
        <f t="shared" ref="L8" si="15">M8+P8</f>
        <v>12</v>
      </c>
      <c r="M8" s="28">
        <f t="shared" ref="M8" si="16">N8+O8</f>
        <v>1</v>
      </c>
      <c r="N8" s="28">
        <f>COUNTIFS('PPM K'!$J:$J,"&gt;=0",'PPM K'!$AX:$AX,"&gt;=6")</f>
        <v>1</v>
      </c>
      <c r="O8" s="490">
        <v>0</v>
      </c>
      <c r="P8" s="28">
        <f t="shared" ref="P8" si="17">Q8+R8</f>
        <v>11</v>
      </c>
      <c r="Q8" s="47">
        <f>COUNTIFS('PPM M'!$J:$J,"&gt;=0",'PPM M'!$AX:$AX,"&gt;=6")</f>
        <v>11</v>
      </c>
      <c r="R8" s="490">
        <v>0</v>
      </c>
      <c r="T8" s="13" t="s">
        <v>4132</v>
      </c>
      <c r="U8" s="29">
        <f t="shared" ref="U8" si="18">V8+Y8</f>
        <v>10484.619639607081</v>
      </c>
      <c r="V8" s="29">
        <f t="shared" ref="V8" si="19">W8+X8</f>
        <v>600</v>
      </c>
      <c r="W8" s="29">
        <f>SUMIF('PPM K'!$J:$J,"&gt;=0",'PPM K'!$E:$E)</f>
        <v>600</v>
      </c>
      <c r="X8" s="490">
        <v>0</v>
      </c>
      <c r="Y8" s="29">
        <f t="shared" ref="Y8" si="20">Z8+AA8</f>
        <v>9884.6196396070809</v>
      </c>
      <c r="Z8" s="29">
        <f>SUMIF('PPM M'!$J:$J,"&gt;=0",'PPM M'!$E:$E)</f>
        <v>9884.6196396070809</v>
      </c>
      <c r="AA8" s="490">
        <v>0</v>
      </c>
      <c r="AC8" s="13" t="s">
        <v>4132</v>
      </c>
      <c r="AD8" s="29">
        <f t="shared" si="0"/>
        <v>149</v>
      </c>
      <c r="AE8" s="29">
        <f t="shared" si="1"/>
        <v>6</v>
      </c>
      <c r="AF8" s="29">
        <f>SUMIF('PPM K'!$J:$J,"&gt;=0",'PPM K'!$AX:$AX)</f>
        <v>6</v>
      </c>
      <c r="AG8" s="490">
        <v>0</v>
      </c>
      <c r="AH8" s="29">
        <f t="shared" si="2"/>
        <v>143</v>
      </c>
      <c r="AI8" s="29">
        <f>SUMIF('PPM M'!$J:$J,"&gt;=0",'PPM M'!$AX:$AX)</f>
        <v>143</v>
      </c>
      <c r="AJ8" s="490">
        <v>0</v>
      </c>
    </row>
    <row r="9" spans="1:36">
      <c r="B9" s="13" t="s">
        <v>3</v>
      </c>
      <c r="C9" s="491">
        <f t="shared" si="3"/>
        <v>73</v>
      </c>
      <c r="D9" s="28">
        <f t="shared" si="4"/>
        <v>10</v>
      </c>
      <c r="E9" s="28">
        <f>COUNT('PPM K'!K:K)-1</f>
        <v>10</v>
      </c>
      <c r="F9" s="490">
        <v>0</v>
      </c>
      <c r="G9" s="28">
        <f t="shared" si="5"/>
        <v>63</v>
      </c>
      <c r="H9" s="47">
        <f>COUNT('PPM M'!K:K)-1</f>
        <v>63</v>
      </c>
      <c r="I9" s="490">
        <v>0</v>
      </c>
      <c r="K9" s="13" t="s">
        <v>3</v>
      </c>
      <c r="L9" s="28">
        <f t="shared" si="6"/>
        <v>27</v>
      </c>
      <c r="M9" s="28">
        <f t="shared" si="7"/>
        <v>3</v>
      </c>
      <c r="N9" s="28">
        <f>COUNTIFS('PPM K'!$K:$K,"&gt;=0",'PPM K'!$AX:$AX,"&gt;=6")</f>
        <v>3</v>
      </c>
      <c r="O9" s="490">
        <v>0</v>
      </c>
      <c r="P9" s="28">
        <f t="shared" si="8"/>
        <v>24</v>
      </c>
      <c r="Q9" s="46">
        <f>COUNTIFS('PPM M'!$K:$K,"&gt;=0",'PPM M'!$AX:$AX,"&gt;=6")</f>
        <v>24</v>
      </c>
      <c r="R9" s="490">
        <v>0</v>
      </c>
      <c r="T9" s="13" t="s">
        <v>3</v>
      </c>
      <c r="U9" s="29">
        <f t="shared" si="9"/>
        <v>17659.143391405785</v>
      </c>
      <c r="V9" s="29">
        <f t="shared" si="10"/>
        <v>2713.7902263182314</v>
      </c>
      <c r="W9" s="29">
        <f>SUMIF('PPM K'!$K:$K,"&gt;=0",'PPM K'!$E:$E)</f>
        <v>2713.7902263182314</v>
      </c>
      <c r="X9" s="490">
        <v>0</v>
      </c>
      <c r="Y9" s="29">
        <f t="shared" si="11"/>
        <v>14945.353165087556</v>
      </c>
      <c r="Z9" s="29">
        <f>SUMIF('PPM M'!$K:$K,"&gt;=0",'PPM M'!$E:$E)</f>
        <v>14945.353165087556</v>
      </c>
      <c r="AA9" s="490">
        <v>0</v>
      </c>
      <c r="AC9" s="13" t="s">
        <v>3</v>
      </c>
      <c r="AD9" s="29">
        <f t="shared" si="0"/>
        <v>260</v>
      </c>
      <c r="AE9" s="29">
        <f t="shared" si="1"/>
        <v>36</v>
      </c>
      <c r="AF9" s="29">
        <f>SUMIF('PPM K'!$K:$K,"&gt;=0",'PPM K'!$AX:$AX)</f>
        <v>36</v>
      </c>
      <c r="AG9" s="490">
        <v>0</v>
      </c>
      <c r="AH9" s="29">
        <f t="shared" si="2"/>
        <v>224</v>
      </c>
      <c r="AI9" s="29">
        <f>SUMIF('PPM M'!$K:$K,"&gt;=0",'PPM M'!$AX:$AX)</f>
        <v>224</v>
      </c>
      <c r="AJ9" s="490">
        <v>0</v>
      </c>
    </row>
    <row r="10" spans="1:36">
      <c r="A10" s="13" t="s">
        <v>4628</v>
      </c>
      <c r="B10" s="13" t="s">
        <v>779</v>
      </c>
      <c r="C10" s="493">
        <f t="shared" si="3"/>
        <v>45</v>
      </c>
      <c r="D10" s="28">
        <f t="shared" si="4"/>
        <v>11</v>
      </c>
      <c r="E10" s="28">
        <f>COUNT('PPM K'!L:L)-1</f>
        <v>11</v>
      </c>
      <c r="F10" s="490">
        <v>0</v>
      </c>
      <c r="G10" s="28">
        <f t="shared" si="5"/>
        <v>34</v>
      </c>
      <c r="H10" s="47">
        <f>COUNT('PPM M'!L:L)-1</f>
        <v>34</v>
      </c>
      <c r="I10" s="490">
        <v>0</v>
      </c>
      <c r="K10" s="13" t="s">
        <v>779</v>
      </c>
      <c r="L10" s="28">
        <f t="shared" si="6"/>
        <v>26</v>
      </c>
      <c r="M10" s="28">
        <f t="shared" si="7"/>
        <v>4</v>
      </c>
      <c r="N10" s="28">
        <f>COUNTIFS('PPM K'!$L:$L,"&gt;=0",'PPM K'!$AX:$AX,"&gt;=6")</f>
        <v>4</v>
      </c>
      <c r="O10" s="490">
        <f>COUNTIFS('PPM K'!$AG:$AG,"&gt;=0",'PPM K'!$AX:$AX,"&gt;=6")</f>
        <v>0</v>
      </c>
      <c r="P10" s="28">
        <f t="shared" si="8"/>
        <v>22</v>
      </c>
      <c r="Q10" s="46">
        <f>COUNTIFS('PPM M'!$L:$L,"&gt;=0",'PPM M'!$AX:$AX,"&gt;=6")</f>
        <v>22</v>
      </c>
      <c r="R10" s="490"/>
      <c r="T10" s="13" t="s">
        <v>779</v>
      </c>
      <c r="U10" s="29">
        <f t="shared" si="9"/>
        <v>15625.692725467372</v>
      </c>
      <c r="V10" s="29">
        <f t="shared" si="10"/>
        <v>3550.4578528892735</v>
      </c>
      <c r="W10" s="29">
        <f>SUMIF('PPM K'!$L:$L,"&gt;=0",'PPM K'!$E:$E)</f>
        <v>3550.4578528892735</v>
      </c>
      <c r="X10" s="490"/>
      <c r="Y10" s="29">
        <f t="shared" si="11"/>
        <v>12075.234872578098</v>
      </c>
      <c r="Z10" s="29">
        <f>SUMIF('PPM M'!$L:$L,"&gt;=0",'PPM M'!$E:$E)</f>
        <v>12075.234872578098</v>
      </c>
      <c r="AA10" s="490"/>
      <c r="AC10" s="13" t="s">
        <v>779</v>
      </c>
      <c r="AD10" s="29">
        <f t="shared" si="0"/>
        <v>220</v>
      </c>
      <c r="AE10" s="29">
        <f t="shared" si="1"/>
        <v>48.5</v>
      </c>
      <c r="AF10" s="29">
        <f>SUMIF('PPM K'!$L:$L,"&gt;=0",'PPM K'!$AX:$AX)</f>
        <v>48.5</v>
      </c>
      <c r="AG10" s="490"/>
      <c r="AH10" s="29">
        <f t="shared" si="2"/>
        <v>171.5</v>
      </c>
      <c r="AI10" s="29">
        <f>SUMIF('PPM M'!$L:$L,"&gt;=0",'PPM M'!$AX:$AX)</f>
        <v>171.5</v>
      </c>
      <c r="AJ10" s="490"/>
    </row>
    <row r="11" spans="1:36">
      <c r="B11" s="13" t="s">
        <v>1</v>
      </c>
      <c r="C11" s="491">
        <f t="shared" si="3"/>
        <v>43</v>
      </c>
      <c r="D11" s="28">
        <f t="shared" si="4"/>
        <v>7</v>
      </c>
      <c r="E11" s="28">
        <f>COUNT('PPM K'!M:M)-1</f>
        <v>7</v>
      </c>
      <c r="F11" s="490">
        <v>0</v>
      </c>
      <c r="G11" s="28">
        <f t="shared" si="5"/>
        <v>36</v>
      </c>
      <c r="H11" s="47">
        <f>COUNT('PPM M'!M:M)-1</f>
        <v>36</v>
      </c>
      <c r="I11" s="490">
        <v>0</v>
      </c>
      <c r="K11" s="13" t="s">
        <v>1</v>
      </c>
      <c r="L11" s="28">
        <f t="shared" si="6"/>
        <v>18</v>
      </c>
      <c r="M11" s="28">
        <f t="shared" si="7"/>
        <v>2</v>
      </c>
      <c r="N11" s="28">
        <f>COUNTIFS('PPM K'!$M:$M,"&gt;=0",'PPM K'!$AX:$AX,"&gt;=6")</f>
        <v>2</v>
      </c>
      <c r="O11" s="490">
        <v>0</v>
      </c>
      <c r="P11" s="28">
        <f t="shared" si="8"/>
        <v>16</v>
      </c>
      <c r="Q11" s="46">
        <f>COUNTIFS('PPM M'!$M:$M,"&gt;=0",'PPM M'!$AX:$AX,"&gt;=6")</f>
        <v>16</v>
      </c>
      <c r="R11" s="490">
        <v>0</v>
      </c>
      <c r="T11" s="13" t="s">
        <v>1</v>
      </c>
      <c r="U11" s="29">
        <f t="shared" si="9"/>
        <v>11550.491420679589</v>
      </c>
      <c r="V11" s="29">
        <f t="shared" si="10"/>
        <v>1913.2048062744466</v>
      </c>
      <c r="W11" s="29">
        <f>SUMIF('PPM K'!$M:$M,"&gt;=0",'PPM K'!$E:$E)</f>
        <v>1913.2048062744466</v>
      </c>
      <c r="X11" s="490">
        <v>0</v>
      </c>
      <c r="Y11" s="29">
        <f t="shared" si="11"/>
        <v>9637.2866144051422</v>
      </c>
      <c r="Z11" s="29">
        <f>SUMIF('PPM M'!$M:$M,"&gt;=0",'PPM M'!$E:$E)</f>
        <v>9637.2866144051422</v>
      </c>
      <c r="AA11" s="490">
        <v>0</v>
      </c>
      <c r="AC11" s="13" t="s">
        <v>1</v>
      </c>
      <c r="AD11" s="29">
        <f t="shared" si="0"/>
        <v>157.5</v>
      </c>
      <c r="AE11" s="29">
        <f t="shared" si="1"/>
        <v>23</v>
      </c>
      <c r="AF11" s="29">
        <f>SUMIF('PPM K'!$M:$M,"&gt;=0",'PPM K'!$AX:$AX)</f>
        <v>23</v>
      </c>
      <c r="AG11" s="490">
        <v>0</v>
      </c>
      <c r="AH11" s="29">
        <f t="shared" si="2"/>
        <v>134.5</v>
      </c>
      <c r="AI11" s="29">
        <f>SUMIF('PPM M'!$M:$M,"&gt;=0",'PPM M'!$AX:$AX)</f>
        <v>134.5</v>
      </c>
      <c r="AJ11" s="490">
        <v>0</v>
      </c>
    </row>
    <row r="12" spans="1:36">
      <c r="B12" s="13" t="s">
        <v>37</v>
      </c>
      <c r="C12" s="28">
        <f t="shared" si="3"/>
        <v>34</v>
      </c>
      <c r="D12" s="28">
        <f t="shared" si="4"/>
        <v>5</v>
      </c>
      <c r="E12" s="28">
        <f>COUNT('PPM K'!N:N)-1</f>
        <v>5</v>
      </c>
      <c r="F12" s="490">
        <v>0</v>
      </c>
      <c r="G12" s="28">
        <f t="shared" si="5"/>
        <v>29</v>
      </c>
      <c r="H12" s="47">
        <f>COUNT('PPM M'!N:N)-1</f>
        <v>29</v>
      </c>
      <c r="I12" s="490">
        <v>0</v>
      </c>
      <c r="K12" s="13" t="s">
        <v>37</v>
      </c>
      <c r="L12" s="28">
        <f t="shared" si="6"/>
        <v>15</v>
      </c>
      <c r="M12" s="28">
        <f t="shared" si="7"/>
        <v>1</v>
      </c>
      <c r="N12" s="28">
        <f>COUNTIFS('PPM K'!$N:$N,"&gt;=0",'PPM K'!$AX:$AX,"&gt;=6")</f>
        <v>1</v>
      </c>
      <c r="O12" s="490">
        <v>0</v>
      </c>
      <c r="P12" s="28">
        <f t="shared" si="8"/>
        <v>14</v>
      </c>
      <c r="Q12" s="46">
        <f>COUNTIFS('PPM M'!$N:$N,"&gt;=0",'PPM M'!$AX:$AX,"&gt;=6")</f>
        <v>14</v>
      </c>
      <c r="R12" s="490">
        <v>0</v>
      </c>
      <c r="T12" s="13" t="s">
        <v>37</v>
      </c>
      <c r="U12" s="29">
        <f t="shared" si="9"/>
        <v>9902.812617774558</v>
      </c>
      <c r="V12" s="29">
        <f t="shared" si="10"/>
        <v>1192.9589226876833</v>
      </c>
      <c r="W12" s="29">
        <f>SUMIF('PPM K'!$N:$N,"&gt;=0",'PPM K'!$E:$E)</f>
        <v>1192.9589226876833</v>
      </c>
      <c r="X12" s="490">
        <v>0</v>
      </c>
      <c r="Y12" s="29">
        <f t="shared" si="11"/>
        <v>8709.8536950868747</v>
      </c>
      <c r="Z12" s="29">
        <f>SUMIF('PPM M'!$N:$N,"&gt;=0",'PPM M'!$E:$E)</f>
        <v>8709.8536950868747</v>
      </c>
      <c r="AA12" s="490">
        <v>0</v>
      </c>
      <c r="AC12" s="13" t="s">
        <v>37</v>
      </c>
      <c r="AD12" s="29">
        <f t="shared" si="0"/>
        <v>134.5</v>
      </c>
      <c r="AE12" s="29">
        <f t="shared" si="1"/>
        <v>16</v>
      </c>
      <c r="AF12" s="29">
        <f>SUMIF('PPM K'!$N:$N,"&gt;=0",'PPM K'!$AX:$AX)</f>
        <v>16</v>
      </c>
      <c r="AG12" s="490">
        <v>0</v>
      </c>
      <c r="AH12" s="29">
        <f t="shared" si="2"/>
        <v>118.5</v>
      </c>
      <c r="AI12" s="29">
        <f>SUMIF('PPM M'!$N:$N,"&gt;=0",'PPM M'!$AX:$AX)</f>
        <v>118.5</v>
      </c>
      <c r="AJ12" s="490">
        <v>0</v>
      </c>
    </row>
    <row r="13" spans="1:36">
      <c r="A13" s="13" t="s">
        <v>4628</v>
      </c>
      <c r="B13" s="13" t="s">
        <v>109</v>
      </c>
      <c r="C13" s="493">
        <f t="shared" si="3"/>
        <v>53</v>
      </c>
      <c r="D13" s="28">
        <f t="shared" si="4"/>
        <v>12</v>
      </c>
      <c r="E13" s="47">
        <f>COUNT('PPM K'!O:O)-1</f>
        <v>12</v>
      </c>
      <c r="F13" s="490">
        <v>0</v>
      </c>
      <c r="G13" s="28">
        <f t="shared" si="5"/>
        <v>41</v>
      </c>
      <c r="H13" s="46">
        <f>COUNT('PPM M'!O:O)-1</f>
        <v>41</v>
      </c>
      <c r="I13" s="490">
        <v>0</v>
      </c>
      <c r="K13" s="13" t="s">
        <v>109</v>
      </c>
      <c r="L13" s="28">
        <f t="shared" si="6"/>
        <v>25</v>
      </c>
      <c r="M13" s="28">
        <f t="shared" si="7"/>
        <v>4</v>
      </c>
      <c r="N13" s="28">
        <f>COUNTIFS('PPM K'!$O:$O,"&gt;=0",'PPM K'!$AX:$AX,"&gt;=6")</f>
        <v>4</v>
      </c>
      <c r="O13" s="490">
        <v>0</v>
      </c>
      <c r="P13" s="28">
        <f t="shared" si="8"/>
        <v>21</v>
      </c>
      <c r="Q13" s="46">
        <f>COUNTIFS('PPM M'!$O:$O,"&gt;=0",'PPM M'!$AX:$AX,"&gt;=6")</f>
        <v>21</v>
      </c>
      <c r="R13" s="490">
        <v>0</v>
      </c>
      <c r="T13" s="13" t="s">
        <v>109</v>
      </c>
      <c r="U13" s="29">
        <f t="shared" si="9"/>
        <v>15709.784443638991</v>
      </c>
      <c r="V13" s="29">
        <f t="shared" si="10"/>
        <v>3975.9680581114139</v>
      </c>
      <c r="W13" s="29">
        <f>SUMIF('PPM K'!$O:$O,"&gt;=0",'PPM K'!$E:$E)</f>
        <v>3975.9680581114139</v>
      </c>
      <c r="X13" s="490">
        <v>0</v>
      </c>
      <c r="Y13" s="29">
        <f t="shared" si="11"/>
        <v>11733.816385527578</v>
      </c>
      <c r="Z13" s="29">
        <f>SUMIF('PPM M'!$O:$O,"&gt;=0",'PPM M'!$E:$E)</f>
        <v>11733.816385527578</v>
      </c>
      <c r="AA13" s="490">
        <v>0</v>
      </c>
      <c r="AC13" s="13" t="s">
        <v>109</v>
      </c>
      <c r="AD13" s="29">
        <f t="shared" si="0"/>
        <v>218.5</v>
      </c>
      <c r="AE13" s="29">
        <f t="shared" si="1"/>
        <v>46.5</v>
      </c>
      <c r="AF13" s="29">
        <f>SUMIF('PPM K'!$O:$O,"&gt;=0",'PPM K'!$AX:$AX)</f>
        <v>46.5</v>
      </c>
      <c r="AG13" s="490">
        <v>0</v>
      </c>
      <c r="AH13" s="29">
        <f t="shared" si="2"/>
        <v>172</v>
      </c>
      <c r="AI13" s="29">
        <f>SUMIF('PPM M'!$O:$O,"&gt;=0",'PPM M'!$AX:$AX)</f>
        <v>172</v>
      </c>
      <c r="AJ13" s="490">
        <v>0</v>
      </c>
    </row>
    <row r="14" spans="1:36">
      <c r="B14" s="13" t="s">
        <v>1229</v>
      </c>
      <c r="C14" s="491">
        <f t="shared" si="3"/>
        <v>52</v>
      </c>
      <c r="D14" s="28">
        <f t="shared" si="4"/>
        <v>6</v>
      </c>
      <c r="E14" s="28">
        <f>COUNT('PPM K'!P:P)-1</f>
        <v>6</v>
      </c>
      <c r="F14" s="490">
        <v>0</v>
      </c>
      <c r="G14" s="28">
        <f t="shared" si="5"/>
        <v>46</v>
      </c>
      <c r="H14" s="47">
        <f>COUNT('PPM M'!P:P)-1</f>
        <v>46</v>
      </c>
      <c r="I14" s="490">
        <v>0</v>
      </c>
      <c r="K14" s="13" t="s">
        <v>1229</v>
      </c>
      <c r="L14" s="28">
        <f t="shared" si="6"/>
        <v>22</v>
      </c>
      <c r="M14" s="28">
        <f t="shared" si="7"/>
        <v>2</v>
      </c>
      <c r="N14" s="28">
        <f>COUNTIFS('PPM K'!$P:$P,"&gt;=0",'PPM K'!$AX:$AX,"&gt;=6")</f>
        <v>2</v>
      </c>
      <c r="O14" s="490">
        <v>0</v>
      </c>
      <c r="P14" s="28">
        <f t="shared" si="8"/>
        <v>20</v>
      </c>
      <c r="Q14" s="46">
        <f>COUNTIFS('PPM M'!$P:$P,"&gt;=0",'PPM M'!$AX:$AX,"&gt;=6")</f>
        <v>20</v>
      </c>
      <c r="R14" s="490">
        <v>0</v>
      </c>
      <c r="T14" s="13" t="s">
        <v>1229</v>
      </c>
      <c r="U14" s="45">
        <f t="shared" si="9"/>
        <v>14555.097312641941</v>
      </c>
      <c r="V14" s="29">
        <f t="shared" si="10"/>
        <v>2078.7958066802912</v>
      </c>
      <c r="W14" s="29">
        <f>SUMIF('PPM K'!$P:$P,"&gt;=0",'PPM K'!$E:$E)</f>
        <v>2078.7958066802912</v>
      </c>
      <c r="X14" s="490">
        <v>0</v>
      </c>
      <c r="Y14" s="29">
        <f t="shared" si="11"/>
        <v>12476.30150596165</v>
      </c>
      <c r="Z14" s="29">
        <f>SUMIF('PPM M'!$P:$P,"&gt;=0",'PPM M'!$E:$E)</f>
        <v>12476.30150596165</v>
      </c>
      <c r="AA14" s="490">
        <v>0</v>
      </c>
      <c r="AC14" s="13" t="s">
        <v>1229</v>
      </c>
      <c r="AD14" s="29">
        <f t="shared" si="0"/>
        <v>215.5</v>
      </c>
      <c r="AE14" s="29">
        <f t="shared" si="1"/>
        <v>26.5</v>
      </c>
      <c r="AF14" s="29">
        <f>SUMIF('PPM K'!$P:$P,"&gt;=0",'PPM K'!$AX:$AX)</f>
        <v>26.5</v>
      </c>
      <c r="AG14" s="490">
        <v>0</v>
      </c>
      <c r="AH14" s="29">
        <f t="shared" si="2"/>
        <v>189</v>
      </c>
      <c r="AI14" s="29">
        <f>SUMIF('PPM M'!$P:$P,"&gt;=0",'PPM M'!$AX:$AX)</f>
        <v>189</v>
      </c>
      <c r="AJ14" s="490">
        <v>0</v>
      </c>
    </row>
    <row r="15" spans="1:36">
      <c r="A15" s="13" t="s">
        <v>4628</v>
      </c>
      <c r="B15" s="13" t="s">
        <v>1238</v>
      </c>
      <c r="C15" s="493">
        <f t="shared" si="3"/>
        <v>356</v>
      </c>
      <c r="D15" s="28">
        <f t="shared" si="4"/>
        <v>36</v>
      </c>
      <c r="E15" s="28">
        <f>COUNT('PPM K'!Q:Q)-1</f>
        <v>9</v>
      </c>
      <c r="F15" s="47">
        <f>COUNT('PPM K'!AS:AS)-1</f>
        <v>27</v>
      </c>
      <c r="G15" s="28">
        <f t="shared" si="5"/>
        <v>320</v>
      </c>
      <c r="H15" s="47">
        <f>COUNT('PPM M'!Q:Q)-1</f>
        <v>104</v>
      </c>
      <c r="I15" s="47">
        <f>COUNT('PPM M'!AS:AS)-1-6</f>
        <v>216</v>
      </c>
      <c r="K15" s="13" t="s">
        <v>1238</v>
      </c>
      <c r="L15" s="28">
        <f t="shared" si="6"/>
        <v>28</v>
      </c>
      <c r="M15" s="28">
        <f t="shared" si="7"/>
        <v>3</v>
      </c>
      <c r="N15" s="28">
        <f>COUNTIFS('PPM K'!$Q:$Q,"&gt;=0",'PPM K'!$AX:$AX,"&gt;=6")</f>
        <v>3</v>
      </c>
      <c r="O15" s="47">
        <f>COUNTIFS('PPM K'!$AS:$AS,"&gt;=0",'PPM K'!$AX:$AX,"&gt;=6")</f>
        <v>0</v>
      </c>
      <c r="P15" s="28">
        <f t="shared" ref="P15:P17" si="21">Q15+R15</f>
        <v>25</v>
      </c>
      <c r="Q15" s="46">
        <f>COUNTIFS('PPM M'!$Q:$Q,"&gt;=0",'PPM M'!$AX:$AX,"&gt;=6")</f>
        <v>24</v>
      </c>
      <c r="R15" s="46">
        <f>COUNTIFS('PPM M'!$AS:$AS,"&gt;=0",'PPM M'!$AX:$AX,"&gt;=6")</f>
        <v>1</v>
      </c>
      <c r="T15" s="13" t="s">
        <v>1238</v>
      </c>
      <c r="U15" s="29">
        <f t="shared" si="9"/>
        <v>31906.558584793296</v>
      </c>
      <c r="V15" s="29">
        <f t="shared" si="10"/>
        <v>4160.472526094838</v>
      </c>
      <c r="W15" s="29">
        <f>SUMIF('PPM K'!$Q:$Q,"&gt;=0",'PPM K'!$E:$E)</f>
        <v>2519.1183000440096</v>
      </c>
      <c r="X15" s="29">
        <f>SUMIF('PPM K'!$AS:$AS,"&gt;=0",'PPM K'!$E:$E)</f>
        <v>1641.3542260508284</v>
      </c>
      <c r="Y15" s="29">
        <f t="shared" si="11"/>
        <v>27746.08605869846</v>
      </c>
      <c r="Z15" s="29">
        <f>SUMIF('PPM M'!$Q:$Q,"&gt;=0",'PPM M'!$E:$E)</f>
        <v>18109.206711564908</v>
      </c>
      <c r="AA15" s="29">
        <f>SUMIF('PPM M'!$AS:$AS,"&gt;=0",'PPM M'!$E:$E)</f>
        <v>9636.8793471335521</v>
      </c>
      <c r="AC15" s="13" t="s">
        <v>1238</v>
      </c>
      <c r="AD15" s="29">
        <f t="shared" si="0"/>
        <v>534.5</v>
      </c>
      <c r="AE15" s="29">
        <f t="shared" si="1"/>
        <v>52</v>
      </c>
      <c r="AF15" s="29">
        <f>SUMIF('PPM K'!$Q:$Q,"&gt;=0",'PPM K'!$AX:$AX)</f>
        <v>28.5</v>
      </c>
      <c r="AG15" s="29">
        <f>SUMIF('PPM K'!$AS:$AS,"&gt;=0",'PPM K'!$AX:$AX)</f>
        <v>23.5</v>
      </c>
      <c r="AH15" s="29">
        <f t="shared" si="2"/>
        <v>482.5</v>
      </c>
      <c r="AI15" s="29">
        <f>SUMIF('PPM M'!$Q:$Q,"&gt;=0",'PPM M'!$AX:$AX)</f>
        <v>290.5</v>
      </c>
      <c r="AJ15" s="29">
        <f>SUMIF('PPM M'!$AS:$AS,"&gt;=0",'PPM M'!$AX:$AX)</f>
        <v>192</v>
      </c>
    </row>
    <row r="16" spans="1:36">
      <c r="B16" s="13" t="s">
        <v>3364</v>
      </c>
      <c r="C16" s="492">
        <f t="shared" si="3"/>
        <v>37</v>
      </c>
      <c r="D16" s="28">
        <f t="shared" si="4"/>
        <v>4</v>
      </c>
      <c r="E16" s="28">
        <f>COUNT('PPM K'!R:R)-1</f>
        <v>4</v>
      </c>
      <c r="F16" s="490">
        <v>0</v>
      </c>
      <c r="G16" s="28">
        <f t="shared" si="5"/>
        <v>33</v>
      </c>
      <c r="H16" s="47">
        <f>COUNT('PPM M'!R:R)-1</f>
        <v>33</v>
      </c>
      <c r="I16" s="490">
        <v>0</v>
      </c>
      <c r="K16" s="13" t="s">
        <v>3364</v>
      </c>
      <c r="L16" s="28">
        <f t="shared" ref="L16:L17" si="22">M16+P16</f>
        <v>28</v>
      </c>
      <c r="M16" s="28">
        <f t="shared" ref="M16:M17" si="23">N16+O16</f>
        <v>2</v>
      </c>
      <c r="N16" s="28">
        <f>COUNTIFS('PPM K'!$R:$R,"&gt;=0",'PPM K'!$AX:$AX,"&gt;=6")</f>
        <v>2</v>
      </c>
      <c r="O16" s="490"/>
      <c r="P16" s="28">
        <f t="shared" si="21"/>
        <v>26</v>
      </c>
      <c r="Q16" s="46">
        <f>COUNTIFS('PPM M'!$R:$R,"&gt;=0",'PPM M'!$AX:$AX,"&gt;=6")</f>
        <v>26</v>
      </c>
      <c r="R16" s="490"/>
      <c r="T16" s="13" t="s">
        <v>3364</v>
      </c>
      <c r="U16" s="29">
        <f t="shared" ref="U16:U17" si="24">V16+Y16</f>
        <v>15124.286493098127</v>
      </c>
      <c r="V16" s="29">
        <f t="shared" ref="V16:V17" si="25">W16+X16</f>
        <v>1788.290683617789</v>
      </c>
      <c r="W16" s="29">
        <f>SUMIF('PPM K'!$R:$R,"&gt;=0",'PPM K'!$E:$E)</f>
        <v>1788.290683617789</v>
      </c>
      <c r="X16" s="490"/>
      <c r="Y16" s="29">
        <f t="shared" si="11"/>
        <v>13335.995809480337</v>
      </c>
      <c r="Z16" s="29">
        <f>SUMIF('PPM M'!$R:$R,"&gt;=0",'PPM M'!$E:$E)</f>
        <v>13335.995809480337</v>
      </c>
      <c r="AA16" s="490"/>
      <c r="AC16" s="13" t="s">
        <v>3364</v>
      </c>
      <c r="AD16" s="29">
        <f t="shared" si="0"/>
        <v>205</v>
      </c>
      <c r="AE16" s="29">
        <f t="shared" si="1"/>
        <v>22</v>
      </c>
      <c r="AF16" s="29">
        <f>SUMIF('PPM K'!$R:$R,"&gt;=0",'PPM K'!$AX:$AX)</f>
        <v>22</v>
      </c>
      <c r="AG16" s="490"/>
      <c r="AH16" s="29">
        <f t="shared" si="2"/>
        <v>183</v>
      </c>
      <c r="AI16" s="29">
        <f>SUMIF('PPM M'!$R:$R,"&gt;=0",'PPM M'!$AX:$AX)</f>
        <v>183</v>
      </c>
      <c r="AJ16" s="490"/>
    </row>
    <row r="17" spans="1:36">
      <c r="A17" s="13" t="s">
        <v>4628</v>
      </c>
      <c r="B17" s="13" t="s">
        <v>887</v>
      </c>
      <c r="C17" s="492">
        <f t="shared" si="3"/>
        <v>40</v>
      </c>
      <c r="D17" s="28">
        <f t="shared" si="4"/>
        <v>5</v>
      </c>
      <c r="E17" s="28">
        <f>COUNT('PPM K'!S:S)-1</f>
        <v>5</v>
      </c>
      <c r="F17" s="47">
        <f>COUNT('PPM K'!AW:AW)-1</f>
        <v>0</v>
      </c>
      <c r="G17" s="28">
        <f t="shared" si="5"/>
        <v>35</v>
      </c>
      <c r="H17" s="47">
        <f>COUNT('PPM M'!S:S)-1</f>
        <v>33</v>
      </c>
      <c r="I17" s="47">
        <f>COUNT('PPM M'!AW:AW)-1</f>
        <v>2</v>
      </c>
      <c r="K17" s="13" t="s">
        <v>887</v>
      </c>
      <c r="L17" s="28">
        <f t="shared" si="22"/>
        <v>19</v>
      </c>
      <c r="M17" s="28">
        <f t="shared" si="23"/>
        <v>2</v>
      </c>
      <c r="N17" s="28">
        <f>COUNTIFS('PPM K'!$S:$S,"&gt;=0",'PPM K'!$AX:$AX,"&gt;=6")</f>
        <v>2</v>
      </c>
      <c r="O17" s="47">
        <f>COUNTIFS('PPM K'!$AW:$AW,"&gt;=0",'PPM K'!$AX:$AX,"&gt;=6")</f>
        <v>0</v>
      </c>
      <c r="P17" s="28">
        <f t="shared" si="21"/>
        <v>17</v>
      </c>
      <c r="Q17" s="47">
        <f>COUNTIFS('PPM M'!$S:$S,"&gt;=0",'PPM M'!$AX:$AX,"&gt;=6")</f>
        <v>17</v>
      </c>
      <c r="R17" s="46">
        <f>COUNTIFS('PPM M'!$AW:$AW,"&gt;=0",'PPM M'!$AX:$AX,"&gt;=6")</f>
        <v>0</v>
      </c>
      <c r="T17" s="13" t="s">
        <v>887</v>
      </c>
      <c r="U17" s="29">
        <f t="shared" si="24"/>
        <v>10786.607694562867</v>
      </c>
      <c r="V17" s="29">
        <f t="shared" si="25"/>
        <v>1380.9325482834988</v>
      </c>
      <c r="W17" s="29">
        <f>SUMIF('PPM K'!$S:$S,"&gt;=0",'PPM K'!$E:$E)</f>
        <v>1380.9325482834988</v>
      </c>
      <c r="X17" s="29">
        <f>SUMIF('PPM K'!$AW:$AW,"&gt;=0",'PPM K'!$E:$E)</f>
        <v>0</v>
      </c>
      <c r="Y17" s="29">
        <f t="shared" si="11"/>
        <v>9405.6751462793673</v>
      </c>
      <c r="Z17" s="47">
        <f>SUMIF('PPM M'!$S:$S,"&gt;=0",'PPM M'!$E:$E)</f>
        <v>9330.6751462793673</v>
      </c>
      <c r="AA17" s="29">
        <f>SUMIF('PPM M'!$AW:$AW,"&gt;=0",'PPM M'!$E:$E)</f>
        <v>75</v>
      </c>
      <c r="AC17" s="13" t="s">
        <v>887</v>
      </c>
      <c r="AD17" s="29">
        <f t="shared" si="0"/>
        <v>155</v>
      </c>
      <c r="AE17" s="29">
        <f t="shared" si="1"/>
        <v>16</v>
      </c>
      <c r="AF17" s="29">
        <f>SUMIF('PPM K'!$S:$S,"&gt;=0",'PPM K'!$AX:$AX)</f>
        <v>16</v>
      </c>
      <c r="AG17" s="29">
        <f>SUMIF('PPM K'!$AW:$AW,"&gt;=0",'PPM K'!$AX:$AX)</f>
        <v>0</v>
      </c>
      <c r="AH17" s="29">
        <f t="shared" si="2"/>
        <v>139</v>
      </c>
      <c r="AI17" s="47">
        <f>SUMIF('PPM M'!$S:$S,"&gt;=0",'PPM M'!$AX:$AX)</f>
        <v>138</v>
      </c>
      <c r="AJ17" s="29">
        <f>SUMIF('PPM M'!$AW:$AW,"&gt;=0",'PPM M'!$AX:$AX)</f>
        <v>1</v>
      </c>
    </row>
    <row r="18" spans="1:36">
      <c r="L18" s="28"/>
      <c r="M18" s="28"/>
      <c r="N18" s="28"/>
      <c r="O18" s="28"/>
      <c r="P18" s="28"/>
      <c r="Q18" s="28"/>
      <c r="R18" s="28"/>
      <c r="U18" s="29"/>
      <c r="V18" s="29"/>
      <c r="W18" s="29"/>
      <c r="X18" s="29"/>
      <c r="Y18" s="29"/>
      <c r="Z18" s="29"/>
      <c r="AA18" s="29"/>
      <c r="AD18" s="29"/>
      <c r="AE18" s="29"/>
      <c r="AF18" s="29"/>
      <c r="AG18" s="29"/>
      <c r="AH18" s="29"/>
      <c r="AI18" s="29"/>
      <c r="AJ18" s="29"/>
    </row>
    <row r="19" spans="1:36">
      <c r="L19" s="28"/>
      <c r="M19" s="28"/>
      <c r="N19" s="28"/>
      <c r="O19" s="28"/>
      <c r="P19" s="28"/>
      <c r="Q19" s="28"/>
      <c r="R19" s="28"/>
      <c r="U19" s="29"/>
      <c r="V19" s="29"/>
      <c r="W19" s="29"/>
      <c r="X19" s="29"/>
      <c r="Y19" s="29"/>
      <c r="Z19" s="29"/>
      <c r="AA19" s="29"/>
      <c r="AD19" s="29"/>
      <c r="AE19" s="29"/>
      <c r="AF19" s="29"/>
      <c r="AG19" s="29"/>
      <c r="AH19" s="29"/>
      <c r="AI19" s="29"/>
      <c r="AJ19" s="29"/>
    </row>
    <row r="20" spans="1:36">
      <c r="B20" s="13" t="s">
        <v>895</v>
      </c>
      <c r="K20" s="13" t="s">
        <v>895</v>
      </c>
      <c r="L20" s="28"/>
      <c r="M20" s="28"/>
      <c r="N20" s="28"/>
      <c r="O20" s="28"/>
      <c r="P20" s="28"/>
      <c r="Q20" s="28"/>
      <c r="R20" s="28"/>
      <c r="T20" s="13" t="s">
        <v>895</v>
      </c>
      <c r="U20" s="29"/>
      <c r="V20" s="29"/>
      <c r="W20" s="29"/>
      <c r="X20" s="29"/>
      <c r="Y20" s="29"/>
      <c r="Z20" s="29"/>
      <c r="AA20" s="29"/>
      <c r="AC20" s="13" t="s">
        <v>895</v>
      </c>
      <c r="AD20" s="29"/>
      <c r="AE20" s="29"/>
      <c r="AF20" s="29"/>
      <c r="AG20" s="29"/>
      <c r="AH20" s="29"/>
      <c r="AI20" s="29"/>
      <c r="AJ20" s="29"/>
    </row>
    <row r="21" spans="1:36">
      <c r="C21" s="28" t="s">
        <v>894</v>
      </c>
      <c r="D21" s="28" t="s">
        <v>890</v>
      </c>
      <c r="E21" s="28" t="s">
        <v>888</v>
      </c>
      <c r="F21" s="28" t="s">
        <v>889</v>
      </c>
      <c r="G21" s="28" t="s">
        <v>891</v>
      </c>
      <c r="H21" s="48" t="s">
        <v>892</v>
      </c>
      <c r="I21" s="28" t="s">
        <v>893</v>
      </c>
      <c r="L21" s="28" t="s">
        <v>894</v>
      </c>
      <c r="M21" s="28" t="s">
        <v>890</v>
      </c>
      <c r="N21" s="28" t="s">
        <v>888</v>
      </c>
      <c r="O21" s="28" t="s">
        <v>889</v>
      </c>
      <c r="P21" s="28" t="s">
        <v>891</v>
      </c>
      <c r="Q21" s="28" t="s">
        <v>892</v>
      </c>
      <c r="R21" s="28" t="s">
        <v>893</v>
      </c>
      <c r="U21" s="29" t="s">
        <v>894</v>
      </c>
      <c r="V21" s="29" t="s">
        <v>890</v>
      </c>
      <c r="W21" s="29" t="s">
        <v>888</v>
      </c>
      <c r="X21" s="29" t="s">
        <v>889</v>
      </c>
      <c r="Y21" s="29" t="s">
        <v>891</v>
      </c>
      <c r="Z21" s="29" t="s">
        <v>892</v>
      </c>
      <c r="AA21" s="29" t="s">
        <v>893</v>
      </c>
      <c r="AD21" s="29" t="s">
        <v>894</v>
      </c>
      <c r="AE21" s="29" t="s">
        <v>890</v>
      </c>
      <c r="AF21" s="29" t="s">
        <v>888</v>
      </c>
      <c r="AG21" s="29" t="s">
        <v>889</v>
      </c>
      <c r="AH21" s="29" t="s">
        <v>891</v>
      </c>
      <c r="AI21" s="29" t="s">
        <v>892</v>
      </c>
      <c r="AJ21" s="29" t="s">
        <v>893</v>
      </c>
    </row>
    <row r="22" spans="1:36">
      <c r="B22" s="13" t="s">
        <v>1223</v>
      </c>
      <c r="C22" s="492">
        <f>D22+G22</f>
        <v>37</v>
      </c>
      <c r="D22" s="28">
        <f t="shared" ref="D22:D46" si="26">E22+F22</f>
        <v>3</v>
      </c>
      <c r="E22" s="28">
        <f>COUNT('PPM K'!V:V)-1</f>
        <v>3</v>
      </c>
      <c r="F22" s="490">
        <v>0</v>
      </c>
      <c r="G22" s="28">
        <f t="shared" ref="G22:G46" si="27">H22+I22</f>
        <v>34</v>
      </c>
      <c r="H22" s="46">
        <f>COUNT('PPM M'!V:V)-1</f>
        <v>34</v>
      </c>
      <c r="I22" s="490">
        <v>0</v>
      </c>
      <c r="K22" s="13" t="s">
        <v>1223</v>
      </c>
      <c r="L22" s="28">
        <f>M22+P22</f>
        <v>20</v>
      </c>
      <c r="M22" s="28">
        <f>N22+O22</f>
        <v>2</v>
      </c>
      <c r="N22" s="28">
        <f>COUNTIFS('PPM K'!$V:$V,"&gt;=0",'PPM K'!$AX:$AX,"&gt;=6")</f>
        <v>2</v>
      </c>
      <c r="O22" s="490">
        <v>0</v>
      </c>
      <c r="P22" s="28">
        <f>Q22+R22</f>
        <v>18</v>
      </c>
      <c r="Q22" s="46">
        <f>COUNTIFS('PPM M'!$V:$V,"&gt;=0",'PPM M'!$AX:$AX,"&gt;=6")</f>
        <v>18</v>
      </c>
      <c r="R22" s="490">
        <v>0</v>
      </c>
      <c r="T22" s="13" t="s">
        <v>1223</v>
      </c>
      <c r="U22" s="29">
        <f>V22+Y22</f>
        <v>11571.082711005438</v>
      </c>
      <c r="V22" s="29">
        <f>W22+X22</f>
        <v>1555.0484590153437</v>
      </c>
      <c r="W22" s="29">
        <f>SUMIF('PPM K'!$V:$V,"&gt;=0",'PPM K'!$E:$E)</f>
        <v>1555.0484590153437</v>
      </c>
      <c r="X22" s="490">
        <v>0</v>
      </c>
      <c r="Y22" s="29">
        <f>Z22+AA22</f>
        <v>10016.034251990095</v>
      </c>
      <c r="Z22" s="29">
        <f>SUMIF('PPM M'!$V:$V,"&gt;=0",'PPM M'!$E:$E)</f>
        <v>10016.034251990095</v>
      </c>
      <c r="AA22" s="490">
        <v>0</v>
      </c>
      <c r="AC22" s="13" t="s">
        <v>1223</v>
      </c>
      <c r="AD22" s="29">
        <f>AE22+AH22</f>
        <v>156.5</v>
      </c>
      <c r="AE22" s="29">
        <f>AF22+AG22</f>
        <v>17</v>
      </c>
      <c r="AF22" s="29">
        <f>SUMIF('PPM K'!$V:$V,"&gt;=0",'PPM K'!$AX:$AX)</f>
        <v>17</v>
      </c>
      <c r="AG22" s="490">
        <v>0</v>
      </c>
      <c r="AH22" s="29">
        <f>AI22+AJ22</f>
        <v>139.5</v>
      </c>
      <c r="AI22" s="29">
        <f>SUMIF('PPM M'!$V:$V,"&gt;=0",'PPM M'!$AX:$AX)</f>
        <v>139.5</v>
      </c>
      <c r="AJ22" s="490">
        <v>0</v>
      </c>
    </row>
    <row r="23" spans="1:36">
      <c r="A23" s="606"/>
      <c r="B23" s="605" t="s">
        <v>33</v>
      </c>
      <c r="C23" s="604">
        <f>D23+G23</f>
        <v>41</v>
      </c>
      <c r="D23" s="28">
        <f t="shared" si="26"/>
        <v>8</v>
      </c>
      <c r="E23" s="28">
        <f>COUNT('PPM K'!W:W)-1</f>
        <v>8</v>
      </c>
      <c r="F23" s="490">
        <v>0</v>
      </c>
      <c r="G23" s="28">
        <f t="shared" si="27"/>
        <v>33</v>
      </c>
      <c r="H23" s="47">
        <f>COUNT('PPM M'!W:W)-1</f>
        <v>33</v>
      </c>
      <c r="I23" s="490">
        <v>0</v>
      </c>
      <c r="K23" s="13" t="s">
        <v>33</v>
      </c>
      <c r="L23" s="28">
        <f>M23+P23</f>
        <v>14</v>
      </c>
      <c r="M23" s="28">
        <f>N23+O23</f>
        <v>1</v>
      </c>
      <c r="N23" s="28">
        <f>COUNTIFS('PPM K'!$W:$W,"&gt;=0",'PPM K'!$AX:$AX,"&gt;=6")</f>
        <v>1</v>
      </c>
      <c r="O23" s="490">
        <v>0</v>
      </c>
      <c r="P23" s="28">
        <f>Q23+R23</f>
        <v>13</v>
      </c>
      <c r="Q23" s="47">
        <f>COUNTIFS('PPM M'!$W:$W,"&gt;=0",'PPM M'!$AX:$AX,"&gt;=6")</f>
        <v>13</v>
      </c>
      <c r="R23" s="490">
        <v>0</v>
      </c>
      <c r="T23" s="13" t="s">
        <v>33</v>
      </c>
      <c r="U23" s="29">
        <f t="shared" ref="U23:U46" si="28">V23+Y23</f>
        <v>8639.3168110217812</v>
      </c>
      <c r="V23" s="29">
        <f>W23+X23</f>
        <v>1538.9159210966125</v>
      </c>
      <c r="W23" s="29">
        <f>SUMIF('PPM K'!$W:$W,"&gt;=0",'PPM K'!$E:$E)</f>
        <v>1538.9159210966125</v>
      </c>
      <c r="X23" s="490">
        <v>0</v>
      </c>
      <c r="Y23" s="29">
        <f>Z23+AA23</f>
        <v>7100.4008899251694</v>
      </c>
      <c r="Z23" s="29">
        <f>SUMIF('PPM M'!$W:$W,"&gt;=0",'PPM M'!$E:$E)</f>
        <v>7100.4008899251694</v>
      </c>
      <c r="AA23" s="490">
        <v>0</v>
      </c>
      <c r="AC23" s="13" t="s">
        <v>33</v>
      </c>
      <c r="AD23" s="29">
        <f t="shared" ref="AD23:AD46" si="29">AE23+AH23</f>
        <v>129</v>
      </c>
      <c r="AE23" s="29">
        <f t="shared" ref="AE23:AE46" si="30">AF23+AG23</f>
        <v>22</v>
      </c>
      <c r="AF23" s="29">
        <f>SUMIF('PPM K'!$W:$W,"&gt;=0",'PPM K'!$AX:$AX)</f>
        <v>22</v>
      </c>
      <c r="AG23" s="490">
        <v>0</v>
      </c>
      <c r="AH23" s="29">
        <f t="shared" ref="AH23:AH46" si="31">AI23+AJ23</f>
        <v>107</v>
      </c>
      <c r="AI23" s="29">
        <f>SUMIF('PPM M'!$W:$W,"&gt;=0",'PPM M'!$AX:$AX)</f>
        <v>107</v>
      </c>
      <c r="AJ23" s="490">
        <v>0</v>
      </c>
    </row>
    <row r="24" spans="1:36">
      <c r="B24" s="13" t="s">
        <v>1228</v>
      </c>
      <c r="C24" s="28">
        <f t="shared" ref="C24:C29" si="32">D24+G24</f>
        <v>26</v>
      </c>
      <c r="D24" s="28">
        <f t="shared" si="26"/>
        <v>1</v>
      </c>
      <c r="E24" s="28">
        <f>COUNT('PPM K'!X:X)-1</f>
        <v>1</v>
      </c>
      <c r="F24" s="490">
        <v>0</v>
      </c>
      <c r="G24" s="28">
        <f t="shared" si="27"/>
        <v>25</v>
      </c>
      <c r="H24" s="47">
        <f>COUNT('PPM M'!X:X)-1</f>
        <v>25</v>
      </c>
      <c r="I24" s="490">
        <v>0</v>
      </c>
      <c r="K24" s="13" t="s">
        <v>1228</v>
      </c>
      <c r="L24" s="28">
        <f>M24+P24</f>
        <v>11</v>
      </c>
      <c r="M24" s="28">
        <f>N24+O24</f>
        <v>0</v>
      </c>
      <c r="N24" s="28">
        <f>COUNTIFS('PPM K'!$X:$X,"&gt;=0",'PPM K'!$AX:$AX,"&gt;=6")</f>
        <v>0</v>
      </c>
      <c r="O24" s="490">
        <v>0</v>
      </c>
      <c r="P24" s="28">
        <f>Q24+R24</f>
        <v>11</v>
      </c>
      <c r="Q24" s="47">
        <f>COUNTIFS('PPM M'!$X:$X,"&gt;=0",'PPM M'!$AX:$AX,"&gt;=6")</f>
        <v>11</v>
      </c>
      <c r="R24" s="490">
        <v>0</v>
      </c>
      <c r="T24" s="13" t="s">
        <v>1228</v>
      </c>
      <c r="U24" s="29">
        <f t="shared" si="28"/>
        <v>8471.1608573575231</v>
      </c>
      <c r="V24" s="29">
        <f t="shared" ref="V24:V29" si="33">W24+X24</f>
        <v>186.48070130643859</v>
      </c>
      <c r="W24" s="29">
        <f>SUMIF('PPM K'!$X:$X,"&gt;=0",'PPM K'!$E:$E)</f>
        <v>186.48070130643859</v>
      </c>
      <c r="X24" s="490">
        <v>0</v>
      </c>
      <c r="Y24" s="29">
        <f t="shared" ref="Y24:Y30" si="34">Z24+AA24</f>
        <v>8284.6801560510849</v>
      </c>
      <c r="Z24" s="29">
        <f>SUMIF('PPM M'!$X:$X,"&gt;=0",'PPM M'!$E:$E)</f>
        <v>8284.6801560510849</v>
      </c>
      <c r="AA24" s="490">
        <v>0</v>
      </c>
      <c r="AC24" s="13" t="s">
        <v>1228</v>
      </c>
      <c r="AD24" s="29">
        <f t="shared" si="29"/>
        <v>122.5</v>
      </c>
      <c r="AE24" s="29">
        <f t="shared" si="30"/>
        <v>2</v>
      </c>
      <c r="AF24" s="29">
        <f>SUMIF('PPM K'!$X:$X,"&gt;=0",'PPM K'!$AX:$AX)</f>
        <v>2</v>
      </c>
      <c r="AG24" s="490">
        <v>0</v>
      </c>
      <c r="AH24" s="29">
        <f t="shared" si="31"/>
        <v>120.5</v>
      </c>
      <c r="AI24" s="29">
        <f>SUMIF('PPM M'!$X:$X,"&gt;=0",'PPM M'!$AX:$AX)</f>
        <v>120.5</v>
      </c>
      <c r="AJ24" s="490">
        <v>0</v>
      </c>
    </row>
    <row r="25" spans="1:36">
      <c r="B25" s="13" t="s">
        <v>128</v>
      </c>
      <c r="C25" s="28">
        <f t="shared" si="32"/>
        <v>22</v>
      </c>
      <c r="D25" s="28">
        <f t="shared" si="26"/>
        <v>2</v>
      </c>
      <c r="E25" s="28">
        <f>COUNT('PPM K'!Y:Y)-1</f>
        <v>2</v>
      </c>
      <c r="F25" s="490">
        <v>0</v>
      </c>
      <c r="G25" s="28">
        <f t="shared" si="27"/>
        <v>20</v>
      </c>
      <c r="H25" s="47">
        <f>COUNT('PPM M'!Y:Y)-1</f>
        <v>20</v>
      </c>
      <c r="I25" s="490">
        <v>0</v>
      </c>
      <c r="K25" s="13" t="s">
        <v>128</v>
      </c>
      <c r="L25" s="28">
        <f t="shared" ref="L25:L31" si="35">M25+P25</f>
        <v>6</v>
      </c>
      <c r="M25" s="28">
        <f t="shared" ref="M25:M31" si="36">N25+O25</f>
        <v>0</v>
      </c>
      <c r="N25" s="28">
        <f>COUNTIFS('PPM K'!$Y:$Y,"&gt;=0",'PPM K'!$AX:$AX,"&gt;=6")</f>
        <v>0</v>
      </c>
      <c r="O25" s="490">
        <v>0</v>
      </c>
      <c r="P25" s="28">
        <f t="shared" ref="P25:P31" si="37">Q25+R25</f>
        <v>6</v>
      </c>
      <c r="Q25" s="47">
        <f>COUNTIFS('PPM M'!$Y:$Y,"&gt;=0",'PPM M'!$AX:$AX,"&gt;=6")</f>
        <v>6</v>
      </c>
      <c r="R25" s="490">
        <v>0</v>
      </c>
      <c r="T25" s="13" t="s">
        <v>128</v>
      </c>
      <c r="U25" s="29">
        <f t="shared" si="28"/>
        <v>5400.1642996245737</v>
      </c>
      <c r="V25" s="29">
        <f t="shared" si="33"/>
        <v>364.88227205016335</v>
      </c>
      <c r="W25" s="29">
        <f>SUMIF('PPM K'!$Y:$Y,"&gt;=0",'PPM K'!$E:$E)</f>
        <v>364.88227205016335</v>
      </c>
      <c r="X25" s="490">
        <v>0</v>
      </c>
      <c r="Y25" s="29">
        <f t="shared" si="34"/>
        <v>5035.2820275744107</v>
      </c>
      <c r="Z25" s="29">
        <f>SUMIF('PPM M'!$Y:$Y,"&gt;=0",'PPM M'!$E:$E)</f>
        <v>5035.2820275744107</v>
      </c>
      <c r="AA25" s="490">
        <v>0</v>
      </c>
      <c r="AC25" s="13" t="s">
        <v>128</v>
      </c>
      <c r="AD25" s="29">
        <f t="shared" si="29"/>
        <v>68</v>
      </c>
      <c r="AE25" s="29">
        <f t="shared" si="30"/>
        <v>5</v>
      </c>
      <c r="AF25" s="29">
        <f>SUMIF('PPM K'!$Y:$Y,"&gt;=0",'PPM K'!$AX:$AX)</f>
        <v>5</v>
      </c>
      <c r="AG25" s="490">
        <v>0</v>
      </c>
      <c r="AH25" s="29">
        <f t="shared" si="31"/>
        <v>63</v>
      </c>
      <c r="AI25" s="29">
        <f>SUMIF('PPM M'!$Y:$Y,"&gt;=0",'PPM M'!$AX:$AX)</f>
        <v>63</v>
      </c>
      <c r="AJ25" s="490">
        <v>0</v>
      </c>
    </row>
    <row r="26" spans="1:36">
      <c r="B26" s="13" t="s">
        <v>3346</v>
      </c>
      <c r="C26" s="28">
        <f t="shared" si="32"/>
        <v>25</v>
      </c>
      <c r="D26" s="28">
        <f t="shared" si="26"/>
        <v>6</v>
      </c>
      <c r="E26" s="28">
        <f>COUNT('PPM K'!AA:AA)-1-1</f>
        <v>6</v>
      </c>
      <c r="F26" s="490">
        <v>0</v>
      </c>
      <c r="G26" s="28">
        <f t="shared" si="27"/>
        <v>19</v>
      </c>
      <c r="H26" s="47">
        <f>COUNT('PPM M'!AA:AA)-1</f>
        <v>19</v>
      </c>
      <c r="I26" s="490">
        <v>0</v>
      </c>
      <c r="K26" s="13" t="s">
        <v>3346</v>
      </c>
      <c r="L26" s="28">
        <f t="shared" si="35"/>
        <v>12</v>
      </c>
      <c r="M26" s="28">
        <f t="shared" si="36"/>
        <v>2</v>
      </c>
      <c r="N26" s="28">
        <f>COUNTIFS('PPM K'!$AA:$AA,"&gt;=0",'PPM K'!$AX:$AX,"&gt;=6")</f>
        <v>2</v>
      </c>
      <c r="O26" s="490">
        <v>0</v>
      </c>
      <c r="P26" s="28">
        <f t="shared" si="37"/>
        <v>10</v>
      </c>
      <c r="Q26" s="47">
        <f>COUNTIFS('PPM M'!$AA:$AA,"&gt;=0",'PPM M'!$AX:$AX,"&gt;=6")</f>
        <v>10</v>
      </c>
      <c r="R26" s="490">
        <v>0</v>
      </c>
      <c r="T26" s="13" t="s">
        <v>3346</v>
      </c>
      <c r="U26" s="29">
        <f t="shared" si="28"/>
        <v>7652.8566998082697</v>
      </c>
      <c r="V26" s="29">
        <f t="shared" si="33"/>
        <v>2041.8313468599874</v>
      </c>
      <c r="W26" s="29">
        <f>SUMIF('PPM K'!$AA:$AA,"&gt;=0",'PPM K'!$E:$E)</f>
        <v>2041.8313468599874</v>
      </c>
      <c r="X26" s="490">
        <v>0</v>
      </c>
      <c r="Y26" s="29">
        <f t="shared" si="34"/>
        <v>5611.0253529482825</v>
      </c>
      <c r="Z26" s="29">
        <f>SUMIF('PPM M'!$AA:$AA,"&gt;=0",'PPM M'!$E:$E)</f>
        <v>5611.0253529482825</v>
      </c>
      <c r="AA26" s="490">
        <v>0</v>
      </c>
      <c r="AC26" s="13" t="s">
        <v>3346</v>
      </c>
      <c r="AD26" s="29">
        <f t="shared" si="29"/>
        <v>107.5</v>
      </c>
      <c r="AE26" s="29">
        <f t="shared" si="30"/>
        <v>26</v>
      </c>
      <c r="AF26" s="29">
        <f>SUMIF('PPM K'!$AA:$AA,"&gt;=0",'PPM K'!$AX:$AX)</f>
        <v>26</v>
      </c>
      <c r="AG26" s="490">
        <v>0</v>
      </c>
      <c r="AH26" s="29">
        <f t="shared" si="31"/>
        <v>81.5</v>
      </c>
      <c r="AI26" s="29">
        <f>SUMIF('PPM M'!$AA:$AA,"&gt;=0",'PPM M'!$AX:$AX)</f>
        <v>81.5</v>
      </c>
      <c r="AJ26" s="490">
        <v>0</v>
      </c>
    </row>
    <row r="27" spans="1:36">
      <c r="B27" s="13" t="s">
        <v>4034</v>
      </c>
      <c r="C27" s="492">
        <f t="shared" si="32"/>
        <v>42</v>
      </c>
      <c r="D27" s="28">
        <f t="shared" si="26"/>
        <v>5</v>
      </c>
      <c r="E27" s="47">
        <f>COUNT('PPM K'!AB:AB)-1</f>
        <v>5</v>
      </c>
      <c r="F27" s="490">
        <v>0</v>
      </c>
      <c r="G27" s="28">
        <f t="shared" si="27"/>
        <v>37</v>
      </c>
      <c r="H27" s="47">
        <f>COUNT('PPM M'!AB:AB)-1</f>
        <v>37</v>
      </c>
      <c r="I27" s="490"/>
      <c r="K27" s="13" t="s">
        <v>4034</v>
      </c>
      <c r="L27" s="28">
        <f t="shared" si="35"/>
        <v>18</v>
      </c>
      <c r="M27" s="28">
        <f t="shared" si="36"/>
        <v>2</v>
      </c>
      <c r="N27" s="47">
        <f>COUNTIFS('PPM K'!$AB:$AB,"&gt;=0",'PPM K'!$AX:$AX,"&gt;=6")</f>
        <v>2</v>
      </c>
      <c r="O27" s="490"/>
      <c r="P27" s="28">
        <f t="shared" si="37"/>
        <v>16</v>
      </c>
      <c r="Q27" s="47">
        <f>COUNTIFS('PPM M'!$AB:$AB,"&gt;=0",'PPM M'!$AX:$AX,"&gt;=6")</f>
        <v>16</v>
      </c>
      <c r="R27" s="490"/>
      <c r="T27" s="13" t="s">
        <v>4034</v>
      </c>
      <c r="U27" s="29">
        <f t="shared" si="28"/>
        <v>10563.720236939345</v>
      </c>
      <c r="V27" s="29">
        <f t="shared" si="33"/>
        <v>1453.2200396170128</v>
      </c>
      <c r="W27" s="29">
        <f>SUMIF('PPM K'!$AB:$AB,"&gt;=0",'PPM K'!$E:$E)</f>
        <v>1453.2200396170128</v>
      </c>
      <c r="X27" s="490"/>
      <c r="Y27" s="29">
        <f t="shared" si="34"/>
        <v>9110.5001973223316</v>
      </c>
      <c r="Z27" s="29">
        <f>SUMIF('PPM M'!$AB:$AB,"&gt;=0",'PPM M'!$E:$E)</f>
        <v>9110.5001973223316</v>
      </c>
      <c r="AA27" s="490"/>
      <c r="AC27" s="13" t="s">
        <v>4034</v>
      </c>
      <c r="AD27" s="29">
        <f t="shared" si="29"/>
        <v>138</v>
      </c>
      <c r="AE27" s="29">
        <f t="shared" si="30"/>
        <v>16</v>
      </c>
      <c r="AF27" s="29">
        <f>SUMIF('PPM K'!$AB:$AB,"&gt;=0",'PPM K'!$AX:$AX)</f>
        <v>16</v>
      </c>
      <c r="AG27" s="490"/>
      <c r="AH27" s="29">
        <f t="shared" si="31"/>
        <v>122</v>
      </c>
      <c r="AI27" s="29">
        <f>SUMIF('PPM M'!$AB:$AB,"&gt;=0",'PPM M'!$AX:$AX)</f>
        <v>122</v>
      </c>
      <c r="AJ27" s="490"/>
    </row>
    <row r="28" spans="1:36">
      <c r="B28" s="13" t="s">
        <v>3350</v>
      </c>
      <c r="C28" s="28">
        <f t="shared" si="32"/>
        <v>16</v>
      </c>
      <c r="D28" s="28">
        <f t="shared" si="26"/>
        <v>3</v>
      </c>
      <c r="E28" s="47">
        <f>COUNT('PPM K'!AC:AC)-1</f>
        <v>1</v>
      </c>
      <c r="F28" s="490">
        <v>2</v>
      </c>
      <c r="G28" s="28">
        <f t="shared" si="27"/>
        <v>13</v>
      </c>
      <c r="H28" s="47">
        <f>COUNT('PPM M'!AC:AC)-1-1</f>
        <v>8</v>
      </c>
      <c r="I28" s="490">
        <v>5</v>
      </c>
      <c r="K28" s="13" t="s">
        <v>3350</v>
      </c>
      <c r="L28" s="28">
        <f t="shared" si="35"/>
        <v>5</v>
      </c>
      <c r="M28" s="28">
        <f t="shared" si="36"/>
        <v>0</v>
      </c>
      <c r="N28" s="47">
        <f>COUNTIFS('PPM K'!$AC:$AC,"&gt;=0",'PPM K'!$AX:$AX,"&gt;=6")</f>
        <v>0</v>
      </c>
      <c r="O28" s="490"/>
      <c r="P28" s="28">
        <f t="shared" si="37"/>
        <v>5</v>
      </c>
      <c r="Q28" s="47">
        <f>COUNTIFS('PPM M'!$AC:$AC,"&gt;=0",'PPM M'!$AX:$AX,"&gt;=6")</f>
        <v>5</v>
      </c>
      <c r="R28" s="490"/>
      <c r="T28" s="13" t="s">
        <v>3350</v>
      </c>
      <c r="U28" s="29">
        <f t="shared" si="28"/>
        <v>3329.7259520855232</v>
      </c>
      <c r="V28" s="29">
        <f t="shared" si="33"/>
        <v>464.00384605403548</v>
      </c>
      <c r="W28" s="29">
        <f>SUMIF('PPM K'!$AC:$AC,"&gt;=0",'PPM K'!$E:$E)</f>
        <v>464.00384605403548</v>
      </c>
      <c r="X28" s="490"/>
      <c r="Y28" s="29">
        <f t="shared" si="34"/>
        <v>2865.7221060314878</v>
      </c>
      <c r="Z28" s="29">
        <f>SUMIF('PPM M'!$AC:$AC,"&gt;=0",'PPM M'!$E:$E)</f>
        <v>2865.7221060314878</v>
      </c>
      <c r="AA28" s="490"/>
      <c r="AC28" s="13" t="s">
        <v>3350</v>
      </c>
      <c r="AD28" s="29">
        <f t="shared" si="29"/>
        <v>46</v>
      </c>
      <c r="AE28" s="29">
        <f t="shared" si="30"/>
        <v>5</v>
      </c>
      <c r="AF28" s="29">
        <f>SUMIF('PPM K'!$AC:$AC,"&gt;=0",'PPM K'!$AX:$AX)</f>
        <v>5</v>
      </c>
      <c r="AG28" s="490"/>
      <c r="AH28" s="29">
        <f t="shared" si="31"/>
        <v>41</v>
      </c>
      <c r="AI28" s="29">
        <f>SUMIF('PPM M'!$AC:$AC,"&gt;=0",'PPM M'!$AX:$AX)</f>
        <v>41</v>
      </c>
      <c r="AJ28" s="490"/>
    </row>
    <row r="29" spans="1:36">
      <c r="A29" s="50"/>
      <c r="B29" s="13" t="s">
        <v>1226</v>
      </c>
      <c r="C29" s="492">
        <f t="shared" si="32"/>
        <v>41</v>
      </c>
      <c r="D29" s="28">
        <f t="shared" si="26"/>
        <v>8</v>
      </c>
      <c r="E29" s="28">
        <f>COUNT('PPM K'!AD:AD)-1</f>
        <v>3</v>
      </c>
      <c r="F29" s="490">
        <v>5</v>
      </c>
      <c r="G29" s="28">
        <f t="shared" si="27"/>
        <v>33</v>
      </c>
      <c r="H29" s="47">
        <f>COUNT('PPM M'!AD:AD)-1-1</f>
        <v>24</v>
      </c>
      <c r="I29" s="490">
        <v>9</v>
      </c>
      <c r="K29" s="13" t="s">
        <v>1226</v>
      </c>
      <c r="L29" s="28">
        <f t="shared" si="35"/>
        <v>21</v>
      </c>
      <c r="M29" s="28">
        <f t="shared" si="36"/>
        <v>3</v>
      </c>
      <c r="N29" s="28">
        <f>COUNTIFS('PPM K'!$AD:$AD,"&gt;=0",'PPM K'!$AX:$AX,"&gt;=6")</f>
        <v>3</v>
      </c>
      <c r="O29" s="490">
        <v>0</v>
      </c>
      <c r="P29" s="28">
        <f t="shared" si="37"/>
        <v>18</v>
      </c>
      <c r="Q29" s="47">
        <f>COUNTIFS('PPM M'!$AD:$AD,"&gt;=0",'PPM M'!$AX:$AX,"&gt;=6")</f>
        <v>18</v>
      </c>
      <c r="R29" s="490">
        <v>0</v>
      </c>
      <c r="T29" s="13" t="s">
        <v>1226</v>
      </c>
      <c r="U29" s="29">
        <f t="shared" si="28"/>
        <v>11907.255128217574</v>
      </c>
      <c r="V29" s="29">
        <f t="shared" si="33"/>
        <v>1691.0446129613083</v>
      </c>
      <c r="W29" s="29">
        <f>SUMIF('PPM K'!$AD:$AD,"&gt;=0",'PPM K'!$E:$E)</f>
        <v>1691.0446129613083</v>
      </c>
      <c r="X29" s="490">
        <v>0</v>
      </c>
      <c r="Y29" s="29">
        <f t="shared" si="34"/>
        <v>10216.210515256265</v>
      </c>
      <c r="Z29" s="29">
        <f>SUMIF('PPM M'!$AD:$AD,"&gt;=0",'PPM M'!$E:$E)</f>
        <v>10216.210515256265</v>
      </c>
      <c r="AA29" s="490">
        <v>0</v>
      </c>
      <c r="AC29" s="13" t="s">
        <v>1226</v>
      </c>
      <c r="AD29" s="29">
        <f t="shared" si="29"/>
        <v>153</v>
      </c>
      <c r="AE29" s="29">
        <f t="shared" si="30"/>
        <v>18</v>
      </c>
      <c r="AF29" s="29">
        <f>SUMIF('PPM K'!$AD:$AD,"&gt;=0",'PPM K'!$AX:$AX)</f>
        <v>18</v>
      </c>
      <c r="AG29" s="490">
        <v>0</v>
      </c>
      <c r="AH29" s="29">
        <f t="shared" si="31"/>
        <v>135</v>
      </c>
      <c r="AI29" s="29">
        <f>SUMIF('PPM M'!$AD:$AD,"&gt;=0",'PPM M'!$AX:$AX)</f>
        <v>135</v>
      </c>
      <c r="AJ29" s="490">
        <v>0</v>
      </c>
    </row>
    <row r="30" spans="1:36">
      <c r="B30" s="13" t="s">
        <v>3352</v>
      </c>
      <c r="C30" s="28">
        <f t="shared" ref="C30" si="38">D30+G30</f>
        <v>25</v>
      </c>
      <c r="D30" s="28">
        <f t="shared" si="26"/>
        <v>5</v>
      </c>
      <c r="E30" s="28">
        <f>COUNT('PPM K'!AE:AE)-1</f>
        <v>5</v>
      </c>
      <c r="F30" s="490">
        <v>0</v>
      </c>
      <c r="G30" s="28">
        <f t="shared" si="27"/>
        <v>20</v>
      </c>
      <c r="H30" s="47">
        <f>COUNT('PPM M'!AE:AE)-1-2</f>
        <v>20</v>
      </c>
      <c r="I30" s="490">
        <v>0</v>
      </c>
      <c r="K30" s="13" t="s">
        <v>3352</v>
      </c>
      <c r="L30" s="28">
        <f t="shared" ref="L30" si="39">M30+P30</f>
        <v>5</v>
      </c>
      <c r="M30" s="28">
        <f t="shared" ref="M30" si="40">N30+O30</f>
        <v>1</v>
      </c>
      <c r="N30" s="28">
        <f>COUNTIFS('PPM K'!$AE:$AE,"&gt;=0",'PPM K'!$AX:$AX,"&gt;=6")</f>
        <v>1</v>
      </c>
      <c r="O30" s="490">
        <v>0</v>
      </c>
      <c r="P30" s="28">
        <f t="shared" si="37"/>
        <v>4</v>
      </c>
      <c r="Q30" s="46">
        <f>COUNTIFS('PPM M'!$AE:$AE,"&gt;=0",'PPM M'!$AX:$AX,"&gt;=6")</f>
        <v>4</v>
      </c>
      <c r="R30" s="490">
        <v>0</v>
      </c>
      <c r="T30" s="13" t="s">
        <v>3352</v>
      </c>
      <c r="U30" s="29">
        <f t="shared" si="28"/>
        <v>4877.7013276828457</v>
      </c>
      <c r="V30" s="29">
        <f t="shared" ref="V30" si="41">W30+X30</f>
        <v>1375.8629082774439</v>
      </c>
      <c r="W30" s="29">
        <f>SUMIF('PPM K'!$AE:$AE,"&gt;=0",'PPM K'!$E:$E)</f>
        <v>1375.8629082774439</v>
      </c>
      <c r="X30" s="490">
        <v>0</v>
      </c>
      <c r="Y30" s="29">
        <f t="shared" si="34"/>
        <v>3501.838419405402</v>
      </c>
      <c r="Z30" s="29">
        <f>SUMIF('PPM M'!$AE:$AE,"&gt;=0",'PPM M'!$E:$E)</f>
        <v>3501.838419405402</v>
      </c>
      <c r="AA30" s="490">
        <v>0</v>
      </c>
      <c r="AC30" s="13" t="s">
        <v>3352</v>
      </c>
      <c r="AD30" s="29">
        <f t="shared" si="29"/>
        <v>70</v>
      </c>
      <c r="AE30" s="29">
        <f t="shared" si="30"/>
        <v>18.5</v>
      </c>
      <c r="AF30" s="29">
        <f>SUMIF('PPM K'!$AE:$AE,"&gt;=0",'PPM K'!$AX:$AX)</f>
        <v>18.5</v>
      </c>
      <c r="AG30" s="490">
        <v>0</v>
      </c>
      <c r="AH30" s="29">
        <f t="shared" si="31"/>
        <v>51.5</v>
      </c>
      <c r="AI30" s="29">
        <f>SUMIF('PPM M'!$AE:$AE,"&gt;=0",'PPM M'!$AX:$AX)</f>
        <v>51.5</v>
      </c>
      <c r="AJ30" s="490">
        <v>0</v>
      </c>
    </row>
    <row r="31" spans="1:36">
      <c r="A31" s="49"/>
      <c r="B31" s="13" t="s">
        <v>3354</v>
      </c>
      <c r="C31" s="28">
        <f t="shared" ref="C31" si="42">D31+G31</f>
        <v>8</v>
      </c>
      <c r="D31" s="28">
        <f t="shared" si="26"/>
        <v>0</v>
      </c>
      <c r="E31" s="28">
        <f>COUNT('PPM K'!AF:AF)-1</f>
        <v>0</v>
      </c>
      <c r="F31" s="490"/>
      <c r="G31" s="28">
        <f t="shared" si="27"/>
        <v>8</v>
      </c>
      <c r="H31" s="47">
        <f>COUNT('PPM M'!AF:AF)-1</f>
        <v>8</v>
      </c>
      <c r="I31" s="490"/>
      <c r="K31" s="13" t="s">
        <v>3354</v>
      </c>
      <c r="L31" s="28">
        <f t="shared" si="35"/>
        <v>5</v>
      </c>
      <c r="M31" s="28">
        <f t="shared" si="36"/>
        <v>0</v>
      </c>
      <c r="N31" s="47">
        <f>COUNTIFS('PPM K'!$AF:$AF,"&gt;=0",'PPM K'!$AX:$AX,"&gt;=6")</f>
        <v>0</v>
      </c>
      <c r="O31" s="490">
        <v>0</v>
      </c>
      <c r="P31" s="28">
        <f t="shared" si="37"/>
        <v>5</v>
      </c>
      <c r="Q31" s="47">
        <f>COUNTIFS('PPM M'!$AF:$AF,"&gt;=0",'PPM M'!$AX:$AX,"&gt;=6")</f>
        <v>5</v>
      </c>
      <c r="R31" s="490">
        <v>0</v>
      </c>
      <c r="T31" s="13" t="s">
        <v>3354</v>
      </c>
      <c r="U31" s="29">
        <f t="shared" si="28"/>
        <v>2765.5146706541491</v>
      </c>
      <c r="V31" s="29">
        <f t="shared" ref="V31" si="43">W31+X31</f>
        <v>0</v>
      </c>
      <c r="W31" s="29">
        <f>SUMIF('PPM K'!$AF:$AF,"&gt;=0",'PPM K'!$E:$E)</f>
        <v>0</v>
      </c>
      <c r="X31" s="490">
        <v>0</v>
      </c>
      <c r="Y31" s="29">
        <f t="shared" ref="Y31" si="44">Z31+AA31</f>
        <v>2765.5146706541491</v>
      </c>
      <c r="Z31" s="29">
        <f>SUMIF('PPM M'!$AF:$AF,"&gt;=0",'PPM M'!$E:$E)</f>
        <v>2765.5146706541491</v>
      </c>
      <c r="AA31" s="490">
        <v>0</v>
      </c>
      <c r="AC31" s="13" t="s">
        <v>3354</v>
      </c>
      <c r="AD31" s="29">
        <f t="shared" si="29"/>
        <v>35</v>
      </c>
      <c r="AE31" s="29">
        <f t="shared" si="30"/>
        <v>0</v>
      </c>
      <c r="AF31" s="29">
        <f>SUMIF('PPM K'!$AF:$AF,"&gt;=0",'PPM K'!$AX:$AX)</f>
        <v>0</v>
      </c>
      <c r="AG31" s="490">
        <v>0</v>
      </c>
      <c r="AH31" s="29">
        <f t="shared" si="31"/>
        <v>35</v>
      </c>
      <c r="AI31" s="29">
        <f>SUMIF('PPM M'!$AF:$AF,"&gt;=0",'PPM M'!$AX:$AX)</f>
        <v>35</v>
      </c>
      <c r="AJ31" s="490">
        <v>0</v>
      </c>
    </row>
    <row r="32" spans="1:36">
      <c r="B32" s="13" t="s">
        <v>3355</v>
      </c>
      <c r="C32" s="28">
        <f t="shared" ref="C32" si="45">D32+G32</f>
        <v>8</v>
      </c>
      <c r="D32" s="28">
        <f t="shared" si="26"/>
        <v>2</v>
      </c>
      <c r="E32" s="28">
        <f>COUNT('PPM K'!AG:AG)-1</f>
        <v>2</v>
      </c>
      <c r="F32" s="490">
        <v>0</v>
      </c>
      <c r="G32" s="28">
        <f t="shared" si="27"/>
        <v>6</v>
      </c>
      <c r="H32" s="47">
        <f>COUNT('PPM M'!AG:AG)-1</f>
        <v>6</v>
      </c>
      <c r="I32" s="490">
        <v>0</v>
      </c>
      <c r="K32" s="13" t="s">
        <v>3355</v>
      </c>
      <c r="L32" s="28">
        <f t="shared" ref="L32" si="46">M32+P32</f>
        <v>4</v>
      </c>
      <c r="M32" s="28">
        <f t="shared" ref="M32" si="47">N32+O32</f>
        <v>0</v>
      </c>
      <c r="N32" s="46">
        <f>COUNTIFS('PPM K'!$AG:$AG,"&gt;=0",'PPM K'!$AX:$AX,"&gt;=6")</f>
        <v>0</v>
      </c>
      <c r="O32" s="490">
        <v>0</v>
      </c>
      <c r="P32" s="28">
        <f t="shared" ref="P32" si="48">Q32+R32</f>
        <v>4</v>
      </c>
      <c r="Q32" s="46">
        <f>COUNTIFS('PPM M'!$AG:$AG,"&gt;=0",'PPM M'!$AX:$AX,"&gt;=6")</f>
        <v>4</v>
      </c>
      <c r="R32" s="490">
        <v>0</v>
      </c>
      <c r="T32" s="13" t="s">
        <v>3355</v>
      </c>
      <c r="U32" s="29">
        <f t="shared" si="28"/>
        <v>2559.9228700397252</v>
      </c>
      <c r="V32" s="29">
        <f t="shared" ref="V32" si="49">W32+X32</f>
        <v>366.0495829135304</v>
      </c>
      <c r="W32" s="29">
        <f>SUMIF('PPM K'!$AG:$AG,"&gt;=0",'PPM K'!$E:$E)</f>
        <v>366.0495829135304</v>
      </c>
      <c r="X32" s="490">
        <v>0</v>
      </c>
      <c r="Y32" s="29">
        <f t="shared" ref="Y32" si="50">Z32+AA32</f>
        <v>2193.873287126195</v>
      </c>
      <c r="Z32" s="29">
        <f>SUMIF('PPM M'!$AG:$AG,"&gt;=0",'PPM M'!$E:$E)</f>
        <v>2193.873287126195</v>
      </c>
      <c r="AA32" s="490">
        <v>0</v>
      </c>
      <c r="AC32" s="13" t="s">
        <v>3355</v>
      </c>
      <c r="AD32" s="29">
        <f t="shared" si="29"/>
        <v>34</v>
      </c>
      <c r="AE32" s="29">
        <f t="shared" si="30"/>
        <v>5</v>
      </c>
      <c r="AF32" s="29">
        <f>SUMIF('PPM K'!$AG:$AG,"&gt;=0",'PPM K'!$AX:$AX)</f>
        <v>5</v>
      </c>
      <c r="AG32" s="490">
        <v>0</v>
      </c>
      <c r="AH32" s="29">
        <f t="shared" si="31"/>
        <v>29</v>
      </c>
      <c r="AI32" s="29">
        <f>SUMIF('PPM M'!$AG:$AG,"&gt;=0",'PPM M'!$AX:$AX)</f>
        <v>29</v>
      </c>
      <c r="AJ32" s="490">
        <v>0</v>
      </c>
    </row>
    <row r="33" spans="1:36">
      <c r="B33" s="13" t="s">
        <v>3356</v>
      </c>
      <c r="C33" s="28">
        <f t="shared" ref="C33:C34" si="51">D33+G33</f>
        <v>15</v>
      </c>
      <c r="D33" s="28">
        <f t="shared" si="26"/>
        <v>2</v>
      </c>
      <c r="E33" s="28">
        <f>COUNT('PPM K'!AH:AH)-1</f>
        <v>2</v>
      </c>
      <c r="F33" s="490">
        <v>0</v>
      </c>
      <c r="G33" s="28">
        <f t="shared" si="27"/>
        <v>13</v>
      </c>
      <c r="H33" s="47">
        <f>COUNT('PPM M'!AH:AH)-1-1</f>
        <v>13</v>
      </c>
      <c r="I33" s="490">
        <v>0</v>
      </c>
      <c r="K33" s="13" t="s">
        <v>3356</v>
      </c>
      <c r="L33" s="28">
        <f t="shared" ref="L33:L34" si="52">M33+P33</f>
        <v>6</v>
      </c>
      <c r="M33" s="28">
        <f t="shared" ref="M33:M46" si="53">N33+O33</f>
        <v>0</v>
      </c>
      <c r="N33" s="46">
        <f>COUNTIFS('PPM K'!$AH:$AH,"&gt;=0",'PPM K'!$AX:$AX,"&gt;=6")</f>
        <v>0</v>
      </c>
      <c r="O33" s="490">
        <v>0</v>
      </c>
      <c r="P33" s="28">
        <f t="shared" ref="P33:P34" si="54">Q33+R33</f>
        <v>6</v>
      </c>
      <c r="Q33" s="46">
        <f>COUNTIFS('PPM M'!$AH:$AH,"&gt;=0",'PPM M'!$AX:$AX,"&gt;=6")</f>
        <v>6</v>
      </c>
      <c r="R33" s="490">
        <v>0</v>
      </c>
      <c r="T33" s="13" t="s">
        <v>3356</v>
      </c>
      <c r="U33" s="29">
        <f t="shared" si="28"/>
        <v>4396.6557198278315</v>
      </c>
      <c r="V33" s="29">
        <f t="shared" ref="V33:V34" si="55">W33+X33</f>
        <v>366.0495829135304</v>
      </c>
      <c r="W33" s="29">
        <f>SUMIF('PPM K'!$AH:$AH,"&gt;=0",'PPM K'!$E:$E)</f>
        <v>366.0495829135304</v>
      </c>
      <c r="X33" s="490">
        <v>0</v>
      </c>
      <c r="Y33" s="29">
        <f t="shared" ref="Y33:Y34" si="56">Z33+AA33</f>
        <v>4030.6061369143008</v>
      </c>
      <c r="Z33" s="29">
        <f>SUMIF('PPM M'!$AH:$AH,"&gt;=0",'PPM M'!$E:$E)</f>
        <v>4030.6061369143008</v>
      </c>
      <c r="AA33" s="490">
        <v>0</v>
      </c>
      <c r="AC33" s="13" t="s">
        <v>3356</v>
      </c>
      <c r="AD33" s="29">
        <f t="shared" si="29"/>
        <v>62</v>
      </c>
      <c r="AE33" s="29">
        <f t="shared" si="30"/>
        <v>5</v>
      </c>
      <c r="AF33" s="29">
        <f>SUMIF('PPM K'!$AH:$AH,"&gt;=0",'PPM K'!$AX:$AX)</f>
        <v>5</v>
      </c>
      <c r="AG33" s="490">
        <v>0</v>
      </c>
      <c r="AH33" s="29">
        <f t="shared" si="31"/>
        <v>57</v>
      </c>
      <c r="AI33" s="29">
        <f>SUMIF('PPM M'!$AH:$AH,"&gt;=0",'PPM M'!$AX:$AX)</f>
        <v>57</v>
      </c>
      <c r="AJ33" s="490">
        <v>0</v>
      </c>
    </row>
    <row r="34" spans="1:36">
      <c r="B34" s="13" t="s">
        <v>1323</v>
      </c>
      <c r="C34" s="28">
        <f t="shared" si="51"/>
        <v>17</v>
      </c>
      <c r="D34" s="28">
        <f t="shared" si="26"/>
        <v>3</v>
      </c>
      <c r="E34" s="28">
        <f>COUNT('PPM K'!AI:AI)-1</f>
        <v>3</v>
      </c>
      <c r="F34" s="490">
        <v>0</v>
      </c>
      <c r="G34" s="28">
        <f t="shared" si="27"/>
        <v>14</v>
      </c>
      <c r="H34" s="47">
        <f>COUNT('PPM M'!AI:AI)-1</f>
        <v>14</v>
      </c>
      <c r="I34" s="490">
        <v>0</v>
      </c>
      <c r="K34" s="13" t="s">
        <v>1323</v>
      </c>
      <c r="L34" s="28">
        <f t="shared" si="52"/>
        <v>6</v>
      </c>
      <c r="M34" s="28">
        <f t="shared" si="53"/>
        <v>1</v>
      </c>
      <c r="N34" s="47">
        <f>COUNTIFS('PPM K'!$AI:$AI,"&gt;=0",'PPM K'!$AX:$AX,"&gt;=6")</f>
        <v>1</v>
      </c>
      <c r="O34" s="490">
        <v>0</v>
      </c>
      <c r="P34" s="28">
        <f t="shared" si="54"/>
        <v>5</v>
      </c>
      <c r="Q34" s="47">
        <f>COUNTIFS('PPM M'!$AI:$AI,"&gt;=0",'PPM M'!$AX:$AX,"&gt;=6")</f>
        <v>5</v>
      </c>
      <c r="R34" s="490">
        <v>0</v>
      </c>
      <c r="T34" s="13" t="s">
        <v>1323</v>
      </c>
      <c r="U34" s="29">
        <f t="shared" si="28"/>
        <v>4894.3300293242237</v>
      </c>
      <c r="V34" s="29">
        <f t="shared" si="55"/>
        <v>1018.8634718648959</v>
      </c>
      <c r="W34" s="29">
        <f>SUMIF('PPM K'!$AI:$AI,"&gt;=0",'PPM K'!$E:$E)</f>
        <v>1018.8634718648959</v>
      </c>
      <c r="X34" s="490">
        <v>0</v>
      </c>
      <c r="Y34" s="29">
        <f t="shared" si="56"/>
        <v>3875.4665574593278</v>
      </c>
      <c r="Z34" s="29">
        <f>SUMIF('PPM M'!$AI:$AI,"&gt;=0",'PPM M'!$E:$E)</f>
        <v>3875.4665574593278</v>
      </c>
      <c r="AA34" s="490">
        <v>0</v>
      </c>
      <c r="AC34" s="13" t="s">
        <v>1323</v>
      </c>
      <c r="AD34" s="29">
        <f t="shared" si="29"/>
        <v>64.5</v>
      </c>
      <c r="AE34" s="29">
        <f t="shared" si="30"/>
        <v>12</v>
      </c>
      <c r="AF34" s="29">
        <f>SUMIF('PPM K'!$AI:$AI,"&gt;=0",'PPM K'!$AX:$AX)</f>
        <v>12</v>
      </c>
      <c r="AG34" s="490">
        <v>0</v>
      </c>
      <c r="AH34" s="29">
        <f t="shared" si="31"/>
        <v>52.5</v>
      </c>
      <c r="AI34" s="29">
        <f>SUMIF('PPM M'!$AI:$AI,"&gt;=0",'PPM M'!$AX:$AX)</f>
        <v>52.5</v>
      </c>
      <c r="AJ34" s="490">
        <v>0</v>
      </c>
    </row>
    <row r="35" spans="1:36">
      <c r="A35" s="50"/>
      <c r="B35" s="13" t="s">
        <v>3357</v>
      </c>
      <c r="C35" s="28">
        <f t="shared" ref="C35" si="57">D35+G35</f>
        <v>27</v>
      </c>
      <c r="D35" s="28">
        <f t="shared" si="26"/>
        <v>4</v>
      </c>
      <c r="E35" s="28">
        <f>COUNT('PPM K'!AJ:AJ)-1-1</f>
        <v>4</v>
      </c>
      <c r="F35" s="490">
        <v>0</v>
      </c>
      <c r="G35" s="28">
        <f t="shared" si="27"/>
        <v>23</v>
      </c>
      <c r="H35" s="47">
        <f>COUNT('PPM M'!AJ:AJ)-1</f>
        <v>23</v>
      </c>
      <c r="I35" s="490">
        <v>0</v>
      </c>
      <c r="K35" s="13" t="s">
        <v>3357</v>
      </c>
      <c r="L35" s="28">
        <f t="shared" ref="L35:L46" si="58">M35+P35</f>
        <v>10</v>
      </c>
      <c r="M35" s="28">
        <f t="shared" si="53"/>
        <v>0</v>
      </c>
      <c r="N35" s="47">
        <f>COUNTIFS('PPM K'!$AJ:$AJ,"&gt;=0",'PPM K'!$AX:$AX,"&gt;=6")</f>
        <v>0</v>
      </c>
      <c r="O35" s="490">
        <v>0</v>
      </c>
      <c r="P35" s="28">
        <f t="shared" ref="P35:P46" si="59">Q35+R35</f>
        <v>10</v>
      </c>
      <c r="Q35" s="47">
        <f>COUNTIFS('PPM M'!$AJ:$AJ,"&gt;=0",'PPM M'!$AX:$AX,"&gt;=6")</f>
        <v>10</v>
      </c>
      <c r="R35" s="490">
        <v>0</v>
      </c>
      <c r="T35" s="13" t="s">
        <v>3357</v>
      </c>
      <c r="U35" s="29">
        <f t="shared" si="28"/>
        <v>7421.3014581531179</v>
      </c>
      <c r="V35" s="29">
        <f t="shared" ref="V35:V46" si="60">W35+X35</f>
        <v>1184.5750379285307</v>
      </c>
      <c r="W35" s="29">
        <f>SUMIF('PPM K'!$AJ:$AJ,"&gt;=0",'PPM K'!$E:$E)</f>
        <v>1184.5750379285307</v>
      </c>
      <c r="X35" s="490">
        <v>0</v>
      </c>
      <c r="Y35" s="29">
        <f t="shared" ref="Y35:Y46" si="61">Z35+AA35</f>
        <v>6236.7264202245869</v>
      </c>
      <c r="Z35" s="29">
        <f>SUMIF('PPM M'!$AJ:$AJ,"&gt;=0",'PPM M'!$E:$E)</f>
        <v>6236.7264202245869</v>
      </c>
      <c r="AA35" s="490">
        <v>0</v>
      </c>
      <c r="AC35" s="13" t="s">
        <v>3357</v>
      </c>
      <c r="AD35" s="29">
        <f t="shared" si="29"/>
        <v>107</v>
      </c>
      <c r="AE35" s="29">
        <f t="shared" si="30"/>
        <v>15</v>
      </c>
      <c r="AF35" s="29">
        <f>SUMIF('PPM K'!$AJ:$AJ,"&gt;=0",'PPM K'!$AX:$AX)</f>
        <v>15</v>
      </c>
      <c r="AG35" s="490">
        <v>0</v>
      </c>
      <c r="AH35" s="29">
        <f t="shared" si="31"/>
        <v>92</v>
      </c>
      <c r="AI35" s="29">
        <f>SUMIF('PPM M'!$AJ:$AJ,"&gt;=0",'PPM M'!$AX:$AX)</f>
        <v>92</v>
      </c>
      <c r="AJ35" s="490">
        <v>0</v>
      </c>
    </row>
    <row r="36" spans="1:36">
      <c r="B36" s="13" t="s">
        <v>1237</v>
      </c>
      <c r="C36" s="492">
        <f t="shared" ref="C36:C46" si="62">D36+G36</f>
        <v>44</v>
      </c>
      <c r="D36" s="28">
        <f t="shared" si="26"/>
        <v>8</v>
      </c>
      <c r="E36" s="28">
        <f>COUNT('PPM K'!AK:AK)-1</f>
        <v>3</v>
      </c>
      <c r="F36" s="490">
        <v>5</v>
      </c>
      <c r="G36" s="28">
        <f t="shared" si="27"/>
        <v>36</v>
      </c>
      <c r="H36" s="47">
        <f>COUNT('PPM M'!AK:AK)-1</f>
        <v>15</v>
      </c>
      <c r="I36" s="490">
        <v>21</v>
      </c>
      <c r="K36" s="13" t="s">
        <v>1237</v>
      </c>
      <c r="L36" s="28">
        <f t="shared" si="58"/>
        <v>11</v>
      </c>
      <c r="M36" s="28">
        <f t="shared" si="53"/>
        <v>0</v>
      </c>
      <c r="N36" s="46">
        <f>COUNTIFS('PPM K'!$AK:$AK,"&gt;=0",'PPM K'!$AX:$AX,"&gt;=6")</f>
        <v>0</v>
      </c>
      <c r="O36" s="490"/>
      <c r="P36" s="28">
        <f t="shared" si="59"/>
        <v>11</v>
      </c>
      <c r="Q36" s="46">
        <f>COUNTIFS('PPM M'!$AK:$AK,"&gt;=0",'PPM M'!$AX:$AX,"&gt;=6")</f>
        <v>11</v>
      </c>
      <c r="R36" s="490"/>
      <c r="T36" s="13" t="s">
        <v>1237</v>
      </c>
      <c r="U36" s="29">
        <f t="shared" si="28"/>
        <v>6625.5741013606576</v>
      </c>
      <c r="V36" s="29">
        <f t="shared" si="60"/>
        <v>618.52578730727123</v>
      </c>
      <c r="W36" s="29">
        <f>SUMIF('PPM K'!$AK:$AK,"&gt;=0",'PPM K'!$E:$E)</f>
        <v>618.52578730727123</v>
      </c>
      <c r="X36" s="490"/>
      <c r="Y36" s="29">
        <f t="shared" si="61"/>
        <v>6007.0483140533861</v>
      </c>
      <c r="Z36" s="29">
        <f>SUMIF('PPM M'!$AK:$AK,"&gt;=0",'PPM M'!$E:$E)</f>
        <v>6007.0483140533861</v>
      </c>
      <c r="AA36" s="490"/>
      <c r="AC36" s="13" t="s">
        <v>1237</v>
      </c>
      <c r="AD36" s="29">
        <f t="shared" si="29"/>
        <v>84.5</v>
      </c>
      <c r="AE36" s="29">
        <f t="shared" si="30"/>
        <v>8</v>
      </c>
      <c r="AF36" s="29">
        <f>SUMIF('PPM K'!$AK:$AK,"&gt;=0",'PPM K'!$AX:$AX)</f>
        <v>8</v>
      </c>
      <c r="AG36" s="490"/>
      <c r="AH36" s="29">
        <f t="shared" si="31"/>
        <v>76.5</v>
      </c>
      <c r="AI36" s="29">
        <f>SUMIF('PPM M'!$AK:$AK,"&gt;=0",'PPM M'!$AX:$AX)</f>
        <v>76.5</v>
      </c>
      <c r="AJ36" s="490"/>
    </row>
    <row r="37" spans="1:36">
      <c r="B37" s="13" t="s">
        <v>57</v>
      </c>
      <c r="C37" s="28">
        <f t="shared" ref="C37" si="63">D37+G37</f>
        <v>43</v>
      </c>
      <c r="D37" s="28">
        <f t="shared" ref="D37" si="64">E37+F37</f>
        <v>6</v>
      </c>
      <c r="E37" s="28">
        <f>COUNT('PPM K'!AL:AL)-1</f>
        <v>6</v>
      </c>
      <c r="F37" s="490">
        <v>0</v>
      </c>
      <c r="G37" s="28">
        <f t="shared" ref="G37" si="65">H37+I37</f>
        <v>37</v>
      </c>
      <c r="H37" s="47">
        <f>COUNT('PPM M'!AL:AL)-1</f>
        <v>37</v>
      </c>
      <c r="I37" s="490">
        <v>0</v>
      </c>
      <c r="K37" s="13" t="s">
        <v>57</v>
      </c>
      <c r="L37" s="28">
        <f t="shared" ref="L37" si="66">M37+P37</f>
        <v>12</v>
      </c>
      <c r="M37" s="28">
        <f t="shared" ref="M37" si="67">N37+O37</f>
        <v>1</v>
      </c>
      <c r="N37" s="46">
        <f>COUNTIFS('PPM K'!$AL:$AL,"&gt;=0",'PPM K'!$AX:$AX,"&gt;=6")</f>
        <v>1</v>
      </c>
      <c r="O37" s="490"/>
      <c r="P37" s="28">
        <f t="shared" ref="P37" si="68">Q37+R37</f>
        <v>11</v>
      </c>
      <c r="Q37" s="46">
        <f>COUNTIFS('PPM M'!$AL:$AL,"&gt;=0",'PPM M'!$AX:$AX,"&gt;=6")</f>
        <v>11</v>
      </c>
      <c r="R37" s="490"/>
      <c r="T37" s="13" t="s">
        <v>57</v>
      </c>
      <c r="U37" s="29">
        <f t="shared" ref="U37" si="69">V37+Y37</f>
        <v>8515.5947227309953</v>
      </c>
      <c r="V37" s="29">
        <f t="shared" ref="V37" si="70">W37+X37</f>
        <v>1143.9576045766307</v>
      </c>
      <c r="W37" s="29">
        <f>SUMIF('PPM K'!$AL:$AL,"&gt;=0",'PPM K'!$E:$E)</f>
        <v>1143.9576045766307</v>
      </c>
      <c r="X37" s="490"/>
      <c r="Y37" s="29">
        <f t="shared" ref="Y37" si="71">Z37+AA37</f>
        <v>7371.6371181543645</v>
      </c>
      <c r="Z37" s="29">
        <f>SUMIF('PPM M'!$AL:$AL,"&gt;=0",'PPM M'!$E:$E)</f>
        <v>7371.6371181543645</v>
      </c>
      <c r="AA37" s="490"/>
      <c r="AC37" s="13" t="s">
        <v>57</v>
      </c>
      <c r="AD37" s="29">
        <f t="shared" ref="AD37" si="72">AE37+AH37</f>
        <v>120.5</v>
      </c>
      <c r="AE37" s="29">
        <f t="shared" ref="AE37" si="73">AF37+AG37</f>
        <v>15</v>
      </c>
      <c r="AF37" s="29">
        <f>SUMIF('PPM K'!$AL:$AL,"&gt;=0",'PPM K'!$AX:$AX)</f>
        <v>15</v>
      </c>
      <c r="AG37" s="490"/>
      <c r="AH37" s="29">
        <f t="shared" ref="AH37" si="74">AI37+AJ37</f>
        <v>105.5</v>
      </c>
      <c r="AI37" s="29">
        <f>SUMIF('PPM M'!$AL:$AL,"&gt;=0",'PPM M'!$AX:$AX)</f>
        <v>105.5</v>
      </c>
      <c r="AJ37" s="490"/>
    </row>
    <row r="38" spans="1:36">
      <c r="B38" s="13" t="s">
        <v>5</v>
      </c>
      <c r="C38" s="28">
        <f t="shared" si="62"/>
        <v>34</v>
      </c>
      <c r="D38" s="28">
        <f t="shared" si="26"/>
        <v>7</v>
      </c>
      <c r="E38" s="28">
        <f>COUNT('PPM K'!AM:AM)-1</f>
        <v>7</v>
      </c>
      <c r="F38" s="490">
        <v>0</v>
      </c>
      <c r="G38" s="28">
        <f t="shared" si="27"/>
        <v>27</v>
      </c>
      <c r="H38" s="47">
        <f>COUNT('PPM M'!AM:AM)-1</f>
        <v>27</v>
      </c>
      <c r="I38" s="490">
        <v>0</v>
      </c>
      <c r="K38" s="13" t="s">
        <v>5</v>
      </c>
      <c r="L38" s="28">
        <f t="shared" si="58"/>
        <v>11</v>
      </c>
      <c r="M38" s="28">
        <f t="shared" si="53"/>
        <v>2</v>
      </c>
      <c r="N38" s="47">
        <f>COUNTIFS('PPM K'!$AM:$AM,"&gt;=0",'PPM K'!$AX:$AX,"&gt;=6")</f>
        <v>2</v>
      </c>
      <c r="O38" s="490"/>
      <c r="P38" s="28">
        <f t="shared" si="59"/>
        <v>9</v>
      </c>
      <c r="Q38" s="47">
        <f>COUNTIFS('PPM M'!$AM:$AM,"&gt;=0",'PPM M'!$AX:$AX,"&gt;=6")</f>
        <v>9</v>
      </c>
      <c r="R38" s="490"/>
      <c r="T38" s="13" t="s">
        <v>5</v>
      </c>
      <c r="U38" s="29">
        <f t="shared" si="28"/>
        <v>9430.5124022708769</v>
      </c>
      <c r="V38" s="29">
        <f t="shared" si="60"/>
        <v>2337.2359964174047</v>
      </c>
      <c r="W38" s="29">
        <f>SUMIF('PPM K'!$AM:$AM,"&gt;=0",'PPM K'!$E:$E)</f>
        <v>2337.2359964174047</v>
      </c>
      <c r="X38" s="490"/>
      <c r="Y38" s="29">
        <f t="shared" si="61"/>
        <v>7093.2764058534713</v>
      </c>
      <c r="Z38" s="29">
        <f>SUMIF('PPM M'!$AM:$AM,"&gt;=0",'PPM M'!$E:$E)</f>
        <v>7093.2764058534713</v>
      </c>
      <c r="AA38" s="490"/>
      <c r="AC38" s="13" t="s">
        <v>5</v>
      </c>
      <c r="AD38" s="29">
        <f t="shared" si="29"/>
        <v>126.5</v>
      </c>
      <c r="AE38" s="29">
        <f t="shared" si="30"/>
        <v>26</v>
      </c>
      <c r="AF38" s="29">
        <f>SUMIF('PPM K'!$AM:$AM,"&gt;=0",'PPM K'!$AX:$AX)</f>
        <v>26</v>
      </c>
      <c r="AG38" s="490"/>
      <c r="AH38" s="29">
        <f t="shared" si="31"/>
        <v>100.5</v>
      </c>
      <c r="AI38" s="29">
        <f>SUMIF('PPM M'!$AM:$AM,"&gt;=0",'PPM M'!$AX:$AX)</f>
        <v>100.5</v>
      </c>
      <c r="AJ38" s="490"/>
    </row>
    <row r="39" spans="1:36">
      <c r="B39" s="13" t="s">
        <v>3359</v>
      </c>
      <c r="C39" s="28">
        <f t="shared" si="62"/>
        <v>6</v>
      </c>
      <c r="D39" s="28">
        <f t="shared" si="26"/>
        <v>0</v>
      </c>
      <c r="E39" s="28">
        <f>COUNT('PPM K'!AN:AN)-1</f>
        <v>0</v>
      </c>
      <c r="F39" s="490">
        <v>0</v>
      </c>
      <c r="G39" s="28">
        <f t="shared" si="27"/>
        <v>6</v>
      </c>
      <c r="H39" s="47">
        <f>COUNT('PPM M'!AN:AN)-1-1</f>
        <v>6</v>
      </c>
      <c r="I39" s="490">
        <v>0</v>
      </c>
      <c r="K39" s="13" t="s">
        <v>3359</v>
      </c>
      <c r="L39" s="28">
        <f t="shared" si="58"/>
        <v>7</v>
      </c>
      <c r="M39" s="28">
        <f t="shared" si="53"/>
        <v>0</v>
      </c>
      <c r="N39" s="46">
        <f>COUNTIFS('PPM K'!$AN:$AN,"&gt;=0",'PPM K'!$AX:$AX,"&gt;=6")</f>
        <v>0</v>
      </c>
      <c r="O39" s="490"/>
      <c r="P39" s="28">
        <f t="shared" si="59"/>
        <v>7</v>
      </c>
      <c r="Q39" s="46">
        <f>COUNTIFS('PPM M'!$AN:$AN,"&gt;=0",'PPM M'!$AX:$AX,"&gt;=6")</f>
        <v>7</v>
      </c>
      <c r="R39" s="490"/>
      <c r="T39" s="13" t="s">
        <v>3359</v>
      </c>
      <c r="U39" s="29">
        <f t="shared" si="28"/>
        <v>3160.2085680159853</v>
      </c>
      <c r="V39" s="29">
        <f t="shared" si="60"/>
        <v>0</v>
      </c>
      <c r="W39" s="29">
        <f>SUMIF('PPM K'!$AN:$AN,"&gt;=0",'PPM K'!$E:$E)</f>
        <v>0</v>
      </c>
      <c r="X39" s="490"/>
      <c r="Y39" s="29">
        <f t="shared" si="61"/>
        <v>3160.2085680159853</v>
      </c>
      <c r="Z39" s="29">
        <f>SUMIF('PPM M'!$AN:$AN,"&gt;=0",'PPM M'!$E:$E)</f>
        <v>3160.2085680159853</v>
      </c>
      <c r="AA39" s="490"/>
      <c r="AC39" s="13" t="s">
        <v>3359</v>
      </c>
      <c r="AD39" s="29">
        <f t="shared" si="29"/>
        <v>42</v>
      </c>
      <c r="AE39" s="29">
        <f t="shared" si="30"/>
        <v>0</v>
      </c>
      <c r="AF39" s="29">
        <f>SUMIF('PPM K'!$AN:$AN,"&gt;=0",'PPM K'!$AX:$AX)</f>
        <v>0</v>
      </c>
      <c r="AG39" s="490"/>
      <c r="AH39" s="29">
        <f t="shared" si="31"/>
        <v>42</v>
      </c>
      <c r="AI39" s="29">
        <f>SUMIF('PPM M'!$AN:$AN,"&gt;=0",'PPM M'!$AX:$AX)</f>
        <v>42</v>
      </c>
      <c r="AJ39" s="490"/>
    </row>
    <row r="40" spans="1:36">
      <c r="B40" s="13" t="s">
        <v>3360</v>
      </c>
      <c r="C40" s="28">
        <f t="shared" si="62"/>
        <v>10</v>
      </c>
      <c r="D40" s="28">
        <f t="shared" si="26"/>
        <v>0</v>
      </c>
      <c r="E40" s="28">
        <f>COUNT('PPM K'!AO:AO)-1</f>
        <v>0</v>
      </c>
      <c r="F40" s="490">
        <v>0</v>
      </c>
      <c r="G40" s="28">
        <f t="shared" si="27"/>
        <v>10</v>
      </c>
      <c r="H40" s="47">
        <f>COUNT('PPM M'!AO:AO)-1</f>
        <v>10</v>
      </c>
      <c r="I40" s="490">
        <v>0</v>
      </c>
      <c r="K40" s="13" t="s">
        <v>3360</v>
      </c>
      <c r="L40" s="28">
        <f t="shared" si="58"/>
        <v>2</v>
      </c>
      <c r="M40" s="28">
        <f t="shared" si="53"/>
        <v>0</v>
      </c>
      <c r="N40" s="46">
        <f>COUNTIFS('PPM K'!$AO:$AO,"&gt;=0",'PPM K'!$AX:$AX,"&gt;=6")</f>
        <v>0</v>
      </c>
      <c r="O40" s="490"/>
      <c r="P40" s="28">
        <f t="shared" si="59"/>
        <v>2</v>
      </c>
      <c r="Q40" s="46">
        <f>COUNTIFS('PPM M'!$AO:$AO,"&gt;=0",'PPM M'!$AX:$AX,"&gt;=6")</f>
        <v>2</v>
      </c>
      <c r="R40" s="490"/>
      <c r="T40" s="13" t="s">
        <v>3360</v>
      </c>
      <c r="U40" s="29">
        <f t="shared" si="28"/>
        <v>1587.4201366776422</v>
      </c>
      <c r="V40" s="29">
        <f t="shared" si="60"/>
        <v>0</v>
      </c>
      <c r="W40" s="29">
        <f>SUMIF('PPM K'!$AO:$AO,"&gt;=0",'PPM K'!$E:$E)</f>
        <v>0</v>
      </c>
      <c r="X40" s="490"/>
      <c r="Y40" s="29">
        <f t="shared" si="61"/>
        <v>1587.4201366776422</v>
      </c>
      <c r="Z40" s="29">
        <f>SUMIF('PPM M'!$AO:$AO,"&gt;=0",'PPM M'!$E:$E)</f>
        <v>1587.4201366776422</v>
      </c>
      <c r="AA40" s="490"/>
      <c r="AC40" s="13" t="s">
        <v>3360</v>
      </c>
      <c r="AD40" s="29">
        <f t="shared" si="29"/>
        <v>24.5</v>
      </c>
      <c r="AE40" s="29">
        <f t="shared" si="30"/>
        <v>0</v>
      </c>
      <c r="AF40" s="29">
        <f>SUMIF('PPM K'!$AO:$AO,"&gt;=0",'PPM K'!$AX:$AX)</f>
        <v>0</v>
      </c>
      <c r="AG40" s="490"/>
      <c r="AH40" s="29">
        <f t="shared" si="31"/>
        <v>24.5</v>
      </c>
      <c r="AI40" s="29">
        <f>SUMIF('PPM M'!$AO:$AO,"&gt;=0",'PPM M'!$AX:$AX)</f>
        <v>24.5</v>
      </c>
      <c r="AJ40" s="490"/>
    </row>
    <row r="41" spans="1:36">
      <c r="B41" s="13" t="s">
        <v>1224</v>
      </c>
      <c r="C41" s="28">
        <f t="shared" si="62"/>
        <v>21</v>
      </c>
      <c r="D41" s="28">
        <f t="shared" si="26"/>
        <v>2</v>
      </c>
      <c r="E41" s="28">
        <f>COUNT('PPM K'!AP:AP)-1</f>
        <v>2</v>
      </c>
      <c r="F41" s="490">
        <v>0</v>
      </c>
      <c r="G41" s="28">
        <f t="shared" si="27"/>
        <v>19</v>
      </c>
      <c r="H41" s="47">
        <f>COUNT('PPM M'!AP:AP)-1</f>
        <v>19</v>
      </c>
      <c r="I41" s="490">
        <v>0</v>
      </c>
      <c r="K41" s="13" t="s">
        <v>1224</v>
      </c>
      <c r="L41" s="28">
        <f t="shared" si="58"/>
        <v>6</v>
      </c>
      <c r="M41" s="28">
        <f t="shared" si="53"/>
        <v>0</v>
      </c>
      <c r="N41" s="46">
        <f>COUNTIFS('PPM K'!$AP:$AP,"&gt;=0",'PPM K'!$AX:$AX,"&gt;=6")</f>
        <v>0</v>
      </c>
      <c r="O41" s="490"/>
      <c r="P41" s="28">
        <f t="shared" si="59"/>
        <v>6</v>
      </c>
      <c r="Q41" s="46">
        <f>COUNTIFS('PPM M'!$AP:$AP,"&gt;=0",'PPM M'!$AX:$AX,"&gt;=6")</f>
        <v>6</v>
      </c>
      <c r="R41" s="490"/>
      <c r="T41" s="13" t="s">
        <v>1224</v>
      </c>
      <c r="U41" s="29">
        <f t="shared" si="28"/>
        <v>4716.0394733681651</v>
      </c>
      <c r="V41" s="29">
        <f t="shared" si="60"/>
        <v>613.13024973674123</v>
      </c>
      <c r="W41" s="29">
        <f>SUMIF('PPM K'!$AP:$AP,"&gt;=0",'PPM K'!$E:$E)</f>
        <v>613.13024973674123</v>
      </c>
      <c r="X41" s="490"/>
      <c r="Y41" s="29">
        <f t="shared" si="61"/>
        <v>4102.9092236314236</v>
      </c>
      <c r="Z41" s="29">
        <f>SUMIF('PPM M'!$AP:$AP,"&gt;=0",'PPM M'!$E:$E)</f>
        <v>4102.9092236314236</v>
      </c>
      <c r="AA41" s="490"/>
      <c r="AC41" s="13" t="s">
        <v>1224</v>
      </c>
      <c r="AD41" s="29">
        <f t="shared" si="29"/>
        <v>66</v>
      </c>
      <c r="AE41" s="29">
        <f t="shared" si="30"/>
        <v>10</v>
      </c>
      <c r="AF41" s="29">
        <f>SUMIF('PPM K'!$AP:$AP,"&gt;=0",'PPM K'!$AX:$AX)</f>
        <v>10</v>
      </c>
      <c r="AG41" s="490"/>
      <c r="AH41" s="29">
        <f t="shared" si="31"/>
        <v>56</v>
      </c>
      <c r="AI41" s="29">
        <f>SUMIF('PPM M'!$AP:$AP,"&gt;=0",'PPM M'!$AX:$AX)</f>
        <v>56</v>
      </c>
      <c r="AJ41" s="490"/>
    </row>
    <row r="42" spans="1:36">
      <c r="B42" s="13" t="s">
        <v>1225</v>
      </c>
      <c r="C42" s="28">
        <f t="shared" si="62"/>
        <v>34</v>
      </c>
      <c r="D42" s="28">
        <f t="shared" si="26"/>
        <v>10</v>
      </c>
      <c r="E42" s="28">
        <f>COUNT('PPM K'!AQ:AQ)-1</f>
        <v>10</v>
      </c>
      <c r="F42" s="490">
        <v>0</v>
      </c>
      <c r="G42" s="28">
        <f t="shared" si="27"/>
        <v>24</v>
      </c>
      <c r="H42" s="47">
        <f>COUNT('PPM M'!AQ:AQ)-1</f>
        <v>24</v>
      </c>
      <c r="I42" s="490">
        <v>0</v>
      </c>
      <c r="K42" s="13" t="s">
        <v>1225</v>
      </c>
      <c r="L42" s="28">
        <f t="shared" si="58"/>
        <v>12</v>
      </c>
      <c r="M42" s="28">
        <f t="shared" si="53"/>
        <v>2</v>
      </c>
      <c r="N42" s="46">
        <f>COUNTIFS('PPM K'!$AQ:$AQ,"&gt;=0",'PPM K'!$AX:$AX,"&gt;=6")</f>
        <v>2</v>
      </c>
      <c r="O42" s="490"/>
      <c r="P42" s="28">
        <f t="shared" si="59"/>
        <v>10</v>
      </c>
      <c r="Q42" s="46">
        <f>COUNTIFS('PPM M'!$AQ:$AQ,"&gt;=0",'PPM M'!$AX:$AX,"&gt;=6")</f>
        <v>10</v>
      </c>
      <c r="R42" s="490"/>
      <c r="T42" s="13" t="s">
        <v>1225</v>
      </c>
      <c r="U42" s="29">
        <f t="shared" si="28"/>
        <v>8956.8416910287451</v>
      </c>
      <c r="V42" s="29">
        <f t="shared" si="60"/>
        <v>2679.3071751611965</v>
      </c>
      <c r="W42" s="29">
        <f>SUMIF('PPM K'!$AQ:$AQ,"&gt;=0",'PPM K'!$E:$E)</f>
        <v>2679.3071751611965</v>
      </c>
      <c r="X42" s="490"/>
      <c r="Y42" s="29">
        <f t="shared" si="61"/>
        <v>6277.5345158675491</v>
      </c>
      <c r="Z42" s="29">
        <f>SUMIF('PPM M'!$AQ:$AQ,"&gt;=0",'PPM M'!$E:$E)</f>
        <v>6277.5345158675491</v>
      </c>
      <c r="AA42" s="490"/>
      <c r="AC42" s="13" t="s">
        <v>1225</v>
      </c>
      <c r="AD42" s="29">
        <f t="shared" si="29"/>
        <v>119</v>
      </c>
      <c r="AE42" s="29">
        <f t="shared" si="30"/>
        <v>33.5</v>
      </c>
      <c r="AF42" s="29">
        <f>SUMIF('PPM K'!$AQ:$AQ,"&gt;=0",'PPM K'!$AX:$AX)</f>
        <v>33.5</v>
      </c>
      <c r="AG42" s="490"/>
      <c r="AH42" s="29">
        <f t="shared" si="31"/>
        <v>85.5</v>
      </c>
      <c r="AI42" s="29">
        <f>SUMIF('PPM M'!$AQ:$AQ,"&gt;=0",'PPM M'!$AX:$AX)</f>
        <v>85.5</v>
      </c>
      <c r="AJ42" s="490"/>
    </row>
    <row r="43" spans="1:36">
      <c r="B43" s="13" t="s">
        <v>3361</v>
      </c>
      <c r="C43" s="492">
        <f t="shared" si="62"/>
        <v>50</v>
      </c>
      <c r="D43" s="28">
        <f t="shared" si="26"/>
        <v>10</v>
      </c>
      <c r="E43" s="28">
        <f>COUNT('PPM K'!AR:AR)-1</f>
        <v>10</v>
      </c>
      <c r="F43" s="490">
        <v>0</v>
      </c>
      <c r="G43" s="28">
        <f t="shared" si="27"/>
        <v>40</v>
      </c>
      <c r="H43" s="47">
        <f>COUNT('PPM M'!AR:AR)-1</f>
        <v>40</v>
      </c>
      <c r="I43" s="490">
        <v>0</v>
      </c>
      <c r="K43" s="13" t="s">
        <v>3361</v>
      </c>
      <c r="L43" s="28">
        <f t="shared" si="58"/>
        <v>18</v>
      </c>
      <c r="M43" s="28">
        <f t="shared" si="53"/>
        <v>2</v>
      </c>
      <c r="N43" s="46">
        <f>COUNTIFS('PPM K'!$AR:$AR,"&gt;=0",'PPM K'!$AX:$AX,"&gt;=6")</f>
        <v>2</v>
      </c>
      <c r="O43" s="490"/>
      <c r="P43" s="28">
        <f t="shared" si="59"/>
        <v>16</v>
      </c>
      <c r="Q43" s="46">
        <f>COUNTIFS('PPM M'!$AR:$AR,"&gt;=0",'PPM M'!$AX:$AX,"&gt;=6")</f>
        <v>16</v>
      </c>
      <c r="R43" s="490"/>
      <c r="T43" s="13" t="s">
        <v>3361</v>
      </c>
      <c r="U43" s="29">
        <f t="shared" si="28"/>
        <v>12645.433897733285</v>
      </c>
      <c r="V43" s="29">
        <f t="shared" si="60"/>
        <v>2498.4822267450254</v>
      </c>
      <c r="W43" s="29">
        <f>SUMIF('PPM K'!$AR:$AR,"&gt;=0",'PPM K'!$E:$E)</f>
        <v>2498.4822267450254</v>
      </c>
      <c r="X43" s="490"/>
      <c r="Y43" s="29">
        <f t="shared" si="61"/>
        <v>10146.951670988259</v>
      </c>
      <c r="Z43" s="29">
        <f>SUMIF('PPM M'!$AR:$AR,"&gt;=0",'PPM M'!$E:$E)</f>
        <v>10146.951670988259</v>
      </c>
      <c r="AA43" s="490"/>
      <c r="AC43" s="13" t="s">
        <v>3361</v>
      </c>
      <c r="AD43" s="29">
        <f t="shared" si="29"/>
        <v>170</v>
      </c>
      <c r="AE43" s="29">
        <f t="shared" si="30"/>
        <v>30</v>
      </c>
      <c r="AF43" s="29">
        <f>SUMIF('PPM K'!$AR:$AR,"&gt;=0",'PPM K'!$AX:$AX)</f>
        <v>30</v>
      </c>
      <c r="AG43" s="490"/>
      <c r="AH43" s="29">
        <f t="shared" si="31"/>
        <v>140</v>
      </c>
      <c r="AI43" s="29">
        <f>SUMIF('PPM M'!$AR:$AR,"&gt;=0",'PPM M'!$AX:$AX)</f>
        <v>140</v>
      </c>
      <c r="AJ43" s="490"/>
    </row>
    <row r="44" spans="1:36">
      <c r="B44" s="13" t="s">
        <v>3365</v>
      </c>
      <c r="C44" s="28">
        <f t="shared" si="62"/>
        <v>16</v>
      </c>
      <c r="D44" s="28">
        <f t="shared" si="26"/>
        <v>2</v>
      </c>
      <c r="E44" s="28">
        <f>COUNT('PPM K'!AT:AT)-1</f>
        <v>2</v>
      </c>
      <c r="F44" s="490">
        <v>0</v>
      </c>
      <c r="G44" s="28">
        <f t="shared" si="27"/>
        <v>14</v>
      </c>
      <c r="H44" s="47">
        <f>COUNT('PPM M'!AT:AT)-1</f>
        <v>14</v>
      </c>
      <c r="I44" s="490">
        <v>0</v>
      </c>
      <c r="K44" s="13" t="s">
        <v>3365</v>
      </c>
      <c r="L44" s="28">
        <f t="shared" si="58"/>
        <v>5</v>
      </c>
      <c r="M44" s="28">
        <f t="shared" si="53"/>
        <v>0</v>
      </c>
      <c r="N44" s="46">
        <f>COUNTIFS('PPM K'!$AT:$AT,"&gt;=0",'PPM K'!$AX:$AX,"&gt;=6")</f>
        <v>0</v>
      </c>
      <c r="O44" s="490"/>
      <c r="P44" s="28">
        <f t="shared" si="59"/>
        <v>5</v>
      </c>
      <c r="Q44" s="46">
        <f>COUNTIFS('PPM M'!$AT:$AT,"&gt;=0",'PPM M'!$AX:$AX,"&gt;=6")</f>
        <v>5</v>
      </c>
      <c r="R44" s="490"/>
      <c r="T44" s="13" t="s">
        <v>3365</v>
      </c>
      <c r="U44" s="29">
        <f t="shared" si="28"/>
        <v>4019.0808341909105</v>
      </c>
      <c r="V44" s="29">
        <f t="shared" si="60"/>
        <v>613.13024973674123</v>
      </c>
      <c r="W44" s="29">
        <f>SUMIF('PPM K'!$AT:$AT,"&gt;=0",'PPM K'!$E:$E)</f>
        <v>613.13024973674123</v>
      </c>
      <c r="X44" s="490"/>
      <c r="Y44" s="29">
        <f t="shared" si="61"/>
        <v>3405.9505844541691</v>
      </c>
      <c r="Z44" s="29">
        <f>SUMIF('PPM M'!$AT:$AT,"&gt;=0",'PPM M'!$E:$E)</f>
        <v>3405.9505844541691</v>
      </c>
      <c r="AA44" s="490"/>
      <c r="AC44" s="13" t="s">
        <v>3365</v>
      </c>
      <c r="AD44" s="29">
        <f t="shared" si="29"/>
        <v>59.5</v>
      </c>
      <c r="AE44" s="29">
        <f t="shared" si="30"/>
        <v>10</v>
      </c>
      <c r="AF44" s="29">
        <f>SUMIF('PPM K'!$AT:$AT,"&gt;=0",'PPM K'!$AX:$AX)</f>
        <v>10</v>
      </c>
      <c r="AG44" s="490"/>
      <c r="AH44" s="29">
        <f t="shared" si="31"/>
        <v>49.5</v>
      </c>
      <c r="AI44" s="29">
        <f>SUMIF('PPM M'!$AT:$AT,"&gt;=0",'PPM M'!$AX:$AX)</f>
        <v>49.5</v>
      </c>
      <c r="AJ44" s="490"/>
    </row>
    <row r="45" spans="1:36">
      <c r="B45" s="13" t="s">
        <v>115</v>
      </c>
      <c r="C45" s="492">
        <f t="shared" si="62"/>
        <v>38</v>
      </c>
      <c r="D45" s="28">
        <f t="shared" si="26"/>
        <v>3</v>
      </c>
      <c r="E45" s="28">
        <f>COUNT('PPM K'!AU:AU)-1</f>
        <v>3</v>
      </c>
      <c r="F45" s="490">
        <v>0</v>
      </c>
      <c r="G45" s="28">
        <f t="shared" si="27"/>
        <v>35</v>
      </c>
      <c r="H45" s="47">
        <f>COUNT('PPM M'!AU:AU)-1</f>
        <v>35</v>
      </c>
      <c r="I45" s="490">
        <v>0</v>
      </c>
      <c r="K45" s="13" t="s">
        <v>115</v>
      </c>
      <c r="L45" s="28">
        <f t="shared" si="58"/>
        <v>12</v>
      </c>
      <c r="M45" s="28">
        <f t="shared" si="53"/>
        <v>1</v>
      </c>
      <c r="N45" s="46">
        <f>COUNTIFS('PPM K'!$AU:$AU,"&gt;=0",'PPM K'!$AX:$AX,"&gt;=6")</f>
        <v>1</v>
      </c>
      <c r="O45" s="490"/>
      <c r="P45" s="28">
        <f t="shared" si="59"/>
        <v>11</v>
      </c>
      <c r="Q45" s="46">
        <f>COUNTIFS('PPM M'!$AU:$AU,"&gt;=0",'PPM M'!$AX:$AX,"&gt;=6")</f>
        <v>11</v>
      </c>
      <c r="R45" s="490"/>
      <c r="T45" s="13" t="s">
        <v>115</v>
      </c>
      <c r="U45" s="29">
        <f t="shared" si="28"/>
        <v>8595.346007847771</v>
      </c>
      <c r="V45" s="29">
        <f t="shared" si="60"/>
        <v>952.63426505525615</v>
      </c>
      <c r="W45" s="29">
        <f>SUMIF('PPM K'!$AU:$AU,"&gt;=0",'PPM K'!$E:$E)</f>
        <v>952.63426505525615</v>
      </c>
      <c r="X45" s="490"/>
      <c r="Y45" s="29">
        <f t="shared" si="61"/>
        <v>7642.7117427925141</v>
      </c>
      <c r="Z45" s="29">
        <f>SUMIF('PPM M'!$AU:$AU,"&gt;=0",'PPM M'!$E:$E)</f>
        <v>7642.7117427925141</v>
      </c>
      <c r="AA45" s="490"/>
      <c r="AC45" s="13" t="s">
        <v>115</v>
      </c>
      <c r="AD45" s="29">
        <f t="shared" si="29"/>
        <v>124</v>
      </c>
      <c r="AE45" s="29">
        <f t="shared" si="30"/>
        <v>10.5</v>
      </c>
      <c r="AF45" s="29">
        <f>SUMIF('PPM K'!$AU:$AU,"&gt;=0",'PPM K'!$AX:$AX)</f>
        <v>10.5</v>
      </c>
      <c r="AG45" s="490"/>
      <c r="AH45" s="29">
        <f t="shared" si="31"/>
        <v>113.5</v>
      </c>
      <c r="AI45" s="29">
        <f>SUMIF('PPM M'!$AU:$AU,"&gt;=0",'PPM M'!$AX:$AX)</f>
        <v>113.5</v>
      </c>
      <c r="AJ45" s="490"/>
    </row>
    <row r="46" spans="1:36">
      <c r="B46" s="13" t="s">
        <v>3366</v>
      </c>
      <c r="C46" s="28">
        <f t="shared" si="62"/>
        <v>28</v>
      </c>
      <c r="D46" s="28">
        <f t="shared" si="26"/>
        <v>1</v>
      </c>
      <c r="E46" s="28">
        <f>COUNT('PPM K'!AV:AV)-1</f>
        <v>1</v>
      </c>
      <c r="F46" s="490">
        <v>0</v>
      </c>
      <c r="G46" s="28">
        <f t="shared" si="27"/>
        <v>27</v>
      </c>
      <c r="H46" s="47">
        <f>COUNT('PPM M'!AV:AV)-1</f>
        <v>27</v>
      </c>
      <c r="I46" s="490">
        <v>0</v>
      </c>
      <c r="K46" s="13" t="s">
        <v>3366</v>
      </c>
      <c r="L46" s="28">
        <f t="shared" si="58"/>
        <v>14</v>
      </c>
      <c r="M46" s="28">
        <f t="shared" si="53"/>
        <v>0</v>
      </c>
      <c r="N46" s="46">
        <f>COUNTIFS('PPM K'!$AV:$AV,"&gt;=0",'PPM K'!$AX:$AX,"&gt;=6")</f>
        <v>0</v>
      </c>
      <c r="O46" s="490"/>
      <c r="P46" s="28">
        <f t="shared" si="59"/>
        <v>14</v>
      </c>
      <c r="Q46" s="46">
        <f>COUNTIFS('PPM M'!$AV:$AV,"&gt;=0",'PPM M'!$AX:$AX,"&gt;=6")</f>
        <v>14</v>
      </c>
      <c r="R46" s="490"/>
      <c r="T46" s="13" t="s">
        <v>3366</v>
      </c>
      <c r="U46" s="29">
        <f t="shared" si="28"/>
        <v>7741.5854719998051</v>
      </c>
      <c r="V46" s="29">
        <f t="shared" si="60"/>
        <v>82.005960906093406</v>
      </c>
      <c r="W46" s="29">
        <f>SUMIF('PPM K'!$AV:$AV,"&gt;=0",'PPM K'!$E:$E)</f>
        <v>82.005960906093406</v>
      </c>
      <c r="X46" s="490"/>
      <c r="Y46" s="29">
        <f t="shared" si="61"/>
        <v>7659.5795110937115</v>
      </c>
      <c r="Z46" s="29">
        <f>SUMIF('PPM M'!$AV:$AV,"&gt;=0",'PPM M'!$E:$E)</f>
        <v>7659.5795110937115</v>
      </c>
      <c r="AA46" s="490"/>
      <c r="AC46" s="13" t="s">
        <v>3366</v>
      </c>
      <c r="AD46" s="29">
        <f t="shared" si="29"/>
        <v>101</v>
      </c>
      <c r="AE46" s="29">
        <f t="shared" si="30"/>
        <v>1.5</v>
      </c>
      <c r="AF46" s="29">
        <f>SUMIF('PPM K'!$AV:$AV,"&gt;=0",'PPM K'!$AX:$AX)</f>
        <v>1.5</v>
      </c>
      <c r="AG46" s="490"/>
      <c r="AH46" s="29">
        <f t="shared" si="31"/>
        <v>99.5</v>
      </c>
      <c r="AI46" s="29">
        <f>SUMIF('PPM M'!$AV:$AV,"&gt;=0",'PPM M'!$AX:$AX)</f>
        <v>99.5</v>
      </c>
      <c r="AJ46" s="490"/>
    </row>
  </sheetData>
  <pageMargins left="0.7" right="0.7" top="0.75" bottom="0.75" header="0.3" footer="0.3"/>
  <legacy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3"/>
  <sheetViews>
    <sheetView workbookViewId="0">
      <selection activeCell="B30" sqref="B30"/>
    </sheetView>
  </sheetViews>
  <sheetFormatPr defaultRowHeight="13.2"/>
  <cols>
    <col min="1" max="1" width="30.33203125" bestFit="1" customWidth="1"/>
    <col min="2" max="2" width="8.88671875" style="31"/>
  </cols>
  <sheetData>
    <row r="2" spans="1:4">
      <c r="A2" t="s">
        <v>4</v>
      </c>
      <c r="B2" s="31">
        <f>'ZdZ M'!H6/60/24</f>
        <v>0.34513888888888888</v>
      </c>
    </row>
    <row r="3" spans="1:4">
      <c r="A3" t="s">
        <v>3345</v>
      </c>
      <c r="B3" s="31">
        <f>'Liszkor M'!J2/60/24</f>
        <v>0.48819444444444443</v>
      </c>
      <c r="D3" t="s">
        <v>4628</v>
      </c>
    </row>
    <row r="4" spans="1:4">
      <c r="A4" t="s">
        <v>3347</v>
      </c>
      <c r="B4" s="31">
        <f>'H55 TR200 M'!N3</f>
        <v>0.46929398148148144</v>
      </c>
      <c r="D4" t="s">
        <v>4628</v>
      </c>
    </row>
    <row r="5" spans="1:4">
      <c r="A5" t="s">
        <v>56</v>
      </c>
      <c r="B5" s="31">
        <f>'Dymno M'!I2</f>
        <v>0.40108796296296301</v>
      </c>
    </row>
    <row r="6" spans="1:4">
      <c r="A6" t="s">
        <v>3351</v>
      </c>
      <c r="B6" s="31">
        <f>'XIV RzK M'!H3</f>
        <v>0.26874999999999999</v>
      </c>
    </row>
    <row r="7" spans="1:4">
      <c r="A7" t="s">
        <v>3</v>
      </c>
      <c r="B7" s="31">
        <f>'Tropy M'!O4</f>
        <v>0.32118055555555558</v>
      </c>
    </row>
    <row r="8" spans="1:4">
      <c r="A8" t="s">
        <v>3353</v>
      </c>
      <c r="B8" s="31">
        <f>'Grassor 300 M'!S6/60/24</f>
        <v>0.9291666666666667</v>
      </c>
      <c r="D8" t="s">
        <v>4628</v>
      </c>
    </row>
    <row r="9" spans="1:4">
      <c r="A9" t="s">
        <v>1</v>
      </c>
      <c r="B9" s="31">
        <f>'BO M'!K2</f>
        <v>0.35668981481481477</v>
      </c>
    </row>
    <row r="10" spans="1:4">
      <c r="A10" t="s">
        <v>37</v>
      </c>
      <c r="B10" s="31">
        <f>'Konwalie M'!K3</f>
        <v>0.25347222222222221</v>
      </c>
    </row>
    <row r="11" spans="1:4">
      <c r="A11" t="s">
        <v>109</v>
      </c>
      <c r="B11" s="31">
        <f>'KoRnO M'!N2</f>
        <v>0.44905092592592599</v>
      </c>
      <c r="D11" t="s">
        <v>4628</v>
      </c>
    </row>
    <row r="12" spans="1:4">
      <c r="A12" t="s">
        <v>3358</v>
      </c>
      <c r="B12" s="31">
        <f>'XVI Szago M'!F3</f>
        <v>0.26553240740740741</v>
      </c>
    </row>
    <row r="13" spans="1:4">
      <c r="A13" t="s">
        <v>3363</v>
      </c>
      <c r="B13" s="31">
        <f>'H56 TR200 M'!N3</f>
        <v>0.41487268518518522</v>
      </c>
      <c r="D13" t="s">
        <v>4628</v>
      </c>
    </row>
    <row r="14" spans="1:4">
      <c r="A14" t="s">
        <v>3364</v>
      </c>
      <c r="B14" s="31">
        <f>'Azymut M'!H6/24/60</f>
        <v>0.38333333333333336</v>
      </c>
    </row>
    <row r="15" spans="1:4">
      <c r="A15" t="s">
        <v>6</v>
      </c>
      <c r="B15" s="31">
        <f>'NM 200 M'!H6/24/60</f>
        <v>0.66666666666666663</v>
      </c>
      <c r="D15" t="s">
        <v>4628</v>
      </c>
    </row>
    <row r="16" spans="1:4">
      <c r="A16" s="55" t="s">
        <v>1223</v>
      </c>
      <c r="B16" s="56">
        <f>'Liczyrzepa - zima M'!I2</f>
        <v>0.37152777777777773</v>
      </c>
    </row>
    <row r="17" spans="1:2">
      <c r="A17" s="55" t="s">
        <v>33</v>
      </c>
      <c r="B17" s="56">
        <f>'Róża M'!H2</f>
        <v>0.25069444444444444</v>
      </c>
    </row>
    <row r="18" spans="1:2">
      <c r="A18" s="55" t="s">
        <v>3344</v>
      </c>
      <c r="B18" s="56">
        <f>'XV Szago M'!BA4</f>
        <v>0.27530092592592592</v>
      </c>
    </row>
    <row r="19" spans="1:2">
      <c r="A19" s="55" t="s">
        <v>128</v>
      </c>
      <c r="B19" s="56">
        <f>'Wiosenne 360 M'!F3</f>
        <v>0.23027777777777778</v>
      </c>
    </row>
    <row r="20" spans="1:2">
      <c r="A20" s="55" t="s">
        <v>3348</v>
      </c>
      <c r="B20" s="56">
        <f>'H55 TR100 M'!M3</f>
        <v>0.24940972222222224</v>
      </c>
    </row>
    <row r="21" spans="1:2">
      <c r="A21" s="55" t="s">
        <v>3346</v>
      </c>
      <c r="B21" s="56">
        <f>'Irokez M'!K4</f>
        <v>0.40902777777777799</v>
      </c>
    </row>
    <row r="22" spans="1:2">
      <c r="A22" s="55" t="s">
        <v>3349</v>
      </c>
      <c r="B22" s="56">
        <f>'BO Wielkopolska M'!M2</f>
        <v>0.30815972222222227</v>
      </c>
    </row>
    <row r="23" spans="1:2">
      <c r="A23" s="55" t="s">
        <v>3350</v>
      </c>
      <c r="B23" s="56">
        <f>'RW TR200 M'!H2</f>
        <v>0.96527777777777779</v>
      </c>
    </row>
    <row r="24" spans="1:2">
      <c r="A24" s="55" t="s">
        <v>1226</v>
      </c>
      <c r="B24" s="56">
        <f>'Liczyrzepa wiosna M'!J2</f>
        <v>0.66249999999999998</v>
      </c>
    </row>
    <row r="25" spans="1:2">
      <c r="A25" s="55" t="s">
        <v>3352</v>
      </c>
      <c r="B25" s="56">
        <f>'13 M'!I6/24</f>
        <v>0.3347222222222222</v>
      </c>
    </row>
    <row r="26" spans="1:2">
      <c r="A26" s="55" t="s">
        <v>3354</v>
      </c>
      <c r="B26" s="56">
        <f>'ZnO Grassor M'!F2</f>
        <v>0.41041666666666665</v>
      </c>
    </row>
    <row r="27" spans="1:2">
      <c r="A27" s="55" t="s">
        <v>3355</v>
      </c>
      <c r="B27" s="56">
        <f>'Celestynów M'!C2/60/24</f>
        <v>0.22528935185185187</v>
      </c>
    </row>
    <row r="28" spans="1:2">
      <c r="A28" s="55" t="s">
        <v>3356</v>
      </c>
      <c r="B28" s="56">
        <f>'Komorów M'!C2/24/60</f>
        <v>0.28090277777777778</v>
      </c>
    </row>
    <row r="29" spans="1:2">
      <c r="A29" s="55" t="s">
        <v>1323</v>
      </c>
      <c r="B29" s="56">
        <f>'ITOrient M'!J3</f>
        <v>0.30156250000000001</v>
      </c>
    </row>
    <row r="30" spans="1:2">
      <c r="A30" s="55" t="s">
        <v>3357</v>
      </c>
      <c r="B30" s="56">
        <f>'ŚJatka M'!N3</f>
        <v>0.34652777777777771</v>
      </c>
    </row>
    <row r="31" spans="1:2">
      <c r="A31" s="55" t="s">
        <v>1237</v>
      </c>
      <c r="B31" s="56">
        <f>'Sudecka Wyrypa M'!K4</f>
        <v>0.55833333333333335</v>
      </c>
    </row>
    <row r="32" spans="1:2">
      <c r="A32" s="55" t="s">
        <v>57</v>
      </c>
      <c r="B32" s="56">
        <f>'Abentojra M'!G3</f>
        <v>0.2991550925925926</v>
      </c>
    </row>
    <row r="33" spans="1:2">
      <c r="A33" s="55" t="s">
        <v>5</v>
      </c>
      <c r="B33" s="56">
        <f>'Mordownik M'!G3</f>
        <v>0.30972222222222306</v>
      </c>
    </row>
    <row r="34" spans="1:2">
      <c r="A34" s="55" t="s">
        <v>3359</v>
      </c>
      <c r="B34" s="56">
        <f>'Kaczawska M'!H3</f>
        <v>0.51736111111111105</v>
      </c>
    </row>
    <row r="35" spans="1:2">
      <c r="A35" s="55" t="s">
        <v>3360</v>
      </c>
      <c r="B35" s="56">
        <f>'XV RzK M'!H3</f>
        <v>0.30902777777777779</v>
      </c>
    </row>
    <row r="36" spans="1:2">
      <c r="A36" s="55" t="s">
        <v>1224</v>
      </c>
      <c r="B36" s="56">
        <f>'Jesienne 360 M'!H2</f>
        <v>0.23657407407407408</v>
      </c>
    </row>
    <row r="37" spans="1:2">
      <c r="A37" s="55" t="s">
        <v>1225</v>
      </c>
      <c r="B37" s="56">
        <f>'Waligóra M'!J2</f>
        <v>0.31550925925925899</v>
      </c>
    </row>
    <row r="38" spans="1:2">
      <c r="A38" s="55" t="s">
        <v>3361</v>
      </c>
      <c r="B38" s="56">
        <f>'Jurajska Jatka M'!J3</f>
        <v>0.34791666666666671</v>
      </c>
    </row>
    <row r="39" spans="1:2">
      <c r="A39" s="55" t="s">
        <v>3362</v>
      </c>
      <c r="B39" s="56">
        <f>'H56 TR100 M'!N3</f>
        <v>0.24519675925925924</v>
      </c>
    </row>
    <row r="40" spans="1:2">
      <c r="A40" s="55" t="s">
        <v>3365</v>
      </c>
      <c r="B40" s="56">
        <f>'Wawer M'!C2/60/24</f>
        <v>0.20681712962962961</v>
      </c>
    </row>
    <row r="41" spans="1:2">
      <c r="A41" s="55" t="s">
        <v>115</v>
      </c>
      <c r="B41" s="56">
        <f>'Pazur M'!AS2</f>
        <v>0.24375000000000002</v>
      </c>
    </row>
    <row r="42" spans="1:2">
      <c r="A42" s="55" t="s">
        <v>3366</v>
      </c>
      <c r="B42" s="56">
        <f>'Wilga M'!I3</f>
        <v>0.21388888888888891</v>
      </c>
    </row>
    <row r="43" spans="1:2">
      <c r="A43" s="55" t="s">
        <v>7</v>
      </c>
      <c r="B43" s="56">
        <f>'NM 100 M'!H6/24/60</f>
        <v>0.33402777777777781</v>
      </c>
    </row>
  </sheetData>
  <conditionalFormatting sqref="B16:B31 B33:B34">
    <cfRule type="aboveAverage" dxfId="2" priority="10"/>
  </conditionalFormatting>
  <conditionalFormatting sqref="B32">
    <cfRule type="aboveAverage" dxfId="1" priority="1"/>
  </conditionalFormatting>
  <conditionalFormatting sqref="B2:B15">
    <cfRule type="aboveAverage" dxfId="0" priority="1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"/>
  <sheetViews>
    <sheetView workbookViewId="0"/>
  </sheetViews>
  <sheetFormatPr defaultRowHeight="13.2"/>
  <sheetData>
    <row r="1" spans="1:20">
      <c r="A1" t="s">
        <v>99</v>
      </c>
      <c r="B1" t="s">
        <v>100</v>
      </c>
      <c r="C1" t="s">
        <v>3557</v>
      </c>
      <c r="D1" t="s">
        <v>39</v>
      </c>
      <c r="E1" t="s">
        <v>3558</v>
      </c>
      <c r="F1" t="s">
        <v>3559</v>
      </c>
      <c r="G1" t="s">
        <v>3514</v>
      </c>
      <c r="I1" s="14" t="s">
        <v>71</v>
      </c>
      <c r="J1" s="14" t="s">
        <v>72</v>
      </c>
      <c r="K1" s="9" t="s">
        <v>99</v>
      </c>
      <c r="L1" s="9" t="s">
        <v>100</v>
      </c>
      <c r="M1" s="9" t="s">
        <v>75</v>
      </c>
      <c r="N1" s="9" t="s">
        <v>73</v>
      </c>
      <c r="O1" s="9" t="s">
        <v>42</v>
      </c>
      <c r="P1" s="9"/>
      <c r="Q1" s="9" t="s">
        <v>39</v>
      </c>
      <c r="R1" s="9" t="s">
        <v>40</v>
      </c>
      <c r="S1" s="9" t="s">
        <v>31</v>
      </c>
      <c r="T1" s="9" t="s">
        <v>41</v>
      </c>
    </row>
    <row r="2" spans="1:20" ht="13.8">
      <c r="A2" s="182" t="s">
        <v>577</v>
      </c>
      <c r="B2" s="182" t="s">
        <v>500</v>
      </c>
      <c r="C2" s="183" t="s">
        <v>3556</v>
      </c>
      <c r="D2" s="187">
        <v>0.33166666666666667</v>
      </c>
      <c r="E2" s="190">
        <v>42</v>
      </c>
      <c r="F2" s="195">
        <v>1</v>
      </c>
      <c r="G2" s="196">
        <v>1979</v>
      </c>
      <c r="I2" s="14">
        <f>VLOOKUP(J2,id!$A:$C,3,0)</f>
        <v>89</v>
      </c>
      <c r="J2" s="14" t="str">
        <f t="shared" ref="J2" si="0">K2&amp;L2&amp;N2</f>
        <v>JarosiewiczMałgorzata1979</v>
      </c>
      <c r="K2" s="9" t="str">
        <f t="shared" ref="K2" si="1">A2</f>
        <v>Jarosiewicz</v>
      </c>
      <c r="L2" s="9" t="str">
        <f>B2</f>
        <v>Małgorzata</v>
      </c>
      <c r="M2" s="9" t="str">
        <f>C2</f>
        <v>Pioruny</v>
      </c>
      <c r="N2" s="9">
        <f>G2</f>
        <v>1979</v>
      </c>
      <c r="O2" s="9">
        <v>50</v>
      </c>
      <c r="P2" s="9"/>
      <c r="Q2" s="9"/>
      <c r="R2" s="9"/>
      <c r="S2" s="9"/>
      <c r="T2" s="9"/>
    </row>
    <row r="3" spans="1:20">
      <c r="I3" s="14"/>
      <c r="J3" s="14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>
      <c r="I4" s="14"/>
      <c r="J4" s="14"/>
      <c r="K4" s="9"/>
      <c r="L4" s="9"/>
      <c r="M4" s="9"/>
      <c r="N4" s="9"/>
      <c r="O4" s="9"/>
      <c r="P4" s="9"/>
      <c r="Q4" s="9"/>
      <c r="R4" s="9"/>
      <c r="S4" s="9"/>
      <c r="T4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16</vt:i4>
      </vt:variant>
    </vt:vector>
  </HeadingPairs>
  <TitlesOfParts>
    <vt:vector size="103" baseType="lpstr">
      <vt:lpstr>PPM K</vt:lpstr>
      <vt:lpstr>PPM M</vt:lpstr>
      <vt:lpstr>Liczyrzepa - zima K</vt:lpstr>
      <vt:lpstr>Liczyrzepa - zima M</vt:lpstr>
      <vt:lpstr>ZdZ K</vt:lpstr>
      <vt:lpstr>ZdZ M</vt:lpstr>
      <vt:lpstr>Róża K</vt:lpstr>
      <vt:lpstr>Róża M</vt:lpstr>
      <vt:lpstr>XV Szago K</vt:lpstr>
      <vt:lpstr>XV Szago M</vt:lpstr>
      <vt:lpstr>Liszkor K</vt:lpstr>
      <vt:lpstr>Liszkor M</vt:lpstr>
      <vt:lpstr>Wiosenne 360 K</vt:lpstr>
      <vt:lpstr>Wiosenne 360 M</vt:lpstr>
      <vt:lpstr>H55 TR200 K</vt:lpstr>
      <vt:lpstr>H55 TR200 M</vt:lpstr>
      <vt:lpstr>H55 TR100 K</vt:lpstr>
      <vt:lpstr>H55 TR100 M</vt:lpstr>
      <vt:lpstr>Irokez K</vt:lpstr>
      <vt:lpstr>Irokez M</vt:lpstr>
      <vt:lpstr>BO Wielkopolska K</vt:lpstr>
      <vt:lpstr>BO Wielkopolska M</vt:lpstr>
      <vt:lpstr>RW TR200 K</vt:lpstr>
      <vt:lpstr>RW TR200 M</vt:lpstr>
      <vt:lpstr>Dymno K</vt:lpstr>
      <vt:lpstr>Dymno M</vt:lpstr>
      <vt:lpstr>Liczyrzepa wiosna K</vt:lpstr>
      <vt:lpstr>Liczyrzepa wiosna M</vt:lpstr>
      <vt:lpstr>XIV RzK K</vt:lpstr>
      <vt:lpstr>XIV RzK M</vt:lpstr>
      <vt:lpstr>13 K</vt:lpstr>
      <vt:lpstr>13 M</vt:lpstr>
      <vt:lpstr>Tropy K</vt:lpstr>
      <vt:lpstr>Tropy M</vt:lpstr>
      <vt:lpstr>ZnO Grassor M</vt:lpstr>
      <vt:lpstr>Celestynów K</vt:lpstr>
      <vt:lpstr>Celestynów M</vt:lpstr>
      <vt:lpstr>Grassor 300 K</vt:lpstr>
      <vt:lpstr>Grassor 300 M</vt:lpstr>
      <vt:lpstr>BO K</vt:lpstr>
      <vt:lpstr>BO M</vt:lpstr>
      <vt:lpstr>Komorów K</vt:lpstr>
      <vt:lpstr>Komorów M</vt:lpstr>
      <vt:lpstr>ITOrient K</vt:lpstr>
      <vt:lpstr>ITOrient M</vt:lpstr>
      <vt:lpstr>ŚJatka K</vt:lpstr>
      <vt:lpstr>ŚJatka M</vt:lpstr>
      <vt:lpstr>Konwalie K</vt:lpstr>
      <vt:lpstr>Konwalie M</vt:lpstr>
      <vt:lpstr>Sudecka Wyrypa K</vt:lpstr>
      <vt:lpstr>Sudecka Wyrypa M</vt:lpstr>
      <vt:lpstr>KoRnO K</vt:lpstr>
      <vt:lpstr>KoRnO M</vt:lpstr>
      <vt:lpstr>Abentojra K</vt:lpstr>
      <vt:lpstr>Abentojra M</vt:lpstr>
      <vt:lpstr>Mordownik K</vt:lpstr>
      <vt:lpstr>Mordownik M</vt:lpstr>
      <vt:lpstr>XVI Szago K</vt:lpstr>
      <vt:lpstr>XVI Szago M</vt:lpstr>
      <vt:lpstr>Kaczawska M</vt:lpstr>
      <vt:lpstr>XV RzK M</vt:lpstr>
      <vt:lpstr>Jesienne 360 K</vt:lpstr>
      <vt:lpstr>Jesienne 360 M</vt:lpstr>
      <vt:lpstr>Waligóra K</vt:lpstr>
      <vt:lpstr>Waligóra M</vt:lpstr>
      <vt:lpstr>Jurajska Jatka K</vt:lpstr>
      <vt:lpstr>Jurajska Jatka M</vt:lpstr>
      <vt:lpstr>H56 TR200 K</vt:lpstr>
      <vt:lpstr>H56 TR200 M</vt:lpstr>
      <vt:lpstr>H56 TR100 K</vt:lpstr>
      <vt:lpstr>H56 TR100 M</vt:lpstr>
      <vt:lpstr>Wawer K</vt:lpstr>
      <vt:lpstr>Wawer M</vt:lpstr>
      <vt:lpstr>Pazur K</vt:lpstr>
      <vt:lpstr>Pazur M</vt:lpstr>
      <vt:lpstr>Azymut K</vt:lpstr>
      <vt:lpstr>Azymut M</vt:lpstr>
      <vt:lpstr>Wilga K</vt:lpstr>
      <vt:lpstr>Wilga M</vt:lpstr>
      <vt:lpstr>NM 200 K</vt:lpstr>
      <vt:lpstr>NM 200 M</vt:lpstr>
      <vt:lpstr>NM 100 M</vt:lpstr>
      <vt:lpstr>id</vt:lpstr>
      <vt:lpstr>id (2017)</vt:lpstr>
      <vt:lpstr>id (2016)</vt:lpstr>
      <vt:lpstr>frekwencja</vt:lpstr>
      <vt:lpstr>czas zwycięzcy</vt:lpstr>
      <vt:lpstr>'Dymno K'!Print_Area</vt:lpstr>
      <vt:lpstr>'Dymno M'!Print_Area</vt:lpstr>
      <vt:lpstr>'H56 TR100 K'!Print_Area</vt:lpstr>
      <vt:lpstr>'H56 TR100 M'!Print_Area</vt:lpstr>
      <vt:lpstr>'H56 TR200 K'!Print_Area</vt:lpstr>
      <vt:lpstr>'H56 TR200 M'!Print_Area</vt:lpstr>
      <vt:lpstr>'Tropy K'!Print_Area</vt:lpstr>
      <vt:lpstr>'Tropy M'!Print_Area</vt:lpstr>
      <vt:lpstr>'Dymno K'!Print_Titles</vt:lpstr>
      <vt:lpstr>'Dymno M'!Print_Titles</vt:lpstr>
      <vt:lpstr>'H55 TR100 K'!Print_Titles</vt:lpstr>
      <vt:lpstr>'H55 TR100 M'!Print_Titles</vt:lpstr>
      <vt:lpstr>'H55 TR200 K'!Print_Titles</vt:lpstr>
      <vt:lpstr>'H55 TR200 M'!Print_Titles</vt:lpstr>
      <vt:lpstr>'H56 TR200 K'!Print_Titles</vt:lpstr>
      <vt:lpstr>'H56 TR200 M'!Print_Titles</vt:lpstr>
    </vt:vector>
  </TitlesOfParts>
  <Company>BiS+CCL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2019-01-21T08:50:48Z</dcterms:modified>
</cp:coreProperties>
</file>